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Override PartName="/xl/commentsmeta0" ContentType="application/binary"/>
  <Override PartName="/xl/commentsmeta1" ContentType="application/binary"/>
  <Override PartName="/xl/commentsmeta2"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G:\Mi unidad\2. Invitaciones a cotizar\2_MEDIANA CUANTIA\VA-023-2020 BL8ObrasCiviles\3_Evaluacion\"/>
    </mc:Choice>
  </mc:AlternateContent>
  <bookViews>
    <workbookView xWindow="-20520" yWindow="1785" windowWidth="20640" windowHeight="11310" tabRatio="895" firstSheet="1" activeTab="10"/>
  </bookViews>
  <sheets>
    <sheet name="1_ENTREGA" sheetId="1" r:id="rId1"/>
    <sheet name="2_APERTURA DE SOBRES" sheetId="2" r:id="rId2"/>
    <sheet name="5,1. REQUISITOS JURÍDICOS" sheetId="3" r:id="rId3"/>
    <sheet name="5.2.1 EXPERIENCIA GRAL" sheetId="4" r:id="rId4"/>
    <sheet name="5.3 CAP FINANCIERA" sheetId="5" r:id="rId5"/>
    <sheet name="PRESUPUESTO" sheetId="6" r:id="rId6"/>
    <sheet name="4.4 REQUISITOS COMERCIALES" sheetId="7" r:id="rId7"/>
    <sheet name="VALORES UNITARIOS" sheetId="8" state="hidden" r:id="rId8"/>
    <sheet name="RESUMEN" sheetId="9" r:id="rId9"/>
    <sheet name="Cálculo Pt2" sheetId="10" r:id="rId10"/>
    <sheet name="10. EVALUACIÓN" sheetId="11" r:id="rId11"/>
  </sheets>
  <definedNames>
    <definedName name="_Fill" localSheetId="10">#REF!</definedName>
    <definedName name="_Fill" localSheetId="7">#REF!</definedName>
    <definedName name="_Fill">#REF!</definedName>
    <definedName name="_xlnm._FilterDatabase" localSheetId="8" hidden="1">RESUMEN!$A$4:$I$34</definedName>
    <definedName name="AU">PRESUPUESTO!$F$127:$G$156</definedName>
    <definedName name="B" localSheetId="10">#REF!</definedName>
    <definedName name="B" localSheetId="7">#REF!</definedName>
    <definedName name="B">#REF!</definedName>
    <definedName name="BANDERA">'5.2.1 EXPERIENCIA GRAL'!$AD$12:$AE$41</definedName>
    <definedName name="C_FINANCIERA">'5.3 CAP FINANCIERA'!$M$6:$O$35</definedName>
    <definedName name="CD_1">PRESUPUESTO!$P$75</definedName>
    <definedName name="COSTO_D" localSheetId="7">'VALORES UNITARIOS'!$F$78:$G$107</definedName>
    <definedName name="COSTO_D">PRESUPUESTO!$F$89:$G$118</definedName>
    <definedName name="EST_EXP" localSheetId="7">'VALORES UNITARIOS'!$K$73:$JR$74</definedName>
    <definedName name="EST_EXP">PRESUPUESTO!$K$84:$SX$85</definedName>
    <definedName name="ESTATUS">RESUMEN!$A$5:$H$34</definedName>
    <definedName name="EXPERIENCIA">'5.2.1 EXPERIENCIA GRAL'!$W$12:$Z$41</definedName>
    <definedName name="ITEMS_REPRE">'Cálculo Pt2'!$B$14:$B$70</definedName>
    <definedName name="LISTA_OFERENTES">'1_ENTREGA'!$A$8:$B$37</definedName>
    <definedName name="OFERENTE_1">PRESUPUESTO!$K$12:$P$75</definedName>
    <definedName name="OFERENTE_10">PRESUPUESTO!$FH$12:$FM$75</definedName>
    <definedName name="OFERENTE_11">PRESUPUESTO!$FY$12:$GD$75</definedName>
    <definedName name="OFERENTE_12">PRESUPUESTO!$GP$12:$GU$75</definedName>
    <definedName name="OFERENTE_13">PRESUPUESTO!$HG$12:$HL$75</definedName>
    <definedName name="OFERENTE_14">PRESUPUESTO!$HX$12:$IC$75</definedName>
    <definedName name="OFERENTE_15">PRESUPUESTO!$IO$12:$IT$75</definedName>
    <definedName name="OFERENTE_16">PRESUPUESTO!$JF$12:$JK$75</definedName>
    <definedName name="OFERENTE_17">PRESUPUESTO!$JW$12:$KB$75</definedName>
    <definedName name="OFERENTE_18">PRESUPUESTO!$KN$12:$KS$75</definedName>
    <definedName name="OFERENTE_19">PRESUPUESTO!$LE$12:$LJ$75</definedName>
    <definedName name="OFERENTE_2">PRESUPUESTO!$AB$12:$AG$75</definedName>
    <definedName name="OFERENTE_20">PRESUPUESTO!$LV$12:$MA$75</definedName>
    <definedName name="OFERENTE_21">PRESUPUESTO!$MM$12:$MR$75</definedName>
    <definedName name="OFERENTE_22">PRESUPUESTO!$ND$12:$NI$75</definedName>
    <definedName name="OFERENTE_23">PRESUPUESTO!$NU$12:$NZ$75</definedName>
    <definedName name="OFERENTE_24">PRESUPUESTO!$OL$12:$OQ$75</definedName>
    <definedName name="OFERENTE_25">PRESUPUESTO!$PC$12:$PH$75</definedName>
    <definedName name="OFERENTE_26">PRESUPUESTO!$PT$12:$PY$75</definedName>
    <definedName name="OFERENTE_27">PRESUPUESTO!$QK$12:$QP$75</definedName>
    <definedName name="OFERENTE_28">PRESUPUESTO!$RB$12:$RG$75</definedName>
    <definedName name="OFERENTE_29">PRESUPUESTO!$RS$12:$RX$75</definedName>
    <definedName name="OFERENTE_3">PRESUPUESTO!$AS$12:$AX$75</definedName>
    <definedName name="OFERENTE_30">PRESUPUESTO!$SJ$12:$SO$75</definedName>
    <definedName name="OFERENTE_4">PRESUPUESTO!$BJ$12:$BO$75</definedName>
    <definedName name="OFERENTE_5">PRESUPUESTO!$CA$12:$CF$75</definedName>
    <definedName name="OFERENTE_6">PRESUPUESTO!$CR$12:$CW$75</definedName>
    <definedName name="OFERENTE_7">PRESUPUESTO!$DI$12:$DN$75</definedName>
    <definedName name="OFERENTE_8">PRESUPUESTO!$DZ$12:$EE$75</definedName>
    <definedName name="OFERENTE_9">PRESUPUESTO!$EQ$12:$EV$75</definedName>
    <definedName name="OFERTA_0">PRESUPUESTO!$B$12:$G$75</definedName>
    <definedName name="ORDEN" localSheetId="10">'10. EVALUACIÓN'!$T$14:$U$43</definedName>
    <definedName name="PRESUPUESTO">PRESUPUESTO!$B$89:$D$118</definedName>
    <definedName name="R_COMERCIALES">'4.4 REQUISITOS COMERCIALES'!$J$4:$L$33</definedName>
    <definedName name="UNITARIO_1">PRESUPUESTO!$K$15:$P$75</definedName>
    <definedName name="UNITARIO_10">PRESUPUESTO!$FH$15:$FM$75</definedName>
    <definedName name="UNITARIO_11">PRESUPUESTO!$FY$15:$GD$75</definedName>
    <definedName name="UNITARIO_12">PRESUPUESTO!$GP$15:$GU$75</definedName>
    <definedName name="UNITARIO_13">PRESUPUESTO!$HG$15:$HL$75</definedName>
    <definedName name="UNITARIO_14">PRESUPUESTO!$HX$15:$IC$75</definedName>
    <definedName name="UNITARIO_15">PRESUPUESTO!$IO$15:$IT$75</definedName>
    <definedName name="UNITARIO_16">PRESUPUESTO!$JF$15:$JK$75</definedName>
    <definedName name="UNITARIO_17">PRESUPUESTO!$JW$15:$KB$75</definedName>
    <definedName name="UNITARIO_18">PRESUPUESTO!$KN$15:$KS$75</definedName>
    <definedName name="UNITARIO_19">PRESUPUESTO!$LE$15:$LJ$75</definedName>
    <definedName name="UNITARIO_2">PRESUPUESTO!$AB$15:$AG$75</definedName>
    <definedName name="UNITARIO_20">PRESUPUESTO!$LV$15:$MA$75</definedName>
    <definedName name="UNITARIO_21">PRESUPUESTO!$MM$15:$MR$75</definedName>
    <definedName name="UNITARIO_22">'VALORES UNITARIOS'!$GR$11:$GW$71</definedName>
    <definedName name="UNITARIO_23">'VALORES UNITARIOS'!$HA$11:$HF$71</definedName>
    <definedName name="UNITARIO_24">'VALORES UNITARIOS'!$HJ$11:$HO$71</definedName>
    <definedName name="UNITARIO_25">'VALORES UNITARIOS'!$HS$11:$HX$71</definedName>
    <definedName name="UNITARIO_26">'VALORES UNITARIOS'!$IB$11:$IG$71</definedName>
    <definedName name="UNITARIO_27">'VALORES UNITARIOS'!$IK$11:$IP$71</definedName>
    <definedName name="UNITARIO_28">'VALORES UNITARIOS'!$IT$11:$IY$71</definedName>
    <definedName name="UNITARIO_29">'VALORES UNITARIOS'!$JC$11:$JH$71</definedName>
    <definedName name="UNITARIO_3">PRESUPUESTO!$AS$15:$AX$75</definedName>
    <definedName name="UNITARIO_30">'VALORES UNITARIOS'!$JL$11:$JQ$71</definedName>
    <definedName name="UNITARIO_4">PRESUPUESTO!$BJ$15:$BO$75</definedName>
    <definedName name="UNITARIO_5">PRESUPUESTO!$CA$15:$CF$75</definedName>
    <definedName name="UNITARIO_6">PRESUPUESTO!$CR$15:$CW$75</definedName>
    <definedName name="UNITARIO_7">PRESUPUESTO!$DI$15:$DN$75</definedName>
    <definedName name="UNITARIO_8">PRESUPUESTO!$DZ$15:$EE$75</definedName>
    <definedName name="UNITARIO_9">PRESUPUESTO!$EQ$15:$EV$75</definedName>
    <definedName name="wrn.GENERAL." localSheetId="10">#REF!</definedName>
    <definedName name="wrn.GENERAL.">#REF!</definedName>
    <definedName name="wrn.items." localSheetId="10">#REF!</definedName>
    <definedName name="wrn.items." localSheetId="2">#REF!</definedName>
    <definedName name="wrn.items.">#REF!</definedName>
    <definedName name="wrn.via." localSheetId="10">#REF!</definedName>
    <definedName name="wrn.via.">#REF!</definedName>
    <definedName name="wrn1.items" localSheetId="10">#REF!</definedName>
    <definedName name="wrn1.items" localSheetId="2">#REF!</definedName>
    <definedName name="wrn1.items">#REF!</definedName>
    <definedName name="yuf" localSheetId="10">#REF!</definedName>
    <definedName name="yuf">#REF!</definedName>
    <definedName name="Z_0DF4D8E0_70F8_43CF_A6D4_A84D04F4D812_.wvu.Cols" localSheetId="0">#REF!</definedName>
    <definedName name="Z_0DF4D8E0_70F8_43CF_A6D4_A84D04F4D812_.wvu.PrintArea" localSheetId="0">'1_ENTREGA'!$A$1:$B$9</definedName>
    <definedName name="Z_0DF4D8E0_70F8_43CF_A6D4_A84D04F4D812_.wvu.Rows" localSheetId="0">#REF!</definedName>
  </definedNames>
  <calcPr calcId="162913" iterate="1"/>
  <extLst>
    <ext uri="GoogleSheetsCustomDataVersion1">
      <go:sheetsCustomData xmlns:go="http://customooxmlschemas.google.com/" r:id="rId16" roundtripDataSignature="AMtx7mgCuzWRi8bscUNTA7S/ADuRf+RD8w=="/>
    </ext>
  </extLst>
</workbook>
</file>

<file path=xl/calcChain.xml><?xml version="1.0" encoding="utf-8"?>
<calcChain xmlns="http://schemas.openxmlformats.org/spreadsheetml/2006/main">
  <c r="B5" i="9" l="1"/>
  <c r="D5" i="9"/>
  <c r="E5" i="9"/>
  <c r="F5" i="9"/>
  <c r="B6" i="9"/>
  <c r="D6" i="9"/>
  <c r="E6" i="9"/>
  <c r="F6" i="9"/>
  <c r="B7" i="9"/>
  <c r="D7" i="9"/>
  <c r="E7" i="9"/>
  <c r="F7" i="9"/>
  <c r="B8" i="9"/>
  <c r="D8" i="9"/>
  <c r="E8" i="9"/>
  <c r="F8" i="9"/>
  <c r="B9" i="9"/>
  <c r="D9" i="9"/>
  <c r="E9" i="9"/>
  <c r="F9" i="9"/>
  <c r="B10" i="9"/>
  <c r="D10" i="9"/>
  <c r="E10" i="9"/>
  <c r="F10" i="9"/>
  <c r="B11" i="9"/>
  <c r="D11" i="9"/>
  <c r="E11" i="9"/>
  <c r="F11" i="9"/>
  <c r="B12" i="9"/>
  <c r="D12" i="9"/>
  <c r="E12" i="9"/>
  <c r="F12" i="9"/>
  <c r="B13" i="9"/>
  <c r="D13" i="9"/>
  <c r="E13" i="9"/>
  <c r="F13" i="9"/>
  <c r="B14" i="9"/>
  <c r="D14" i="9"/>
  <c r="E14" i="9"/>
  <c r="F14" i="9"/>
  <c r="B15" i="9"/>
  <c r="D15" i="9"/>
  <c r="E15" i="9"/>
  <c r="F15" i="9"/>
  <c r="B16" i="9"/>
  <c r="D16" i="9"/>
  <c r="E16" i="9"/>
  <c r="F16" i="9"/>
  <c r="B17" i="9"/>
  <c r="D17" i="9"/>
  <c r="E17" i="9"/>
  <c r="F17" i="9"/>
  <c r="B18" i="9"/>
  <c r="D18" i="9"/>
  <c r="E18" i="9"/>
  <c r="F18" i="9"/>
  <c r="B19" i="9"/>
  <c r="D19" i="9"/>
  <c r="E19" i="9"/>
  <c r="F19" i="9"/>
  <c r="B20" i="9"/>
  <c r="D20" i="9"/>
  <c r="E20" i="9"/>
  <c r="F20" i="9"/>
  <c r="B21" i="9"/>
  <c r="D21" i="9"/>
  <c r="E21" i="9"/>
  <c r="F21" i="9"/>
  <c r="B22" i="9"/>
  <c r="D22" i="9"/>
  <c r="E22" i="9"/>
  <c r="F22" i="9"/>
  <c r="B23" i="9"/>
  <c r="D23" i="9"/>
  <c r="E23" i="9"/>
  <c r="F23" i="9"/>
  <c r="B24" i="9"/>
  <c r="D24" i="9"/>
  <c r="E24" i="9"/>
  <c r="F24" i="9"/>
  <c r="B25" i="9"/>
  <c r="D25" i="9"/>
  <c r="E25" i="9"/>
  <c r="F25" i="9"/>
  <c r="B26" i="9"/>
  <c r="D26" i="9"/>
  <c r="E26" i="9"/>
  <c r="F26" i="9"/>
  <c r="B27" i="9"/>
  <c r="D27" i="9"/>
  <c r="E27" i="9"/>
  <c r="F27" i="9"/>
  <c r="B28" i="9"/>
  <c r="D28" i="9"/>
  <c r="E28" i="9"/>
  <c r="F28" i="9"/>
  <c r="B29" i="9"/>
  <c r="D29" i="9"/>
  <c r="E29" i="9"/>
  <c r="F29" i="9"/>
  <c r="B30" i="9"/>
  <c r="D30" i="9"/>
  <c r="E30" i="9"/>
  <c r="F30" i="9"/>
  <c r="B31" i="9"/>
  <c r="D31" i="9"/>
  <c r="E31" i="9"/>
  <c r="F31" i="9"/>
  <c r="B32" i="9"/>
  <c r="D32" i="9"/>
  <c r="E32" i="9"/>
  <c r="F32" i="9"/>
  <c r="B33" i="9"/>
  <c r="D33" i="9"/>
  <c r="E33" i="9"/>
  <c r="F33" i="9"/>
  <c r="B34" i="9"/>
  <c r="D34" i="9"/>
  <c r="E34" i="9"/>
  <c r="F34" i="9"/>
  <c r="H8" i="11" l="1"/>
  <c r="I8" i="11" s="1"/>
  <c r="C99" i="10" l="1"/>
  <c r="C100" i="10"/>
  <c r="C101" i="10"/>
  <c r="C102" i="10"/>
  <c r="C103" i="10"/>
  <c r="C104" i="10"/>
  <c r="C105" i="10"/>
  <c r="C106" i="10"/>
  <c r="C107" i="10"/>
  <c r="C108" i="10"/>
  <c r="C109" i="10"/>
  <c r="C110" i="10"/>
  <c r="C111" i="10"/>
  <c r="C112" i="10"/>
  <c r="C113" i="10"/>
  <c r="C114" i="10"/>
  <c r="C115" i="10"/>
  <c r="C116" i="10"/>
  <c r="C117" i="10"/>
  <c r="C118" i="10"/>
  <c r="C119" i="10"/>
  <c r="C120" i="10"/>
  <c r="C121" i="10"/>
  <c r="C122" i="10"/>
  <c r="C123" i="10"/>
  <c r="C124" i="10"/>
  <c r="C125" i="10"/>
  <c r="C126" i="10"/>
  <c r="C127" i="10"/>
  <c r="C128" i="10"/>
  <c r="C129" i="10"/>
  <c r="C130" i="10"/>
  <c r="C131" i="10"/>
  <c r="C132" i="10"/>
  <c r="C133" i="10"/>
  <c r="C134" i="10"/>
  <c r="C135" i="10"/>
  <c r="C136" i="10"/>
  <c r="C137" i="10"/>
  <c r="C138" i="10"/>
  <c r="C139" i="10"/>
  <c r="C140" i="10"/>
  <c r="C141" i="10"/>
  <c r="C142" i="10"/>
  <c r="C143" i="10"/>
  <c r="C144" i="10"/>
  <c r="C145" i="10"/>
  <c r="C146" i="10"/>
  <c r="C147" i="10"/>
  <c r="C148" i="10"/>
  <c r="C149" i="10"/>
  <c r="C150" i="10"/>
  <c r="C151" i="10"/>
  <c r="C152" i="10"/>
  <c r="C153" i="10"/>
  <c r="C154" i="10"/>
  <c r="C155" i="10"/>
  <c r="C156" i="10"/>
  <c r="C157" i="10"/>
  <c r="C158" i="10"/>
  <c r="C159" i="10"/>
  <c r="C160" i="10"/>
  <c r="C161" i="10"/>
  <c r="C162" i="10"/>
  <c r="C27" i="10"/>
  <c r="C28" i="10"/>
  <c r="C29" i="10"/>
  <c r="C30" i="10"/>
  <c r="C31" i="10"/>
  <c r="C32" i="10"/>
  <c r="C33" i="10"/>
  <c r="C34" i="10"/>
  <c r="C35" i="10"/>
  <c r="C36" i="10"/>
  <c r="C37" i="10"/>
  <c r="C38" i="10"/>
  <c r="C39" i="10"/>
  <c r="C40" i="10"/>
  <c r="C41" i="10"/>
  <c r="C42" i="10"/>
  <c r="C43" i="10"/>
  <c r="C44" i="10"/>
  <c r="C45" i="10"/>
  <c r="C46" i="10"/>
  <c r="C47" i="10"/>
  <c r="C48" i="10"/>
  <c r="C49" i="10"/>
  <c r="C50" i="10"/>
  <c r="C51" i="10"/>
  <c r="C52" i="10"/>
  <c r="C53" i="10"/>
  <c r="C54" i="10"/>
  <c r="C55" i="10"/>
  <c r="C56" i="10"/>
  <c r="C57" i="10"/>
  <c r="C58" i="10"/>
  <c r="C59" i="10"/>
  <c r="C60" i="10"/>
  <c r="C61" i="10"/>
  <c r="C62" i="10"/>
  <c r="C63" i="10"/>
  <c r="C64" i="10"/>
  <c r="C65" i="10"/>
  <c r="C66" i="10"/>
  <c r="C67" i="10"/>
  <c r="C68" i="10"/>
  <c r="C69" i="10"/>
  <c r="C70" i="10"/>
  <c r="S66" i="4" l="1"/>
  <c r="S63" i="4"/>
  <c r="S60" i="4"/>
  <c r="S57" i="4"/>
  <c r="B43" i="11" l="1"/>
  <c r="B42" i="11"/>
  <c r="B41" i="11"/>
  <c r="B40" i="11"/>
  <c r="B39" i="11"/>
  <c r="B38" i="11"/>
  <c r="B37" i="11"/>
  <c r="B36" i="11"/>
  <c r="B35" i="11"/>
  <c r="B34" i="11"/>
  <c r="B33" i="11"/>
  <c r="B32" i="11"/>
  <c r="B31" i="11"/>
  <c r="B30" i="11"/>
  <c r="B29" i="11"/>
  <c r="B28" i="11"/>
  <c r="B27" i="11"/>
  <c r="B26" i="11"/>
  <c r="B25" i="11"/>
  <c r="B24" i="11"/>
  <c r="B23" i="11"/>
  <c r="B22" i="11"/>
  <c r="B21" i="11"/>
  <c r="B20" i="11"/>
  <c r="B19" i="11"/>
  <c r="B18" i="11"/>
  <c r="B17" i="11"/>
  <c r="B16" i="11"/>
  <c r="C16" i="11" s="1"/>
  <c r="O15" i="11"/>
  <c r="B15" i="11"/>
  <c r="O14" i="11"/>
  <c r="B14" i="11"/>
  <c r="M12" i="11"/>
  <c r="K12" i="11"/>
  <c r="L4" i="10"/>
  <c r="P7" i="11"/>
  <c r="B4" i="11"/>
  <c r="B3" i="11"/>
  <c r="B2" i="11"/>
  <c r="AS162" i="10"/>
  <c r="AQ162" i="10"/>
  <c r="AO162" i="10"/>
  <c r="AM162" i="10"/>
  <c r="AK162" i="10"/>
  <c r="AI162" i="10"/>
  <c r="AG162" i="10"/>
  <c r="AE162" i="10"/>
  <c r="AC162" i="10"/>
  <c r="AA162" i="10"/>
  <c r="Y162" i="10"/>
  <c r="W162" i="10"/>
  <c r="U162" i="10"/>
  <c r="S162" i="10"/>
  <c r="Q162" i="10"/>
  <c r="O162" i="10"/>
  <c r="M162" i="10"/>
  <c r="K162" i="10"/>
  <c r="I162" i="10"/>
  <c r="G162" i="10"/>
  <c r="E162" i="10"/>
  <c r="AS161" i="10"/>
  <c r="AQ161" i="10"/>
  <c r="AO161" i="10"/>
  <c r="AM161" i="10"/>
  <c r="AK161" i="10"/>
  <c r="AI161" i="10"/>
  <c r="AG161" i="10"/>
  <c r="AE161" i="10"/>
  <c r="AC161" i="10"/>
  <c r="AA161" i="10"/>
  <c r="Y161" i="10"/>
  <c r="W161" i="10"/>
  <c r="U161" i="10"/>
  <c r="S161" i="10"/>
  <c r="Q161" i="10"/>
  <c r="O161" i="10"/>
  <c r="M161" i="10"/>
  <c r="K161" i="10"/>
  <c r="I161" i="10"/>
  <c r="G161" i="10"/>
  <c r="E161" i="10"/>
  <c r="AS160" i="10"/>
  <c r="AQ160" i="10"/>
  <c r="AO160" i="10"/>
  <c r="AM160" i="10"/>
  <c r="AK160" i="10"/>
  <c r="AI160" i="10"/>
  <c r="AG160" i="10"/>
  <c r="AE160" i="10"/>
  <c r="AC160" i="10"/>
  <c r="AA160" i="10"/>
  <c r="Y160" i="10"/>
  <c r="W160" i="10"/>
  <c r="U160" i="10"/>
  <c r="S160" i="10"/>
  <c r="Q160" i="10"/>
  <c r="O160" i="10"/>
  <c r="M160" i="10"/>
  <c r="K160" i="10"/>
  <c r="I160" i="10"/>
  <c r="G160" i="10"/>
  <c r="E160" i="10"/>
  <c r="AS159" i="10"/>
  <c r="AQ159" i="10"/>
  <c r="AO159" i="10"/>
  <c r="AM159" i="10"/>
  <c r="AK159" i="10"/>
  <c r="AI159" i="10"/>
  <c r="AG159" i="10"/>
  <c r="AE159" i="10"/>
  <c r="AC159" i="10"/>
  <c r="AA159" i="10"/>
  <c r="Y159" i="10"/>
  <c r="W159" i="10"/>
  <c r="U159" i="10"/>
  <c r="S159" i="10"/>
  <c r="Q159" i="10"/>
  <c r="O159" i="10"/>
  <c r="M159" i="10"/>
  <c r="K159" i="10"/>
  <c r="I159" i="10"/>
  <c r="G159" i="10"/>
  <c r="E159" i="10"/>
  <c r="AS158" i="10"/>
  <c r="AQ158" i="10"/>
  <c r="AO158" i="10"/>
  <c r="AM158" i="10"/>
  <c r="AK158" i="10"/>
  <c r="AI158" i="10"/>
  <c r="AG158" i="10"/>
  <c r="AE158" i="10"/>
  <c r="AC158" i="10"/>
  <c r="AA158" i="10"/>
  <c r="Y158" i="10"/>
  <c r="W158" i="10"/>
  <c r="U158" i="10"/>
  <c r="S158" i="10"/>
  <c r="Q158" i="10"/>
  <c r="O158" i="10"/>
  <c r="M158" i="10"/>
  <c r="K158" i="10"/>
  <c r="I158" i="10"/>
  <c r="G158" i="10"/>
  <c r="E158" i="10"/>
  <c r="AS157" i="10"/>
  <c r="AQ157" i="10"/>
  <c r="AO157" i="10"/>
  <c r="AM157" i="10"/>
  <c r="AK157" i="10"/>
  <c r="AI157" i="10"/>
  <c r="AG157" i="10"/>
  <c r="AE157" i="10"/>
  <c r="AC157" i="10"/>
  <c r="AA157" i="10"/>
  <c r="Y157" i="10"/>
  <c r="W157" i="10"/>
  <c r="U157" i="10"/>
  <c r="S157" i="10"/>
  <c r="Q157" i="10"/>
  <c r="O157" i="10"/>
  <c r="M157" i="10"/>
  <c r="K157" i="10"/>
  <c r="I157" i="10"/>
  <c r="G157" i="10"/>
  <c r="E157" i="10"/>
  <c r="AS156" i="10"/>
  <c r="AQ156" i="10"/>
  <c r="AO156" i="10"/>
  <c r="AM156" i="10"/>
  <c r="AK156" i="10"/>
  <c r="AI156" i="10"/>
  <c r="AG156" i="10"/>
  <c r="AE156" i="10"/>
  <c r="AC156" i="10"/>
  <c r="AA156" i="10"/>
  <c r="Y156" i="10"/>
  <c r="W156" i="10"/>
  <c r="U156" i="10"/>
  <c r="S156" i="10"/>
  <c r="Q156" i="10"/>
  <c r="O156" i="10"/>
  <c r="M156" i="10"/>
  <c r="K156" i="10"/>
  <c r="I156" i="10"/>
  <c r="G156" i="10"/>
  <c r="E156" i="10"/>
  <c r="AS155" i="10"/>
  <c r="AQ155" i="10"/>
  <c r="AO155" i="10"/>
  <c r="AM155" i="10"/>
  <c r="AK155" i="10"/>
  <c r="AI155" i="10"/>
  <c r="AG155" i="10"/>
  <c r="AE155" i="10"/>
  <c r="AC155" i="10"/>
  <c r="AA155" i="10"/>
  <c r="Y155" i="10"/>
  <c r="W155" i="10"/>
  <c r="U155" i="10"/>
  <c r="S155" i="10"/>
  <c r="Q155" i="10"/>
  <c r="O155" i="10"/>
  <c r="M155" i="10"/>
  <c r="K155" i="10"/>
  <c r="I155" i="10"/>
  <c r="G155" i="10"/>
  <c r="E155" i="10"/>
  <c r="AS154" i="10"/>
  <c r="AQ154" i="10"/>
  <c r="AO154" i="10"/>
  <c r="AM154" i="10"/>
  <c r="AK154" i="10"/>
  <c r="AI154" i="10"/>
  <c r="AG154" i="10"/>
  <c r="AE154" i="10"/>
  <c r="AC154" i="10"/>
  <c r="AA154" i="10"/>
  <c r="Y154" i="10"/>
  <c r="W154" i="10"/>
  <c r="U154" i="10"/>
  <c r="S154" i="10"/>
  <c r="Q154" i="10"/>
  <c r="O154" i="10"/>
  <c r="M154" i="10"/>
  <c r="K154" i="10"/>
  <c r="I154" i="10"/>
  <c r="G154" i="10"/>
  <c r="E154" i="10"/>
  <c r="AS153" i="10"/>
  <c r="AQ153" i="10"/>
  <c r="AO153" i="10"/>
  <c r="AM153" i="10"/>
  <c r="AK153" i="10"/>
  <c r="AI153" i="10"/>
  <c r="AG153" i="10"/>
  <c r="AE153" i="10"/>
  <c r="AC153" i="10"/>
  <c r="AA153" i="10"/>
  <c r="Y153" i="10"/>
  <c r="W153" i="10"/>
  <c r="U153" i="10"/>
  <c r="S153" i="10"/>
  <c r="Q153" i="10"/>
  <c r="O153" i="10"/>
  <c r="M153" i="10"/>
  <c r="K153" i="10"/>
  <c r="I153" i="10"/>
  <c r="G153" i="10"/>
  <c r="E153" i="10"/>
  <c r="AS152" i="10"/>
  <c r="AQ152" i="10"/>
  <c r="AO152" i="10"/>
  <c r="AM152" i="10"/>
  <c r="AK152" i="10"/>
  <c r="AI152" i="10"/>
  <c r="AG152" i="10"/>
  <c r="AE152" i="10"/>
  <c r="AC152" i="10"/>
  <c r="AA152" i="10"/>
  <c r="Y152" i="10"/>
  <c r="W152" i="10"/>
  <c r="U152" i="10"/>
  <c r="S152" i="10"/>
  <c r="Q152" i="10"/>
  <c r="O152" i="10"/>
  <c r="M152" i="10"/>
  <c r="K152" i="10"/>
  <c r="I152" i="10"/>
  <c r="G152" i="10"/>
  <c r="E152" i="10"/>
  <c r="AS151" i="10"/>
  <c r="AQ151" i="10"/>
  <c r="AO151" i="10"/>
  <c r="AM151" i="10"/>
  <c r="AK151" i="10"/>
  <c r="AI151" i="10"/>
  <c r="AG151" i="10"/>
  <c r="AE151" i="10"/>
  <c r="AC151" i="10"/>
  <c r="AA151" i="10"/>
  <c r="Y151" i="10"/>
  <c r="W151" i="10"/>
  <c r="U151" i="10"/>
  <c r="S151" i="10"/>
  <c r="Q151" i="10"/>
  <c r="O151" i="10"/>
  <c r="M151" i="10"/>
  <c r="K151" i="10"/>
  <c r="I151" i="10"/>
  <c r="G151" i="10"/>
  <c r="E151" i="10"/>
  <c r="AS150" i="10"/>
  <c r="AQ150" i="10"/>
  <c r="AO150" i="10"/>
  <c r="AM150" i="10"/>
  <c r="AK150" i="10"/>
  <c r="AI150" i="10"/>
  <c r="AG150" i="10"/>
  <c r="AE150" i="10"/>
  <c r="AC150" i="10"/>
  <c r="AA150" i="10"/>
  <c r="Y150" i="10"/>
  <c r="W150" i="10"/>
  <c r="U150" i="10"/>
  <c r="S150" i="10"/>
  <c r="Q150" i="10"/>
  <c r="O150" i="10"/>
  <c r="M150" i="10"/>
  <c r="K150" i="10"/>
  <c r="I150" i="10"/>
  <c r="G150" i="10"/>
  <c r="E150" i="10"/>
  <c r="AS149" i="10"/>
  <c r="AQ149" i="10"/>
  <c r="AO149" i="10"/>
  <c r="AM149" i="10"/>
  <c r="AK149" i="10"/>
  <c r="AI149" i="10"/>
  <c r="AG149" i="10"/>
  <c r="AE149" i="10"/>
  <c r="AC149" i="10"/>
  <c r="AA149" i="10"/>
  <c r="Y149" i="10"/>
  <c r="W149" i="10"/>
  <c r="U149" i="10"/>
  <c r="S149" i="10"/>
  <c r="Q149" i="10"/>
  <c r="O149" i="10"/>
  <c r="M149" i="10"/>
  <c r="K149" i="10"/>
  <c r="I149" i="10"/>
  <c r="G149" i="10"/>
  <c r="E149" i="10"/>
  <c r="AS148" i="10"/>
  <c r="AQ148" i="10"/>
  <c r="AO148" i="10"/>
  <c r="AM148" i="10"/>
  <c r="AK148" i="10"/>
  <c r="AI148" i="10"/>
  <c r="AG148" i="10"/>
  <c r="AE148" i="10"/>
  <c r="AC148" i="10"/>
  <c r="AA148" i="10"/>
  <c r="Y148" i="10"/>
  <c r="W148" i="10"/>
  <c r="U148" i="10"/>
  <c r="S148" i="10"/>
  <c r="Q148" i="10"/>
  <c r="O148" i="10"/>
  <c r="M148" i="10"/>
  <c r="K148" i="10"/>
  <c r="I148" i="10"/>
  <c r="G148" i="10"/>
  <c r="E148" i="10"/>
  <c r="AS147" i="10"/>
  <c r="AQ147" i="10"/>
  <c r="AO147" i="10"/>
  <c r="AM147" i="10"/>
  <c r="AK147" i="10"/>
  <c r="AI147" i="10"/>
  <c r="AG147" i="10"/>
  <c r="AE147" i="10"/>
  <c r="AC147" i="10"/>
  <c r="AA147" i="10"/>
  <c r="Y147" i="10"/>
  <c r="W147" i="10"/>
  <c r="U147" i="10"/>
  <c r="S147" i="10"/>
  <c r="Q147" i="10"/>
  <c r="O147" i="10"/>
  <c r="M147" i="10"/>
  <c r="K147" i="10"/>
  <c r="I147" i="10"/>
  <c r="G147" i="10"/>
  <c r="E147" i="10"/>
  <c r="AS146" i="10"/>
  <c r="AQ146" i="10"/>
  <c r="AO146" i="10"/>
  <c r="AM146" i="10"/>
  <c r="AK146" i="10"/>
  <c r="AI146" i="10"/>
  <c r="AG146" i="10"/>
  <c r="AE146" i="10"/>
  <c r="AC146" i="10"/>
  <c r="AA146" i="10"/>
  <c r="Y146" i="10"/>
  <c r="W146" i="10"/>
  <c r="U146" i="10"/>
  <c r="S146" i="10"/>
  <c r="Q146" i="10"/>
  <c r="O146" i="10"/>
  <c r="M146" i="10"/>
  <c r="K146" i="10"/>
  <c r="I146" i="10"/>
  <c r="G146" i="10"/>
  <c r="E146" i="10"/>
  <c r="AS145" i="10"/>
  <c r="AQ145" i="10"/>
  <c r="AO145" i="10"/>
  <c r="AM145" i="10"/>
  <c r="AK145" i="10"/>
  <c r="AI145" i="10"/>
  <c r="AG145" i="10"/>
  <c r="AE145" i="10"/>
  <c r="AC145" i="10"/>
  <c r="AA145" i="10"/>
  <c r="Y145" i="10"/>
  <c r="W145" i="10"/>
  <c r="U145" i="10"/>
  <c r="S145" i="10"/>
  <c r="Q145" i="10"/>
  <c r="O145" i="10"/>
  <c r="M145" i="10"/>
  <c r="K145" i="10"/>
  <c r="I145" i="10"/>
  <c r="G145" i="10"/>
  <c r="E145" i="10"/>
  <c r="AS144" i="10"/>
  <c r="AQ144" i="10"/>
  <c r="AO144" i="10"/>
  <c r="AM144" i="10"/>
  <c r="AK144" i="10"/>
  <c r="AI144" i="10"/>
  <c r="AG144" i="10"/>
  <c r="AE144" i="10"/>
  <c r="AC144" i="10"/>
  <c r="AA144" i="10"/>
  <c r="Y144" i="10"/>
  <c r="W144" i="10"/>
  <c r="U144" i="10"/>
  <c r="S144" i="10"/>
  <c r="Q144" i="10"/>
  <c r="O144" i="10"/>
  <c r="M144" i="10"/>
  <c r="K144" i="10"/>
  <c r="I144" i="10"/>
  <c r="G144" i="10"/>
  <c r="E144" i="10"/>
  <c r="AS143" i="10"/>
  <c r="AQ143" i="10"/>
  <c r="AO143" i="10"/>
  <c r="AM143" i="10"/>
  <c r="AK143" i="10"/>
  <c r="AI143" i="10"/>
  <c r="AG143" i="10"/>
  <c r="AE143" i="10"/>
  <c r="AC143" i="10"/>
  <c r="AA143" i="10"/>
  <c r="Y143" i="10"/>
  <c r="W143" i="10"/>
  <c r="U143" i="10"/>
  <c r="S143" i="10"/>
  <c r="Q143" i="10"/>
  <c r="O143" i="10"/>
  <c r="M143" i="10"/>
  <c r="K143" i="10"/>
  <c r="I143" i="10"/>
  <c r="G143" i="10"/>
  <c r="E143" i="10"/>
  <c r="AS142" i="10"/>
  <c r="AQ142" i="10"/>
  <c r="AO142" i="10"/>
  <c r="AM142" i="10"/>
  <c r="AK142" i="10"/>
  <c r="AI142" i="10"/>
  <c r="AG142" i="10"/>
  <c r="AE142" i="10"/>
  <c r="AC142" i="10"/>
  <c r="AA142" i="10"/>
  <c r="Y142" i="10"/>
  <c r="W142" i="10"/>
  <c r="U142" i="10"/>
  <c r="S142" i="10"/>
  <c r="Q142" i="10"/>
  <c r="O142" i="10"/>
  <c r="M142" i="10"/>
  <c r="K142" i="10"/>
  <c r="I142" i="10"/>
  <c r="G142" i="10"/>
  <c r="E142" i="10"/>
  <c r="AS141" i="10"/>
  <c r="AQ141" i="10"/>
  <c r="AO141" i="10"/>
  <c r="AM141" i="10"/>
  <c r="AK141" i="10"/>
  <c r="AI141" i="10"/>
  <c r="AG141" i="10"/>
  <c r="AE141" i="10"/>
  <c r="AC141" i="10"/>
  <c r="AA141" i="10"/>
  <c r="Y141" i="10"/>
  <c r="W141" i="10"/>
  <c r="U141" i="10"/>
  <c r="S141" i="10"/>
  <c r="Q141" i="10"/>
  <c r="O141" i="10"/>
  <c r="M141" i="10"/>
  <c r="K141" i="10"/>
  <c r="I141" i="10"/>
  <c r="G141" i="10"/>
  <c r="E141" i="10"/>
  <c r="AS140" i="10"/>
  <c r="AQ140" i="10"/>
  <c r="AO140" i="10"/>
  <c r="AM140" i="10"/>
  <c r="AK140" i="10"/>
  <c r="AI140" i="10"/>
  <c r="AG140" i="10"/>
  <c r="AE140" i="10"/>
  <c r="AC140" i="10"/>
  <c r="AA140" i="10"/>
  <c r="Y140" i="10"/>
  <c r="W140" i="10"/>
  <c r="U140" i="10"/>
  <c r="S140" i="10"/>
  <c r="Q140" i="10"/>
  <c r="O140" i="10"/>
  <c r="M140" i="10"/>
  <c r="K140" i="10"/>
  <c r="I140" i="10"/>
  <c r="G140" i="10"/>
  <c r="E140" i="10"/>
  <c r="AS139" i="10"/>
  <c r="AQ139" i="10"/>
  <c r="AO139" i="10"/>
  <c r="AM139" i="10"/>
  <c r="AK139" i="10"/>
  <c r="AI139" i="10"/>
  <c r="AG139" i="10"/>
  <c r="AE139" i="10"/>
  <c r="AC139" i="10"/>
  <c r="AA139" i="10"/>
  <c r="Y139" i="10"/>
  <c r="W139" i="10"/>
  <c r="U139" i="10"/>
  <c r="S139" i="10"/>
  <c r="Q139" i="10"/>
  <c r="O139" i="10"/>
  <c r="M139" i="10"/>
  <c r="K139" i="10"/>
  <c r="I139" i="10"/>
  <c r="G139" i="10"/>
  <c r="E139" i="10"/>
  <c r="AS138" i="10"/>
  <c r="AQ138" i="10"/>
  <c r="AO138" i="10"/>
  <c r="AM138" i="10"/>
  <c r="AK138" i="10"/>
  <c r="AI138" i="10"/>
  <c r="AG138" i="10"/>
  <c r="AE138" i="10"/>
  <c r="AC138" i="10"/>
  <c r="AA138" i="10"/>
  <c r="Y138" i="10"/>
  <c r="W138" i="10"/>
  <c r="U138" i="10"/>
  <c r="S138" i="10"/>
  <c r="Q138" i="10"/>
  <c r="O138" i="10"/>
  <c r="M138" i="10"/>
  <c r="K138" i="10"/>
  <c r="I138" i="10"/>
  <c r="G138" i="10"/>
  <c r="E138" i="10"/>
  <c r="AS137" i="10"/>
  <c r="AQ137" i="10"/>
  <c r="AO137" i="10"/>
  <c r="AM137" i="10"/>
  <c r="AK137" i="10"/>
  <c r="AI137" i="10"/>
  <c r="AG137" i="10"/>
  <c r="AE137" i="10"/>
  <c r="AC137" i="10"/>
  <c r="AA137" i="10"/>
  <c r="Y137" i="10"/>
  <c r="W137" i="10"/>
  <c r="U137" i="10"/>
  <c r="S137" i="10"/>
  <c r="Q137" i="10"/>
  <c r="O137" i="10"/>
  <c r="M137" i="10"/>
  <c r="K137" i="10"/>
  <c r="I137" i="10"/>
  <c r="G137" i="10"/>
  <c r="E137" i="10"/>
  <c r="AS136" i="10"/>
  <c r="AQ136" i="10"/>
  <c r="AO136" i="10"/>
  <c r="AM136" i="10"/>
  <c r="AK136" i="10"/>
  <c r="AI136" i="10"/>
  <c r="AG136" i="10"/>
  <c r="AE136" i="10"/>
  <c r="AC136" i="10"/>
  <c r="AA136" i="10"/>
  <c r="Y136" i="10"/>
  <c r="W136" i="10"/>
  <c r="U136" i="10"/>
  <c r="S136" i="10"/>
  <c r="Q136" i="10"/>
  <c r="O136" i="10"/>
  <c r="M136" i="10"/>
  <c r="K136" i="10"/>
  <c r="I136" i="10"/>
  <c r="G136" i="10"/>
  <c r="E136" i="10"/>
  <c r="AS135" i="10"/>
  <c r="AQ135" i="10"/>
  <c r="AO135" i="10"/>
  <c r="AM135" i="10"/>
  <c r="AK135" i="10"/>
  <c r="AI135" i="10"/>
  <c r="AG135" i="10"/>
  <c r="AE135" i="10"/>
  <c r="AC135" i="10"/>
  <c r="AA135" i="10"/>
  <c r="Y135" i="10"/>
  <c r="W135" i="10"/>
  <c r="U135" i="10"/>
  <c r="S135" i="10"/>
  <c r="Q135" i="10"/>
  <c r="O135" i="10"/>
  <c r="M135" i="10"/>
  <c r="K135" i="10"/>
  <c r="I135" i="10"/>
  <c r="G135" i="10"/>
  <c r="E135" i="10"/>
  <c r="AS134" i="10"/>
  <c r="AQ134" i="10"/>
  <c r="AO134" i="10"/>
  <c r="AM134" i="10"/>
  <c r="AK134" i="10"/>
  <c r="AI134" i="10"/>
  <c r="AG134" i="10"/>
  <c r="AE134" i="10"/>
  <c r="AC134" i="10"/>
  <c r="AA134" i="10"/>
  <c r="Y134" i="10"/>
  <c r="W134" i="10"/>
  <c r="U134" i="10"/>
  <c r="S134" i="10"/>
  <c r="Q134" i="10"/>
  <c r="O134" i="10"/>
  <c r="M134" i="10"/>
  <c r="K134" i="10"/>
  <c r="I134" i="10"/>
  <c r="G134" i="10"/>
  <c r="E134" i="10"/>
  <c r="AS133" i="10"/>
  <c r="AQ133" i="10"/>
  <c r="AO133" i="10"/>
  <c r="AM133" i="10"/>
  <c r="AK133" i="10"/>
  <c r="AI133" i="10"/>
  <c r="AG133" i="10"/>
  <c r="AE133" i="10"/>
  <c r="AC133" i="10"/>
  <c r="AA133" i="10"/>
  <c r="Y133" i="10"/>
  <c r="W133" i="10"/>
  <c r="U133" i="10"/>
  <c r="S133" i="10"/>
  <c r="Q133" i="10"/>
  <c r="O133" i="10"/>
  <c r="M133" i="10"/>
  <c r="K133" i="10"/>
  <c r="I133" i="10"/>
  <c r="G133" i="10"/>
  <c r="E133" i="10"/>
  <c r="AS132" i="10"/>
  <c r="AQ132" i="10"/>
  <c r="AO132" i="10"/>
  <c r="AM132" i="10"/>
  <c r="AK132" i="10"/>
  <c r="AI132" i="10"/>
  <c r="AG132" i="10"/>
  <c r="AE132" i="10"/>
  <c r="AC132" i="10"/>
  <c r="AA132" i="10"/>
  <c r="Y132" i="10"/>
  <c r="W132" i="10"/>
  <c r="U132" i="10"/>
  <c r="S132" i="10"/>
  <c r="Q132" i="10"/>
  <c r="O132" i="10"/>
  <c r="M132" i="10"/>
  <c r="K132" i="10"/>
  <c r="I132" i="10"/>
  <c r="G132" i="10"/>
  <c r="E132" i="10"/>
  <c r="AS131" i="10"/>
  <c r="AQ131" i="10"/>
  <c r="AO131" i="10"/>
  <c r="AM131" i="10"/>
  <c r="AK131" i="10"/>
  <c r="AI131" i="10"/>
  <c r="AG131" i="10"/>
  <c r="AE131" i="10"/>
  <c r="AC131" i="10"/>
  <c r="AA131" i="10"/>
  <c r="Y131" i="10"/>
  <c r="W131" i="10"/>
  <c r="U131" i="10"/>
  <c r="S131" i="10"/>
  <c r="Q131" i="10"/>
  <c r="O131" i="10"/>
  <c r="M131" i="10"/>
  <c r="K131" i="10"/>
  <c r="I131" i="10"/>
  <c r="G131" i="10"/>
  <c r="E131" i="10"/>
  <c r="AS130" i="10"/>
  <c r="AQ130" i="10"/>
  <c r="AO130" i="10"/>
  <c r="AM130" i="10"/>
  <c r="AK130" i="10"/>
  <c r="AI130" i="10"/>
  <c r="AG130" i="10"/>
  <c r="AE130" i="10"/>
  <c r="AC130" i="10"/>
  <c r="AA130" i="10"/>
  <c r="Y130" i="10"/>
  <c r="W130" i="10"/>
  <c r="U130" i="10"/>
  <c r="S130" i="10"/>
  <c r="Q130" i="10"/>
  <c r="O130" i="10"/>
  <c r="M130" i="10"/>
  <c r="K130" i="10"/>
  <c r="I130" i="10"/>
  <c r="G130" i="10"/>
  <c r="E130" i="10"/>
  <c r="AS129" i="10"/>
  <c r="AQ129" i="10"/>
  <c r="AO129" i="10"/>
  <c r="AM129" i="10"/>
  <c r="AK129" i="10"/>
  <c r="AI129" i="10"/>
  <c r="AG129" i="10"/>
  <c r="AE129" i="10"/>
  <c r="AC129" i="10"/>
  <c r="AA129" i="10"/>
  <c r="Y129" i="10"/>
  <c r="W129" i="10"/>
  <c r="U129" i="10"/>
  <c r="S129" i="10"/>
  <c r="Q129" i="10"/>
  <c r="O129" i="10"/>
  <c r="M129" i="10"/>
  <c r="K129" i="10"/>
  <c r="I129" i="10"/>
  <c r="G129" i="10"/>
  <c r="E129" i="10"/>
  <c r="AS128" i="10"/>
  <c r="AQ128" i="10"/>
  <c r="AO128" i="10"/>
  <c r="AM128" i="10"/>
  <c r="AK128" i="10"/>
  <c r="AI128" i="10"/>
  <c r="AG128" i="10"/>
  <c r="AE128" i="10"/>
  <c r="AC128" i="10"/>
  <c r="AA128" i="10"/>
  <c r="Y128" i="10"/>
  <c r="W128" i="10"/>
  <c r="U128" i="10"/>
  <c r="S128" i="10"/>
  <c r="Q128" i="10"/>
  <c r="O128" i="10"/>
  <c r="M128" i="10"/>
  <c r="K128" i="10"/>
  <c r="I128" i="10"/>
  <c r="G128" i="10"/>
  <c r="E128" i="10"/>
  <c r="AS127" i="10"/>
  <c r="AQ127" i="10"/>
  <c r="AO127" i="10"/>
  <c r="AM127" i="10"/>
  <c r="AK127" i="10"/>
  <c r="AI127" i="10"/>
  <c r="AG127" i="10"/>
  <c r="AE127" i="10"/>
  <c r="AC127" i="10"/>
  <c r="AA127" i="10"/>
  <c r="Y127" i="10"/>
  <c r="W127" i="10"/>
  <c r="U127" i="10"/>
  <c r="S127" i="10"/>
  <c r="Q127" i="10"/>
  <c r="O127" i="10"/>
  <c r="M127" i="10"/>
  <c r="K127" i="10"/>
  <c r="I127" i="10"/>
  <c r="G127" i="10"/>
  <c r="E127" i="10"/>
  <c r="AS126" i="10"/>
  <c r="AQ126" i="10"/>
  <c r="AO126" i="10"/>
  <c r="AM126" i="10"/>
  <c r="AK126" i="10"/>
  <c r="AI126" i="10"/>
  <c r="AG126" i="10"/>
  <c r="AE126" i="10"/>
  <c r="AC126" i="10"/>
  <c r="AA126" i="10"/>
  <c r="Y126" i="10"/>
  <c r="W126" i="10"/>
  <c r="U126" i="10"/>
  <c r="S126" i="10"/>
  <c r="Q126" i="10"/>
  <c r="O126" i="10"/>
  <c r="M126" i="10"/>
  <c r="K126" i="10"/>
  <c r="I126" i="10"/>
  <c r="G126" i="10"/>
  <c r="E126" i="10"/>
  <c r="AS125" i="10"/>
  <c r="AQ125" i="10"/>
  <c r="AO125" i="10"/>
  <c r="AM125" i="10"/>
  <c r="AK125" i="10"/>
  <c r="AI125" i="10"/>
  <c r="AG125" i="10"/>
  <c r="AE125" i="10"/>
  <c r="AC125" i="10"/>
  <c r="AA125" i="10"/>
  <c r="Y125" i="10"/>
  <c r="W125" i="10"/>
  <c r="U125" i="10"/>
  <c r="S125" i="10"/>
  <c r="Q125" i="10"/>
  <c r="O125" i="10"/>
  <c r="M125" i="10"/>
  <c r="K125" i="10"/>
  <c r="I125" i="10"/>
  <c r="G125" i="10"/>
  <c r="E125" i="10"/>
  <c r="AS124" i="10"/>
  <c r="AQ124" i="10"/>
  <c r="AO124" i="10"/>
  <c r="AM124" i="10"/>
  <c r="AK124" i="10"/>
  <c r="AI124" i="10"/>
  <c r="AG124" i="10"/>
  <c r="AE124" i="10"/>
  <c r="AC124" i="10"/>
  <c r="AA124" i="10"/>
  <c r="Y124" i="10"/>
  <c r="W124" i="10"/>
  <c r="U124" i="10"/>
  <c r="S124" i="10"/>
  <c r="Q124" i="10"/>
  <c r="O124" i="10"/>
  <c r="M124" i="10"/>
  <c r="K124" i="10"/>
  <c r="I124" i="10"/>
  <c r="G124" i="10"/>
  <c r="E124" i="10"/>
  <c r="AS123" i="10"/>
  <c r="AQ123" i="10"/>
  <c r="AO123" i="10"/>
  <c r="AM123" i="10"/>
  <c r="AK123" i="10"/>
  <c r="AI123" i="10"/>
  <c r="AG123" i="10"/>
  <c r="AE123" i="10"/>
  <c r="AC123" i="10"/>
  <c r="AA123" i="10"/>
  <c r="Y123" i="10"/>
  <c r="W123" i="10"/>
  <c r="U123" i="10"/>
  <c r="S123" i="10"/>
  <c r="Q123" i="10"/>
  <c r="O123" i="10"/>
  <c r="M123" i="10"/>
  <c r="K123" i="10"/>
  <c r="I123" i="10"/>
  <c r="G123" i="10"/>
  <c r="E123" i="10"/>
  <c r="AS122" i="10"/>
  <c r="AQ122" i="10"/>
  <c r="AO122" i="10"/>
  <c r="AM122" i="10"/>
  <c r="AK122" i="10"/>
  <c r="AI122" i="10"/>
  <c r="AG122" i="10"/>
  <c r="AE122" i="10"/>
  <c r="AC122" i="10"/>
  <c r="AA122" i="10"/>
  <c r="Y122" i="10"/>
  <c r="W122" i="10"/>
  <c r="U122" i="10"/>
  <c r="S122" i="10"/>
  <c r="Q122" i="10"/>
  <c r="O122" i="10"/>
  <c r="M122" i="10"/>
  <c r="K122" i="10"/>
  <c r="I122" i="10"/>
  <c r="G122" i="10"/>
  <c r="E122" i="10"/>
  <c r="AS121" i="10"/>
  <c r="AQ121" i="10"/>
  <c r="AO121" i="10"/>
  <c r="AM121" i="10"/>
  <c r="AK121" i="10"/>
  <c r="AI121" i="10"/>
  <c r="AG121" i="10"/>
  <c r="AE121" i="10"/>
  <c r="AC121" i="10"/>
  <c r="AA121" i="10"/>
  <c r="Y121" i="10"/>
  <c r="W121" i="10"/>
  <c r="U121" i="10"/>
  <c r="S121" i="10"/>
  <c r="Q121" i="10"/>
  <c r="O121" i="10"/>
  <c r="M121" i="10"/>
  <c r="K121" i="10"/>
  <c r="I121" i="10"/>
  <c r="G121" i="10"/>
  <c r="E121" i="10"/>
  <c r="AS120" i="10"/>
  <c r="AQ120" i="10"/>
  <c r="AO120" i="10"/>
  <c r="AM120" i="10"/>
  <c r="AK120" i="10"/>
  <c r="AI120" i="10"/>
  <c r="AG120" i="10"/>
  <c r="AE120" i="10"/>
  <c r="AC120" i="10"/>
  <c r="AA120" i="10"/>
  <c r="Y120" i="10"/>
  <c r="W120" i="10"/>
  <c r="U120" i="10"/>
  <c r="S120" i="10"/>
  <c r="Q120" i="10"/>
  <c r="O120" i="10"/>
  <c r="M120" i="10"/>
  <c r="K120" i="10"/>
  <c r="I120" i="10"/>
  <c r="G120" i="10"/>
  <c r="E120" i="10"/>
  <c r="AS119" i="10"/>
  <c r="AQ119" i="10"/>
  <c r="AO119" i="10"/>
  <c r="AM119" i="10"/>
  <c r="AK119" i="10"/>
  <c r="AI119" i="10"/>
  <c r="AG119" i="10"/>
  <c r="AE119" i="10"/>
  <c r="AC119" i="10"/>
  <c r="AA119" i="10"/>
  <c r="Y119" i="10"/>
  <c r="W119" i="10"/>
  <c r="U119" i="10"/>
  <c r="S119" i="10"/>
  <c r="Q119" i="10"/>
  <c r="O119" i="10"/>
  <c r="M119" i="10"/>
  <c r="K119" i="10"/>
  <c r="I119" i="10"/>
  <c r="G119" i="10"/>
  <c r="E119" i="10"/>
  <c r="AS118" i="10"/>
  <c r="AQ118" i="10"/>
  <c r="AO118" i="10"/>
  <c r="AM118" i="10"/>
  <c r="AK118" i="10"/>
  <c r="AI118" i="10"/>
  <c r="AG118" i="10"/>
  <c r="AE118" i="10"/>
  <c r="AC118" i="10"/>
  <c r="AA118" i="10"/>
  <c r="Y118" i="10"/>
  <c r="W118" i="10"/>
  <c r="U118" i="10"/>
  <c r="S118" i="10"/>
  <c r="Q118" i="10"/>
  <c r="O118" i="10"/>
  <c r="M118" i="10"/>
  <c r="K118" i="10"/>
  <c r="I118" i="10"/>
  <c r="G118" i="10"/>
  <c r="E118" i="10"/>
  <c r="AS117" i="10"/>
  <c r="AQ117" i="10"/>
  <c r="AO117" i="10"/>
  <c r="AM117" i="10"/>
  <c r="AK117" i="10"/>
  <c r="AI117" i="10"/>
  <c r="AG117" i="10"/>
  <c r="AE117" i="10"/>
  <c r="AC117" i="10"/>
  <c r="AA117" i="10"/>
  <c r="Y117" i="10"/>
  <c r="W117" i="10"/>
  <c r="U117" i="10"/>
  <c r="S117" i="10"/>
  <c r="Q117" i="10"/>
  <c r="O117" i="10"/>
  <c r="M117" i="10"/>
  <c r="K117" i="10"/>
  <c r="I117" i="10"/>
  <c r="G117" i="10"/>
  <c r="E117" i="10"/>
  <c r="AS116" i="10"/>
  <c r="AQ116" i="10"/>
  <c r="AO116" i="10"/>
  <c r="AM116" i="10"/>
  <c r="AK116" i="10"/>
  <c r="AI116" i="10"/>
  <c r="AG116" i="10"/>
  <c r="AE116" i="10"/>
  <c r="AC116" i="10"/>
  <c r="AA116" i="10"/>
  <c r="Y116" i="10"/>
  <c r="W116" i="10"/>
  <c r="U116" i="10"/>
  <c r="S116" i="10"/>
  <c r="Q116" i="10"/>
  <c r="O116" i="10"/>
  <c r="M116" i="10"/>
  <c r="K116" i="10"/>
  <c r="I116" i="10"/>
  <c r="G116" i="10"/>
  <c r="E116" i="10"/>
  <c r="AS115" i="10"/>
  <c r="AQ115" i="10"/>
  <c r="AO115" i="10"/>
  <c r="AM115" i="10"/>
  <c r="AK115" i="10"/>
  <c r="AI115" i="10"/>
  <c r="AG115" i="10"/>
  <c r="AE115" i="10"/>
  <c r="AC115" i="10"/>
  <c r="AA115" i="10"/>
  <c r="Y115" i="10"/>
  <c r="W115" i="10"/>
  <c r="U115" i="10"/>
  <c r="S115" i="10"/>
  <c r="Q115" i="10"/>
  <c r="O115" i="10"/>
  <c r="M115" i="10"/>
  <c r="K115" i="10"/>
  <c r="I115" i="10"/>
  <c r="G115" i="10"/>
  <c r="E115" i="10"/>
  <c r="AS114" i="10"/>
  <c r="AQ114" i="10"/>
  <c r="AO114" i="10"/>
  <c r="AM114" i="10"/>
  <c r="AK114" i="10"/>
  <c r="AI114" i="10"/>
  <c r="AG114" i="10"/>
  <c r="AE114" i="10"/>
  <c r="AC114" i="10"/>
  <c r="AA114" i="10"/>
  <c r="Y114" i="10"/>
  <c r="W114" i="10"/>
  <c r="U114" i="10"/>
  <c r="S114" i="10"/>
  <c r="Q114" i="10"/>
  <c r="O114" i="10"/>
  <c r="M114" i="10"/>
  <c r="K114" i="10"/>
  <c r="I114" i="10"/>
  <c r="G114" i="10"/>
  <c r="E114" i="10"/>
  <c r="AS113" i="10"/>
  <c r="AQ113" i="10"/>
  <c r="AO113" i="10"/>
  <c r="AM113" i="10"/>
  <c r="AK113" i="10"/>
  <c r="AI113" i="10"/>
  <c r="AG113" i="10"/>
  <c r="AE113" i="10"/>
  <c r="AC113" i="10"/>
  <c r="AA113" i="10"/>
  <c r="Y113" i="10"/>
  <c r="W113" i="10"/>
  <c r="U113" i="10"/>
  <c r="S113" i="10"/>
  <c r="Q113" i="10"/>
  <c r="O113" i="10"/>
  <c r="M113" i="10"/>
  <c r="K113" i="10"/>
  <c r="I113" i="10"/>
  <c r="G113" i="10"/>
  <c r="E113" i="10"/>
  <c r="AS112" i="10"/>
  <c r="AQ112" i="10"/>
  <c r="AO112" i="10"/>
  <c r="AM112" i="10"/>
  <c r="AK112" i="10"/>
  <c r="AI112" i="10"/>
  <c r="AG112" i="10"/>
  <c r="AE112" i="10"/>
  <c r="AC112" i="10"/>
  <c r="AA112" i="10"/>
  <c r="Y112" i="10"/>
  <c r="W112" i="10"/>
  <c r="U112" i="10"/>
  <c r="S112" i="10"/>
  <c r="Q112" i="10"/>
  <c r="O112" i="10"/>
  <c r="M112" i="10"/>
  <c r="K112" i="10"/>
  <c r="I112" i="10"/>
  <c r="G112" i="10"/>
  <c r="E112" i="10"/>
  <c r="AS111" i="10"/>
  <c r="AQ111" i="10"/>
  <c r="AO111" i="10"/>
  <c r="AM111" i="10"/>
  <c r="AK111" i="10"/>
  <c r="AI111" i="10"/>
  <c r="AG111" i="10"/>
  <c r="AE111" i="10"/>
  <c r="AC111" i="10"/>
  <c r="AA111" i="10"/>
  <c r="Y111" i="10"/>
  <c r="W111" i="10"/>
  <c r="U111" i="10"/>
  <c r="S111" i="10"/>
  <c r="Q111" i="10"/>
  <c r="O111" i="10"/>
  <c r="M111" i="10"/>
  <c r="K111" i="10"/>
  <c r="I111" i="10"/>
  <c r="G111" i="10"/>
  <c r="E111" i="10"/>
  <c r="AS110" i="10"/>
  <c r="AQ110" i="10"/>
  <c r="AO110" i="10"/>
  <c r="AM110" i="10"/>
  <c r="AK110" i="10"/>
  <c r="AI110" i="10"/>
  <c r="AG110" i="10"/>
  <c r="AE110" i="10"/>
  <c r="AC110" i="10"/>
  <c r="AA110" i="10"/>
  <c r="Y110" i="10"/>
  <c r="W110" i="10"/>
  <c r="U110" i="10"/>
  <c r="S110" i="10"/>
  <c r="Q110" i="10"/>
  <c r="O110" i="10"/>
  <c r="M110" i="10"/>
  <c r="K110" i="10"/>
  <c r="I110" i="10"/>
  <c r="G110" i="10"/>
  <c r="E110" i="10"/>
  <c r="AS109" i="10"/>
  <c r="AQ109" i="10"/>
  <c r="AO109" i="10"/>
  <c r="AM109" i="10"/>
  <c r="AK109" i="10"/>
  <c r="AI109" i="10"/>
  <c r="AG109" i="10"/>
  <c r="AE109" i="10"/>
  <c r="AC109" i="10"/>
  <c r="AA109" i="10"/>
  <c r="Y109" i="10"/>
  <c r="W109" i="10"/>
  <c r="U109" i="10"/>
  <c r="S109" i="10"/>
  <c r="Q109" i="10"/>
  <c r="O109" i="10"/>
  <c r="M109" i="10"/>
  <c r="K109" i="10"/>
  <c r="I109" i="10"/>
  <c r="G109" i="10"/>
  <c r="E109" i="10"/>
  <c r="AS108" i="10"/>
  <c r="AQ108" i="10"/>
  <c r="AO108" i="10"/>
  <c r="AM108" i="10"/>
  <c r="AK108" i="10"/>
  <c r="AI108" i="10"/>
  <c r="AG108" i="10"/>
  <c r="AE108" i="10"/>
  <c r="AC108" i="10"/>
  <c r="AA108" i="10"/>
  <c r="Y108" i="10"/>
  <c r="W108" i="10"/>
  <c r="U108" i="10"/>
  <c r="S108" i="10"/>
  <c r="Q108" i="10"/>
  <c r="O108" i="10"/>
  <c r="M108" i="10"/>
  <c r="K108" i="10"/>
  <c r="I108" i="10"/>
  <c r="G108" i="10"/>
  <c r="E108" i="10"/>
  <c r="AS107" i="10"/>
  <c r="AQ107" i="10"/>
  <c r="AO107" i="10"/>
  <c r="AM107" i="10"/>
  <c r="AK107" i="10"/>
  <c r="AI107" i="10"/>
  <c r="AG107" i="10"/>
  <c r="AE107" i="10"/>
  <c r="AC107" i="10"/>
  <c r="AA107" i="10"/>
  <c r="Y107" i="10"/>
  <c r="W107" i="10"/>
  <c r="U107" i="10"/>
  <c r="S107" i="10"/>
  <c r="Q107" i="10"/>
  <c r="O107" i="10"/>
  <c r="M107" i="10"/>
  <c r="K107" i="10"/>
  <c r="I107" i="10"/>
  <c r="G107" i="10"/>
  <c r="E107" i="10"/>
  <c r="AS106" i="10"/>
  <c r="AQ106" i="10"/>
  <c r="AO106" i="10"/>
  <c r="AM106" i="10"/>
  <c r="AK106" i="10"/>
  <c r="AI106" i="10"/>
  <c r="AG106" i="10"/>
  <c r="AE106" i="10"/>
  <c r="AC106" i="10"/>
  <c r="AA106" i="10"/>
  <c r="Y106" i="10"/>
  <c r="W106" i="10"/>
  <c r="U106" i="10"/>
  <c r="S106" i="10"/>
  <c r="Q106" i="10"/>
  <c r="O106" i="10"/>
  <c r="M106" i="10"/>
  <c r="K106" i="10"/>
  <c r="I106" i="10"/>
  <c r="G106" i="10"/>
  <c r="E106" i="10"/>
  <c r="AS105" i="10"/>
  <c r="AQ105" i="10"/>
  <c r="AO105" i="10"/>
  <c r="AM105" i="10"/>
  <c r="AK105" i="10"/>
  <c r="AI105" i="10"/>
  <c r="AG105" i="10"/>
  <c r="AE105" i="10"/>
  <c r="AC105" i="10"/>
  <c r="AA105" i="10"/>
  <c r="Y105" i="10"/>
  <c r="W105" i="10"/>
  <c r="U105" i="10"/>
  <c r="S105" i="10"/>
  <c r="Q105" i="10"/>
  <c r="O105" i="10"/>
  <c r="M105" i="10"/>
  <c r="K105" i="10"/>
  <c r="I105" i="10"/>
  <c r="G105" i="10"/>
  <c r="E105" i="10"/>
  <c r="AS104" i="10"/>
  <c r="AQ104" i="10"/>
  <c r="AO104" i="10"/>
  <c r="AM104" i="10"/>
  <c r="AK104" i="10"/>
  <c r="AI104" i="10"/>
  <c r="AG104" i="10"/>
  <c r="AE104" i="10"/>
  <c r="AC104" i="10"/>
  <c r="AA104" i="10"/>
  <c r="Y104" i="10"/>
  <c r="W104" i="10"/>
  <c r="U104" i="10"/>
  <c r="S104" i="10"/>
  <c r="Q104" i="10"/>
  <c r="O104" i="10"/>
  <c r="M104" i="10"/>
  <c r="K104" i="10"/>
  <c r="I104" i="10"/>
  <c r="G104" i="10"/>
  <c r="E104" i="10"/>
  <c r="AS103" i="10"/>
  <c r="AQ103" i="10"/>
  <c r="AO103" i="10"/>
  <c r="AM103" i="10"/>
  <c r="AK103" i="10"/>
  <c r="AI103" i="10"/>
  <c r="AG103" i="10"/>
  <c r="AE103" i="10"/>
  <c r="AC103" i="10"/>
  <c r="AA103" i="10"/>
  <c r="Y103" i="10"/>
  <c r="W103" i="10"/>
  <c r="U103" i="10"/>
  <c r="S103" i="10"/>
  <c r="Q103" i="10"/>
  <c r="O103" i="10"/>
  <c r="M103" i="10"/>
  <c r="K103" i="10"/>
  <c r="I103" i="10"/>
  <c r="G103" i="10"/>
  <c r="E103" i="10"/>
  <c r="AS102" i="10"/>
  <c r="AQ102" i="10"/>
  <c r="AO102" i="10"/>
  <c r="AM102" i="10"/>
  <c r="AK102" i="10"/>
  <c r="AI102" i="10"/>
  <c r="AG102" i="10"/>
  <c r="AE102" i="10"/>
  <c r="AC102" i="10"/>
  <c r="AA102" i="10"/>
  <c r="Y102" i="10"/>
  <c r="W102" i="10"/>
  <c r="U102" i="10"/>
  <c r="S102" i="10"/>
  <c r="Q102" i="10"/>
  <c r="O102" i="10"/>
  <c r="M102" i="10"/>
  <c r="K102" i="10"/>
  <c r="I102" i="10"/>
  <c r="G102" i="10"/>
  <c r="E102" i="10"/>
  <c r="AS101" i="10"/>
  <c r="AQ101" i="10"/>
  <c r="AO101" i="10"/>
  <c r="AM101" i="10"/>
  <c r="AK101" i="10"/>
  <c r="AI101" i="10"/>
  <c r="AG101" i="10"/>
  <c r="AE101" i="10"/>
  <c r="AC101" i="10"/>
  <c r="AA101" i="10"/>
  <c r="Y101" i="10"/>
  <c r="W101" i="10"/>
  <c r="U101" i="10"/>
  <c r="S101" i="10"/>
  <c r="Q101" i="10"/>
  <c r="O101" i="10"/>
  <c r="M101" i="10"/>
  <c r="K101" i="10"/>
  <c r="I101" i="10"/>
  <c r="G101" i="10"/>
  <c r="E101" i="10"/>
  <c r="AS100" i="10"/>
  <c r="AQ100" i="10"/>
  <c r="AO100" i="10"/>
  <c r="AM100" i="10"/>
  <c r="AK100" i="10"/>
  <c r="AI100" i="10"/>
  <c r="AG100" i="10"/>
  <c r="AE100" i="10"/>
  <c r="AC100" i="10"/>
  <c r="AA100" i="10"/>
  <c r="Y100" i="10"/>
  <c r="W100" i="10"/>
  <c r="U100" i="10"/>
  <c r="S100" i="10"/>
  <c r="Q100" i="10"/>
  <c r="O100" i="10"/>
  <c r="M100" i="10"/>
  <c r="K100" i="10"/>
  <c r="I100" i="10"/>
  <c r="G100" i="10"/>
  <c r="E100" i="10"/>
  <c r="AS99" i="10"/>
  <c r="AQ99" i="10"/>
  <c r="AO99" i="10"/>
  <c r="AM99" i="10"/>
  <c r="AK99" i="10"/>
  <c r="AI99" i="10"/>
  <c r="AG99" i="10"/>
  <c r="AE99" i="10"/>
  <c r="AC99" i="10"/>
  <c r="AA99" i="10"/>
  <c r="Y99" i="10"/>
  <c r="W99" i="10"/>
  <c r="U99" i="10"/>
  <c r="S99" i="10"/>
  <c r="Q99" i="10"/>
  <c r="O99" i="10"/>
  <c r="M99" i="10"/>
  <c r="K99" i="10"/>
  <c r="I99" i="10"/>
  <c r="G99" i="10"/>
  <c r="E99" i="10"/>
  <c r="AS70" i="10"/>
  <c r="AQ70" i="10"/>
  <c r="AO70" i="10"/>
  <c r="AM70" i="10"/>
  <c r="AK70" i="10"/>
  <c r="AI70" i="10"/>
  <c r="AG70" i="10"/>
  <c r="AE70" i="10"/>
  <c r="AC70" i="10"/>
  <c r="AA70" i="10"/>
  <c r="Y70" i="10"/>
  <c r="W70" i="10"/>
  <c r="U70" i="10"/>
  <c r="S70" i="10"/>
  <c r="Q70" i="10"/>
  <c r="O70" i="10"/>
  <c r="M70" i="10"/>
  <c r="K70" i="10"/>
  <c r="I70" i="10"/>
  <c r="G70" i="10"/>
  <c r="E70" i="10"/>
  <c r="AS69" i="10"/>
  <c r="AQ69" i="10"/>
  <c r="AO69" i="10"/>
  <c r="AM69" i="10"/>
  <c r="AK69" i="10"/>
  <c r="AI69" i="10"/>
  <c r="AG69" i="10"/>
  <c r="AE69" i="10"/>
  <c r="AC69" i="10"/>
  <c r="AA69" i="10"/>
  <c r="Y69" i="10"/>
  <c r="W69" i="10"/>
  <c r="U69" i="10"/>
  <c r="S69" i="10"/>
  <c r="Q69" i="10"/>
  <c r="O69" i="10"/>
  <c r="M69" i="10"/>
  <c r="K69" i="10"/>
  <c r="I69" i="10"/>
  <c r="G69" i="10"/>
  <c r="E69" i="10"/>
  <c r="AS68" i="10"/>
  <c r="AQ68" i="10"/>
  <c r="AO68" i="10"/>
  <c r="AM68" i="10"/>
  <c r="AK68" i="10"/>
  <c r="AI68" i="10"/>
  <c r="AG68" i="10"/>
  <c r="AE68" i="10"/>
  <c r="AC68" i="10"/>
  <c r="AA68" i="10"/>
  <c r="Y68" i="10"/>
  <c r="W68" i="10"/>
  <c r="U68" i="10"/>
  <c r="S68" i="10"/>
  <c r="Q68" i="10"/>
  <c r="O68" i="10"/>
  <c r="M68" i="10"/>
  <c r="K68" i="10"/>
  <c r="I68" i="10"/>
  <c r="G68" i="10"/>
  <c r="E68" i="10"/>
  <c r="AS67" i="10"/>
  <c r="AQ67" i="10"/>
  <c r="AO67" i="10"/>
  <c r="AM67" i="10"/>
  <c r="AK67" i="10"/>
  <c r="AI67" i="10"/>
  <c r="AG67" i="10"/>
  <c r="AE67" i="10"/>
  <c r="AC67" i="10"/>
  <c r="AA67" i="10"/>
  <c r="Y67" i="10"/>
  <c r="W67" i="10"/>
  <c r="U67" i="10"/>
  <c r="S67" i="10"/>
  <c r="Q67" i="10"/>
  <c r="O67" i="10"/>
  <c r="M67" i="10"/>
  <c r="K67" i="10"/>
  <c r="I67" i="10"/>
  <c r="G67" i="10"/>
  <c r="E67" i="10"/>
  <c r="AS66" i="10"/>
  <c r="AQ66" i="10"/>
  <c r="AO66" i="10"/>
  <c r="AM66" i="10"/>
  <c r="AK66" i="10"/>
  <c r="AI66" i="10"/>
  <c r="AG66" i="10"/>
  <c r="AE66" i="10"/>
  <c r="AC66" i="10"/>
  <c r="AA66" i="10"/>
  <c r="Y66" i="10"/>
  <c r="W66" i="10"/>
  <c r="U66" i="10"/>
  <c r="S66" i="10"/>
  <c r="Q66" i="10"/>
  <c r="O66" i="10"/>
  <c r="M66" i="10"/>
  <c r="K66" i="10"/>
  <c r="I66" i="10"/>
  <c r="G66" i="10"/>
  <c r="E66" i="10"/>
  <c r="AS65" i="10"/>
  <c r="AQ65" i="10"/>
  <c r="AO65" i="10"/>
  <c r="AM65" i="10"/>
  <c r="AK65" i="10"/>
  <c r="AI65" i="10"/>
  <c r="AG65" i="10"/>
  <c r="AE65" i="10"/>
  <c r="AC65" i="10"/>
  <c r="AA65" i="10"/>
  <c r="Y65" i="10"/>
  <c r="W65" i="10"/>
  <c r="U65" i="10"/>
  <c r="S65" i="10"/>
  <c r="Q65" i="10"/>
  <c r="O65" i="10"/>
  <c r="M65" i="10"/>
  <c r="K65" i="10"/>
  <c r="I65" i="10"/>
  <c r="G65" i="10"/>
  <c r="E65" i="10"/>
  <c r="AS64" i="10"/>
  <c r="AQ64" i="10"/>
  <c r="AO64" i="10"/>
  <c r="AM64" i="10"/>
  <c r="AK64" i="10"/>
  <c r="AI64" i="10"/>
  <c r="AG64" i="10"/>
  <c r="AE64" i="10"/>
  <c r="AC64" i="10"/>
  <c r="AA64" i="10"/>
  <c r="Y64" i="10"/>
  <c r="W64" i="10"/>
  <c r="U64" i="10"/>
  <c r="S64" i="10"/>
  <c r="Q64" i="10"/>
  <c r="O64" i="10"/>
  <c r="M64" i="10"/>
  <c r="K64" i="10"/>
  <c r="I64" i="10"/>
  <c r="G64" i="10"/>
  <c r="E64" i="10"/>
  <c r="AS63" i="10"/>
  <c r="AQ63" i="10"/>
  <c r="AO63" i="10"/>
  <c r="AM63" i="10"/>
  <c r="AK63" i="10"/>
  <c r="AI63" i="10"/>
  <c r="AG63" i="10"/>
  <c r="AE63" i="10"/>
  <c r="AC63" i="10"/>
  <c r="AA63" i="10"/>
  <c r="Y63" i="10"/>
  <c r="W63" i="10"/>
  <c r="U63" i="10"/>
  <c r="S63" i="10"/>
  <c r="Q63" i="10"/>
  <c r="O63" i="10"/>
  <c r="M63" i="10"/>
  <c r="K63" i="10"/>
  <c r="I63" i="10"/>
  <c r="G63" i="10"/>
  <c r="E63" i="10"/>
  <c r="AS62" i="10"/>
  <c r="AQ62" i="10"/>
  <c r="AO62" i="10"/>
  <c r="AM62" i="10"/>
  <c r="AK62" i="10"/>
  <c r="AI62" i="10"/>
  <c r="AG62" i="10"/>
  <c r="AE62" i="10"/>
  <c r="AC62" i="10"/>
  <c r="AA62" i="10"/>
  <c r="Y62" i="10"/>
  <c r="W62" i="10"/>
  <c r="U62" i="10"/>
  <c r="S62" i="10"/>
  <c r="Q62" i="10"/>
  <c r="O62" i="10"/>
  <c r="M62" i="10"/>
  <c r="K62" i="10"/>
  <c r="I62" i="10"/>
  <c r="G62" i="10"/>
  <c r="E62" i="10"/>
  <c r="AS61" i="10"/>
  <c r="AQ61" i="10"/>
  <c r="AO61" i="10"/>
  <c r="AM61" i="10"/>
  <c r="AK61" i="10"/>
  <c r="AI61" i="10"/>
  <c r="AG61" i="10"/>
  <c r="AE61" i="10"/>
  <c r="AC61" i="10"/>
  <c r="AA61" i="10"/>
  <c r="Y61" i="10"/>
  <c r="W61" i="10"/>
  <c r="U61" i="10"/>
  <c r="S61" i="10"/>
  <c r="Q61" i="10"/>
  <c r="O61" i="10"/>
  <c r="M61" i="10"/>
  <c r="K61" i="10"/>
  <c r="I61" i="10"/>
  <c r="G61" i="10"/>
  <c r="E61" i="10"/>
  <c r="AS60" i="10"/>
  <c r="AQ60" i="10"/>
  <c r="AO60" i="10"/>
  <c r="AM60" i="10"/>
  <c r="AK60" i="10"/>
  <c r="AI60" i="10"/>
  <c r="AG60" i="10"/>
  <c r="AE60" i="10"/>
  <c r="AC60" i="10"/>
  <c r="AA60" i="10"/>
  <c r="Y60" i="10"/>
  <c r="W60" i="10"/>
  <c r="U60" i="10"/>
  <c r="S60" i="10"/>
  <c r="Q60" i="10"/>
  <c r="O60" i="10"/>
  <c r="M60" i="10"/>
  <c r="K60" i="10"/>
  <c r="I60" i="10"/>
  <c r="G60" i="10"/>
  <c r="E60" i="10"/>
  <c r="AS59" i="10"/>
  <c r="AQ59" i="10"/>
  <c r="AO59" i="10"/>
  <c r="AM59" i="10"/>
  <c r="AK59" i="10"/>
  <c r="AI59" i="10"/>
  <c r="AG59" i="10"/>
  <c r="AE59" i="10"/>
  <c r="AC59" i="10"/>
  <c r="AA59" i="10"/>
  <c r="Y59" i="10"/>
  <c r="W59" i="10"/>
  <c r="U59" i="10"/>
  <c r="S59" i="10"/>
  <c r="Q59" i="10"/>
  <c r="O59" i="10"/>
  <c r="M59" i="10"/>
  <c r="K59" i="10"/>
  <c r="I59" i="10"/>
  <c r="G59" i="10"/>
  <c r="E59" i="10"/>
  <c r="AS58" i="10"/>
  <c r="AQ58" i="10"/>
  <c r="AO58" i="10"/>
  <c r="AM58" i="10"/>
  <c r="AK58" i="10"/>
  <c r="AI58" i="10"/>
  <c r="AG58" i="10"/>
  <c r="AE58" i="10"/>
  <c r="AC58" i="10"/>
  <c r="AA58" i="10"/>
  <c r="Y58" i="10"/>
  <c r="W58" i="10"/>
  <c r="U58" i="10"/>
  <c r="S58" i="10"/>
  <c r="Q58" i="10"/>
  <c r="O58" i="10"/>
  <c r="M58" i="10"/>
  <c r="K58" i="10"/>
  <c r="I58" i="10"/>
  <c r="G58" i="10"/>
  <c r="E58" i="10"/>
  <c r="AS57" i="10"/>
  <c r="AQ57" i="10"/>
  <c r="AO57" i="10"/>
  <c r="AM57" i="10"/>
  <c r="AK57" i="10"/>
  <c r="AI57" i="10"/>
  <c r="AG57" i="10"/>
  <c r="AE57" i="10"/>
  <c r="AC57" i="10"/>
  <c r="AA57" i="10"/>
  <c r="Y57" i="10"/>
  <c r="W57" i="10"/>
  <c r="U57" i="10"/>
  <c r="S57" i="10"/>
  <c r="Q57" i="10"/>
  <c r="O57" i="10"/>
  <c r="M57" i="10"/>
  <c r="K57" i="10"/>
  <c r="I57" i="10"/>
  <c r="G57" i="10"/>
  <c r="E57" i="10"/>
  <c r="AS56" i="10"/>
  <c r="AQ56" i="10"/>
  <c r="AO56" i="10"/>
  <c r="AM56" i="10"/>
  <c r="AK56" i="10"/>
  <c r="AI56" i="10"/>
  <c r="AG56" i="10"/>
  <c r="AE56" i="10"/>
  <c r="AC56" i="10"/>
  <c r="AA56" i="10"/>
  <c r="Y56" i="10"/>
  <c r="W56" i="10"/>
  <c r="U56" i="10"/>
  <c r="S56" i="10"/>
  <c r="Q56" i="10"/>
  <c r="O56" i="10"/>
  <c r="M56" i="10"/>
  <c r="K56" i="10"/>
  <c r="I56" i="10"/>
  <c r="G56" i="10"/>
  <c r="E56" i="10"/>
  <c r="AS55" i="10"/>
  <c r="AQ55" i="10"/>
  <c r="AO55" i="10"/>
  <c r="AM55" i="10"/>
  <c r="AK55" i="10"/>
  <c r="AI55" i="10"/>
  <c r="AG55" i="10"/>
  <c r="AE55" i="10"/>
  <c r="AC55" i="10"/>
  <c r="AA55" i="10"/>
  <c r="Y55" i="10"/>
  <c r="W55" i="10"/>
  <c r="U55" i="10"/>
  <c r="S55" i="10"/>
  <c r="Q55" i="10"/>
  <c r="O55" i="10"/>
  <c r="M55" i="10"/>
  <c r="K55" i="10"/>
  <c r="I55" i="10"/>
  <c r="G55" i="10"/>
  <c r="E55" i="10"/>
  <c r="AS54" i="10"/>
  <c r="AQ54" i="10"/>
  <c r="AO54" i="10"/>
  <c r="AM54" i="10"/>
  <c r="AK54" i="10"/>
  <c r="AI54" i="10"/>
  <c r="AG54" i="10"/>
  <c r="AE54" i="10"/>
  <c r="AC54" i="10"/>
  <c r="AA54" i="10"/>
  <c r="Y54" i="10"/>
  <c r="W54" i="10"/>
  <c r="U54" i="10"/>
  <c r="S54" i="10"/>
  <c r="Q54" i="10"/>
  <c r="O54" i="10"/>
  <c r="M54" i="10"/>
  <c r="K54" i="10"/>
  <c r="I54" i="10"/>
  <c r="G54" i="10"/>
  <c r="E54" i="10"/>
  <c r="AS53" i="10"/>
  <c r="AQ53" i="10"/>
  <c r="AO53" i="10"/>
  <c r="AM53" i="10"/>
  <c r="AK53" i="10"/>
  <c r="AI53" i="10"/>
  <c r="AG53" i="10"/>
  <c r="AE53" i="10"/>
  <c r="AC53" i="10"/>
  <c r="AA53" i="10"/>
  <c r="Y53" i="10"/>
  <c r="W53" i="10"/>
  <c r="U53" i="10"/>
  <c r="S53" i="10"/>
  <c r="Q53" i="10"/>
  <c r="O53" i="10"/>
  <c r="M53" i="10"/>
  <c r="K53" i="10"/>
  <c r="I53" i="10"/>
  <c r="G53" i="10"/>
  <c r="E53" i="10"/>
  <c r="AS52" i="10"/>
  <c r="AQ52" i="10"/>
  <c r="AO52" i="10"/>
  <c r="AM52" i="10"/>
  <c r="AK52" i="10"/>
  <c r="AI52" i="10"/>
  <c r="AG52" i="10"/>
  <c r="AE52" i="10"/>
  <c r="AC52" i="10"/>
  <c r="AA52" i="10"/>
  <c r="Y52" i="10"/>
  <c r="W52" i="10"/>
  <c r="U52" i="10"/>
  <c r="S52" i="10"/>
  <c r="Q52" i="10"/>
  <c r="O52" i="10"/>
  <c r="M52" i="10"/>
  <c r="K52" i="10"/>
  <c r="I52" i="10"/>
  <c r="G52" i="10"/>
  <c r="E52" i="10"/>
  <c r="AS51" i="10"/>
  <c r="AQ51" i="10"/>
  <c r="AO51" i="10"/>
  <c r="AM51" i="10"/>
  <c r="AK51" i="10"/>
  <c r="AI51" i="10"/>
  <c r="AG51" i="10"/>
  <c r="AE51" i="10"/>
  <c r="AC51" i="10"/>
  <c r="AA51" i="10"/>
  <c r="Y51" i="10"/>
  <c r="W51" i="10"/>
  <c r="U51" i="10"/>
  <c r="S51" i="10"/>
  <c r="Q51" i="10"/>
  <c r="O51" i="10"/>
  <c r="M51" i="10"/>
  <c r="K51" i="10"/>
  <c r="I51" i="10"/>
  <c r="G51" i="10"/>
  <c r="E51" i="10"/>
  <c r="AS50" i="10"/>
  <c r="AQ50" i="10"/>
  <c r="AO50" i="10"/>
  <c r="AM50" i="10"/>
  <c r="AK50" i="10"/>
  <c r="AI50" i="10"/>
  <c r="AG50" i="10"/>
  <c r="AE50" i="10"/>
  <c r="AC50" i="10"/>
  <c r="AA50" i="10"/>
  <c r="Y50" i="10"/>
  <c r="W50" i="10"/>
  <c r="U50" i="10"/>
  <c r="S50" i="10"/>
  <c r="Q50" i="10"/>
  <c r="O50" i="10"/>
  <c r="M50" i="10"/>
  <c r="K50" i="10"/>
  <c r="I50" i="10"/>
  <c r="G50" i="10"/>
  <c r="E50" i="10"/>
  <c r="AS49" i="10"/>
  <c r="AQ49" i="10"/>
  <c r="AO49" i="10"/>
  <c r="AM49" i="10"/>
  <c r="AK49" i="10"/>
  <c r="AI49" i="10"/>
  <c r="AG49" i="10"/>
  <c r="AE49" i="10"/>
  <c r="AC49" i="10"/>
  <c r="AA49" i="10"/>
  <c r="Y49" i="10"/>
  <c r="W49" i="10"/>
  <c r="U49" i="10"/>
  <c r="S49" i="10"/>
  <c r="Q49" i="10"/>
  <c r="O49" i="10"/>
  <c r="M49" i="10"/>
  <c r="K49" i="10"/>
  <c r="I49" i="10"/>
  <c r="G49" i="10"/>
  <c r="E49" i="10"/>
  <c r="AS48" i="10"/>
  <c r="AQ48" i="10"/>
  <c r="AO48" i="10"/>
  <c r="AM48" i="10"/>
  <c r="AK48" i="10"/>
  <c r="AI48" i="10"/>
  <c r="AG48" i="10"/>
  <c r="AE48" i="10"/>
  <c r="AC48" i="10"/>
  <c r="AA48" i="10"/>
  <c r="Y48" i="10"/>
  <c r="W48" i="10"/>
  <c r="U48" i="10"/>
  <c r="S48" i="10"/>
  <c r="Q48" i="10"/>
  <c r="O48" i="10"/>
  <c r="M48" i="10"/>
  <c r="K48" i="10"/>
  <c r="I48" i="10"/>
  <c r="G48" i="10"/>
  <c r="E48" i="10"/>
  <c r="AS47" i="10"/>
  <c r="AQ47" i="10"/>
  <c r="AO47" i="10"/>
  <c r="AM47" i="10"/>
  <c r="AK47" i="10"/>
  <c r="AI47" i="10"/>
  <c r="AG47" i="10"/>
  <c r="AE47" i="10"/>
  <c r="AC47" i="10"/>
  <c r="AA47" i="10"/>
  <c r="Y47" i="10"/>
  <c r="W47" i="10"/>
  <c r="U47" i="10"/>
  <c r="S47" i="10"/>
  <c r="Q47" i="10"/>
  <c r="O47" i="10"/>
  <c r="M47" i="10"/>
  <c r="K47" i="10"/>
  <c r="I47" i="10"/>
  <c r="G47" i="10"/>
  <c r="E47" i="10"/>
  <c r="AS46" i="10"/>
  <c r="AQ46" i="10"/>
  <c r="AO46" i="10"/>
  <c r="AM46" i="10"/>
  <c r="AK46" i="10"/>
  <c r="AI46" i="10"/>
  <c r="AG46" i="10"/>
  <c r="AE46" i="10"/>
  <c r="AC46" i="10"/>
  <c r="AA46" i="10"/>
  <c r="Y46" i="10"/>
  <c r="W46" i="10"/>
  <c r="U46" i="10"/>
  <c r="S46" i="10"/>
  <c r="Q46" i="10"/>
  <c r="O46" i="10"/>
  <c r="M46" i="10"/>
  <c r="K46" i="10"/>
  <c r="I46" i="10"/>
  <c r="G46" i="10"/>
  <c r="E46" i="10"/>
  <c r="AS45" i="10"/>
  <c r="AQ45" i="10"/>
  <c r="AO45" i="10"/>
  <c r="AM45" i="10"/>
  <c r="AK45" i="10"/>
  <c r="AI45" i="10"/>
  <c r="AG45" i="10"/>
  <c r="AE45" i="10"/>
  <c r="AC45" i="10"/>
  <c r="AA45" i="10"/>
  <c r="Y45" i="10"/>
  <c r="W45" i="10"/>
  <c r="U45" i="10"/>
  <c r="S45" i="10"/>
  <c r="Q45" i="10"/>
  <c r="O45" i="10"/>
  <c r="M45" i="10"/>
  <c r="K45" i="10"/>
  <c r="I45" i="10"/>
  <c r="G45" i="10"/>
  <c r="E45" i="10"/>
  <c r="AS44" i="10"/>
  <c r="AQ44" i="10"/>
  <c r="AO44" i="10"/>
  <c r="AM44" i="10"/>
  <c r="AK44" i="10"/>
  <c r="AI44" i="10"/>
  <c r="AG44" i="10"/>
  <c r="AE44" i="10"/>
  <c r="AC44" i="10"/>
  <c r="AA44" i="10"/>
  <c r="Y44" i="10"/>
  <c r="W44" i="10"/>
  <c r="U44" i="10"/>
  <c r="S44" i="10"/>
  <c r="Q44" i="10"/>
  <c r="O44" i="10"/>
  <c r="M44" i="10"/>
  <c r="K44" i="10"/>
  <c r="I44" i="10"/>
  <c r="G44" i="10"/>
  <c r="E44" i="10"/>
  <c r="AS43" i="10"/>
  <c r="AQ43" i="10"/>
  <c r="AO43" i="10"/>
  <c r="AM43" i="10"/>
  <c r="AK43" i="10"/>
  <c r="AI43" i="10"/>
  <c r="AG43" i="10"/>
  <c r="AE43" i="10"/>
  <c r="AC43" i="10"/>
  <c r="AA43" i="10"/>
  <c r="Y43" i="10"/>
  <c r="W43" i="10"/>
  <c r="U43" i="10"/>
  <c r="S43" i="10"/>
  <c r="Q43" i="10"/>
  <c r="O43" i="10"/>
  <c r="M43" i="10"/>
  <c r="K43" i="10"/>
  <c r="I43" i="10"/>
  <c r="G43" i="10"/>
  <c r="E43" i="10"/>
  <c r="AS42" i="10"/>
  <c r="AQ42" i="10"/>
  <c r="AO42" i="10"/>
  <c r="AM42" i="10"/>
  <c r="AK42" i="10"/>
  <c r="AI42" i="10"/>
  <c r="AG42" i="10"/>
  <c r="AE42" i="10"/>
  <c r="AC42" i="10"/>
  <c r="AA42" i="10"/>
  <c r="Y42" i="10"/>
  <c r="W42" i="10"/>
  <c r="U42" i="10"/>
  <c r="S42" i="10"/>
  <c r="Q42" i="10"/>
  <c r="O42" i="10"/>
  <c r="M42" i="10"/>
  <c r="K42" i="10"/>
  <c r="I42" i="10"/>
  <c r="G42" i="10"/>
  <c r="E42" i="10"/>
  <c r="AS41" i="10"/>
  <c r="AQ41" i="10"/>
  <c r="AO41" i="10"/>
  <c r="AM41" i="10"/>
  <c r="AK41" i="10"/>
  <c r="AI41" i="10"/>
  <c r="AG41" i="10"/>
  <c r="AE41" i="10"/>
  <c r="AC41" i="10"/>
  <c r="AA41" i="10"/>
  <c r="Y41" i="10"/>
  <c r="W41" i="10"/>
  <c r="U41" i="10"/>
  <c r="S41" i="10"/>
  <c r="Q41" i="10"/>
  <c r="O41" i="10"/>
  <c r="M41" i="10"/>
  <c r="K41" i="10"/>
  <c r="I41" i="10"/>
  <c r="G41" i="10"/>
  <c r="E41" i="10"/>
  <c r="AS40" i="10"/>
  <c r="AQ40" i="10"/>
  <c r="AO40" i="10"/>
  <c r="AM40" i="10"/>
  <c r="AK40" i="10"/>
  <c r="AI40" i="10"/>
  <c r="AG40" i="10"/>
  <c r="AE40" i="10"/>
  <c r="AC40" i="10"/>
  <c r="AA40" i="10"/>
  <c r="Y40" i="10"/>
  <c r="W40" i="10"/>
  <c r="U40" i="10"/>
  <c r="S40" i="10"/>
  <c r="Q40" i="10"/>
  <c r="O40" i="10"/>
  <c r="M40" i="10"/>
  <c r="K40" i="10"/>
  <c r="I40" i="10"/>
  <c r="G40" i="10"/>
  <c r="E40" i="10"/>
  <c r="AS39" i="10"/>
  <c r="AQ39" i="10"/>
  <c r="AO39" i="10"/>
  <c r="AM39" i="10"/>
  <c r="AK39" i="10"/>
  <c r="AI39" i="10"/>
  <c r="AG39" i="10"/>
  <c r="AE39" i="10"/>
  <c r="AC39" i="10"/>
  <c r="AA39" i="10"/>
  <c r="Y39" i="10"/>
  <c r="W39" i="10"/>
  <c r="U39" i="10"/>
  <c r="S39" i="10"/>
  <c r="Q39" i="10"/>
  <c r="O39" i="10"/>
  <c r="M39" i="10"/>
  <c r="K39" i="10"/>
  <c r="I39" i="10"/>
  <c r="G39" i="10"/>
  <c r="E39" i="10"/>
  <c r="AS38" i="10"/>
  <c r="AQ38" i="10"/>
  <c r="AO38" i="10"/>
  <c r="AM38" i="10"/>
  <c r="AK38" i="10"/>
  <c r="AI38" i="10"/>
  <c r="AG38" i="10"/>
  <c r="AE38" i="10"/>
  <c r="AC38" i="10"/>
  <c r="AA38" i="10"/>
  <c r="Y38" i="10"/>
  <c r="W38" i="10"/>
  <c r="U38" i="10"/>
  <c r="S38" i="10"/>
  <c r="Q38" i="10"/>
  <c r="O38" i="10"/>
  <c r="M38" i="10"/>
  <c r="K38" i="10"/>
  <c r="I38" i="10"/>
  <c r="G38" i="10"/>
  <c r="E38" i="10"/>
  <c r="AS37" i="10"/>
  <c r="AQ37" i="10"/>
  <c r="AO37" i="10"/>
  <c r="AM37" i="10"/>
  <c r="AK37" i="10"/>
  <c r="AI37" i="10"/>
  <c r="AG37" i="10"/>
  <c r="AE37" i="10"/>
  <c r="AC37" i="10"/>
  <c r="AA37" i="10"/>
  <c r="Y37" i="10"/>
  <c r="W37" i="10"/>
  <c r="U37" i="10"/>
  <c r="S37" i="10"/>
  <c r="Q37" i="10"/>
  <c r="O37" i="10"/>
  <c r="M37" i="10"/>
  <c r="K37" i="10"/>
  <c r="I37" i="10"/>
  <c r="G37" i="10"/>
  <c r="E37" i="10"/>
  <c r="AS36" i="10"/>
  <c r="AQ36" i="10"/>
  <c r="AO36" i="10"/>
  <c r="AM36" i="10"/>
  <c r="AK36" i="10"/>
  <c r="AI36" i="10"/>
  <c r="AG36" i="10"/>
  <c r="AE36" i="10"/>
  <c r="AC36" i="10"/>
  <c r="AA36" i="10"/>
  <c r="Y36" i="10"/>
  <c r="W36" i="10"/>
  <c r="U36" i="10"/>
  <c r="S36" i="10"/>
  <c r="Q36" i="10"/>
  <c r="O36" i="10"/>
  <c r="M36" i="10"/>
  <c r="K36" i="10"/>
  <c r="I36" i="10"/>
  <c r="G36" i="10"/>
  <c r="E36" i="10"/>
  <c r="AS35" i="10"/>
  <c r="AQ35" i="10"/>
  <c r="AO35" i="10"/>
  <c r="AM35" i="10"/>
  <c r="AK35" i="10"/>
  <c r="AI35" i="10"/>
  <c r="AG35" i="10"/>
  <c r="AE35" i="10"/>
  <c r="AC35" i="10"/>
  <c r="AA35" i="10"/>
  <c r="Y35" i="10"/>
  <c r="W35" i="10"/>
  <c r="U35" i="10"/>
  <c r="S35" i="10"/>
  <c r="Q35" i="10"/>
  <c r="O35" i="10"/>
  <c r="M35" i="10"/>
  <c r="K35" i="10"/>
  <c r="I35" i="10"/>
  <c r="G35" i="10"/>
  <c r="E35" i="10"/>
  <c r="AS34" i="10"/>
  <c r="AQ34" i="10"/>
  <c r="AO34" i="10"/>
  <c r="AM34" i="10"/>
  <c r="AK34" i="10"/>
  <c r="AI34" i="10"/>
  <c r="AG34" i="10"/>
  <c r="AE34" i="10"/>
  <c r="AC34" i="10"/>
  <c r="AA34" i="10"/>
  <c r="Y34" i="10"/>
  <c r="W34" i="10"/>
  <c r="U34" i="10"/>
  <c r="S34" i="10"/>
  <c r="Q34" i="10"/>
  <c r="O34" i="10"/>
  <c r="M34" i="10"/>
  <c r="K34" i="10"/>
  <c r="I34" i="10"/>
  <c r="G34" i="10"/>
  <c r="E34" i="10"/>
  <c r="AS33" i="10"/>
  <c r="AQ33" i="10"/>
  <c r="AO33" i="10"/>
  <c r="AM33" i="10"/>
  <c r="AK33" i="10"/>
  <c r="AI33" i="10"/>
  <c r="AG33" i="10"/>
  <c r="AE33" i="10"/>
  <c r="AC33" i="10"/>
  <c r="AA33" i="10"/>
  <c r="Y33" i="10"/>
  <c r="W33" i="10"/>
  <c r="U33" i="10"/>
  <c r="S33" i="10"/>
  <c r="Q33" i="10"/>
  <c r="O33" i="10"/>
  <c r="M33" i="10"/>
  <c r="K33" i="10"/>
  <c r="I33" i="10"/>
  <c r="G33" i="10"/>
  <c r="E33" i="10"/>
  <c r="AS32" i="10"/>
  <c r="AQ32" i="10"/>
  <c r="AO32" i="10"/>
  <c r="AM32" i="10"/>
  <c r="AK32" i="10"/>
  <c r="AI32" i="10"/>
  <c r="AG32" i="10"/>
  <c r="AE32" i="10"/>
  <c r="AC32" i="10"/>
  <c r="AA32" i="10"/>
  <c r="Y32" i="10"/>
  <c r="W32" i="10"/>
  <c r="U32" i="10"/>
  <c r="S32" i="10"/>
  <c r="Q32" i="10"/>
  <c r="O32" i="10"/>
  <c r="M32" i="10"/>
  <c r="K32" i="10"/>
  <c r="I32" i="10"/>
  <c r="G32" i="10"/>
  <c r="E32" i="10"/>
  <c r="AS31" i="10"/>
  <c r="AQ31" i="10"/>
  <c r="AO31" i="10"/>
  <c r="AM31" i="10"/>
  <c r="AK31" i="10"/>
  <c r="AI31" i="10"/>
  <c r="AG31" i="10"/>
  <c r="AE31" i="10"/>
  <c r="AC31" i="10"/>
  <c r="AA31" i="10"/>
  <c r="Y31" i="10"/>
  <c r="W31" i="10"/>
  <c r="U31" i="10"/>
  <c r="S31" i="10"/>
  <c r="Q31" i="10"/>
  <c r="O31" i="10"/>
  <c r="M31" i="10"/>
  <c r="K31" i="10"/>
  <c r="I31" i="10"/>
  <c r="G31" i="10"/>
  <c r="E31" i="10"/>
  <c r="AS30" i="10"/>
  <c r="AQ30" i="10"/>
  <c r="AO30" i="10"/>
  <c r="AM30" i="10"/>
  <c r="AK30" i="10"/>
  <c r="AI30" i="10"/>
  <c r="AG30" i="10"/>
  <c r="AE30" i="10"/>
  <c r="AC30" i="10"/>
  <c r="AA30" i="10"/>
  <c r="Y30" i="10"/>
  <c r="W30" i="10"/>
  <c r="U30" i="10"/>
  <c r="S30" i="10"/>
  <c r="Q30" i="10"/>
  <c r="O30" i="10"/>
  <c r="M30" i="10"/>
  <c r="K30" i="10"/>
  <c r="I30" i="10"/>
  <c r="G30" i="10"/>
  <c r="E30" i="10"/>
  <c r="AS29" i="10"/>
  <c r="AQ29" i="10"/>
  <c r="AO29" i="10"/>
  <c r="AM29" i="10"/>
  <c r="AK29" i="10"/>
  <c r="AI29" i="10"/>
  <c r="AG29" i="10"/>
  <c r="AE29" i="10"/>
  <c r="AC29" i="10"/>
  <c r="AA29" i="10"/>
  <c r="Y29" i="10"/>
  <c r="W29" i="10"/>
  <c r="U29" i="10"/>
  <c r="S29" i="10"/>
  <c r="Q29" i="10"/>
  <c r="O29" i="10"/>
  <c r="M29" i="10"/>
  <c r="K29" i="10"/>
  <c r="I29" i="10"/>
  <c r="G29" i="10"/>
  <c r="E29" i="10"/>
  <c r="AS28" i="10"/>
  <c r="AQ28" i="10"/>
  <c r="AO28" i="10"/>
  <c r="AM28" i="10"/>
  <c r="AK28" i="10"/>
  <c r="AI28" i="10"/>
  <c r="AG28" i="10"/>
  <c r="AE28" i="10"/>
  <c r="AC28" i="10"/>
  <c r="AA28" i="10"/>
  <c r="Y28" i="10"/>
  <c r="W28" i="10"/>
  <c r="U28" i="10"/>
  <c r="S28" i="10"/>
  <c r="Q28" i="10"/>
  <c r="O28" i="10"/>
  <c r="M28" i="10"/>
  <c r="K28" i="10"/>
  <c r="I28" i="10"/>
  <c r="G28" i="10"/>
  <c r="E28" i="10"/>
  <c r="AS27" i="10"/>
  <c r="AQ27" i="10"/>
  <c r="AO27" i="10"/>
  <c r="AM27" i="10"/>
  <c r="AK27" i="10"/>
  <c r="AI27" i="10"/>
  <c r="AG27" i="10"/>
  <c r="AE27" i="10"/>
  <c r="AC27" i="10"/>
  <c r="AA27" i="10"/>
  <c r="Y27" i="10"/>
  <c r="W27" i="10"/>
  <c r="U27" i="10"/>
  <c r="S27" i="10"/>
  <c r="Q27" i="10"/>
  <c r="O27" i="10"/>
  <c r="M27" i="10"/>
  <c r="K27" i="10"/>
  <c r="I27" i="10"/>
  <c r="G27" i="10"/>
  <c r="E27" i="10"/>
  <c r="F7" i="10"/>
  <c r="D7" i="10"/>
  <c r="BR79" i="8"/>
  <c r="I78" i="8"/>
  <c r="H78" i="8" s="1"/>
  <c r="G69" i="8"/>
  <c r="G68" i="8"/>
  <c r="G70" i="8" s="1"/>
  <c r="G64" i="8"/>
  <c r="G63" i="8"/>
  <c r="G62" i="8"/>
  <c r="G60" i="8"/>
  <c r="G57" i="8"/>
  <c r="G56" i="8"/>
  <c r="G53" i="8"/>
  <c r="G52" i="8"/>
  <c r="G51" i="8"/>
  <c r="G50" i="8"/>
  <c r="G49" i="8"/>
  <c r="G48" i="8"/>
  <c r="G47" i="8"/>
  <c r="G44" i="8"/>
  <c r="G43" i="8"/>
  <c r="G42" i="8"/>
  <c r="G41" i="8"/>
  <c r="G40" i="8"/>
  <c r="G39" i="8"/>
  <c r="G36" i="8"/>
  <c r="G30" i="8"/>
  <c r="G28" i="8"/>
  <c r="G27" i="8"/>
  <c r="G25" i="8"/>
  <c r="G24" i="8"/>
  <c r="G23" i="8"/>
  <c r="G22" i="8"/>
  <c r="G20" i="8"/>
  <c r="G19" i="8"/>
  <c r="G17" i="8"/>
  <c r="G16" i="8"/>
  <c r="G15" i="8"/>
  <c r="G14" i="8"/>
  <c r="G13" i="8"/>
  <c r="JO8" i="8"/>
  <c r="JF8" i="8"/>
  <c r="IW8" i="8"/>
  <c r="IN8" i="8"/>
  <c r="IE8" i="8"/>
  <c r="HV8" i="8"/>
  <c r="HM8" i="8"/>
  <c r="HD8" i="8"/>
  <c r="GU8" i="8"/>
  <c r="GL8" i="8"/>
  <c r="GC8" i="8"/>
  <c r="FT8" i="8"/>
  <c r="FK8" i="8"/>
  <c r="FB8" i="8"/>
  <c r="ES8" i="8"/>
  <c r="EJ8" i="8"/>
  <c r="EA8" i="8"/>
  <c r="DR8" i="8"/>
  <c r="DI8" i="8"/>
  <c r="CZ8" i="8"/>
  <c r="CQ8" i="8"/>
  <c r="CH8" i="8"/>
  <c r="BY8" i="8"/>
  <c r="BP8" i="8"/>
  <c r="BG8" i="8"/>
  <c r="AX8" i="8"/>
  <c r="AO8" i="8"/>
  <c r="AF8" i="8"/>
  <c r="W8" i="8"/>
  <c r="N8" i="8"/>
  <c r="E8" i="8"/>
  <c r="V5" i="8"/>
  <c r="AE5" i="8" s="1"/>
  <c r="AN5" i="8" s="1"/>
  <c r="AW5" i="8" s="1"/>
  <c r="BF5" i="8" s="1"/>
  <c r="BO5" i="8" s="1"/>
  <c r="BX5" i="8" s="1"/>
  <c r="CG5" i="8" s="1"/>
  <c r="CP5" i="8" s="1"/>
  <c r="CY5" i="8" s="1"/>
  <c r="DH5" i="8" s="1"/>
  <c r="DQ5" i="8" s="1"/>
  <c r="DZ5" i="8" s="1"/>
  <c r="EI5" i="8" s="1"/>
  <c r="ER5" i="8" s="1"/>
  <c r="FA5" i="8" s="1"/>
  <c r="FJ5" i="8" s="1"/>
  <c r="FS5" i="8" s="1"/>
  <c r="GB5" i="8" s="1"/>
  <c r="GK5" i="8" s="1"/>
  <c r="GT5" i="8" s="1"/>
  <c r="HC5" i="8" s="1"/>
  <c r="HL5" i="8" s="1"/>
  <c r="HU5" i="8" s="1"/>
  <c r="ID5" i="8" s="1"/>
  <c r="IM5" i="8" s="1"/>
  <c r="IV5" i="8" s="1"/>
  <c r="JE5" i="8" s="1"/>
  <c r="JN5" i="8" s="1"/>
  <c r="JN2" i="8"/>
  <c r="JL73" i="8" s="1"/>
  <c r="JE2" i="8"/>
  <c r="JC73" i="8" s="1"/>
  <c r="IV2" i="8"/>
  <c r="IT73" i="8" s="1"/>
  <c r="IM2" i="8"/>
  <c r="IK73" i="8" s="1"/>
  <c r="ID2" i="8"/>
  <c r="IB73" i="8" s="1"/>
  <c r="HU2" i="8"/>
  <c r="HS73" i="8" s="1"/>
  <c r="HL2" i="8"/>
  <c r="HJ73" i="8" s="1"/>
  <c r="HC2" i="8"/>
  <c r="HA73" i="8" s="1"/>
  <c r="GT2" i="8"/>
  <c r="GR73" i="8" s="1"/>
  <c r="GK2" i="8"/>
  <c r="GI73" i="8" s="1"/>
  <c r="GB2" i="8"/>
  <c r="FZ73" i="8" s="1"/>
  <c r="FS2" i="8"/>
  <c r="FQ73" i="8" s="1"/>
  <c r="FJ2" i="8"/>
  <c r="FH73" i="8" s="1"/>
  <c r="FA2" i="8"/>
  <c r="EY73" i="8" s="1"/>
  <c r="ER2" i="8"/>
  <c r="EP73" i="8" s="1"/>
  <c r="EI2" i="8"/>
  <c r="EG73" i="8" s="1"/>
  <c r="DZ2" i="8"/>
  <c r="DX73" i="8" s="1"/>
  <c r="DQ2" i="8"/>
  <c r="DO73" i="8" s="1"/>
  <c r="DH2" i="8"/>
  <c r="DF73" i="8" s="1"/>
  <c r="CY2" i="8"/>
  <c r="CW73" i="8" s="1"/>
  <c r="CP2" i="8"/>
  <c r="CN73" i="8" s="1"/>
  <c r="CG2" i="8"/>
  <c r="CE73" i="8" s="1"/>
  <c r="BX2" i="8"/>
  <c r="BV73" i="8" s="1"/>
  <c r="BO2" i="8"/>
  <c r="BM73" i="8" s="1"/>
  <c r="BF2" i="8"/>
  <c r="BD73" i="8" s="1"/>
  <c r="AW2" i="8"/>
  <c r="AU73" i="8" s="1"/>
  <c r="AN2" i="8"/>
  <c r="AL73" i="8" s="1"/>
  <c r="AE2" i="8"/>
  <c r="AC73" i="8" s="1"/>
  <c r="V2" i="8"/>
  <c r="T73" i="8" s="1"/>
  <c r="M2" i="8"/>
  <c r="K73" i="8" s="1"/>
  <c r="L33" i="7"/>
  <c r="K33" i="7"/>
  <c r="A33" i="7"/>
  <c r="B33" i="7" s="1"/>
  <c r="L32" i="7"/>
  <c r="K32" i="7"/>
  <c r="A32" i="7"/>
  <c r="B32" i="7" s="1"/>
  <c r="L31" i="7"/>
  <c r="K31" i="7"/>
  <c r="A31" i="7"/>
  <c r="B31" i="7" s="1"/>
  <c r="L30" i="7"/>
  <c r="K30" i="7"/>
  <c r="A30" i="7"/>
  <c r="B30" i="7" s="1"/>
  <c r="L29" i="7"/>
  <c r="K29" i="7"/>
  <c r="A29" i="7"/>
  <c r="B29" i="7" s="1"/>
  <c r="L28" i="7"/>
  <c r="K28" i="7"/>
  <c r="A28" i="7"/>
  <c r="B28" i="7" s="1"/>
  <c r="L27" i="7"/>
  <c r="K27" i="7"/>
  <c r="A27" i="7"/>
  <c r="B27" i="7" s="1"/>
  <c r="L26" i="7"/>
  <c r="K26" i="7"/>
  <c r="A26" i="7"/>
  <c r="B26" i="7" s="1"/>
  <c r="L25" i="7"/>
  <c r="K25" i="7"/>
  <c r="A25" i="7"/>
  <c r="B25" i="7" s="1"/>
  <c r="L24" i="7"/>
  <c r="K24" i="7"/>
  <c r="A24" i="7"/>
  <c r="B24" i="7" s="1"/>
  <c r="L23" i="7"/>
  <c r="K23" i="7"/>
  <c r="A23" i="7"/>
  <c r="B23" i="7" s="1"/>
  <c r="L22" i="7"/>
  <c r="K22" i="7"/>
  <c r="A22" i="7"/>
  <c r="B22" i="7" s="1"/>
  <c r="L21" i="7"/>
  <c r="K21" i="7"/>
  <c r="A21" i="7"/>
  <c r="B21" i="7" s="1"/>
  <c r="L20" i="7"/>
  <c r="K20" i="7"/>
  <c r="A20" i="7"/>
  <c r="B20" i="7" s="1"/>
  <c r="L19" i="7"/>
  <c r="K19" i="7"/>
  <c r="A19" i="7"/>
  <c r="B19" i="7" s="1"/>
  <c r="L18" i="7"/>
  <c r="K18" i="7"/>
  <c r="A18" i="7"/>
  <c r="B18" i="7" s="1"/>
  <c r="L17" i="7"/>
  <c r="K17" i="7"/>
  <c r="A17" i="7"/>
  <c r="B17" i="7" s="1"/>
  <c r="L16" i="7"/>
  <c r="K16" i="7"/>
  <c r="A16" i="7"/>
  <c r="B16" i="7" s="1"/>
  <c r="L15" i="7"/>
  <c r="K15" i="7"/>
  <c r="A15" i="7"/>
  <c r="B15" i="7" s="1"/>
  <c r="L14" i="7"/>
  <c r="K14" i="7"/>
  <c r="A14" i="7"/>
  <c r="B14" i="7" s="1"/>
  <c r="L13" i="7"/>
  <c r="K13" i="7"/>
  <c r="A13" i="7"/>
  <c r="B13" i="7" s="1"/>
  <c r="L12" i="7"/>
  <c r="K12" i="7"/>
  <c r="A12" i="7"/>
  <c r="B12" i="7" s="1"/>
  <c r="L11" i="7"/>
  <c r="K11" i="7"/>
  <c r="A11" i="7"/>
  <c r="B11" i="7" s="1"/>
  <c r="L10" i="7"/>
  <c r="K10" i="7"/>
  <c r="A10" i="7"/>
  <c r="B10" i="7" s="1"/>
  <c r="L9" i="7"/>
  <c r="K9" i="7"/>
  <c r="A9" i="7"/>
  <c r="B9" i="7" s="1"/>
  <c r="L8" i="7"/>
  <c r="K8" i="7"/>
  <c r="A8" i="7"/>
  <c r="B8" i="7" s="1"/>
  <c r="L7" i="7"/>
  <c r="K7" i="7"/>
  <c r="A7" i="7"/>
  <c r="B7" i="7" s="1"/>
  <c r="L6" i="7"/>
  <c r="K6" i="7"/>
  <c r="A6" i="7"/>
  <c r="B6" i="7" s="1"/>
  <c r="L5" i="7"/>
  <c r="K5" i="7"/>
  <c r="A5" i="7"/>
  <c r="B5" i="7" s="1"/>
  <c r="L4" i="7"/>
  <c r="K4" i="7"/>
  <c r="A4" i="7"/>
  <c r="B4" i="7" s="1"/>
  <c r="I127" i="6"/>
  <c r="C118" i="6"/>
  <c r="C117" i="6"/>
  <c r="C116" i="6"/>
  <c r="C115" i="6"/>
  <c r="C114" i="6"/>
  <c r="C113" i="6"/>
  <c r="C112" i="6"/>
  <c r="C111" i="6"/>
  <c r="C110" i="6"/>
  <c r="C109" i="6"/>
  <c r="C108" i="6"/>
  <c r="C107" i="6"/>
  <c r="C106" i="6"/>
  <c r="C105" i="6"/>
  <c r="C104" i="6"/>
  <c r="C103" i="6"/>
  <c r="C102" i="6"/>
  <c r="C101" i="6"/>
  <c r="C100" i="6"/>
  <c r="C99" i="6"/>
  <c r="C98" i="6"/>
  <c r="C97" i="6"/>
  <c r="C96" i="6"/>
  <c r="C95" i="6"/>
  <c r="C94" i="6"/>
  <c r="C93" i="6"/>
  <c r="C92" i="6"/>
  <c r="C91" i="6"/>
  <c r="C90" i="6"/>
  <c r="I89" i="6"/>
  <c r="I90" i="6" s="1"/>
  <c r="H90" i="6" s="1"/>
  <c r="H89" i="6"/>
  <c r="C89" i="6"/>
  <c r="ST85" i="6"/>
  <c r="SC85" i="6"/>
  <c r="RL85" i="6"/>
  <c r="QU85" i="6"/>
  <c r="QD85" i="6"/>
  <c r="PM85" i="6"/>
  <c r="OV85" i="6"/>
  <c r="OE85" i="6"/>
  <c r="NN85" i="6"/>
  <c r="LM85" i="6"/>
  <c r="GG85" i="6"/>
  <c r="SN83" i="6"/>
  <c r="SR85" i="6" s="1"/>
  <c r="RW83" i="6"/>
  <c r="SA85" i="6" s="1"/>
  <c r="RF83" i="6"/>
  <c r="RJ85" i="6" s="1"/>
  <c r="QO83" i="6"/>
  <c r="QS85" i="6" s="1"/>
  <c r="PX83" i="6"/>
  <c r="QB85" i="6" s="1"/>
  <c r="PG83" i="6"/>
  <c r="PK85" i="6" s="1"/>
  <c r="OP83" i="6"/>
  <c r="OT85" i="6" s="1"/>
  <c r="NY83" i="6"/>
  <c r="OC85" i="6" s="1"/>
  <c r="NH83" i="6"/>
  <c r="NL85" i="6" s="1"/>
  <c r="MQ83" i="6"/>
  <c r="MU85" i="6" s="1"/>
  <c r="LZ83" i="6"/>
  <c r="MD85" i="6" s="1"/>
  <c r="LI83" i="6"/>
  <c r="KR83" i="6"/>
  <c r="KV85" i="6" s="1"/>
  <c r="KA83" i="6"/>
  <c r="KE85" i="6" s="1"/>
  <c r="JJ83" i="6"/>
  <c r="JN85" i="6" s="1"/>
  <c r="IS83" i="6"/>
  <c r="IW85" i="6" s="1"/>
  <c r="IB83" i="6"/>
  <c r="IF85" i="6" s="1"/>
  <c r="HK83" i="6"/>
  <c r="HO85" i="6" s="1"/>
  <c r="GT83" i="6"/>
  <c r="GX85" i="6" s="1"/>
  <c r="GC83" i="6"/>
  <c r="FL83" i="6"/>
  <c r="FP85" i="6" s="1"/>
  <c r="EU83" i="6"/>
  <c r="EY85" i="6" s="1"/>
  <c r="ED83" i="6"/>
  <c r="EH85" i="6" s="1"/>
  <c r="DM83" i="6"/>
  <c r="DQ85" i="6" s="1"/>
  <c r="CV83" i="6"/>
  <c r="CZ85" i="6" s="1"/>
  <c r="CE83" i="6"/>
  <c r="CI85" i="6" s="1"/>
  <c r="BN83" i="6"/>
  <c r="BR85" i="6" s="1"/>
  <c r="AW83" i="6"/>
  <c r="BA85" i="6" s="1"/>
  <c r="AF83" i="6"/>
  <c r="AJ85" i="6" s="1"/>
  <c r="O83" i="6"/>
  <c r="S85" i="6" s="1"/>
  <c r="AG77" i="6"/>
  <c r="AG76" i="6"/>
  <c r="P76" i="6"/>
  <c r="P77" i="6" s="1"/>
  <c r="Q76" i="6" s="1"/>
  <c r="MW75" i="6"/>
  <c r="MV75" i="6"/>
  <c r="MU75" i="6"/>
  <c r="MT75" i="6"/>
  <c r="MR75" i="6"/>
  <c r="MZ75" i="6" s="1"/>
  <c r="MF75" i="6"/>
  <c r="ME75" i="6"/>
  <c r="MD75" i="6"/>
  <c r="MC75" i="6"/>
  <c r="MA75" i="6"/>
  <c r="LO75" i="6"/>
  <c r="LN75" i="6"/>
  <c r="LM75" i="6"/>
  <c r="LL75" i="6"/>
  <c r="LJ75" i="6"/>
  <c r="KX75" i="6"/>
  <c r="KW75" i="6"/>
  <c r="KV75" i="6"/>
  <c r="KU75" i="6"/>
  <c r="KS75" i="6"/>
  <c r="KG75" i="6"/>
  <c r="KF75" i="6"/>
  <c r="KE75" i="6"/>
  <c r="KD75" i="6"/>
  <c r="KB75" i="6"/>
  <c r="KJ75" i="6" s="1"/>
  <c r="JP75" i="6"/>
  <c r="JO75" i="6"/>
  <c r="JN75" i="6"/>
  <c r="JM75" i="6"/>
  <c r="JK75" i="6"/>
  <c r="JQ75" i="6" s="1"/>
  <c r="IY75" i="6"/>
  <c r="IX75" i="6"/>
  <c r="IW75" i="6"/>
  <c r="IV75" i="6"/>
  <c r="IT75" i="6"/>
  <c r="IH75" i="6"/>
  <c r="IG75" i="6"/>
  <c r="IF75" i="6"/>
  <c r="IE75" i="6"/>
  <c r="IC75" i="6"/>
  <c r="II75" i="6" s="1"/>
  <c r="HQ75" i="6"/>
  <c r="HP75" i="6"/>
  <c r="HO75" i="6"/>
  <c r="HN75" i="6"/>
  <c r="HL75" i="6"/>
  <c r="HT75" i="6" s="1"/>
  <c r="GZ75" i="6"/>
  <c r="GY75" i="6"/>
  <c r="GX75" i="6"/>
  <c r="GW75" i="6"/>
  <c r="GU75" i="6"/>
  <c r="HA75" i="6" s="1"/>
  <c r="GI75" i="6"/>
  <c r="GH75" i="6"/>
  <c r="GG75" i="6"/>
  <c r="GF75" i="6"/>
  <c r="GD75" i="6"/>
  <c r="GL75" i="6" s="1"/>
  <c r="FR75" i="6"/>
  <c r="FQ75" i="6"/>
  <c r="FP75" i="6"/>
  <c r="FO75" i="6"/>
  <c r="FM75" i="6"/>
  <c r="FS75" i="6" s="1"/>
  <c r="FA75" i="6"/>
  <c r="EZ75" i="6"/>
  <c r="EY75" i="6"/>
  <c r="EX75" i="6"/>
  <c r="EV75" i="6"/>
  <c r="EJ75" i="6"/>
  <c r="EI75" i="6"/>
  <c r="EH75" i="6"/>
  <c r="EG75" i="6"/>
  <c r="EE75" i="6"/>
  <c r="EK75" i="6" s="1"/>
  <c r="DS75" i="6"/>
  <c r="DR75" i="6"/>
  <c r="DQ75" i="6"/>
  <c r="DP75" i="6"/>
  <c r="DN75" i="6"/>
  <c r="DB75" i="6"/>
  <c r="DA75" i="6"/>
  <c r="CZ75" i="6"/>
  <c r="CY75" i="6"/>
  <c r="CW75" i="6"/>
  <c r="DC75" i="6" s="1"/>
  <c r="CK75" i="6"/>
  <c r="CJ75" i="6"/>
  <c r="CI75" i="6"/>
  <c r="CH75" i="6"/>
  <c r="CF75" i="6"/>
  <c r="BT75" i="6"/>
  <c r="BS75" i="6"/>
  <c r="BR75" i="6"/>
  <c r="BQ75" i="6"/>
  <c r="BO75" i="6"/>
  <c r="BU75" i="6" s="1"/>
  <c r="BC75" i="6"/>
  <c r="BB75" i="6"/>
  <c r="BA75" i="6"/>
  <c r="AZ75" i="6"/>
  <c r="AX75" i="6"/>
  <c r="BF75" i="6" s="1"/>
  <c r="AO75" i="6"/>
  <c r="AP75" i="6" s="1"/>
  <c r="AM75" i="6"/>
  <c r="AL75" i="6"/>
  <c r="AK75" i="6"/>
  <c r="AJ75" i="6"/>
  <c r="AI75" i="6"/>
  <c r="AN75" i="6" s="1"/>
  <c r="X75" i="6"/>
  <c r="Y75" i="6" s="1"/>
  <c r="V75" i="6"/>
  <c r="U75" i="6"/>
  <c r="T75" i="6"/>
  <c r="S75" i="6"/>
  <c r="R75" i="6"/>
  <c r="W75" i="6" s="1"/>
  <c r="G75" i="6"/>
  <c r="MS74" i="6"/>
  <c r="LK74" i="6"/>
  <c r="KC74" i="6"/>
  <c r="IU74" i="6"/>
  <c r="ID74" i="6"/>
  <c r="HM74" i="6"/>
  <c r="EW74" i="6"/>
  <c r="AY74" i="6"/>
  <c r="AH74" i="6"/>
  <c r="AH75" i="6" s="1"/>
  <c r="Q74" i="6"/>
  <c r="SW73" i="6"/>
  <c r="SX73" i="6" s="1"/>
  <c r="SU73" i="6"/>
  <c r="ST73" i="6"/>
  <c r="SS73" i="6"/>
  <c r="SR73" i="6"/>
  <c r="SQ73" i="6"/>
  <c r="SV73" i="6" s="1"/>
  <c r="SF73" i="6"/>
  <c r="SG73" i="6" s="1"/>
  <c r="SD73" i="6"/>
  <c r="SC73" i="6"/>
  <c r="SB73" i="6"/>
  <c r="SA73" i="6"/>
  <c r="RZ73" i="6"/>
  <c r="SE73" i="6" s="1"/>
  <c r="RO73" i="6"/>
  <c r="RP73" i="6" s="1"/>
  <c r="RM73" i="6"/>
  <c r="RL73" i="6"/>
  <c r="RK73" i="6"/>
  <c r="RJ73" i="6"/>
  <c r="RI73" i="6"/>
  <c r="RN73" i="6" s="1"/>
  <c r="QX73" i="6"/>
  <c r="QY73" i="6" s="1"/>
  <c r="QV73" i="6"/>
  <c r="QU73" i="6"/>
  <c r="QT73" i="6"/>
  <c r="QS73" i="6"/>
  <c r="QR73" i="6"/>
  <c r="QW73" i="6" s="1"/>
  <c r="QG73" i="6"/>
  <c r="QH73" i="6" s="1"/>
  <c r="QE73" i="6"/>
  <c r="QD73" i="6"/>
  <c r="QC73" i="6"/>
  <c r="QB73" i="6"/>
  <c r="QA73" i="6"/>
  <c r="QF73" i="6" s="1"/>
  <c r="PP73" i="6"/>
  <c r="PQ73" i="6" s="1"/>
  <c r="PN73" i="6"/>
  <c r="PM73" i="6"/>
  <c r="PL73" i="6"/>
  <c r="PK73" i="6"/>
  <c r="PJ73" i="6"/>
  <c r="PO73" i="6" s="1"/>
  <c r="OY73" i="6"/>
  <c r="OZ73" i="6" s="1"/>
  <c r="OW73" i="6"/>
  <c r="OV73" i="6"/>
  <c r="OU73" i="6"/>
  <c r="OT73" i="6"/>
  <c r="OS73" i="6"/>
  <c r="OX73" i="6" s="1"/>
  <c r="OH73" i="6"/>
  <c r="OI73" i="6" s="1"/>
  <c r="OF73" i="6"/>
  <c r="OE73" i="6"/>
  <c r="OD73" i="6"/>
  <c r="OC73" i="6"/>
  <c r="OB73" i="6"/>
  <c r="OG73" i="6" s="1"/>
  <c r="NQ73" i="6"/>
  <c r="NR73" i="6" s="1"/>
  <c r="NO73" i="6"/>
  <c r="NN73" i="6"/>
  <c r="NM73" i="6"/>
  <c r="NL73" i="6"/>
  <c r="NK73" i="6"/>
  <c r="NP73" i="6" s="1"/>
  <c r="MZ73" i="6"/>
  <c r="MX73" i="6"/>
  <c r="MW73" i="6"/>
  <c r="MV73" i="6"/>
  <c r="MU73" i="6"/>
  <c r="MT73" i="6"/>
  <c r="MR73" i="6"/>
  <c r="MF73" i="6"/>
  <c r="ME73" i="6"/>
  <c r="MD73" i="6"/>
  <c r="MC73" i="6"/>
  <c r="MA73" i="6"/>
  <c r="MG73" i="6" s="1"/>
  <c r="LR73" i="6"/>
  <c r="LP73" i="6"/>
  <c r="LO73" i="6"/>
  <c r="LN73" i="6"/>
  <c r="LM73" i="6"/>
  <c r="LL73" i="6"/>
  <c r="LJ73" i="6"/>
  <c r="KX73" i="6"/>
  <c r="KW73" i="6"/>
  <c r="KV73" i="6"/>
  <c r="KU73" i="6"/>
  <c r="KS73" i="6"/>
  <c r="KJ73" i="6"/>
  <c r="KH73" i="6"/>
  <c r="KG73" i="6"/>
  <c r="KF73" i="6"/>
  <c r="KE73" i="6"/>
  <c r="KD73" i="6"/>
  <c r="KB73" i="6"/>
  <c r="JP73" i="6"/>
  <c r="JO73" i="6"/>
  <c r="JN73" i="6"/>
  <c r="JM73" i="6"/>
  <c r="JK73" i="6"/>
  <c r="JQ73" i="6" s="1"/>
  <c r="JB73" i="6"/>
  <c r="IZ73" i="6"/>
  <c r="IY73" i="6"/>
  <c r="IX73" i="6"/>
  <c r="IW73" i="6"/>
  <c r="IV73" i="6"/>
  <c r="IT73" i="6"/>
  <c r="IH73" i="6"/>
  <c r="IG73" i="6"/>
  <c r="IF73" i="6"/>
  <c r="IE73" i="6"/>
  <c r="IC73" i="6"/>
  <c r="HT73" i="6"/>
  <c r="HR73" i="6"/>
  <c r="HQ73" i="6"/>
  <c r="HP73" i="6"/>
  <c r="HO73" i="6"/>
  <c r="HN73" i="6"/>
  <c r="HL73" i="6"/>
  <c r="GZ73" i="6"/>
  <c r="GY73" i="6"/>
  <c r="GX73" i="6"/>
  <c r="GW73" i="6"/>
  <c r="GU73" i="6"/>
  <c r="HA73" i="6" s="1"/>
  <c r="GL73" i="6"/>
  <c r="GJ73" i="6"/>
  <c r="GI73" i="6"/>
  <c r="GH73" i="6"/>
  <c r="GG73" i="6"/>
  <c r="GF73" i="6"/>
  <c r="GD73" i="6"/>
  <c r="FR73" i="6"/>
  <c r="FQ73" i="6"/>
  <c r="FP73" i="6"/>
  <c r="FO73" i="6"/>
  <c r="FM73" i="6"/>
  <c r="FD73" i="6"/>
  <c r="FB73" i="6"/>
  <c r="FA73" i="6"/>
  <c r="EZ73" i="6"/>
  <c r="EY73" i="6"/>
  <c r="EX73" i="6"/>
  <c r="EV73" i="6"/>
  <c r="EJ73" i="6"/>
  <c r="EI73" i="6"/>
  <c r="EH73" i="6"/>
  <c r="EG73" i="6"/>
  <c r="EE73" i="6"/>
  <c r="EK73" i="6" s="1"/>
  <c r="DV73" i="6"/>
  <c r="DT73" i="6"/>
  <c r="DS73" i="6"/>
  <c r="DR73" i="6"/>
  <c r="DQ73" i="6"/>
  <c r="DP73" i="6"/>
  <c r="DN73" i="6"/>
  <c r="DB73" i="6"/>
  <c r="DA73" i="6"/>
  <c r="CZ73" i="6"/>
  <c r="CY73" i="6"/>
  <c r="CW73" i="6"/>
  <c r="CN73" i="6"/>
  <c r="CL73" i="6"/>
  <c r="CK73" i="6"/>
  <c r="CJ73" i="6"/>
  <c r="CI73" i="6"/>
  <c r="CH73" i="6"/>
  <c r="CF73" i="6"/>
  <c r="BT73" i="6"/>
  <c r="BS73" i="6"/>
  <c r="BR73" i="6"/>
  <c r="BQ73" i="6"/>
  <c r="BO73" i="6"/>
  <c r="BU73" i="6" s="1"/>
  <c r="BF73" i="6"/>
  <c r="BC73" i="6"/>
  <c r="BB73" i="6"/>
  <c r="BA73" i="6"/>
  <c r="AX73" i="6"/>
  <c r="BD73" i="6" s="1"/>
  <c r="AO73" i="6"/>
  <c r="AP73" i="6" s="1"/>
  <c r="AM73" i="6"/>
  <c r="AL73" i="6"/>
  <c r="AK73" i="6"/>
  <c r="AJ73" i="6"/>
  <c r="AI73" i="6"/>
  <c r="AN73" i="6" s="1"/>
  <c r="X73" i="6"/>
  <c r="Y73" i="6" s="1"/>
  <c r="V73" i="6"/>
  <c r="U73" i="6"/>
  <c r="T73" i="6"/>
  <c r="S73" i="6"/>
  <c r="R73" i="6"/>
  <c r="W73" i="6" s="1"/>
  <c r="G73" i="6"/>
  <c r="SX72" i="6"/>
  <c r="SW72" i="6"/>
  <c r="SU72" i="6"/>
  <c r="ST72" i="6"/>
  <c r="SS72" i="6"/>
  <c r="SR72" i="6"/>
  <c r="SQ72" i="6"/>
  <c r="SV72" i="6" s="1"/>
  <c r="SF72" i="6"/>
  <c r="SG72" i="6" s="1"/>
  <c r="SD72" i="6"/>
  <c r="SC72" i="6"/>
  <c r="SB72" i="6"/>
  <c r="SA72" i="6"/>
  <c r="RZ72" i="6"/>
  <c r="SE72" i="6" s="1"/>
  <c r="RO72" i="6"/>
  <c r="RP72" i="6" s="1"/>
  <c r="RM72" i="6"/>
  <c r="RL72" i="6"/>
  <c r="RK72" i="6"/>
  <c r="RJ72" i="6"/>
  <c r="RI72" i="6"/>
  <c r="RN72" i="6" s="1"/>
  <c r="QX72" i="6"/>
  <c r="QY72" i="6" s="1"/>
  <c r="QV72" i="6"/>
  <c r="QU72" i="6"/>
  <c r="QT72" i="6"/>
  <c r="QS72" i="6"/>
  <c r="QR72" i="6"/>
  <c r="QW72" i="6" s="1"/>
  <c r="QG72" i="6"/>
  <c r="QH72" i="6" s="1"/>
  <c r="QE72" i="6"/>
  <c r="QD72" i="6"/>
  <c r="QC72" i="6"/>
  <c r="QB72" i="6"/>
  <c r="QA72" i="6"/>
  <c r="QF72" i="6" s="1"/>
  <c r="PP72" i="6"/>
  <c r="PQ72" i="6" s="1"/>
  <c r="PN72" i="6"/>
  <c r="PM72" i="6"/>
  <c r="PL72" i="6"/>
  <c r="PK72" i="6"/>
  <c r="PJ72" i="6"/>
  <c r="PO72" i="6" s="1"/>
  <c r="OY72" i="6"/>
  <c r="OZ72" i="6" s="1"/>
  <c r="OW72" i="6"/>
  <c r="OV72" i="6"/>
  <c r="OU72" i="6"/>
  <c r="OT72" i="6"/>
  <c r="OS72" i="6"/>
  <c r="OX72" i="6" s="1"/>
  <c r="OH72" i="6"/>
  <c r="OI72" i="6" s="1"/>
  <c r="OF72" i="6"/>
  <c r="OE72" i="6"/>
  <c r="OD72" i="6"/>
  <c r="OC72" i="6"/>
  <c r="OB72" i="6"/>
  <c r="OG72" i="6" s="1"/>
  <c r="NR72" i="6"/>
  <c r="NQ72" i="6"/>
  <c r="NO72" i="6"/>
  <c r="NN72" i="6"/>
  <c r="NM72" i="6"/>
  <c r="NL72" i="6"/>
  <c r="NK72" i="6"/>
  <c r="NP72" i="6" s="1"/>
  <c r="MW72" i="6"/>
  <c r="MV72" i="6"/>
  <c r="MU72" i="6"/>
  <c r="MT72" i="6"/>
  <c r="MR72" i="6"/>
  <c r="MX72" i="6" s="1"/>
  <c r="MF72" i="6"/>
  <c r="ME72" i="6"/>
  <c r="MD72" i="6"/>
  <c r="MC72" i="6"/>
  <c r="MA72" i="6"/>
  <c r="LO72" i="6"/>
  <c r="LN72" i="6"/>
  <c r="LM72" i="6"/>
  <c r="LL72" i="6"/>
  <c r="LJ72" i="6"/>
  <c r="LP72" i="6" s="1"/>
  <c r="KX72" i="6"/>
  <c r="KW72" i="6"/>
  <c r="KV72" i="6"/>
  <c r="KU72" i="6"/>
  <c r="KS72" i="6"/>
  <c r="KG72" i="6"/>
  <c r="KF72" i="6"/>
  <c r="KE72" i="6"/>
  <c r="KD72" i="6"/>
  <c r="KB72" i="6"/>
  <c r="KH72" i="6" s="1"/>
  <c r="JP72" i="6"/>
  <c r="JO72" i="6"/>
  <c r="JN72" i="6"/>
  <c r="JM72" i="6"/>
  <c r="JK72" i="6"/>
  <c r="IY72" i="6"/>
  <c r="IX72" i="6"/>
  <c r="IW72" i="6"/>
  <c r="IV72" i="6"/>
  <c r="IT72" i="6"/>
  <c r="IZ72" i="6" s="1"/>
  <c r="IH72" i="6"/>
  <c r="IG72" i="6"/>
  <c r="IF72" i="6"/>
  <c r="IE72" i="6"/>
  <c r="IC72" i="6"/>
  <c r="IC76" i="6" s="1"/>
  <c r="HQ72" i="6"/>
  <c r="HP72" i="6"/>
  <c r="HO72" i="6"/>
  <c r="HN72" i="6"/>
  <c r="HL72" i="6"/>
  <c r="GZ72" i="6"/>
  <c r="GY72" i="6"/>
  <c r="GX72" i="6"/>
  <c r="GW72" i="6"/>
  <c r="GU72" i="6"/>
  <c r="GI72" i="6"/>
  <c r="GH72" i="6"/>
  <c r="GG72" i="6"/>
  <c r="GF72" i="6"/>
  <c r="GD72" i="6"/>
  <c r="GJ72" i="6" s="1"/>
  <c r="FR72" i="6"/>
  <c r="FQ72" i="6"/>
  <c r="FP72" i="6"/>
  <c r="FO72" i="6"/>
  <c r="FM72" i="6"/>
  <c r="FM76" i="6" s="1"/>
  <c r="FA72" i="6"/>
  <c r="EZ72" i="6"/>
  <c r="EY72" i="6"/>
  <c r="EX72" i="6"/>
  <c r="EV72" i="6"/>
  <c r="EJ72" i="6"/>
  <c r="EI72" i="6"/>
  <c r="EH72" i="6"/>
  <c r="EG72" i="6"/>
  <c r="EE72" i="6"/>
  <c r="DS72" i="6"/>
  <c r="DR72" i="6"/>
  <c r="DQ72" i="6"/>
  <c r="DP72" i="6"/>
  <c r="DN72" i="6"/>
  <c r="DT72" i="6" s="1"/>
  <c r="DB72" i="6"/>
  <c r="DA72" i="6"/>
  <c r="CZ72" i="6"/>
  <c r="CY72" i="6"/>
  <c r="CW72" i="6"/>
  <c r="CW76" i="6" s="1"/>
  <c r="CK72" i="6"/>
  <c r="CJ72" i="6"/>
  <c r="CI72" i="6"/>
  <c r="CH72" i="6"/>
  <c r="CF72" i="6"/>
  <c r="CL72" i="6" s="1"/>
  <c r="BT72" i="6"/>
  <c r="BS72" i="6"/>
  <c r="BR72" i="6"/>
  <c r="BQ72" i="6"/>
  <c r="BO72" i="6"/>
  <c r="BC72" i="6"/>
  <c r="BB72" i="6"/>
  <c r="BA72" i="6"/>
  <c r="AZ72" i="6"/>
  <c r="AX72" i="6"/>
  <c r="BD72" i="6" s="1"/>
  <c r="AO72" i="6"/>
  <c r="AP72" i="6" s="1"/>
  <c r="AM72" i="6"/>
  <c r="AL72" i="6"/>
  <c r="AK72" i="6"/>
  <c r="AJ72" i="6"/>
  <c r="AI72" i="6"/>
  <c r="AN72" i="6" s="1"/>
  <c r="X72" i="6"/>
  <c r="Y72" i="6" s="1"/>
  <c r="V72" i="6"/>
  <c r="U72" i="6"/>
  <c r="T72" i="6"/>
  <c r="S72" i="6"/>
  <c r="R72" i="6"/>
  <c r="W72" i="6" s="1"/>
  <c r="G72" i="6"/>
  <c r="MS71" i="6"/>
  <c r="LK71" i="6"/>
  <c r="KT71" i="6"/>
  <c r="KC71" i="6"/>
  <c r="IU71" i="6"/>
  <c r="ID71" i="6"/>
  <c r="GE71" i="6"/>
  <c r="FN71" i="6"/>
  <c r="CX71" i="6"/>
  <c r="CG71" i="6"/>
  <c r="AH71" i="6"/>
  <c r="Q71" i="6"/>
  <c r="Q72" i="6" s="1"/>
  <c r="SX68" i="6"/>
  <c r="SW68" i="6"/>
  <c r="SU68" i="6"/>
  <c r="ST68" i="6"/>
  <c r="SS68" i="6"/>
  <c r="SR68" i="6"/>
  <c r="SQ68" i="6"/>
  <c r="SV68" i="6" s="1"/>
  <c r="SF68" i="6"/>
  <c r="SG68" i="6" s="1"/>
  <c r="SD68" i="6"/>
  <c r="SC68" i="6"/>
  <c r="SB68" i="6"/>
  <c r="SA68" i="6"/>
  <c r="RZ68" i="6"/>
  <c r="SE68" i="6" s="1"/>
  <c r="RP68" i="6"/>
  <c r="RO68" i="6"/>
  <c r="RM68" i="6"/>
  <c r="RL68" i="6"/>
  <c r="RK68" i="6"/>
  <c r="RJ68" i="6"/>
  <c r="RI68" i="6"/>
  <c r="RN68" i="6" s="1"/>
  <c r="QY68" i="6"/>
  <c r="QX68" i="6"/>
  <c r="QV68" i="6"/>
  <c r="QU68" i="6"/>
  <c r="QT68" i="6"/>
  <c r="QS68" i="6"/>
  <c r="QR68" i="6"/>
  <c r="QW68" i="6" s="1"/>
  <c r="QG68" i="6"/>
  <c r="QH68" i="6" s="1"/>
  <c r="QE68" i="6"/>
  <c r="QD68" i="6"/>
  <c r="QC68" i="6"/>
  <c r="QB68" i="6"/>
  <c r="QA68" i="6"/>
  <c r="QF68" i="6" s="1"/>
  <c r="PP68" i="6"/>
  <c r="PQ68" i="6" s="1"/>
  <c r="PN68" i="6"/>
  <c r="PM68" i="6"/>
  <c r="PL68" i="6"/>
  <c r="PK68" i="6"/>
  <c r="PJ68" i="6"/>
  <c r="PO68" i="6" s="1"/>
  <c r="OZ68" i="6"/>
  <c r="OY68" i="6"/>
  <c r="OW68" i="6"/>
  <c r="OV68" i="6"/>
  <c r="OU68" i="6"/>
  <c r="OT68" i="6"/>
  <c r="OS68" i="6"/>
  <c r="OX68" i="6" s="1"/>
  <c r="OH68" i="6"/>
  <c r="OI68" i="6" s="1"/>
  <c r="OF68" i="6"/>
  <c r="OE68" i="6"/>
  <c r="OD68" i="6"/>
  <c r="OC68" i="6"/>
  <c r="OB68" i="6"/>
  <c r="OG68" i="6" s="1"/>
  <c r="NR68" i="6"/>
  <c r="NQ68" i="6"/>
  <c r="NO68" i="6"/>
  <c r="NN68" i="6"/>
  <c r="NM68" i="6"/>
  <c r="NL68" i="6"/>
  <c r="NK68" i="6"/>
  <c r="NP68" i="6" s="1"/>
  <c r="MW68" i="6"/>
  <c r="MV68" i="6"/>
  <c r="MU68" i="6"/>
  <c r="MT68" i="6"/>
  <c r="MR68" i="6"/>
  <c r="MX68" i="6" s="1"/>
  <c r="MF68" i="6"/>
  <c r="ME68" i="6"/>
  <c r="MD68" i="6"/>
  <c r="MC68" i="6"/>
  <c r="MA68" i="6"/>
  <c r="LO68" i="6"/>
  <c r="LN68" i="6"/>
  <c r="LM68" i="6"/>
  <c r="LL68" i="6"/>
  <c r="LJ68" i="6"/>
  <c r="LP68" i="6" s="1"/>
  <c r="KX68" i="6"/>
  <c r="KW68" i="6"/>
  <c r="KV68" i="6"/>
  <c r="KU68" i="6"/>
  <c r="KS68" i="6"/>
  <c r="LA68" i="6" s="1"/>
  <c r="KG68" i="6"/>
  <c r="KF68" i="6"/>
  <c r="KE68" i="6"/>
  <c r="KD68" i="6"/>
  <c r="KB68" i="6"/>
  <c r="KH68" i="6" s="1"/>
  <c r="JS68" i="6"/>
  <c r="JQ68" i="6"/>
  <c r="JP68" i="6"/>
  <c r="JO68" i="6"/>
  <c r="JN68" i="6"/>
  <c r="JM68" i="6"/>
  <c r="JK68" i="6"/>
  <c r="IY68" i="6"/>
  <c r="IX68" i="6"/>
  <c r="IW68" i="6"/>
  <c r="IV68" i="6"/>
  <c r="IT68" i="6"/>
  <c r="IZ68" i="6" s="1"/>
  <c r="IH68" i="6"/>
  <c r="IG68" i="6"/>
  <c r="IF68" i="6"/>
  <c r="IE68" i="6"/>
  <c r="IC68" i="6"/>
  <c r="IK68" i="6" s="1"/>
  <c r="HR68" i="6"/>
  <c r="HQ68" i="6"/>
  <c r="HP68" i="6"/>
  <c r="HO68" i="6"/>
  <c r="HN68" i="6"/>
  <c r="HL68" i="6"/>
  <c r="HA68" i="6"/>
  <c r="GZ68" i="6"/>
  <c r="GY68" i="6"/>
  <c r="GX68" i="6"/>
  <c r="GW68" i="6"/>
  <c r="GU68" i="6"/>
  <c r="GV64" i="6" s="1"/>
  <c r="GI68" i="6"/>
  <c r="GH68" i="6"/>
  <c r="GG68" i="6"/>
  <c r="GK68" i="6" s="1"/>
  <c r="GF68" i="6"/>
  <c r="GD68" i="6"/>
  <c r="GJ68" i="6" s="1"/>
  <c r="FR68" i="6"/>
  <c r="FQ68" i="6"/>
  <c r="FP68" i="6"/>
  <c r="FO68" i="6"/>
  <c r="FM68" i="6"/>
  <c r="FU68" i="6" s="1"/>
  <c r="FB68" i="6"/>
  <c r="FA68" i="6"/>
  <c r="EZ68" i="6"/>
  <c r="EY68" i="6"/>
  <c r="EX68" i="6"/>
  <c r="EV68" i="6"/>
  <c r="EJ68" i="6"/>
  <c r="EI68" i="6"/>
  <c r="EH68" i="6"/>
  <c r="EG68" i="6"/>
  <c r="EE68" i="6"/>
  <c r="DS68" i="6"/>
  <c r="DR68" i="6"/>
  <c r="DQ68" i="6"/>
  <c r="DP68" i="6"/>
  <c r="DN68" i="6"/>
  <c r="DT68" i="6" s="1"/>
  <c r="DB68" i="6"/>
  <c r="DA68" i="6"/>
  <c r="CZ68" i="6"/>
  <c r="CY68" i="6"/>
  <c r="CW68" i="6"/>
  <c r="DE68" i="6" s="1"/>
  <c r="CK68" i="6"/>
  <c r="CJ68" i="6"/>
  <c r="CI68" i="6"/>
  <c r="CH68" i="6"/>
  <c r="CF68" i="6"/>
  <c r="BT68" i="6"/>
  <c r="BS68" i="6"/>
  <c r="BR68" i="6"/>
  <c r="BQ68" i="6"/>
  <c r="BO68" i="6"/>
  <c r="BC68" i="6"/>
  <c r="BB68" i="6"/>
  <c r="BA68" i="6"/>
  <c r="AZ68" i="6"/>
  <c r="AX68" i="6"/>
  <c r="BD68" i="6" s="1"/>
  <c r="AP68" i="6"/>
  <c r="AO68" i="6"/>
  <c r="AM68" i="6"/>
  <c r="AL68" i="6"/>
  <c r="AK68" i="6"/>
  <c r="AJ68" i="6"/>
  <c r="AI68" i="6"/>
  <c r="AN68" i="6" s="1"/>
  <c r="Y68" i="6"/>
  <c r="X68" i="6"/>
  <c r="V68" i="6"/>
  <c r="U68" i="6"/>
  <c r="T68" i="6"/>
  <c r="S68" i="6"/>
  <c r="R68" i="6"/>
  <c r="W68" i="6" s="1"/>
  <c r="G68" i="6"/>
  <c r="MZ67" i="6"/>
  <c r="MX67" i="6"/>
  <c r="MW67" i="6"/>
  <c r="MV67" i="6"/>
  <c r="MU67" i="6"/>
  <c r="MT67" i="6"/>
  <c r="MR67" i="6"/>
  <c r="MF67" i="6"/>
  <c r="ME67" i="6"/>
  <c r="MD67" i="6"/>
  <c r="MC67" i="6"/>
  <c r="MA67" i="6"/>
  <c r="MG67" i="6" s="1"/>
  <c r="LO67" i="6"/>
  <c r="LN67" i="6"/>
  <c r="LM67" i="6"/>
  <c r="LL67" i="6"/>
  <c r="LJ67" i="6"/>
  <c r="LR67" i="6" s="1"/>
  <c r="KX67" i="6"/>
  <c r="KW67" i="6"/>
  <c r="KV67" i="6"/>
  <c r="KU67" i="6"/>
  <c r="KS67" i="6"/>
  <c r="KG67" i="6"/>
  <c r="KF67" i="6"/>
  <c r="KE67" i="6"/>
  <c r="KD67" i="6"/>
  <c r="KB67" i="6"/>
  <c r="JP67" i="6"/>
  <c r="JO67" i="6"/>
  <c r="JN67" i="6"/>
  <c r="JM67" i="6"/>
  <c r="JK67" i="6"/>
  <c r="JQ67" i="6" s="1"/>
  <c r="IY67" i="6"/>
  <c r="IX67" i="6"/>
  <c r="IW67" i="6"/>
  <c r="IV67" i="6"/>
  <c r="IT67" i="6"/>
  <c r="JB67" i="6" s="1"/>
  <c r="IH67" i="6"/>
  <c r="IG67" i="6"/>
  <c r="IF67" i="6"/>
  <c r="IE67" i="6"/>
  <c r="IC67" i="6"/>
  <c r="HR67" i="6"/>
  <c r="HQ67" i="6"/>
  <c r="HP67" i="6"/>
  <c r="HO67" i="6"/>
  <c r="HN67" i="6"/>
  <c r="HL67" i="6"/>
  <c r="HT67" i="6" s="1"/>
  <c r="GZ67" i="6"/>
  <c r="GY67" i="6"/>
  <c r="GX67" i="6"/>
  <c r="GW67" i="6"/>
  <c r="GU67" i="6"/>
  <c r="HA67" i="6" s="1"/>
  <c r="GI67" i="6"/>
  <c r="GH67" i="6"/>
  <c r="GG67" i="6"/>
  <c r="GF67" i="6"/>
  <c r="GD67" i="6"/>
  <c r="GL67" i="6" s="1"/>
  <c r="FR67" i="6"/>
  <c r="FQ67" i="6"/>
  <c r="FP67" i="6"/>
  <c r="FO67" i="6"/>
  <c r="FM67" i="6"/>
  <c r="FA67" i="6"/>
  <c r="EZ67" i="6"/>
  <c r="EY67" i="6"/>
  <c r="EX67" i="6"/>
  <c r="EV67" i="6"/>
  <c r="EJ67" i="6"/>
  <c r="EI67" i="6"/>
  <c r="EH67" i="6"/>
  <c r="EG67" i="6"/>
  <c r="EE67" i="6"/>
  <c r="EK67" i="6" s="1"/>
  <c r="DS67" i="6"/>
  <c r="DR67" i="6"/>
  <c r="DQ67" i="6"/>
  <c r="DP67" i="6"/>
  <c r="DN67" i="6"/>
  <c r="DV67" i="6" s="1"/>
  <c r="DB67" i="6"/>
  <c r="DA67" i="6"/>
  <c r="CZ67" i="6"/>
  <c r="CY67" i="6"/>
  <c r="CW67" i="6"/>
  <c r="CN67" i="6"/>
  <c r="CL67" i="6"/>
  <c r="CK67" i="6"/>
  <c r="CJ67" i="6"/>
  <c r="CI67" i="6"/>
  <c r="CH67" i="6"/>
  <c r="CF67" i="6"/>
  <c r="BT67" i="6"/>
  <c r="BS67" i="6"/>
  <c r="BR67" i="6"/>
  <c r="BQ67" i="6"/>
  <c r="BO67" i="6"/>
  <c r="BU67" i="6" s="1"/>
  <c r="BC67" i="6"/>
  <c r="BB67" i="6"/>
  <c r="BA67" i="6"/>
  <c r="AZ67" i="6"/>
  <c r="AX67" i="6"/>
  <c r="AP67" i="6"/>
  <c r="AO67" i="6"/>
  <c r="AM67" i="6"/>
  <c r="AL67" i="6"/>
  <c r="AK67" i="6"/>
  <c r="AJ67" i="6"/>
  <c r="AI67" i="6"/>
  <c r="AN67" i="6" s="1"/>
  <c r="Y67" i="6"/>
  <c r="X67" i="6"/>
  <c r="V67" i="6"/>
  <c r="U67" i="6"/>
  <c r="T67" i="6"/>
  <c r="S67" i="6"/>
  <c r="R67" i="6"/>
  <c r="W67" i="6" s="1"/>
  <c r="G67" i="6"/>
  <c r="MW66" i="6"/>
  <c r="MV66" i="6"/>
  <c r="MU66" i="6"/>
  <c r="MT66" i="6"/>
  <c r="MR66" i="6"/>
  <c r="ME66" i="6"/>
  <c r="MD66" i="6"/>
  <c r="MC66" i="6"/>
  <c r="LZ66" i="6"/>
  <c r="MF66" i="6" s="1"/>
  <c r="LO66" i="6"/>
  <c r="LN66" i="6"/>
  <c r="LM66" i="6"/>
  <c r="LL66" i="6"/>
  <c r="LJ66" i="6"/>
  <c r="LP66" i="6" s="1"/>
  <c r="KX66" i="6"/>
  <c r="KW66" i="6"/>
  <c r="KV66" i="6"/>
  <c r="KU66" i="6"/>
  <c r="KS66" i="6"/>
  <c r="KY66" i="6" s="1"/>
  <c r="KG66" i="6"/>
  <c r="KF66" i="6"/>
  <c r="KE66" i="6"/>
  <c r="KD66" i="6"/>
  <c r="KB66" i="6"/>
  <c r="JP66" i="6"/>
  <c r="JO66" i="6"/>
  <c r="JN66" i="6"/>
  <c r="JM66" i="6"/>
  <c r="JK66" i="6"/>
  <c r="JL64" i="6" s="1"/>
  <c r="IY66" i="6"/>
  <c r="IX66" i="6"/>
  <c r="IW66" i="6"/>
  <c r="IV66" i="6"/>
  <c r="IT66" i="6"/>
  <c r="IZ66" i="6" s="1"/>
  <c r="IH66" i="6"/>
  <c r="IG66" i="6"/>
  <c r="IF66" i="6"/>
  <c r="IE66" i="6"/>
  <c r="IC66" i="6"/>
  <c r="HT66" i="6"/>
  <c r="HQ66" i="6"/>
  <c r="HP66" i="6"/>
  <c r="HO66" i="6"/>
  <c r="HN66" i="6"/>
  <c r="HL66" i="6"/>
  <c r="HR66" i="6" s="1"/>
  <c r="GZ66" i="6"/>
  <c r="GY66" i="6"/>
  <c r="GX66" i="6"/>
  <c r="GW66" i="6"/>
  <c r="GU66" i="6"/>
  <c r="GI66" i="6"/>
  <c r="GH66" i="6"/>
  <c r="GG66" i="6"/>
  <c r="GF66" i="6"/>
  <c r="GD66" i="6"/>
  <c r="FR66" i="6"/>
  <c r="FQ66" i="6"/>
  <c r="FP66" i="6"/>
  <c r="FO66" i="6"/>
  <c r="FM66" i="6"/>
  <c r="FS66" i="6" s="1"/>
  <c r="FA66" i="6"/>
  <c r="EZ66" i="6"/>
  <c r="EY66" i="6"/>
  <c r="EX66" i="6"/>
  <c r="EV66" i="6"/>
  <c r="EJ66" i="6"/>
  <c r="EI66" i="6"/>
  <c r="EH66" i="6"/>
  <c r="EG66" i="6"/>
  <c r="EE66" i="6"/>
  <c r="DS66" i="6"/>
  <c r="DR66" i="6"/>
  <c r="DQ66" i="6"/>
  <c r="DP66" i="6"/>
  <c r="DN66" i="6"/>
  <c r="DT66" i="6" s="1"/>
  <c r="DB66" i="6"/>
  <c r="DA66" i="6"/>
  <c r="CZ66" i="6"/>
  <c r="CY66" i="6"/>
  <c r="CW66" i="6"/>
  <c r="CK66" i="6"/>
  <c r="CJ66" i="6"/>
  <c r="CI66" i="6"/>
  <c r="CH66" i="6"/>
  <c r="CF66" i="6"/>
  <c r="BT66" i="6"/>
  <c r="BS66" i="6"/>
  <c r="BR66" i="6"/>
  <c r="BQ66" i="6"/>
  <c r="BO66" i="6"/>
  <c r="BP64" i="6" s="1"/>
  <c r="BC66" i="6"/>
  <c r="BB66" i="6"/>
  <c r="BA66" i="6"/>
  <c r="AZ66" i="6"/>
  <c r="AX66" i="6"/>
  <c r="BD66" i="6" s="1"/>
  <c r="AP66" i="6"/>
  <c r="AO66" i="6"/>
  <c r="AM66" i="6"/>
  <c r="AL66" i="6"/>
  <c r="AK66" i="6"/>
  <c r="AJ66" i="6"/>
  <c r="AI66" i="6"/>
  <c r="AN66" i="6" s="1"/>
  <c r="Y66" i="6"/>
  <c r="X66" i="6"/>
  <c r="V66" i="6"/>
  <c r="U66" i="6"/>
  <c r="T66" i="6"/>
  <c r="S66" i="6"/>
  <c r="R66" i="6"/>
  <c r="W66" i="6" s="1"/>
  <c r="G66" i="6"/>
  <c r="H64" i="6" s="1"/>
  <c r="SW65" i="6"/>
  <c r="SX65" i="6" s="1"/>
  <c r="SU65" i="6"/>
  <c r="ST65" i="6"/>
  <c r="SS65" i="6"/>
  <c r="SR65" i="6"/>
  <c r="SQ65" i="6"/>
  <c r="SV65" i="6" s="1"/>
  <c r="SF65" i="6"/>
  <c r="SG65" i="6" s="1"/>
  <c r="SD65" i="6"/>
  <c r="SC65" i="6"/>
  <c r="SB65" i="6"/>
  <c r="SA65" i="6"/>
  <c r="RZ65" i="6"/>
  <c r="SE65" i="6" s="1"/>
  <c r="RP65" i="6"/>
  <c r="RO65" i="6"/>
  <c r="RM65" i="6"/>
  <c r="RL65" i="6"/>
  <c r="RK65" i="6"/>
  <c r="RJ65" i="6"/>
  <c r="RI65" i="6"/>
  <c r="RN65" i="6" s="1"/>
  <c r="QY65" i="6"/>
  <c r="QX65" i="6"/>
  <c r="QV65" i="6"/>
  <c r="QU65" i="6"/>
  <c r="QT65" i="6"/>
  <c r="QS65" i="6"/>
  <c r="QR65" i="6"/>
  <c r="QW65" i="6" s="1"/>
  <c r="QG65" i="6"/>
  <c r="QH65" i="6" s="1"/>
  <c r="QE65" i="6"/>
  <c r="QD65" i="6"/>
  <c r="QC65" i="6"/>
  <c r="QB65" i="6"/>
  <c r="QA65" i="6"/>
  <c r="QF65" i="6" s="1"/>
  <c r="PP65" i="6"/>
  <c r="PQ65" i="6" s="1"/>
  <c r="PN65" i="6"/>
  <c r="PM65" i="6"/>
  <c r="PL65" i="6"/>
  <c r="PK65" i="6"/>
  <c r="PJ65" i="6"/>
  <c r="PO65" i="6" s="1"/>
  <c r="OZ65" i="6"/>
  <c r="OY65" i="6"/>
  <c r="OW65" i="6"/>
  <c r="OV65" i="6"/>
  <c r="OU65" i="6"/>
  <c r="OT65" i="6"/>
  <c r="OS65" i="6"/>
  <c r="OX65" i="6" s="1"/>
  <c r="OI65" i="6"/>
  <c r="OH65" i="6"/>
  <c r="OF65" i="6"/>
  <c r="OE65" i="6"/>
  <c r="OD65" i="6"/>
  <c r="OC65" i="6"/>
  <c r="OB65" i="6"/>
  <c r="OG65" i="6" s="1"/>
  <c r="NR65" i="6"/>
  <c r="NQ65" i="6"/>
  <c r="NO65" i="6"/>
  <c r="NN65" i="6"/>
  <c r="NM65" i="6"/>
  <c r="NL65" i="6"/>
  <c r="NK65" i="6"/>
  <c r="NP65" i="6" s="1"/>
  <c r="SX64" i="6"/>
  <c r="SW64" i="6"/>
  <c r="SU64" i="6"/>
  <c r="ST64" i="6"/>
  <c r="SS64" i="6"/>
  <c r="SR64" i="6"/>
  <c r="SQ64" i="6"/>
  <c r="SV64" i="6" s="1"/>
  <c r="SF64" i="6"/>
  <c r="SG64" i="6" s="1"/>
  <c r="SD64" i="6"/>
  <c r="SC64" i="6"/>
  <c r="SB64" i="6"/>
  <c r="SA64" i="6"/>
  <c r="RZ64" i="6"/>
  <c r="SE64" i="6" s="1"/>
  <c r="RP64" i="6"/>
  <c r="RO64" i="6"/>
  <c r="RM64" i="6"/>
  <c r="RL64" i="6"/>
  <c r="RK64" i="6"/>
  <c r="RJ64" i="6"/>
  <c r="RI64" i="6"/>
  <c r="RN64" i="6" s="1"/>
  <c r="QY64" i="6"/>
  <c r="QX64" i="6"/>
  <c r="QV64" i="6"/>
  <c r="QU64" i="6"/>
  <c r="QT64" i="6"/>
  <c r="QS64" i="6"/>
  <c r="QR64" i="6"/>
  <c r="QW64" i="6" s="1"/>
  <c r="QG64" i="6"/>
  <c r="QH64" i="6" s="1"/>
  <c r="QE64" i="6"/>
  <c r="QD64" i="6"/>
  <c r="QC64" i="6"/>
  <c r="QB64" i="6"/>
  <c r="QA64" i="6"/>
  <c r="QF64" i="6" s="1"/>
  <c r="PP64" i="6"/>
  <c r="PQ64" i="6" s="1"/>
  <c r="PN64" i="6"/>
  <c r="PM64" i="6"/>
  <c r="PL64" i="6"/>
  <c r="PK64" i="6"/>
  <c r="PJ64" i="6"/>
  <c r="PO64" i="6" s="1"/>
  <c r="OY64" i="6"/>
  <c r="OZ64" i="6" s="1"/>
  <c r="OW64" i="6"/>
  <c r="OV64" i="6"/>
  <c r="OU64" i="6"/>
  <c r="OT64" i="6"/>
  <c r="OS64" i="6"/>
  <c r="OX64" i="6" s="1"/>
  <c r="OH64" i="6"/>
  <c r="OI64" i="6" s="1"/>
  <c r="OF64" i="6"/>
  <c r="OE64" i="6"/>
  <c r="OD64" i="6"/>
  <c r="OC64" i="6"/>
  <c r="OB64" i="6"/>
  <c r="OG64" i="6" s="1"/>
  <c r="NR64" i="6"/>
  <c r="NQ64" i="6"/>
  <c r="NO64" i="6"/>
  <c r="NN64" i="6"/>
  <c r="NM64" i="6"/>
  <c r="NL64" i="6"/>
  <c r="NK64" i="6"/>
  <c r="NP64" i="6" s="1"/>
  <c r="KT64" i="6"/>
  <c r="IU64" i="6"/>
  <c r="HM64" i="6"/>
  <c r="DO64" i="6"/>
  <c r="AH64" i="6"/>
  <c r="Q64" i="6"/>
  <c r="SW63" i="6"/>
  <c r="SX63" i="6" s="1"/>
  <c r="SU63" i="6"/>
  <c r="ST63" i="6"/>
  <c r="SS63" i="6"/>
  <c r="SR63" i="6"/>
  <c r="SQ63" i="6"/>
  <c r="SV63" i="6" s="1"/>
  <c r="SF63" i="6"/>
  <c r="SG63" i="6" s="1"/>
  <c r="SD63" i="6"/>
  <c r="SC63" i="6"/>
  <c r="SB63" i="6"/>
  <c r="SA63" i="6"/>
  <c r="RZ63" i="6"/>
  <c r="SE63" i="6" s="1"/>
  <c r="RO63" i="6"/>
  <c r="RP63" i="6" s="1"/>
  <c r="RM63" i="6"/>
  <c r="RL63" i="6"/>
  <c r="RK63" i="6"/>
  <c r="RJ63" i="6"/>
  <c r="RI63" i="6"/>
  <c r="RN63" i="6" s="1"/>
  <c r="QX63" i="6"/>
  <c r="QY63" i="6" s="1"/>
  <c r="QV63" i="6"/>
  <c r="QU63" i="6"/>
  <c r="QT63" i="6"/>
  <c r="QS63" i="6"/>
  <c r="QR63" i="6"/>
  <c r="QW63" i="6" s="1"/>
  <c r="QG63" i="6"/>
  <c r="QH63" i="6" s="1"/>
  <c r="QE63" i="6"/>
  <c r="QD63" i="6"/>
  <c r="QC63" i="6"/>
  <c r="QB63" i="6"/>
  <c r="QA63" i="6"/>
  <c r="QF63" i="6" s="1"/>
  <c r="PP63" i="6"/>
  <c r="PQ63" i="6" s="1"/>
  <c r="PN63" i="6"/>
  <c r="PM63" i="6"/>
  <c r="PL63" i="6"/>
  <c r="PK63" i="6"/>
  <c r="PJ63" i="6"/>
  <c r="PO63" i="6" s="1"/>
  <c r="OY63" i="6"/>
  <c r="OZ63" i="6" s="1"/>
  <c r="OW63" i="6"/>
  <c r="OV63" i="6"/>
  <c r="OU63" i="6"/>
  <c r="OT63" i="6"/>
  <c r="OS63" i="6"/>
  <c r="OX63" i="6" s="1"/>
  <c r="OH63" i="6"/>
  <c r="OI63" i="6" s="1"/>
  <c r="OG63" i="6"/>
  <c r="OF63" i="6"/>
  <c r="OE63" i="6"/>
  <c r="OD63" i="6"/>
  <c r="OC63" i="6"/>
  <c r="OB63" i="6"/>
  <c r="NQ63" i="6"/>
  <c r="NR63" i="6" s="1"/>
  <c r="NO63" i="6"/>
  <c r="NN63" i="6"/>
  <c r="NM63" i="6"/>
  <c r="NL63" i="6"/>
  <c r="NK63" i="6"/>
  <c r="NP63" i="6" s="1"/>
  <c r="MW63" i="6"/>
  <c r="MV63" i="6"/>
  <c r="MU63" i="6"/>
  <c r="MT63" i="6"/>
  <c r="MR63" i="6"/>
  <c r="MF63" i="6"/>
  <c r="ME63" i="6"/>
  <c r="MD63" i="6"/>
  <c r="MC63" i="6"/>
  <c r="MA63" i="6"/>
  <c r="MB61" i="6" s="1"/>
  <c r="LO63" i="6"/>
  <c r="LN63" i="6"/>
  <c r="LM63" i="6"/>
  <c r="LL63" i="6"/>
  <c r="LJ63" i="6"/>
  <c r="LP63" i="6" s="1"/>
  <c r="KY63" i="6"/>
  <c r="KX63" i="6"/>
  <c r="KW63" i="6"/>
  <c r="KV63" i="6"/>
  <c r="KU63" i="6"/>
  <c r="KS63" i="6"/>
  <c r="KG63" i="6"/>
  <c r="KF63" i="6"/>
  <c r="KE63" i="6"/>
  <c r="KD63" i="6"/>
  <c r="KB63" i="6"/>
  <c r="JP63" i="6"/>
  <c r="JO63" i="6"/>
  <c r="JN63" i="6"/>
  <c r="JM63" i="6"/>
  <c r="JK63" i="6"/>
  <c r="IZ63" i="6"/>
  <c r="IY63" i="6"/>
  <c r="IX63" i="6"/>
  <c r="IW63" i="6"/>
  <c r="IV63" i="6"/>
  <c r="IT63" i="6"/>
  <c r="IU61" i="6" s="1"/>
  <c r="II63" i="6"/>
  <c r="IH63" i="6"/>
  <c r="IG63" i="6"/>
  <c r="IF63" i="6"/>
  <c r="IE63" i="6"/>
  <c r="IC63" i="6"/>
  <c r="HQ63" i="6"/>
  <c r="HP63" i="6"/>
  <c r="HO63" i="6"/>
  <c r="HN63" i="6"/>
  <c r="HL63" i="6"/>
  <c r="GZ63" i="6"/>
  <c r="GY63" i="6"/>
  <c r="GX63" i="6"/>
  <c r="GW63" i="6"/>
  <c r="GU63" i="6"/>
  <c r="GJ63" i="6"/>
  <c r="GI63" i="6"/>
  <c r="GH63" i="6"/>
  <c r="GG63" i="6"/>
  <c r="GF63" i="6"/>
  <c r="GD63" i="6"/>
  <c r="FS63" i="6"/>
  <c r="FR63" i="6"/>
  <c r="FQ63" i="6"/>
  <c r="FP63" i="6"/>
  <c r="FO63" i="6"/>
  <c r="FM63" i="6"/>
  <c r="FN61" i="6" s="1"/>
  <c r="FD63" i="6"/>
  <c r="FA63" i="6"/>
  <c r="EZ63" i="6"/>
  <c r="EY63" i="6"/>
  <c r="EX63" i="6"/>
  <c r="EV63" i="6"/>
  <c r="FB63" i="6" s="1"/>
  <c r="EJ63" i="6"/>
  <c r="EI63" i="6"/>
  <c r="EH63" i="6"/>
  <c r="EG63" i="6"/>
  <c r="EE63" i="6"/>
  <c r="EF61" i="6" s="1"/>
  <c r="DS63" i="6"/>
  <c r="DR63" i="6"/>
  <c r="DQ63" i="6"/>
  <c r="DP63" i="6"/>
  <c r="DN63" i="6"/>
  <c r="DT63" i="6" s="1"/>
  <c r="DB63" i="6"/>
  <c r="DA63" i="6"/>
  <c r="CZ63" i="6"/>
  <c r="CY63" i="6"/>
  <c r="CW63" i="6"/>
  <c r="DC63" i="6" s="1"/>
  <c r="CK63" i="6"/>
  <c r="CJ63" i="6"/>
  <c r="CI63" i="6"/>
  <c r="CH63" i="6"/>
  <c r="CF63" i="6"/>
  <c r="BT63" i="6"/>
  <c r="BS63" i="6"/>
  <c r="BR63" i="6"/>
  <c r="BQ63" i="6"/>
  <c r="BO63" i="6"/>
  <c r="BP61" i="6" s="1"/>
  <c r="BD63" i="6"/>
  <c r="BC63" i="6"/>
  <c r="BB63" i="6"/>
  <c r="BA63" i="6"/>
  <c r="AZ63" i="6"/>
  <c r="AX63" i="6"/>
  <c r="AO63" i="6"/>
  <c r="AP63" i="6" s="1"/>
  <c r="AM63" i="6"/>
  <c r="AL63" i="6"/>
  <c r="AK63" i="6"/>
  <c r="AJ63" i="6"/>
  <c r="AI63" i="6"/>
  <c r="AN63" i="6" s="1"/>
  <c r="X63" i="6"/>
  <c r="Y63" i="6" s="1"/>
  <c r="V63" i="6"/>
  <c r="U63" i="6"/>
  <c r="T63" i="6"/>
  <c r="S63" i="6"/>
  <c r="R63" i="6"/>
  <c r="W63" i="6" s="1"/>
  <c r="G63" i="6"/>
  <c r="H61" i="6" s="1"/>
  <c r="SW61" i="6"/>
  <c r="SX61" i="6" s="1"/>
  <c r="SU61" i="6"/>
  <c r="ST61" i="6"/>
  <c r="SS61" i="6"/>
  <c r="SR61" i="6"/>
  <c r="SQ61" i="6"/>
  <c r="SV61" i="6" s="1"/>
  <c r="SF61" i="6"/>
  <c r="SG61" i="6" s="1"/>
  <c r="SE61" i="6"/>
  <c r="SD61" i="6"/>
  <c r="SC61" i="6"/>
  <c r="SB61" i="6"/>
  <c r="SA61" i="6"/>
  <c r="RZ61" i="6"/>
  <c r="RO61" i="6"/>
  <c r="RP61" i="6" s="1"/>
  <c r="RM61" i="6"/>
  <c r="RL61" i="6"/>
  <c r="RK61" i="6"/>
  <c r="RJ61" i="6"/>
  <c r="RI61" i="6"/>
  <c r="RN61" i="6" s="1"/>
  <c r="QX61" i="6"/>
  <c r="QY61" i="6" s="1"/>
  <c r="QV61" i="6"/>
  <c r="QU61" i="6"/>
  <c r="QT61" i="6"/>
  <c r="QS61" i="6"/>
  <c r="QR61" i="6"/>
  <c r="QW61" i="6" s="1"/>
  <c r="QG61" i="6"/>
  <c r="QH61" i="6" s="1"/>
  <c r="QE61" i="6"/>
  <c r="QD61" i="6"/>
  <c r="QC61" i="6"/>
  <c r="QB61" i="6"/>
  <c r="QA61" i="6"/>
  <c r="QF61" i="6" s="1"/>
  <c r="PP61" i="6"/>
  <c r="PQ61" i="6" s="1"/>
  <c r="PN61" i="6"/>
  <c r="PM61" i="6"/>
  <c r="PL61" i="6"/>
  <c r="PK61" i="6"/>
  <c r="PJ61" i="6"/>
  <c r="PO61" i="6" s="1"/>
  <c r="OY61" i="6"/>
  <c r="OZ61" i="6" s="1"/>
  <c r="OW61" i="6"/>
  <c r="OV61" i="6"/>
  <c r="OU61" i="6"/>
  <c r="OT61" i="6"/>
  <c r="OS61" i="6"/>
  <c r="OX61" i="6" s="1"/>
  <c r="OH61" i="6"/>
  <c r="OI61" i="6" s="1"/>
  <c r="OF61" i="6"/>
  <c r="OE61" i="6"/>
  <c r="OD61" i="6"/>
  <c r="OC61" i="6"/>
  <c r="OB61" i="6"/>
  <c r="OG61" i="6" s="1"/>
  <c r="NQ61" i="6"/>
  <c r="NR61" i="6" s="1"/>
  <c r="NO61" i="6"/>
  <c r="NN61" i="6"/>
  <c r="NM61" i="6"/>
  <c r="NL61" i="6"/>
  <c r="NK61" i="6"/>
  <c r="NP61" i="6" s="1"/>
  <c r="LK61" i="6"/>
  <c r="KT61" i="6"/>
  <c r="JL61" i="6"/>
  <c r="ID61" i="6"/>
  <c r="GV61" i="6"/>
  <c r="GE61" i="6"/>
  <c r="EW61" i="6"/>
  <c r="DO61" i="6"/>
  <c r="CX61" i="6"/>
  <c r="AY61" i="6"/>
  <c r="AH61" i="6"/>
  <c r="Q61" i="6"/>
  <c r="SW60" i="6"/>
  <c r="SX60" i="6" s="1"/>
  <c r="SU60" i="6"/>
  <c r="ST60" i="6"/>
  <c r="SS60" i="6"/>
  <c r="SR60" i="6"/>
  <c r="SQ60" i="6"/>
  <c r="SV60" i="6" s="1"/>
  <c r="SG60" i="6"/>
  <c r="SF60" i="6"/>
  <c r="SD60" i="6"/>
  <c r="SC60" i="6"/>
  <c r="SB60" i="6"/>
  <c r="SA60" i="6"/>
  <c r="RZ60" i="6"/>
  <c r="SE60" i="6" s="1"/>
  <c r="RP60" i="6"/>
  <c r="RO60" i="6"/>
  <c r="RM60" i="6"/>
  <c r="RL60" i="6"/>
  <c r="RK60" i="6"/>
  <c r="RJ60" i="6"/>
  <c r="RI60" i="6"/>
  <c r="RN60" i="6" s="1"/>
  <c r="QY60" i="6"/>
  <c r="QX60" i="6"/>
  <c r="QV60" i="6"/>
  <c r="QU60" i="6"/>
  <c r="QT60" i="6"/>
  <c r="QS60" i="6"/>
  <c r="QR60" i="6"/>
  <c r="QW60" i="6" s="1"/>
  <c r="QG60" i="6"/>
  <c r="QH60" i="6" s="1"/>
  <c r="QE60" i="6"/>
  <c r="QD60" i="6"/>
  <c r="QC60" i="6"/>
  <c r="QB60" i="6"/>
  <c r="QA60" i="6"/>
  <c r="QF60" i="6" s="1"/>
  <c r="PQ60" i="6"/>
  <c r="PP60" i="6"/>
  <c r="PN60" i="6"/>
  <c r="PM60" i="6"/>
  <c r="PL60" i="6"/>
  <c r="PK60" i="6"/>
  <c r="PJ60" i="6"/>
  <c r="PO60" i="6" s="1"/>
  <c r="OZ60" i="6"/>
  <c r="OY60" i="6"/>
  <c r="OW60" i="6"/>
  <c r="OV60" i="6"/>
  <c r="OU60" i="6"/>
  <c r="OT60" i="6"/>
  <c r="OS60" i="6"/>
  <c r="OX60" i="6" s="1"/>
  <c r="OH60" i="6"/>
  <c r="OI60" i="6" s="1"/>
  <c r="OF60" i="6"/>
  <c r="OE60" i="6"/>
  <c r="OD60" i="6"/>
  <c r="OC60" i="6"/>
  <c r="OB60" i="6"/>
  <c r="OG60" i="6" s="1"/>
  <c r="NQ60" i="6"/>
  <c r="NR60" i="6" s="1"/>
  <c r="NO60" i="6"/>
  <c r="NN60" i="6"/>
  <c r="NM60" i="6"/>
  <c r="NL60" i="6"/>
  <c r="NK60" i="6"/>
  <c r="NP60" i="6" s="1"/>
  <c r="MX60" i="6"/>
  <c r="MW60" i="6"/>
  <c r="MV60" i="6"/>
  <c r="MU60" i="6"/>
  <c r="MT60" i="6"/>
  <c r="MR60" i="6"/>
  <c r="ME60" i="6"/>
  <c r="MD60" i="6"/>
  <c r="MC60" i="6"/>
  <c r="LZ60" i="6"/>
  <c r="MF60" i="6" s="1"/>
  <c r="LO60" i="6"/>
  <c r="LN60" i="6"/>
  <c r="LM60" i="6"/>
  <c r="LL60" i="6"/>
  <c r="LJ60" i="6"/>
  <c r="KX60" i="6"/>
  <c r="KW60" i="6"/>
  <c r="KV60" i="6"/>
  <c r="KU60" i="6"/>
  <c r="KS60" i="6"/>
  <c r="KJ60" i="6"/>
  <c r="KG60" i="6"/>
  <c r="KF60" i="6"/>
  <c r="KE60" i="6"/>
  <c r="KD60" i="6"/>
  <c r="KB60" i="6"/>
  <c r="KH60" i="6" s="1"/>
  <c r="JP60" i="6"/>
  <c r="JO60" i="6"/>
  <c r="JN60" i="6"/>
  <c r="JM60" i="6"/>
  <c r="JK60" i="6"/>
  <c r="IY60" i="6"/>
  <c r="IX60" i="6"/>
  <c r="IW60" i="6"/>
  <c r="IV60" i="6"/>
  <c r="IT60" i="6"/>
  <c r="IK60" i="6"/>
  <c r="IH60" i="6"/>
  <c r="IG60" i="6"/>
  <c r="IF60" i="6"/>
  <c r="IE60" i="6"/>
  <c r="IC60" i="6"/>
  <c r="II60" i="6" s="1"/>
  <c r="HQ60" i="6"/>
  <c r="HP60" i="6"/>
  <c r="HO60" i="6"/>
  <c r="HN60" i="6"/>
  <c r="HL60" i="6"/>
  <c r="GZ60" i="6"/>
  <c r="GY60" i="6"/>
  <c r="GX60" i="6"/>
  <c r="GW60" i="6"/>
  <c r="GU60" i="6"/>
  <c r="GI60" i="6"/>
  <c r="GH60" i="6"/>
  <c r="GG60" i="6"/>
  <c r="GF60" i="6"/>
  <c r="GD60" i="6"/>
  <c r="GJ60" i="6" s="1"/>
  <c r="FR60" i="6"/>
  <c r="FQ60" i="6"/>
  <c r="FP60" i="6"/>
  <c r="FO60" i="6"/>
  <c r="FM60" i="6"/>
  <c r="FD60" i="6"/>
  <c r="FA60" i="6"/>
  <c r="EZ60" i="6"/>
  <c r="EY60" i="6"/>
  <c r="EX60" i="6"/>
  <c r="EV60" i="6"/>
  <c r="FB60" i="6" s="1"/>
  <c r="EJ60" i="6"/>
  <c r="EI60" i="6"/>
  <c r="EH60" i="6"/>
  <c r="EG60" i="6"/>
  <c r="EE60" i="6"/>
  <c r="DS60" i="6"/>
  <c r="DR60" i="6"/>
  <c r="DQ60" i="6"/>
  <c r="DP60" i="6"/>
  <c r="DN60" i="6"/>
  <c r="DE60" i="6"/>
  <c r="DB60" i="6"/>
  <c r="DA60" i="6"/>
  <c r="CZ60" i="6"/>
  <c r="CY60" i="6"/>
  <c r="CW60" i="6"/>
  <c r="DC60" i="6" s="1"/>
  <c r="CK60" i="6"/>
  <c r="CJ60" i="6"/>
  <c r="CI60" i="6"/>
  <c r="CH60" i="6"/>
  <c r="CF60" i="6"/>
  <c r="BT60" i="6"/>
  <c r="BS60" i="6"/>
  <c r="BR60" i="6"/>
  <c r="BQ60" i="6"/>
  <c r="BO60" i="6"/>
  <c r="BC60" i="6"/>
  <c r="BB60" i="6"/>
  <c r="BA60" i="6"/>
  <c r="AZ60" i="6"/>
  <c r="AX60" i="6"/>
  <c r="BD60" i="6" s="1"/>
  <c r="AO60" i="6"/>
  <c r="AP60" i="6" s="1"/>
  <c r="AM60" i="6"/>
  <c r="AL60" i="6"/>
  <c r="AK60" i="6"/>
  <c r="AJ60" i="6"/>
  <c r="AI60" i="6"/>
  <c r="AN60" i="6" s="1"/>
  <c r="X60" i="6"/>
  <c r="Y60" i="6" s="1"/>
  <c r="W60" i="6"/>
  <c r="V60" i="6"/>
  <c r="U60" i="6"/>
  <c r="T60" i="6"/>
  <c r="S60" i="6"/>
  <c r="R60" i="6"/>
  <c r="G60" i="6"/>
  <c r="H57" i="6" s="1"/>
  <c r="SW59" i="6"/>
  <c r="SX59" i="6" s="1"/>
  <c r="SU59" i="6"/>
  <c r="ST59" i="6"/>
  <c r="SS59" i="6"/>
  <c r="SR59" i="6"/>
  <c r="SQ59" i="6"/>
  <c r="SV59" i="6" s="1"/>
  <c r="SF59" i="6"/>
  <c r="SG59" i="6" s="1"/>
  <c r="SD59" i="6"/>
  <c r="SC59" i="6"/>
  <c r="SB59" i="6"/>
  <c r="SA59" i="6"/>
  <c r="RZ59" i="6"/>
  <c r="SE59" i="6" s="1"/>
  <c r="RP59" i="6"/>
  <c r="RO59" i="6"/>
  <c r="RM59" i="6"/>
  <c r="RL59" i="6"/>
  <c r="RK59" i="6"/>
  <c r="RJ59" i="6"/>
  <c r="RI59" i="6"/>
  <c r="RN59" i="6" s="1"/>
  <c r="QY59" i="6"/>
  <c r="QX59" i="6"/>
  <c r="QV59" i="6"/>
  <c r="QU59" i="6"/>
  <c r="QT59" i="6"/>
  <c r="QS59" i="6"/>
  <c r="QR59" i="6"/>
  <c r="QW59" i="6" s="1"/>
  <c r="QG59" i="6"/>
  <c r="QH59" i="6" s="1"/>
  <c r="QE59" i="6"/>
  <c r="QD59" i="6"/>
  <c r="QC59" i="6"/>
  <c r="QB59" i="6"/>
  <c r="QA59" i="6"/>
  <c r="QF59" i="6" s="1"/>
  <c r="PP59" i="6"/>
  <c r="PQ59" i="6" s="1"/>
  <c r="PN59" i="6"/>
  <c r="PM59" i="6"/>
  <c r="PL59" i="6"/>
  <c r="PK59" i="6"/>
  <c r="PJ59" i="6"/>
  <c r="PO59" i="6" s="1"/>
  <c r="OY59" i="6"/>
  <c r="OZ59" i="6" s="1"/>
  <c r="OW59" i="6"/>
  <c r="OV59" i="6"/>
  <c r="OU59" i="6"/>
  <c r="OT59" i="6"/>
  <c r="OS59" i="6"/>
  <c r="OX59" i="6" s="1"/>
  <c r="OI59" i="6"/>
  <c r="OH59" i="6"/>
  <c r="OF59" i="6"/>
  <c r="OE59" i="6"/>
  <c r="OD59" i="6"/>
  <c r="OC59" i="6"/>
  <c r="OB59" i="6"/>
  <c r="OG59" i="6" s="1"/>
  <c r="NQ59" i="6"/>
  <c r="NR59" i="6" s="1"/>
  <c r="NO59" i="6"/>
  <c r="NN59" i="6"/>
  <c r="NM59" i="6"/>
  <c r="NL59" i="6"/>
  <c r="NK59" i="6"/>
  <c r="NP59" i="6" s="1"/>
  <c r="MW59" i="6"/>
  <c r="MV59" i="6"/>
  <c r="MU59" i="6"/>
  <c r="MT59" i="6"/>
  <c r="MR59" i="6"/>
  <c r="ME59" i="6"/>
  <c r="MD59" i="6"/>
  <c r="MC59" i="6"/>
  <c r="LZ59" i="6"/>
  <c r="LO59" i="6"/>
  <c r="LN59" i="6"/>
  <c r="LM59" i="6"/>
  <c r="LL59" i="6"/>
  <c r="LJ59" i="6"/>
  <c r="LP59" i="6" s="1"/>
  <c r="KX59" i="6"/>
  <c r="KW59" i="6"/>
  <c r="KV59" i="6"/>
  <c r="KU59" i="6"/>
  <c r="KS59" i="6"/>
  <c r="KG59" i="6"/>
  <c r="KF59" i="6"/>
  <c r="KE59" i="6"/>
  <c r="KD59" i="6"/>
  <c r="KB59" i="6"/>
  <c r="JP59" i="6"/>
  <c r="JO59" i="6"/>
  <c r="JN59" i="6"/>
  <c r="JM59" i="6"/>
  <c r="JK59" i="6"/>
  <c r="JQ59" i="6" s="1"/>
  <c r="IY59" i="6"/>
  <c r="IX59" i="6"/>
  <c r="IW59" i="6"/>
  <c r="IV59" i="6"/>
  <c r="IT59" i="6"/>
  <c r="IZ59" i="6" s="1"/>
  <c r="IH59" i="6"/>
  <c r="IG59" i="6"/>
  <c r="IF59" i="6"/>
  <c r="IE59" i="6"/>
  <c r="IC59" i="6"/>
  <c r="HQ59" i="6"/>
  <c r="HP59" i="6"/>
  <c r="HO59" i="6"/>
  <c r="HN59" i="6"/>
  <c r="HL59" i="6"/>
  <c r="HR59" i="6" s="1"/>
  <c r="GZ59" i="6"/>
  <c r="GY59" i="6"/>
  <c r="GX59" i="6"/>
  <c r="GW59" i="6"/>
  <c r="GU59" i="6"/>
  <c r="GI59" i="6"/>
  <c r="GH59" i="6"/>
  <c r="GG59" i="6"/>
  <c r="GF59" i="6"/>
  <c r="GD59" i="6"/>
  <c r="FR59" i="6"/>
  <c r="FQ59" i="6"/>
  <c r="FP59" i="6"/>
  <c r="FO59" i="6"/>
  <c r="FM59" i="6"/>
  <c r="FA59" i="6"/>
  <c r="EZ59" i="6"/>
  <c r="EY59" i="6"/>
  <c r="EX59" i="6"/>
  <c r="EV59" i="6"/>
  <c r="FB59" i="6" s="1"/>
  <c r="EJ59" i="6"/>
  <c r="EI59" i="6"/>
  <c r="EH59" i="6"/>
  <c r="EG59" i="6"/>
  <c r="EE59" i="6"/>
  <c r="DV59" i="6"/>
  <c r="DS59" i="6"/>
  <c r="DR59" i="6"/>
  <c r="DQ59" i="6"/>
  <c r="DP59" i="6"/>
  <c r="DN59" i="6"/>
  <c r="DT59" i="6" s="1"/>
  <c r="DB59" i="6"/>
  <c r="DA59" i="6"/>
  <c r="CZ59" i="6"/>
  <c r="CY59" i="6"/>
  <c r="CW59" i="6"/>
  <c r="CK59" i="6"/>
  <c r="CJ59" i="6"/>
  <c r="CI59" i="6"/>
  <c r="CH59" i="6"/>
  <c r="CF59" i="6"/>
  <c r="BU59" i="6"/>
  <c r="BT59" i="6"/>
  <c r="BS59" i="6"/>
  <c r="BR59" i="6"/>
  <c r="BQ59" i="6"/>
  <c r="BO59" i="6"/>
  <c r="BP57" i="6" s="1"/>
  <c r="BC59" i="6"/>
  <c r="BB59" i="6"/>
  <c r="BA59" i="6"/>
  <c r="AZ59" i="6"/>
  <c r="AX59" i="6"/>
  <c r="AO59" i="6"/>
  <c r="AP59" i="6" s="1"/>
  <c r="AM59" i="6"/>
  <c r="AL59" i="6"/>
  <c r="AK59" i="6"/>
  <c r="AJ59" i="6"/>
  <c r="AI59" i="6"/>
  <c r="AN59" i="6" s="1"/>
  <c r="X59" i="6"/>
  <c r="Y59" i="6" s="1"/>
  <c r="V59" i="6"/>
  <c r="U59" i="6"/>
  <c r="T59" i="6"/>
  <c r="S59" i="6"/>
  <c r="R59" i="6"/>
  <c r="W59" i="6" s="1"/>
  <c r="G59" i="6"/>
  <c r="SW58" i="6"/>
  <c r="SX58" i="6" s="1"/>
  <c r="SU58" i="6"/>
  <c r="ST58" i="6"/>
  <c r="SS58" i="6"/>
  <c r="SR58" i="6"/>
  <c r="SQ58" i="6"/>
  <c r="SV58" i="6" s="1"/>
  <c r="SF58" i="6"/>
  <c r="SG58" i="6" s="1"/>
  <c r="SD58" i="6"/>
  <c r="SC58" i="6"/>
  <c r="SB58" i="6"/>
  <c r="SA58" i="6"/>
  <c r="RZ58" i="6"/>
  <c r="SE58" i="6" s="1"/>
  <c r="RO58" i="6"/>
  <c r="RP58" i="6" s="1"/>
  <c r="RM58" i="6"/>
  <c r="RL58" i="6"/>
  <c r="RK58" i="6"/>
  <c r="RJ58" i="6"/>
  <c r="RI58" i="6"/>
  <c r="RN58" i="6" s="1"/>
  <c r="QX58" i="6"/>
  <c r="QY58" i="6" s="1"/>
  <c r="QV58" i="6"/>
  <c r="QU58" i="6"/>
  <c r="QT58" i="6"/>
  <c r="QS58" i="6"/>
  <c r="QR58" i="6"/>
  <c r="QW58" i="6" s="1"/>
  <c r="QG58" i="6"/>
  <c r="QH58" i="6" s="1"/>
  <c r="QE58" i="6"/>
  <c r="QD58" i="6"/>
  <c r="QC58" i="6"/>
  <c r="QB58" i="6"/>
  <c r="QA58" i="6"/>
  <c r="QF58" i="6" s="1"/>
  <c r="PP58" i="6"/>
  <c r="PQ58" i="6" s="1"/>
  <c r="PN58" i="6"/>
  <c r="PM58" i="6"/>
  <c r="PL58" i="6"/>
  <c r="PK58" i="6"/>
  <c r="PJ58" i="6"/>
  <c r="PO58" i="6" s="1"/>
  <c r="OY58" i="6"/>
  <c r="OZ58" i="6" s="1"/>
  <c r="OX58" i="6"/>
  <c r="OW58" i="6"/>
  <c r="OV58" i="6"/>
  <c r="OU58" i="6"/>
  <c r="OT58" i="6"/>
  <c r="OS58" i="6"/>
  <c r="OH58" i="6"/>
  <c r="OI58" i="6" s="1"/>
  <c r="OF58" i="6"/>
  <c r="OE58" i="6"/>
  <c r="OD58" i="6"/>
  <c r="OC58" i="6"/>
  <c r="OB58" i="6"/>
  <c r="OG58" i="6" s="1"/>
  <c r="NQ58" i="6"/>
  <c r="NR58" i="6" s="1"/>
  <c r="NO58" i="6"/>
  <c r="NN58" i="6"/>
  <c r="NM58" i="6"/>
  <c r="NL58" i="6"/>
  <c r="NK58" i="6"/>
  <c r="NP58" i="6" s="1"/>
  <c r="SW57" i="6"/>
  <c r="SX57" i="6" s="1"/>
  <c r="SU57" i="6"/>
  <c r="ST57" i="6"/>
  <c r="SS57" i="6"/>
  <c r="SR57" i="6"/>
  <c r="SQ57" i="6"/>
  <c r="SV57" i="6" s="1"/>
  <c r="SF57" i="6"/>
  <c r="SG57" i="6" s="1"/>
  <c r="SD57" i="6"/>
  <c r="SC57" i="6"/>
  <c r="SB57" i="6"/>
  <c r="SA57" i="6"/>
  <c r="RZ57" i="6"/>
  <c r="SE57" i="6" s="1"/>
  <c r="RP57" i="6"/>
  <c r="RO57" i="6"/>
  <c r="RM57" i="6"/>
  <c r="RL57" i="6"/>
  <c r="RK57" i="6"/>
  <c r="RJ57" i="6"/>
  <c r="RI57" i="6"/>
  <c r="RN57" i="6" s="1"/>
  <c r="QX57" i="6"/>
  <c r="QY57" i="6" s="1"/>
  <c r="QV57" i="6"/>
  <c r="QU57" i="6"/>
  <c r="QT57" i="6"/>
  <c r="QS57" i="6"/>
  <c r="QR57" i="6"/>
  <c r="QW57" i="6" s="1"/>
  <c r="QG57" i="6"/>
  <c r="QH57" i="6" s="1"/>
  <c r="QE57" i="6"/>
  <c r="QD57" i="6"/>
  <c r="QC57" i="6"/>
  <c r="QB57" i="6"/>
  <c r="QA57" i="6"/>
  <c r="QF57" i="6" s="1"/>
  <c r="PP57" i="6"/>
  <c r="PQ57" i="6" s="1"/>
  <c r="PN57" i="6"/>
  <c r="PM57" i="6"/>
  <c r="PL57" i="6"/>
  <c r="PK57" i="6"/>
  <c r="PJ57" i="6"/>
  <c r="PO57" i="6" s="1"/>
  <c r="OZ57" i="6"/>
  <c r="OY57" i="6"/>
  <c r="OW57" i="6"/>
  <c r="OV57" i="6"/>
  <c r="OU57" i="6"/>
  <c r="OT57" i="6"/>
  <c r="OS57" i="6"/>
  <c r="OX57" i="6" s="1"/>
  <c r="OI57" i="6"/>
  <c r="OH57" i="6"/>
  <c r="OF57" i="6"/>
  <c r="OE57" i="6"/>
  <c r="OD57" i="6"/>
  <c r="OC57" i="6"/>
  <c r="OB57" i="6"/>
  <c r="OG57" i="6" s="1"/>
  <c r="NQ57" i="6"/>
  <c r="NR57" i="6" s="1"/>
  <c r="NO57" i="6"/>
  <c r="NN57" i="6"/>
  <c r="NM57" i="6"/>
  <c r="NL57" i="6"/>
  <c r="NK57" i="6"/>
  <c r="NP57" i="6" s="1"/>
  <c r="ID57" i="6"/>
  <c r="FN57" i="6"/>
  <c r="EW57" i="6"/>
  <c r="CX57" i="6"/>
  <c r="AH57" i="6"/>
  <c r="AH58" i="6" s="1"/>
  <c r="Q57" i="6"/>
  <c r="SW56" i="6"/>
  <c r="SX56" i="6" s="1"/>
  <c r="SU56" i="6"/>
  <c r="ST56" i="6"/>
  <c r="SS56" i="6"/>
  <c r="SR56" i="6"/>
  <c r="SQ56" i="6"/>
  <c r="SV56" i="6" s="1"/>
  <c r="SF56" i="6"/>
  <c r="SG56" i="6" s="1"/>
  <c r="SD56" i="6"/>
  <c r="SC56" i="6"/>
  <c r="SB56" i="6"/>
  <c r="SA56" i="6"/>
  <c r="RZ56" i="6"/>
  <c r="SE56" i="6" s="1"/>
  <c r="RO56" i="6"/>
  <c r="RP56" i="6" s="1"/>
  <c r="RM56" i="6"/>
  <c r="RL56" i="6"/>
  <c r="RK56" i="6"/>
  <c r="RJ56" i="6"/>
  <c r="RI56" i="6"/>
  <c r="RN56" i="6" s="1"/>
  <c r="QY56" i="6"/>
  <c r="QX56" i="6"/>
  <c r="QV56" i="6"/>
  <c r="QU56" i="6"/>
  <c r="QT56" i="6"/>
  <c r="QS56" i="6"/>
  <c r="QR56" i="6"/>
  <c r="QW56" i="6" s="1"/>
  <c r="QG56" i="6"/>
  <c r="QH56" i="6" s="1"/>
  <c r="QE56" i="6"/>
  <c r="QD56" i="6"/>
  <c r="QC56" i="6"/>
  <c r="QB56" i="6"/>
  <c r="QA56" i="6"/>
  <c r="QF56" i="6" s="1"/>
  <c r="PP56" i="6"/>
  <c r="PQ56" i="6" s="1"/>
  <c r="PN56" i="6"/>
  <c r="PM56" i="6"/>
  <c r="PL56" i="6"/>
  <c r="PK56" i="6"/>
  <c r="PJ56" i="6"/>
  <c r="PO56" i="6" s="1"/>
  <c r="OZ56" i="6"/>
  <c r="OY56" i="6"/>
  <c r="OW56" i="6"/>
  <c r="OV56" i="6"/>
  <c r="OU56" i="6"/>
  <c r="OT56" i="6"/>
  <c r="OS56" i="6"/>
  <c r="OX56" i="6" s="1"/>
  <c r="OI56" i="6"/>
  <c r="OH56" i="6"/>
  <c r="OF56" i="6"/>
  <c r="OE56" i="6"/>
  <c r="OD56" i="6"/>
  <c r="OC56" i="6"/>
  <c r="OB56" i="6"/>
  <c r="OG56" i="6" s="1"/>
  <c r="NQ56" i="6"/>
  <c r="NR56" i="6" s="1"/>
  <c r="NO56" i="6"/>
  <c r="NN56" i="6"/>
  <c r="NM56" i="6"/>
  <c r="NL56" i="6"/>
  <c r="NK56" i="6"/>
  <c r="NP56" i="6" s="1"/>
  <c r="MW56" i="6"/>
  <c r="MV56" i="6"/>
  <c r="MU56" i="6"/>
  <c r="MT56" i="6"/>
  <c r="MR56" i="6"/>
  <c r="MF56" i="6"/>
  <c r="ME56" i="6"/>
  <c r="MD56" i="6"/>
  <c r="MC56" i="6"/>
  <c r="MA56" i="6"/>
  <c r="MG56" i="6" s="1"/>
  <c r="LO56" i="6"/>
  <c r="LN56" i="6"/>
  <c r="LM56" i="6"/>
  <c r="LL56" i="6"/>
  <c r="LJ56" i="6"/>
  <c r="KX56" i="6"/>
  <c r="KW56" i="6"/>
  <c r="KV56" i="6"/>
  <c r="KU56" i="6"/>
  <c r="KS56" i="6"/>
  <c r="LA56" i="6" s="1"/>
  <c r="KG56" i="6"/>
  <c r="KF56" i="6"/>
  <c r="KE56" i="6"/>
  <c r="KD56" i="6"/>
  <c r="KB56" i="6"/>
  <c r="JP56" i="6"/>
  <c r="JO56" i="6"/>
  <c r="JN56" i="6"/>
  <c r="JM56" i="6"/>
  <c r="JK56" i="6"/>
  <c r="JQ56" i="6" s="1"/>
  <c r="IY56" i="6"/>
  <c r="IX56" i="6"/>
  <c r="IW56" i="6"/>
  <c r="IV56" i="6"/>
  <c r="IT56" i="6"/>
  <c r="IZ56" i="6" s="1"/>
  <c r="IH56" i="6"/>
  <c r="IG56" i="6"/>
  <c r="IF56" i="6"/>
  <c r="IE56" i="6"/>
  <c r="IC56" i="6"/>
  <c r="IK56" i="6" s="1"/>
  <c r="HQ56" i="6"/>
  <c r="HP56" i="6"/>
  <c r="HO56" i="6"/>
  <c r="HN56" i="6"/>
  <c r="HL56" i="6"/>
  <c r="GZ56" i="6"/>
  <c r="GY56" i="6"/>
  <c r="GX56" i="6"/>
  <c r="GW56" i="6"/>
  <c r="GU56" i="6"/>
  <c r="HA56" i="6" s="1"/>
  <c r="GI56" i="6"/>
  <c r="GH56" i="6"/>
  <c r="GG56" i="6"/>
  <c r="GF56" i="6"/>
  <c r="GD56" i="6"/>
  <c r="GJ56" i="6" s="1"/>
  <c r="FR56" i="6"/>
  <c r="FQ56" i="6"/>
  <c r="FP56" i="6"/>
  <c r="FO56" i="6"/>
  <c r="FM56" i="6"/>
  <c r="FU56" i="6" s="1"/>
  <c r="FA56" i="6"/>
  <c r="EZ56" i="6"/>
  <c r="EY56" i="6"/>
  <c r="EX56" i="6"/>
  <c r="EV56" i="6"/>
  <c r="EJ56" i="6"/>
  <c r="EI56" i="6"/>
  <c r="EH56" i="6"/>
  <c r="EG56" i="6"/>
  <c r="EE56" i="6"/>
  <c r="EK56" i="6" s="1"/>
  <c r="DS56" i="6"/>
  <c r="DR56" i="6"/>
  <c r="DQ56" i="6"/>
  <c r="DP56" i="6"/>
  <c r="DN56" i="6"/>
  <c r="DB56" i="6"/>
  <c r="DA56" i="6"/>
  <c r="CZ56" i="6"/>
  <c r="CY56" i="6"/>
  <c r="CW56" i="6"/>
  <c r="DE56" i="6" s="1"/>
  <c r="CK56" i="6"/>
  <c r="CJ56" i="6"/>
  <c r="CI56" i="6"/>
  <c r="CH56" i="6"/>
  <c r="CF56" i="6"/>
  <c r="BT56" i="6"/>
  <c r="BS56" i="6"/>
  <c r="BR56" i="6"/>
  <c r="BQ56" i="6"/>
  <c r="BO56" i="6"/>
  <c r="BU56" i="6" s="1"/>
  <c r="BC56" i="6"/>
  <c r="BB56" i="6"/>
  <c r="BA56" i="6"/>
  <c r="AZ56" i="6"/>
  <c r="AX56" i="6"/>
  <c r="BD56" i="6" s="1"/>
  <c r="AP56" i="6"/>
  <c r="AO56" i="6"/>
  <c r="AM56" i="6"/>
  <c r="AL56" i="6"/>
  <c r="AK56" i="6"/>
  <c r="AJ56" i="6"/>
  <c r="AI56" i="6"/>
  <c r="AN56" i="6" s="1"/>
  <c r="Y56" i="6"/>
  <c r="X56" i="6"/>
  <c r="V56" i="6"/>
  <c r="U56" i="6"/>
  <c r="T56" i="6"/>
  <c r="S56" i="6"/>
  <c r="R56" i="6"/>
  <c r="W56" i="6" s="1"/>
  <c r="G56" i="6"/>
  <c r="SW55" i="6"/>
  <c r="SX55" i="6" s="1"/>
  <c r="SU55" i="6"/>
  <c r="ST55" i="6"/>
  <c r="SS55" i="6"/>
  <c r="SR55" i="6"/>
  <c r="SQ55" i="6"/>
  <c r="SV55" i="6" s="1"/>
  <c r="SF55" i="6"/>
  <c r="SG55" i="6" s="1"/>
  <c r="SD55" i="6"/>
  <c r="SC55" i="6"/>
  <c r="SB55" i="6"/>
  <c r="SA55" i="6"/>
  <c r="RZ55" i="6"/>
  <c r="SE55" i="6" s="1"/>
  <c r="RO55" i="6"/>
  <c r="RP55" i="6" s="1"/>
  <c r="RM55" i="6"/>
  <c r="RL55" i="6"/>
  <c r="RK55" i="6"/>
  <c r="RJ55" i="6"/>
  <c r="RI55" i="6"/>
  <c r="RN55" i="6" s="1"/>
  <c r="QX55" i="6"/>
  <c r="QY55" i="6" s="1"/>
  <c r="QV55" i="6"/>
  <c r="QU55" i="6"/>
  <c r="QT55" i="6"/>
  <c r="QS55" i="6"/>
  <c r="QR55" i="6"/>
  <c r="QW55" i="6" s="1"/>
  <c r="QG55" i="6"/>
  <c r="QH55" i="6" s="1"/>
  <c r="QE55" i="6"/>
  <c r="QD55" i="6"/>
  <c r="QC55" i="6"/>
  <c r="QB55" i="6"/>
  <c r="QA55" i="6"/>
  <c r="QF55" i="6" s="1"/>
  <c r="PP55" i="6"/>
  <c r="PQ55" i="6" s="1"/>
  <c r="PN55" i="6"/>
  <c r="PM55" i="6"/>
  <c r="PL55" i="6"/>
  <c r="PK55" i="6"/>
  <c r="PJ55" i="6"/>
  <c r="PO55" i="6" s="1"/>
  <c r="OY55" i="6"/>
  <c r="OZ55" i="6" s="1"/>
  <c r="OW55" i="6"/>
  <c r="OV55" i="6"/>
  <c r="OU55" i="6"/>
  <c r="OT55" i="6"/>
  <c r="OS55" i="6"/>
  <c r="OX55" i="6" s="1"/>
  <c r="OH55" i="6"/>
  <c r="OI55" i="6" s="1"/>
  <c r="OF55" i="6"/>
  <c r="OE55" i="6"/>
  <c r="OD55" i="6"/>
  <c r="OC55" i="6"/>
  <c r="OB55" i="6"/>
  <c r="OG55" i="6" s="1"/>
  <c r="NQ55" i="6"/>
  <c r="NR55" i="6" s="1"/>
  <c r="NP55" i="6"/>
  <c r="NO55" i="6"/>
  <c r="NN55" i="6"/>
  <c r="NM55" i="6"/>
  <c r="NL55" i="6"/>
  <c r="NK55" i="6"/>
  <c r="MW55" i="6"/>
  <c r="MV55" i="6"/>
  <c r="MU55" i="6"/>
  <c r="MT55" i="6"/>
  <c r="MR55" i="6"/>
  <c r="MZ55" i="6" s="1"/>
  <c r="MF55" i="6"/>
  <c r="ME55" i="6"/>
  <c r="MD55" i="6"/>
  <c r="MC55" i="6"/>
  <c r="MA55" i="6"/>
  <c r="MG55" i="6" s="1"/>
  <c r="LO55" i="6"/>
  <c r="LN55" i="6"/>
  <c r="LM55" i="6"/>
  <c r="LL55" i="6"/>
  <c r="LJ55" i="6"/>
  <c r="LR55" i="6" s="1"/>
  <c r="KX55" i="6"/>
  <c r="KW55" i="6"/>
  <c r="KV55" i="6"/>
  <c r="KU55" i="6"/>
  <c r="KS55" i="6"/>
  <c r="KG55" i="6"/>
  <c r="KF55" i="6"/>
  <c r="KE55" i="6"/>
  <c r="KD55" i="6"/>
  <c r="KB55" i="6"/>
  <c r="JS55" i="6"/>
  <c r="JP55" i="6"/>
  <c r="JO55" i="6"/>
  <c r="JN55" i="6"/>
  <c r="JM55" i="6"/>
  <c r="JK55" i="6"/>
  <c r="JQ55" i="6" s="1"/>
  <c r="IY55" i="6"/>
  <c r="IX55" i="6"/>
  <c r="IW55" i="6"/>
  <c r="IV55" i="6"/>
  <c r="IT55" i="6"/>
  <c r="JB55" i="6" s="1"/>
  <c r="IH55" i="6"/>
  <c r="IG55" i="6"/>
  <c r="IF55" i="6"/>
  <c r="IE55" i="6"/>
  <c r="IC55" i="6"/>
  <c r="HT55" i="6"/>
  <c r="HQ55" i="6"/>
  <c r="HP55" i="6"/>
  <c r="HO55" i="6"/>
  <c r="HN55" i="6"/>
  <c r="HL55" i="6"/>
  <c r="GZ55" i="6"/>
  <c r="GY55" i="6"/>
  <c r="GX55" i="6"/>
  <c r="GW55" i="6"/>
  <c r="GU55" i="6"/>
  <c r="HA55" i="6" s="1"/>
  <c r="GI55" i="6"/>
  <c r="GH55" i="6"/>
  <c r="GG55" i="6"/>
  <c r="GF55" i="6"/>
  <c r="GD55" i="6"/>
  <c r="GL55" i="6" s="1"/>
  <c r="FR55" i="6"/>
  <c r="FQ55" i="6"/>
  <c r="FP55" i="6"/>
  <c r="FO55" i="6"/>
  <c r="FM55" i="6"/>
  <c r="FA55" i="6"/>
  <c r="EZ55" i="6"/>
  <c r="EY55" i="6"/>
  <c r="EX55" i="6"/>
  <c r="EV55" i="6"/>
  <c r="EM55" i="6"/>
  <c r="EJ55" i="6"/>
  <c r="EI55" i="6"/>
  <c r="EH55" i="6"/>
  <c r="EG55" i="6"/>
  <c r="EE55" i="6"/>
  <c r="EK55" i="6" s="1"/>
  <c r="DS55" i="6"/>
  <c r="DR55" i="6"/>
  <c r="DQ55" i="6"/>
  <c r="DP55" i="6"/>
  <c r="DN55" i="6"/>
  <c r="DV55" i="6" s="1"/>
  <c r="DB55" i="6"/>
  <c r="DA55" i="6"/>
  <c r="CZ55" i="6"/>
  <c r="CY55" i="6"/>
  <c r="CW55" i="6"/>
  <c r="CK55" i="6"/>
  <c r="CJ55" i="6"/>
  <c r="CI55" i="6"/>
  <c r="CH55" i="6"/>
  <c r="CF55" i="6"/>
  <c r="CN55" i="6" s="1"/>
  <c r="BT55" i="6"/>
  <c r="BS55" i="6"/>
  <c r="BR55" i="6"/>
  <c r="BQ55" i="6"/>
  <c r="BO55" i="6"/>
  <c r="BU55" i="6" s="1"/>
  <c r="BC55" i="6"/>
  <c r="BB55" i="6"/>
  <c r="BA55" i="6"/>
  <c r="AZ55" i="6"/>
  <c r="AX55" i="6"/>
  <c r="BF55" i="6" s="1"/>
  <c r="AO55" i="6"/>
  <c r="AP55" i="6" s="1"/>
  <c r="AM55" i="6"/>
  <c r="AL55" i="6"/>
  <c r="AK55" i="6"/>
  <c r="AJ55" i="6"/>
  <c r="AI55" i="6"/>
  <c r="AN55" i="6" s="1"/>
  <c r="X55" i="6"/>
  <c r="Y55" i="6" s="1"/>
  <c r="V55" i="6"/>
  <c r="U55" i="6"/>
  <c r="T55" i="6"/>
  <c r="S55" i="6"/>
  <c r="R55" i="6"/>
  <c r="W55" i="6" s="1"/>
  <c r="G55" i="6"/>
  <c r="SW54" i="6"/>
  <c r="SX54" i="6" s="1"/>
  <c r="SU54" i="6"/>
  <c r="ST54" i="6"/>
  <c r="SS54" i="6"/>
  <c r="SR54" i="6"/>
  <c r="SQ54" i="6"/>
  <c r="SV54" i="6" s="1"/>
  <c r="SF54" i="6"/>
  <c r="SG54" i="6" s="1"/>
  <c r="SD54" i="6"/>
  <c r="SC54" i="6"/>
  <c r="SB54" i="6"/>
  <c r="SA54" i="6"/>
  <c r="RZ54" i="6"/>
  <c r="SE54" i="6" s="1"/>
  <c r="RO54" i="6"/>
  <c r="RP54" i="6" s="1"/>
  <c r="RM54" i="6"/>
  <c r="RL54" i="6"/>
  <c r="RK54" i="6"/>
  <c r="RJ54" i="6"/>
  <c r="RI54" i="6"/>
  <c r="RN54" i="6" s="1"/>
  <c r="QX54" i="6"/>
  <c r="QY54" i="6" s="1"/>
  <c r="QV54" i="6"/>
  <c r="QU54" i="6"/>
  <c r="QT54" i="6"/>
  <c r="QS54" i="6"/>
  <c r="QR54" i="6"/>
  <c r="QW54" i="6" s="1"/>
  <c r="QG54" i="6"/>
  <c r="QH54" i="6" s="1"/>
  <c r="QE54" i="6"/>
  <c r="QD54" i="6"/>
  <c r="QC54" i="6"/>
  <c r="QB54" i="6"/>
  <c r="QA54" i="6"/>
  <c r="QF54" i="6" s="1"/>
  <c r="PP54" i="6"/>
  <c r="PQ54" i="6" s="1"/>
  <c r="PN54" i="6"/>
  <c r="PM54" i="6"/>
  <c r="PL54" i="6"/>
  <c r="PK54" i="6"/>
  <c r="PJ54" i="6"/>
  <c r="PO54" i="6" s="1"/>
  <c r="OY54" i="6"/>
  <c r="OZ54" i="6" s="1"/>
  <c r="OW54" i="6"/>
  <c r="OV54" i="6"/>
  <c r="OU54" i="6"/>
  <c r="OT54" i="6"/>
  <c r="OS54" i="6"/>
  <c r="OX54" i="6" s="1"/>
  <c r="OH54" i="6"/>
  <c r="OI54" i="6" s="1"/>
  <c r="OF54" i="6"/>
  <c r="OE54" i="6"/>
  <c r="OD54" i="6"/>
  <c r="OC54" i="6"/>
  <c r="OB54" i="6"/>
  <c r="OG54" i="6" s="1"/>
  <c r="NQ54" i="6"/>
  <c r="NR54" i="6" s="1"/>
  <c r="NP54" i="6"/>
  <c r="NO54" i="6"/>
  <c r="NN54" i="6"/>
  <c r="NM54" i="6"/>
  <c r="NL54" i="6"/>
  <c r="NK54" i="6"/>
  <c r="MW54" i="6"/>
  <c r="MV54" i="6"/>
  <c r="MU54" i="6"/>
  <c r="MT54" i="6"/>
  <c r="MR54" i="6"/>
  <c r="MZ54" i="6" s="1"/>
  <c r="MF54" i="6"/>
  <c r="ME54" i="6"/>
  <c r="MD54" i="6"/>
  <c r="MC54" i="6"/>
  <c r="MA54" i="6"/>
  <c r="MG54" i="6" s="1"/>
  <c r="LO54" i="6"/>
  <c r="LN54" i="6"/>
  <c r="LM54" i="6"/>
  <c r="LL54" i="6"/>
  <c r="LJ54" i="6"/>
  <c r="KY54" i="6"/>
  <c r="KX54" i="6"/>
  <c r="KW54" i="6"/>
  <c r="KV54" i="6"/>
  <c r="KU54" i="6"/>
  <c r="KS54" i="6"/>
  <c r="KG54" i="6"/>
  <c r="KF54" i="6"/>
  <c r="KE54" i="6"/>
  <c r="KD54" i="6"/>
  <c r="KB54" i="6"/>
  <c r="KJ54" i="6" s="1"/>
  <c r="JP54" i="6"/>
  <c r="JO54" i="6"/>
  <c r="JN54" i="6"/>
  <c r="JM54" i="6"/>
  <c r="JK54" i="6"/>
  <c r="JQ54" i="6" s="1"/>
  <c r="IY54" i="6"/>
  <c r="IX54" i="6"/>
  <c r="IW54" i="6"/>
  <c r="IV54" i="6"/>
  <c r="IT54" i="6"/>
  <c r="IH54" i="6"/>
  <c r="IG54" i="6"/>
  <c r="IF54" i="6"/>
  <c r="IE54" i="6"/>
  <c r="IC54" i="6"/>
  <c r="II54" i="6" s="1"/>
  <c r="HQ54" i="6"/>
  <c r="HP54" i="6"/>
  <c r="HO54" i="6"/>
  <c r="HN54" i="6"/>
  <c r="HL54" i="6"/>
  <c r="HT54" i="6" s="1"/>
  <c r="GZ54" i="6"/>
  <c r="GY54" i="6"/>
  <c r="GX54" i="6"/>
  <c r="HB54" i="6" s="1"/>
  <c r="GW54" i="6"/>
  <c r="GU54" i="6"/>
  <c r="HA54" i="6" s="1"/>
  <c r="GI54" i="6"/>
  <c r="GH54" i="6"/>
  <c r="GG54" i="6"/>
  <c r="GF54" i="6"/>
  <c r="GD54" i="6"/>
  <c r="FS54" i="6"/>
  <c r="FR54" i="6"/>
  <c r="FQ54" i="6"/>
  <c r="FP54" i="6"/>
  <c r="FO54" i="6"/>
  <c r="FT54" i="6" s="1"/>
  <c r="FM54" i="6"/>
  <c r="FA54" i="6"/>
  <c r="EZ54" i="6"/>
  <c r="EY54" i="6"/>
  <c r="EX54" i="6"/>
  <c r="EV54" i="6"/>
  <c r="FD54" i="6" s="1"/>
  <c r="EJ54" i="6"/>
  <c r="EI54" i="6"/>
  <c r="EH54" i="6"/>
  <c r="EG54" i="6"/>
  <c r="EE54" i="6"/>
  <c r="EK54" i="6" s="1"/>
  <c r="DS54" i="6"/>
  <c r="DR54" i="6"/>
  <c r="DQ54" i="6"/>
  <c r="DP54" i="6"/>
  <c r="DN54" i="6"/>
  <c r="DC54" i="6"/>
  <c r="DB54" i="6"/>
  <c r="DA54" i="6"/>
  <c r="CZ54" i="6"/>
  <c r="CY54" i="6"/>
  <c r="CW54" i="6"/>
  <c r="CK54" i="6"/>
  <c r="CJ54" i="6"/>
  <c r="CI54" i="6"/>
  <c r="CH54" i="6"/>
  <c r="CF54" i="6"/>
  <c r="CN54" i="6" s="1"/>
  <c r="BT54" i="6"/>
  <c r="BS54" i="6"/>
  <c r="BR54" i="6"/>
  <c r="BQ54" i="6"/>
  <c r="BO54" i="6"/>
  <c r="BU54" i="6" s="1"/>
  <c r="BC54" i="6"/>
  <c r="BB54" i="6"/>
  <c r="BA54" i="6"/>
  <c r="AZ54" i="6"/>
  <c r="AX54" i="6"/>
  <c r="AP54" i="6"/>
  <c r="AO54" i="6"/>
  <c r="AM54" i="6"/>
  <c r="AL54" i="6"/>
  <c r="AK54" i="6"/>
  <c r="AJ54" i="6"/>
  <c r="AI54" i="6"/>
  <c r="AN54" i="6" s="1"/>
  <c r="X54" i="6"/>
  <c r="Y54" i="6" s="1"/>
  <c r="V54" i="6"/>
  <c r="U54" i="6"/>
  <c r="T54" i="6"/>
  <c r="S54" i="6"/>
  <c r="R54" i="6"/>
  <c r="W54" i="6" s="1"/>
  <c r="G54" i="6"/>
  <c r="SW53" i="6"/>
  <c r="SX53" i="6" s="1"/>
  <c r="SV53" i="6"/>
  <c r="SU53" i="6"/>
  <c r="ST53" i="6"/>
  <c r="SS53" i="6"/>
  <c r="SR53" i="6"/>
  <c r="SQ53" i="6"/>
  <c r="SF53" i="6"/>
  <c r="SG53" i="6" s="1"/>
  <c r="SD53" i="6"/>
  <c r="SC53" i="6"/>
  <c r="SB53" i="6"/>
  <c r="SA53" i="6"/>
  <c r="RZ53" i="6"/>
  <c r="SE53" i="6" s="1"/>
  <c r="RO53" i="6"/>
  <c r="RP53" i="6" s="1"/>
  <c r="RM53" i="6"/>
  <c r="RL53" i="6"/>
  <c r="RK53" i="6"/>
  <c r="RJ53" i="6"/>
  <c r="RI53" i="6"/>
  <c r="RN53" i="6" s="1"/>
  <c r="QX53" i="6"/>
  <c r="QY53" i="6" s="1"/>
  <c r="QV53" i="6"/>
  <c r="QU53" i="6"/>
  <c r="QT53" i="6"/>
  <c r="QS53" i="6"/>
  <c r="QR53" i="6"/>
  <c r="QW53" i="6" s="1"/>
  <c r="QG53" i="6"/>
  <c r="QH53" i="6" s="1"/>
  <c r="QF53" i="6"/>
  <c r="QE53" i="6"/>
  <c r="QD53" i="6"/>
  <c r="QC53" i="6"/>
  <c r="QB53" i="6"/>
  <c r="QA53" i="6"/>
  <c r="PP53" i="6"/>
  <c r="PQ53" i="6" s="1"/>
  <c r="PN53" i="6"/>
  <c r="PM53" i="6"/>
  <c r="PL53" i="6"/>
  <c r="PK53" i="6"/>
  <c r="PJ53" i="6"/>
  <c r="PO53" i="6" s="1"/>
  <c r="OY53" i="6"/>
  <c r="OZ53" i="6" s="1"/>
  <c r="OW53" i="6"/>
  <c r="OV53" i="6"/>
  <c r="OU53" i="6"/>
  <c r="OT53" i="6"/>
  <c r="OS53" i="6"/>
  <c r="OX53" i="6" s="1"/>
  <c r="OH53" i="6"/>
  <c r="OI53" i="6" s="1"/>
  <c r="OF53" i="6"/>
  <c r="OE53" i="6"/>
  <c r="OD53" i="6"/>
  <c r="OC53" i="6"/>
  <c r="OB53" i="6"/>
  <c r="OG53" i="6" s="1"/>
  <c r="NQ53" i="6"/>
  <c r="NR53" i="6" s="1"/>
  <c r="NO53" i="6"/>
  <c r="NN53" i="6"/>
  <c r="NM53" i="6"/>
  <c r="NL53" i="6"/>
  <c r="NK53" i="6"/>
  <c r="NP53" i="6" s="1"/>
  <c r="MZ53" i="6"/>
  <c r="MW53" i="6"/>
  <c r="MV53" i="6"/>
  <c r="MU53" i="6"/>
  <c r="MT53" i="6"/>
  <c r="MR53" i="6"/>
  <c r="MX53" i="6" s="1"/>
  <c r="MF53" i="6"/>
  <c r="ME53" i="6"/>
  <c r="MD53" i="6"/>
  <c r="MC53" i="6"/>
  <c r="MA53" i="6"/>
  <c r="LO53" i="6"/>
  <c r="LN53" i="6"/>
  <c r="LM53" i="6"/>
  <c r="LL53" i="6"/>
  <c r="LJ53" i="6"/>
  <c r="LP53" i="6" s="1"/>
  <c r="KX53" i="6"/>
  <c r="KW53" i="6"/>
  <c r="KV53" i="6"/>
  <c r="KU53" i="6"/>
  <c r="KS53" i="6"/>
  <c r="LA53" i="6" s="1"/>
  <c r="KG53" i="6"/>
  <c r="KF53" i="6"/>
  <c r="KE53" i="6"/>
  <c r="KI53" i="6" s="1"/>
  <c r="KD53" i="6"/>
  <c r="KB53" i="6"/>
  <c r="KH53" i="6" s="1"/>
  <c r="JP53" i="6"/>
  <c r="JO53" i="6"/>
  <c r="JN53" i="6"/>
  <c r="JM53" i="6"/>
  <c r="JK53" i="6"/>
  <c r="IY53" i="6"/>
  <c r="IX53" i="6"/>
  <c r="IW53" i="6"/>
  <c r="IV53" i="6"/>
  <c r="IT53" i="6"/>
  <c r="IZ53" i="6" s="1"/>
  <c r="II53" i="6"/>
  <c r="IH53" i="6"/>
  <c r="IG53" i="6"/>
  <c r="IF53" i="6"/>
  <c r="IE53" i="6"/>
  <c r="IC53" i="6"/>
  <c r="IK53" i="6" s="1"/>
  <c r="HQ53" i="6"/>
  <c r="HP53" i="6"/>
  <c r="HO53" i="6"/>
  <c r="HN53" i="6"/>
  <c r="HL53" i="6"/>
  <c r="GZ53" i="6"/>
  <c r="GY53" i="6"/>
  <c r="GX53" i="6"/>
  <c r="GW53" i="6"/>
  <c r="GU53" i="6"/>
  <c r="GI53" i="6"/>
  <c r="GH53" i="6"/>
  <c r="GG53" i="6"/>
  <c r="GF53" i="6"/>
  <c r="GD53" i="6"/>
  <c r="GJ53" i="6" s="1"/>
  <c r="FR53" i="6"/>
  <c r="FQ53" i="6"/>
  <c r="FP53" i="6"/>
  <c r="FO53" i="6"/>
  <c r="FM53" i="6"/>
  <c r="FU53" i="6" s="1"/>
  <c r="FA53" i="6"/>
  <c r="EZ53" i="6"/>
  <c r="EY53" i="6"/>
  <c r="EX53" i="6"/>
  <c r="EV53" i="6"/>
  <c r="FB53" i="6" s="1"/>
  <c r="EJ53" i="6"/>
  <c r="EI53" i="6"/>
  <c r="EH53" i="6"/>
  <c r="EG53" i="6"/>
  <c r="EE53" i="6"/>
  <c r="DS53" i="6"/>
  <c r="DR53" i="6"/>
  <c r="DQ53" i="6"/>
  <c r="DP53" i="6"/>
  <c r="DN53" i="6"/>
  <c r="DT53" i="6" s="1"/>
  <c r="DE53" i="6"/>
  <c r="DC53" i="6"/>
  <c r="DB53" i="6"/>
  <c r="DA53" i="6"/>
  <c r="CZ53" i="6"/>
  <c r="CY53" i="6"/>
  <c r="CW53" i="6"/>
  <c r="CK53" i="6"/>
  <c r="CJ53" i="6"/>
  <c r="CI53" i="6"/>
  <c r="CH53" i="6"/>
  <c r="CF53" i="6"/>
  <c r="CL53" i="6" s="1"/>
  <c r="BT53" i="6"/>
  <c r="BS53" i="6"/>
  <c r="BR53" i="6"/>
  <c r="BQ53" i="6"/>
  <c r="BO53" i="6"/>
  <c r="BC53" i="6"/>
  <c r="BB53" i="6"/>
  <c r="BA53" i="6"/>
  <c r="AZ53" i="6"/>
  <c r="AX53" i="6"/>
  <c r="BD53" i="6" s="1"/>
  <c r="AO53" i="6"/>
  <c r="AP53" i="6" s="1"/>
  <c r="AM53" i="6"/>
  <c r="AL53" i="6"/>
  <c r="AK53" i="6"/>
  <c r="AJ53" i="6"/>
  <c r="AI53" i="6"/>
  <c r="AN53" i="6" s="1"/>
  <c r="X53" i="6"/>
  <c r="Y53" i="6" s="1"/>
  <c r="V53" i="6"/>
  <c r="U53" i="6"/>
  <c r="T53" i="6"/>
  <c r="S53" i="6"/>
  <c r="R53" i="6"/>
  <c r="W53" i="6" s="1"/>
  <c r="G53" i="6"/>
  <c r="SW52" i="6"/>
  <c r="SX52" i="6" s="1"/>
  <c r="SU52" i="6"/>
  <c r="ST52" i="6"/>
  <c r="SS52" i="6"/>
  <c r="SR52" i="6"/>
  <c r="SQ52" i="6"/>
  <c r="SV52" i="6" s="1"/>
  <c r="SG52" i="6"/>
  <c r="SF52" i="6"/>
  <c r="SD52" i="6"/>
  <c r="SC52" i="6"/>
  <c r="SB52" i="6"/>
  <c r="SA52" i="6"/>
  <c r="RZ52" i="6"/>
  <c r="SE52" i="6" s="1"/>
  <c r="RO52" i="6"/>
  <c r="RP52" i="6" s="1"/>
  <c r="RM52" i="6"/>
  <c r="RL52" i="6"/>
  <c r="RK52" i="6"/>
  <c r="RJ52" i="6"/>
  <c r="RI52" i="6"/>
  <c r="RN52" i="6" s="1"/>
  <c r="QX52" i="6"/>
  <c r="QY52" i="6" s="1"/>
  <c r="QV52" i="6"/>
  <c r="QU52" i="6"/>
  <c r="QT52" i="6"/>
  <c r="QS52" i="6"/>
  <c r="QR52" i="6"/>
  <c r="QW52" i="6" s="1"/>
  <c r="QG52" i="6"/>
  <c r="QH52" i="6" s="1"/>
  <c r="QE52" i="6"/>
  <c r="QD52" i="6"/>
  <c r="QC52" i="6"/>
  <c r="QB52" i="6"/>
  <c r="QA52" i="6"/>
  <c r="QF52" i="6" s="1"/>
  <c r="PP52" i="6"/>
  <c r="PQ52" i="6" s="1"/>
  <c r="PN52" i="6"/>
  <c r="PM52" i="6"/>
  <c r="PL52" i="6"/>
  <c r="PK52" i="6"/>
  <c r="PJ52" i="6"/>
  <c r="PO52" i="6" s="1"/>
  <c r="OY52" i="6"/>
  <c r="OZ52" i="6" s="1"/>
  <c r="OW52" i="6"/>
  <c r="OV52" i="6"/>
  <c r="OU52" i="6"/>
  <c r="OT52" i="6"/>
  <c r="OS52" i="6"/>
  <c r="OX52" i="6" s="1"/>
  <c r="OH52" i="6"/>
  <c r="OI52" i="6" s="1"/>
  <c r="OF52" i="6"/>
  <c r="OE52" i="6"/>
  <c r="OD52" i="6"/>
  <c r="OC52" i="6"/>
  <c r="OB52" i="6"/>
  <c r="OG52" i="6" s="1"/>
  <c r="NQ52" i="6"/>
  <c r="NR52" i="6" s="1"/>
  <c r="NO52" i="6"/>
  <c r="NN52" i="6"/>
  <c r="NM52" i="6"/>
  <c r="NL52" i="6"/>
  <c r="NK52" i="6"/>
  <c r="NP52" i="6" s="1"/>
  <c r="MW52" i="6"/>
  <c r="MV52" i="6"/>
  <c r="MU52" i="6"/>
  <c r="MT52" i="6"/>
  <c r="MR52" i="6"/>
  <c r="MF52" i="6"/>
  <c r="ME52" i="6"/>
  <c r="MD52" i="6"/>
  <c r="MC52" i="6"/>
  <c r="MA52" i="6"/>
  <c r="MG52" i="6" s="1"/>
  <c r="LR52" i="6"/>
  <c r="LO52" i="6"/>
  <c r="LN52" i="6"/>
  <c r="LM52" i="6"/>
  <c r="LL52" i="6"/>
  <c r="LJ52" i="6"/>
  <c r="KX52" i="6"/>
  <c r="KW52" i="6"/>
  <c r="KV52" i="6"/>
  <c r="KU52" i="6"/>
  <c r="KS52" i="6"/>
  <c r="LA52" i="6" s="1"/>
  <c r="KJ52" i="6"/>
  <c r="KG52" i="6"/>
  <c r="KF52" i="6"/>
  <c r="KE52" i="6"/>
  <c r="KD52" i="6"/>
  <c r="KB52" i="6"/>
  <c r="JP52" i="6"/>
  <c r="JO52" i="6"/>
  <c r="JN52" i="6"/>
  <c r="JM52" i="6"/>
  <c r="JK52" i="6"/>
  <c r="JQ52" i="6" s="1"/>
  <c r="IZ52" i="6"/>
  <c r="IY52" i="6"/>
  <c r="IX52" i="6"/>
  <c r="IW52" i="6"/>
  <c r="IV52" i="6"/>
  <c r="IT52" i="6"/>
  <c r="JB52" i="6" s="1"/>
  <c r="IH52" i="6"/>
  <c r="IG52" i="6"/>
  <c r="IF52" i="6"/>
  <c r="IE52" i="6"/>
  <c r="IC52" i="6"/>
  <c r="IK52" i="6" s="1"/>
  <c r="HQ52" i="6"/>
  <c r="HP52" i="6"/>
  <c r="HO52" i="6"/>
  <c r="HN52" i="6"/>
  <c r="HL52" i="6"/>
  <c r="HT52" i="6" s="1"/>
  <c r="GZ52" i="6"/>
  <c r="GY52" i="6"/>
  <c r="GX52" i="6"/>
  <c r="GW52" i="6"/>
  <c r="GU52" i="6"/>
  <c r="HA52" i="6" s="1"/>
  <c r="GJ52" i="6"/>
  <c r="GI52" i="6"/>
  <c r="GH52" i="6"/>
  <c r="GG52" i="6"/>
  <c r="GF52" i="6"/>
  <c r="GD52" i="6"/>
  <c r="GL52" i="6" s="1"/>
  <c r="FR52" i="6"/>
  <c r="FQ52" i="6"/>
  <c r="FP52" i="6"/>
  <c r="FO52" i="6"/>
  <c r="FM52" i="6"/>
  <c r="FU52" i="6" s="1"/>
  <c r="FA52" i="6"/>
  <c r="EZ52" i="6"/>
  <c r="EY52" i="6"/>
  <c r="EX52" i="6"/>
  <c r="EV52" i="6"/>
  <c r="FD52" i="6" s="1"/>
  <c r="EJ52" i="6"/>
  <c r="EI52" i="6"/>
  <c r="EH52" i="6"/>
  <c r="EG52" i="6"/>
  <c r="EE52" i="6"/>
  <c r="EK52" i="6" s="1"/>
  <c r="DS52" i="6"/>
  <c r="DR52" i="6"/>
  <c r="DQ52" i="6"/>
  <c r="DP52" i="6"/>
  <c r="DN52" i="6"/>
  <c r="DV52" i="6" s="1"/>
  <c r="DB52" i="6"/>
  <c r="DA52" i="6"/>
  <c r="CZ52" i="6"/>
  <c r="CY52" i="6"/>
  <c r="CW52" i="6"/>
  <c r="DE52" i="6" s="1"/>
  <c r="CK52" i="6"/>
  <c r="CJ52" i="6"/>
  <c r="CI52" i="6"/>
  <c r="CH52" i="6"/>
  <c r="CF52" i="6"/>
  <c r="CG48" i="6" s="1"/>
  <c r="BT52" i="6"/>
  <c r="BS52" i="6"/>
  <c r="BR52" i="6"/>
  <c r="BQ52" i="6"/>
  <c r="BO52" i="6"/>
  <c r="BU52" i="6" s="1"/>
  <c r="BC52" i="6"/>
  <c r="BB52" i="6"/>
  <c r="BA52" i="6"/>
  <c r="AZ52" i="6"/>
  <c r="AX52" i="6"/>
  <c r="BF52" i="6" s="1"/>
  <c r="AP52" i="6"/>
  <c r="AO52" i="6"/>
  <c r="AM52" i="6"/>
  <c r="AL52" i="6"/>
  <c r="AK52" i="6"/>
  <c r="AJ52" i="6"/>
  <c r="AI52" i="6"/>
  <c r="AN52" i="6" s="1"/>
  <c r="X52" i="6"/>
  <c r="Y52" i="6" s="1"/>
  <c r="V52" i="6"/>
  <c r="U52" i="6"/>
  <c r="T52" i="6"/>
  <c r="S52" i="6"/>
  <c r="R52" i="6"/>
  <c r="W52" i="6" s="1"/>
  <c r="G52" i="6"/>
  <c r="SW51" i="6"/>
  <c r="SX51" i="6" s="1"/>
  <c r="SU51" i="6"/>
  <c r="ST51" i="6"/>
  <c r="SS51" i="6"/>
  <c r="SR51" i="6"/>
  <c r="SQ51" i="6"/>
  <c r="SV51" i="6" s="1"/>
  <c r="SF51" i="6"/>
  <c r="SG51" i="6" s="1"/>
  <c r="SD51" i="6"/>
  <c r="SC51" i="6"/>
  <c r="SB51" i="6"/>
  <c r="SA51" i="6"/>
  <c r="RZ51" i="6"/>
  <c r="SE51" i="6" s="1"/>
  <c r="RO51" i="6"/>
  <c r="RP51" i="6" s="1"/>
  <c r="RM51" i="6"/>
  <c r="RL51" i="6"/>
  <c r="RK51" i="6"/>
  <c r="RJ51" i="6"/>
  <c r="RI51" i="6"/>
  <c r="RN51" i="6" s="1"/>
  <c r="QX51" i="6"/>
  <c r="QY51" i="6" s="1"/>
  <c r="QV51" i="6"/>
  <c r="QU51" i="6"/>
  <c r="QT51" i="6"/>
  <c r="QS51" i="6"/>
  <c r="QR51" i="6"/>
  <c r="QW51" i="6" s="1"/>
  <c r="QH51" i="6"/>
  <c r="QG51" i="6"/>
  <c r="QE51" i="6"/>
  <c r="QD51" i="6"/>
  <c r="QC51" i="6"/>
  <c r="QB51" i="6"/>
  <c r="QA51" i="6"/>
  <c r="QF51" i="6" s="1"/>
  <c r="PQ51" i="6"/>
  <c r="PP51" i="6"/>
  <c r="PN51" i="6"/>
  <c r="PM51" i="6"/>
  <c r="PL51" i="6"/>
  <c r="PK51" i="6"/>
  <c r="PJ51" i="6"/>
  <c r="PO51" i="6" s="1"/>
  <c r="OY51" i="6"/>
  <c r="OZ51" i="6" s="1"/>
  <c r="OW51" i="6"/>
  <c r="OV51" i="6"/>
  <c r="OU51" i="6"/>
  <c r="OT51" i="6"/>
  <c r="OS51" i="6"/>
  <c r="OX51" i="6" s="1"/>
  <c r="OH51" i="6"/>
  <c r="OI51" i="6" s="1"/>
  <c r="OF51" i="6"/>
  <c r="OE51" i="6"/>
  <c r="OD51" i="6"/>
  <c r="OC51" i="6"/>
  <c r="OB51" i="6"/>
  <c r="OG51" i="6" s="1"/>
  <c r="NR51" i="6"/>
  <c r="NQ51" i="6"/>
  <c r="NO51" i="6"/>
  <c r="NN51" i="6"/>
  <c r="NM51" i="6"/>
  <c r="NL51" i="6"/>
  <c r="NK51" i="6"/>
  <c r="NP51" i="6" s="1"/>
  <c r="MW51" i="6"/>
  <c r="MV51" i="6"/>
  <c r="MU51" i="6"/>
  <c r="MT51" i="6"/>
  <c r="MR51" i="6"/>
  <c r="MX51" i="6" s="1"/>
  <c r="MF51" i="6"/>
  <c r="ME51" i="6"/>
  <c r="MD51" i="6"/>
  <c r="MC51" i="6"/>
  <c r="MA51" i="6"/>
  <c r="MG51" i="6" s="1"/>
  <c r="LO51" i="6"/>
  <c r="LN51" i="6"/>
  <c r="LM51" i="6"/>
  <c r="LL51" i="6"/>
  <c r="LJ51" i="6"/>
  <c r="LR51" i="6" s="1"/>
  <c r="KX51" i="6"/>
  <c r="KW51" i="6"/>
  <c r="KV51" i="6"/>
  <c r="KU51" i="6"/>
  <c r="KS51" i="6"/>
  <c r="KG51" i="6"/>
  <c r="KF51" i="6"/>
  <c r="KE51" i="6"/>
  <c r="KD51" i="6"/>
  <c r="KB51" i="6"/>
  <c r="JS51" i="6"/>
  <c r="JP51" i="6"/>
  <c r="JO51" i="6"/>
  <c r="JN51" i="6"/>
  <c r="JM51" i="6"/>
  <c r="JK51" i="6"/>
  <c r="JQ51" i="6" s="1"/>
  <c r="IY51" i="6"/>
  <c r="IX51" i="6"/>
  <c r="IW51" i="6"/>
  <c r="IV51" i="6"/>
  <c r="IT51" i="6"/>
  <c r="JB51" i="6" s="1"/>
  <c r="IH51" i="6"/>
  <c r="IG51" i="6"/>
  <c r="IF51" i="6"/>
  <c r="IE51" i="6"/>
  <c r="IC51" i="6"/>
  <c r="HR51" i="6"/>
  <c r="HQ51" i="6"/>
  <c r="HP51" i="6"/>
  <c r="HO51" i="6"/>
  <c r="HN51" i="6"/>
  <c r="HL51" i="6"/>
  <c r="GZ51" i="6"/>
  <c r="GY51" i="6"/>
  <c r="GX51" i="6"/>
  <c r="GW51" i="6"/>
  <c r="GU51" i="6"/>
  <c r="HA51" i="6" s="1"/>
  <c r="GI51" i="6"/>
  <c r="GH51" i="6"/>
  <c r="GG51" i="6"/>
  <c r="GF51" i="6"/>
  <c r="GD51" i="6"/>
  <c r="GL51" i="6" s="1"/>
  <c r="FR51" i="6"/>
  <c r="FQ51" i="6"/>
  <c r="FP51" i="6"/>
  <c r="FO51" i="6"/>
  <c r="FM51" i="6"/>
  <c r="FA51" i="6"/>
  <c r="EZ51" i="6"/>
  <c r="EY51" i="6"/>
  <c r="EX51" i="6"/>
  <c r="EV51" i="6"/>
  <c r="FB51" i="6" s="1"/>
  <c r="EJ51" i="6"/>
  <c r="EI51" i="6"/>
  <c r="EH51" i="6"/>
  <c r="EG51" i="6"/>
  <c r="EE51" i="6"/>
  <c r="EK51" i="6" s="1"/>
  <c r="DS51" i="6"/>
  <c r="DR51" i="6"/>
  <c r="DQ51" i="6"/>
  <c r="DP51" i="6"/>
  <c r="DN51" i="6"/>
  <c r="DV51" i="6" s="1"/>
  <c r="DB51" i="6"/>
  <c r="DA51" i="6"/>
  <c r="CZ51" i="6"/>
  <c r="CY51" i="6"/>
  <c r="CW51" i="6"/>
  <c r="CK51" i="6"/>
  <c r="CJ51" i="6"/>
  <c r="CI51" i="6"/>
  <c r="CH51" i="6"/>
  <c r="CF51" i="6"/>
  <c r="CL51" i="6" s="1"/>
  <c r="BT51" i="6"/>
  <c r="BS51" i="6"/>
  <c r="BR51" i="6"/>
  <c r="BQ51" i="6"/>
  <c r="BO51" i="6"/>
  <c r="BC51" i="6"/>
  <c r="BB51" i="6"/>
  <c r="BA51" i="6"/>
  <c r="AZ51" i="6"/>
  <c r="AX51" i="6"/>
  <c r="BF51" i="6" s="1"/>
  <c r="AO51" i="6"/>
  <c r="AP51" i="6" s="1"/>
  <c r="AM51" i="6"/>
  <c r="AL51" i="6"/>
  <c r="AK51" i="6"/>
  <c r="AJ51" i="6"/>
  <c r="AI51" i="6"/>
  <c r="AN51" i="6" s="1"/>
  <c r="X51" i="6"/>
  <c r="Y51" i="6" s="1"/>
  <c r="V51" i="6"/>
  <c r="U51" i="6"/>
  <c r="T51" i="6"/>
  <c r="S51" i="6"/>
  <c r="R51" i="6"/>
  <c r="W51" i="6" s="1"/>
  <c r="G51" i="6"/>
  <c r="SW50" i="6"/>
  <c r="SX50" i="6" s="1"/>
  <c r="SU50" i="6"/>
  <c r="ST50" i="6"/>
  <c r="SS50" i="6"/>
  <c r="SR50" i="6"/>
  <c r="SQ50" i="6"/>
  <c r="SV50" i="6" s="1"/>
  <c r="SF50" i="6"/>
  <c r="SG50" i="6" s="1"/>
  <c r="SD50" i="6"/>
  <c r="SC50" i="6"/>
  <c r="SB50" i="6"/>
  <c r="SA50" i="6"/>
  <c r="RZ50" i="6"/>
  <c r="SE50" i="6" s="1"/>
  <c r="RO50" i="6"/>
  <c r="RP50" i="6" s="1"/>
  <c r="RM50" i="6"/>
  <c r="RL50" i="6"/>
  <c r="RK50" i="6"/>
  <c r="RJ50" i="6"/>
  <c r="RI50" i="6"/>
  <c r="RN50" i="6" s="1"/>
  <c r="QX50" i="6"/>
  <c r="QY50" i="6" s="1"/>
  <c r="QV50" i="6"/>
  <c r="QU50" i="6"/>
  <c r="QT50" i="6"/>
  <c r="QS50" i="6"/>
  <c r="QR50" i="6"/>
  <c r="QW50" i="6" s="1"/>
  <c r="QG50" i="6"/>
  <c r="QH50" i="6" s="1"/>
  <c r="QE50" i="6"/>
  <c r="QD50" i="6"/>
  <c r="QC50" i="6"/>
  <c r="QB50" i="6"/>
  <c r="QA50" i="6"/>
  <c r="QF50" i="6" s="1"/>
  <c r="PP50" i="6"/>
  <c r="PQ50" i="6" s="1"/>
  <c r="PN50" i="6"/>
  <c r="PM50" i="6"/>
  <c r="PL50" i="6"/>
  <c r="PK50" i="6"/>
  <c r="PJ50" i="6"/>
  <c r="PO50" i="6" s="1"/>
  <c r="OY50" i="6"/>
  <c r="OZ50" i="6" s="1"/>
  <c r="OW50" i="6"/>
  <c r="OV50" i="6"/>
  <c r="OU50" i="6"/>
  <c r="OT50" i="6"/>
  <c r="OS50" i="6"/>
  <c r="OX50" i="6" s="1"/>
  <c r="OH50" i="6"/>
  <c r="OI50" i="6" s="1"/>
  <c r="OF50" i="6"/>
  <c r="OE50" i="6"/>
  <c r="OD50" i="6"/>
  <c r="OC50" i="6"/>
  <c r="OB50" i="6"/>
  <c r="OG50" i="6" s="1"/>
  <c r="NQ50" i="6"/>
  <c r="NR50" i="6" s="1"/>
  <c r="NO50" i="6"/>
  <c r="NN50" i="6"/>
  <c r="NM50" i="6"/>
  <c r="NL50" i="6"/>
  <c r="NK50" i="6"/>
  <c r="NP50" i="6" s="1"/>
  <c r="MW50" i="6"/>
  <c r="MV50" i="6"/>
  <c r="MU50" i="6"/>
  <c r="MT50" i="6"/>
  <c r="MR50" i="6"/>
  <c r="MZ50" i="6" s="1"/>
  <c r="MI50" i="6"/>
  <c r="MF50" i="6"/>
  <c r="ME50" i="6"/>
  <c r="MD50" i="6"/>
  <c r="MC50" i="6"/>
  <c r="MA50" i="6"/>
  <c r="MG50" i="6" s="1"/>
  <c r="LO50" i="6"/>
  <c r="LN50" i="6"/>
  <c r="LM50" i="6"/>
  <c r="LL50" i="6"/>
  <c r="LJ50" i="6"/>
  <c r="KX50" i="6"/>
  <c r="KW50" i="6"/>
  <c r="KV50" i="6"/>
  <c r="KU50" i="6"/>
  <c r="KS50" i="6"/>
  <c r="KJ50" i="6"/>
  <c r="KH50" i="6"/>
  <c r="KG50" i="6"/>
  <c r="KF50" i="6"/>
  <c r="KE50" i="6"/>
  <c r="KD50" i="6"/>
  <c r="KB50" i="6"/>
  <c r="JP50" i="6"/>
  <c r="JO50" i="6"/>
  <c r="JN50" i="6"/>
  <c r="JM50" i="6"/>
  <c r="JK50" i="6"/>
  <c r="JQ50" i="6" s="1"/>
  <c r="IY50" i="6"/>
  <c r="IX50" i="6"/>
  <c r="IW50" i="6"/>
  <c r="IV50" i="6"/>
  <c r="IT50" i="6"/>
  <c r="IH50" i="6"/>
  <c r="IG50" i="6"/>
  <c r="IF50" i="6"/>
  <c r="IE50" i="6"/>
  <c r="IC50" i="6"/>
  <c r="II50" i="6" s="1"/>
  <c r="HQ50" i="6"/>
  <c r="HP50" i="6"/>
  <c r="HO50" i="6"/>
  <c r="HN50" i="6"/>
  <c r="HL50" i="6"/>
  <c r="GZ50" i="6"/>
  <c r="GY50" i="6"/>
  <c r="GX50" i="6"/>
  <c r="GW50" i="6"/>
  <c r="GU50" i="6"/>
  <c r="HA50" i="6" s="1"/>
  <c r="GI50" i="6"/>
  <c r="GH50" i="6"/>
  <c r="GG50" i="6"/>
  <c r="GF50" i="6"/>
  <c r="GD50" i="6"/>
  <c r="FR50" i="6"/>
  <c r="FQ50" i="6"/>
  <c r="FP50" i="6"/>
  <c r="FO50" i="6"/>
  <c r="FM50" i="6"/>
  <c r="FB50" i="6"/>
  <c r="FA50" i="6"/>
  <c r="EZ50" i="6"/>
  <c r="EY50" i="6"/>
  <c r="EX50" i="6"/>
  <c r="EV50" i="6"/>
  <c r="FD50" i="6" s="1"/>
  <c r="EJ50" i="6"/>
  <c r="EI50" i="6"/>
  <c r="EH50" i="6"/>
  <c r="EG50" i="6"/>
  <c r="EE50" i="6"/>
  <c r="EK50" i="6" s="1"/>
  <c r="DS50" i="6"/>
  <c r="DR50" i="6"/>
  <c r="DQ50" i="6"/>
  <c r="DP50" i="6"/>
  <c r="DN50" i="6"/>
  <c r="DC50" i="6"/>
  <c r="DB50" i="6"/>
  <c r="DA50" i="6"/>
  <c r="CZ50" i="6"/>
  <c r="CY50" i="6"/>
  <c r="CW50" i="6"/>
  <c r="CK50" i="6"/>
  <c r="CJ50" i="6"/>
  <c r="CI50" i="6"/>
  <c r="CH50" i="6"/>
  <c r="CF50" i="6"/>
  <c r="BT50" i="6"/>
  <c r="BS50" i="6"/>
  <c r="BR50" i="6"/>
  <c r="BQ50" i="6"/>
  <c r="BO50" i="6"/>
  <c r="BU50" i="6" s="1"/>
  <c r="BC50" i="6"/>
  <c r="BB50" i="6"/>
  <c r="BA50" i="6"/>
  <c r="AZ50" i="6"/>
  <c r="AX50" i="6"/>
  <c r="AO50" i="6"/>
  <c r="AP50" i="6" s="1"/>
  <c r="AM50" i="6"/>
  <c r="AL50" i="6"/>
  <c r="AK50" i="6"/>
  <c r="AJ50" i="6"/>
  <c r="AI50" i="6"/>
  <c r="AN50" i="6" s="1"/>
  <c r="Y50" i="6"/>
  <c r="X50" i="6"/>
  <c r="V50" i="6"/>
  <c r="U50" i="6"/>
  <c r="T50" i="6"/>
  <c r="S50" i="6"/>
  <c r="R50" i="6"/>
  <c r="W50" i="6" s="1"/>
  <c r="G50" i="6"/>
  <c r="SW49" i="6"/>
  <c r="SX49" i="6" s="1"/>
  <c r="SU49" i="6"/>
  <c r="ST49" i="6"/>
  <c r="SS49" i="6"/>
  <c r="SR49" i="6"/>
  <c r="SQ49" i="6"/>
  <c r="SV49" i="6" s="1"/>
  <c r="SF49" i="6"/>
  <c r="SG49" i="6" s="1"/>
  <c r="SD49" i="6"/>
  <c r="SC49" i="6"/>
  <c r="SB49" i="6"/>
  <c r="SA49" i="6"/>
  <c r="RZ49" i="6"/>
  <c r="SE49" i="6" s="1"/>
  <c r="RO49" i="6"/>
  <c r="RP49" i="6" s="1"/>
  <c r="RM49" i="6"/>
  <c r="RL49" i="6"/>
  <c r="RK49" i="6"/>
  <c r="RJ49" i="6"/>
  <c r="RI49" i="6"/>
  <c r="RN49" i="6" s="1"/>
  <c r="QX49" i="6"/>
  <c r="QY49" i="6" s="1"/>
  <c r="QV49" i="6"/>
  <c r="QU49" i="6"/>
  <c r="QT49" i="6"/>
  <c r="QS49" i="6"/>
  <c r="QR49" i="6"/>
  <c r="QW49" i="6" s="1"/>
  <c r="QG49" i="6"/>
  <c r="QH49" i="6" s="1"/>
  <c r="QE49" i="6"/>
  <c r="QD49" i="6"/>
  <c r="QC49" i="6"/>
  <c r="QB49" i="6"/>
  <c r="QA49" i="6"/>
  <c r="QF49" i="6" s="1"/>
  <c r="PP49" i="6"/>
  <c r="PQ49" i="6" s="1"/>
  <c r="PO49" i="6"/>
  <c r="PN49" i="6"/>
  <c r="PM49" i="6"/>
  <c r="PL49" i="6"/>
  <c r="PK49" i="6"/>
  <c r="PJ49" i="6"/>
  <c r="OY49" i="6"/>
  <c r="OZ49" i="6" s="1"/>
  <c r="OX49" i="6"/>
  <c r="OW49" i="6"/>
  <c r="OV49" i="6"/>
  <c r="OU49" i="6"/>
  <c r="OT49" i="6"/>
  <c r="OS49" i="6"/>
  <c r="OH49" i="6"/>
  <c r="OI49" i="6" s="1"/>
  <c r="OF49" i="6"/>
  <c r="OE49" i="6"/>
  <c r="OD49" i="6"/>
  <c r="OC49" i="6"/>
  <c r="OB49" i="6"/>
  <c r="OG49" i="6" s="1"/>
  <c r="NQ49" i="6"/>
  <c r="NR49" i="6" s="1"/>
  <c r="NO49" i="6"/>
  <c r="NN49" i="6"/>
  <c r="NM49" i="6"/>
  <c r="NL49" i="6"/>
  <c r="NK49" i="6"/>
  <c r="NP49" i="6" s="1"/>
  <c r="SW48" i="6"/>
  <c r="SX48" i="6" s="1"/>
  <c r="SU48" i="6"/>
  <c r="ST48" i="6"/>
  <c r="SS48" i="6"/>
  <c r="SR48" i="6"/>
  <c r="SQ48" i="6"/>
  <c r="SV48" i="6" s="1"/>
  <c r="SF48" i="6"/>
  <c r="SG48" i="6" s="1"/>
  <c r="SD48" i="6"/>
  <c r="SC48" i="6"/>
  <c r="SB48" i="6"/>
  <c r="SA48" i="6"/>
  <c r="RZ48" i="6"/>
  <c r="SE48" i="6" s="1"/>
  <c r="RO48" i="6"/>
  <c r="RP48" i="6" s="1"/>
  <c r="RM48" i="6"/>
  <c r="RL48" i="6"/>
  <c r="RK48" i="6"/>
  <c r="RJ48" i="6"/>
  <c r="RI48" i="6"/>
  <c r="RN48" i="6" s="1"/>
  <c r="QX48" i="6"/>
  <c r="QY48" i="6" s="1"/>
  <c r="QV48" i="6"/>
  <c r="QU48" i="6"/>
  <c r="QT48" i="6"/>
  <c r="QS48" i="6"/>
  <c r="QR48" i="6"/>
  <c r="QW48" i="6" s="1"/>
  <c r="QG48" i="6"/>
  <c r="QH48" i="6" s="1"/>
  <c r="QE48" i="6"/>
  <c r="QD48" i="6"/>
  <c r="QC48" i="6"/>
  <c r="QB48" i="6"/>
  <c r="QA48" i="6"/>
  <c r="QF48" i="6" s="1"/>
  <c r="PP48" i="6"/>
  <c r="PQ48" i="6" s="1"/>
  <c r="PN48" i="6"/>
  <c r="PM48" i="6"/>
  <c r="PL48" i="6"/>
  <c r="PK48" i="6"/>
  <c r="PJ48" i="6"/>
  <c r="PO48" i="6" s="1"/>
  <c r="OY48" i="6"/>
  <c r="OZ48" i="6" s="1"/>
  <c r="OW48" i="6"/>
  <c r="OV48" i="6"/>
  <c r="OU48" i="6"/>
  <c r="OT48" i="6"/>
  <c r="OS48" i="6"/>
  <c r="OX48" i="6" s="1"/>
  <c r="OH48" i="6"/>
  <c r="OI48" i="6" s="1"/>
  <c r="OF48" i="6"/>
  <c r="OE48" i="6"/>
  <c r="OD48" i="6"/>
  <c r="OC48" i="6"/>
  <c r="OB48" i="6"/>
  <c r="OG48" i="6" s="1"/>
  <c r="NQ48" i="6"/>
  <c r="NR48" i="6" s="1"/>
  <c r="NO48" i="6"/>
  <c r="NN48" i="6"/>
  <c r="NM48" i="6"/>
  <c r="NL48" i="6"/>
  <c r="NK48" i="6"/>
  <c r="NP48" i="6" s="1"/>
  <c r="ID48" i="6"/>
  <c r="HM48" i="6"/>
  <c r="AH48" i="6"/>
  <c r="Q48" i="6"/>
  <c r="Q49" i="6" s="1"/>
  <c r="SW47" i="6"/>
  <c r="SX47" i="6" s="1"/>
  <c r="SU47" i="6"/>
  <c r="ST47" i="6"/>
  <c r="SS47" i="6"/>
  <c r="SR47" i="6"/>
  <c r="SQ47" i="6"/>
  <c r="SV47" i="6" s="1"/>
  <c r="SF47" i="6"/>
  <c r="SG47" i="6" s="1"/>
  <c r="SD47" i="6"/>
  <c r="SC47" i="6"/>
  <c r="SB47" i="6"/>
  <c r="SA47" i="6"/>
  <c r="RZ47" i="6"/>
  <c r="SE47" i="6" s="1"/>
  <c r="RP47" i="6"/>
  <c r="RO47" i="6"/>
  <c r="RM47" i="6"/>
  <c r="RL47" i="6"/>
  <c r="RK47" i="6"/>
  <c r="RJ47" i="6"/>
  <c r="RI47" i="6"/>
  <c r="RN47" i="6" s="1"/>
  <c r="QX47" i="6"/>
  <c r="QY47" i="6" s="1"/>
  <c r="QV47" i="6"/>
  <c r="QU47" i="6"/>
  <c r="QT47" i="6"/>
  <c r="QS47" i="6"/>
  <c r="QR47" i="6"/>
  <c r="QW47" i="6" s="1"/>
  <c r="QG47" i="6"/>
  <c r="QH47" i="6" s="1"/>
  <c r="QE47" i="6"/>
  <c r="QD47" i="6"/>
  <c r="QC47" i="6"/>
  <c r="QB47" i="6"/>
  <c r="QA47" i="6"/>
  <c r="QF47" i="6" s="1"/>
  <c r="PP47" i="6"/>
  <c r="PQ47" i="6" s="1"/>
  <c r="PN47" i="6"/>
  <c r="PM47" i="6"/>
  <c r="PL47" i="6"/>
  <c r="PK47" i="6"/>
  <c r="PJ47" i="6"/>
  <c r="PO47" i="6" s="1"/>
  <c r="OZ47" i="6"/>
  <c r="OY47" i="6"/>
  <c r="OW47" i="6"/>
  <c r="OV47" i="6"/>
  <c r="OU47" i="6"/>
  <c r="OT47" i="6"/>
  <c r="OS47" i="6"/>
  <c r="OX47" i="6" s="1"/>
  <c r="OH47" i="6"/>
  <c r="OI47" i="6" s="1"/>
  <c r="OF47" i="6"/>
  <c r="OE47" i="6"/>
  <c r="OD47" i="6"/>
  <c r="OC47" i="6"/>
  <c r="OB47" i="6"/>
  <c r="OG47" i="6" s="1"/>
  <c r="NQ47" i="6"/>
  <c r="NR47" i="6" s="1"/>
  <c r="NO47" i="6"/>
  <c r="NN47" i="6"/>
  <c r="NM47" i="6"/>
  <c r="NL47" i="6"/>
  <c r="NK47" i="6"/>
  <c r="NP47" i="6" s="1"/>
  <c r="MW47" i="6"/>
  <c r="MV47" i="6"/>
  <c r="MU47" i="6"/>
  <c r="MT47" i="6"/>
  <c r="MR47" i="6"/>
  <c r="MX47" i="6" s="1"/>
  <c r="MF47" i="6"/>
  <c r="ME47" i="6"/>
  <c r="MD47" i="6"/>
  <c r="MC47" i="6"/>
  <c r="MA47" i="6"/>
  <c r="MG47" i="6" s="1"/>
  <c r="LO47" i="6"/>
  <c r="LN47" i="6"/>
  <c r="LM47" i="6"/>
  <c r="LL47" i="6"/>
  <c r="LJ47" i="6"/>
  <c r="KX47" i="6"/>
  <c r="KW47" i="6"/>
  <c r="KV47" i="6"/>
  <c r="KU47" i="6"/>
  <c r="KS47" i="6"/>
  <c r="KG47" i="6"/>
  <c r="KF47" i="6"/>
  <c r="KE47" i="6"/>
  <c r="KD47" i="6"/>
  <c r="KB47" i="6"/>
  <c r="KH47" i="6" s="1"/>
  <c r="JS47" i="6"/>
  <c r="JQ47" i="6"/>
  <c r="JP47" i="6"/>
  <c r="JO47" i="6"/>
  <c r="JN47" i="6"/>
  <c r="JM47" i="6"/>
  <c r="JK47" i="6"/>
  <c r="IY47" i="6"/>
  <c r="IX47" i="6"/>
  <c r="IW47" i="6"/>
  <c r="IV47" i="6"/>
  <c r="IT47" i="6"/>
  <c r="IH47" i="6"/>
  <c r="IG47" i="6"/>
  <c r="IF47" i="6"/>
  <c r="IE47" i="6"/>
  <c r="IC47" i="6"/>
  <c r="HQ47" i="6"/>
  <c r="HP47" i="6"/>
  <c r="HO47" i="6"/>
  <c r="HN47" i="6"/>
  <c r="HL47" i="6"/>
  <c r="HR47" i="6" s="1"/>
  <c r="HC47" i="6"/>
  <c r="GZ47" i="6"/>
  <c r="GY47" i="6"/>
  <c r="GX47" i="6"/>
  <c r="GW47" i="6"/>
  <c r="GU47" i="6"/>
  <c r="HA47" i="6" s="1"/>
  <c r="GI47" i="6"/>
  <c r="GH47" i="6"/>
  <c r="GG47" i="6"/>
  <c r="GF47" i="6"/>
  <c r="GD47" i="6"/>
  <c r="FR47" i="6"/>
  <c r="FQ47" i="6"/>
  <c r="FP47" i="6"/>
  <c r="FO47" i="6"/>
  <c r="FM47" i="6"/>
  <c r="FA47" i="6"/>
  <c r="EZ47" i="6"/>
  <c r="EY47" i="6"/>
  <c r="EX47" i="6"/>
  <c r="EV47" i="6"/>
  <c r="FB47" i="6" s="1"/>
  <c r="EJ47" i="6"/>
  <c r="EI47" i="6"/>
  <c r="EH47" i="6"/>
  <c r="EG47" i="6"/>
  <c r="EE47" i="6"/>
  <c r="EK47" i="6" s="1"/>
  <c r="DS47" i="6"/>
  <c r="DR47" i="6"/>
  <c r="DQ47" i="6"/>
  <c r="DP47" i="6"/>
  <c r="DN47" i="6"/>
  <c r="DB47" i="6"/>
  <c r="DA47" i="6"/>
  <c r="CZ47" i="6"/>
  <c r="CY47" i="6"/>
  <c r="CW47" i="6"/>
  <c r="CK47" i="6"/>
  <c r="CJ47" i="6"/>
  <c r="CI47" i="6"/>
  <c r="CH47" i="6"/>
  <c r="CF47" i="6"/>
  <c r="CL47" i="6" s="1"/>
  <c r="BW47" i="6"/>
  <c r="BT47" i="6"/>
  <c r="BS47" i="6"/>
  <c r="BR47" i="6"/>
  <c r="BQ47" i="6"/>
  <c r="BO47" i="6"/>
  <c r="BU47" i="6" s="1"/>
  <c r="BC47" i="6"/>
  <c r="BB47" i="6"/>
  <c r="BA47" i="6"/>
  <c r="AZ47" i="6"/>
  <c r="AX47" i="6"/>
  <c r="AP47" i="6"/>
  <c r="AO47" i="6"/>
  <c r="AM47" i="6"/>
  <c r="AL47" i="6"/>
  <c r="AK47" i="6"/>
  <c r="AJ47" i="6"/>
  <c r="AI47" i="6"/>
  <c r="AN47" i="6" s="1"/>
  <c r="X47" i="6"/>
  <c r="Y47" i="6" s="1"/>
  <c r="V47" i="6"/>
  <c r="U47" i="6"/>
  <c r="T47" i="6"/>
  <c r="S47" i="6"/>
  <c r="R47" i="6"/>
  <c r="W47" i="6" s="1"/>
  <c r="G47" i="6"/>
  <c r="SW46" i="6"/>
  <c r="SX46" i="6" s="1"/>
  <c r="SU46" i="6"/>
  <c r="ST46" i="6"/>
  <c r="SS46" i="6"/>
  <c r="SR46" i="6"/>
  <c r="SQ46" i="6"/>
  <c r="SV46" i="6" s="1"/>
  <c r="SF46" i="6"/>
  <c r="SG46" i="6" s="1"/>
  <c r="SD46" i="6"/>
  <c r="SC46" i="6"/>
  <c r="SB46" i="6"/>
  <c r="SA46" i="6"/>
  <c r="RZ46" i="6"/>
  <c r="SE46" i="6" s="1"/>
  <c r="RO46" i="6"/>
  <c r="RP46" i="6" s="1"/>
  <c r="RM46" i="6"/>
  <c r="RL46" i="6"/>
  <c r="RK46" i="6"/>
  <c r="RJ46" i="6"/>
  <c r="RI46" i="6"/>
  <c r="RN46" i="6" s="1"/>
  <c r="QX46" i="6"/>
  <c r="QY46" i="6" s="1"/>
  <c r="QV46" i="6"/>
  <c r="QU46" i="6"/>
  <c r="QT46" i="6"/>
  <c r="QS46" i="6"/>
  <c r="QR46" i="6"/>
  <c r="QW46" i="6" s="1"/>
  <c r="QG46" i="6"/>
  <c r="QH46" i="6" s="1"/>
  <c r="QE46" i="6"/>
  <c r="QD46" i="6"/>
  <c r="QC46" i="6"/>
  <c r="QB46" i="6"/>
  <c r="QA46" i="6"/>
  <c r="QF46" i="6" s="1"/>
  <c r="PP46" i="6"/>
  <c r="PQ46" i="6" s="1"/>
  <c r="PN46" i="6"/>
  <c r="PM46" i="6"/>
  <c r="PL46" i="6"/>
  <c r="PK46" i="6"/>
  <c r="PJ46" i="6"/>
  <c r="PO46" i="6" s="1"/>
  <c r="OY46" i="6"/>
  <c r="OZ46" i="6" s="1"/>
  <c r="OW46" i="6"/>
  <c r="OV46" i="6"/>
  <c r="OU46" i="6"/>
  <c r="OT46" i="6"/>
  <c r="OS46" i="6"/>
  <c r="OX46" i="6" s="1"/>
  <c r="OH46" i="6"/>
  <c r="OI46" i="6" s="1"/>
  <c r="OF46" i="6"/>
  <c r="OE46" i="6"/>
  <c r="OD46" i="6"/>
  <c r="OC46" i="6"/>
  <c r="OB46" i="6"/>
  <c r="OG46" i="6" s="1"/>
  <c r="NQ46" i="6"/>
  <c r="NR46" i="6" s="1"/>
  <c r="NO46" i="6"/>
  <c r="NN46" i="6"/>
  <c r="NM46" i="6"/>
  <c r="NL46" i="6"/>
  <c r="NK46" i="6"/>
  <c r="NP46" i="6" s="1"/>
  <c r="MW46" i="6"/>
  <c r="MV46" i="6"/>
  <c r="MU46" i="6"/>
  <c r="MT46" i="6"/>
  <c r="MR46" i="6"/>
  <c r="MI46" i="6"/>
  <c r="MF46" i="6"/>
  <c r="ME46" i="6"/>
  <c r="MD46" i="6"/>
  <c r="MC46" i="6"/>
  <c r="MA46" i="6"/>
  <c r="MG46" i="6" s="1"/>
  <c r="LO46" i="6"/>
  <c r="LN46" i="6"/>
  <c r="LM46" i="6"/>
  <c r="LL46" i="6"/>
  <c r="LJ46" i="6"/>
  <c r="KX46" i="6"/>
  <c r="KW46" i="6"/>
  <c r="KV46" i="6"/>
  <c r="KU46" i="6"/>
  <c r="KS46" i="6"/>
  <c r="KY46" i="6" s="1"/>
  <c r="KG46" i="6"/>
  <c r="KF46" i="6"/>
  <c r="KE46" i="6"/>
  <c r="KD46" i="6"/>
  <c r="KB46" i="6"/>
  <c r="JP46" i="6"/>
  <c r="JO46" i="6"/>
  <c r="JN46" i="6"/>
  <c r="JM46" i="6"/>
  <c r="JK46" i="6"/>
  <c r="JQ46" i="6" s="1"/>
  <c r="IY46" i="6"/>
  <c r="IX46" i="6"/>
  <c r="IW46" i="6"/>
  <c r="IV46" i="6"/>
  <c r="IT46" i="6"/>
  <c r="II46" i="6"/>
  <c r="IH46" i="6"/>
  <c r="IG46" i="6"/>
  <c r="IF46" i="6"/>
  <c r="IE46" i="6"/>
  <c r="IC46" i="6"/>
  <c r="HQ46" i="6"/>
  <c r="HP46" i="6"/>
  <c r="HO46" i="6"/>
  <c r="HN46" i="6"/>
  <c r="HL46" i="6"/>
  <c r="GZ46" i="6"/>
  <c r="GY46" i="6"/>
  <c r="GX46" i="6"/>
  <c r="GW46" i="6"/>
  <c r="GU46" i="6"/>
  <c r="GI46" i="6"/>
  <c r="GH46" i="6"/>
  <c r="GG46" i="6"/>
  <c r="GF46" i="6"/>
  <c r="GD46" i="6"/>
  <c r="FS46" i="6"/>
  <c r="FR46" i="6"/>
  <c r="FQ46" i="6"/>
  <c r="FP46" i="6"/>
  <c r="FO46" i="6"/>
  <c r="FM46" i="6"/>
  <c r="FA46" i="6"/>
  <c r="EZ46" i="6"/>
  <c r="EY46" i="6"/>
  <c r="EX46" i="6"/>
  <c r="EV46" i="6"/>
  <c r="EM46" i="6"/>
  <c r="EJ46" i="6"/>
  <c r="EI46" i="6"/>
  <c r="EH46" i="6"/>
  <c r="EG46" i="6"/>
  <c r="EE46" i="6"/>
  <c r="EK46" i="6" s="1"/>
  <c r="DS46" i="6"/>
  <c r="DR46" i="6"/>
  <c r="DQ46" i="6"/>
  <c r="DP46" i="6"/>
  <c r="DN46" i="6"/>
  <c r="DB46" i="6"/>
  <c r="DA46" i="6"/>
  <c r="CZ46" i="6"/>
  <c r="CY46" i="6"/>
  <c r="CW46" i="6"/>
  <c r="DC46" i="6" s="1"/>
  <c r="CL46" i="6"/>
  <c r="CK46" i="6"/>
  <c r="CJ46" i="6"/>
  <c r="CI46" i="6"/>
  <c r="CH46" i="6"/>
  <c r="CF46" i="6"/>
  <c r="BT46" i="6"/>
  <c r="BS46" i="6"/>
  <c r="BR46" i="6"/>
  <c r="BQ46" i="6"/>
  <c r="BO46" i="6"/>
  <c r="BC46" i="6"/>
  <c r="BB46" i="6"/>
  <c r="BA46" i="6"/>
  <c r="AZ46" i="6"/>
  <c r="AX46" i="6"/>
  <c r="AO46" i="6"/>
  <c r="AP46" i="6" s="1"/>
  <c r="AM46" i="6"/>
  <c r="AL46" i="6"/>
  <c r="AK46" i="6"/>
  <c r="AJ46" i="6"/>
  <c r="AI46" i="6"/>
  <c r="AN46" i="6" s="1"/>
  <c r="X46" i="6"/>
  <c r="Y46" i="6" s="1"/>
  <c r="V46" i="6"/>
  <c r="U46" i="6"/>
  <c r="T46" i="6"/>
  <c r="S46" i="6"/>
  <c r="R46" i="6"/>
  <c r="W46" i="6" s="1"/>
  <c r="G46" i="6"/>
  <c r="SW45" i="6"/>
  <c r="SX45" i="6" s="1"/>
  <c r="SU45" i="6"/>
  <c r="ST45" i="6"/>
  <c r="SS45" i="6"/>
  <c r="SR45" i="6"/>
  <c r="SQ45" i="6"/>
  <c r="SV45" i="6" s="1"/>
  <c r="SF45" i="6"/>
  <c r="SG45" i="6" s="1"/>
  <c r="SD45" i="6"/>
  <c r="SC45" i="6"/>
  <c r="SB45" i="6"/>
  <c r="SA45" i="6"/>
  <c r="RZ45" i="6"/>
  <c r="SE45" i="6" s="1"/>
  <c r="RO45" i="6"/>
  <c r="RP45" i="6" s="1"/>
  <c r="RM45" i="6"/>
  <c r="RL45" i="6"/>
  <c r="RK45" i="6"/>
  <c r="RJ45" i="6"/>
  <c r="RI45" i="6"/>
  <c r="RN45" i="6" s="1"/>
  <c r="QX45" i="6"/>
  <c r="QY45" i="6" s="1"/>
  <c r="QV45" i="6"/>
  <c r="QU45" i="6"/>
  <c r="QT45" i="6"/>
  <c r="QS45" i="6"/>
  <c r="QR45" i="6"/>
  <c r="QW45" i="6" s="1"/>
  <c r="QG45" i="6"/>
  <c r="QH45" i="6" s="1"/>
  <c r="QE45" i="6"/>
  <c r="QD45" i="6"/>
  <c r="QC45" i="6"/>
  <c r="QB45" i="6"/>
  <c r="QA45" i="6"/>
  <c r="QF45" i="6" s="1"/>
  <c r="PP45" i="6"/>
  <c r="PQ45" i="6" s="1"/>
  <c r="PN45" i="6"/>
  <c r="PM45" i="6"/>
  <c r="PL45" i="6"/>
  <c r="PK45" i="6"/>
  <c r="PJ45" i="6"/>
  <c r="PO45" i="6" s="1"/>
  <c r="OY45" i="6"/>
  <c r="OZ45" i="6" s="1"/>
  <c r="OW45" i="6"/>
  <c r="OV45" i="6"/>
  <c r="OU45" i="6"/>
  <c r="OT45" i="6"/>
  <c r="OS45" i="6"/>
  <c r="OX45" i="6" s="1"/>
  <c r="OH45" i="6"/>
  <c r="OI45" i="6" s="1"/>
  <c r="OF45" i="6"/>
  <c r="OE45" i="6"/>
  <c r="OD45" i="6"/>
  <c r="OC45" i="6"/>
  <c r="OB45" i="6"/>
  <c r="OG45" i="6" s="1"/>
  <c r="NQ45" i="6"/>
  <c r="NR45" i="6" s="1"/>
  <c r="NP45" i="6"/>
  <c r="NO45" i="6"/>
  <c r="NN45" i="6"/>
  <c r="NM45" i="6"/>
  <c r="NL45" i="6"/>
  <c r="NK45" i="6"/>
  <c r="MW45" i="6"/>
  <c r="MV45" i="6"/>
  <c r="MU45" i="6"/>
  <c r="MT45" i="6"/>
  <c r="MR45" i="6"/>
  <c r="MX45" i="6" s="1"/>
  <c r="MF45" i="6"/>
  <c r="ME45" i="6"/>
  <c r="MD45" i="6"/>
  <c r="MC45" i="6"/>
  <c r="MA45" i="6"/>
  <c r="LO45" i="6"/>
  <c r="LN45" i="6"/>
  <c r="LM45" i="6"/>
  <c r="LL45" i="6"/>
  <c r="LJ45" i="6"/>
  <c r="LP45" i="6" s="1"/>
  <c r="KX45" i="6"/>
  <c r="KW45" i="6"/>
  <c r="KV45" i="6"/>
  <c r="KU45" i="6"/>
  <c r="KS45" i="6"/>
  <c r="KG45" i="6"/>
  <c r="KF45" i="6"/>
  <c r="KE45" i="6"/>
  <c r="KD45" i="6"/>
  <c r="KB45" i="6"/>
  <c r="KH45" i="6" s="1"/>
  <c r="JP45" i="6"/>
  <c r="JO45" i="6"/>
  <c r="JN45" i="6"/>
  <c r="JM45" i="6"/>
  <c r="JK45" i="6"/>
  <c r="IY45" i="6"/>
  <c r="IX45" i="6"/>
  <c r="IW45" i="6"/>
  <c r="IV45" i="6"/>
  <c r="IT45" i="6"/>
  <c r="IZ45" i="6" s="1"/>
  <c r="IK45" i="6"/>
  <c r="II45" i="6"/>
  <c r="IH45" i="6"/>
  <c r="IG45" i="6"/>
  <c r="IF45" i="6"/>
  <c r="IE45" i="6"/>
  <c r="IC45" i="6"/>
  <c r="HQ45" i="6"/>
  <c r="HP45" i="6"/>
  <c r="HO45" i="6"/>
  <c r="HN45" i="6"/>
  <c r="HL45" i="6"/>
  <c r="HR45" i="6" s="1"/>
  <c r="GZ45" i="6"/>
  <c r="GY45" i="6"/>
  <c r="GX45" i="6"/>
  <c r="GW45" i="6"/>
  <c r="GU45" i="6"/>
  <c r="GI45" i="6"/>
  <c r="GH45" i="6"/>
  <c r="GG45" i="6"/>
  <c r="GF45" i="6"/>
  <c r="GD45" i="6"/>
  <c r="GJ45" i="6" s="1"/>
  <c r="FS45" i="6"/>
  <c r="FR45" i="6"/>
  <c r="FQ45" i="6"/>
  <c r="FP45" i="6"/>
  <c r="FO45" i="6"/>
  <c r="FM45" i="6"/>
  <c r="FU45" i="6" s="1"/>
  <c r="FA45" i="6"/>
  <c r="EZ45" i="6"/>
  <c r="EY45" i="6"/>
  <c r="EX45" i="6"/>
  <c r="EV45" i="6"/>
  <c r="FB45" i="6" s="1"/>
  <c r="EJ45" i="6"/>
  <c r="EI45" i="6"/>
  <c r="EH45" i="6"/>
  <c r="EG45" i="6"/>
  <c r="EE45" i="6"/>
  <c r="DS45" i="6"/>
  <c r="DR45" i="6"/>
  <c r="DQ45" i="6"/>
  <c r="DP45" i="6"/>
  <c r="DN45" i="6"/>
  <c r="DT45" i="6" s="1"/>
  <c r="DE45" i="6"/>
  <c r="DC45" i="6"/>
  <c r="DB45" i="6"/>
  <c r="DA45" i="6"/>
  <c r="CZ45" i="6"/>
  <c r="CY45" i="6"/>
  <c r="CW45" i="6"/>
  <c r="CN45" i="6"/>
  <c r="CK45" i="6"/>
  <c r="CJ45" i="6"/>
  <c r="CI45" i="6"/>
  <c r="CH45" i="6"/>
  <c r="CF45" i="6"/>
  <c r="CL45" i="6" s="1"/>
  <c r="BT45" i="6"/>
  <c r="BS45" i="6"/>
  <c r="BR45" i="6"/>
  <c r="BQ45" i="6"/>
  <c r="BO45" i="6"/>
  <c r="BC45" i="6"/>
  <c r="BB45" i="6"/>
  <c r="BA45" i="6"/>
  <c r="AZ45" i="6"/>
  <c r="AX45" i="6"/>
  <c r="BD45" i="6" s="1"/>
  <c r="AO45" i="6"/>
  <c r="AP45" i="6" s="1"/>
  <c r="AM45" i="6"/>
  <c r="AL45" i="6"/>
  <c r="AK45" i="6"/>
  <c r="AJ45" i="6"/>
  <c r="AI45" i="6"/>
  <c r="AN45" i="6" s="1"/>
  <c r="X45" i="6"/>
  <c r="Y45" i="6" s="1"/>
  <c r="V45" i="6"/>
  <c r="U45" i="6"/>
  <c r="T45" i="6"/>
  <c r="S45" i="6"/>
  <c r="R45" i="6"/>
  <c r="W45" i="6" s="1"/>
  <c r="G45" i="6"/>
  <c r="SW44" i="6"/>
  <c r="SX44" i="6" s="1"/>
  <c r="SU44" i="6"/>
  <c r="ST44" i="6"/>
  <c r="SS44" i="6"/>
  <c r="SR44" i="6"/>
  <c r="SQ44" i="6"/>
  <c r="SV44" i="6" s="1"/>
  <c r="SF44" i="6"/>
  <c r="SG44" i="6" s="1"/>
  <c r="SD44" i="6"/>
  <c r="SC44" i="6"/>
  <c r="SB44" i="6"/>
  <c r="SA44" i="6"/>
  <c r="RZ44" i="6"/>
  <c r="SE44" i="6" s="1"/>
  <c r="RO44" i="6"/>
  <c r="RP44" i="6" s="1"/>
  <c r="RM44" i="6"/>
  <c r="RL44" i="6"/>
  <c r="RK44" i="6"/>
  <c r="RJ44" i="6"/>
  <c r="RI44" i="6"/>
  <c r="RN44" i="6" s="1"/>
  <c r="QY44" i="6"/>
  <c r="QX44" i="6"/>
  <c r="QV44" i="6"/>
  <c r="QU44" i="6"/>
  <c r="QT44" i="6"/>
  <c r="QS44" i="6"/>
  <c r="QR44" i="6"/>
  <c r="QW44" i="6" s="1"/>
  <c r="QG44" i="6"/>
  <c r="QH44" i="6" s="1"/>
  <c r="QE44" i="6"/>
  <c r="QD44" i="6"/>
  <c r="QC44" i="6"/>
  <c r="QB44" i="6"/>
  <c r="QA44" i="6"/>
  <c r="QF44" i="6" s="1"/>
  <c r="PP44" i="6"/>
  <c r="PQ44" i="6" s="1"/>
  <c r="PN44" i="6"/>
  <c r="PM44" i="6"/>
  <c r="PL44" i="6"/>
  <c r="PK44" i="6"/>
  <c r="PJ44" i="6"/>
  <c r="PO44" i="6" s="1"/>
  <c r="OY44" i="6"/>
  <c r="OZ44" i="6" s="1"/>
  <c r="OW44" i="6"/>
  <c r="OV44" i="6"/>
  <c r="OU44" i="6"/>
  <c r="OT44" i="6"/>
  <c r="OS44" i="6"/>
  <c r="OX44" i="6" s="1"/>
  <c r="OH44" i="6"/>
  <c r="OI44" i="6" s="1"/>
  <c r="OF44" i="6"/>
  <c r="OE44" i="6"/>
  <c r="OD44" i="6"/>
  <c r="OC44" i="6"/>
  <c r="OB44" i="6"/>
  <c r="OG44" i="6" s="1"/>
  <c r="NQ44" i="6"/>
  <c r="NR44" i="6" s="1"/>
  <c r="NO44" i="6"/>
  <c r="NN44" i="6"/>
  <c r="NM44" i="6"/>
  <c r="NL44" i="6"/>
  <c r="NK44" i="6"/>
  <c r="NP44" i="6" s="1"/>
  <c r="MW44" i="6"/>
  <c r="MV44" i="6"/>
  <c r="MU44" i="6"/>
  <c r="MT44" i="6"/>
  <c r="MR44" i="6"/>
  <c r="MZ44" i="6" s="1"/>
  <c r="MF44" i="6"/>
  <c r="ME44" i="6"/>
  <c r="MD44" i="6"/>
  <c r="MC44" i="6"/>
  <c r="MA44" i="6"/>
  <c r="MG44" i="6" s="1"/>
  <c r="LO44" i="6"/>
  <c r="LN44" i="6"/>
  <c r="LM44" i="6"/>
  <c r="LL44" i="6"/>
  <c r="LJ44" i="6"/>
  <c r="LR44" i="6" s="1"/>
  <c r="KX44" i="6"/>
  <c r="KW44" i="6"/>
  <c r="KV44" i="6"/>
  <c r="KU44" i="6"/>
  <c r="KS44" i="6"/>
  <c r="KY44" i="6" s="1"/>
  <c r="KJ44" i="6"/>
  <c r="KG44" i="6"/>
  <c r="KF44" i="6"/>
  <c r="KE44" i="6"/>
  <c r="KD44" i="6"/>
  <c r="KB44" i="6"/>
  <c r="JP44" i="6"/>
  <c r="JO44" i="6"/>
  <c r="JN44" i="6"/>
  <c r="JM44" i="6"/>
  <c r="JK44" i="6"/>
  <c r="JQ44" i="6" s="1"/>
  <c r="JB44" i="6"/>
  <c r="IZ44" i="6"/>
  <c r="IY44" i="6"/>
  <c r="IX44" i="6"/>
  <c r="IW44" i="6"/>
  <c r="IV44" i="6"/>
  <c r="IT44" i="6"/>
  <c r="IH44" i="6"/>
  <c r="IG44" i="6"/>
  <c r="IF44" i="6"/>
  <c r="IE44" i="6"/>
  <c r="IC44" i="6"/>
  <c r="II44" i="6" s="1"/>
  <c r="HT44" i="6"/>
  <c r="HQ44" i="6"/>
  <c r="HP44" i="6"/>
  <c r="HO44" i="6"/>
  <c r="HN44" i="6"/>
  <c r="HL44" i="6"/>
  <c r="GZ44" i="6"/>
  <c r="GY44" i="6"/>
  <c r="GX44" i="6"/>
  <c r="GW44" i="6"/>
  <c r="GU44" i="6"/>
  <c r="HA44" i="6" s="1"/>
  <c r="GL44" i="6"/>
  <c r="GJ44" i="6"/>
  <c r="GI44" i="6"/>
  <c r="GH44" i="6"/>
  <c r="GG44" i="6"/>
  <c r="GF44" i="6"/>
  <c r="GD44" i="6"/>
  <c r="FR44" i="6"/>
  <c r="FQ44" i="6"/>
  <c r="FP44" i="6"/>
  <c r="FO44" i="6"/>
  <c r="FM44" i="6"/>
  <c r="FS44" i="6" s="1"/>
  <c r="FD44" i="6"/>
  <c r="FA44" i="6"/>
  <c r="EZ44" i="6"/>
  <c r="EY44" i="6"/>
  <c r="EX44" i="6"/>
  <c r="EV44" i="6"/>
  <c r="EJ44" i="6"/>
  <c r="EI44" i="6"/>
  <c r="EH44" i="6"/>
  <c r="EG44" i="6"/>
  <c r="EE44" i="6"/>
  <c r="EK44" i="6" s="1"/>
  <c r="DT44" i="6"/>
  <c r="DS44" i="6"/>
  <c r="DR44" i="6"/>
  <c r="DQ44" i="6"/>
  <c r="DP44" i="6"/>
  <c r="DN44" i="6"/>
  <c r="DV44" i="6" s="1"/>
  <c r="DB44" i="6"/>
  <c r="DA44" i="6"/>
  <c r="CZ44" i="6"/>
  <c r="CY44" i="6"/>
  <c r="CW44" i="6"/>
  <c r="DC44" i="6" s="1"/>
  <c r="CK44" i="6"/>
  <c r="CJ44" i="6"/>
  <c r="CI44" i="6"/>
  <c r="CH44" i="6"/>
  <c r="CF44" i="6"/>
  <c r="CN44" i="6" s="1"/>
  <c r="BT44" i="6"/>
  <c r="BS44" i="6"/>
  <c r="BR44" i="6"/>
  <c r="BQ44" i="6"/>
  <c r="BO44" i="6"/>
  <c r="BU44" i="6" s="1"/>
  <c r="BC44" i="6"/>
  <c r="BB44" i="6"/>
  <c r="BA44" i="6"/>
  <c r="AZ44" i="6"/>
  <c r="AX44" i="6"/>
  <c r="BF44" i="6" s="1"/>
  <c r="AO44" i="6"/>
  <c r="AP44" i="6" s="1"/>
  <c r="AM44" i="6"/>
  <c r="AL44" i="6"/>
  <c r="AK44" i="6"/>
  <c r="AJ44" i="6"/>
  <c r="AI44" i="6"/>
  <c r="AN44" i="6" s="1"/>
  <c r="X44" i="6"/>
  <c r="Y44" i="6" s="1"/>
  <c r="V44" i="6"/>
  <c r="U44" i="6"/>
  <c r="T44" i="6"/>
  <c r="S44" i="6"/>
  <c r="R44" i="6"/>
  <c r="W44" i="6" s="1"/>
  <c r="G44" i="6"/>
  <c r="SX43" i="6"/>
  <c r="SW43" i="6"/>
  <c r="SU43" i="6"/>
  <c r="ST43" i="6"/>
  <c r="SS43" i="6"/>
  <c r="SR43" i="6"/>
  <c r="SQ43" i="6"/>
  <c r="SV43" i="6" s="1"/>
  <c r="SF43" i="6"/>
  <c r="SG43" i="6" s="1"/>
  <c r="SD43" i="6"/>
  <c r="SC43" i="6"/>
  <c r="SB43" i="6"/>
  <c r="SA43" i="6"/>
  <c r="RZ43" i="6"/>
  <c r="SE43" i="6" s="1"/>
  <c r="RO43" i="6"/>
  <c r="RP43" i="6" s="1"/>
  <c r="RM43" i="6"/>
  <c r="RL43" i="6"/>
  <c r="RK43" i="6"/>
  <c r="RJ43" i="6"/>
  <c r="RI43" i="6"/>
  <c r="RN43" i="6" s="1"/>
  <c r="QY43" i="6"/>
  <c r="QX43" i="6"/>
  <c r="QV43" i="6"/>
  <c r="QU43" i="6"/>
  <c r="QT43" i="6"/>
  <c r="QS43" i="6"/>
  <c r="QR43" i="6"/>
  <c r="QW43" i="6" s="1"/>
  <c r="QH43" i="6"/>
  <c r="QG43" i="6"/>
  <c r="QE43" i="6"/>
  <c r="QD43" i="6"/>
  <c r="QC43" i="6"/>
  <c r="QB43" i="6"/>
  <c r="QA43" i="6"/>
  <c r="QF43" i="6" s="1"/>
  <c r="PP43" i="6"/>
  <c r="PQ43" i="6" s="1"/>
  <c r="PN43" i="6"/>
  <c r="PM43" i="6"/>
  <c r="PL43" i="6"/>
  <c r="PK43" i="6"/>
  <c r="PJ43" i="6"/>
  <c r="PO43" i="6" s="1"/>
  <c r="OY43" i="6"/>
  <c r="OZ43" i="6" s="1"/>
  <c r="OW43" i="6"/>
  <c r="OV43" i="6"/>
  <c r="OU43" i="6"/>
  <c r="OT43" i="6"/>
  <c r="OS43" i="6"/>
  <c r="OX43" i="6" s="1"/>
  <c r="OH43" i="6"/>
  <c r="OI43" i="6" s="1"/>
  <c r="OF43" i="6"/>
  <c r="OE43" i="6"/>
  <c r="OD43" i="6"/>
  <c r="OC43" i="6"/>
  <c r="OB43" i="6"/>
  <c r="OG43" i="6" s="1"/>
  <c r="NR43" i="6"/>
  <c r="NQ43" i="6"/>
  <c r="NO43" i="6"/>
  <c r="NN43" i="6"/>
  <c r="NM43" i="6"/>
  <c r="NL43" i="6"/>
  <c r="NK43" i="6"/>
  <c r="NP43" i="6" s="1"/>
  <c r="MW43" i="6"/>
  <c r="MV43" i="6"/>
  <c r="MU43" i="6"/>
  <c r="MT43" i="6"/>
  <c r="MR43" i="6"/>
  <c r="MX43" i="6" s="1"/>
  <c r="MF43" i="6"/>
  <c r="ME43" i="6"/>
  <c r="MD43" i="6"/>
  <c r="MC43" i="6"/>
  <c r="MA43" i="6"/>
  <c r="LO43" i="6"/>
  <c r="LN43" i="6"/>
  <c r="LM43" i="6"/>
  <c r="LL43" i="6"/>
  <c r="LJ43" i="6"/>
  <c r="LP43" i="6" s="1"/>
  <c r="KX43" i="6"/>
  <c r="KW43" i="6"/>
  <c r="KV43" i="6"/>
  <c r="KU43" i="6"/>
  <c r="KS43" i="6"/>
  <c r="KG43" i="6"/>
  <c r="KF43" i="6"/>
  <c r="KE43" i="6"/>
  <c r="KD43" i="6"/>
  <c r="KB43" i="6"/>
  <c r="KH43" i="6" s="1"/>
  <c r="JP43" i="6"/>
  <c r="JO43" i="6"/>
  <c r="JN43" i="6"/>
  <c r="JM43" i="6"/>
  <c r="JK43" i="6"/>
  <c r="JB43" i="6"/>
  <c r="IY43" i="6"/>
  <c r="IX43" i="6"/>
  <c r="IW43" i="6"/>
  <c r="IV43" i="6"/>
  <c r="IT43" i="6"/>
  <c r="IZ43" i="6" s="1"/>
  <c r="IH43" i="6"/>
  <c r="IG43" i="6"/>
  <c r="IF43" i="6"/>
  <c r="IE43" i="6"/>
  <c r="IC43" i="6"/>
  <c r="HQ43" i="6"/>
  <c r="HP43" i="6"/>
  <c r="HO43" i="6"/>
  <c r="HN43" i="6"/>
  <c r="HL43" i="6"/>
  <c r="HR43" i="6" s="1"/>
  <c r="GZ43" i="6"/>
  <c r="GY43" i="6"/>
  <c r="GX43" i="6"/>
  <c r="GW43" i="6"/>
  <c r="GU43" i="6"/>
  <c r="GL43" i="6"/>
  <c r="GI43" i="6"/>
  <c r="GH43" i="6"/>
  <c r="GG43" i="6"/>
  <c r="GF43" i="6"/>
  <c r="GD43" i="6"/>
  <c r="GJ43" i="6" s="1"/>
  <c r="FR43" i="6"/>
  <c r="FQ43" i="6"/>
  <c r="FP43" i="6"/>
  <c r="FO43" i="6"/>
  <c r="FM43" i="6"/>
  <c r="FA43" i="6"/>
  <c r="EZ43" i="6"/>
  <c r="EY43" i="6"/>
  <c r="EX43" i="6"/>
  <c r="EV43" i="6"/>
  <c r="FB43" i="6" s="1"/>
  <c r="EJ43" i="6"/>
  <c r="EI43" i="6"/>
  <c r="EH43" i="6"/>
  <c r="EG43" i="6"/>
  <c r="EE43" i="6"/>
  <c r="DV43" i="6"/>
  <c r="DS43" i="6"/>
  <c r="DR43" i="6"/>
  <c r="DQ43" i="6"/>
  <c r="DP43" i="6"/>
  <c r="DN43" i="6"/>
  <c r="DT43" i="6" s="1"/>
  <c r="DB43" i="6"/>
  <c r="DA43" i="6"/>
  <c r="CZ43" i="6"/>
  <c r="CY43" i="6"/>
  <c r="CW43" i="6"/>
  <c r="CK43" i="6"/>
  <c r="CJ43" i="6"/>
  <c r="CI43" i="6"/>
  <c r="CH43" i="6"/>
  <c r="CF43" i="6"/>
  <c r="CL43" i="6" s="1"/>
  <c r="BT43" i="6"/>
  <c r="BS43" i="6"/>
  <c r="BR43" i="6"/>
  <c r="BQ43" i="6"/>
  <c r="BO43" i="6"/>
  <c r="BC43" i="6"/>
  <c r="BB43" i="6"/>
  <c r="BA43" i="6"/>
  <c r="AZ43" i="6"/>
  <c r="AX43" i="6"/>
  <c r="BD43" i="6" s="1"/>
  <c r="AO43" i="6"/>
  <c r="AP43" i="6" s="1"/>
  <c r="AM43" i="6"/>
  <c r="AL43" i="6"/>
  <c r="AK43" i="6"/>
  <c r="AJ43" i="6"/>
  <c r="AI43" i="6"/>
  <c r="AN43" i="6" s="1"/>
  <c r="X43" i="6"/>
  <c r="Y43" i="6" s="1"/>
  <c r="V43" i="6"/>
  <c r="U43" i="6"/>
  <c r="T43" i="6"/>
  <c r="S43" i="6"/>
  <c r="R43" i="6"/>
  <c r="W43" i="6" s="1"/>
  <c r="G43" i="6"/>
  <c r="SW42" i="6"/>
  <c r="SX42" i="6" s="1"/>
  <c r="SU42" i="6"/>
  <c r="ST42" i="6"/>
  <c r="SS42" i="6"/>
  <c r="SR42" i="6"/>
  <c r="SQ42" i="6"/>
  <c r="SV42" i="6" s="1"/>
  <c r="SF42" i="6"/>
  <c r="SG42" i="6" s="1"/>
  <c r="SD42" i="6"/>
  <c r="SC42" i="6"/>
  <c r="SB42" i="6"/>
  <c r="SA42" i="6"/>
  <c r="RZ42" i="6"/>
  <c r="SE42" i="6" s="1"/>
  <c r="RO42" i="6"/>
  <c r="RP42" i="6" s="1"/>
  <c r="RM42" i="6"/>
  <c r="RL42" i="6"/>
  <c r="RK42" i="6"/>
  <c r="RJ42" i="6"/>
  <c r="RI42" i="6"/>
  <c r="RN42" i="6" s="1"/>
  <c r="QX42" i="6"/>
  <c r="QY42" i="6" s="1"/>
  <c r="QV42" i="6"/>
  <c r="QU42" i="6"/>
  <c r="QT42" i="6"/>
  <c r="QS42" i="6"/>
  <c r="QR42" i="6"/>
  <c r="QW42" i="6" s="1"/>
  <c r="QG42" i="6"/>
  <c r="QH42" i="6" s="1"/>
  <c r="QE42" i="6"/>
  <c r="QD42" i="6"/>
  <c r="QC42" i="6"/>
  <c r="QB42" i="6"/>
  <c r="QA42" i="6"/>
  <c r="QF42" i="6" s="1"/>
  <c r="PP42" i="6"/>
  <c r="PQ42" i="6" s="1"/>
  <c r="PN42" i="6"/>
  <c r="PM42" i="6"/>
  <c r="PL42" i="6"/>
  <c r="PK42" i="6"/>
  <c r="PJ42" i="6"/>
  <c r="PO42" i="6" s="1"/>
  <c r="OY42" i="6"/>
  <c r="OZ42" i="6" s="1"/>
  <c r="OW42" i="6"/>
  <c r="OV42" i="6"/>
  <c r="OU42" i="6"/>
  <c r="OT42" i="6"/>
  <c r="OS42" i="6"/>
  <c r="OX42" i="6" s="1"/>
  <c r="OH42" i="6"/>
  <c r="OI42" i="6" s="1"/>
  <c r="OF42" i="6"/>
  <c r="OE42" i="6"/>
  <c r="OD42" i="6"/>
  <c r="OC42" i="6"/>
  <c r="OB42" i="6"/>
  <c r="OG42" i="6" s="1"/>
  <c r="NQ42" i="6"/>
  <c r="NR42" i="6" s="1"/>
  <c r="NO42" i="6"/>
  <c r="NN42" i="6"/>
  <c r="NM42" i="6"/>
  <c r="NL42" i="6"/>
  <c r="NK42" i="6"/>
  <c r="NP42" i="6" s="1"/>
  <c r="MZ42" i="6"/>
  <c r="MW42" i="6"/>
  <c r="MV42" i="6"/>
  <c r="MU42" i="6"/>
  <c r="MT42" i="6"/>
  <c r="MR42" i="6"/>
  <c r="MF42" i="6"/>
  <c r="ME42" i="6"/>
  <c r="MD42" i="6"/>
  <c r="MC42" i="6"/>
  <c r="MA42" i="6"/>
  <c r="MG42" i="6" s="1"/>
  <c r="LO42" i="6"/>
  <c r="LN42" i="6"/>
  <c r="LM42" i="6"/>
  <c r="LL42" i="6"/>
  <c r="LJ42" i="6"/>
  <c r="LK40" i="6" s="1"/>
  <c r="KX42" i="6"/>
  <c r="KW42" i="6"/>
  <c r="KV42" i="6"/>
  <c r="KU42" i="6"/>
  <c r="KS42" i="6"/>
  <c r="KY42" i="6" s="1"/>
  <c r="KJ42" i="6"/>
  <c r="KG42" i="6"/>
  <c r="KF42" i="6"/>
  <c r="KE42" i="6"/>
  <c r="KD42" i="6"/>
  <c r="KB42" i="6"/>
  <c r="JP42" i="6"/>
  <c r="JO42" i="6"/>
  <c r="JN42" i="6"/>
  <c r="JM42" i="6"/>
  <c r="JK42" i="6"/>
  <c r="JQ42" i="6" s="1"/>
  <c r="IY42" i="6"/>
  <c r="IX42" i="6"/>
  <c r="IW42" i="6"/>
  <c r="IV42" i="6"/>
  <c r="IT42" i="6"/>
  <c r="IU40" i="6" s="1"/>
  <c r="IH42" i="6"/>
  <c r="IG42" i="6"/>
  <c r="IF42" i="6"/>
  <c r="IE42" i="6"/>
  <c r="IC42" i="6"/>
  <c r="II42" i="6" s="1"/>
  <c r="HQ42" i="6"/>
  <c r="HP42" i="6"/>
  <c r="HO42" i="6"/>
  <c r="HN42" i="6"/>
  <c r="HL42" i="6"/>
  <c r="HM40" i="6" s="1"/>
  <c r="GZ42" i="6"/>
  <c r="GY42" i="6"/>
  <c r="GX42" i="6"/>
  <c r="GW42" i="6"/>
  <c r="GU42" i="6"/>
  <c r="HA42" i="6" s="1"/>
  <c r="GI42" i="6"/>
  <c r="GH42" i="6"/>
  <c r="GG42" i="6"/>
  <c r="GF42" i="6"/>
  <c r="GD42" i="6"/>
  <c r="FR42" i="6"/>
  <c r="FQ42" i="6"/>
  <c r="FP42" i="6"/>
  <c r="FO42" i="6"/>
  <c r="FM42" i="6"/>
  <c r="FS42" i="6" s="1"/>
  <c r="FD42" i="6"/>
  <c r="FA42" i="6"/>
  <c r="EZ42" i="6"/>
  <c r="EY42" i="6"/>
  <c r="EX42" i="6"/>
  <c r="EV42" i="6"/>
  <c r="EJ42" i="6"/>
  <c r="EI42" i="6"/>
  <c r="EH42" i="6"/>
  <c r="EG42" i="6"/>
  <c r="EE42" i="6"/>
  <c r="EK42" i="6" s="1"/>
  <c r="DS42" i="6"/>
  <c r="DR42" i="6"/>
  <c r="DQ42" i="6"/>
  <c r="DP42" i="6"/>
  <c r="DN42" i="6"/>
  <c r="DB42" i="6"/>
  <c r="DA42" i="6"/>
  <c r="CZ42" i="6"/>
  <c r="CY42" i="6"/>
  <c r="CW42" i="6"/>
  <c r="DC42" i="6" s="1"/>
  <c r="CN42" i="6"/>
  <c r="CK42" i="6"/>
  <c r="CJ42" i="6"/>
  <c r="CI42" i="6"/>
  <c r="CH42" i="6"/>
  <c r="CF42" i="6"/>
  <c r="CG40" i="6" s="1"/>
  <c r="BT42" i="6"/>
  <c r="BS42" i="6"/>
  <c r="BR42" i="6"/>
  <c r="BQ42" i="6"/>
  <c r="BO42" i="6"/>
  <c r="BU42" i="6" s="1"/>
  <c r="BC42" i="6"/>
  <c r="BB42" i="6"/>
  <c r="BA42" i="6"/>
  <c r="AZ42" i="6"/>
  <c r="AX42" i="6"/>
  <c r="AO42" i="6"/>
  <c r="AP42" i="6" s="1"/>
  <c r="AM42" i="6"/>
  <c r="AL42" i="6"/>
  <c r="AK42" i="6"/>
  <c r="AJ42" i="6"/>
  <c r="AI42" i="6"/>
  <c r="AN42" i="6" s="1"/>
  <c r="X42" i="6"/>
  <c r="Y42" i="6" s="1"/>
  <c r="V42" i="6"/>
  <c r="U42" i="6"/>
  <c r="T42" i="6"/>
  <c r="S42" i="6"/>
  <c r="R42" i="6"/>
  <c r="W42" i="6" s="1"/>
  <c r="G42" i="6"/>
  <c r="H40" i="6" s="1"/>
  <c r="SW40" i="6"/>
  <c r="SX40" i="6" s="1"/>
  <c r="SU40" i="6"/>
  <c r="ST40" i="6"/>
  <c r="SS40" i="6"/>
  <c r="SR40" i="6"/>
  <c r="SQ40" i="6"/>
  <c r="SV40" i="6" s="1"/>
  <c r="SF40" i="6"/>
  <c r="SG40" i="6" s="1"/>
  <c r="SD40" i="6"/>
  <c r="SC40" i="6"/>
  <c r="SB40" i="6"/>
  <c r="SA40" i="6"/>
  <c r="RZ40" i="6"/>
  <c r="SE40" i="6" s="1"/>
  <c r="RO40" i="6"/>
  <c r="RP40" i="6" s="1"/>
  <c r="RM40" i="6"/>
  <c r="RL40" i="6"/>
  <c r="RK40" i="6"/>
  <c r="RJ40" i="6"/>
  <c r="RI40" i="6"/>
  <c r="RN40" i="6" s="1"/>
  <c r="QX40" i="6"/>
  <c r="QY40" i="6" s="1"/>
  <c r="QV40" i="6"/>
  <c r="QU40" i="6"/>
  <c r="QT40" i="6"/>
  <c r="QS40" i="6"/>
  <c r="QR40" i="6"/>
  <c r="QW40" i="6" s="1"/>
  <c r="QG40" i="6"/>
  <c r="QH40" i="6" s="1"/>
  <c r="QE40" i="6"/>
  <c r="QD40" i="6"/>
  <c r="QC40" i="6"/>
  <c r="QB40" i="6"/>
  <c r="QA40" i="6"/>
  <c r="QF40" i="6" s="1"/>
  <c r="PP40" i="6"/>
  <c r="PQ40" i="6" s="1"/>
  <c r="PN40" i="6"/>
  <c r="PM40" i="6"/>
  <c r="PL40" i="6"/>
  <c r="PK40" i="6"/>
  <c r="PJ40" i="6"/>
  <c r="PO40" i="6" s="1"/>
  <c r="OY40" i="6"/>
  <c r="OZ40" i="6" s="1"/>
  <c r="OW40" i="6"/>
  <c r="OV40" i="6"/>
  <c r="OU40" i="6"/>
  <c r="OT40" i="6"/>
  <c r="OS40" i="6"/>
  <c r="OX40" i="6" s="1"/>
  <c r="OH40" i="6"/>
  <c r="OI40" i="6" s="1"/>
  <c r="OG40" i="6"/>
  <c r="OF40" i="6"/>
  <c r="OE40" i="6"/>
  <c r="OD40" i="6"/>
  <c r="OC40" i="6"/>
  <c r="OB40" i="6"/>
  <c r="NQ40" i="6"/>
  <c r="NR40" i="6" s="1"/>
  <c r="NO40" i="6"/>
  <c r="NN40" i="6"/>
  <c r="NM40" i="6"/>
  <c r="NL40" i="6"/>
  <c r="NK40" i="6"/>
  <c r="NP40" i="6" s="1"/>
  <c r="MS40" i="6"/>
  <c r="MB40" i="6"/>
  <c r="KT40" i="6"/>
  <c r="KC40" i="6"/>
  <c r="ID40" i="6"/>
  <c r="GE40" i="6"/>
  <c r="FN40" i="6"/>
  <c r="EW40" i="6"/>
  <c r="DO40" i="6"/>
  <c r="AY40" i="6"/>
  <c r="AH40" i="6"/>
  <c r="AH41" i="6" s="1"/>
  <c r="Q40" i="6"/>
  <c r="Q41" i="6" s="1"/>
  <c r="SW39" i="6"/>
  <c r="SX39" i="6" s="1"/>
  <c r="SU39" i="6"/>
  <c r="ST39" i="6"/>
  <c r="SS39" i="6"/>
  <c r="SR39" i="6"/>
  <c r="SQ39" i="6"/>
  <c r="SV39" i="6" s="1"/>
  <c r="SF39" i="6"/>
  <c r="SG39" i="6" s="1"/>
  <c r="SD39" i="6"/>
  <c r="SC39" i="6"/>
  <c r="SB39" i="6"/>
  <c r="SA39" i="6"/>
  <c r="RZ39" i="6"/>
  <c r="SE39" i="6" s="1"/>
  <c r="RO39" i="6"/>
  <c r="RP39" i="6" s="1"/>
  <c r="RM39" i="6"/>
  <c r="RL39" i="6"/>
  <c r="RK39" i="6"/>
  <c r="RJ39" i="6"/>
  <c r="RI39" i="6"/>
  <c r="RN39" i="6" s="1"/>
  <c r="QX39" i="6"/>
  <c r="QY39" i="6" s="1"/>
  <c r="QV39" i="6"/>
  <c r="QU39" i="6"/>
  <c r="QT39" i="6"/>
  <c r="QS39" i="6"/>
  <c r="QR39" i="6"/>
  <c r="QW39" i="6" s="1"/>
  <c r="QG39" i="6"/>
  <c r="QH39" i="6" s="1"/>
  <c r="QE39" i="6"/>
  <c r="QD39" i="6"/>
  <c r="QC39" i="6"/>
  <c r="QB39" i="6"/>
  <c r="QA39" i="6"/>
  <c r="QF39" i="6" s="1"/>
  <c r="PP39" i="6"/>
  <c r="PQ39" i="6" s="1"/>
  <c r="PN39" i="6"/>
  <c r="PM39" i="6"/>
  <c r="PL39" i="6"/>
  <c r="PK39" i="6"/>
  <c r="PJ39" i="6"/>
  <c r="PO39" i="6" s="1"/>
  <c r="OZ39" i="6"/>
  <c r="OY39" i="6"/>
  <c r="OW39" i="6"/>
  <c r="OV39" i="6"/>
  <c r="OU39" i="6"/>
  <c r="OT39" i="6"/>
  <c r="OS39" i="6"/>
  <c r="OX39" i="6" s="1"/>
  <c r="OH39" i="6"/>
  <c r="OI39" i="6" s="1"/>
  <c r="OF39" i="6"/>
  <c r="OE39" i="6"/>
  <c r="OD39" i="6"/>
  <c r="OC39" i="6"/>
  <c r="OB39" i="6"/>
  <c r="OG39" i="6" s="1"/>
  <c r="NQ39" i="6"/>
  <c r="NR39" i="6" s="1"/>
  <c r="NO39" i="6"/>
  <c r="NN39" i="6"/>
  <c r="NM39" i="6"/>
  <c r="NL39" i="6"/>
  <c r="NK39" i="6"/>
  <c r="NP39" i="6" s="1"/>
  <c r="MW39" i="6"/>
  <c r="MV39" i="6"/>
  <c r="MU39" i="6"/>
  <c r="MT39" i="6"/>
  <c r="MR39" i="6"/>
  <c r="MI39" i="6"/>
  <c r="MG39" i="6"/>
  <c r="MF39" i="6"/>
  <c r="ME39" i="6"/>
  <c r="MD39" i="6"/>
  <c r="MC39" i="6"/>
  <c r="MA39" i="6"/>
  <c r="LO39" i="6"/>
  <c r="LN39" i="6"/>
  <c r="LM39" i="6"/>
  <c r="LL39" i="6"/>
  <c r="LJ39" i="6"/>
  <c r="KX39" i="6"/>
  <c r="KW39" i="6"/>
  <c r="KV39" i="6"/>
  <c r="KU39" i="6"/>
  <c r="KS39" i="6"/>
  <c r="KS69" i="6" s="1"/>
  <c r="KG39" i="6"/>
  <c r="KF39" i="6"/>
  <c r="KE39" i="6"/>
  <c r="KD39" i="6"/>
  <c r="KB39" i="6"/>
  <c r="KB69" i="6" s="1"/>
  <c r="JP39" i="6"/>
  <c r="JO39" i="6"/>
  <c r="JN39" i="6"/>
  <c r="JM39" i="6"/>
  <c r="JK39" i="6"/>
  <c r="JK69" i="6" s="1"/>
  <c r="IY39" i="6"/>
  <c r="IX39" i="6"/>
  <c r="IW39" i="6"/>
  <c r="IV39" i="6"/>
  <c r="IT39" i="6"/>
  <c r="IT69" i="6" s="1"/>
  <c r="IH39" i="6"/>
  <c r="IG39" i="6"/>
  <c r="IF39" i="6"/>
  <c r="IE39" i="6"/>
  <c r="IC39" i="6"/>
  <c r="IC69" i="6" s="1"/>
  <c r="HQ39" i="6"/>
  <c r="HP39" i="6"/>
  <c r="HO39" i="6"/>
  <c r="HN39" i="6"/>
  <c r="HL39" i="6"/>
  <c r="HC39" i="6"/>
  <c r="HA39" i="6"/>
  <c r="GZ39" i="6"/>
  <c r="GY39" i="6"/>
  <c r="GX39" i="6"/>
  <c r="GW39" i="6"/>
  <c r="GU39" i="6"/>
  <c r="GI39" i="6"/>
  <c r="GH39" i="6"/>
  <c r="GG39" i="6"/>
  <c r="GF39" i="6"/>
  <c r="GD39" i="6"/>
  <c r="FR39" i="6"/>
  <c r="FQ39" i="6"/>
  <c r="FP39" i="6"/>
  <c r="FO39" i="6"/>
  <c r="FM39" i="6"/>
  <c r="FM69" i="6" s="1"/>
  <c r="FA39" i="6"/>
  <c r="EZ39" i="6"/>
  <c r="EY39" i="6"/>
  <c r="EX39" i="6"/>
  <c r="EV39" i="6"/>
  <c r="EV69" i="6" s="1"/>
  <c r="EJ39" i="6"/>
  <c r="EI39" i="6"/>
  <c r="EH39" i="6"/>
  <c r="EG39" i="6"/>
  <c r="EE39" i="6"/>
  <c r="EE69" i="6" s="1"/>
  <c r="DS39" i="6"/>
  <c r="DR39" i="6"/>
  <c r="DQ39" i="6"/>
  <c r="DP39" i="6"/>
  <c r="DN39" i="6"/>
  <c r="DN69" i="6" s="1"/>
  <c r="DB39" i="6"/>
  <c r="DA39" i="6"/>
  <c r="CZ39" i="6"/>
  <c r="CY39" i="6"/>
  <c r="CW39" i="6"/>
  <c r="CK39" i="6"/>
  <c r="CJ39" i="6"/>
  <c r="CI39" i="6"/>
  <c r="CH39" i="6"/>
  <c r="CF39" i="6"/>
  <c r="BW39" i="6"/>
  <c r="BU39" i="6"/>
  <c r="BT39" i="6"/>
  <c r="BS39" i="6"/>
  <c r="BR39" i="6"/>
  <c r="BQ39" i="6"/>
  <c r="BO39" i="6"/>
  <c r="BO69" i="6" s="1"/>
  <c r="BC39" i="6"/>
  <c r="BB39" i="6"/>
  <c r="BA39" i="6"/>
  <c r="AZ39" i="6"/>
  <c r="AX39" i="6"/>
  <c r="AP39" i="6"/>
  <c r="AO39" i="6"/>
  <c r="AM39" i="6"/>
  <c r="AL39" i="6"/>
  <c r="AK39" i="6"/>
  <c r="AJ39" i="6"/>
  <c r="AI39" i="6"/>
  <c r="AN39" i="6" s="1"/>
  <c r="X39" i="6"/>
  <c r="Y39" i="6" s="1"/>
  <c r="V39" i="6"/>
  <c r="U39" i="6"/>
  <c r="T39" i="6"/>
  <c r="S39" i="6"/>
  <c r="R39" i="6"/>
  <c r="W39" i="6" s="1"/>
  <c r="G39" i="6"/>
  <c r="G69" i="6" s="1"/>
  <c r="H69" i="6" s="1"/>
  <c r="SW38" i="6"/>
  <c r="SX38" i="6" s="1"/>
  <c r="SU38" i="6"/>
  <c r="ST38" i="6"/>
  <c r="SS38" i="6"/>
  <c r="SR38" i="6"/>
  <c r="SQ38" i="6"/>
  <c r="SV38" i="6" s="1"/>
  <c r="SF38" i="6"/>
  <c r="SG38" i="6" s="1"/>
  <c r="SD38" i="6"/>
  <c r="SC38" i="6"/>
  <c r="SB38" i="6"/>
  <c r="SA38" i="6"/>
  <c r="RZ38" i="6"/>
  <c r="SE38" i="6" s="1"/>
  <c r="RO38" i="6"/>
  <c r="RP38" i="6" s="1"/>
  <c r="RM38" i="6"/>
  <c r="RL38" i="6"/>
  <c r="RK38" i="6"/>
  <c r="RJ38" i="6"/>
  <c r="RI38" i="6"/>
  <c r="RN38" i="6" s="1"/>
  <c r="QX38" i="6"/>
  <c r="QY38" i="6" s="1"/>
  <c r="QV38" i="6"/>
  <c r="QU38" i="6"/>
  <c r="QT38" i="6"/>
  <c r="QS38" i="6"/>
  <c r="QR38" i="6"/>
  <c r="QW38" i="6" s="1"/>
  <c r="QG38" i="6"/>
  <c r="QH38" i="6" s="1"/>
  <c r="QE38" i="6"/>
  <c r="QD38" i="6"/>
  <c r="QC38" i="6"/>
  <c r="QB38" i="6"/>
  <c r="QA38" i="6"/>
  <c r="QF38" i="6" s="1"/>
  <c r="PP38" i="6"/>
  <c r="PQ38" i="6" s="1"/>
  <c r="PO38" i="6"/>
  <c r="PN38" i="6"/>
  <c r="PM38" i="6"/>
  <c r="PL38" i="6"/>
  <c r="PK38" i="6"/>
  <c r="PJ38" i="6"/>
  <c r="OY38" i="6"/>
  <c r="OZ38" i="6" s="1"/>
  <c r="OW38" i="6"/>
  <c r="OV38" i="6"/>
  <c r="OU38" i="6"/>
  <c r="OT38" i="6"/>
  <c r="OS38" i="6"/>
  <c r="OX38" i="6" s="1"/>
  <c r="OH38" i="6"/>
  <c r="OI38" i="6" s="1"/>
  <c r="OF38" i="6"/>
  <c r="OE38" i="6"/>
  <c r="OD38" i="6"/>
  <c r="OC38" i="6"/>
  <c r="OB38" i="6"/>
  <c r="OG38" i="6" s="1"/>
  <c r="NQ38" i="6"/>
  <c r="NR38" i="6" s="1"/>
  <c r="NO38" i="6"/>
  <c r="NN38" i="6"/>
  <c r="NM38" i="6"/>
  <c r="NL38" i="6"/>
  <c r="NK38" i="6"/>
  <c r="NP38" i="6" s="1"/>
  <c r="SW37" i="6"/>
  <c r="SX37" i="6" s="1"/>
  <c r="SU37" i="6"/>
  <c r="ST37" i="6"/>
  <c r="SS37" i="6"/>
  <c r="SR37" i="6"/>
  <c r="SQ37" i="6"/>
  <c r="SV37" i="6" s="1"/>
  <c r="SF37" i="6"/>
  <c r="SG37" i="6" s="1"/>
  <c r="SD37" i="6"/>
  <c r="SC37" i="6"/>
  <c r="SB37" i="6"/>
  <c r="SA37" i="6"/>
  <c r="RZ37" i="6"/>
  <c r="SE37" i="6" s="1"/>
  <c r="RO37" i="6"/>
  <c r="RP37" i="6" s="1"/>
  <c r="RM37" i="6"/>
  <c r="RL37" i="6"/>
  <c r="RK37" i="6"/>
  <c r="RJ37" i="6"/>
  <c r="RI37" i="6"/>
  <c r="RN37" i="6" s="1"/>
  <c r="QX37" i="6"/>
  <c r="QY37" i="6" s="1"/>
  <c r="QV37" i="6"/>
  <c r="QU37" i="6"/>
  <c r="QT37" i="6"/>
  <c r="QS37" i="6"/>
  <c r="QR37" i="6"/>
  <c r="QW37" i="6" s="1"/>
  <c r="QG37" i="6"/>
  <c r="QH37" i="6" s="1"/>
  <c r="QE37" i="6"/>
  <c r="QD37" i="6"/>
  <c r="QC37" i="6"/>
  <c r="QB37" i="6"/>
  <c r="QA37" i="6"/>
  <c r="QF37" i="6" s="1"/>
  <c r="PQ37" i="6"/>
  <c r="PP37" i="6"/>
  <c r="PN37" i="6"/>
  <c r="PM37" i="6"/>
  <c r="PL37" i="6"/>
  <c r="PK37" i="6"/>
  <c r="PJ37" i="6"/>
  <c r="PO37" i="6" s="1"/>
  <c r="OY37" i="6"/>
  <c r="OZ37" i="6" s="1"/>
  <c r="OW37" i="6"/>
  <c r="OV37" i="6"/>
  <c r="OU37" i="6"/>
  <c r="OT37" i="6"/>
  <c r="OS37" i="6"/>
  <c r="OX37" i="6" s="1"/>
  <c r="OH37" i="6"/>
  <c r="OI37" i="6" s="1"/>
  <c r="OF37" i="6"/>
  <c r="OE37" i="6"/>
  <c r="OD37" i="6"/>
  <c r="OC37" i="6"/>
  <c r="OB37" i="6"/>
  <c r="OG37" i="6" s="1"/>
  <c r="NQ37" i="6"/>
  <c r="NR37" i="6" s="1"/>
  <c r="NO37" i="6"/>
  <c r="NN37" i="6"/>
  <c r="NM37" i="6"/>
  <c r="NL37" i="6"/>
  <c r="NK37" i="6"/>
  <c r="NP37" i="6" s="1"/>
  <c r="MS37" i="6"/>
  <c r="MB37" i="6"/>
  <c r="LK37" i="6"/>
  <c r="KT37" i="6"/>
  <c r="KC37" i="6"/>
  <c r="ID37" i="6"/>
  <c r="HM37" i="6"/>
  <c r="GV37" i="6"/>
  <c r="GE37" i="6"/>
  <c r="FN37" i="6"/>
  <c r="EW37" i="6"/>
  <c r="CX37" i="6"/>
  <c r="CG37" i="6"/>
  <c r="BP37" i="6"/>
  <c r="AH37" i="6"/>
  <c r="AH38" i="6" s="1"/>
  <c r="Q37" i="6"/>
  <c r="Q38" i="6" s="1"/>
  <c r="SW36" i="6"/>
  <c r="SX36" i="6" s="1"/>
  <c r="SU36" i="6"/>
  <c r="ST36" i="6"/>
  <c r="SS36" i="6"/>
  <c r="SR36" i="6"/>
  <c r="SQ36" i="6"/>
  <c r="SV36" i="6" s="1"/>
  <c r="SF36" i="6"/>
  <c r="SG36" i="6" s="1"/>
  <c r="SD36" i="6"/>
  <c r="SC36" i="6"/>
  <c r="SB36" i="6"/>
  <c r="SA36" i="6"/>
  <c r="RZ36" i="6"/>
  <c r="SE36" i="6" s="1"/>
  <c r="RO36" i="6"/>
  <c r="RP36" i="6" s="1"/>
  <c r="RM36" i="6"/>
  <c r="RL36" i="6"/>
  <c r="RK36" i="6"/>
  <c r="RJ36" i="6"/>
  <c r="RI36" i="6"/>
  <c r="RN36" i="6" s="1"/>
  <c r="QX36" i="6"/>
  <c r="QY36" i="6" s="1"/>
  <c r="QV36" i="6"/>
  <c r="QU36" i="6"/>
  <c r="QT36" i="6"/>
  <c r="QS36" i="6"/>
  <c r="QR36" i="6"/>
  <c r="QW36" i="6" s="1"/>
  <c r="QG36" i="6"/>
  <c r="QH36" i="6" s="1"/>
  <c r="QE36" i="6"/>
  <c r="QD36" i="6"/>
  <c r="QC36" i="6"/>
  <c r="QB36" i="6"/>
  <c r="QA36" i="6"/>
  <c r="QF36" i="6" s="1"/>
  <c r="PQ36" i="6"/>
  <c r="PP36" i="6"/>
  <c r="PN36" i="6"/>
  <c r="PM36" i="6"/>
  <c r="PL36" i="6"/>
  <c r="PK36" i="6"/>
  <c r="PJ36" i="6"/>
  <c r="PO36" i="6" s="1"/>
  <c r="OY36" i="6"/>
  <c r="OZ36" i="6" s="1"/>
  <c r="OW36" i="6"/>
  <c r="OV36" i="6"/>
  <c r="OU36" i="6"/>
  <c r="OT36" i="6"/>
  <c r="OS36" i="6"/>
  <c r="OX36" i="6" s="1"/>
  <c r="OH36" i="6"/>
  <c r="OI36" i="6" s="1"/>
  <c r="OF36" i="6"/>
  <c r="OE36" i="6"/>
  <c r="OD36" i="6"/>
  <c r="OC36" i="6"/>
  <c r="OB36" i="6"/>
  <c r="OG36" i="6" s="1"/>
  <c r="NQ36" i="6"/>
  <c r="NR36" i="6" s="1"/>
  <c r="NO36" i="6"/>
  <c r="NN36" i="6"/>
  <c r="NM36" i="6"/>
  <c r="NL36" i="6"/>
  <c r="NK36" i="6"/>
  <c r="NP36" i="6" s="1"/>
  <c r="SX35" i="6"/>
  <c r="SW35" i="6"/>
  <c r="SU35" i="6"/>
  <c r="ST35" i="6"/>
  <c r="SS35" i="6"/>
  <c r="SR35" i="6"/>
  <c r="SQ35" i="6"/>
  <c r="SV35" i="6" s="1"/>
  <c r="SF35" i="6"/>
  <c r="SG35" i="6" s="1"/>
  <c r="SD35" i="6"/>
  <c r="SC35" i="6"/>
  <c r="SB35" i="6"/>
  <c r="SA35" i="6"/>
  <c r="RZ35" i="6"/>
  <c r="SE35" i="6" s="1"/>
  <c r="RO35" i="6"/>
  <c r="RP35" i="6" s="1"/>
  <c r="RM35" i="6"/>
  <c r="RL35" i="6"/>
  <c r="RK35" i="6"/>
  <c r="RJ35" i="6"/>
  <c r="RI35" i="6"/>
  <c r="RN35" i="6" s="1"/>
  <c r="QX35" i="6"/>
  <c r="QY35" i="6" s="1"/>
  <c r="QV35" i="6"/>
  <c r="QU35" i="6"/>
  <c r="QT35" i="6"/>
  <c r="QS35" i="6"/>
  <c r="QR35" i="6"/>
  <c r="QW35" i="6" s="1"/>
  <c r="QH35" i="6"/>
  <c r="QG35" i="6"/>
  <c r="QE35" i="6"/>
  <c r="QD35" i="6"/>
  <c r="QC35" i="6"/>
  <c r="QB35" i="6"/>
  <c r="QA35" i="6"/>
  <c r="QF35" i="6" s="1"/>
  <c r="PP35" i="6"/>
  <c r="PQ35" i="6" s="1"/>
  <c r="PN35" i="6"/>
  <c r="PM35" i="6"/>
  <c r="PL35" i="6"/>
  <c r="PK35" i="6"/>
  <c r="PJ35" i="6"/>
  <c r="PO35" i="6" s="1"/>
  <c r="OY35" i="6"/>
  <c r="OZ35" i="6" s="1"/>
  <c r="OW35" i="6"/>
  <c r="OV35" i="6"/>
  <c r="OU35" i="6"/>
  <c r="OT35" i="6"/>
  <c r="OS35" i="6"/>
  <c r="OX35" i="6" s="1"/>
  <c r="OH35" i="6"/>
  <c r="OI35" i="6" s="1"/>
  <c r="OF35" i="6"/>
  <c r="OE35" i="6"/>
  <c r="OD35" i="6"/>
  <c r="OC35" i="6"/>
  <c r="OB35" i="6"/>
  <c r="OG35" i="6" s="1"/>
  <c r="NQ35" i="6"/>
  <c r="NR35" i="6" s="1"/>
  <c r="NO35" i="6"/>
  <c r="NN35" i="6"/>
  <c r="NM35" i="6"/>
  <c r="NL35" i="6"/>
  <c r="NK35" i="6"/>
  <c r="NP35" i="6" s="1"/>
  <c r="AH35" i="6"/>
  <c r="Q35" i="6"/>
  <c r="MW34" i="6"/>
  <c r="MV34" i="6"/>
  <c r="MU34" i="6"/>
  <c r="MT34" i="6"/>
  <c r="MR34" i="6"/>
  <c r="MZ34" i="6" s="1"/>
  <c r="NA34" i="6" s="1"/>
  <c r="MF34" i="6"/>
  <c r="ME34" i="6"/>
  <c r="MD34" i="6"/>
  <c r="MC34" i="6"/>
  <c r="MA34" i="6"/>
  <c r="MG34" i="6" s="1"/>
  <c r="LP34" i="6"/>
  <c r="LO34" i="6"/>
  <c r="LN34" i="6"/>
  <c r="LM34" i="6"/>
  <c r="LL34" i="6"/>
  <c r="LJ34" i="6"/>
  <c r="LR34" i="6" s="1"/>
  <c r="LS34" i="6" s="1"/>
  <c r="KX34" i="6"/>
  <c r="KW34" i="6"/>
  <c r="KV34" i="6"/>
  <c r="KU34" i="6"/>
  <c r="KS34" i="6"/>
  <c r="KY34" i="6" s="1"/>
  <c r="KG34" i="6"/>
  <c r="KF34" i="6"/>
  <c r="KE34" i="6"/>
  <c r="KD34" i="6"/>
  <c r="KB34" i="6"/>
  <c r="KJ34" i="6" s="1"/>
  <c r="KK34" i="6" s="1"/>
  <c r="JP34" i="6"/>
  <c r="JO34" i="6"/>
  <c r="JN34" i="6"/>
  <c r="JM34" i="6"/>
  <c r="JK34" i="6"/>
  <c r="JQ34" i="6" s="1"/>
  <c r="IY34" i="6"/>
  <c r="IX34" i="6"/>
  <c r="IW34" i="6"/>
  <c r="IV34" i="6"/>
  <c r="IT34" i="6"/>
  <c r="JB34" i="6" s="1"/>
  <c r="JC34" i="6" s="1"/>
  <c r="IH34" i="6"/>
  <c r="IG34" i="6"/>
  <c r="IF34" i="6"/>
  <c r="IE34" i="6"/>
  <c r="IC34" i="6"/>
  <c r="II34" i="6" s="1"/>
  <c r="HQ34" i="6"/>
  <c r="HP34" i="6"/>
  <c r="HO34" i="6"/>
  <c r="HN34" i="6"/>
  <c r="HL34" i="6"/>
  <c r="HT34" i="6" s="1"/>
  <c r="HU34" i="6" s="1"/>
  <c r="GZ34" i="6"/>
  <c r="GY34" i="6"/>
  <c r="GX34" i="6"/>
  <c r="GW34" i="6"/>
  <c r="GU34" i="6"/>
  <c r="HA34" i="6" s="1"/>
  <c r="GI34" i="6"/>
  <c r="GH34" i="6"/>
  <c r="GG34" i="6"/>
  <c r="GF34" i="6"/>
  <c r="GD34" i="6"/>
  <c r="GL34" i="6" s="1"/>
  <c r="GM34" i="6" s="1"/>
  <c r="FR34" i="6"/>
  <c r="FQ34" i="6"/>
  <c r="FP34" i="6"/>
  <c r="FO34" i="6"/>
  <c r="FM34" i="6"/>
  <c r="FS34" i="6" s="1"/>
  <c r="FA34" i="6"/>
  <c r="EZ34" i="6"/>
  <c r="EY34" i="6"/>
  <c r="EX34" i="6"/>
  <c r="EV34" i="6"/>
  <c r="EW33" i="6" s="1"/>
  <c r="EJ34" i="6"/>
  <c r="EI34" i="6"/>
  <c r="EH34" i="6"/>
  <c r="EG34" i="6"/>
  <c r="EE34" i="6"/>
  <c r="EM34" i="6" s="1"/>
  <c r="DS34" i="6"/>
  <c r="DR34" i="6"/>
  <c r="DQ34" i="6"/>
  <c r="DP34" i="6"/>
  <c r="DN34" i="6"/>
  <c r="DT34" i="6" s="1"/>
  <c r="DE34" i="6"/>
  <c r="DB34" i="6"/>
  <c r="DA34" i="6"/>
  <c r="CZ34" i="6"/>
  <c r="CY34" i="6"/>
  <c r="CW34" i="6"/>
  <c r="CK34" i="6"/>
  <c r="CJ34" i="6"/>
  <c r="CI34" i="6"/>
  <c r="CH34" i="6"/>
  <c r="CF34" i="6"/>
  <c r="CL34" i="6" s="1"/>
  <c r="BT34" i="6"/>
  <c r="BS34" i="6"/>
  <c r="BR34" i="6"/>
  <c r="BQ34" i="6"/>
  <c r="BO34" i="6"/>
  <c r="BC34" i="6"/>
  <c r="BB34" i="6"/>
  <c r="BA34" i="6"/>
  <c r="AZ34" i="6"/>
  <c r="AX34" i="6"/>
  <c r="AY33" i="6" s="1"/>
  <c r="AO34" i="6"/>
  <c r="AP34" i="6" s="1"/>
  <c r="AM34" i="6"/>
  <c r="AL34" i="6"/>
  <c r="AK34" i="6"/>
  <c r="AJ34" i="6"/>
  <c r="AI34" i="6"/>
  <c r="AN34" i="6" s="1"/>
  <c r="X34" i="6"/>
  <c r="Y34" i="6" s="1"/>
  <c r="W34" i="6"/>
  <c r="V34" i="6"/>
  <c r="U34" i="6"/>
  <c r="T34" i="6"/>
  <c r="S34" i="6"/>
  <c r="R34" i="6"/>
  <c r="G34" i="6"/>
  <c r="H33" i="6" s="1"/>
  <c r="MS33" i="6"/>
  <c r="MB33" i="6"/>
  <c r="LK33" i="6"/>
  <c r="KC33" i="6"/>
  <c r="JL33" i="6"/>
  <c r="IU33" i="6"/>
  <c r="GV33" i="6"/>
  <c r="CG33" i="6"/>
  <c r="AH33" i="6"/>
  <c r="AH34" i="6" s="1"/>
  <c r="Q33" i="6"/>
  <c r="Q34" i="6" s="1"/>
  <c r="SW32" i="6"/>
  <c r="SX32" i="6" s="1"/>
  <c r="SU32" i="6"/>
  <c r="ST32" i="6"/>
  <c r="SS32" i="6"/>
  <c r="SR32" i="6"/>
  <c r="SQ32" i="6"/>
  <c r="SV32" i="6" s="1"/>
  <c r="SF32" i="6"/>
  <c r="SG32" i="6" s="1"/>
  <c r="SD32" i="6"/>
  <c r="SC32" i="6"/>
  <c r="SB32" i="6"/>
  <c r="SA32" i="6"/>
  <c r="RZ32" i="6"/>
  <c r="SE32" i="6" s="1"/>
  <c r="RO32" i="6"/>
  <c r="RP32" i="6" s="1"/>
  <c r="RM32" i="6"/>
  <c r="RL32" i="6"/>
  <c r="RK32" i="6"/>
  <c r="RJ32" i="6"/>
  <c r="RI32" i="6"/>
  <c r="RN32" i="6" s="1"/>
  <c r="QX32" i="6"/>
  <c r="QY32" i="6" s="1"/>
  <c r="QV32" i="6"/>
  <c r="QU32" i="6"/>
  <c r="QT32" i="6"/>
  <c r="QS32" i="6"/>
  <c r="QR32" i="6"/>
  <c r="QW32" i="6" s="1"/>
  <c r="QG32" i="6"/>
  <c r="QH32" i="6" s="1"/>
  <c r="QE32" i="6"/>
  <c r="QD32" i="6"/>
  <c r="QC32" i="6"/>
  <c r="QB32" i="6"/>
  <c r="QA32" i="6"/>
  <c r="QF32" i="6" s="1"/>
  <c r="PP32" i="6"/>
  <c r="PQ32" i="6" s="1"/>
  <c r="PN32" i="6"/>
  <c r="PM32" i="6"/>
  <c r="PL32" i="6"/>
  <c r="PK32" i="6"/>
  <c r="PJ32" i="6"/>
  <c r="PO32" i="6" s="1"/>
  <c r="OY32" i="6"/>
  <c r="OZ32" i="6" s="1"/>
  <c r="OW32" i="6"/>
  <c r="OV32" i="6"/>
  <c r="OU32" i="6"/>
  <c r="OT32" i="6"/>
  <c r="OS32" i="6"/>
  <c r="OX32" i="6" s="1"/>
  <c r="OH32" i="6"/>
  <c r="OI32" i="6" s="1"/>
  <c r="OF32" i="6"/>
  <c r="OE32" i="6"/>
  <c r="OD32" i="6"/>
  <c r="OC32" i="6"/>
  <c r="OB32" i="6"/>
  <c r="OG32" i="6" s="1"/>
  <c r="NQ32" i="6"/>
  <c r="NR32" i="6" s="1"/>
  <c r="NO32" i="6"/>
  <c r="NN32" i="6"/>
  <c r="NM32" i="6"/>
  <c r="NL32" i="6"/>
  <c r="NK32" i="6"/>
  <c r="NP32" i="6" s="1"/>
  <c r="MZ32" i="6"/>
  <c r="MX32" i="6"/>
  <c r="MW32" i="6"/>
  <c r="MV32" i="6"/>
  <c r="MU32" i="6"/>
  <c r="MT32" i="6"/>
  <c r="MR32" i="6"/>
  <c r="MI32" i="6"/>
  <c r="MJ32" i="6" s="1"/>
  <c r="MF32" i="6"/>
  <c r="ME32" i="6"/>
  <c r="MD32" i="6"/>
  <c r="MC32" i="6"/>
  <c r="MA32" i="6"/>
  <c r="MG32" i="6" s="1"/>
  <c r="LO32" i="6"/>
  <c r="LN32" i="6"/>
  <c r="LM32" i="6"/>
  <c r="LL32" i="6"/>
  <c r="LJ32" i="6"/>
  <c r="LR32" i="6" s="1"/>
  <c r="KX32" i="6"/>
  <c r="KW32" i="6"/>
  <c r="KV32" i="6"/>
  <c r="KU32" i="6"/>
  <c r="KS32" i="6"/>
  <c r="LA32" i="6" s="1"/>
  <c r="KG32" i="6"/>
  <c r="KF32" i="6"/>
  <c r="KE32" i="6"/>
  <c r="KD32" i="6"/>
  <c r="KB32" i="6"/>
  <c r="KJ32" i="6" s="1"/>
  <c r="JS32" i="6"/>
  <c r="JP32" i="6"/>
  <c r="JO32" i="6"/>
  <c r="JN32" i="6"/>
  <c r="JM32" i="6"/>
  <c r="JK32" i="6"/>
  <c r="JQ32" i="6" s="1"/>
  <c r="IY32" i="6"/>
  <c r="IX32" i="6"/>
  <c r="IW32" i="6"/>
  <c r="IV32" i="6"/>
  <c r="IT32" i="6"/>
  <c r="JB32" i="6" s="1"/>
  <c r="JC32" i="6" s="1"/>
  <c r="IL32" i="6"/>
  <c r="II32" i="6"/>
  <c r="IH32" i="6"/>
  <c r="IG32" i="6"/>
  <c r="IF32" i="6"/>
  <c r="IE32" i="6"/>
  <c r="IC32" i="6"/>
  <c r="IK32" i="6" s="1"/>
  <c r="HQ32" i="6"/>
  <c r="HP32" i="6"/>
  <c r="HO32" i="6"/>
  <c r="HN32" i="6"/>
  <c r="HL32" i="6"/>
  <c r="HT32" i="6" s="1"/>
  <c r="GZ32" i="6"/>
  <c r="GY32" i="6"/>
  <c r="GX32" i="6"/>
  <c r="GW32" i="6"/>
  <c r="GU32" i="6"/>
  <c r="HA32" i="6" s="1"/>
  <c r="GI32" i="6"/>
  <c r="GH32" i="6"/>
  <c r="GG32" i="6"/>
  <c r="GF32" i="6"/>
  <c r="GD32" i="6"/>
  <c r="GJ32" i="6" s="1"/>
  <c r="FR32" i="6"/>
  <c r="FQ32" i="6"/>
  <c r="FP32" i="6"/>
  <c r="FO32" i="6"/>
  <c r="FM32" i="6"/>
  <c r="FA32" i="6"/>
  <c r="EZ32" i="6"/>
  <c r="EY32" i="6"/>
  <c r="EX32" i="6"/>
  <c r="EV32" i="6"/>
  <c r="FD32" i="6" s="1"/>
  <c r="EJ32" i="6"/>
  <c r="EI32" i="6"/>
  <c r="EH32" i="6"/>
  <c r="EG32" i="6"/>
  <c r="EE32" i="6"/>
  <c r="DS32" i="6"/>
  <c r="DR32" i="6"/>
  <c r="DQ32" i="6"/>
  <c r="DP32" i="6"/>
  <c r="DN32" i="6"/>
  <c r="DT32" i="6" s="1"/>
  <c r="DB32" i="6"/>
  <c r="DA32" i="6"/>
  <c r="CZ32" i="6"/>
  <c r="CY32" i="6"/>
  <c r="CW32" i="6"/>
  <c r="CK32" i="6"/>
  <c r="CJ32" i="6"/>
  <c r="CI32" i="6"/>
  <c r="CH32" i="6"/>
  <c r="CF32" i="6"/>
  <c r="CN32" i="6" s="1"/>
  <c r="BT32" i="6"/>
  <c r="BS32" i="6"/>
  <c r="BR32" i="6"/>
  <c r="BQ32" i="6"/>
  <c r="BO32" i="6"/>
  <c r="BC32" i="6"/>
  <c r="BB32" i="6"/>
  <c r="BA32" i="6"/>
  <c r="AZ32" i="6"/>
  <c r="AX32" i="6"/>
  <c r="BD32" i="6" s="1"/>
  <c r="AO32" i="6"/>
  <c r="AP32" i="6" s="1"/>
  <c r="AM32" i="6"/>
  <c r="AL32" i="6"/>
  <c r="AK32" i="6"/>
  <c r="AJ32" i="6"/>
  <c r="AI32" i="6"/>
  <c r="AN32" i="6" s="1"/>
  <c r="X32" i="6"/>
  <c r="Y32" i="6" s="1"/>
  <c r="V32" i="6"/>
  <c r="U32" i="6"/>
  <c r="T32" i="6"/>
  <c r="S32" i="6"/>
  <c r="R32" i="6"/>
  <c r="W32" i="6" s="1"/>
  <c r="G32" i="6"/>
  <c r="MW31" i="6"/>
  <c r="MV31" i="6"/>
  <c r="MU31" i="6"/>
  <c r="MT31" i="6"/>
  <c r="MR31" i="6"/>
  <c r="MF31" i="6"/>
  <c r="ME31" i="6"/>
  <c r="MD31" i="6"/>
  <c r="MC31" i="6"/>
  <c r="MA31" i="6"/>
  <c r="MG31" i="6" s="1"/>
  <c r="LO31" i="6"/>
  <c r="LN31" i="6"/>
  <c r="LM31" i="6"/>
  <c r="LL31" i="6"/>
  <c r="LJ31" i="6"/>
  <c r="KX31" i="6"/>
  <c r="KW31" i="6"/>
  <c r="KV31" i="6"/>
  <c r="KU31" i="6"/>
  <c r="KS31" i="6"/>
  <c r="LA31" i="6" s="1"/>
  <c r="KH31" i="6"/>
  <c r="KG31" i="6"/>
  <c r="KF31" i="6"/>
  <c r="KE31" i="6"/>
  <c r="KD31" i="6"/>
  <c r="KI31" i="6" s="1"/>
  <c r="KB31" i="6"/>
  <c r="JP31" i="6"/>
  <c r="JO31" i="6"/>
  <c r="JN31" i="6"/>
  <c r="JM31" i="6"/>
  <c r="JK31" i="6"/>
  <c r="JQ31" i="6" s="1"/>
  <c r="IY31" i="6"/>
  <c r="IX31" i="6"/>
  <c r="IW31" i="6"/>
  <c r="IV31" i="6"/>
  <c r="IT31" i="6"/>
  <c r="IZ31" i="6" s="1"/>
  <c r="IH31" i="6"/>
  <c r="IG31" i="6"/>
  <c r="IF31" i="6"/>
  <c r="IE31" i="6"/>
  <c r="IC31" i="6"/>
  <c r="IK31" i="6" s="1"/>
  <c r="HR31" i="6"/>
  <c r="HQ31" i="6"/>
  <c r="HP31" i="6"/>
  <c r="HO31" i="6"/>
  <c r="HN31" i="6"/>
  <c r="HL31" i="6"/>
  <c r="GZ31" i="6"/>
  <c r="GY31" i="6"/>
  <c r="GX31" i="6"/>
  <c r="GW31" i="6"/>
  <c r="GU31" i="6"/>
  <c r="HA31" i="6" s="1"/>
  <c r="GJ31" i="6"/>
  <c r="GI31" i="6"/>
  <c r="GH31" i="6"/>
  <c r="GG31" i="6"/>
  <c r="GF31" i="6"/>
  <c r="GD31" i="6"/>
  <c r="FR31" i="6"/>
  <c r="FQ31" i="6"/>
  <c r="FP31" i="6"/>
  <c r="FO31" i="6"/>
  <c r="FM31" i="6"/>
  <c r="FU31" i="6" s="1"/>
  <c r="FB31" i="6"/>
  <c r="FA31" i="6"/>
  <c r="EZ31" i="6"/>
  <c r="EY31" i="6"/>
  <c r="EX31" i="6"/>
  <c r="FC31" i="6" s="1"/>
  <c r="EV31" i="6"/>
  <c r="EJ31" i="6"/>
  <c r="EI31" i="6"/>
  <c r="EH31" i="6"/>
  <c r="EG31" i="6"/>
  <c r="EE31" i="6"/>
  <c r="EK31" i="6" s="1"/>
  <c r="DS31" i="6"/>
  <c r="DR31" i="6"/>
  <c r="DQ31" i="6"/>
  <c r="DP31" i="6"/>
  <c r="DN31" i="6"/>
  <c r="DT31" i="6" s="1"/>
  <c r="DB31" i="6"/>
  <c r="DA31" i="6"/>
  <c r="CZ31" i="6"/>
  <c r="CY31" i="6"/>
  <c r="CW31" i="6"/>
  <c r="DE31" i="6" s="1"/>
  <c r="CL31" i="6"/>
  <c r="CK31" i="6"/>
  <c r="CJ31" i="6"/>
  <c r="CI31" i="6"/>
  <c r="CH31" i="6"/>
  <c r="CF31" i="6"/>
  <c r="BT31" i="6"/>
  <c r="BS31" i="6"/>
  <c r="BR31" i="6"/>
  <c r="BQ31" i="6"/>
  <c r="BO31" i="6"/>
  <c r="BU31" i="6" s="1"/>
  <c r="BD31" i="6"/>
  <c r="BC31" i="6"/>
  <c r="BB31" i="6"/>
  <c r="BA31" i="6"/>
  <c r="AZ31" i="6"/>
  <c r="AX31" i="6"/>
  <c r="AO31" i="6"/>
  <c r="AP31" i="6" s="1"/>
  <c r="AN31" i="6"/>
  <c r="AM31" i="6"/>
  <c r="AL31" i="6"/>
  <c r="AK31" i="6"/>
  <c r="AJ31" i="6"/>
  <c r="AI31" i="6"/>
  <c r="X31" i="6"/>
  <c r="Y31" i="6" s="1"/>
  <c r="V31" i="6"/>
  <c r="U31" i="6"/>
  <c r="T31" i="6"/>
  <c r="S31" i="6"/>
  <c r="R31" i="6"/>
  <c r="W31" i="6" s="1"/>
  <c r="G31" i="6"/>
  <c r="SW30" i="6"/>
  <c r="SX30" i="6" s="1"/>
  <c r="SU30" i="6"/>
  <c r="ST30" i="6"/>
  <c r="SS30" i="6"/>
  <c r="SR30" i="6"/>
  <c r="SQ30" i="6"/>
  <c r="SV30" i="6" s="1"/>
  <c r="SF30" i="6"/>
  <c r="SG30" i="6" s="1"/>
  <c r="SD30" i="6"/>
  <c r="SC30" i="6"/>
  <c r="SB30" i="6"/>
  <c r="SA30" i="6"/>
  <c r="RZ30" i="6"/>
  <c r="SE30" i="6" s="1"/>
  <c r="RP30" i="6"/>
  <c r="RO30" i="6"/>
  <c r="RM30" i="6"/>
  <c r="RL30" i="6"/>
  <c r="RK30" i="6"/>
  <c r="RJ30" i="6"/>
  <c r="RI30" i="6"/>
  <c r="RN30" i="6" s="1"/>
  <c r="QY30" i="6"/>
  <c r="QX30" i="6"/>
  <c r="QV30" i="6"/>
  <c r="QU30" i="6"/>
  <c r="QT30" i="6"/>
  <c r="QS30" i="6"/>
  <c r="QR30" i="6"/>
  <c r="QW30" i="6" s="1"/>
  <c r="QG30" i="6"/>
  <c r="QH30" i="6" s="1"/>
  <c r="QE30" i="6"/>
  <c r="QD30" i="6"/>
  <c r="QC30" i="6"/>
  <c r="QB30" i="6"/>
  <c r="QA30" i="6"/>
  <c r="QF30" i="6" s="1"/>
  <c r="PP30" i="6"/>
  <c r="PQ30" i="6" s="1"/>
  <c r="PN30" i="6"/>
  <c r="PM30" i="6"/>
  <c r="PL30" i="6"/>
  <c r="PK30" i="6"/>
  <c r="PJ30" i="6"/>
  <c r="PO30" i="6" s="1"/>
  <c r="OZ30" i="6"/>
  <c r="OY30" i="6"/>
  <c r="OW30" i="6"/>
  <c r="OV30" i="6"/>
  <c r="OU30" i="6"/>
  <c r="OT30" i="6"/>
  <c r="OS30" i="6"/>
  <c r="OX30" i="6" s="1"/>
  <c r="OH30" i="6"/>
  <c r="OI30" i="6" s="1"/>
  <c r="OF30" i="6"/>
  <c r="OE30" i="6"/>
  <c r="OD30" i="6"/>
  <c r="OC30" i="6"/>
  <c r="OB30" i="6"/>
  <c r="OG30" i="6" s="1"/>
  <c r="NQ30" i="6"/>
  <c r="NR30" i="6" s="1"/>
  <c r="NO30" i="6"/>
  <c r="NN30" i="6"/>
  <c r="NM30" i="6"/>
  <c r="NL30" i="6"/>
  <c r="NK30" i="6"/>
  <c r="NP30" i="6" s="1"/>
  <c r="MW30" i="6"/>
  <c r="MV30" i="6"/>
  <c r="MU30" i="6"/>
  <c r="MT30" i="6"/>
  <c r="MR30" i="6"/>
  <c r="MX30" i="6" s="1"/>
  <c r="MG30" i="6"/>
  <c r="MF30" i="6"/>
  <c r="ME30" i="6"/>
  <c r="MD30" i="6"/>
  <c r="MC30" i="6"/>
  <c r="MA30" i="6"/>
  <c r="LO30" i="6"/>
  <c r="LN30" i="6"/>
  <c r="LM30" i="6"/>
  <c r="LL30" i="6"/>
  <c r="LJ30" i="6"/>
  <c r="LR30" i="6" s="1"/>
  <c r="KY30" i="6"/>
  <c r="KX30" i="6"/>
  <c r="KW30" i="6"/>
  <c r="KV30" i="6"/>
  <c r="KU30" i="6"/>
  <c r="KS30" i="6"/>
  <c r="KG30" i="6"/>
  <c r="KF30" i="6"/>
  <c r="KE30" i="6"/>
  <c r="KD30" i="6"/>
  <c r="KB30" i="6"/>
  <c r="KH30" i="6" s="1"/>
  <c r="JP30" i="6"/>
  <c r="JO30" i="6"/>
  <c r="JN30" i="6"/>
  <c r="JM30" i="6"/>
  <c r="JK30" i="6"/>
  <c r="JQ30" i="6" s="1"/>
  <c r="IY30" i="6"/>
  <c r="IX30" i="6"/>
  <c r="IW30" i="6"/>
  <c r="IV30" i="6"/>
  <c r="IT30" i="6"/>
  <c r="JB30" i="6" s="1"/>
  <c r="IH30" i="6"/>
  <c r="IG30" i="6"/>
  <c r="IF30" i="6"/>
  <c r="IE30" i="6"/>
  <c r="IC30" i="6"/>
  <c r="HQ30" i="6"/>
  <c r="HP30" i="6"/>
  <c r="HO30" i="6"/>
  <c r="HN30" i="6"/>
  <c r="HL30" i="6"/>
  <c r="HR30" i="6" s="1"/>
  <c r="HC30" i="6"/>
  <c r="GZ30" i="6"/>
  <c r="GY30" i="6"/>
  <c r="GX30" i="6"/>
  <c r="GW30" i="6"/>
  <c r="GU30" i="6"/>
  <c r="GI30" i="6"/>
  <c r="GH30" i="6"/>
  <c r="GG30" i="6"/>
  <c r="GF30" i="6"/>
  <c r="GD30" i="6"/>
  <c r="GL30" i="6" s="1"/>
  <c r="FR30" i="6"/>
  <c r="FQ30" i="6"/>
  <c r="FP30" i="6"/>
  <c r="FO30" i="6"/>
  <c r="FM30" i="6"/>
  <c r="FU30" i="6" s="1"/>
  <c r="FA30" i="6"/>
  <c r="EZ30" i="6"/>
  <c r="EY30" i="6"/>
  <c r="EX30" i="6"/>
  <c r="EV30" i="6"/>
  <c r="FB30" i="6" s="1"/>
  <c r="EM30" i="6"/>
  <c r="EJ30" i="6"/>
  <c r="EI30" i="6"/>
  <c r="EH30" i="6"/>
  <c r="EG30" i="6"/>
  <c r="EE30" i="6"/>
  <c r="DS30" i="6"/>
  <c r="DR30" i="6"/>
  <c r="DQ30" i="6"/>
  <c r="DP30" i="6"/>
  <c r="DN30" i="6"/>
  <c r="DV30" i="6" s="1"/>
  <c r="DE30" i="6"/>
  <c r="DC30" i="6"/>
  <c r="DB30" i="6"/>
  <c r="DA30" i="6"/>
  <c r="CZ30" i="6"/>
  <c r="CY30" i="6"/>
  <c r="CW30" i="6"/>
  <c r="CK30" i="6"/>
  <c r="CJ30" i="6"/>
  <c r="CI30" i="6"/>
  <c r="CH30" i="6"/>
  <c r="CF30" i="6"/>
  <c r="CL30" i="6" s="1"/>
  <c r="BW30" i="6"/>
  <c r="BU30" i="6"/>
  <c r="BT30" i="6"/>
  <c r="BS30" i="6"/>
  <c r="BR30" i="6"/>
  <c r="BQ30" i="6"/>
  <c r="BO30" i="6"/>
  <c r="BC30" i="6"/>
  <c r="BB30" i="6"/>
  <c r="BA30" i="6"/>
  <c r="AZ30" i="6"/>
  <c r="AX30" i="6"/>
  <c r="BF30" i="6" s="1"/>
  <c r="AO30" i="6"/>
  <c r="AP30" i="6" s="1"/>
  <c r="AM30" i="6"/>
  <c r="AL30" i="6"/>
  <c r="AK30" i="6"/>
  <c r="AJ30" i="6"/>
  <c r="AI30" i="6"/>
  <c r="AN30" i="6" s="1"/>
  <c r="X30" i="6"/>
  <c r="Y30" i="6" s="1"/>
  <c r="V30" i="6"/>
  <c r="U30" i="6"/>
  <c r="T30" i="6"/>
  <c r="S30" i="6"/>
  <c r="R30" i="6"/>
  <c r="W30" i="6" s="1"/>
  <c r="G30" i="6"/>
  <c r="SW29" i="6"/>
  <c r="SX29" i="6" s="1"/>
  <c r="SU29" i="6"/>
  <c r="ST29" i="6"/>
  <c r="SS29" i="6"/>
  <c r="SR29" i="6"/>
  <c r="SQ29" i="6"/>
  <c r="SV29" i="6" s="1"/>
  <c r="SF29" i="6"/>
  <c r="SG29" i="6" s="1"/>
  <c r="SD29" i="6"/>
  <c r="SC29" i="6"/>
  <c r="SB29" i="6"/>
  <c r="SA29" i="6"/>
  <c r="RZ29" i="6"/>
  <c r="SE29" i="6" s="1"/>
  <c r="RO29" i="6"/>
  <c r="RP29" i="6" s="1"/>
  <c r="RM29" i="6"/>
  <c r="RL29" i="6"/>
  <c r="RK29" i="6"/>
  <c r="RJ29" i="6"/>
  <c r="RI29" i="6"/>
  <c r="RN29" i="6" s="1"/>
  <c r="QX29" i="6"/>
  <c r="QY29" i="6" s="1"/>
  <c r="QV29" i="6"/>
  <c r="QU29" i="6"/>
  <c r="QT29" i="6"/>
  <c r="QS29" i="6"/>
  <c r="QR29" i="6"/>
  <c r="QW29" i="6" s="1"/>
  <c r="QG29" i="6"/>
  <c r="QH29" i="6" s="1"/>
  <c r="QE29" i="6"/>
  <c r="QD29" i="6"/>
  <c r="QC29" i="6"/>
  <c r="QB29" i="6"/>
  <c r="QA29" i="6"/>
  <c r="QF29" i="6" s="1"/>
  <c r="PP29" i="6"/>
  <c r="PQ29" i="6" s="1"/>
  <c r="PN29" i="6"/>
  <c r="PM29" i="6"/>
  <c r="PL29" i="6"/>
  <c r="PK29" i="6"/>
  <c r="PJ29" i="6"/>
  <c r="PO29" i="6" s="1"/>
  <c r="OY29" i="6"/>
  <c r="OZ29" i="6" s="1"/>
  <c r="OW29" i="6"/>
  <c r="OV29" i="6"/>
  <c r="OU29" i="6"/>
  <c r="OT29" i="6"/>
  <c r="OS29" i="6"/>
  <c r="OX29" i="6" s="1"/>
  <c r="OH29" i="6"/>
  <c r="OI29" i="6" s="1"/>
  <c r="OF29" i="6"/>
  <c r="OE29" i="6"/>
  <c r="OD29" i="6"/>
  <c r="OC29" i="6"/>
  <c r="OB29" i="6"/>
  <c r="OG29" i="6" s="1"/>
  <c r="NQ29" i="6"/>
  <c r="NR29" i="6" s="1"/>
  <c r="NO29" i="6"/>
  <c r="NN29" i="6"/>
  <c r="NM29" i="6"/>
  <c r="NL29" i="6"/>
  <c r="NK29" i="6"/>
  <c r="NP29" i="6" s="1"/>
  <c r="MW29" i="6"/>
  <c r="MV29" i="6"/>
  <c r="MU29" i="6"/>
  <c r="MT29" i="6"/>
  <c r="MR29" i="6"/>
  <c r="MX29" i="6" s="1"/>
  <c r="MF29" i="6"/>
  <c r="ME29" i="6"/>
  <c r="MD29" i="6"/>
  <c r="MC29" i="6"/>
  <c r="MA29" i="6"/>
  <c r="MB28" i="6" s="1"/>
  <c r="LO29" i="6"/>
  <c r="LN29" i="6"/>
  <c r="LM29" i="6"/>
  <c r="LL29" i="6"/>
  <c r="LJ29" i="6"/>
  <c r="LP29" i="6" s="1"/>
  <c r="KX29" i="6"/>
  <c r="KW29" i="6"/>
  <c r="KV29" i="6"/>
  <c r="KU29" i="6"/>
  <c r="KS29" i="6"/>
  <c r="KG29" i="6"/>
  <c r="KF29" i="6"/>
  <c r="KE29" i="6"/>
  <c r="KD29" i="6"/>
  <c r="KB29" i="6"/>
  <c r="KH29" i="6" s="1"/>
  <c r="JP29" i="6"/>
  <c r="JO29" i="6"/>
  <c r="JN29" i="6"/>
  <c r="JM29" i="6"/>
  <c r="JK29" i="6"/>
  <c r="IY29" i="6"/>
  <c r="IX29" i="6"/>
  <c r="IW29" i="6"/>
  <c r="IV29" i="6"/>
  <c r="IT29" i="6"/>
  <c r="IZ29" i="6" s="1"/>
  <c r="IH29" i="6"/>
  <c r="IG29" i="6"/>
  <c r="IF29" i="6"/>
  <c r="IE29" i="6"/>
  <c r="IC29" i="6"/>
  <c r="HQ29" i="6"/>
  <c r="HP29" i="6"/>
  <c r="HO29" i="6"/>
  <c r="HN29" i="6"/>
  <c r="HL29" i="6"/>
  <c r="HR29" i="6" s="1"/>
  <c r="GZ29" i="6"/>
  <c r="GY29" i="6"/>
  <c r="GX29" i="6"/>
  <c r="GW29" i="6"/>
  <c r="GU29" i="6"/>
  <c r="GI29" i="6"/>
  <c r="GH29" i="6"/>
  <c r="GG29" i="6"/>
  <c r="GF29" i="6"/>
  <c r="GD29" i="6"/>
  <c r="GJ29" i="6" s="1"/>
  <c r="FR29" i="6"/>
  <c r="FQ29" i="6"/>
  <c r="FP29" i="6"/>
  <c r="FO29" i="6"/>
  <c r="FM29" i="6"/>
  <c r="FA29" i="6"/>
  <c r="EZ29" i="6"/>
  <c r="EY29" i="6"/>
  <c r="EX29" i="6"/>
  <c r="EV29" i="6"/>
  <c r="FB29" i="6" s="1"/>
  <c r="EJ29" i="6"/>
  <c r="EI29" i="6"/>
  <c r="EH29" i="6"/>
  <c r="EG29" i="6"/>
  <c r="EE29" i="6"/>
  <c r="DS29" i="6"/>
  <c r="DR29" i="6"/>
  <c r="DQ29" i="6"/>
  <c r="DP29" i="6"/>
  <c r="DN29" i="6"/>
  <c r="DT29" i="6" s="1"/>
  <c r="DB29" i="6"/>
  <c r="DA29" i="6"/>
  <c r="CZ29" i="6"/>
  <c r="CY29" i="6"/>
  <c r="CW29" i="6"/>
  <c r="CK29" i="6"/>
  <c r="CJ29" i="6"/>
  <c r="CI29" i="6"/>
  <c r="CH29" i="6"/>
  <c r="CF29" i="6"/>
  <c r="CL29" i="6" s="1"/>
  <c r="BT29" i="6"/>
  <c r="BS29" i="6"/>
  <c r="BR29" i="6"/>
  <c r="BQ29" i="6"/>
  <c r="BO29" i="6"/>
  <c r="BC29" i="6"/>
  <c r="BB29" i="6"/>
  <c r="BA29" i="6"/>
  <c r="AZ29" i="6"/>
  <c r="AX29" i="6"/>
  <c r="BD29" i="6" s="1"/>
  <c r="AO29" i="6"/>
  <c r="AP29" i="6" s="1"/>
  <c r="AM29" i="6"/>
  <c r="AL29" i="6"/>
  <c r="AK29" i="6"/>
  <c r="AJ29" i="6"/>
  <c r="AI29" i="6"/>
  <c r="AN29" i="6" s="1"/>
  <c r="Y29" i="6"/>
  <c r="X29" i="6"/>
  <c r="V29" i="6"/>
  <c r="U29" i="6"/>
  <c r="T29" i="6"/>
  <c r="S29" i="6"/>
  <c r="R29" i="6"/>
  <c r="W29" i="6" s="1"/>
  <c r="G29" i="6"/>
  <c r="H28" i="6" s="1"/>
  <c r="LK28" i="6"/>
  <c r="EW28" i="6"/>
  <c r="DO28" i="6"/>
  <c r="AH28" i="6"/>
  <c r="AH29" i="6" s="1"/>
  <c r="Q28" i="6"/>
  <c r="Q29" i="6" s="1"/>
  <c r="SW27" i="6"/>
  <c r="SX27" i="6" s="1"/>
  <c r="SU27" i="6"/>
  <c r="ST27" i="6"/>
  <c r="SS27" i="6"/>
  <c r="SR27" i="6"/>
  <c r="SQ27" i="6"/>
  <c r="SV27" i="6" s="1"/>
  <c r="SF27" i="6"/>
  <c r="SG27" i="6" s="1"/>
  <c r="SD27" i="6"/>
  <c r="SC27" i="6"/>
  <c r="SB27" i="6"/>
  <c r="SA27" i="6"/>
  <c r="RZ27" i="6"/>
  <c r="SE27" i="6" s="1"/>
  <c r="RO27" i="6"/>
  <c r="RP27" i="6" s="1"/>
  <c r="RM27" i="6"/>
  <c r="RL27" i="6"/>
  <c r="RK27" i="6"/>
  <c r="RJ27" i="6"/>
  <c r="RI27" i="6"/>
  <c r="RN27" i="6" s="1"/>
  <c r="QX27" i="6"/>
  <c r="QY27" i="6" s="1"/>
  <c r="QV27" i="6"/>
  <c r="QU27" i="6"/>
  <c r="QT27" i="6"/>
  <c r="QS27" i="6"/>
  <c r="QR27" i="6"/>
  <c r="QW27" i="6" s="1"/>
  <c r="QG27" i="6"/>
  <c r="QH27" i="6" s="1"/>
  <c r="QE27" i="6"/>
  <c r="QD27" i="6"/>
  <c r="QC27" i="6"/>
  <c r="QB27" i="6"/>
  <c r="QA27" i="6"/>
  <c r="QF27" i="6" s="1"/>
  <c r="PP27" i="6"/>
  <c r="PQ27" i="6" s="1"/>
  <c r="PN27" i="6"/>
  <c r="PM27" i="6"/>
  <c r="PL27" i="6"/>
  <c r="PK27" i="6"/>
  <c r="PJ27" i="6"/>
  <c r="PO27" i="6" s="1"/>
  <c r="OY27" i="6"/>
  <c r="OZ27" i="6" s="1"/>
  <c r="OW27" i="6"/>
  <c r="OV27" i="6"/>
  <c r="OU27" i="6"/>
  <c r="OT27" i="6"/>
  <c r="OS27" i="6"/>
  <c r="OX27" i="6" s="1"/>
  <c r="OH27" i="6"/>
  <c r="OI27" i="6" s="1"/>
  <c r="OF27" i="6"/>
  <c r="OE27" i="6"/>
  <c r="OD27" i="6"/>
  <c r="OC27" i="6"/>
  <c r="OB27" i="6"/>
  <c r="OG27" i="6" s="1"/>
  <c r="NQ27" i="6"/>
  <c r="NR27" i="6" s="1"/>
  <c r="NO27" i="6"/>
  <c r="NN27" i="6"/>
  <c r="NM27" i="6"/>
  <c r="NL27" i="6"/>
  <c r="NK27" i="6"/>
  <c r="NP27" i="6" s="1"/>
  <c r="MX27" i="6"/>
  <c r="MW27" i="6"/>
  <c r="MV27" i="6"/>
  <c r="MU27" i="6"/>
  <c r="MT27" i="6"/>
  <c r="MR27" i="6"/>
  <c r="MZ27" i="6" s="1"/>
  <c r="MF27" i="6"/>
  <c r="ME27" i="6"/>
  <c r="MD27" i="6"/>
  <c r="MC27" i="6"/>
  <c r="MA27" i="6"/>
  <c r="MG27" i="6" s="1"/>
  <c r="LP27" i="6"/>
  <c r="LO27" i="6"/>
  <c r="LN27" i="6"/>
  <c r="LM27" i="6"/>
  <c r="LL27" i="6"/>
  <c r="LJ27" i="6"/>
  <c r="LR27" i="6" s="1"/>
  <c r="KX27" i="6"/>
  <c r="KW27" i="6"/>
  <c r="KV27" i="6"/>
  <c r="KU27" i="6"/>
  <c r="KS27" i="6"/>
  <c r="LA27" i="6" s="1"/>
  <c r="KH27" i="6"/>
  <c r="KG27" i="6"/>
  <c r="KF27" i="6"/>
  <c r="KE27" i="6"/>
  <c r="KD27" i="6"/>
  <c r="KB27" i="6"/>
  <c r="KJ27" i="6" s="1"/>
  <c r="JP27" i="6"/>
  <c r="JO27" i="6"/>
  <c r="JN27" i="6"/>
  <c r="JM27" i="6"/>
  <c r="JK27" i="6"/>
  <c r="JQ27" i="6" s="1"/>
  <c r="IZ27" i="6"/>
  <c r="IY27" i="6"/>
  <c r="IX27" i="6"/>
  <c r="IW27" i="6"/>
  <c r="IV27" i="6"/>
  <c r="IT27" i="6"/>
  <c r="JB27" i="6" s="1"/>
  <c r="IH27" i="6"/>
  <c r="IG27" i="6"/>
  <c r="IF27" i="6"/>
  <c r="IE27" i="6"/>
  <c r="IC27" i="6"/>
  <c r="IK27" i="6" s="1"/>
  <c r="HR27" i="6"/>
  <c r="HQ27" i="6"/>
  <c r="HP27" i="6"/>
  <c r="HO27" i="6"/>
  <c r="HN27" i="6"/>
  <c r="HL27" i="6"/>
  <c r="HT27" i="6" s="1"/>
  <c r="GZ27" i="6"/>
  <c r="GY27" i="6"/>
  <c r="GX27" i="6"/>
  <c r="GW27" i="6"/>
  <c r="GU27" i="6"/>
  <c r="HA27" i="6" s="1"/>
  <c r="GJ27" i="6"/>
  <c r="GI27" i="6"/>
  <c r="GH27" i="6"/>
  <c r="GG27" i="6"/>
  <c r="GF27" i="6"/>
  <c r="GD27" i="6"/>
  <c r="GL27" i="6" s="1"/>
  <c r="FR27" i="6"/>
  <c r="FQ27" i="6"/>
  <c r="FP27" i="6"/>
  <c r="FO27" i="6"/>
  <c r="FM27" i="6"/>
  <c r="FU27" i="6" s="1"/>
  <c r="FB27" i="6"/>
  <c r="FA27" i="6"/>
  <c r="EZ27" i="6"/>
  <c r="EY27" i="6"/>
  <c r="EX27" i="6"/>
  <c r="EV27" i="6"/>
  <c r="FD27" i="6" s="1"/>
  <c r="EJ27" i="6"/>
  <c r="EI27" i="6"/>
  <c r="EH27" i="6"/>
  <c r="EG27" i="6"/>
  <c r="EE27" i="6"/>
  <c r="EK27" i="6" s="1"/>
  <c r="DT27" i="6"/>
  <c r="DS27" i="6"/>
  <c r="DR27" i="6"/>
  <c r="DQ27" i="6"/>
  <c r="DP27" i="6"/>
  <c r="DN27" i="6"/>
  <c r="DV27" i="6" s="1"/>
  <c r="DB27" i="6"/>
  <c r="DA27" i="6"/>
  <c r="CZ27" i="6"/>
  <c r="CY27" i="6"/>
  <c r="CW27" i="6"/>
  <c r="DE27" i="6" s="1"/>
  <c r="CL27" i="6"/>
  <c r="CK27" i="6"/>
  <c r="CJ27" i="6"/>
  <c r="CI27" i="6"/>
  <c r="CH27" i="6"/>
  <c r="CF27" i="6"/>
  <c r="CN27" i="6" s="1"/>
  <c r="BT27" i="6"/>
  <c r="BS27" i="6"/>
  <c r="BR27" i="6"/>
  <c r="BQ27" i="6"/>
  <c r="BO27" i="6"/>
  <c r="BU27" i="6" s="1"/>
  <c r="BD27" i="6"/>
  <c r="BC27" i="6"/>
  <c r="BB27" i="6"/>
  <c r="BA27" i="6"/>
  <c r="AZ27" i="6"/>
  <c r="AX27" i="6"/>
  <c r="BF27" i="6" s="1"/>
  <c r="AO27" i="6"/>
  <c r="AP27" i="6" s="1"/>
  <c r="AM27" i="6"/>
  <c r="AL27" i="6"/>
  <c r="AK27" i="6"/>
  <c r="AJ27" i="6"/>
  <c r="AI27" i="6"/>
  <c r="AN27" i="6" s="1"/>
  <c r="Y27" i="6"/>
  <c r="X27" i="6"/>
  <c r="V27" i="6"/>
  <c r="U27" i="6"/>
  <c r="T27" i="6"/>
  <c r="S27" i="6"/>
  <c r="R27" i="6"/>
  <c r="W27" i="6" s="1"/>
  <c r="G27" i="6"/>
  <c r="SX26" i="6"/>
  <c r="SW26" i="6"/>
  <c r="SV26" i="6"/>
  <c r="SU26" i="6"/>
  <c r="ST26" i="6"/>
  <c r="SS26" i="6"/>
  <c r="SR26" i="6"/>
  <c r="SQ26" i="6"/>
  <c r="SG26" i="6"/>
  <c r="SF26" i="6"/>
  <c r="SE26" i="6"/>
  <c r="SD26" i="6"/>
  <c r="SC26" i="6"/>
  <c r="SB26" i="6"/>
  <c r="SA26" i="6"/>
  <c r="RZ26" i="6"/>
  <c r="RP26" i="6"/>
  <c r="RO26" i="6"/>
  <c r="RN26" i="6"/>
  <c r="RM26" i="6"/>
  <c r="RL26" i="6"/>
  <c r="RK26" i="6"/>
  <c r="RJ26" i="6"/>
  <c r="RI26" i="6"/>
  <c r="QY26" i="6"/>
  <c r="QX26" i="6"/>
  <c r="QW26" i="6"/>
  <c r="QV26" i="6"/>
  <c r="QU26" i="6"/>
  <c r="QT26" i="6"/>
  <c r="QS26" i="6"/>
  <c r="QR26" i="6"/>
  <c r="QH26" i="6"/>
  <c r="QG26" i="6"/>
  <c r="QF26" i="6"/>
  <c r="QE26" i="6"/>
  <c r="QD26" i="6"/>
  <c r="QC26" i="6"/>
  <c r="QB26" i="6"/>
  <c r="QA26" i="6"/>
  <c r="PQ26" i="6"/>
  <c r="PP26" i="6"/>
  <c r="PO26" i="6"/>
  <c r="PN26" i="6"/>
  <c r="PM26" i="6"/>
  <c r="PL26" i="6"/>
  <c r="PK26" i="6"/>
  <c r="PJ26" i="6"/>
  <c r="OZ26" i="6"/>
  <c r="OY26" i="6"/>
  <c r="OX26" i="6"/>
  <c r="OW26" i="6"/>
  <c r="OV26" i="6"/>
  <c r="OU26" i="6"/>
  <c r="OT26" i="6"/>
  <c r="OS26" i="6"/>
  <c r="OI26" i="6"/>
  <c r="OH26" i="6"/>
  <c r="OG26" i="6"/>
  <c r="OF26" i="6"/>
  <c r="OE26" i="6"/>
  <c r="OD26" i="6"/>
  <c r="OC26" i="6"/>
  <c r="OB26" i="6"/>
  <c r="NR26" i="6"/>
  <c r="NQ26" i="6"/>
  <c r="NP26" i="6"/>
  <c r="NO26" i="6"/>
  <c r="NN26" i="6"/>
  <c r="NM26" i="6"/>
  <c r="NL26" i="6"/>
  <c r="NK26" i="6"/>
  <c r="MW26" i="6"/>
  <c r="MV26" i="6"/>
  <c r="MU26" i="6"/>
  <c r="MT26" i="6"/>
  <c r="MR26" i="6"/>
  <c r="MX26" i="6" s="1"/>
  <c r="MG26" i="6"/>
  <c r="MF26" i="6"/>
  <c r="ME26" i="6"/>
  <c r="MD26" i="6"/>
  <c r="MC26" i="6"/>
  <c r="MA26" i="6"/>
  <c r="MI26" i="6" s="1"/>
  <c r="LO26" i="6"/>
  <c r="LN26" i="6"/>
  <c r="LM26" i="6"/>
  <c r="LL26" i="6"/>
  <c r="LJ26" i="6"/>
  <c r="LR26" i="6" s="1"/>
  <c r="KY26" i="6"/>
  <c r="KX26" i="6"/>
  <c r="KW26" i="6"/>
  <c r="KV26" i="6"/>
  <c r="KU26" i="6"/>
  <c r="KS26" i="6"/>
  <c r="LA26" i="6" s="1"/>
  <c r="KG26" i="6"/>
  <c r="KF26" i="6"/>
  <c r="KE26" i="6"/>
  <c r="KI26" i="6" s="1"/>
  <c r="KD26" i="6"/>
  <c r="KB26" i="6"/>
  <c r="KH26" i="6" s="1"/>
  <c r="JP26" i="6"/>
  <c r="JO26" i="6"/>
  <c r="JN26" i="6"/>
  <c r="JM26" i="6"/>
  <c r="JK26" i="6"/>
  <c r="JS26" i="6" s="1"/>
  <c r="IY26" i="6"/>
  <c r="IX26" i="6"/>
  <c r="IW26" i="6"/>
  <c r="IV26" i="6"/>
  <c r="IT26" i="6"/>
  <c r="JB26" i="6" s="1"/>
  <c r="II26" i="6"/>
  <c r="IH26" i="6"/>
  <c r="IG26" i="6"/>
  <c r="IF26" i="6"/>
  <c r="IE26" i="6"/>
  <c r="IC26" i="6"/>
  <c r="IK26" i="6" s="1"/>
  <c r="HQ26" i="6"/>
  <c r="HP26" i="6"/>
  <c r="HO26" i="6"/>
  <c r="HN26" i="6"/>
  <c r="HL26" i="6"/>
  <c r="HR26" i="6" s="1"/>
  <c r="HA26" i="6"/>
  <c r="GZ26" i="6"/>
  <c r="GY26" i="6"/>
  <c r="GX26" i="6"/>
  <c r="GW26" i="6"/>
  <c r="GU26" i="6"/>
  <c r="HC26" i="6" s="1"/>
  <c r="GI26" i="6"/>
  <c r="GH26" i="6"/>
  <c r="GG26" i="6"/>
  <c r="GF26" i="6"/>
  <c r="GD26" i="6"/>
  <c r="GL26" i="6" s="1"/>
  <c r="FS26" i="6"/>
  <c r="FR26" i="6"/>
  <c r="FQ26" i="6"/>
  <c r="FP26" i="6"/>
  <c r="FO26" i="6"/>
  <c r="FM26" i="6"/>
  <c r="FU26" i="6" s="1"/>
  <c r="FA26" i="6"/>
  <c r="EZ26" i="6"/>
  <c r="EY26" i="6"/>
  <c r="FC26" i="6" s="1"/>
  <c r="EX26" i="6"/>
  <c r="EV26" i="6"/>
  <c r="FB26" i="6" s="1"/>
  <c r="EJ26" i="6"/>
  <c r="EI26" i="6"/>
  <c r="EH26" i="6"/>
  <c r="EG26" i="6"/>
  <c r="EE26" i="6"/>
  <c r="EM26" i="6" s="1"/>
  <c r="DS26" i="6"/>
  <c r="DR26" i="6"/>
  <c r="DQ26" i="6"/>
  <c r="DP26" i="6"/>
  <c r="DN26" i="6"/>
  <c r="DV26" i="6" s="1"/>
  <c r="DC26" i="6"/>
  <c r="DB26" i="6"/>
  <c r="DA26" i="6"/>
  <c r="CZ26" i="6"/>
  <c r="CY26" i="6"/>
  <c r="CW26" i="6"/>
  <c r="DE26" i="6" s="1"/>
  <c r="CK26" i="6"/>
  <c r="CJ26" i="6"/>
  <c r="CI26" i="6"/>
  <c r="CH26" i="6"/>
  <c r="CF26" i="6"/>
  <c r="CL26" i="6" s="1"/>
  <c r="BU26" i="6"/>
  <c r="BT26" i="6"/>
  <c r="BS26" i="6"/>
  <c r="BR26" i="6"/>
  <c r="BQ26" i="6"/>
  <c r="BO26" i="6"/>
  <c r="BW26" i="6" s="1"/>
  <c r="BC26" i="6"/>
  <c r="BB26" i="6"/>
  <c r="BA26" i="6"/>
  <c r="AZ26" i="6"/>
  <c r="AX26" i="6"/>
  <c r="BF26" i="6" s="1"/>
  <c r="AO26" i="6"/>
  <c r="AP26" i="6" s="1"/>
  <c r="AM26" i="6"/>
  <c r="AL26" i="6"/>
  <c r="AK26" i="6"/>
  <c r="AJ26" i="6"/>
  <c r="AI26" i="6"/>
  <c r="AN26" i="6" s="1"/>
  <c r="X26" i="6"/>
  <c r="Y26" i="6" s="1"/>
  <c r="V26" i="6"/>
  <c r="U26" i="6"/>
  <c r="T26" i="6"/>
  <c r="S26" i="6"/>
  <c r="R26" i="6"/>
  <c r="W26" i="6" s="1"/>
  <c r="G26" i="6"/>
  <c r="SW25" i="6"/>
  <c r="SX25" i="6" s="1"/>
  <c r="SU25" i="6"/>
  <c r="ST25" i="6"/>
  <c r="SS25" i="6"/>
  <c r="SR25" i="6"/>
  <c r="SQ25" i="6"/>
  <c r="SV25" i="6" s="1"/>
  <c r="SF25" i="6"/>
  <c r="SG25" i="6" s="1"/>
  <c r="SD25" i="6"/>
  <c r="SC25" i="6"/>
  <c r="SB25" i="6"/>
  <c r="SA25" i="6"/>
  <c r="RZ25" i="6"/>
  <c r="SE25" i="6" s="1"/>
  <c r="RO25" i="6"/>
  <c r="RP25" i="6" s="1"/>
  <c r="RM25" i="6"/>
  <c r="RL25" i="6"/>
  <c r="RK25" i="6"/>
  <c r="RJ25" i="6"/>
  <c r="RI25" i="6"/>
  <c r="RN25" i="6" s="1"/>
  <c r="QX25" i="6"/>
  <c r="QY25" i="6" s="1"/>
  <c r="QV25" i="6"/>
  <c r="QU25" i="6"/>
  <c r="QT25" i="6"/>
  <c r="QS25" i="6"/>
  <c r="QR25" i="6"/>
  <c r="QW25" i="6" s="1"/>
  <c r="QG25" i="6"/>
  <c r="QH25" i="6" s="1"/>
  <c r="QE25" i="6"/>
  <c r="QD25" i="6"/>
  <c r="QC25" i="6"/>
  <c r="QB25" i="6"/>
  <c r="QA25" i="6"/>
  <c r="QF25" i="6" s="1"/>
  <c r="PP25" i="6"/>
  <c r="PQ25" i="6" s="1"/>
  <c r="PN25" i="6"/>
  <c r="PM25" i="6"/>
  <c r="PL25" i="6"/>
  <c r="PK25" i="6"/>
  <c r="PJ25" i="6"/>
  <c r="PO25" i="6" s="1"/>
  <c r="OY25" i="6"/>
  <c r="OZ25" i="6" s="1"/>
  <c r="OW25" i="6"/>
  <c r="OV25" i="6"/>
  <c r="OU25" i="6"/>
  <c r="OT25" i="6"/>
  <c r="OS25" i="6"/>
  <c r="OX25" i="6" s="1"/>
  <c r="OH25" i="6"/>
  <c r="OI25" i="6" s="1"/>
  <c r="OF25" i="6"/>
  <c r="OE25" i="6"/>
  <c r="OD25" i="6"/>
  <c r="OC25" i="6"/>
  <c r="OB25" i="6"/>
  <c r="OG25" i="6" s="1"/>
  <c r="NQ25" i="6"/>
  <c r="NR25" i="6" s="1"/>
  <c r="NO25" i="6"/>
  <c r="NN25" i="6"/>
  <c r="NM25" i="6"/>
  <c r="NL25" i="6"/>
  <c r="NK25" i="6"/>
  <c r="NP25" i="6" s="1"/>
  <c r="MW25" i="6"/>
  <c r="MV25" i="6"/>
  <c r="MU25" i="6"/>
  <c r="MT25" i="6"/>
  <c r="MR25" i="6"/>
  <c r="MF25" i="6"/>
  <c r="ME25" i="6"/>
  <c r="MD25" i="6"/>
  <c r="MC25" i="6"/>
  <c r="MA25" i="6"/>
  <c r="MG25" i="6" s="1"/>
  <c r="LO25" i="6"/>
  <c r="LN25" i="6"/>
  <c r="LM25" i="6"/>
  <c r="LL25" i="6"/>
  <c r="LJ25" i="6"/>
  <c r="LP25" i="6" s="1"/>
  <c r="KX25" i="6"/>
  <c r="KW25" i="6"/>
  <c r="KV25" i="6"/>
  <c r="KU25" i="6"/>
  <c r="KS25" i="6"/>
  <c r="KY25" i="6" s="1"/>
  <c r="KG25" i="6"/>
  <c r="KF25" i="6"/>
  <c r="KE25" i="6"/>
  <c r="KD25" i="6"/>
  <c r="KB25" i="6"/>
  <c r="JQ25" i="6"/>
  <c r="JP25" i="6"/>
  <c r="JO25" i="6"/>
  <c r="JN25" i="6"/>
  <c r="JM25" i="6"/>
  <c r="JK25" i="6"/>
  <c r="IY25" i="6"/>
  <c r="IX25" i="6"/>
  <c r="IW25" i="6"/>
  <c r="IV25" i="6"/>
  <c r="IT25" i="6"/>
  <c r="IZ25" i="6" s="1"/>
  <c r="IH25" i="6"/>
  <c r="IG25" i="6"/>
  <c r="IF25" i="6"/>
  <c r="IE25" i="6"/>
  <c r="IC25" i="6"/>
  <c r="ID24" i="6" s="1"/>
  <c r="HQ25" i="6"/>
  <c r="HP25" i="6"/>
  <c r="HO25" i="6"/>
  <c r="HN25" i="6"/>
  <c r="HL25" i="6"/>
  <c r="HM24" i="6" s="1"/>
  <c r="GZ25" i="6"/>
  <c r="GY25" i="6"/>
  <c r="GX25" i="6"/>
  <c r="GW25" i="6"/>
  <c r="GU25" i="6"/>
  <c r="HA25" i="6" s="1"/>
  <c r="GI25" i="6"/>
  <c r="GH25" i="6"/>
  <c r="GG25" i="6"/>
  <c r="GF25" i="6"/>
  <c r="GD25" i="6"/>
  <c r="GJ25" i="6" s="1"/>
  <c r="FR25" i="6"/>
  <c r="FQ25" i="6"/>
  <c r="FP25" i="6"/>
  <c r="FO25" i="6"/>
  <c r="FM25" i="6"/>
  <c r="FS25" i="6" s="1"/>
  <c r="FA25" i="6"/>
  <c r="EZ25" i="6"/>
  <c r="EY25" i="6"/>
  <c r="EX25" i="6"/>
  <c r="EV25" i="6"/>
  <c r="EW24" i="6" s="1"/>
  <c r="EK25" i="6"/>
  <c r="EJ25" i="6"/>
  <c r="EI25" i="6"/>
  <c r="EH25" i="6"/>
  <c r="EG25" i="6"/>
  <c r="EE25" i="6"/>
  <c r="DS25" i="6"/>
  <c r="DR25" i="6"/>
  <c r="DQ25" i="6"/>
  <c r="DP25" i="6"/>
  <c r="DN25" i="6"/>
  <c r="DT25" i="6" s="1"/>
  <c r="DC25" i="6"/>
  <c r="DB25" i="6"/>
  <c r="DA25" i="6"/>
  <c r="CZ25" i="6"/>
  <c r="CY25" i="6"/>
  <c r="CW25" i="6"/>
  <c r="CK25" i="6"/>
  <c r="CJ25" i="6"/>
  <c r="CI25" i="6"/>
  <c r="CH25" i="6"/>
  <c r="CF25" i="6"/>
  <c r="BT25" i="6"/>
  <c r="BS25" i="6"/>
  <c r="BR25" i="6"/>
  <c r="BQ25" i="6"/>
  <c r="BO25" i="6"/>
  <c r="BU25" i="6" s="1"/>
  <c r="BC25" i="6"/>
  <c r="BB25" i="6"/>
  <c r="BA25" i="6"/>
  <c r="AZ25" i="6"/>
  <c r="AX25" i="6"/>
  <c r="BD25" i="6" s="1"/>
  <c r="AO25" i="6"/>
  <c r="AP25" i="6" s="1"/>
  <c r="AM25" i="6"/>
  <c r="AL25" i="6"/>
  <c r="AK25" i="6"/>
  <c r="AJ25" i="6"/>
  <c r="AI25" i="6"/>
  <c r="AN25" i="6" s="1"/>
  <c r="Y25" i="6"/>
  <c r="X25" i="6"/>
  <c r="V25" i="6"/>
  <c r="U25" i="6"/>
  <c r="T25" i="6"/>
  <c r="S25" i="6"/>
  <c r="R25" i="6"/>
  <c r="W25" i="6" s="1"/>
  <c r="G25" i="6"/>
  <c r="H24" i="6" s="1"/>
  <c r="SW24" i="6"/>
  <c r="SX24" i="6" s="1"/>
  <c r="SU24" i="6"/>
  <c r="ST24" i="6"/>
  <c r="SS24" i="6"/>
  <c r="SR24" i="6"/>
  <c r="SQ24" i="6"/>
  <c r="SV24" i="6" s="1"/>
  <c r="SF24" i="6"/>
  <c r="SG24" i="6" s="1"/>
  <c r="SD24" i="6"/>
  <c r="SC24" i="6"/>
  <c r="SB24" i="6"/>
  <c r="SA24" i="6"/>
  <c r="RZ24" i="6"/>
  <c r="SE24" i="6" s="1"/>
  <c r="RO24" i="6"/>
  <c r="RP24" i="6" s="1"/>
  <c r="RM24" i="6"/>
  <c r="RL24" i="6"/>
  <c r="RK24" i="6"/>
  <c r="RJ24" i="6"/>
  <c r="RI24" i="6"/>
  <c r="RN24" i="6" s="1"/>
  <c r="QX24" i="6"/>
  <c r="QY24" i="6" s="1"/>
  <c r="QV24" i="6"/>
  <c r="QU24" i="6"/>
  <c r="QT24" i="6"/>
  <c r="QS24" i="6"/>
  <c r="QR24" i="6"/>
  <c r="QW24" i="6" s="1"/>
  <c r="QG24" i="6"/>
  <c r="QH24" i="6" s="1"/>
  <c r="QE24" i="6"/>
  <c r="QD24" i="6"/>
  <c r="QC24" i="6"/>
  <c r="QB24" i="6"/>
  <c r="QA24" i="6"/>
  <c r="QF24" i="6" s="1"/>
  <c r="PP24" i="6"/>
  <c r="PQ24" i="6" s="1"/>
  <c r="PN24" i="6"/>
  <c r="PM24" i="6"/>
  <c r="PL24" i="6"/>
  <c r="PK24" i="6"/>
  <c r="PJ24" i="6"/>
  <c r="PO24" i="6" s="1"/>
  <c r="OY24" i="6"/>
  <c r="OZ24" i="6" s="1"/>
  <c r="OW24" i="6"/>
  <c r="OV24" i="6"/>
  <c r="OU24" i="6"/>
  <c r="OT24" i="6"/>
  <c r="OS24" i="6"/>
  <c r="OX24" i="6" s="1"/>
  <c r="OH24" i="6"/>
  <c r="OI24" i="6" s="1"/>
  <c r="OF24" i="6"/>
  <c r="OE24" i="6"/>
  <c r="OD24" i="6"/>
  <c r="OC24" i="6"/>
  <c r="OB24" i="6"/>
  <c r="OG24" i="6" s="1"/>
  <c r="NQ24" i="6"/>
  <c r="NR24" i="6" s="1"/>
  <c r="NO24" i="6"/>
  <c r="NN24" i="6"/>
  <c r="NM24" i="6"/>
  <c r="NL24" i="6"/>
  <c r="NK24" i="6"/>
  <c r="NP24" i="6" s="1"/>
  <c r="KT24" i="6"/>
  <c r="JL24" i="6"/>
  <c r="FN24" i="6"/>
  <c r="EF24" i="6"/>
  <c r="CX24" i="6"/>
  <c r="AH24" i="6"/>
  <c r="AH25" i="6" s="1"/>
  <c r="Q24" i="6"/>
  <c r="Q25" i="6" s="1"/>
  <c r="MW23" i="6"/>
  <c r="MV23" i="6"/>
  <c r="MU23" i="6"/>
  <c r="MT23" i="6"/>
  <c r="MR23" i="6"/>
  <c r="MZ23" i="6" s="1"/>
  <c r="MF23" i="6"/>
  <c r="ME23" i="6"/>
  <c r="MD23" i="6"/>
  <c r="MC23" i="6"/>
  <c r="MA23" i="6"/>
  <c r="MI23" i="6" s="1"/>
  <c r="LO23" i="6"/>
  <c r="LN23" i="6"/>
  <c r="LM23" i="6"/>
  <c r="LL23" i="6"/>
  <c r="LJ23" i="6"/>
  <c r="LP23" i="6" s="1"/>
  <c r="LA23" i="6"/>
  <c r="KX23" i="6"/>
  <c r="KW23" i="6"/>
  <c r="KV23" i="6"/>
  <c r="KU23" i="6"/>
  <c r="KS23" i="6"/>
  <c r="KG23" i="6"/>
  <c r="KF23" i="6"/>
  <c r="KE23" i="6"/>
  <c r="KD23" i="6"/>
  <c r="KB23" i="6"/>
  <c r="KJ23" i="6" s="1"/>
  <c r="JS23" i="6"/>
  <c r="JP23" i="6"/>
  <c r="JO23" i="6"/>
  <c r="JN23" i="6"/>
  <c r="JM23" i="6"/>
  <c r="JK23" i="6"/>
  <c r="IY23" i="6"/>
  <c r="IX23" i="6"/>
  <c r="IW23" i="6"/>
  <c r="IV23" i="6"/>
  <c r="IT23" i="6"/>
  <c r="IZ23" i="6" s="1"/>
  <c r="IK23" i="6"/>
  <c r="IH23" i="6"/>
  <c r="IG23" i="6"/>
  <c r="IF23" i="6"/>
  <c r="IE23" i="6"/>
  <c r="IC23" i="6"/>
  <c r="HQ23" i="6"/>
  <c r="HP23" i="6"/>
  <c r="HO23" i="6"/>
  <c r="HN23" i="6"/>
  <c r="HL23" i="6"/>
  <c r="HT23" i="6" s="1"/>
  <c r="GZ23" i="6"/>
  <c r="GY23" i="6"/>
  <c r="GX23" i="6"/>
  <c r="GW23" i="6"/>
  <c r="GU23" i="6"/>
  <c r="HC23" i="6" s="1"/>
  <c r="GI23" i="6"/>
  <c r="GH23" i="6"/>
  <c r="GG23" i="6"/>
  <c r="GF23" i="6"/>
  <c r="GD23" i="6"/>
  <c r="GJ23" i="6" s="1"/>
  <c r="FU23" i="6"/>
  <c r="FR23" i="6"/>
  <c r="FQ23" i="6"/>
  <c r="FP23" i="6"/>
  <c r="FO23" i="6"/>
  <c r="FM23" i="6"/>
  <c r="FA23" i="6"/>
  <c r="EZ23" i="6"/>
  <c r="EY23" i="6"/>
  <c r="EX23" i="6"/>
  <c r="EV23" i="6"/>
  <c r="FD23" i="6" s="1"/>
  <c r="EM23" i="6"/>
  <c r="EJ23" i="6"/>
  <c r="EI23" i="6"/>
  <c r="EH23" i="6"/>
  <c r="EG23" i="6"/>
  <c r="EE23" i="6"/>
  <c r="DS23" i="6"/>
  <c r="DR23" i="6"/>
  <c r="DQ23" i="6"/>
  <c r="DP23" i="6"/>
  <c r="DN23" i="6"/>
  <c r="DT23" i="6" s="1"/>
  <c r="DE23" i="6"/>
  <c r="DB23" i="6"/>
  <c r="DA23" i="6"/>
  <c r="CZ23" i="6"/>
  <c r="CY23" i="6"/>
  <c r="CW23" i="6"/>
  <c r="CK23" i="6"/>
  <c r="CJ23" i="6"/>
  <c r="CI23" i="6"/>
  <c r="CH23" i="6"/>
  <c r="CF23" i="6"/>
  <c r="CN23" i="6" s="1"/>
  <c r="BU23" i="6"/>
  <c r="BT23" i="6"/>
  <c r="BS23" i="6"/>
  <c r="BR23" i="6"/>
  <c r="BQ23" i="6"/>
  <c r="BO23" i="6"/>
  <c r="BW23" i="6" s="1"/>
  <c r="BC23" i="6"/>
  <c r="BB23" i="6"/>
  <c r="BA23" i="6"/>
  <c r="AZ23" i="6"/>
  <c r="AX23" i="6"/>
  <c r="BD23" i="6" s="1"/>
  <c r="AO23" i="6"/>
  <c r="AP23" i="6" s="1"/>
  <c r="AM23" i="6"/>
  <c r="AL23" i="6"/>
  <c r="AK23" i="6"/>
  <c r="AJ23" i="6"/>
  <c r="AI23" i="6"/>
  <c r="AN23" i="6" s="1"/>
  <c r="X23" i="6"/>
  <c r="Y23" i="6" s="1"/>
  <c r="V23" i="6"/>
  <c r="U23" i="6"/>
  <c r="T23" i="6"/>
  <c r="S23" i="6"/>
  <c r="R23" i="6"/>
  <c r="W23" i="6" s="1"/>
  <c r="G23" i="6"/>
  <c r="SW22" i="6"/>
  <c r="SX22" i="6" s="1"/>
  <c r="SU22" i="6"/>
  <c r="ST22" i="6"/>
  <c r="SS22" i="6"/>
  <c r="SR22" i="6"/>
  <c r="SQ22" i="6"/>
  <c r="SV22" i="6" s="1"/>
  <c r="SF22" i="6"/>
  <c r="SG22" i="6" s="1"/>
  <c r="SD22" i="6"/>
  <c r="SC22" i="6"/>
  <c r="SB22" i="6"/>
  <c r="SA22" i="6"/>
  <c r="RZ22" i="6"/>
  <c r="SE22" i="6" s="1"/>
  <c r="RO22" i="6"/>
  <c r="RP22" i="6" s="1"/>
  <c r="RM22" i="6"/>
  <c r="RL22" i="6"/>
  <c r="RK22" i="6"/>
  <c r="RJ22" i="6"/>
  <c r="RI22" i="6"/>
  <c r="RN22" i="6" s="1"/>
  <c r="QX22" i="6"/>
  <c r="QY22" i="6" s="1"/>
  <c r="QV22" i="6"/>
  <c r="QU22" i="6"/>
  <c r="QT22" i="6"/>
  <c r="QS22" i="6"/>
  <c r="QR22" i="6"/>
  <c r="QW22" i="6" s="1"/>
  <c r="QG22" i="6"/>
  <c r="QH22" i="6" s="1"/>
  <c r="QE22" i="6"/>
  <c r="QD22" i="6"/>
  <c r="QC22" i="6"/>
  <c r="QB22" i="6"/>
  <c r="QA22" i="6"/>
  <c r="QF22" i="6" s="1"/>
  <c r="PP22" i="6"/>
  <c r="PQ22" i="6" s="1"/>
  <c r="PN22" i="6"/>
  <c r="PM22" i="6"/>
  <c r="PL22" i="6"/>
  <c r="PK22" i="6"/>
  <c r="PJ22" i="6"/>
  <c r="PO22" i="6" s="1"/>
  <c r="OY22" i="6"/>
  <c r="OZ22" i="6" s="1"/>
  <c r="OW22" i="6"/>
  <c r="OV22" i="6"/>
  <c r="OU22" i="6"/>
  <c r="OT22" i="6"/>
  <c r="OS22" i="6"/>
  <c r="OX22" i="6" s="1"/>
  <c r="OH22" i="6"/>
  <c r="OI22" i="6" s="1"/>
  <c r="OF22" i="6"/>
  <c r="OE22" i="6"/>
  <c r="OD22" i="6"/>
  <c r="OC22" i="6"/>
  <c r="OB22" i="6"/>
  <c r="OG22" i="6" s="1"/>
  <c r="NQ22" i="6"/>
  <c r="NR22" i="6" s="1"/>
  <c r="NO22" i="6"/>
  <c r="NN22" i="6"/>
  <c r="NM22" i="6"/>
  <c r="NL22" i="6"/>
  <c r="NK22" i="6"/>
  <c r="NP22" i="6" s="1"/>
  <c r="MW22" i="6"/>
  <c r="MV22" i="6"/>
  <c r="MU22" i="6"/>
  <c r="MT22" i="6"/>
  <c r="MR22" i="6"/>
  <c r="MZ22" i="6" s="1"/>
  <c r="MF22" i="6"/>
  <c r="ME22" i="6"/>
  <c r="MD22" i="6"/>
  <c r="MC22" i="6"/>
  <c r="MA22" i="6"/>
  <c r="MG22" i="6" s="1"/>
  <c r="LO22" i="6"/>
  <c r="LN22" i="6"/>
  <c r="LM22" i="6"/>
  <c r="LL22" i="6"/>
  <c r="LJ22" i="6"/>
  <c r="LR22" i="6" s="1"/>
  <c r="KX22" i="6"/>
  <c r="KW22" i="6"/>
  <c r="KV22" i="6"/>
  <c r="KU22" i="6"/>
  <c r="KS22" i="6"/>
  <c r="LA22" i="6" s="1"/>
  <c r="KG22" i="6"/>
  <c r="KF22" i="6"/>
  <c r="KE22" i="6"/>
  <c r="KD22" i="6"/>
  <c r="KB22" i="6"/>
  <c r="KJ22" i="6" s="1"/>
  <c r="JP22" i="6"/>
  <c r="JO22" i="6"/>
  <c r="JN22" i="6"/>
  <c r="JM22" i="6"/>
  <c r="JK22" i="6"/>
  <c r="JQ22" i="6" s="1"/>
  <c r="IY22" i="6"/>
  <c r="IX22" i="6"/>
  <c r="IW22" i="6"/>
  <c r="IV22" i="6"/>
  <c r="IT22" i="6"/>
  <c r="JB22" i="6" s="1"/>
  <c r="IH22" i="6"/>
  <c r="IG22" i="6"/>
  <c r="IF22" i="6"/>
  <c r="IE22" i="6"/>
  <c r="IC22" i="6"/>
  <c r="IK22" i="6" s="1"/>
  <c r="HQ22" i="6"/>
  <c r="HP22" i="6"/>
  <c r="HO22" i="6"/>
  <c r="HN22" i="6"/>
  <c r="HL22" i="6"/>
  <c r="HT22" i="6" s="1"/>
  <c r="GZ22" i="6"/>
  <c r="GY22" i="6"/>
  <c r="GX22" i="6"/>
  <c r="GW22" i="6"/>
  <c r="GU22" i="6"/>
  <c r="HA22" i="6" s="1"/>
  <c r="GI22" i="6"/>
  <c r="GH22" i="6"/>
  <c r="GG22" i="6"/>
  <c r="GF22" i="6"/>
  <c r="GD22" i="6"/>
  <c r="GL22" i="6" s="1"/>
  <c r="FR22" i="6"/>
  <c r="FQ22" i="6"/>
  <c r="FP22" i="6"/>
  <c r="FO22" i="6"/>
  <c r="FM22" i="6"/>
  <c r="FU22" i="6" s="1"/>
  <c r="FA22" i="6"/>
  <c r="EZ22" i="6"/>
  <c r="EY22" i="6"/>
  <c r="EX22" i="6"/>
  <c r="EV22" i="6"/>
  <c r="FD22" i="6" s="1"/>
  <c r="EJ22" i="6"/>
  <c r="EI22" i="6"/>
  <c r="EH22" i="6"/>
  <c r="EG22" i="6"/>
  <c r="EE22" i="6"/>
  <c r="EK22" i="6" s="1"/>
  <c r="DS22" i="6"/>
  <c r="DR22" i="6"/>
  <c r="DQ22" i="6"/>
  <c r="DP22" i="6"/>
  <c r="DN22" i="6"/>
  <c r="DV22" i="6" s="1"/>
  <c r="DB22" i="6"/>
  <c r="DA22" i="6"/>
  <c r="CZ22" i="6"/>
  <c r="CY22" i="6"/>
  <c r="CW22" i="6"/>
  <c r="DE22" i="6" s="1"/>
  <c r="CK22" i="6"/>
  <c r="CJ22" i="6"/>
  <c r="CI22" i="6"/>
  <c r="CH22" i="6"/>
  <c r="CF22" i="6"/>
  <c r="CN22" i="6" s="1"/>
  <c r="BT22" i="6"/>
  <c r="BS22" i="6"/>
  <c r="BR22" i="6"/>
  <c r="BQ22" i="6"/>
  <c r="BO22" i="6"/>
  <c r="BU22" i="6" s="1"/>
  <c r="BC22" i="6"/>
  <c r="BB22" i="6"/>
  <c r="BA22" i="6"/>
  <c r="AZ22" i="6"/>
  <c r="AX22" i="6"/>
  <c r="BF22" i="6" s="1"/>
  <c r="AO22" i="6"/>
  <c r="AP22" i="6" s="1"/>
  <c r="AM22" i="6"/>
  <c r="AL22" i="6"/>
  <c r="AK22" i="6"/>
  <c r="AJ22" i="6"/>
  <c r="AI22" i="6"/>
  <c r="AN22" i="6" s="1"/>
  <c r="X22" i="6"/>
  <c r="Y22" i="6" s="1"/>
  <c r="V22" i="6"/>
  <c r="U22" i="6"/>
  <c r="T22" i="6"/>
  <c r="S22" i="6"/>
  <c r="R22" i="6"/>
  <c r="W22" i="6" s="1"/>
  <c r="G22" i="6"/>
  <c r="SW21" i="6"/>
  <c r="SX21" i="6" s="1"/>
  <c r="SU21" i="6"/>
  <c r="ST21" i="6"/>
  <c r="SS21" i="6"/>
  <c r="SR21" i="6"/>
  <c r="SQ21" i="6"/>
  <c r="SV21" i="6" s="1"/>
  <c r="SF21" i="6"/>
  <c r="SG21" i="6" s="1"/>
  <c r="SD21" i="6"/>
  <c r="SC21" i="6"/>
  <c r="SB21" i="6"/>
  <c r="SA21" i="6"/>
  <c r="RZ21" i="6"/>
  <c r="SE21" i="6" s="1"/>
  <c r="RO21" i="6"/>
  <c r="RP21" i="6" s="1"/>
  <c r="RM21" i="6"/>
  <c r="RL21" i="6"/>
  <c r="RK21" i="6"/>
  <c r="RJ21" i="6"/>
  <c r="RI21" i="6"/>
  <c r="RN21" i="6" s="1"/>
  <c r="QX21" i="6"/>
  <c r="QY21" i="6" s="1"/>
  <c r="QV21" i="6"/>
  <c r="QU21" i="6"/>
  <c r="QT21" i="6"/>
  <c r="QS21" i="6"/>
  <c r="QR21" i="6"/>
  <c r="QW21" i="6" s="1"/>
  <c r="QG21" i="6"/>
  <c r="QH21" i="6" s="1"/>
  <c r="QE21" i="6"/>
  <c r="QD21" i="6"/>
  <c r="QC21" i="6"/>
  <c r="QB21" i="6"/>
  <c r="QA21" i="6"/>
  <c r="QF21" i="6" s="1"/>
  <c r="PP21" i="6"/>
  <c r="PQ21" i="6" s="1"/>
  <c r="PN21" i="6"/>
  <c r="PM21" i="6"/>
  <c r="PL21" i="6"/>
  <c r="PK21" i="6"/>
  <c r="PJ21" i="6"/>
  <c r="PO21" i="6" s="1"/>
  <c r="OY21" i="6"/>
  <c r="OZ21" i="6" s="1"/>
  <c r="OW21" i="6"/>
  <c r="OV21" i="6"/>
  <c r="OU21" i="6"/>
  <c r="OT21" i="6"/>
  <c r="OS21" i="6"/>
  <c r="OX21" i="6" s="1"/>
  <c r="OH21" i="6"/>
  <c r="OI21" i="6" s="1"/>
  <c r="OF21" i="6"/>
  <c r="OE21" i="6"/>
  <c r="OD21" i="6"/>
  <c r="OC21" i="6"/>
  <c r="OB21" i="6"/>
  <c r="OG21" i="6" s="1"/>
  <c r="NQ21" i="6"/>
  <c r="NR21" i="6" s="1"/>
  <c r="NO21" i="6"/>
  <c r="NN21" i="6"/>
  <c r="NM21" i="6"/>
  <c r="NL21" i="6"/>
  <c r="NK21" i="6"/>
  <c r="NP21" i="6" s="1"/>
  <c r="MW21" i="6"/>
  <c r="MV21" i="6"/>
  <c r="MU21" i="6"/>
  <c r="MT21" i="6"/>
  <c r="MR21" i="6"/>
  <c r="MX21" i="6" s="1"/>
  <c r="MF21" i="6"/>
  <c r="ME21" i="6"/>
  <c r="MD21" i="6"/>
  <c r="MC21" i="6"/>
  <c r="MA21" i="6"/>
  <c r="MI21" i="6" s="1"/>
  <c r="MJ21" i="6" s="1"/>
  <c r="LO21" i="6"/>
  <c r="LN21" i="6"/>
  <c r="LM21" i="6"/>
  <c r="LL21" i="6"/>
  <c r="LJ21" i="6"/>
  <c r="LP21" i="6" s="1"/>
  <c r="KX21" i="6"/>
  <c r="KW21" i="6"/>
  <c r="KV21" i="6"/>
  <c r="KU21" i="6"/>
  <c r="KS21" i="6"/>
  <c r="LA21" i="6" s="1"/>
  <c r="LB21" i="6" s="1"/>
  <c r="KG21" i="6"/>
  <c r="KF21" i="6"/>
  <c r="KE21" i="6"/>
  <c r="KD21" i="6"/>
  <c r="KB21" i="6"/>
  <c r="KH21" i="6" s="1"/>
  <c r="JQ21" i="6"/>
  <c r="JP21" i="6"/>
  <c r="JO21" i="6"/>
  <c r="JN21" i="6"/>
  <c r="JM21" i="6"/>
  <c r="JK21" i="6"/>
  <c r="JS21" i="6" s="1"/>
  <c r="JT21" i="6" s="1"/>
  <c r="IY21" i="6"/>
  <c r="IX21" i="6"/>
  <c r="IW21" i="6"/>
  <c r="IV21" i="6"/>
  <c r="IT21" i="6"/>
  <c r="IZ21" i="6" s="1"/>
  <c r="IH21" i="6"/>
  <c r="IG21" i="6"/>
  <c r="IF21" i="6"/>
  <c r="IE21" i="6"/>
  <c r="IC21" i="6"/>
  <c r="IK21" i="6" s="1"/>
  <c r="IL21" i="6" s="1"/>
  <c r="HQ21" i="6"/>
  <c r="HP21" i="6"/>
  <c r="HO21" i="6"/>
  <c r="HN21" i="6"/>
  <c r="HL21" i="6"/>
  <c r="HR21" i="6" s="1"/>
  <c r="GZ21" i="6"/>
  <c r="GY21" i="6"/>
  <c r="GX21" i="6"/>
  <c r="GW21" i="6"/>
  <c r="GU21" i="6"/>
  <c r="HC21" i="6" s="1"/>
  <c r="HD21" i="6" s="1"/>
  <c r="GI21" i="6"/>
  <c r="GH21" i="6"/>
  <c r="GG21" i="6"/>
  <c r="GF21" i="6"/>
  <c r="GD21" i="6"/>
  <c r="GJ21" i="6" s="1"/>
  <c r="FR21" i="6"/>
  <c r="FQ21" i="6"/>
  <c r="FP21" i="6"/>
  <c r="FO21" i="6"/>
  <c r="FM21" i="6"/>
  <c r="FU21" i="6" s="1"/>
  <c r="FV21" i="6" s="1"/>
  <c r="FA21" i="6"/>
  <c r="EZ21" i="6"/>
  <c r="EY21" i="6"/>
  <c r="EX21" i="6"/>
  <c r="EV21" i="6"/>
  <c r="FB21" i="6" s="1"/>
  <c r="EK21" i="6"/>
  <c r="EJ21" i="6"/>
  <c r="EI21" i="6"/>
  <c r="EH21" i="6"/>
  <c r="EG21" i="6"/>
  <c r="EE21" i="6"/>
  <c r="EM21" i="6" s="1"/>
  <c r="EN21" i="6" s="1"/>
  <c r="DS21" i="6"/>
  <c r="DR21" i="6"/>
  <c r="DQ21" i="6"/>
  <c r="DP21" i="6"/>
  <c r="DN21" i="6"/>
  <c r="DT21" i="6" s="1"/>
  <c r="DB21" i="6"/>
  <c r="DA21" i="6"/>
  <c r="CZ21" i="6"/>
  <c r="CY21" i="6"/>
  <c r="CW21" i="6"/>
  <c r="DE21" i="6" s="1"/>
  <c r="DF21" i="6" s="1"/>
  <c r="CK21" i="6"/>
  <c r="CJ21" i="6"/>
  <c r="CI21" i="6"/>
  <c r="CH21" i="6"/>
  <c r="CF21" i="6"/>
  <c r="CL21" i="6" s="1"/>
  <c r="BT21" i="6"/>
  <c r="BS21" i="6"/>
  <c r="BR21" i="6"/>
  <c r="BQ21" i="6"/>
  <c r="BO21" i="6"/>
  <c r="BW21" i="6" s="1"/>
  <c r="BX21" i="6" s="1"/>
  <c r="BC21" i="6"/>
  <c r="BB21" i="6"/>
  <c r="BA21" i="6"/>
  <c r="AZ21" i="6"/>
  <c r="AX21" i="6"/>
  <c r="BD21" i="6" s="1"/>
  <c r="AO21" i="6"/>
  <c r="AP21" i="6" s="1"/>
  <c r="AM21" i="6"/>
  <c r="AL21" i="6"/>
  <c r="AK21" i="6"/>
  <c r="AJ21" i="6"/>
  <c r="AI21" i="6"/>
  <c r="AN21" i="6" s="1"/>
  <c r="X21" i="6"/>
  <c r="Y21" i="6" s="1"/>
  <c r="V21" i="6"/>
  <c r="U21" i="6"/>
  <c r="T21" i="6"/>
  <c r="S21" i="6"/>
  <c r="R21" i="6"/>
  <c r="W21" i="6" s="1"/>
  <c r="G21" i="6"/>
  <c r="H20" i="6" s="1"/>
  <c r="KC20" i="6"/>
  <c r="JL20" i="6"/>
  <c r="HM20" i="6"/>
  <c r="DO20" i="6"/>
  <c r="CX20" i="6"/>
  <c r="AH20" i="6"/>
  <c r="AH21" i="6" s="1"/>
  <c r="Q20" i="6"/>
  <c r="Q21" i="6" s="1"/>
  <c r="SW19" i="6"/>
  <c r="SX19" i="6" s="1"/>
  <c r="SU19" i="6"/>
  <c r="ST19" i="6"/>
  <c r="SS19" i="6"/>
  <c r="SR19" i="6"/>
  <c r="SQ19" i="6"/>
  <c r="SV19" i="6" s="1"/>
  <c r="SF19" i="6"/>
  <c r="SG19" i="6" s="1"/>
  <c r="SD19" i="6"/>
  <c r="SC19" i="6"/>
  <c r="SB19" i="6"/>
  <c r="SA19" i="6"/>
  <c r="RZ19" i="6"/>
  <c r="SE19" i="6" s="1"/>
  <c r="RP19" i="6"/>
  <c r="RO19" i="6"/>
  <c r="RM19" i="6"/>
  <c r="RL19" i="6"/>
  <c r="RK19" i="6"/>
  <c r="RJ19" i="6"/>
  <c r="RI19" i="6"/>
  <c r="RN19" i="6" s="1"/>
  <c r="QX19" i="6"/>
  <c r="QY19" i="6" s="1"/>
  <c r="QV19" i="6"/>
  <c r="QU19" i="6"/>
  <c r="QT19" i="6"/>
  <c r="QS19" i="6"/>
  <c r="QR19" i="6"/>
  <c r="QW19" i="6" s="1"/>
  <c r="QG19" i="6"/>
  <c r="QH19" i="6" s="1"/>
  <c r="QE19" i="6"/>
  <c r="QD19" i="6"/>
  <c r="QC19" i="6"/>
  <c r="QB19" i="6"/>
  <c r="QA19" i="6"/>
  <c r="QF19" i="6" s="1"/>
  <c r="PP19" i="6"/>
  <c r="PQ19" i="6" s="1"/>
  <c r="PN19" i="6"/>
  <c r="PM19" i="6"/>
  <c r="PL19" i="6"/>
  <c r="PK19" i="6"/>
  <c r="PJ19" i="6"/>
  <c r="PO19" i="6" s="1"/>
  <c r="OZ19" i="6"/>
  <c r="OY19" i="6"/>
  <c r="OW19" i="6"/>
  <c r="OV19" i="6"/>
  <c r="OU19" i="6"/>
  <c r="OT19" i="6"/>
  <c r="OS19" i="6"/>
  <c r="OX19" i="6" s="1"/>
  <c r="OH19" i="6"/>
  <c r="OI19" i="6" s="1"/>
  <c r="OF19" i="6"/>
  <c r="OE19" i="6"/>
  <c r="OD19" i="6"/>
  <c r="OC19" i="6"/>
  <c r="OB19" i="6"/>
  <c r="OG19" i="6" s="1"/>
  <c r="NQ19" i="6"/>
  <c r="NR19" i="6" s="1"/>
  <c r="NO19" i="6"/>
  <c r="NN19" i="6"/>
  <c r="NM19" i="6"/>
  <c r="NL19" i="6"/>
  <c r="NK19" i="6"/>
  <c r="NP19" i="6" s="1"/>
  <c r="MW19" i="6"/>
  <c r="MV19" i="6"/>
  <c r="MU19" i="6"/>
  <c r="MT19" i="6"/>
  <c r="MR19" i="6"/>
  <c r="MZ19" i="6" s="1"/>
  <c r="MF19" i="6"/>
  <c r="ME19" i="6"/>
  <c r="MD19" i="6"/>
  <c r="MC19" i="6"/>
  <c r="MA19" i="6"/>
  <c r="MI19" i="6" s="1"/>
  <c r="LO19" i="6"/>
  <c r="LN19" i="6"/>
  <c r="LM19" i="6"/>
  <c r="LL19" i="6"/>
  <c r="LJ19" i="6"/>
  <c r="LP19" i="6" s="1"/>
  <c r="KX19" i="6"/>
  <c r="KW19" i="6"/>
  <c r="KV19" i="6"/>
  <c r="KU19" i="6"/>
  <c r="KS19" i="6"/>
  <c r="LA19" i="6" s="1"/>
  <c r="KG19" i="6"/>
  <c r="KF19" i="6"/>
  <c r="KE19" i="6"/>
  <c r="KD19" i="6"/>
  <c r="KB19" i="6"/>
  <c r="KJ19" i="6" s="1"/>
  <c r="JP19" i="6"/>
  <c r="JO19" i="6"/>
  <c r="JN19" i="6"/>
  <c r="JM19" i="6"/>
  <c r="JK19" i="6"/>
  <c r="JS19" i="6" s="1"/>
  <c r="IY19" i="6"/>
  <c r="IX19" i="6"/>
  <c r="IW19" i="6"/>
  <c r="IV19" i="6"/>
  <c r="IT19" i="6"/>
  <c r="IZ19" i="6" s="1"/>
  <c r="IH19" i="6"/>
  <c r="IG19" i="6"/>
  <c r="IF19" i="6"/>
  <c r="IE19" i="6"/>
  <c r="IC19" i="6"/>
  <c r="IK19" i="6" s="1"/>
  <c r="HQ19" i="6"/>
  <c r="HP19" i="6"/>
  <c r="HO19" i="6"/>
  <c r="HN19" i="6"/>
  <c r="HL19" i="6"/>
  <c r="HT19" i="6" s="1"/>
  <c r="GZ19" i="6"/>
  <c r="GY19" i="6"/>
  <c r="GX19" i="6"/>
  <c r="GW19" i="6"/>
  <c r="GU19" i="6"/>
  <c r="HC19" i="6" s="1"/>
  <c r="GI19" i="6"/>
  <c r="GH19" i="6"/>
  <c r="GG19" i="6"/>
  <c r="GF19" i="6"/>
  <c r="GD19" i="6"/>
  <c r="GJ19" i="6" s="1"/>
  <c r="FR19" i="6"/>
  <c r="FQ19" i="6"/>
  <c r="FP19" i="6"/>
  <c r="FO19" i="6"/>
  <c r="FM19" i="6"/>
  <c r="FU19" i="6" s="1"/>
  <c r="FA19" i="6"/>
  <c r="EZ19" i="6"/>
  <c r="EY19" i="6"/>
  <c r="EX19" i="6"/>
  <c r="EV19" i="6"/>
  <c r="FD19" i="6" s="1"/>
  <c r="EJ19" i="6"/>
  <c r="EI19" i="6"/>
  <c r="EH19" i="6"/>
  <c r="EG19" i="6"/>
  <c r="EE19" i="6"/>
  <c r="EM19" i="6" s="1"/>
  <c r="DS19" i="6"/>
  <c r="DR19" i="6"/>
  <c r="DQ19" i="6"/>
  <c r="DP19" i="6"/>
  <c r="DN19" i="6"/>
  <c r="DT19" i="6" s="1"/>
  <c r="DB19" i="6"/>
  <c r="DA19" i="6"/>
  <c r="CZ19" i="6"/>
  <c r="CY19" i="6"/>
  <c r="CW19" i="6"/>
  <c r="DE19" i="6" s="1"/>
  <c r="CK19" i="6"/>
  <c r="CJ19" i="6"/>
  <c r="CI19" i="6"/>
  <c r="CH19" i="6"/>
  <c r="CF19" i="6"/>
  <c r="CN19" i="6" s="1"/>
  <c r="BT19" i="6"/>
  <c r="BS19" i="6"/>
  <c r="BR19" i="6"/>
  <c r="BQ19" i="6"/>
  <c r="BO19" i="6"/>
  <c r="BW19" i="6" s="1"/>
  <c r="BC19" i="6"/>
  <c r="BB19" i="6"/>
  <c r="BA19" i="6"/>
  <c r="AZ19" i="6"/>
  <c r="AX19" i="6"/>
  <c r="BD19" i="6" s="1"/>
  <c r="AO19" i="6"/>
  <c r="AP19" i="6" s="1"/>
  <c r="AM19" i="6"/>
  <c r="AL19" i="6"/>
  <c r="AK19" i="6"/>
  <c r="AJ19" i="6"/>
  <c r="AI19" i="6"/>
  <c r="AN19" i="6" s="1"/>
  <c r="X19" i="6"/>
  <c r="Y19" i="6" s="1"/>
  <c r="V19" i="6"/>
  <c r="U19" i="6"/>
  <c r="T19" i="6"/>
  <c r="S19" i="6"/>
  <c r="R19" i="6"/>
  <c r="W19" i="6" s="1"/>
  <c r="G19" i="6"/>
  <c r="SW18" i="6"/>
  <c r="SX18" i="6" s="1"/>
  <c r="SU18" i="6"/>
  <c r="ST18" i="6"/>
  <c r="SS18" i="6"/>
  <c r="SR18" i="6"/>
  <c r="SQ18" i="6"/>
  <c r="SV18" i="6" s="1"/>
  <c r="SF18" i="6"/>
  <c r="SG18" i="6" s="1"/>
  <c r="SD18" i="6"/>
  <c r="SC18" i="6"/>
  <c r="SB18" i="6"/>
  <c r="SA18" i="6"/>
  <c r="RZ18" i="6"/>
  <c r="SE18" i="6" s="1"/>
  <c r="RO18" i="6"/>
  <c r="RP18" i="6" s="1"/>
  <c r="RM18" i="6"/>
  <c r="RL18" i="6"/>
  <c r="RK18" i="6"/>
  <c r="RJ18" i="6"/>
  <c r="RI18" i="6"/>
  <c r="RN18" i="6" s="1"/>
  <c r="QX18" i="6"/>
  <c r="QY18" i="6" s="1"/>
  <c r="QV18" i="6"/>
  <c r="QU18" i="6"/>
  <c r="QT18" i="6"/>
  <c r="QS18" i="6"/>
  <c r="QR18" i="6"/>
  <c r="QW18" i="6" s="1"/>
  <c r="QG18" i="6"/>
  <c r="QH18" i="6" s="1"/>
  <c r="QE18" i="6"/>
  <c r="QD18" i="6"/>
  <c r="QC18" i="6"/>
  <c r="QB18" i="6"/>
  <c r="QA18" i="6"/>
  <c r="QF18" i="6" s="1"/>
  <c r="PP18" i="6"/>
  <c r="PQ18" i="6" s="1"/>
  <c r="PN18" i="6"/>
  <c r="PM18" i="6"/>
  <c r="PL18" i="6"/>
  <c r="PK18" i="6"/>
  <c r="PJ18" i="6"/>
  <c r="PO18" i="6" s="1"/>
  <c r="OY18" i="6"/>
  <c r="OZ18" i="6" s="1"/>
  <c r="OW18" i="6"/>
  <c r="OV18" i="6"/>
  <c r="OU18" i="6"/>
  <c r="OT18" i="6"/>
  <c r="OS18" i="6"/>
  <c r="OX18" i="6" s="1"/>
  <c r="OH18" i="6"/>
  <c r="OI18" i="6" s="1"/>
  <c r="OF18" i="6"/>
  <c r="OE18" i="6"/>
  <c r="OD18" i="6"/>
  <c r="OC18" i="6"/>
  <c r="OB18" i="6"/>
  <c r="OG18" i="6" s="1"/>
  <c r="NQ18" i="6"/>
  <c r="NR18" i="6" s="1"/>
  <c r="NO18" i="6"/>
  <c r="NN18" i="6"/>
  <c r="NM18" i="6"/>
  <c r="NL18" i="6"/>
  <c r="NK18" i="6"/>
  <c r="NP18" i="6" s="1"/>
  <c r="MW18" i="6"/>
  <c r="MV18" i="6"/>
  <c r="MU18" i="6"/>
  <c r="MT18" i="6"/>
  <c r="MR18" i="6"/>
  <c r="MZ18" i="6" s="1"/>
  <c r="MF18" i="6"/>
  <c r="ME18" i="6"/>
  <c r="MD18" i="6"/>
  <c r="MC18" i="6"/>
  <c r="MA18" i="6"/>
  <c r="MG18" i="6" s="1"/>
  <c r="LZ18" i="6"/>
  <c r="LO18" i="6"/>
  <c r="LN18" i="6"/>
  <c r="LM18" i="6"/>
  <c r="LL18" i="6"/>
  <c r="LJ18" i="6"/>
  <c r="LR18" i="6" s="1"/>
  <c r="KY18" i="6"/>
  <c r="KX18" i="6"/>
  <c r="KW18" i="6"/>
  <c r="KV18" i="6"/>
  <c r="KU18" i="6"/>
  <c r="KS18" i="6"/>
  <c r="LA18" i="6" s="1"/>
  <c r="KG18" i="6"/>
  <c r="KF18" i="6"/>
  <c r="KE18" i="6"/>
  <c r="KI18" i="6" s="1"/>
  <c r="KD18" i="6"/>
  <c r="KB18" i="6"/>
  <c r="KH18" i="6" s="1"/>
  <c r="JQ18" i="6"/>
  <c r="JP18" i="6"/>
  <c r="JO18" i="6"/>
  <c r="JN18" i="6"/>
  <c r="JM18" i="6"/>
  <c r="JR18" i="6" s="1"/>
  <c r="JK18" i="6"/>
  <c r="JS18" i="6" s="1"/>
  <c r="IY18" i="6"/>
  <c r="IX18" i="6"/>
  <c r="IW18" i="6"/>
  <c r="IV18" i="6"/>
  <c r="IT18" i="6"/>
  <c r="JB18" i="6" s="1"/>
  <c r="II18" i="6"/>
  <c r="IH18" i="6"/>
  <c r="IG18" i="6"/>
  <c r="IF18" i="6"/>
  <c r="IE18" i="6"/>
  <c r="IJ18" i="6" s="1"/>
  <c r="IC18" i="6"/>
  <c r="IK18" i="6" s="1"/>
  <c r="HQ18" i="6"/>
  <c r="HP18" i="6"/>
  <c r="HO18" i="6"/>
  <c r="HS18" i="6" s="1"/>
  <c r="HN18" i="6"/>
  <c r="HL18" i="6"/>
  <c r="HR18" i="6" s="1"/>
  <c r="HA18" i="6"/>
  <c r="GZ18" i="6"/>
  <c r="GY18" i="6"/>
  <c r="GX18" i="6"/>
  <c r="GW18" i="6"/>
  <c r="HB18" i="6" s="1"/>
  <c r="GU18" i="6"/>
  <c r="HC18" i="6" s="1"/>
  <c r="GI18" i="6"/>
  <c r="GH18" i="6"/>
  <c r="GG18" i="6"/>
  <c r="GF18" i="6"/>
  <c r="GD18" i="6"/>
  <c r="GL18" i="6" s="1"/>
  <c r="FS18" i="6"/>
  <c r="FR18" i="6"/>
  <c r="FQ18" i="6"/>
  <c r="FP18" i="6"/>
  <c r="FO18" i="6"/>
  <c r="FT18" i="6" s="1"/>
  <c r="FM18" i="6"/>
  <c r="FU18" i="6" s="1"/>
  <c r="FA18" i="6"/>
  <c r="EZ18" i="6"/>
  <c r="EY18" i="6"/>
  <c r="FC18" i="6" s="1"/>
  <c r="EX18" i="6"/>
  <c r="EV18" i="6"/>
  <c r="FB18" i="6" s="1"/>
  <c r="EK18" i="6"/>
  <c r="EJ18" i="6"/>
  <c r="EI18" i="6"/>
  <c r="EH18" i="6"/>
  <c r="EG18" i="6"/>
  <c r="EL18" i="6" s="1"/>
  <c r="EE18" i="6"/>
  <c r="EM18" i="6" s="1"/>
  <c r="DS18" i="6"/>
  <c r="DR18" i="6"/>
  <c r="DQ18" i="6"/>
  <c r="DP18" i="6"/>
  <c r="DN18" i="6"/>
  <c r="DV18" i="6" s="1"/>
  <c r="DC18" i="6"/>
  <c r="DB18" i="6"/>
  <c r="DA18" i="6"/>
  <c r="CZ18" i="6"/>
  <c r="CY18" i="6"/>
  <c r="DD18" i="6" s="1"/>
  <c r="CW18" i="6"/>
  <c r="DE18" i="6" s="1"/>
  <c r="CK18" i="6"/>
  <c r="CJ18" i="6"/>
  <c r="CI18" i="6"/>
  <c r="CM18" i="6" s="1"/>
  <c r="CH18" i="6"/>
  <c r="CF18" i="6"/>
  <c r="CL18" i="6" s="1"/>
  <c r="BU18" i="6"/>
  <c r="BT18" i="6"/>
  <c r="BS18" i="6"/>
  <c r="BR18" i="6"/>
  <c r="BQ18" i="6"/>
  <c r="BV18" i="6" s="1"/>
  <c r="BO18" i="6"/>
  <c r="BW18" i="6" s="1"/>
  <c r="BC18" i="6"/>
  <c r="BB18" i="6"/>
  <c r="BA18" i="6"/>
  <c r="AZ18" i="6"/>
  <c r="AX18" i="6"/>
  <c r="BF18" i="6" s="1"/>
  <c r="AO18" i="6"/>
  <c r="AP18" i="6" s="1"/>
  <c r="AM18" i="6"/>
  <c r="AL18" i="6"/>
  <c r="AK18" i="6"/>
  <c r="AJ18" i="6"/>
  <c r="AI18" i="6"/>
  <c r="AN18" i="6" s="1"/>
  <c r="X18" i="6"/>
  <c r="Y18" i="6" s="1"/>
  <c r="V18" i="6"/>
  <c r="U18" i="6"/>
  <c r="T18" i="6"/>
  <c r="S18" i="6"/>
  <c r="R18" i="6"/>
  <c r="W18" i="6" s="1"/>
  <c r="G18" i="6"/>
  <c r="SW17" i="6"/>
  <c r="SX17" i="6" s="1"/>
  <c r="SU17" i="6"/>
  <c r="ST17" i="6"/>
  <c r="SS17" i="6"/>
  <c r="SR17" i="6"/>
  <c r="SQ17" i="6"/>
  <c r="SV17" i="6" s="1"/>
  <c r="SV85" i="6" s="1"/>
  <c r="SF17" i="6"/>
  <c r="SG17" i="6" s="1"/>
  <c r="SD17" i="6"/>
  <c r="SC17" i="6"/>
  <c r="SB17" i="6"/>
  <c r="SA17" i="6"/>
  <c r="RZ17" i="6"/>
  <c r="SE17" i="6" s="1"/>
  <c r="SE85" i="6" s="1"/>
  <c r="RO17" i="6"/>
  <c r="RP17" i="6" s="1"/>
  <c r="RM17" i="6"/>
  <c r="RL17" i="6"/>
  <c r="RK17" i="6"/>
  <c r="RJ17" i="6"/>
  <c r="RI17" i="6"/>
  <c r="RN17" i="6" s="1"/>
  <c r="RN85" i="6" s="1"/>
  <c r="QX17" i="6"/>
  <c r="QY17" i="6" s="1"/>
  <c r="QV17" i="6"/>
  <c r="QU17" i="6"/>
  <c r="QT17" i="6"/>
  <c r="QS17" i="6"/>
  <c r="QR17" i="6"/>
  <c r="QW17" i="6" s="1"/>
  <c r="QW85" i="6" s="1"/>
  <c r="QG17" i="6"/>
  <c r="QH17" i="6" s="1"/>
  <c r="QE17" i="6"/>
  <c r="QD17" i="6"/>
  <c r="QC17" i="6"/>
  <c r="QB17" i="6"/>
  <c r="QA17" i="6"/>
  <c r="QF17" i="6" s="1"/>
  <c r="QF85" i="6" s="1"/>
  <c r="PP17" i="6"/>
  <c r="PQ17" i="6" s="1"/>
  <c r="PN17" i="6"/>
  <c r="PM17" i="6"/>
  <c r="PL17" i="6"/>
  <c r="PK17" i="6"/>
  <c r="PJ17" i="6"/>
  <c r="PO17" i="6" s="1"/>
  <c r="PO85" i="6" s="1"/>
  <c r="OY17" i="6"/>
  <c r="OZ17" i="6" s="1"/>
  <c r="OW17" i="6"/>
  <c r="OV17" i="6"/>
  <c r="OU17" i="6"/>
  <c r="OT17" i="6"/>
  <c r="OS17" i="6"/>
  <c r="OX17" i="6" s="1"/>
  <c r="OX85" i="6" s="1"/>
  <c r="OH17" i="6"/>
  <c r="OI17" i="6" s="1"/>
  <c r="OF17" i="6"/>
  <c r="OE17" i="6"/>
  <c r="OD17" i="6"/>
  <c r="OC17" i="6"/>
  <c r="OB17" i="6"/>
  <c r="OG17" i="6" s="1"/>
  <c r="OG85" i="6" s="1"/>
  <c r="NQ17" i="6"/>
  <c r="NR17" i="6" s="1"/>
  <c r="NO17" i="6"/>
  <c r="NN17" i="6"/>
  <c r="NM17" i="6"/>
  <c r="NL17" i="6"/>
  <c r="NK17" i="6"/>
  <c r="NP17" i="6" s="1"/>
  <c r="NP85" i="6" s="1"/>
  <c r="MW17" i="6"/>
  <c r="MV17" i="6"/>
  <c r="MU17" i="6"/>
  <c r="MT17" i="6"/>
  <c r="MR17" i="6"/>
  <c r="MZ17" i="6" s="1"/>
  <c r="MF17" i="6"/>
  <c r="ME17" i="6"/>
  <c r="MD17" i="6"/>
  <c r="MC17" i="6"/>
  <c r="MA17" i="6"/>
  <c r="MI17" i="6" s="1"/>
  <c r="LO17" i="6"/>
  <c r="LN17" i="6"/>
  <c r="LM17" i="6"/>
  <c r="LL17" i="6"/>
  <c r="LJ17" i="6"/>
  <c r="LR17" i="6" s="1"/>
  <c r="KX17" i="6"/>
  <c r="KW17" i="6"/>
  <c r="KV17" i="6"/>
  <c r="KU17" i="6"/>
  <c r="KS17" i="6"/>
  <c r="KY17" i="6" s="1"/>
  <c r="KH17" i="6"/>
  <c r="KG17" i="6"/>
  <c r="KF17" i="6"/>
  <c r="KE17" i="6"/>
  <c r="KD17" i="6"/>
  <c r="KB17" i="6"/>
  <c r="KJ17" i="6" s="1"/>
  <c r="JP17" i="6"/>
  <c r="JO17" i="6"/>
  <c r="JN17" i="6"/>
  <c r="JM17" i="6"/>
  <c r="JK17" i="6"/>
  <c r="JS17" i="6" s="1"/>
  <c r="IZ17" i="6"/>
  <c r="IY17" i="6"/>
  <c r="IX17" i="6"/>
  <c r="IW17" i="6"/>
  <c r="IV17" i="6"/>
  <c r="IT17" i="6"/>
  <c r="JB17" i="6" s="1"/>
  <c r="IH17" i="6"/>
  <c r="IG17" i="6"/>
  <c r="IF17" i="6"/>
  <c r="IE17" i="6"/>
  <c r="IC17" i="6"/>
  <c r="II17" i="6" s="1"/>
  <c r="HR17" i="6"/>
  <c r="HQ17" i="6"/>
  <c r="HP17" i="6"/>
  <c r="HO17" i="6"/>
  <c r="HN17" i="6"/>
  <c r="HL17" i="6"/>
  <c r="HT17" i="6" s="1"/>
  <c r="GZ17" i="6"/>
  <c r="GY17" i="6"/>
  <c r="GX17" i="6"/>
  <c r="GW17" i="6"/>
  <c r="GU17" i="6"/>
  <c r="HC17" i="6" s="1"/>
  <c r="GI17" i="6"/>
  <c r="GH17" i="6"/>
  <c r="GG17" i="6"/>
  <c r="GF17" i="6"/>
  <c r="GD17" i="6"/>
  <c r="GL17" i="6" s="1"/>
  <c r="FR17" i="6"/>
  <c r="FQ17" i="6"/>
  <c r="FP17" i="6"/>
  <c r="FO17" i="6"/>
  <c r="FM17" i="6"/>
  <c r="FS17" i="6" s="1"/>
  <c r="FB17" i="6"/>
  <c r="FA17" i="6"/>
  <c r="EZ17" i="6"/>
  <c r="EY17" i="6"/>
  <c r="EX17" i="6"/>
  <c r="EV17" i="6"/>
  <c r="FD17" i="6" s="1"/>
  <c r="EJ17" i="6"/>
  <c r="EI17" i="6"/>
  <c r="EH17" i="6"/>
  <c r="EG17" i="6"/>
  <c r="EE17" i="6"/>
  <c r="EM17" i="6" s="1"/>
  <c r="DT17" i="6"/>
  <c r="DS17" i="6"/>
  <c r="DR17" i="6"/>
  <c r="DQ17" i="6"/>
  <c r="DP17" i="6"/>
  <c r="DN17" i="6"/>
  <c r="DV17" i="6" s="1"/>
  <c r="DB17" i="6"/>
  <c r="DA17" i="6"/>
  <c r="CZ17" i="6"/>
  <c r="CY17" i="6"/>
  <c r="CW17" i="6"/>
  <c r="DC17" i="6" s="1"/>
  <c r="CL17" i="6"/>
  <c r="CK17" i="6"/>
  <c r="CJ17" i="6"/>
  <c r="CI17" i="6"/>
  <c r="CH17" i="6"/>
  <c r="CM17" i="6" s="1"/>
  <c r="CF17" i="6"/>
  <c r="CN17" i="6" s="1"/>
  <c r="BT17" i="6"/>
  <c r="BS17" i="6"/>
  <c r="BR17" i="6"/>
  <c r="BQ17" i="6"/>
  <c r="BO17" i="6"/>
  <c r="BW17" i="6" s="1"/>
  <c r="BC17" i="6"/>
  <c r="BB17" i="6"/>
  <c r="BA17" i="6"/>
  <c r="AZ17" i="6"/>
  <c r="AX17" i="6"/>
  <c r="BF17" i="6" s="1"/>
  <c r="AO17" i="6"/>
  <c r="AP17" i="6" s="1"/>
  <c r="AN17" i="6"/>
  <c r="AM17" i="6"/>
  <c r="AL17" i="6"/>
  <c r="AK17" i="6"/>
  <c r="AJ17" i="6"/>
  <c r="AI17" i="6"/>
  <c r="X17" i="6"/>
  <c r="Y17" i="6" s="1"/>
  <c r="W17" i="6"/>
  <c r="V17" i="6"/>
  <c r="U17" i="6"/>
  <c r="T17" i="6"/>
  <c r="S17" i="6"/>
  <c r="R17" i="6"/>
  <c r="G17" i="6"/>
  <c r="SW16" i="6"/>
  <c r="SX16" i="6" s="1"/>
  <c r="SV16" i="6"/>
  <c r="SU16" i="6"/>
  <c r="ST16" i="6"/>
  <c r="SS16" i="6"/>
  <c r="SR16" i="6"/>
  <c r="SQ16" i="6"/>
  <c r="SF16" i="6"/>
  <c r="SG16" i="6" s="1"/>
  <c r="SE16" i="6"/>
  <c r="SD16" i="6"/>
  <c r="SC16" i="6"/>
  <c r="SB16" i="6"/>
  <c r="SA16" i="6"/>
  <c r="RZ16" i="6"/>
  <c r="RO16" i="6"/>
  <c r="RP16" i="6" s="1"/>
  <c r="RM16" i="6"/>
  <c r="RL16" i="6"/>
  <c r="RK16" i="6"/>
  <c r="RJ16" i="6"/>
  <c r="RI16" i="6"/>
  <c r="RN16" i="6" s="1"/>
  <c r="QX16" i="6"/>
  <c r="QY16" i="6" s="1"/>
  <c r="QW16" i="6"/>
  <c r="QV16" i="6"/>
  <c r="QU16" i="6"/>
  <c r="QT16" i="6"/>
  <c r="QS16" i="6"/>
  <c r="QR16" i="6"/>
  <c r="QG16" i="6"/>
  <c r="QH16" i="6" s="1"/>
  <c r="QF16" i="6"/>
  <c r="QE16" i="6"/>
  <c r="QD16" i="6"/>
  <c r="QC16" i="6"/>
  <c r="QB16" i="6"/>
  <c r="QA16" i="6"/>
  <c r="PP16" i="6"/>
  <c r="PQ16" i="6" s="1"/>
  <c r="PO16" i="6"/>
  <c r="PN16" i="6"/>
  <c r="PM16" i="6"/>
  <c r="PL16" i="6"/>
  <c r="PK16" i="6"/>
  <c r="PJ16" i="6"/>
  <c r="OY16" i="6"/>
  <c r="OZ16" i="6" s="1"/>
  <c r="OW16" i="6"/>
  <c r="OV16" i="6"/>
  <c r="OU16" i="6"/>
  <c r="OT16" i="6"/>
  <c r="OS16" i="6"/>
  <c r="OX16" i="6" s="1"/>
  <c r="OH16" i="6"/>
  <c r="OI16" i="6" s="1"/>
  <c r="OG16" i="6"/>
  <c r="OF16" i="6"/>
  <c r="OE16" i="6"/>
  <c r="OD16" i="6"/>
  <c r="OC16" i="6"/>
  <c r="OB16" i="6"/>
  <c r="NQ16" i="6"/>
  <c r="NR16" i="6" s="1"/>
  <c r="NP16" i="6"/>
  <c r="NO16" i="6"/>
  <c r="NN16" i="6"/>
  <c r="NM16" i="6"/>
  <c r="NL16" i="6"/>
  <c r="NK16" i="6"/>
  <c r="MW16" i="6"/>
  <c r="MV16" i="6"/>
  <c r="MU16" i="6"/>
  <c r="MT16" i="6"/>
  <c r="MR16" i="6"/>
  <c r="MZ16" i="6" s="1"/>
  <c r="MI16" i="6"/>
  <c r="MG16" i="6"/>
  <c r="MF16" i="6"/>
  <c r="ME16" i="6"/>
  <c r="MD16" i="6"/>
  <c r="MC16" i="6"/>
  <c r="MA16" i="6"/>
  <c r="LO16" i="6"/>
  <c r="LN16" i="6"/>
  <c r="LM16" i="6"/>
  <c r="LL16" i="6"/>
  <c r="LJ16" i="6"/>
  <c r="LP16" i="6" s="1"/>
  <c r="LA16" i="6"/>
  <c r="KY16" i="6"/>
  <c r="KX16" i="6"/>
  <c r="KW16" i="6"/>
  <c r="KV16" i="6"/>
  <c r="KU16" i="6"/>
  <c r="KS16" i="6"/>
  <c r="KG16" i="6"/>
  <c r="KF16" i="6"/>
  <c r="KE16" i="6"/>
  <c r="KD16" i="6"/>
  <c r="KB16" i="6"/>
  <c r="KJ16" i="6" s="1"/>
  <c r="JS16" i="6"/>
  <c r="JQ16" i="6"/>
  <c r="JP16" i="6"/>
  <c r="JO16" i="6"/>
  <c r="JN16" i="6"/>
  <c r="JM16" i="6"/>
  <c r="JK16" i="6"/>
  <c r="IY16" i="6"/>
  <c r="IX16" i="6"/>
  <c r="IW16" i="6"/>
  <c r="IV16" i="6"/>
  <c r="IT16" i="6"/>
  <c r="IZ16" i="6" s="1"/>
  <c r="IK16" i="6"/>
  <c r="II16" i="6"/>
  <c r="IH16" i="6"/>
  <c r="IG16" i="6"/>
  <c r="IF16" i="6"/>
  <c r="IE16" i="6"/>
  <c r="IC16" i="6"/>
  <c r="HQ16" i="6"/>
  <c r="HP16" i="6"/>
  <c r="HO16" i="6"/>
  <c r="HN16" i="6"/>
  <c r="HL16" i="6"/>
  <c r="HT16" i="6" s="1"/>
  <c r="HC16" i="6"/>
  <c r="HA16" i="6"/>
  <c r="GZ16" i="6"/>
  <c r="GY16" i="6"/>
  <c r="GX16" i="6"/>
  <c r="GW16" i="6"/>
  <c r="GU16" i="6"/>
  <c r="GI16" i="6"/>
  <c r="GH16" i="6"/>
  <c r="GG16" i="6"/>
  <c r="GF16" i="6"/>
  <c r="GD16" i="6"/>
  <c r="GJ16" i="6" s="1"/>
  <c r="FU16" i="6"/>
  <c r="FS16" i="6"/>
  <c r="FR16" i="6"/>
  <c r="FQ16" i="6"/>
  <c r="FP16" i="6"/>
  <c r="FO16" i="6"/>
  <c r="FM16" i="6"/>
  <c r="FA16" i="6"/>
  <c r="EZ16" i="6"/>
  <c r="EY16" i="6"/>
  <c r="EX16" i="6"/>
  <c r="EV16" i="6"/>
  <c r="FD16" i="6" s="1"/>
  <c r="EM16" i="6"/>
  <c r="EK16" i="6"/>
  <c r="EJ16" i="6"/>
  <c r="EI16" i="6"/>
  <c r="EH16" i="6"/>
  <c r="EG16" i="6"/>
  <c r="EE16" i="6"/>
  <c r="DS16" i="6"/>
  <c r="DR16" i="6"/>
  <c r="DQ16" i="6"/>
  <c r="DP16" i="6"/>
  <c r="DN16" i="6"/>
  <c r="DT16" i="6" s="1"/>
  <c r="DE16" i="6"/>
  <c r="DC16" i="6"/>
  <c r="DB16" i="6"/>
  <c r="DA16" i="6"/>
  <c r="CZ16" i="6"/>
  <c r="CY16" i="6"/>
  <c r="CW16" i="6"/>
  <c r="CK16" i="6"/>
  <c r="CJ16" i="6"/>
  <c r="CI16" i="6"/>
  <c r="CH16" i="6"/>
  <c r="CF16" i="6"/>
  <c r="CN16" i="6" s="1"/>
  <c r="BW16" i="6"/>
  <c r="BU16" i="6"/>
  <c r="BT16" i="6"/>
  <c r="BS16" i="6"/>
  <c r="BR16" i="6"/>
  <c r="BQ16" i="6"/>
  <c r="BO16" i="6"/>
  <c r="BC16" i="6"/>
  <c r="BB16" i="6"/>
  <c r="BA16" i="6"/>
  <c r="AZ16" i="6"/>
  <c r="AX16" i="6"/>
  <c r="BD16" i="6" s="1"/>
  <c r="AO16" i="6"/>
  <c r="AP16" i="6" s="1"/>
  <c r="AM16" i="6"/>
  <c r="AL16" i="6"/>
  <c r="AK16" i="6"/>
  <c r="AJ16" i="6"/>
  <c r="AI16" i="6"/>
  <c r="AN16" i="6" s="1"/>
  <c r="X16" i="6"/>
  <c r="Y16" i="6" s="1"/>
  <c r="V16" i="6"/>
  <c r="U16" i="6"/>
  <c r="T16" i="6"/>
  <c r="S16" i="6"/>
  <c r="R16" i="6"/>
  <c r="W16" i="6" s="1"/>
  <c r="G16" i="6"/>
  <c r="SW15" i="6"/>
  <c r="SX15" i="6" s="1"/>
  <c r="SU15" i="6"/>
  <c r="ST15" i="6"/>
  <c r="SS15" i="6"/>
  <c r="SR15" i="6"/>
  <c r="SQ15" i="6"/>
  <c r="SV15" i="6" s="1"/>
  <c r="SF15" i="6"/>
  <c r="SG15" i="6" s="1"/>
  <c r="SD15" i="6"/>
  <c r="SC15" i="6"/>
  <c r="SB15" i="6"/>
  <c r="SA15" i="6"/>
  <c r="RZ15" i="6"/>
  <c r="SE15" i="6" s="1"/>
  <c r="RO15" i="6"/>
  <c r="RP15" i="6" s="1"/>
  <c r="RM15" i="6"/>
  <c r="RL15" i="6"/>
  <c r="RK15" i="6"/>
  <c r="RJ15" i="6"/>
  <c r="RI15" i="6"/>
  <c r="RN15" i="6" s="1"/>
  <c r="QX15" i="6"/>
  <c r="QY15" i="6" s="1"/>
  <c r="QV15" i="6"/>
  <c r="QU15" i="6"/>
  <c r="QT15" i="6"/>
  <c r="QS15" i="6"/>
  <c r="QR15" i="6"/>
  <c r="QW15" i="6" s="1"/>
  <c r="QG15" i="6"/>
  <c r="QH15" i="6" s="1"/>
  <c r="QE15" i="6"/>
  <c r="QD15" i="6"/>
  <c r="QC15" i="6"/>
  <c r="QB15" i="6"/>
  <c r="QA15" i="6"/>
  <c r="QF15" i="6" s="1"/>
  <c r="PP15" i="6"/>
  <c r="PQ15" i="6" s="1"/>
  <c r="PN15" i="6"/>
  <c r="PM15" i="6"/>
  <c r="PL15" i="6"/>
  <c r="PK15" i="6"/>
  <c r="PJ15" i="6"/>
  <c r="PO15" i="6" s="1"/>
  <c r="OY15" i="6"/>
  <c r="OZ15" i="6" s="1"/>
  <c r="OW15" i="6"/>
  <c r="OV15" i="6"/>
  <c r="OU15" i="6"/>
  <c r="OT15" i="6"/>
  <c r="OS15" i="6"/>
  <c r="OX15" i="6" s="1"/>
  <c r="OH15" i="6"/>
  <c r="OI15" i="6" s="1"/>
  <c r="OF15" i="6"/>
  <c r="OE15" i="6"/>
  <c r="OD15" i="6"/>
  <c r="OC15" i="6"/>
  <c r="OB15" i="6"/>
  <c r="OG15" i="6" s="1"/>
  <c r="NQ15" i="6"/>
  <c r="NR15" i="6" s="1"/>
  <c r="NO15" i="6"/>
  <c r="NN15" i="6"/>
  <c r="NM15" i="6"/>
  <c r="NL15" i="6"/>
  <c r="NK15" i="6"/>
  <c r="NP15" i="6" s="1"/>
  <c r="MW15" i="6"/>
  <c r="MV15" i="6"/>
  <c r="MU15" i="6"/>
  <c r="MT15" i="6"/>
  <c r="MR15" i="6"/>
  <c r="MF15" i="6"/>
  <c r="ME15" i="6"/>
  <c r="MD15" i="6"/>
  <c r="MC15" i="6"/>
  <c r="MA15" i="6"/>
  <c r="MA35" i="6" s="1"/>
  <c r="LO15" i="6"/>
  <c r="LN15" i="6"/>
  <c r="LM15" i="6"/>
  <c r="LL15" i="6"/>
  <c r="LJ15" i="6"/>
  <c r="KX15" i="6"/>
  <c r="KW15" i="6"/>
  <c r="KV15" i="6"/>
  <c r="KU15" i="6"/>
  <c r="KS15" i="6"/>
  <c r="KG15" i="6"/>
  <c r="KF15" i="6"/>
  <c r="KE15" i="6"/>
  <c r="KD15" i="6"/>
  <c r="KB15" i="6"/>
  <c r="KB35" i="6" s="1"/>
  <c r="JP15" i="6"/>
  <c r="JO15" i="6"/>
  <c r="JN15" i="6"/>
  <c r="JM15" i="6"/>
  <c r="JK15" i="6"/>
  <c r="JK35" i="6" s="1"/>
  <c r="IY15" i="6"/>
  <c r="IX15" i="6"/>
  <c r="IW15" i="6"/>
  <c r="IV15" i="6"/>
  <c r="IT15" i="6"/>
  <c r="IU14" i="6" s="1"/>
  <c r="IH15" i="6"/>
  <c r="IG15" i="6"/>
  <c r="IF15" i="6"/>
  <c r="IE15" i="6"/>
  <c r="IC15" i="6"/>
  <c r="IC35" i="6" s="1"/>
  <c r="HQ15" i="6"/>
  <c r="HP15" i="6"/>
  <c r="HO15" i="6"/>
  <c r="HN15" i="6"/>
  <c r="HL15" i="6"/>
  <c r="HL35" i="6" s="1"/>
  <c r="HA15" i="6"/>
  <c r="GZ15" i="6"/>
  <c r="GY15" i="6"/>
  <c r="GX15" i="6"/>
  <c r="GW15" i="6"/>
  <c r="GU15" i="6"/>
  <c r="GI15" i="6"/>
  <c r="GH15" i="6"/>
  <c r="GG15" i="6"/>
  <c r="GF15" i="6"/>
  <c r="GD15" i="6"/>
  <c r="GD35" i="6" s="1"/>
  <c r="FR15" i="6"/>
  <c r="FQ15" i="6"/>
  <c r="FP15" i="6"/>
  <c r="FO15" i="6"/>
  <c r="FM15" i="6"/>
  <c r="FM35" i="6" s="1"/>
  <c r="FA15" i="6"/>
  <c r="EZ15" i="6"/>
  <c r="EY15" i="6"/>
  <c r="EX15" i="6"/>
  <c r="EV15" i="6"/>
  <c r="EJ15" i="6"/>
  <c r="EI15" i="6"/>
  <c r="EH15" i="6"/>
  <c r="EG15" i="6"/>
  <c r="EE15" i="6"/>
  <c r="DS15" i="6"/>
  <c r="DR15" i="6"/>
  <c r="DQ15" i="6"/>
  <c r="DP15" i="6"/>
  <c r="DN15" i="6"/>
  <c r="DN35" i="6" s="1"/>
  <c r="DC15" i="6"/>
  <c r="DB15" i="6"/>
  <c r="DA15" i="6"/>
  <c r="CZ15" i="6"/>
  <c r="CY15" i="6"/>
  <c r="CW15" i="6"/>
  <c r="CK15" i="6"/>
  <c r="CJ15" i="6"/>
  <c r="CI15" i="6"/>
  <c r="CH15" i="6"/>
  <c r="CF15" i="6"/>
  <c r="BT15" i="6"/>
  <c r="BS15" i="6"/>
  <c r="BR15" i="6"/>
  <c r="BQ15" i="6"/>
  <c r="BO15" i="6"/>
  <c r="BO35" i="6" s="1"/>
  <c r="BC15" i="6"/>
  <c r="BB15" i="6"/>
  <c r="BA15" i="6"/>
  <c r="AZ15" i="6"/>
  <c r="AX15" i="6"/>
  <c r="AY14" i="6" s="1"/>
  <c r="AO15" i="6"/>
  <c r="AP15" i="6" s="1"/>
  <c r="AM15" i="6"/>
  <c r="AL15" i="6"/>
  <c r="AK15" i="6"/>
  <c r="AJ15" i="6"/>
  <c r="AI15" i="6"/>
  <c r="AN15" i="6" s="1"/>
  <c r="AN85" i="6" s="1"/>
  <c r="Y15" i="6"/>
  <c r="X15" i="6"/>
  <c r="V15" i="6"/>
  <c r="U15" i="6"/>
  <c r="T15" i="6"/>
  <c r="S15" i="6"/>
  <c r="R15" i="6"/>
  <c r="W15" i="6" s="1"/>
  <c r="W85" i="6" s="1"/>
  <c r="G15" i="6"/>
  <c r="G35" i="6" s="1"/>
  <c r="H35" i="6" s="1"/>
  <c r="MS14" i="6"/>
  <c r="HM14" i="6"/>
  <c r="GE14" i="6"/>
  <c r="AH14" i="6"/>
  <c r="AH15" i="6" s="1"/>
  <c r="Q14" i="6"/>
  <c r="Q15" i="6" s="1"/>
  <c r="A13" i="6"/>
  <c r="A15" i="6" s="1"/>
  <c r="A16" i="6" s="1"/>
  <c r="A17" i="6" s="1"/>
  <c r="A18" i="6" s="1"/>
  <c r="A19" i="6" s="1"/>
  <c r="A20" i="6" s="1"/>
  <c r="A21" i="6" s="1"/>
  <c r="A22" i="6" s="1"/>
  <c r="A23" i="6" s="1"/>
  <c r="A24" i="6" s="1"/>
  <c r="A25" i="6" s="1"/>
  <c r="A26" i="6" s="1"/>
  <c r="A27" i="6" s="1"/>
  <c r="A28" i="6" s="1"/>
  <c r="A29" i="6" s="1"/>
  <c r="A30" i="6" s="1"/>
  <c r="A31" i="6" s="1"/>
  <c r="A32" i="6" s="1"/>
  <c r="A33" i="6" s="1"/>
  <c r="A34" i="6" s="1"/>
  <c r="A35" i="6" s="1"/>
  <c r="A36" i="6" s="1"/>
  <c r="A37" i="6" s="1"/>
  <c r="A38" i="6" s="1"/>
  <c r="A39" i="6" s="1"/>
  <c r="A40" i="6" s="1"/>
  <c r="A41" i="6" s="1"/>
  <c r="A42" i="6" s="1"/>
  <c r="A43" i="6" s="1"/>
  <c r="A44" i="6" s="1"/>
  <c r="A45" i="6" s="1"/>
  <c r="A46" i="6" s="1"/>
  <c r="A47" i="6" s="1"/>
  <c r="A48" i="6" s="1"/>
  <c r="A49" i="6" s="1"/>
  <c r="A50" i="6" s="1"/>
  <c r="A51" i="6" s="1"/>
  <c r="A52" i="6" s="1"/>
  <c r="A53" i="6" s="1"/>
  <c r="A54" i="6" s="1"/>
  <c r="A55" i="6" s="1"/>
  <c r="A56" i="6" s="1"/>
  <c r="A57" i="6" s="1"/>
  <c r="A58" i="6" s="1"/>
  <c r="A59" i="6" s="1"/>
  <c r="A60" i="6" s="1"/>
  <c r="A61" i="6" s="1"/>
  <c r="A62" i="6" s="1"/>
  <c r="A63" i="6" s="1"/>
  <c r="A64" i="6" s="1"/>
  <c r="A65" i="6" s="1"/>
  <c r="A66" i="6" s="1"/>
  <c r="A67" i="6" s="1"/>
  <c r="A68" i="6" s="1"/>
  <c r="A69" i="6" s="1"/>
  <c r="A70" i="6" s="1"/>
  <c r="A71" i="6" s="1"/>
  <c r="A72" i="6" s="1"/>
  <c r="A73" i="6" s="1"/>
  <c r="A74" i="6" s="1"/>
  <c r="A75" i="6" s="1"/>
  <c r="A76" i="6" s="1"/>
  <c r="A78" i="6" s="1"/>
  <c r="A79" i="6" s="1"/>
  <c r="A80" i="6" s="1"/>
  <c r="A81" i="6" s="1"/>
  <c r="SM8" i="6"/>
  <c r="RV8" i="6"/>
  <c r="RE8" i="6"/>
  <c r="QN8" i="6"/>
  <c r="PW8" i="6"/>
  <c r="PF8" i="6"/>
  <c r="OO8" i="6"/>
  <c r="NX8" i="6"/>
  <c r="NG8" i="6"/>
  <c r="MP8" i="6"/>
  <c r="LY8" i="6"/>
  <c r="LH8" i="6"/>
  <c r="KQ8" i="6"/>
  <c r="JZ8" i="6"/>
  <c r="JI8" i="6"/>
  <c r="IR8" i="6"/>
  <c r="IA8" i="6"/>
  <c r="HJ8" i="6"/>
  <c r="GS8" i="6"/>
  <c r="GB8" i="6"/>
  <c r="FK8" i="6"/>
  <c r="ET8" i="6"/>
  <c r="EC8" i="6"/>
  <c r="DL8" i="6"/>
  <c r="CU8" i="6"/>
  <c r="CD8" i="6"/>
  <c r="BM8" i="6"/>
  <c r="AV8" i="6"/>
  <c r="AE8" i="6"/>
  <c r="N8" i="6"/>
  <c r="E8" i="6"/>
  <c r="SL2" i="6"/>
  <c r="SJ84" i="6" s="1"/>
  <c r="RU2" i="6"/>
  <c r="RS84" i="6" s="1"/>
  <c r="RD2" i="6"/>
  <c r="RB84" i="6" s="1"/>
  <c r="QM2" i="6"/>
  <c r="QK84" i="6" s="1"/>
  <c r="PV2" i="6"/>
  <c r="PT84" i="6" s="1"/>
  <c r="PE2" i="6"/>
  <c r="PC84" i="6" s="1"/>
  <c r="ON2" i="6"/>
  <c r="OL84" i="6" s="1"/>
  <c r="NW2" i="6"/>
  <c r="NU84" i="6" s="1"/>
  <c r="NF2" i="6"/>
  <c r="ND84" i="6" s="1"/>
  <c r="MO2" i="6"/>
  <c r="MM84" i="6" s="1"/>
  <c r="LX2" i="6"/>
  <c r="LV84" i="6" s="1"/>
  <c r="LG2" i="6"/>
  <c r="LE84" i="6" s="1"/>
  <c r="KP2" i="6"/>
  <c r="KN84" i="6" s="1"/>
  <c r="JY2" i="6"/>
  <c r="JW84" i="6" s="1"/>
  <c r="JH2" i="6"/>
  <c r="JF84" i="6" s="1"/>
  <c r="IQ2" i="6"/>
  <c r="IO84" i="6" s="1"/>
  <c r="HZ2" i="6"/>
  <c r="HX84" i="6" s="1"/>
  <c r="HI2" i="6"/>
  <c r="HG84" i="6" s="1"/>
  <c r="GR2" i="6"/>
  <c r="GP84" i="6" s="1"/>
  <c r="GA2" i="6"/>
  <c r="FY84" i="6" s="1"/>
  <c r="FJ2" i="6"/>
  <c r="FH84" i="6" s="1"/>
  <c r="ES2" i="6"/>
  <c r="EQ84" i="6" s="1"/>
  <c r="EB2" i="6"/>
  <c r="DZ84" i="6" s="1"/>
  <c r="DK2" i="6"/>
  <c r="DI84" i="6" s="1"/>
  <c r="CT2" i="6"/>
  <c r="CR84" i="6" s="1"/>
  <c r="CC2" i="6"/>
  <c r="CA84" i="6" s="1"/>
  <c r="BL2" i="6"/>
  <c r="BJ84" i="6" s="1"/>
  <c r="AU2" i="6"/>
  <c r="AS84" i="6" s="1"/>
  <c r="AD2" i="6"/>
  <c r="AB84" i="6" s="1"/>
  <c r="M2" i="6"/>
  <c r="K84" i="6" s="1"/>
  <c r="N35" i="5"/>
  <c r="I35" i="5"/>
  <c r="E35" i="5"/>
  <c r="A35" i="5"/>
  <c r="B35" i="5" s="1"/>
  <c r="N34" i="5"/>
  <c r="I34" i="5"/>
  <c r="E34" i="5"/>
  <c r="A34" i="5"/>
  <c r="B34" i="5" s="1"/>
  <c r="N33" i="5"/>
  <c r="I33" i="5"/>
  <c r="E33" i="5"/>
  <c r="A33" i="5"/>
  <c r="B33" i="5" s="1"/>
  <c r="N32" i="5"/>
  <c r="I32" i="5"/>
  <c r="E32" i="5"/>
  <c r="A32" i="5"/>
  <c r="B32" i="5" s="1"/>
  <c r="N31" i="5"/>
  <c r="I31" i="5"/>
  <c r="E31" i="5"/>
  <c r="B31" i="5"/>
  <c r="A31" i="5"/>
  <c r="N30" i="5"/>
  <c r="I30" i="5"/>
  <c r="E30" i="5"/>
  <c r="A30" i="5"/>
  <c r="B30" i="5" s="1"/>
  <c r="N29" i="5"/>
  <c r="I29" i="5"/>
  <c r="E29" i="5"/>
  <c r="A29" i="5"/>
  <c r="B29" i="5" s="1"/>
  <c r="N28" i="5"/>
  <c r="I28" i="5"/>
  <c r="E28" i="5"/>
  <c r="B28" i="5"/>
  <c r="A28" i="5"/>
  <c r="N27" i="5"/>
  <c r="I27" i="5"/>
  <c r="E27" i="5"/>
  <c r="A27" i="5"/>
  <c r="B27" i="5" s="1"/>
  <c r="N26" i="5"/>
  <c r="I26" i="5"/>
  <c r="E26" i="5"/>
  <c r="A26" i="5"/>
  <c r="B26" i="5" s="1"/>
  <c r="N25" i="5"/>
  <c r="I25" i="5"/>
  <c r="E25" i="5"/>
  <c r="A25" i="5"/>
  <c r="B25" i="5" s="1"/>
  <c r="N24" i="5"/>
  <c r="I24" i="5"/>
  <c r="E24" i="5"/>
  <c r="A24" i="5"/>
  <c r="B24" i="5" s="1"/>
  <c r="N23" i="5"/>
  <c r="I23" i="5"/>
  <c r="E23" i="5"/>
  <c r="B23" i="5"/>
  <c r="A23" i="5"/>
  <c r="N22" i="5"/>
  <c r="I22" i="5"/>
  <c r="E22" i="5"/>
  <c r="A22" i="5"/>
  <c r="B22" i="5" s="1"/>
  <c r="N21" i="5"/>
  <c r="I21" i="5"/>
  <c r="E21" i="5"/>
  <c r="A21" i="5"/>
  <c r="B21" i="5" s="1"/>
  <c r="N20" i="5"/>
  <c r="I20" i="5"/>
  <c r="E20" i="5"/>
  <c r="B20" i="5"/>
  <c r="A20" i="5"/>
  <c r="N19" i="5"/>
  <c r="I19" i="5"/>
  <c r="E19" i="5"/>
  <c r="A19" i="5"/>
  <c r="B19" i="5" s="1"/>
  <c r="N18" i="5"/>
  <c r="I18" i="5"/>
  <c r="E18" i="5"/>
  <c r="A18" i="5"/>
  <c r="B18" i="5" s="1"/>
  <c r="N17" i="5"/>
  <c r="I17" i="5"/>
  <c r="E17" i="5"/>
  <c r="A17" i="5"/>
  <c r="B17" i="5" s="1"/>
  <c r="N16" i="5"/>
  <c r="I16" i="5"/>
  <c r="E16" i="5"/>
  <c r="A16" i="5"/>
  <c r="B16" i="5" s="1"/>
  <c r="N15" i="5"/>
  <c r="I15" i="5"/>
  <c r="E15" i="5"/>
  <c r="B15" i="5"/>
  <c r="A15" i="5"/>
  <c r="N14" i="5"/>
  <c r="I14" i="5"/>
  <c r="E14" i="5"/>
  <c r="A14" i="5"/>
  <c r="B14" i="5" s="1"/>
  <c r="N13" i="5"/>
  <c r="I13" i="5"/>
  <c r="E13" i="5"/>
  <c r="A13" i="5"/>
  <c r="B13" i="5" s="1"/>
  <c r="N12" i="5"/>
  <c r="I12" i="5"/>
  <c r="E12" i="5"/>
  <c r="A12" i="5"/>
  <c r="B12" i="5" s="1"/>
  <c r="N11" i="5"/>
  <c r="I11" i="5"/>
  <c r="E11" i="5"/>
  <c r="B11" i="5"/>
  <c r="A11" i="5"/>
  <c r="N10" i="5"/>
  <c r="I10" i="5"/>
  <c r="E10" i="5"/>
  <c r="A10" i="5"/>
  <c r="B10" i="5" s="1"/>
  <c r="N9" i="5"/>
  <c r="I9" i="5"/>
  <c r="E9" i="5"/>
  <c r="A9" i="5"/>
  <c r="B9" i="5" s="1"/>
  <c r="N8" i="5"/>
  <c r="I8" i="5"/>
  <c r="E8" i="5"/>
  <c r="A8" i="5"/>
  <c r="B8" i="5" s="1"/>
  <c r="N7" i="5"/>
  <c r="I7" i="5"/>
  <c r="E7" i="5"/>
  <c r="A7" i="5"/>
  <c r="B7" i="5" s="1"/>
  <c r="N6" i="5"/>
  <c r="I6" i="5"/>
  <c r="E6" i="5"/>
  <c r="A6" i="5"/>
  <c r="B6" i="5" s="1"/>
  <c r="J4" i="5"/>
  <c r="S666" i="4"/>
  <c r="K665" i="4"/>
  <c r="M664" i="4"/>
  <c r="K664" i="4"/>
  <c r="M663" i="4"/>
  <c r="K663" i="4"/>
  <c r="K662" i="4"/>
  <c r="M661" i="4"/>
  <c r="K661" i="4"/>
  <c r="M660" i="4"/>
  <c r="K660" i="4"/>
  <c r="K659" i="4"/>
  <c r="M658" i="4"/>
  <c r="K658" i="4"/>
  <c r="M657" i="4"/>
  <c r="K657" i="4"/>
  <c r="K656" i="4"/>
  <c r="M655" i="4"/>
  <c r="K655" i="4"/>
  <c r="M654" i="4"/>
  <c r="K654" i="4"/>
  <c r="S654" i="4" s="1"/>
  <c r="S651" i="4"/>
  <c r="S648" i="4"/>
  <c r="F648" i="4"/>
  <c r="S644" i="4"/>
  <c r="K643" i="4"/>
  <c r="M642" i="4"/>
  <c r="K642" i="4"/>
  <c r="M641" i="4"/>
  <c r="K641" i="4"/>
  <c r="K640" i="4"/>
  <c r="M639" i="4"/>
  <c r="K639" i="4"/>
  <c r="M638" i="4"/>
  <c r="S638" i="4" s="1"/>
  <c r="K638" i="4"/>
  <c r="K637" i="4"/>
  <c r="M636" i="4"/>
  <c r="K636" i="4"/>
  <c r="M635" i="4"/>
  <c r="K635" i="4"/>
  <c r="K634" i="4"/>
  <c r="M633" i="4"/>
  <c r="K633" i="4"/>
  <c r="M632" i="4"/>
  <c r="K632" i="4"/>
  <c r="S629" i="4"/>
  <c r="S626" i="4"/>
  <c r="F626" i="4"/>
  <c r="S622" i="4"/>
  <c r="K621" i="4"/>
  <c r="M620" i="4"/>
  <c r="K620" i="4"/>
  <c r="M619" i="4"/>
  <c r="K619" i="4"/>
  <c r="K618" i="4"/>
  <c r="M617" i="4"/>
  <c r="K617" i="4"/>
  <c r="M616" i="4"/>
  <c r="K616" i="4"/>
  <c r="K615" i="4"/>
  <c r="M614" i="4"/>
  <c r="K614" i="4"/>
  <c r="M613" i="4"/>
  <c r="K613" i="4"/>
  <c r="K612" i="4"/>
  <c r="M611" i="4"/>
  <c r="K611" i="4"/>
  <c r="M610" i="4"/>
  <c r="K610" i="4"/>
  <c r="S607" i="4"/>
  <c r="S604" i="4"/>
  <c r="F604" i="4"/>
  <c r="S600" i="4"/>
  <c r="K599" i="4"/>
  <c r="M598" i="4"/>
  <c r="K598" i="4"/>
  <c r="M597" i="4"/>
  <c r="K597" i="4"/>
  <c r="S597" i="4" s="1"/>
  <c r="K596" i="4"/>
  <c r="M595" i="4"/>
  <c r="K595" i="4"/>
  <c r="S594" i="4"/>
  <c r="M594" i="4"/>
  <c r="K594" i="4"/>
  <c r="K593" i="4"/>
  <c r="M592" i="4"/>
  <c r="K592" i="4"/>
  <c r="M591" i="4"/>
  <c r="K591" i="4"/>
  <c r="K590" i="4"/>
  <c r="M589" i="4"/>
  <c r="K589" i="4"/>
  <c r="M588" i="4"/>
  <c r="K588" i="4"/>
  <c r="S588" i="4" s="1"/>
  <c r="S585" i="4"/>
  <c r="S582" i="4"/>
  <c r="F582" i="4"/>
  <c r="S578" i="4"/>
  <c r="K577" i="4"/>
  <c r="M576" i="4"/>
  <c r="K576" i="4"/>
  <c r="M575" i="4"/>
  <c r="K575" i="4"/>
  <c r="K574" i="4"/>
  <c r="M573" i="4"/>
  <c r="K573" i="4"/>
  <c r="M572" i="4"/>
  <c r="K572" i="4"/>
  <c r="K571" i="4"/>
  <c r="M570" i="4"/>
  <c r="K570" i="4"/>
  <c r="M569" i="4"/>
  <c r="K569" i="4"/>
  <c r="K568" i="4"/>
  <c r="M567" i="4"/>
  <c r="K567" i="4"/>
  <c r="M566" i="4"/>
  <c r="S566" i="4" s="1"/>
  <c r="K566" i="4"/>
  <c r="S563" i="4"/>
  <c r="S560" i="4"/>
  <c r="F560" i="4"/>
  <c r="S556" i="4"/>
  <c r="K555" i="4"/>
  <c r="M554" i="4"/>
  <c r="K554" i="4"/>
  <c r="M553" i="4"/>
  <c r="K553" i="4"/>
  <c r="K552" i="4"/>
  <c r="M551" i="4"/>
  <c r="K551" i="4"/>
  <c r="M550" i="4"/>
  <c r="K550" i="4"/>
  <c r="K549" i="4"/>
  <c r="M548" i="4"/>
  <c r="K548" i="4"/>
  <c r="M547" i="4"/>
  <c r="K547" i="4"/>
  <c r="K546" i="4"/>
  <c r="M545" i="4"/>
  <c r="K545" i="4"/>
  <c r="M544" i="4"/>
  <c r="K544" i="4"/>
  <c r="S541" i="4"/>
  <c r="S538" i="4"/>
  <c r="F538" i="4"/>
  <c r="S534" i="4"/>
  <c r="K533" i="4"/>
  <c r="M532" i="4"/>
  <c r="K532" i="4"/>
  <c r="M531" i="4"/>
  <c r="K531" i="4"/>
  <c r="K530" i="4"/>
  <c r="M529" i="4"/>
  <c r="K529" i="4"/>
  <c r="M528" i="4"/>
  <c r="K528" i="4"/>
  <c r="K527" i="4"/>
  <c r="M526" i="4"/>
  <c r="K526" i="4"/>
  <c r="M525" i="4"/>
  <c r="K525" i="4"/>
  <c r="K524" i="4"/>
  <c r="M523" i="4"/>
  <c r="K523" i="4"/>
  <c r="M522" i="4"/>
  <c r="K522" i="4"/>
  <c r="S519" i="4"/>
  <c r="S516" i="4"/>
  <c r="F516" i="4"/>
  <c r="S512" i="4"/>
  <c r="K511" i="4"/>
  <c r="M510" i="4"/>
  <c r="K510" i="4"/>
  <c r="M509" i="4"/>
  <c r="K509" i="4"/>
  <c r="K508" i="4"/>
  <c r="M507" i="4"/>
  <c r="K507" i="4"/>
  <c r="M506" i="4"/>
  <c r="K506" i="4"/>
  <c r="S506" i="4" s="1"/>
  <c r="K505" i="4"/>
  <c r="M504" i="4"/>
  <c r="K504" i="4"/>
  <c r="M503" i="4"/>
  <c r="K503" i="4"/>
  <c r="K502" i="4"/>
  <c r="M501" i="4"/>
  <c r="K501" i="4"/>
  <c r="M500" i="4"/>
  <c r="K500" i="4"/>
  <c r="S497" i="4"/>
  <c r="S494" i="4"/>
  <c r="F494" i="4"/>
  <c r="S490" i="4"/>
  <c r="K489" i="4"/>
  <c r="M488" i="4"/>
  <c r="K488" i="4"/>
  <c r="M487" i="4"/>
  <c r="K487" i="4"/>
  <c r="K486" i="4"/>
  <c r="M485" i="4"/>
  <c r="K485" i="4"/>
  <c r="M484" i="4"/>
  <c r="K484" i="4"/>
  <c r="S484" i="4" s="1"/>
  <c r="K483" i="4"/>
  <c r="M482" i="4"/>
  <c r="K482" i="4"/>
  <c r="M481" i="4"/>
  <c r="K481" i="4"/>
  <c r="K480" i="4"/>
  <c r="M479" i="4"/>
  <c r="K479" i="4"/>
  <c r="M478" i="4"/>
  <c r="K478" i="4"/>
  <c r="S478" i="4" s="1"/>
  <c r="S475" i="4"/>
  <c r="S472" i="4"/>
  <c r="F472" i="4"/>
  <c r="K467" i="4"/>
  <c r="M466" i="4"/>
  <c r="K466" i="4"/>
  <c r="M465" i="4"/>
  <c r="K465" i="4"/>
  <c r="K464" i="4"/>
  <c r="M463" i="4"/>
  <c r="K463" i="4"/>
  <c r="M462" i="4"/>
  <c r="K462" i="4"/>
  <c r="S462" i="4" s="1"/>
  <c r="K461" i="4"/>
  <c r="M460" i="4"/>
  <c r="K460" i="4"/>
  <c r="M459" i="4"/>
  <c r="K459" i="4"/>
  <c r="K458" i="4"/>
  <c r="M457" i="4"/>
  <c r="K457" i="4"/>
  <c r="M456" i="4"/>
  <c r="K456" i="4"/>
  <c r="S453" i="4"/>
  <c r="S450" i="4"/>
  <c r="F450" i="4"/>
  <c r="S443" i="4"/>
  <c r="S440" i="4"/>
  <c r="S437" i="4"/>
  <c r="S434" i="4"/>
  <c r="S431" i="4"/>
  <c r="S428" i="4"/>
  <c r="F428" i="4"/>
  <c r="S421" i="4"/>
  <c r="S418" i="4"/>
  <c r="S415" i="4"/>
  <c r="S412" i="4"/>
  <c r="S409" i="4"/>
  <c r="S406" i="4"/>
  <c r="F406" i="4"/>
  <c r="S399" i="4"/>
  <c r="S396" i="4"/>
  <c r="S393" i="4"/>
  <c r="S390" i="4"/>
  <c r="S387" i="4"/>
  <c r="S402" i="4" s="1"/>
  <c r="S384" i="4"/>
  <c r="F384" i="4"/>
  <c r="S377" i="4"/>
  <c r="S374" i="4"/>
  <c r="S371" i="4"/>
  <c r="S368" i="4"/>
  <c r="S365" i="4"/>
  <c r="S362" i="4"/>
  <c r="F362" i="4"/>
  <c r="S355" i="4"/>
  <c r="S352" i="4"/>
  <c r="S349" i="4"/>
  <c r="S346" i="4"/>
  <c r="S343" i="4"/>
  <c r="S340" i="4"/>
  <c r="F340" i="4"/>
  <c r="S333" i="4"/>
  <c r="S330" i="4"/>
  <c r="S327" i="4"/>
  <c r="S324" i="4"/>
  <c r="S321" i="4"/>
  <c r="T319" i="4"/>
  <c r="T627" i="4" s="1"/>
  <c r="S318" i="4"/>
  <c r="F318" i="4"/>
  <c r="S311" i="4"/>
  <c r="S308" i="4"/>
  <c r="S305" i="4"/>
  <c r="S302" i="4"/>
  <c r="S299" i="4"/>
  <c r="T297" i="4"/>
  <c r="T605" i="4" s="1"/>
  <c r="S296" i="4"/>
  <c r="F296" i="4"/>
  <c r="S289" i="4"/>
  <c r="S286" i="4"/>
  <c r="S283" i="4"/>
  <c r="S280" i="4"/>
  <c r="S277" i="4"/>
  <c r="T275" i="4"/>
  <c r="T583" i="4" s="1"/>
  <c r="S274" i="4"/>
  <c r="F274" i="4"/>
  <c r="S267" i="4"/>
  <c r="S264" i="4"/>
  <c r="S261" i="4"/>
  <c r="S258" i="4"/>
  <c r="S255" i="4"/>
  <c r="T253" i="4"/>
  <c r="T561" i="4" s="1"/>
  <c r="S252" i="4"/>
  <c r="F252" i="4"/>
  <c r="S245" i="4"/>
  <c r="S242" i="4"/>
  <c r="S239" i="4"/>
  <c r="S236" i="4"/>
  <c r="S248" i="4" s="1"/>
  <c r="S249" i="4" s="1"/>
  <c r="S233" i="4"/>
  <c r="T231" i="4"/>
  <c r="T539" i="4" s="1"/>
  <c r="S230" i="4"/>
  <c r="F230" i="4"/>
  <c r="S223" i="4"/>
  <c r="S220" i="4"/>
  <c r="S217" i="4"/>
  <c r="S214" i="4"/>
  <c r="S211" i="4"/>
  <c r="T209" i="4"/>
  <c r="T517" i="4" s="1"/>
  <c r="S208" i="4"/>
  <c r="F208" i="4"/>
  <c r="S201" i="4"/>
  <c r="S198" i="4"/>
  <c r="S195" i="4"/>
  <c r="S192" i="4"/>
  <c r="S189" i="4"/>
  <c r="T187" i="4"/>
  <c r="T495" i="4" s="1"/>
  <c r="S186" i="4"/>
  <c r="F186" i="4"/>
  <c r="S179" i="4"/>
  <c r="S176" i="4"/>
  <c r="S173" i="4"/>
  <c r="S170" i="4"/>
  <c r="S167" i="4"/>
  <c r="T165" i="4"/>
  <c r="T473" i="4" s="1"/>
  <c r="S164" i="4"/>
  <c r="F164" i="4"/>
  <c r="S157" i="4"/>
  <c r="S154" i="4"/>
  <c r="S151" i="4"/>
  <c r="S148" i="4"/>
  <c r="S160" i="4" s="1"/>
  <c r="S161" i="4" s="1"/>
  <c r="S145" i="4"/>
  <c r="T143" i="4"/>
  <c r="T451" i="4" s="1"/>
  <c r="S142" i="4"/>
  <c r="F142" i="4"/>
  <c r="S135" i="4"/>
  <c r="S132" i="4"/>
  <c r="S129" i="4"/>
  <c r="S126" i="4"/>
  <c r="S123" i="4"/>
  <c r="T121" i="4"/>
  <c r="T429" i="4" s="1"/>
  <c r="S120" i="4"/>
  <c r="F120" i="4"/>
  <c r="S113" i="4"/>
  <c r="S110" i="4"/>
  <c r="S107" i="4"/>
  <c r="S104" i="4"/>
  <c r="S101" i="4"/>
  <c r="T99" i="4"/>
  <c r="T407" i="4" s="1"/>
  <c r="S98" i="4"/>
  <c r="F98" i="4"/>
  <c r="S91" i="4"/>
  <c r="S88" i="4"/>
  <c r="S85" i="4"/>
  <c r="S82" i="4"/>
  <c r="S79" i="4"/>
  <c r="T77" i="4"/>
  <c r="T385" i="4" s="1"/>
  <c r="S76" i="4"/>
  <c r="F76" i="4"/>
  <c r="S72" i="4"/>
  <c r="S69" i="4"/>
  <c r="T55" i="4"/>
  <c r="T363" i="4" s="1"/>
  <c r="S54" i="4"/>
  <c r="F54" i="4"/>
  <c r="S50" i="4"/>
  <c r="S47" i="4"/>
  <c r="S44" i="4"/>
  <c r="X41" i="4"/>
  <c r="AD41" i="4" s="1"/>
  <c r="S41" i="4"/>
  <c r="X40" i="4"/>
  <c r="X39" i="4"/>
  <c r="AD39" i="4" s="1"/>
  <c r="X38" i="4"/>
  <c r="S38" i="4"/>
  <c r="X37" i="4"/>
  <c r="AD37" i="4" s="1"/>
  <c r="X36" i="4"/>
  <c r="AD36" i="4" s="1"/>
  <c r="X35" i="4"/>
  <c r="AD35" i="4" s="1"/>
  <c r="S35" i="4"/>
  <c r="X34" i="4"/>
  <c r="AD34" i="4" s="1"/>
  <c r="X33" i="4"/>
  <c r="T33" i="4"/>
  <c r="T341" i="4" s="1"/>
  <c r="T649" i="4" s="1"/>
  <c r="X32" i="4"/>
  <c r="AD32" i="4" s="1"/>
  <c r="S32" i="4"/>
  <c r="F32" i="4"/>
  <c r="X31" i="4"/>
  <c r="AD31" i="4" s="1"/>
  <c r="X30" i="4"/>
  <c r="AD30" i="4" s="1"/>
  <c r="X29" i="4"/>
  <c r="AD29" i="4" s="1"/>
  <c r="X28" i="4"/>
  <c r="AD28" i="4" s="1"/>
  <c r="S28" i="4"/>
  <c r="X27" i="4"/>
  <c r="AD27" i="4" s="1"/>
  <c r="X26" i="4"/>
  <c r="AD26" i="4" s="1"/>
  <c r="X25" i="4"/>
  <c r="AD25" i="4" s="1"/>
  <c r="S25" i="4"/>
  <c r="X24" i="4"/>
  <c r="AD24" i="4" s="1"/>
  <c r="X23" i="4"/>
  <c r="X22" i="4"/>
  <c r="AD22" i="4" s="1"/>
  <c r="S22" i="4"/>
  <c r="X21" i="4"/>
  <c r="AD21" i="4" s="1"/>
  <c r="X20" i="4"/>
  <c r="AD20" i="4" s="1"/>
  <c r="X19" i="4"/>
  <c r="AD19" i="4" s="1"/>
  <c r="S19" i="4"/>
  <c r="X18" i="4"/>
  <c r="X17" i="4"/>
  <c r="AD17" i="4" s="1"/>
  <c r="X16" i="4"/>
  <c r="S16" i="4"/>
  <c r="X15" i="4"/>
  <c r="AD15" i="4" s="1"/>
  <c r="X14" i="4"/>
  <c r="AD14" i="4" s="1"/>
  <c r="AH13" i="4"/>
  <c r="AH14" i="4" s="1"/>
  <c r="X13" i="4"/>
  <c r="AD13" i="4" s="1"/>
  <c r="S13" i="4"/>
  <c r="X12" i="4"/>
  <c r="AD12" i="4" s="1"/>
  <c r="S10" i="4"/>
  <c r="F10" i="4"/>
  <c r="P6" i="4"/>
  <c r="S667" i="4" s="1"/>
  <c r="AF4" i="3"/>
  <c r="AE4" i="3"/>
  <c r="AD4" i="3"/>
  <c r="AC4" i="3"/>
  <c r="AB4" i="3"/>
  <c r="AA4" i="3"/>
  <c r="Z4" i="3"/>
  <c r="Y4" i="3"/>
  <c r="X4" i="3"/>
  <c r="W4" i="3"/>
  <c r="V4" i="3"/>
  <c r="U4" i="3"/>
  <c r="T4" i="3"/>
  <c r="S4" i="3"/>
  <c r="R4" i="3"/>
  <c r="Q4" i="3"/>
  <c r="P4" i="3"/>
  <c r="O4" i="3"/>
  <c r="N4" i="3"/>
  <c r="M4" i="3"/>
  <c r="L4" i="3"/>
  <c r="K4" i="3"/>
  <c r="J4" i="3"/>
  <c r="I4" i="3"/>
  <c r="H4" i="3"/>
  <c r="G4" i="3"/>
  <c r="F4" i="3"/>
  <c r="E4" i="3"/>
  <c r="D4" i="3"/>
  <c r="C4" i="3"/>
  <c r="A36" i="2"/>
  <c r="D36" i="2" s="1"/>
  <c r="A35" i="2"/>
  <c r="D35" i="2" s="1"/>
  <c r="A34" i="2"/>
  <c r="D34" i="2" s="1"/>
  <c r="A33" i="2"/>
  <c r="D33" i="2" s="1"/>
  <c r="A32" i="2"/>
  <c r="D32" i="2" s="1"/>
  <c r="A31" i="2"/>
  <c r="D31" i="2" s="1"/>
  <c r="A30" i="2"/>
  <c r="D30" i="2" s="1"/>
  <c r="A29" i="2"/>
  <c r="D29" i="2" s="1"/>
  <c r="A28" i="2"/>
  <c r="D28" i="2" s="1"/>
  <c r="A27" i="2"/>
  <c r="D27" i="2" s="1"/>
  <c r="A26" i="2"/>
  <c r="D26" i="2" s="1"/>
  <c r="A25" i="2"/>
  <c r="D25" i="2" s="1"/>
  <c r="A24" i="2"/>
  <c r="D24" i="2" s="1"/>
  <c r="A23" i="2"/>
  <c r="D23" i="2" s="1"/>
  <c r="A22" i="2"/>
  <c r="D22" i="2" s="1"/>
  <c r="A21" i="2"/>
  <c r="D21" i="2" s="1"/>
  <c r="A20" i="2"/>
  <c r="D20" i="2" s="1"/>
  <c r="A19" i="2"/>
  <c r="D19" i="2" s="1"/>
  <c r="A18" i="2"/>
  <c r="D18" i="2" s="1"/>
  <c r="A17" i="2"/>
  <c r="D17" i="2" s="1"/>
  <c r="A16" i="2"/>
  <c r="D16" i="2" s="1"/>
  <c r="A15" i="2"/>
  <c r="D15" i="2" s="1"/>
  <c r="A14" i="2"/>
  <c r="D14" i="2" s="1"/>
  <c r="A13" i="2"/>
  <c r="D13" i="2" s="1"/>
  <c r="A12" i="2"/>
  <c r="D12" i="2" s="1"/>
  <c r="A11" i="2"/>
  <c r="D11" i="2" s="1"/>
  <c r="A10" i="2"/>
  <c r="D10" i="2" s="1"/>
  <c r="A9" i="2"/>
  <c r="D9" i="2" s="1"/>
  <c r="A8" i="2"/>
  <c r="D8" i="2" s="1"/>
  <c r="A7" i="2"/>
  <c r="B3" i="2"/>
  <c r="B2" i="2"/>
  <c r="G89" i="6"/>
  <c r="G78" i="8"/>
  <c r="G90" i="6"/>
  <c r="S522" i="4" l="1"/>
  <c r="BU15" i="6"/>
  <c r="MG15" i="6"/>
  <c r="AD5" i="3"/>
  <c r="S358" i="4"/>
  <c r="S446" i="4"/>
  <c r="S456" i="4"/>
  <c r="S500" i="4"/>
  <c r="S509" i="4"/>
  <c r="S550" i="4"/>
  <c r="CF35" i="6"/>
  <c r="EE35" i="6"/>
  <c r="GU35" i="6"/>
  <c r="II15" i="6"/>
  <c r="KS35" i="6"/>
  <c r="MR35" i="6"/>
  <c r="BE17" i="6"/>
  <c r="BD17" i="6"/>
  <c r="GJ17" i="6"/>
  <c r="EF20" i="6"/>
  <c r="ID20" i="6"/>
  <c r="KT20" i="6"/>
  <c r="BD22" i="6"/>
  <c r="CL22" i="6"/>
  <c r="DT22" i="6"/>
  <c r="FB22" i="6"/>
  <c r="GJ22" i="6"/>
  <c r="HR22" i="6"/>
  <c r="IZ22" i="6"/>
  <c r="KH22" i="6"/>
  <c r="LP22" i="6"/>
  <c r="MX22" i="6"/>
  <c r="BP24" i="6"/>
  <c r="GV24" i="6"/>
  <c r="MB24" i="6"/>
  <c r="CG24" i="6"/>
  <c r="II25" i="6"/>
  <c r="KC24" i="6"/>
  <c r="MS24" i="6"/>
  <c r="EK26" i="6"/>
  <c r="JQ26" i="6"/>
  <c r="HM28" i="6"/>
  <c r="DU31" i="6"/>
  <c r="JA31" i="6"/>
  <c r="IZ32" i="6"/>
  <c r="JT32" i="6"/>
  <c r="LP32" i="6"/>
  <c r="HM33" i="6"/>
  <c r="KT33" i="6"/>
  <c r="GJ34" i="6"/>
  <c r="DO37" i="6"/>
  <c r="IU37" i="6"/>
  <c r="AX69" i="6"/>
  <c r="CF69" i="6"/>
  <c r="EK39" i="6"/>
  <c r="GD69" i="6"/>
  <c r="HL69" i="6"/>
  <c r="JQ39" i="6"/>
  <c r="LJ69" i="6"/>
  <c r="MR69" i="6"/>
  <c r="HT42" i="6"/>
  <c r="BF43" i="6"/>
  <c r="LR43" i="6"/>
  <c r="BD44" i="6"/>
  <c r="LP44" i="6"/>
  <c r="MZ45" i="6"/>
  <c r="JS46" i="6"/>
  <c r="EM47" i="6"/>
  <c r="MI47" i="6"/>
  <c r="LK48" i="6"/>
  <c r="H48" i="6"/>
  <c r="CN50" i="6"/>
  <c r="CL50" i="6"/>
  <c r="IU48" i="6"/>
  <c r="DD54" i="6"/>
  <c r="EL54" i="6"/>
  <c r="HR60" i="6"/>
  <c r="HM57" i="6"/>
  <c r="HT60" i="6"/>
  <c r="FN64" i="6"/>
  <c r="LK64" i="6"/>
  <c r="CL66" i="6"/>
  <c r="CN66" i="6"/>
  <c r="CN75" i="6"/>
  <c r="CG74" i="6"/>
  <c r="FD75" i="6"/>
  <c r="FB75" i="6"/>
  <c r="S94" i="4"/>
  <c r="S95" i="4" s="1"/>
  <c r="S116" i="4"/>
  <c r="S117" i="4" s="1"/>
  <c r="S138" i="4"/>
  <c r="S139" i="4" s="1"/>
  <c r="S182" i="4"/>
  <c r="S183" i="4" s="1"/>
  <c r="S204" i="4"/>
  <c r="S205" i="4" s="1"/>
  <c r="S226" i="4"/>
  <c r="S227" i="4" s="1"/>
  <c r="S270" i="4"/>
  <c r="S292" i="4"/>
  <c r="S314" i="4"/>
  <c r="S336" i="4"/>
  <c r="S424" i="4"/>
  <c r="S481" i="4"/>
  <c r="S610" i="4"/>
  <c r="S657" i="4"/>
  <c r="J12" i="5"/>
  <c r="DO14" i="6"/>
  <c r="LK14" i="6"/>
  <c r="AX35" i="6"/>
  <c r="CW35" i="6"/>
  <c r="EV35" i="6"/>
  <c r="IT35" i="6"/>
  <c r="LJ35" i="6"/>
  <c r="CG20" i="6"/>
  <c r="EW20" i="6"/>
  <c r="IU20" i="6"/>
  <c r="MS20" i="6"/>
  <c r="CM26" i="6"/>
  <c r="HS26" i="6"/>
  <c r="MY26" i="6"/>
  <c r="CG28" i="6"/>
  <c r="IU28" i="6"/>
  <c r="MS28" i="6"/>
  <c r="CM31" i="6"/>
  <c r="HS31" i="6"/>
  <c r="DO33" i="6"/>
  <c r="EF37" i="6"/>
  <c r="JL37" i="6"/>
  <c r="CW69" i="6"/>
  <c r="EM39" i="6"/>
  <c r="GU69" i="6"/>
  <c r="JS39" i="6"/>
  <c r="CX40" i="6"/>
  <c r="JL40" i="6"/>
  <c r="CX48" i="6"/>
  <c r="MS48" i="6"/>
  <c r="KY50" i="6"/>
  <c r="KT48" i="6"/>
  <c r="KJ55" i="6"/>
  <c r="KH55" i="6"/>
  <c r="JL57" i="6"/>
  <c r="FS60" i="6"/>
  <c r="FU60" i="6"/>
  <c r="MS57" i="6"/>
  <c r="MZ60" i="6"/>
  <c r="KZ66" i="6"/>
  <c r="LQ66" i="6"/>
  <c r="BF67" i="6"/>
  <c r="AY64" i="6"/>
  <c r="BW68" i="6"/>
  <c r="BU68" i="6"/>
  <c r="GE74" i="6"/>
  <c r="JL74" i="6"/>
  <c r="KY75" i="6"/>
  <c r="KT74" i="6"/>
  <c r="MX75" i="6"/>
  <c r="FN20" i="6"/>
  <c r="KC28" i="6"/>
  <c r="BE31" i="6"/>
  <c r="GK31" i="6"/>
  <c r="GE33" i="6"/>
  <c r="HA46" i="6"/>
  <c r="HC46" i="6"/>
  <c r="HT50" i="6"/>
  <c r="HR50" i="6"/>
  <c r="KH51" i="6"/>
  <c r="KC48" i="6"/>
  <c r="EL52" i="6"/>
  <c r="CL60" i="6"/>
  <c r="CN60" i="6"/>
  <c r="JR68" i="6"/>
  <c r="MI68" i="6"/>
  <c r="MG68" i="6"/>
  <c r="FB72" i="6"/>
  <c r="EW71" i="6"/>
  <c r="HR72" i="6"/>
  <c r="HM71" i="6"/>
  <c r="LR75" i="6"/>
  <c r="LP75" i="6"/>
  <c r="I128" i="6"/>
  <c r="I129" i="6" s="1"/>
  <c r="H127" i="6"/>
  <c r="S380" i="4"/>
  <c r="S569" i="4"/>
  <c r="LS32" i="6"/>
  <c r="KJ45" i="6"/>
  <c r="BU46" i="6"/>
  <c r="BW46" i="6"/>
  <c r="DO48" i="6"/>
  <c r="FN48" i="6"/>
  <c r="FS50" i="6"/>
  <c r="BU51" i="6"/>
  <c r="BW51" i="6"/>
  <c r="HR53" i="6"/>
  <c r="HT53" i="6"/>
  <c r="BV55" i="6"/>
  <c r="FD55" i="6"/>
  <c r="FB55" i="6"/>
  <c r="JB56" i="6"/>
  <c r="LP56" i="6"/>
  <c r="LR56" i="6"/>
  <c r="DU59" i="6"/>
  <c r="HA59" i="6"/>
  <c r="GV57" i="6"/>
  <c r="LR59" i="6"/>
  <c r="KY60" i="6"/>
  <c r="LA60" i="6"/>
  <c r="KT57" i="6"/>
  <c r="CL63" i="6"/>
  <c r="CN63" i="6"/>
  <c r="CG61" i="6"/>
  <c r="GJ66" i="6"/>
  <c r="GK66" i="6" s="1"/>
  <c r="GE64" i="6"/>
  <c r="G76" i="6"/>
  <c r="H71" i="6"/>
  <c r="EW48" i="6"/>
  <c r="LQ53" i="6"/>
  <c r="IJ54" i="6"/>
  <c r="JR54" i="6"/>
  <c r="FC55" i="6"/>
  <c r="JR59" i="6"/>
  <c r="FT66" i="6"/>
  <c r="KS76" i="6"/>
  <c r="G65" i="8"/>
  <c r="AH49" i="6"/>
  <c r="AY48" i="6"/>
  <c r="GE48" i="6"/>
  <c r="GK52" i="6"/>
  <c r="BV54" i="6"/>
  <c r="KZ54" i="6"/>
  <c r="MH54" i="6"/>
  <c r="MH55" i="6"/>
  <c r="HS59" i="6"/>
  <c r="BE66" i="6"/>
  <c r="KH75" i="6"/>
  <c r="I79" i="8"/>
  <c r="I80" i="8" s="1"/>
  <c r="S29" i="4"/>
  <c r="S271" i="4"/>
  <c r="T270" i="4" s="1"/>
  <c r="S293" i="4"/>
  <c r="S315" i="4"/>
  <c r="S337" i="4"/>
  <c r="S359" i="4"/>
  <c r="S381" i="4"/>
  <c r="S403" i="4"/>
  <c r="S425" i="4"/>
  <c r="S447" i="4"/>
  <c r="S528" i="4"/>
  <c r="S616" i="4"/>
  <c r="J8" i="5"/>
  <c r="J9" i="5"/>
  <c r="J10" i="5"/>
  <c r="J16" i="5"/>
  <c r="J17" i="5"/>
  <c r="J18" i="5"/>
  <c r="J24" i="5"/>
  <c r="J25" i="5"/>
  <c r="J26" i="5"/>
  <c r="J32" i="5"/>
  <c r="J33" i="5"/>
  <c r="J34" i="5"/>
  <c r="J11" i="5"/>
  <c r="S73" i="4"/>
  <c r="S544" i="4"/>
  <c r="S553" i="4"/>
  <c r="S572" i="4"/>
  <c r="S632" i="4"/>
  <c r="S641" i="4"/>
  <c r="S660" i="4"/>
  <c r="J6" i="5"/>
  <c r="J13" i="5"/>
  <c r="J14" i="5"/>
  <c r="J20" i="5"/>
  <c r="J21" i="5"/>
  <c r="J22" i="5"/>
  <c r="J28" i="5"/>
  <c r="J29" i="5"/>
  <c r="J30" i="5"/>
  <c r="S51" i="4"/>
  <c r="S459" i="4"/>
  <c r="S468" i="4" s="1"/>
  <c r="S469" i="4" s="1"/>
  <c r="S487" i="4"/>
  <c r="S525" i="4"/>
  <c r="S613" i="4"/>
  <c r="J7" i="5"/>
  <c r="J15" i="5"/>
  <c r="S465" i="4"/>
  <c r="S503" i="4"/>
  <c r="S547" i="4"/>
  <c r="S591" i="4"/>
  <c r="S635" i="4"/>
  <c r="EW14" i="6"/>
  <c r="KC14" i="6"/>
  <c r="FS15" i="6"/>
  <c r="KY15" i="6"/>
  <c r="MX18" i="6"/>
  <c r="MY18" i="6" s="1"/>
  <c r="AY20" i="6"/>
  <c r="GE20" i="6"/>
  <c r="LK20" i="6"/>
  <c r="BU21" i="6"/>
  <c r="HA21" i="6"/>
  <c r="MG21" i="6"/>
  <c r="MH21" i="6" s="1"/>
  <c r="BX23" i="6"/>
  <c r="DF23" i="6"/>
  <c r="EN23" i="6"/>
  <c r="FV23" i="6"/>
  <c r="HD23" i="6"/>
  <c r="IL23" i="6"/>
  <c r="JT23" i="6"/>
  <c r="LB23" i="6"/>
  <c r="MJ23" i="6"/>
  <c r="AY28" i="6"/>
  <c r="GE28" i="6"/>
  <c r="S531" i="4"/>
  <c r="S575" i="4"/>
  <c r="S619" i="4"/>
  <c r="S663" i="4"/>
  <c r="EL15" i="6"/>
  <c r="EK15" i="6"/>
  <c r="JQ15" i="6"/>
  <c r="JR15" i="6" s="1"/>
  <c r="BX16" i="6"/>
  <c r="DF16" i="6"/>
  <c r="EN16" i="6"/>
  <c r="FV16" i="6"/>
  <c r="HD16" i="6"/>
  <c r="IL16" i="6"/>
  <c r="JT16" i="6"/>
  <c r="LB16" i="6"/>
  <c r="MJ16" i="6"/>
  <c r="BX18" i="6"/>
  <c r="DF18" i="6"/>
  <c r="EN18" i="6"/>
  <c r="FV18" i="6"/>
  <c r="HD18" i="6"/>
  <c r="IL18" i="6"/>
  <c r="JT18" i="6"/>
  <c r="LB18" i="6"/>
  <c r="BP20" i="6"/>
  <c r="GV20" i="6"/>
  <c r="MB20" i="6"/>
  <c r="BV21" i="6"/>
  <c r="FC21" i="6"/>
  <c r="FS21" i="6"/>
  <c r="HB21" i="6"/>
  <c r="KI21" i="6"/>
  <c r="KY21" i="6"/>
  <c r="BG22" i="6"/>
  <c r="CO22" i="6"/>
  <c r="DW22" i="6"/>
  <c r="FE22" i="6"/>
  <c r="GM22" i="6"/>
  <c r="HU22" i="6"/>
  <c r="JC22" i="6"/>
  <c r="KK22" i="6"/>
  <c r="LS22" i="6"/>
  <c r="NA22" i="6"/>
  <c r="BV23" i="6"/>
  <c r="DC23" i="6"/>
  <c r="DD23" i="6" s="1"/>
  <c r="EK23" i="6"/>
  <c r="EL23" i="6" s="1"/>
  <c r="FT23" i="6"/>
  <c r="FS23" i="6"/>
  <c r="HB23" i="6"/>
  <c r="HA23" i="6"/>
  <c r="IJ23" i="6"/>
  <c r="II23" i="6"/>
  <c r="JR23" i="6"/>
  <c r="JQ23" i="6"/>
  <c r="KZ23" i="6"/>
  <c r="KY23" i="6"/>
  <c r="MH23" i="6"/>
  <c r="MG23" i="6"/>
  <c r="FT25" i="6"/>
  <c r="KZ25" i="6"/>
  <c r="BG27" i="6"/>
  <c r="CO27" i="6"/>
  <c r="DW27" i="6"/>
  <c r="FE27" i="6"/>
  <c r="GM27" i="6"/>
  <c r="HU27" i="6"/>
  <c r="JC27" i="6"/>
  <c r="KK27" i="6"/>
  <c r="LS27" i="6"/>
  <c r="NA27" i="6"/>
  <c r="BX30" i="6"/>
  <c r="DF30" i="6"/>
  <c r="EN30" i="6"/>
  <c r="FV30" i="6"/>
  <c r="HD30" i="6"/>
  <c r="IK30" i="6"/>
  <c r="IL30" i="6" s="1"/>
  <c r="J19" i="5"/>
  <c r="J23" i="5"/>
  <c r="J27" i="5"/>
  <c r="J31" i="5"/>
  <c r="J35" i="5"/>
  <c r="NR79" i="6"/>
  <c r="NR80" i="6" s="1"/>
  <c r="NR85" i="6" s="1"/>
  <c r="OZ79" i="6"/>
  <c r="OZ80" i="6" s="1"/>
  <c r="OZ85" i="6" s="1"/>
  <c r="QH79" i="6"/>
  <c r="QH80" i="6" s="1"/>
  <c r="QH85" i="6" s="1"/>
  <c r="RP79" i="6"/>
  <c r="RP80" i="6" s="1"/>
  <c r="RP85" i="6" s="1"/>
  <c r="SX79" i="6"/>
  <c r="SX80" i="6" s="1"/>
  <c r="SX85" i="6" s="1"/>
  <c r="BG17" i="6"/>
  <c r="CO17" i="6"/>
  <c r="DW17" i="6"/>
  <c r="FE17" i="6"/>
  <c r="GM17" i="6"/>
  <c r="HU17" i="6"/>
  <c r="JC17" i="6"/>
  <c r="KK17" i="6"/>
  <c r="LS17" i="6"/>
  <c r="NA17" i="6"/>
  <c r="BX19" i="6"/>
  <c r="DF19" i="6"/>
  <c r="EN19" i="6"/>
  <c r="FV19" i="6"/>
  <c r="HD19" i="6"/>
  <c r="IL19" i="6"/>
  <c r="JT19" i="6"/>
  <c r="LB19" i="6"/>
  <c r="MJ19" i="6"/>
  <c r="BX26" i="6"/>
  <c r="DF26" i="6"/>
  <c r="EN26" i="6"/>
  <c r="FV26" i="6"/>
  <c r="HD26" i="6"/>
  <c r="IL26" i="6"/>
  <c r="JT26" i="6"/>
  <c r="LB26" i="6"/>
  <c r="MJ26" i="6"/>
  <c r="EK30" i="6"/>
  <c r="FS30" i="6"/>
  <c r="HA30" i="6"/>
  <c r="II30" i="6"/>
  <c r="LP17" i="6"/>
  <c r="MX17" i="6"/>
  <c r="NA18" i="6"/>
  <c r="BU19" i="6"/>
  <c r="DC19" i="6"/>
  <c r="EK19" i="6"/>
  <c r="FS19" i="6"/>
  <c r="HA19" i="6"/>
  <c r="II19" i="6"/>
  <c r="JQ19" i="6"/>
  <c r="KY19" i="6"/>
  <c r="MG19" i="6"/>
  <c r="DC21" i="6"/>
  <c r="EL21" i="6"/>
  <c r="II21" i="6"/>
  <c r="JR21" i="6"/>
  <c r="HT46" i="6"/>
  <c r="HU46" i="6" s="1"/>
  <c r="LP31" i="6"/>
  <c r="LQ31" i="6" s="1"/>
  <c r="MX31" i="6"/>
  <c r="MY31" i="6" s="1"/>
  <c r="HR32" i="6"/>
  <c r="HS32" i="6" s="1"/>
  <c r="JR32" i="6"/>
  <c r="KY32" i="6"/>
  <c r="KZ32" i="6" s="1"/>
  <c r="FB34" i="6"/>
  <c r="KH34" i="6"/>
  <c r="BV39" i="6"/>
  <c r="EL39" i="6"/>
  <c r="HB39" i="6"/>
  <c r="JR39" i="6"/>
  <c r="MH39" i="6"/>
  <c r="BW42" i="6"/>
  <c r="EM42" i="6"/>
  <c r="HC42" i="6"/>
  <c r="JS42" i="6"/>
  <c r="MI42" i="6"/>
  <c r="HT45" i="6"/>
  <c r="KI45" i="6"/>
  <c r="KY45" i="6"/>
  <c r="FD46" i="6"/>
  <c r="FE46" i="6" s="1"/>
  <c r="HR46" i="6"/>
  <c r="MZ46" i="6"/>
  <c r="NA46" i="6" s="1"/>
  <c r="MX46" i="6"/>
  <c r="BD47" i="6"/>
  <c r="BE47" i="6" s="1"/>
  <c r="BF47" i="6"/>
  <c r="GJ47" i="6"/>
  <c r="GL47" i="6"/>
  <c r="LP47" i="6"/>
  <c r="LQ47" i="6" s="1"/>
  <c r="LR47" i="6"/>
  <c r="JS30" i="6"/>
  <c r="JT30" i="6" s="1"/>
  <c r="LA30" i="6"/>
  <c r="LB30" i="6" s="1"/>
  <c r="MI30" i="6"/>
  <c r="MJ30" i="6" s="1"/>
  <c r="BF31" i="6"/>
  <c r="BG31" i="6" s="1"/>
  <c r="CN31" i="6"/>
  <c r="CO31" i="6" s="1"/>
  <c r="DV31" i="6"/>
  <c r="DW31" i="6" s="1"/>
  <c r="FD31" i="6"/>
  <c r="FE31" i="6" s="1"/>
  <c r="GL31" i="6"/>
  <c r="GM31" i="6" s="1"/>
  <c r="HT31" i="6"/>
  <c r="HU31" i="6" s="1"/>
  <c r="JB31" i="6"/>
  <c r="JC31" i="6" s="1"/>
  <c r="KJ31" i="6"/>
  <c r="KK31" i="6" s="1"/>
  <c r="LR31" i="6"/>
  <c r="LS31" i="6" s="1"/>
  <c r="MZ31" i="6"/>
  <c r="NA31" i="6" s="1"/>
  <c r="BU32" i="6"/>
  <c r="DC32" i="6"/>
  <c r="EK32" i="6"/>
  <c r="FS32" i="6"/>
  <c r="HC32" i="6"/>
  <c r="KH32" i="6"/>
  <c r="LB32" i="6"/>
  <c r="BD34" i="6"/>
  <c r="BE34" i="6" s="1"/>
  <c r="IJ34" i="6"/>
  <c r="IZ34" i="6"/>
  <c r="JA34" i="6" s="1"/>
  <c r="AY37" i="6"/>
  <c r="BF39" i="6"/>
  <c r="DV39" i="6"/>
  <c r="GL39" i="6"/>
  <c r="JB39" i="6"/>
  <c r="LR39" i="6"/>
  <c r="CO42" i="6"/>
  <c r="FE42" i="6"/>
  <c r="HU42" i="6"/>
  <c r="KK42" i="6"/>
  <c r="NA42" i="6"/>
  <c r="BU43" i="6"/>
  <c r="EK43" i="6"/>
  <c r="HA43" i="6"/>
  <c r="JQ43" i="6"/>
  <c r="MG43" i="6"/>
  <c r="DE44" i="6"/>
  <c r="FU44" i="6"/>
  <c r="IK44" i="6"/>
  <c r="LA44" i="6"/>
  <c r="FD45" i="6"/>
  <c r="LA45" i="6"/>
  <c r="LB45" i="6" s="1"/>
  <c r="CN46" i="6"/>
  <c r="CO46" i="6" s="1"/>
  <c r="FB46" i="6"/>
  <c r="BW32" i="6"/>
  <c r="BX32" i="6" s="1"/>
  <c r="DE32" i="6"/>
  <c r="DF32" i="6" s="1"/>
  <c r="EM32" i="6"/>
  <c r="EN32" i="6" s="1"/>
  <c r="FU32" i="6"/>
  <c r="FV32" i="6" s="1"/>
  <c r="HD32" i="6"/>
  <c r="HR34" i="6"/>
  <c r="MX34" i="6"/>
  <c r="CL39" i="6"/>
  <c r="FB39" i="6"/>
  <c r="HR39" i="6"/>
  <c r="KH39" i="6"/>
  <c r="MX39" i="6"/>
  <c r="BP40" i="6"/>
  <c r="EF40" i="6"/>
  <c r="GV40" i="6"/>
  <c r="CL42" i="6"/>
  <c r="CM42" i="6" s="1"/>
  <c r="FB42" i="6"/>
  <c r="FC42" i="6" s="1"/>
  <c r="HR42" i="6"/>
  <c r="HS42" i="6" s="1"/>
  <c r="KH42" i="6"/>
  <c r="KI42" i="6" s="1"/>
  <c r="MX42" i="6"/>
  <c r="MY42" i="6" s="1"/>
  <c r="BW43" i="6"/>
  <c r="BX43" i="6" s="1"/>
  <c r="EM43" i="6"/>
  <c r="EN43" i="6" s="1"/>
  <c r="HC43" i="6"/>
  <c r="HD43" i="6" s="1"/>
  <c r="JS43" i="6"/>
  <c r="JT43" i="6" s="1"/>
  <c r="MI43" i="6"/>
  <c r="MJ43" i="6" s="1"/>
  <c r="BG44" i="6"/>
  <c r="BV44" i="6"/>
  <c r="CO44" i="6"/>
  <c r="DD44" i="6"/>
  <c r="DW44" i="6"/>
  <c r="EL44" i="6"/>
  <c r="FE44" i="6"/>
  <c r="FT44" i="6"/>
  <c r="GM44" i="6"/>
  <c r="HB44" i="6"/>
  <c r="HU44" i="6"/>
  <c r="IJ44" i="6"/>
  <c r="JC44" i="6"/>
  <c r="JR44" i="6"/>
  <c r="KK44" i="6"/>
  <c r="KZ44" i="6"/>
  <c r="LS44" i="6"/>
  <c r="MH44" i="6"/>
  <c r="NA44" i="6"/>
  <c r="KJ46" i="6"/>
  <c r="KK46" i="6" s="1"/>
  <c r="KH46" i="6"/>
  <c r="DT47" i="6"/>
  <c r="DV47" i="6"/>
  <c r="IZ47" i="6"/>
  <c r="JB47" i="6"/>
  <c r="CM50" i="6"/>
  <c r="FC50" i="6"/>
  <c r="HS50" i="6"/>
  <c r="JS50" i="6"/>
  <c r="MH50" i="6"/>
  <c r="NA50" i="6"/>
  <c r="EL51" i="6"/>
  <c r="EM51" i="6"/>
  <c r="JR51" i="6"/>
  <c r="BG52" i="6"/>
  <c r="DT52" i="6"/>
  <c r="LS52" i="6"/>
  <c r="CN53" i="6"/>
  <c r="FV53" i="6"/>
  <c r="HU55" i="6"/>
  <c r="DT56" i="6"/>
  <c r="DV56" i="6"/>
  <c r="GJ59" i="6"/>
  <c r="GL59" i="6"/>
  <c r="GE57" i="6"/>
  <c r="MX66" i="6"/>
  <c r="MS64" i="6"/>
  <c r="FB67" i="6"/>
  <c r="FD67" i="6"/>
  <c r="FE67" i="6" s="1"/>
  <c r="CL68" i="6"/>
  <c r="CG64" i="6"/>
  <c r="BO76" i="6"/>
  <c r="BP71" i="6"/>
  <c r="EE76" i="6"/>
  <c r="EF71" i="6"/>
  <c r="GU76" i="6"/>
  <c r="GV71" i="6"/>
  <c r="JK76" i="6"/>
  <c r="JL71" i="6"/>
  <c r="MA76" i="6"/>
  <c r="MB71" i="6"/>
  <c r="DV75" i="6"/>
  <c r="DT75" i="6"/>
  <c r="DO74" i="6"/>
  <c r="MG75" i="6"/>
  <c r="MB74" i="6"/>
  <c r="DF45" i="6"/>
  <c r="FV45" i="6"/>
  <c r="IL45" i="6"/>
  <c r="BX47" i="6"/>
  <c r="CM47" i="6"/>
  <c r="DU47" i="6"/>
  <c r="EN47" i="6"/>
  <c r="FC47" i="6"/>
  <c r="GK47" i="6"/>
  <c r="HD47" i="6"/>
  <c r="HS47" i="6"/>
  <c r="JA47" i="6"/>
  <c r="JT47" i="6"/>
  <c r="KI47" i="6"/>
  <c r="MJ47" i="6"/>
  <c r="MY47" i="6"/>
  <c r="BP48" i="6"/>
  <c r="EF48" i="6"/>
  <c r="GV48" i="6"/>
  <c r="JL48" i="6"/>
  <c r="MB48" i="6"/>
  <c r="BW50" i="6"/>
  <c r="EM50" i="6"/>
  <c r="HC50" i="6"/>
  <c r="KK50" i="6"/>
  <c r="MX50" i="6"/>
  <c r="HC51" i="6"/>
  <c r="MI51" i="6"/>
  <c r="BD52" i="6"/>
  <c r="CN52" i="6"/>
  <c r="CO52" i="6" s="1"/>
  <c r="JC52" i="6"/>
  <c r="KK52" i="6"/>
  <c r="LP52" i="6"/>
  <c r="MZ52" i="6"/>
  <c r="NA52" i="6" s="1"/>
  <c r="DF53" i="6"/>
  <c r="FS53" i="6"/>
  <c r="KJ53" i="6"/>
  <c r="BW54" i="6"/>
  <c r="EM54" i="6"/>
  <c r="HC54" i="6"/>
  <c r="JS54" i="6"/>
  <c r="MI54" i="6"/>
  <c r="BW55" i="6"/>
  <c r="FE55" i="6"/>
  <c r="HR55" i="6"/>
  <c r="MI55" i="6"/>
  <c r="CL59" i="6"/>
  <c r="CG57" i="6"/>
  <c r="EK59" i="6"/>
  <c r="EF57" i="6"/>
  <c r="DT60" i="6"/>
  <c r="DO57" i="6"/>
  <c r="IZ60" i="6"/>
  <c r="IU57" i="6"/>
  <c r="HR63" i="6"/>
  <c r="HM61" i="6"/>
  <c r="HT63" i="6"/>
  <c r="HU63" i="6" s="1"/>
  <c r="MX63" i="6"/>
  <c r="MS61" i="6"/>
  <c r="MZ63" i="6"/>
  <c r="NA63" i="6" s="1"/>
  <c r="KH66" i="6"/>
  <c r="KJ66" i="6"/>
  <c r="KC64" i="6"/>
  <c r="JB75" i="6"/>
  <c r="IZ75" i="6"/>
  <c r="CO50" i="6"/>
  <c r="FE50" i="6"/>
  <c r="HU50" i="6"/>
  <c r="GM52" i="6"/>
  <c r="HU52" i="6"/>
  <c r="BE53" i="6"/>
  <c r="DD53" i="6"/>
  <c r="LB53" i="6"/>
  <c r="CO54" i="6"/>
  <c r="FE54" i="6"/>
  <c r="HU54" i="6"/>
  <c r="KK54" i="6"/>
  <c r="NA54" i="6"/>
  <c r="CO55" i="6"/>
  <c r="NA55" i="6"/>
  <c r="BD59" i="6"/>
  <c r="BF59" i="6"/>
  <c r="AY57" i="6"/>
  <c r="KH59" i="6"/>
  <c r="KC57" i="6"/>
  <c r="MF59" i="6"/>
  <c r="MA59" i="6"/>
  <c r="MG59" i="6" s="1"/>
  <c r="II66" i="6"/>
  <c r="ID64" i="6"/>
  <c r="KH67" i="6"/>
  <c r="KJ67" i="6"/>
  <c r="KK67" i="6" s="1"/>
  <c r="AG78" i="6"/>
  <c r="AL85" i="6"/>
  <c r="AG79" i="6"/>
  <c r="AG80" i="6" s="1"/>
  <c r="AH76" i="6"/>
  <c r="DW52" i="6"/>
  <c r="FE52" i="6"/>
  <c r="FD53" i="6"/>
  <c r="IL53" i="6"/>
  <c r="KY53" i="6"/>
  <c r="CL54" i="6"/>
  <c r="FB54" i="6"/>
  <c r="HR54" i="6"/>
  <c r="KH54" i="6"/>
  <c r="MX54" i="6"/>
  <c r="CL55" i="6"/>
  <c r="CM55" i="6" s="1"/>
  <c r="HC55" i="6"/>
  <c r="KK55" i="6"/>
  <c r="MX55" i="6"/>
  <c r="LP60" i="6"/>
  <c r="LK57" i="6"/>
  <c r="KH63" i="6"/>
  <c r="KC61" i="6"/>
  <c r="KJ63" i="6"/>
  <c r="KK63" i="6" s="1"/>
  <c r="DC66" i="6"/>
  <c r="CX64" i="6"/>
  <c r="FB66" i="6"/>
  <c r="FD66" i="6"/>
  <c r="EW64" i="6"/>
  <c r="EK68" i="6"/>
  <c r="EF64" i="6"/>
  <c r="EM68" i="6"/>
  <c r="EN68" i="6" s="1"/>
  <c r="Q69" i="6"/>
  <c r="P79" i="6"/>
  <c r="P80" i="6" s="1"/>
  <c r="AH69" i="6"/>
  <c r="GL56" i="6"/>
  <c r="JB59" i="6"/>
  <c r="NA60" i="6"/>
  <c r="GK63" i="6"/>
  <c r="Q65" i="6"/>
  <c r="CO67" i="6"/>
  <c r="HU67" i="6"/>
  <c r="NA67" i="6"/>
  <c r="EL68" i="6"/>
  <c r="JT68" i="6"/>
  <c r="KI68" i="6"/>
  <c r="AY71" i="6"/>
  <c r="DO71" i="6"/>
  <c r="BG73" i="6"/>
  <c r="CO73" i="6"/>
  <c r="DW73" i="6"/>
  <c r="FE73" i="6"/>
  <c r="GM73" i="6"/>
  <c r="HU73" i="6"/>
  <c r="JC73" i="6"/>
  <c r="KK73" i="6"/>
  <c r="LS73" i="6"/>
  <c r="NA73" i="6"/>
  <c r="CL75" i="6"/>
  <c r="CM75" i="6" s="1"/>
  <c r="HR75" i="6"/>
  <c r="HS75" i="6" s="1"/>
  <c r="MY75" i="6"/>
  <c r="G31" i="8"/>
  <c r="G71" i="8" s="1"/>
  <c r="Q58" i="6"/>
  <c r="DD60" i="6"/>
  <c r="FT60" i="6"/>
  <c r="IJ60" i="6"/>
  <c r="KZ60" i="6"/>
  <c r="MY60" i="6"/>
  <c r="AH65" i="6"/>
  <c r="Q75" i="6"/>
  <c r="BD75" i="6"/>
  <c r="GJ75" i="6"/>
  <c r="BE56" i="6"/>
  <c r="DU56" i="6"/>
  <c r="JR56" i="6"/>
  <c r="EL59" i="6"/>
  <c r="DF60" i="6"/>
  <c r="FV60" i="6"/>
  <c r="IL60" i="6"/>
  <c r="LB60" i="6"/>
  <c r="FT63" i="6"/>
  <c r="IJ63" i="6"/>
  <c r="KZ63" i="6"/>
  <c r="BX68" i="6"/>
  <c r="HC68" i="6"/>
  <c r="HD68" i="6" s="1"/>
  <c r="MJ68" i="6"/>
  <c r="AH72" i="6"/>
  <c r="BV75" i="6"/>
  <c r="DU75" i="6"/>
  <c r="HB75" i="6"/>
  <c r="JA75" i="6"/>
  <c r="MH75" i="6"/>
  <c r="DD15" i="6"/>
  <c r="IJ15" i="6"/>
  <c r="BE16" i="6"/>
  <c r="BV16" i="6"/>
  <c r="DD16" i="6"/>
  <c r="DU16" i="6"/>
  <c r="EL16" i="6"/>
  <c r="FT16" i="6"/>
  <c r="GK16" i="6"/>
  <c r="HB16" i="6"/>
  <c r="IJ16" i="6"/>
  <c r="JA16" i="6"/>
  <c r="JR16" i="6"/>
  <c r="KZ16" i="6"/>
  <c r="LQ16" i="6"/>
  <c r="MH16" i="6"/>
  <c r="BV15" i="6"/>
  <c r="HB15" i="6"/>
  <c r="MH15" i="6"/>
  <c r="FT15" i="6"/>
  <c r="KZ15" i="6"/>
  <c r="BE21" i="6"/>
  <c r="DD21" i="6"/>
  <c r="GK21" i="6"/>
  <c r="IJ21" i="6"/>
  <c r="LQ21" i="6"/>
  <c r="BE22" i="6"/>
  <c r="BV22" i="6"/>
  <c r="CM22" i="6"/>
  <c r="DU22" i="6"/>
  <c r="EL22" i="6"/>
  <c r="FC22" i="6"/>
  <c r="GK22" i="6"/>
  <c r="HB22" i="6"/>
  <c r="HS22" i="6"/>
  <c r="JA22" i="6"/>
  <c r="JR22" i="6"/>
  <c r="KI22" i="6"/>
  <c r="LQ22" i="6"/>
  <c r="MH22" i="6"/>
  <c r="MY22" i="6"/>
  <c r="EL25" i="6"/>
  <c r="JR25" i="6"/>
  <c r="BE32" i="6"/>
  <c r="BV32" i="6"/>
  <c r="DD32" i="6"/>
  <c r="DU32" i="6"/>
  <c r="EL32" i="6"/>
  <c r="FT32" i="6"/>
  <c r="GK32" i="6"/>
  <c r="KI32" i="6"/>
  <c r="MH32" i="6"/>
  <c r="FT34" i="6"/>
  <c r="HB34" i="6"/>
  <c r="HS34" i="6"/>
  <c r="MH34" i="6"/>
  <c r="MY34" i="6"/>
  <c r="BE43" i="6"/>
  <c r="CM43" i="6"/>
  <c r="DU43" i="6"/>
  <c r="FC43" i="6"/>
  <c r="GK43" i="6"/>
  <c r="HS43" i="6"/>
  <c r="JA43" i="6"/>
  <c r="KI43" i="6"/>
  <c r="LQ43" i="6"/>
  <c r="MY43" i="6"/>
  <c r="BE44" i="6"/>
  <c r="DU44" i="6"/>
  <c r="GK44" i="6"/>
  <c r="JA44" i="6"/>
  <c r="LQ44" i="6"/>
  <c r="DD45" i="6"/>
  <c r="FT45" i="6"/>
  <c r="IJ45" i="6"/>
  <c r="MY45" i="6"/>
  <c r="KZ18" i="6"/>
  <c r="DD25" i="6"/>
  <c r="IJ25" i="6"/>
  <c r="BV26" i="6"/>
  <c r="DD26" i="6"/>
  <c r="EL26" i="6"/>
  <c r="FT26" i="6"/>
  <c r="HB26" i="6"/>
  <c r="IJ26" i="6"/>
  <c r="JR26" i="6"/>
  <c r="KZ26" i="6"/>
  <c r="MH26" i="6"/>
  <c r="MY32" i="6"/>
  <c r="GK34" i="6"/>
  <c r="LQ34" i="6"/>
  <c r="CM39" i="6"/>
  <c r="FC39" i="6"/>
  <c r="HS39" i="6"/>
  <c r="KI39" i="6"/>
  <c r="MY39" i="6"/>
  <c r="DD42" i="6"/>
  <c r="FT42" i="6"/>
  <c r="IJ42" i="6"/>
  <c r="KZ42" i="6"/>
  <c r="DU17" i="6"/>
  <c r="FC17" i="6"/>
  <c r="GK17" i="6"/>
  <c r="HS17" i="6"/>
  <c r="JA17" i="6"/>
  <c r="KI17" i="6"/>
  <c r="LQ17" i="6"/>
  <c r="MY17" i="6"/>
  <c r="BV19" i="6"/>
  <c r="DD19" i="6"/>
  <c r="EL19" i="6"/>
  <c r="FT19" i="6"/>
  <c r="HB19" i="6"/>
  <c r="IJ19" i="6"/>
  <c r="JR19" i="6"/>
  <c r="KZ19" i="6"/>
  <c r="MH19" i="6"/>
  <c r="FT21" i="6"/>
  <c r="KZ21" i="6"/>
  <c r="BV25" i="6"/>
  <c r="HB25" i="6"/>
  <c r="MH25" i="6"/>
  <c r="BE27" i="6"/>
  <c r="CM27" i="6"/>
  <c r="DU27" i="6"/>
  <c r="FC27" i="6"/>
  <c r="GK27" i="6"/>
  <c r="HS27" i="6"/>
  <c r="JA27" i="6"/>
  <c r="KI27" i="6"/>
  <c r="LQ27" i="6"/>
  <c r="MY27" i="6"/>
  <c r="BV30" i="6"/>
  <c r="DD30" i="6"/>
  <c r="EL30" i="6"/>
  <c r="FT30" i="6"/>
  <c r="HB30" i="6"/>
  <c r="IJ30" i="6"/>
  <c r="JR30" i="6"/>
  <c r="KZ30" i="6"/>
  <c r="MH30" i="6"/>
  <c r="HB32" i="6"/>
  <c r="IJ32" i="6"/>
  <c r="CM34" i="6"/>
  <c r="DU34" i="6"/>
  <c r="FC34" i="6"/>
  <c r="KI34" i="6"/>
  <c r="BV43" i="6"/>
  <c r="EL43" i="6"/>
  <c r="HB43" i="6"/>
  <c r="JR43" i="6"/>
  <c r="MH43" i="6"/>
  <c r="BE45" i="6"/>
  <c r="DU45" i="6"/>
  <c r="GK45" i="6"/>
  <c r="KZ45" i="6"/>
  <c r="BV46" i="6"/>
  <c r="DD46" i="6"/>
  <c r="EL46" i="6"/>
  <c r="FT46" i="6"/>
  <c r="IJ46" i="6"/>
  <c r="KZ46" i="6"/>
  <c r="JR50" i="6"/>
  <c r="MY50" i="6"/>
  <c r="KI51" i="6"/>
  <c r="DU52" i="6"/>
  <c r="HS53" i="6"/>
  <c r="KZ53" i="6"/>
  <c r="JR55" i="6"/>
  <c r="MY55" i="6"/>
  <c r="DD63" i="6"/>
  <c r="HS63" i="6"/>
  <c r="JA63" i="6"/>
  <c r="KI63" i="6"/>
  <c r="LQ63" i="6"/>
  <c r="MY63" i="6"/>
  <c r="FC66" i="6"/>
  <c r="KI66" i="6"/>
  <c r="MY66" i="6"/>
  <c r="BV67" i="6"/>
  <c r="CM67" i="6"/>
  <c r="HB67" i="6"/>
  <c r="HS67" i="6"/>
  <c r="MH67" i="6"/>
  <c r="MY67" i="6"/>
  <c r="BV68" i="6"/>
  <c r="HS68" i="6"/>
  <c r="JA68" i="6"/>
  <c r="MH68" i="6"/>
  <c r="CM72" i="6"/>
  <c r="FC72" i="6"/>
  <c r="HS72" i="6"/>
  <c r="KI72" i="6"/>
  <c r="MY72" i="6"/>
  <c r="FT75" i="6"/>
  <c r="KZ75" i="6"/>
  <c r="BV47" i="6"/>
  <c r="EL47" i="6"/>
  <c r="HB47" i="6"/>
  <c r="JR47" i="6"/>
  <c r="MH47" i="6"/>
  <c r="DD50" i="6"/>
  <c r="FT50" i="6"/>
  <c r="KI50" i="6"/>
  <c r="BE52" i="6"/>
  <c r="LQ52" i="6"/>
  <c r="IJ53" i="6"/>
  <c r="CM54" i="6"/>
  <c r="FC54" i="6"/>
  <c r="HS54" i="6"/>
  <c r="KI54" i="6"/>
  <c r="MY54" i="6"/>
  <c r="KI55" i="6"/>
  <c r="BE60" i="6"/>
  <c r="DU60" i="6"/>
  <c r="GK60" i="6"/>
  <c r="JA60" i="6"/>
  <c r="LQ60" i="6"/>
  <c r="DU63" i="6"/>
  <c r="DU66" i="6"/>
  <c r="JA66" i="6"/>
  <c r="FC68" i="6"/>
  <c r="BE73" i="6"/>
  <c r="CM73" i="6"/>
  <c r="DU73" i="6"/>
  <c r="FC73" i="6"/>
  <c r="GK73" i="6"/>
  <c r="HS73" i="6"/>
  <c r="JA73" i="6"/>
  <c r="KI73" i="6"/>
  <c r="LQ73" i="6"/>
  <c r="MY73" i="6"/>
  <c r="BE75" i="6"/>
  <c r="GK75" i="6"/>
  <c r="LQ75" i="6"/>
  <c r="CM46" i="6"/>
  <c r="FC46" i="6"/>
  <c r="HS46" i="6"/>
  <c r="KI46" i="6"/>
  <c r="MY46" i="6"/>
  <c r="BV51" i="6"/>
  <c r="HS51" i="6"/>
  <c r="MY51" i="6"/>
  <c r="HB52" i="6"/>
  <c r="JA52" i="6"/>
  <c r="CM53" i="6"/>
  <c r="DU53" i="6"/>
  <c r="FT53" i="6"/>
  <c r="MY53" i="6"/>
  <c r="HS55" i="6"/>
  <c r="HB56" i="6"/>
  <c r="LQ56" i="6"/>
  <c r="BV59" i="6"/>
  <c r="FC59" i="6"/>
  <c r="HB59" i="6"/>
  <c r="LQ59" i="6"/>
  <c r="BE63" i="6"/>
  <c r="FC67" i="6"/>
  <c r="KI67" i="6"/>
  <c r="CM68" i="6"/>
  <c r="HB68" i="6"/>
  <c r="MY68" i="6"/>
  <c r="FC75" i="6"/>
  <c r="KI75" i="6"/>
  <c r="T248" i="4"/>
  <c r="B248" i="4"/>
  <c r="T336" i="4"/>
  <c r="B336" i="4"/>
  <c r="T402" i="4"/>
  <c r="B402" i="4"/>
  <c r="T94" i="4"/>
  <c r="B94" i="4"/>
  <c r="T182" i="4"/>
  <c r="B182" i="4"/>
  <c r="T116" i="4"/>
  <c r="B116" i="4"/>
  <c r="T204" i="4"/>
  <c r="B204" i="4"/>
  <c r="DD17" i="6"/>
  <c r="FT17" i="6"/>
  <c r="IJ17" i="6"/>
  <c r="KZ17" i="6"/>
  <c r="BE19" i="6"/>
  <c r="DU19" i="6"/>
  <c r="GK19" i="6"/>
  <c r="JA19" i="6"/>
  <c r="LQ19" i="6"/>
  <c r="DU21" i="6"/>
  <c r="JA21" i="6"/>
  <c r="BV27" i="6"/>
  <c r="EL27" i="6"/>
  <c r="HB27" i="6"/>
  <c r="JR27" i="6"/>
  <c r="MH27" i="6"/>
  <c r="CM30" i="6"/>
  <c r="FC30" i="6"/>
  <c r="HS30" i="6"/>
  <c r="KI30" i="6"/>
  <c r="MY30" i="6"/>
  <c r="T666" i="4"/>
  <c r="B666" i="4"/>
  <c r="T28" i="4"/>
  <c r="B28" i="4"/>
  <c r="T314" i="4"/>
  <c r="B314" i="4"/>
  <c r="T380" i="4"/>
  <c r="B380" i="4"/>
  <c r="T446" i="4"/>
  <c r="B446" i="4"/>
  <c r="T50" i="4"/>
  <c r="B50" i="4"/>
  <c r="T138" i="4"/>
  <c r="B138" i="4"/>
  <c r="T226" i="4"/>
  <c r="B226" i="4"/>
  <c r="AP79" i="6"/>
  <c r="AP80" i="6" s="1"/>
  <c r="AP85" i="6" s="1"/>
  <c r="OI79" i="6"/>
  <c r="OI80" i="6" s="1"/>
  <c r="OI85" i="6" s="1"/>
  <c r="PQ79" i="6"/>
  <c r="PQ80" i="6" s="1"/>
  <c r="PQ85" i="6" s="1"/>
  <c r="QY79" i="6"/>
  <c r="QY80" i="6" s="1"/>
  <c r="QY85" i="6" s="1"/>
  <c r="SG79" i="6"/>
  <c r="SG80" i="6" s="1"/>
  <c r="SG85" i="6" s="1"/>
  <c r="MH18" i="6"/>
  <c r="CM21" i="6"/>
  <c r="HS21" i="6"/>
  <c r="MY21" i="6"/>
  <c r="BE23" i="6"/>
  <c r="DU23" i="6"/>
  <c r="GK23" i="6"/>
  <c r="JA23" i="6"/>
  <c r="LQ23" i="6"/>
  <c r="DU25" i="6"/>
  <c r="JA25" i="6"/>
  <c r="BE29" i="6"/>
  <c r="DU29" i="6"/>
  <c r="GK29" i="6"/>
  <c r="JA29" i="6"/>
  <c r="LQ29" i="6"/>
  <c r="BV31" i="6"/>
  <c r="EL31" i="6"/>
  <c r="HB31" i="6"/>
  <c r="JR31" i="6"/>
  <c r="MH31" i="6"/>
  <c r="T160" i="4"/>
  <c r="B160" i="4"/>
  <c r="T292" i="4"/>
  <c r="B292" i="4"/>
  <c r="T424" i="4"/>
  <c r="B424" i="4"/>
  <c r="T72" i="4"/>
  <c r="B72" i="4"/>
  <c r="T358" i="4"/>
  <c r="B358" i="4"/>
  <c r="BE25" i="6"/>
  <c r="GK25" i="6"/>
  <c r="LQ25" i="6"/>
  <c r="CM29" i="6"/>
  <c r="FC29" i="6"/>
  <c r="HS29" i="6"/>
  <c r="KI29" i="6"/>
  <c r="MY29" i="6"/>
  <c r="I5" i="3"/>
  <c r="Y5" i="3"/>
  <c r="C5" i="3"/>
  <c r="S5" i="3"/>
  <c r="AH15" i="4"/>
  <c r="F6" i="5"/>
  <c r="O6" i="5" s="1"/>
  <c r="F7" i="5"/>
  <c r="F8" i="5"/>
  <c r="F9" i="5"/>
  <c r="F10" i="5"/>
  <c r="F11" i="5"/>
  <c r="O11" i="5" s="1"/>
  <c r="F12" i="5"/>
  <c r="O12" i="5" s="1"/>
  <c r="F13" i="5"/>
  <c r="F14" i="5"/>
  <c r="F15" i="5"/>
  <c r="F16" i="5"/>
  <c r="F17" i="5"/>
  <c r="F18" i="5"/>
  <c r="F19" i="5"/>
  <c r="F20" i="5"/>
  <c r="F21" i="5"/>
  <c r="F22" i="5"/>
  <c r="F23" i="5"/>
  <c r="F24" i="5"/>
  <c r="O24" i="5" s="1"/>
  <c r="F25" i="5"/>
  <c r="O25" i="5" s="1"/>
  <c r="F26" i="5"/>
  <c r="O26" i="5" s="1"/>
  <c r="F27" i="5"/>
  <c r="O27" i="5" s="1"/>
  <c r="F28" i="5"/>
  <c r="O28" i="5" s="1"/>
  <c r="F29" i="5"/>
  <c r="O29" i="5" s="1"/>
  <c r="F30" i="5"/>
  <c r="O30" i="5" s="1"/>
  <c r="F31" i="5"/>
  <c r="O31" i="5" s="1"/>
  <c r="F32" i="5"/>
  <c r="O32" i="5" s="1"/>
  <c r="F33" i="5"/>
  <c r="O33" i="5" s="1"/>
  <c r="F34" i="5"/>
  <c r="F35" i="5"/>
  <c r="CG14" i="6"/>
  <c r="Y79" i="6"/>
  <c r="Y80" i="6" s="1"/>
  <c r="Y85" i="6" s="1"/>
  <c r="BD15" i="6"/>
  <c r="BE15" i="6" s="1"/>
  <c r="BW15" i="6"/>
  <c r="CL15" i="6"/>
  <c r="CM15" i="6" s="1"/>
  <c r="DE15" i="6"/>
  <c r="DT15" i="6"/>
  <c r="DU15" i="6" s="1"/>
  <c r="EM15" i="6"/>
  <c r="FB15" i="6"/>
  <c r="FC15" i="6" s="1"/>
  <c r="FU15" i="6"/>
  <c r="GJ15" i="6"/>
  <c r="GK15" i="6" s="1"/>
  <c r="HC15" i="6"/>
  <c r="HR15" i="6"/>
  <c r="HS15" i="6" s="1"/>
  <c r="IK15" i="6"/>
  <c r="IZ15" i="6"/>
  <c r="JA15" i="6" s="1"/>
  <c r="JS15" i="6"/>
  <c r="KH15" i="6"/>
  <c r="KI15" i="6" s="1"/>
  <c r="LA15" i="6"/>
  <c r="LP15" i="6"/>
  <c r="LQ15" i="6" s="1"/>
  <c r="MI15" i="6"/>
  <c r="MX15" i="6"/>
  <c r="MY15" i="6" s="1"/>
  <c r="CO16" i="6"/>
  <c r="FE16" i="6"/>
  <c r="HU16" i="6"/>
  <c r="KK16" i="6"/>
  <c r="NA16" i="6"/>
  <c r="BX17" i="6"/>
  <c r="EN17" i="6"/>
  <c r="HD17" i="6"/>
  <c r="JT17" i="6"/>
  <c r="MJ17" i="6"/>
  <c r="BG18" i="6"/>
  <c r="DW18" i="6"/>
  <c r="GM18" i="6"/>
  <c r="JC18" i="6"/>
  <c r="LS18" i="6"/>
  <c r="CO19" i="6"/>
  <c r="FE19" i="6"/>
  <c r="HU19" i="6"/>
  <c r="KK19" i="6"/>
  <c r="NA19" i="6"/>
  <c r="DF22" i="6"/>
  <c r="FV22" i="6"/>
  <c r="IL22" i="6"/>
  <c r="LB22" i="6"/>
  <c r="CO23" i="6"/>
  <c r="FE23" i="6"/>
  <c r="HU23" i="6"/>
  <c r="KK23" i="6"/>
  <c r="NA23" i="6"/>
  <c r="BF25" i="6"/>
  <c r="CN25" i="6"/>
  <c r="CO25" i="6" s="1"/>
  <c r="DV25" i="6"/>
  <c r="FD25" i="6"/>
  <c r="GL25" i="6"/>
  <c r="HT25" i="6"/>
  <c r="HU25" i="6" s="1"/>
  <c r="JB25" i="6"/>
  <c r="KJ25" i="6"/>
  <c r="LR25" i="6"/>
  <c r="MZ25" i="6"/>
  <c r="NA25" i="6" s="1"/>
  <c r="BG26" i="6"/>
  <c r="DW26" i="6"/>
  <c r="GM26" i="6"/>
  <c r="JC26" i="6"/>
  <c r="LS26" i="6"/>
  <c r="DF27" i="6"/>
  <c r="FV27" i="6"/>
  <c r="IL27" i="6"/>
  <c r="LB27" i="6"/>
  <c r="BF29" i="6"/>
  <c r="BU29" i="6"/>
  <c r="BV29" i="6" s="1"/>
  <c r="CN29" i="6"/>
  <c r="DC29" i="6"/>
  <c r="DD29" i="6" s="1"/>
  <c r="DV29" i="6"/>
  <c r="EK29" i="6"/>
  <c r="EL29" i="6" s="1"/>
  <c r="FD29" i="6"/>
  <c r="FS29" i="6"/>
  <c r="FT29" i="6" s="1"/>
  <c r="GL29" i="6"/>
  <c r="HA29" i="6"/>
  <c r="HB29" i="6" s="1"/>
  <c r="HT29" i="6"/>
  <c r="II29" i="6"/>
  <c r="IJ29" i="6" s="1"/>
  <c r="JB29" i="6"/>
  <c r="JQ29" i="6"/>
  <c r="JR29" i="6" s="1"/>
  <c r="KJ29" i="6"/>
  <c r="KY29" i="6"/>
  <c r="KZ29" i="6" s="1"/>
  <c r="LR29" i="6"/>
  <c r="MG29" i="6"/>
  <c r="MH29" i="6" s="1"/>
  <c r="MZ29" i="6"/>
  <c r="BG30" i="6"/>
  <c r="DW30" i="6"/>
  <c r="GM30" i="6"/>
  <c r="JC30" i="6"/>
  <c r="LS30" i="6"/>
  <c r="DF31" i="6"/>
  <c r="FV31" i="6"/>
  <c r="IL31" i="6"/>
  <c r="LB31" i="6"/>
  <c r="CO32" i="6"/>
  <c r="FE32" i="6"/>
  <c r="JA32" i="6"/>
  <c r="LQ32" i="6"/>
  <c r="JR34" i="6"/>
  <c r="CM45" i="6"/>
  <c r="FC45" i="6"/>
  <c r="HS45" i="6"/>
  <c r="JA45" i="6"/>
  <c r="BV50" i="6"/>
  <c r="EL50" i="6"/>
  <c r="HB50" i="6"/>
  <c r="IJ50" i="6"/>
  <c r="FC51" i="6"/>
  <c r="HB51" i="6"/>
  <c r="MH51" i="6"/>
  <c r="JR52" i="6"/>
  <c r="FC53" i="6"/>
  <c r="GK53" i="6"/>
  <c r="HB55" i="6"/>
  <c r="EL56" i="6"/>
  <c r="JA56" i="6"/>
  <c r="BE59" i="6"/>
  <c r="JA59" i="6"/>
  <c r="MH59" i="6"/>
  <c r="CM60" i="6"/>
  <c r="FC60" i="6"/>
  <c r="HS60" i="6"/>
  <c r="KI60" i="6"/>
  <c r="FC63" i="6"/>
  <c r="M5" i="3"/>
  <c r="G5" i="3"/>
  <c r="K5" i="3"/>
  <c r="O5" i="3"/>
  <c r="W5" i="3"/>
  <c r="AA5" i="3"/>
  <c r="AE5" i="3"/>
  <c r="D5" i="3"/>
  <c r="H5" i="3"/>
  <c r="L5" i="3"/>
  <c r="P5" i="3"/>
  <c r="T5" i="3"/>
  <c r="X5" i="3"/>
  <c r="AB5" i="3"/>
  <c r="AF5" i="3"/>
  <c r="AD16" i="4"/>
  <c r="AD18" i="4"/>
  <c r="AD23" i="4"/>
  <c r="AD33" i="4"/>
  <c r="AD38" i="4"/>
  <c r="AD40" i="4"/>
  <c r="CX14" i="6"/>
  <c r="FN14" i="6"/>
  <c r="ID14" i="6"/>
  <c r="KT14" i="6"/>
  <c r="BX15" i="6"/>
  <c r="DF15" i="6"/>
  <c r="EN15" i="6"/>
  <c r="FV15" i="6"/>
  <c r="HD15" i="6"/>
  <c r="IL15" i="6"/>
  <c r="JT15" i="6"/>
  <c r="LB15" i="6"/>
  <c r="MJ15" i="6"/>
  <c r="BF16" i="6"/>
  <c r="BG16" i="6" s="1"/>
  <c r="CL16" i="6"/>
  <c r="CM16" i="6" s="1"/>
  <c r="DV16" i="6"/>
  <c r="FB16" i="6"/>
  <c r="FC16" i="6" s="1"/>
  <c r="GL16" i="6"/>
  <c r="GM16" i="6" s="1"/>
  <c r="HR16" i="6"/>
  <c r="HS16" i="6" s="1"/>
  <c r="JB16" i="6"/>
  <c r="KH16" i="6"/>
  <c r="KI16" i="6" s="1"/>
  <c r="LR16" i="6"/>
  <c r="LS16" i="6" s="1"/>
  <c r="MX16" i="6"/>
  <c r="MY16" i="6" s="1"/>
  <c r="BU17" i="6"/>
  <c r="BV17" i="6" s="1"/>
  <c r="DE17" i="6"/>
  <c r="EK17" i="6"/>
  <c r="EL17" i="6" s="1"/>
  <c r="FU17" i="6"/>
  <c r="HA17" i="6"/>
  <c r="HB17" i="6" s="1"/>
  <c r="IK17" i="6"/>
  <c r="IL17" i="6" s="1"/>
  <c r="JQ17" i="6"/>
  <c r="JR17" i="6" s="1"/>
  <c r="LA17" i="6"/>
  <c r="MG17" i="6"/>
  <c r="MH17" i="6" s="1"/>
  <c r="BD18" i="6"/>
  <c r="BE18" i="6" s="1"/>
  <c r="CN18" i="6"/>
  <c r="DT18" i="6"/>
  <c r="DU18" i="6" s="1"/>
  <c r="FD18" i="6"/>
  <c r="GJ18" i="6"/>
  <c r="GK18" i="6" s="1"/>
  <c r="HT18" i="6"/>
  <c r="HU18" i="6" s="1"/>
  <c r="IZ18" i="6"/>
  <c r="JA18" i="6" s="1"/>
  <c r="KJ18" i="6"/>
  <c r="LP18" i="6"/>
  <c r="LQ18" i="6" s="1"/>
  <c r="MI18" i="6"/>
  <c r="BF19" i="6"/>
  <c r="CL19" i="6"/>
  <c r="CM19" i="6" s="1"/>
  <c r="DV19" i="6"/>
  <c r="DW19" i="6" s="1"/>
  <c r="FB19" i="6"/>
  <c r="FC19" i="6" s="1"/>
  <c r="GL19" i="6"/>
  <c r="HR19" i="6"/>
  <c r="HS19" i="6" s="1"/>
  <c r="JB19" i="6"/>
  <c r="JC19" i="6" s="1"/>
  <c r="KH19" i="6"/>
  <c r="KI19" i="6" s="1"/>
  <c r="LR19" i="6"/>
  <c r="MX19" i="6"/>
  <c r="MY19" i="6" s="1"/>
  <c r="BF21" i="6"/>
  <c r="BG21" i="6" s="1"/>
  <c r="CN21" i="6"/>
  <c r="CO21" i="6" s="1"/>
  <c r="DV21" i="6"/>
  <c r="DW21" i="6" s="1"/>
  <c r="FD21" i="6"/>
  <c r="FE21" i="6" s="1"/>
  <c r="GL21" i="6"/>
  <c r="GM21" i="6" s="1"/>
  <c r="HT21" i="6"/>
  <c r="HU21" i="6" s="1"/>
  <c r="JB21" i="6"/>
  <c r="JC21" i="6" s="1"/>
  <c r="KJ21" i="6"/>
  <c r="KK21" i="6" s="1"/>
  <c r="LR21" i="6"/>
  <c r="LS21" i="6" s="1"/>
  <c r="MZ21" i="6"/>
  <c r="NA21" i="6" s="1"/>
  <c r="BW22" i="6"/>
  <c r="DC22" i="6"/>
  <c r="DD22" i="6" s="1"/>
  <c r="EM22" i="6"/>
  <c r="FS22" i="6"/>
  <c r="FT22" i="6" s="1"/>
  <c r="HC22" i="6"/>
  <c r="II22" i="6"/>
  <c r="IJ22" i="6" s="1"/>
  <c r="JS22" i="6"/>
  <c r="JT22" i="6" s="1"/>
  <c r="KY22" i="6"/>
  <c r="KZ22" i="6" s="1"/>
  <c r="MI22" i="6"/>
  <c r="BF23" i="6"/>
  <c r="CL23" i="6"/>
  <c r="CM23" i="6" s="1"/>
  <c r="DV23" i="6"/>
  <c r="FB23" i="6"/>
  <c r="FC23" i="6" s="1"/>
  <c r="GL23" i="6"/>
  <c r="HR23" i="6"/>
  <c r="HS23" i="6" s="1"/>
  <c r="JB23" i="6"/>
  <c r="JC23" i="6" s="1"/>
  <c r="KH23" i="6"/>
  <c r="KI23" i="6" s="1"/>
  <c r="LR23" i="6"/>
  <c r="MX23" i="6"/>
  <c r="MY23" i="6" s="1"/>
  <c r="AY24" i="6"/>
  <c r="DO24" i="6"/>
  <c r="GE24" i="6"/>
  <c r="IU24" i="6"/>
  <c r="LK24" i="6"/>
  <c r="BG25" i="6"/>
  <c r="DW25" i="6"/>
  <c r="FE25" i="6"/>
  <c r="GM25" i="6"/>
  <c r="JC25" i="6"/>
  <c r="KK25" i="6"/>
  <c r="LS25" i="6"/>
  <c r="BD26" i="6"/>
  <c r="BE26" i="6" s="1"/>
  <c r="CN26" i="6"/>
  <c r="CO26" i="6" s="1"/>
  <c r="DT26" i="6"/>
  <c r="DU26" i="6" s="1"/>
  <c r="FD26" i="6"/>
  <c r="FE26" i="6" s="1"/>
  <c r="GJ26" i="6"/>
  <c r="GK26" i="6" s="1"/>
  <c r="HT26" i="6"/>
  <c r="IZ26" i="6"/>
  <c r="JA26" i="6" s="1"/>
  <c r="KJ26" i="6"/>
  <c r="LP26" i="6"/>
  <c r="LQ26" i="6" s="1"/>
  <c r="MZ26" i="6"/>
  <c r="NA26" i="6" s="1"/>
  <c r="BW27" i="6"/>
  <c r="DC27" i="6"/>
  <c r="DD27" i="6" s="1"/>
  <c r="EM27" i="6"/>
  <c r="EN27" i="6" s="1"/>
  <c r="FS27" i="6"/>
  <c r="FT27" i="6" s="1"/>
  <c r="HC27" i="6"/>
  <c r="II27" i="6"/>
  <c r="IJ27" i="6" s="1"/>
  <c r="JS27" i="6"/>
  <c r="JT27" i="6" s="1"/>
  <c r="KY27" i="6"/>
  <c r="KZ27" i="6" s="1"/>
  <c r="MI27" i="6"/>
  <c r="BP28" i="6"/>
  <c r="EF28" i="6"/>
  <c r="GV28" i="6"/>
  <c r="JL28" i="6"/>
  <c r="BG29" i="6"/>
  <c r="CO29" i="6"/>
  <c r="DW29" i="6"/>
  <c r="FE29" i="6"/>
  <c r="GM29" i="6"/>
  <c r="HU29" i="6"/>
  <c r="JC29" i="6"/>
  <c r="KK29" i="6"/>
  <c r="LS29" i="6"/>
  <c r="NA29" i="6"/>
  <c r="BD30" i="6"/>
  <c r="BE30" i="6" s="1"/>
  <c r="CN30" i="6"/>
  <c r="DT30" i="6"/>
  <c r="DU30" i="6" s="1"/>
  <c r="FD30" i="6"/>
  <c r="FE30" i="6" s="1"/>
  <c r="GJ30" i="6"/>
  <c r="GK30" i="6" s="1"/>
  <c r="HT30" i="6"/>
  <c r="IZ30" i="6"/>
  <c r="JA30" i="6" s="1"/>
  <c r="KJ30" i="6"/>
  <c r="LP30" i="6"/>
  <c r="LQ30" i="6" s="1"/>
  <c r="MZ30" i="6"/>
  <c r="BW31" i="6"/>
  <c r="BX31" i="6" s="1"/>
  <c r="DC31" i="6"/>
  <c r="DD31" i="6" s="1"/>
  <c r="EM31" i="6"/>
  <c r="EN31" i="6" s="1"/>
  <c r="FS31" i="6"/>
  <c r="FT31" i="6" s="1"/>
  <c r="HC31" i="6"/>
  <c r="II31" i="6"/>
  <c r="IJ31" i="6" s="1"/>
  <c r="JS31" i="6"/>
  <c r="JT31" i="6" s="1"/>
  <c r="KY31" i="6"/>
  <c r="KZ31" i="6" s="1"/>
  <c r="MI31" i="6"/>
  <c r="BF32" i="6"/>
  <c r="CL32" i="6"/>
  <c r="CM32" i="6" s="1"/>
  <c r="DV32" i="6"/>
  <c r="FB32" i="6"/>
  <c r="FC32" i="6" s="1"/>
  <c r="GL32" i="6"/>
  <c r="GM32" i="6" s="1"/>
  <c r="BV34" i="6"/>
  <c r="BU34" i="6"/>
  <c r="DC34" i="6"/>
  <c r="DF34" i="6"/>
  <c r="CX33" i="6"/>
  <c r="EF33" i="6"/>
  <c r="EK34" i="6"/>
  <c r="EL34" i="6" s="1"/>
  <c r="EN34" i="6"/>
  <c r="EL55" i="6"/>
  <c r="CM63" i="6"/>
  <c r="Q5" i="3"/>
  <c r="AC5" i="3"/>
  <c r="BF15" i="6"/>
  <c r="CN15" i="6"/>
  <c r="DV15" i="6"/>
  <c r="DW15" i="6" s="1"/>
  <c r="FD15" i="6"/>
  <c r="GL15" i="6"/>
  <c r="HT15" i="6"/>
  <c r="JB15" i="6"/>
  <c r="JC15" i="6" s="1"/>
  <c r="KJ15" i="6"/>
  <c r="KK15" i="6" s="1"/>
  <c r="LR15" i="6"/>
  <c r="MZ15" i="6"/>
  <c r="DW16" i="6"/>
  <c r="JC16" i="6"/>
  <c r="DF17" i="6"/>
  <c r="FV17" i="6"/>
  <c r="LB17" i="6"/>
  <c r="CO18" i="6"/>
  <c r="FE18" i="6"/>
  <c r="KK18" i="6"/>
  <c r="MJ18" i="6"/>
  <c r="BG19" i="6"/>
  <c r="GM19" i="6"/>
  <c r="LS19" i="6"/>
  <c r="BX22" i="6"/>
  <c r="EN22" i="6"/>
  <c r="HD22" i="6"/>
  <c r="MJ22" i="6"/>
  <c r="BG23" i="6"/>
  <c r="DW23" i="6"/>
  <c r="GM23" i="6"/>
  <c r="LS23" i="6"/>
  <c r="BW25" i="6"/>
  <c r="BX25" i="6" s="1"/>
  <c r="CL25" i="6"/>
  <c r="CM25" i="6" s="1"/>
  <c r="DE25" i="6"/>
  <c r="DF25" i="6" s="1"/>
  <c r="EM25" i="6"/>
  <c r="EN25" i="6" s="1"/>
  <c r="FB25" i="6"/>
  <c r="FC25" i="6" s="1"/>
  <c r="FU25" i="6"/>
  <c r="FV25" i="6" s="1"/>
  <c r="HC25" i="6"/>
  <c r="HD25" i="6" s="1"/>
  <c r="HR25" i="6"/>
  <c r="HS25" i="6" s="1"/>
  <c r="IK25" i="6"/>
  <c r="IL25" i="6" s="1"/>
  <c r="JS25" i="6"/>
  <c r="JT25" i="6" s="1"/>
  <c r="KH25" i="6"/>
  <c r="KI25" i="6" s="1"/>
  <c r="LA25" i="6"/>
  <c r="LB25" i="6" s="1"/>
  <c r="MI25" i="6"/>
  <c r="MJ25" i="6" s="1"/>
  <c r="MX25" i="6"/>
  <c r="MY25" i="6" s="1"/>
  <c r="HU26" i="6"/>
  <c r="KK26" i="6"/>
  <c r="BX27" i="6"/>
  <c r="HD27" i="6"/>
  <c r="MJ27" i="6"/>
  <c r="BW29" i="6"/>
  <c r="BX29" i="6" s="1"/>
  <c r="DE29" i="6"/>
  <c r="DF29" i="6" s="1"/>
  <c r="EM29" i="6"/>
  <c r="EN29" i="6" s="1"/>
  <c r="FU29" i="6"/>
  <c r="FV29" i="6" s="1"/>
  <c r="HC29" i="6"/>
  <c r="HD29" i="6" s="1"/>
  <c r="IK29" i="6"/>
  <c r="IL29" i="6" s="1"/>
  <c r="JS29" i="6"/>
  <c r="JT29" i="6" s="1"/>
  <c r="LA29" i="6"/>
  <c r="LB29" i="6" s="1"/>
  <c r="MI29" i="6"/>
  <c r="MJ29" i="6" s="1"/>
  <c r="CO30" i="6"/>
  <c r="HU30" i="6"/>
  <c r="KK30" i="6"/>
  <c r="NA30" i="6"/>
  <c r="HD31" i="6"/>
  <c r="MJ31" i="6"/>
  <c r="BG32" i="6"/>
  <c r="DW32" i="6"/>
  <c r="BW34" i="6"/>
  <c r="BX34" i="6" s="1"/>
  <c r="DD34" i="6"/>
  <c r="E5" i="3"/>
  <c r="U5" i="3"/>
  <c r="D7" i="2"/>
  <c r="F5" i="3"/>
  <c r="J5" i="3"/>
  <c r="N5" i="3"/>
  <c r="R5" i="3"/>
  <c r="V5" i="3"/>
  <c r="Z5" i="3"/>
  <c r="S491" i="4"/>
  <c r="S513" i="4"/>
  <c r="S535" i="4"/>
  <c r="S557" i="4"/>
  <c r="S579" i="4"/>
  <c r="S601" i="4"/>
  <c r="S623" i="4"/>
  <c r="S645" i="4"/>
  <c r="H14" i="6"/>
  <c r="BP14" i="6"/>
  <c r="EF14" i="6"/>
  <c r="GV14" i="6"/>
  <c r="JL14" i="6"/>
  <c r="MB14" i="6"/>
  <c r="BG15" i="6"/>
  <c r="CO15" i="6"/>
  <c r="FE15" i="6"/>
  <c r="GM15" i="6"/>
  <c r="HU15" i="6"/>
  <c r="LS15" i="6"/>
  <c r="NA15" i="6"/>
  <c r="CX28" i="6"/>
  <c r="FN28" i="6"/>
  <c r="ID28" i="6"/>
  <c r="KT28" i="6"/>
  <c r="HU32" i="6"/>
  <c r="KK32" i="6"/>
  <c r="NA32" i="6"/>
  <c r="BP33" i="6"/>
  <c r="BF34" i="6"/>
  <c r="BG34" i="6" s="1"/>
  <c r="CN34" i="6"/>
  <c r="CO34" i="6" s="1"/>
  <c r="KZ34" i="6"/>
  <c r="BV42" i="6"/>
  <c r="EL42" i="6"/>
  <c r="HB42" i="6"/>
  <c r="JR42" i="6"/>
  <c r="MH42" i="6"/>
  <c r="LQ45" i="6"/>
  <c r="HB46" i="6"/>
  <c r="JR46" i="6"/>
  <c r="MH46" i="6"/>
  <c r="KZ50" i="6"/>
  <c r="CM51" i="6"/>
  <c r="BV52" i="6"/>
  <c r="MH52" i="6"/>
  <c r="JA53" i="6"/>
  <c r="BV56" i="6"/>
  <c r="GK56" i="6"/>
  <c r="MH56" i="6"/>
  <c r="CM59" i="6"/>
  <c r="GK59" i="6"/>
  <c r="KI59" i="6"/>
  <c r="FU34" i="6"/>
  <c r="FV34" i="6" s="1"/>
  <c r="HC34" i="6"/>
  <c r="IK34" i="6"/>
  <c r="JS34" i="6"/>
  <c r="LA34" i="6"/>
  <c r="LB34" i="6" s="1"/>
  <c r="MI34" i="6"/>
  <c r="BG39" i="6"/>
  <c r="DC39" i="6"/>
  <c r="DD39" i="6" s="1"/>
  <c r="DW39" i="6"/>
  <c r="FS39" i="6"/>
  <c r="FT39" i="6" s="1"/>
  <c r="GM39" i="6"/>
  <c r="II39" i="6"/>
  <c r="IJ39" i="6" s="1"/>
  <c r="JC39" i="6"/>
  <c r="KY39" i="6"/>
  <c r="KZ39" i="6" s="1"/>
  <c r="LS39" i="6"/>
  <c r="BD42" i="6"/>
  <c r="BE42" i="6" s="1"/>
  <c r="BX42" i="6"/>
  <c r="DT42" i="6"/>
  <c r="DU42" i="6" s="1"/>
  <c r="EN42" i="6"/>
  <c r="GJ42" i="6"/>
  <c r="GK42" i="6" s="1"/>
  <c r="HD42" i="6"/>
  <c r="IZ42" i="6"/>
  <c r="JA42" i="6" s="1"/>
  <c r="JT42" i="6"/>
  <c r="LP42" i="6"/>
  <c r="LQ42" i="6" s="1"/>
  <c r="MJ42" i="6"/>
  <c r="BG43" i="6"/>
  <c r="DC43" i="6"/>
  <c r="DD43" i="6" s="1"/>
  <c r="DW43" i="6"/>
  <c r="FS43" i="6"/>
  <c r="FT43" i="6" s="1"/>
  <c r="GM43" i="6"/>
  <c r="II43" i="6"/>
  <c r="IJ43" i="6" s="1"/>
  <c r="JC43" i="6"/>
  <c r="KY43" i="6"/>
  <c r="KZ43" i="6" s="1"/>
  <c r="LS43" i="6"/>
  <c r="CL44" i="6"/>
  <c r="CM44" i="6" s="1"/>
  <c r="DF44" i="6"/>
  <c r="FB44" i="6"/>
  <c r="FC44" i="6" s="1"/>
  <c r="FV44" i="6"/>
  <c r="HR44" i="6"/>
  <c r="HS44" i="6" s="1"/>
  <c r="IL44" i="6"/>
  <c r="KH44" i="6"/>
  <c r="KI44" i="6" s="1"/>
  <c r="LB44" i="6"/>
  <c r="MX44" i="6"/>
  <c r="MY44" i="6" s="1"/>
  <c r="BU45" i="6"/>
  <c r="BV45" i="6" s="1"/>
  <c r="CO45" i="6"/>
  <c r="EK45" i="6"/>
  <c r="EL45" i="6" s="1"/>
  <c r="FE45" i="6"/>
  <c r="HA45" i="6"/>
  <c r="HB45" i="6" s="1"/>
  <c r="HU45" i="6"/>
  <c r="JQ45" i="6"/>
  <c r="JR45" i="6" s="1"/>
  <c r="KK45" i="6"/>
  <c r="MG45" i="6"/>
  <c r="MH45" i="6" s="1"/>
  <c r="NA45" i="6"/>
  <c r="BD46" i="6"/>
  <c r="BE46" i="6" s="1"/>
  <c r="BX46" i="6"/>
  <c r="DT46" i="6"/>
  <c r="DU46" i="6" s="1"/>
  <c r="EN46" i="6"/>
  <c r="GJ46" i="6"/>
  <c r="GK46" i="6" s="1"/>
  <c r="HD46" i="6"/>
  <c r="IZ46" i="6"/>
  <c r="JA46" i="6" s="1"/>
  <c r="JT46" i="6"/>
  <c r="LP46" i="6"/>
  <c r="LQ46" i="6" s="1"/>
  <c r="MJ46" i="6"/>
  <c r="BG47" i="6"/>
  <c r="DC47" i="6"/>
  <c r="DD47" i="6" s="1"/>
  <c r="DW47" i="6"/>
  <c r="FS47" i="6"/>
  <c r="FT47" i="6" s="1"/>
  <c r="GM47" i="6"/>
  <c r="II47" i="6"/>
  <c r="IJ47" i="6" s="1"/>
  <c r="JC47" i="6"/>
  <c r="KY47" i="6"/>
  <c r="KZ47" i="6" s="1"/>
  <c r="LS47" i="6"/>
  <c r="BD50" i="6"/>
  <c r="BE50" i="6" s="1"/>
  <c r="BX50" i="6"/>
  <c r="DT50" i="6"/>
  <c r="DU50" i="6" s="1"/>
  <c r="EN50" i="6"/>
  <c r="GJ50" i="6"/>
  <c r="GK50" i="6" s="1"/>
  <c r="HD50" i="6"/>
  <c r="IZ50" i="6"/>
  <c r="JA50" i="6" s="1"/>
  <c r="JT50" i="6"/>
  <c r="LP50" i="6"/>
  <c r="LQ50" i="6" s="1"/>
  <c r="MJ50" i="6"/>
  <c r="BG51" i="6"/>
  <c r="DC51" i="6"/>
  <c r="DD51" i="6" s="1"/>
  <c r="DW51" i="6"/>
  <c r="FS51" i="6"/>
  <c r="FT51" i="6" s="1"/>
  <c r="GM51" i="6"/>
  <c r="II51" i="6"/>
  <c r="IJ51" i="6" s="1"/>
  <c r="JC51" i="6"/>
  <c r="KY51" i="6"/>
  <c r="KZ51" i="6" s="1"/>
  <c r="LS51" i="6"/>
  <c r="CL52" i="6"/>
  <c r="CM52" i="6" s="1"/>
  <c r="DF52" i="6"/>
  <c r="FB52" i="6"/>
  <c r="FC52" i="6" s="1"/>
  <c r="FV52" i="6"/>
  <c r="HR52" i="6"/>
  <c r="HS52" i="6" s="1"/>
  <c r="IL52" i="6"/>
  <c r="KH52" i="6"/>
  <c r="KI52" i="6" s="1"/>
  <c r="LB52" i="6"/>
  <c r="MX52" i="6"/>
  <c r="MY52" i="6" s="1"/>
  <c r="BU53" i="6"/>
  <c r="BV53" i="6" s="1"/>
  <c r="CO53" i="6"/>
  <c r="EK53" i="6"/>
  <c r="EL53" i="6" s="1"/>
  <c r="FE53" i="6"/>
  <c r="HA53" i="6"/>
  <c r="HB53" i="6" s="1"/>
  <c r="HU53" i="6"/>
  <c r="JQ53" i="6"/>
  <c r="JR53" i="6" s="1"/>
  <c r="KK53" i="6"/>
  <c r="MG53" i="6"/>
  <c r="MH53" i="6" s="1"/>
  <c r="NA53" i="6"/>
  <c r="BD54" i="6"/>
  <c r="BE54" i="6" s="1"/>
  <c r="BX54" i="6"/>
  <c r="DT54" i="6"/>
  <c r="DU54" i="6" s="1"/>
  <c r="EN54" i="6"/>
  <c r="GJ54" i="6"/>
  <c r="GK54" i="6" s="1"/>
  <c r="HD54" i="6"/>
  <c r="IZ54" i="6"/>
  <c r="JA54" i="6" s="1"/>
  <c r="JT54" i="6"/>
  <c r="LP54" i="6"/>
  <c r="LQ54" i="6" s="1"/>
  <c r="MJ54" i="6"/>
  <c r="BG55" i="6"/>
  <c r="DC55" i="6"/>
  <c r="DD55" i="6" s="1"/>
  <c r="DW55" i="6"/>
  <c r="FS55" i="6"/>
  <c r="FT55" i="6" s="1"/>
  <c r="GM55" i="6"/>
  <c r="II55" i="6"/>
  <c r="IJ55" i="6" s="1"/>
  <c r="JC55" i="6"/>
  <c r="KY55" i="6"/>
  <c r="KZ55" i="6" s="1"/>
  <c r="LS55" i="6"/>
  <c r="BF56" i="6"/>
  <c r="CL56" i="6"/>
  <c r="CM56" i="6" s="1"/>
  <c r="DF56" i="6"/>
  <c r="FB56" i="6"/>
  <c r="FC56" i="6" s="1"/>
  <c r="FV56" i="6"/>
  <c r="HR56" i="6"/>
  <c r="HS56" i="6" s="1"/>
  <c r="IL56" i="6"/>
  <c r="KH56" i="6"/>
  <c r="KI56" i="6" s="1"/>
  <c r="LB56" i="6"/>
  <c r="MX56" i="6"/>
  <c r="MY56" i="6" s="1"/>
  <c r="BG59" i="6"/>
  <c r="BW59" i="6"/>
  <c r="BX59" i="6" s="1"/>
  <c r="DC59" i="6"/>
  <c r="DD59" i="6" s="1"/>
  <c r="DW59" i="6"/>
  <c r="EM59" i="6"/>
  <c r="EN59" i="6" s="1"/>
  <c r="FS59" i="6"/>
  <c r="FT59" i="6" s="1"/>
  <c r="GM59" i="6"/>
  <c r="HC59" i="6"/>
  <c r="II59" i="6"/>
  <c r="IJ59" i="6" s="1"/>
  <c r="JC59" i="6"/>
  <c r="JS59" i="6"/>
  <c r="KY59" i="6"/>
  <c r="KZ59" i="6" s="1"/>
  <c r="LS59" i="6"/>
  <c r="MX59" i="6"/>
  <c r="MY59" i="6" s="1"/>
  <c r="BU60" i="6"/>
  <c r="BV60" i="6" s="1"/>
  <c r="CO60" i="6"/>
  <c r="EK60" i="6"/>
  <c r="EL60" i="6" s="1"/>
  <c r="FE60" i="6"/>
  <c r="HA60" i="6"/>
  <c r="HB60" i="6" s="1"/>
  <c r="HU60" i="6"/>
  <c r="JQ60" i="6"/>
  <c r="JR60" i="6" s="1"/>
  <c r="KK60" i="6"/>
  <c r="MA60" i="6"/>
  <c r="BU63" i="6"/>
  <c r="BV63" i="6" s="1"/>
  <c r="CO63" i="6"/>
  <c r="DE63" i="6"/>
  <c r="DF63" i="6" s="1"/>
  <c r="EK63" i="6"/>
  <c r="EL63" i="6" s="1"/>
  <c r="FE63" i="6"/>
  <c r="FU63" i="6"/>
  <c r="FV63" i="6" s="1"/>
  <c r="HA63" i="6"/>
  <c r="HB63" i="6" s="1"/>
  <c r="IK63" i="6"/>
  <c r="IL63" i="6" s="1"/>
  <c r="JQ63" i="6"/>
  <c r="JR63" i="6" s="1"/>
  <c r="LA63" i="6"/>
  <c r="LB63" i="6" s="1"/>
  <c r="MG63" i="6"/>
  <c r="MH63" i="6" s="1"/>
  <c r="DD66" i="6"/>
  <c r="IJ66" i="6"/>
  <c r="BO77" i="6"/>
  <c r="BP76" i="6" s="1"/>
  <c r="EE77" i="6"/>
  <c r="EF21" i="6" s="1"/>
  <c r="GU77" i="6"/>
  <c r="GV49" i="6" s="1"/>
  <c r="JK77" i="6"/>
  <c r="JL58" i="6" s="1"/>
  <c r="BV73" i="6"/>
  <c r="EL73" i="6"/>
  <c r="HB73" i="6"/>
  <c r="JR73" i="6"/>
  <c r="MH73" i="6"/>
  <c r="EL75" i="6"/>
  <c r="JR75" i="6"/>
  <c r="OL85" i="6"/>
  <c r="RB85" i="6"/>
  <c r="D116" i="6" s="1"/>
  <c r="NU85" i="6"/>
  <c r="D111" i="6" s="1"/>
  <c r="FN33" i="6"/>
  <c r="ID33" i="6"/>
  <c r="HD34" i="6"/>
  <c r="IL34" i="6"/>
  <c r="JT34" i="6"/>
  <c r="MJ34" i="6"/>
  <c r="H37" i="6"/>
  <c r="BD39" i="6"/>
  <c r="BE39" i="6" s="1"/>
  <c r="BX39" i="6"/>
  <c r="CN39" i="6"/>
  <c r="CO39" i="6" s="1"/>
  <c r="DT39" i="6"/>
  <c r="DU39" i="6" s="1"/>
  <c r="EN39" i="6"/>
  <c r="FD39" i="6"/>
  <c r="FE39" i="6" s="1"/>
  <c r="GJ39" i="6"/>
  <c r="GK39" i="6" s="1"/>
  <c r="HD39" i="6"/>
  <c r="HT39" i="6"/>
  <c r="IZ39" i="6"/>
  <c r="JA39" i="6" s="1"/>
  <c r="JL69" i="6"/>
  <c r="JT39" i="6"/>
  <c r="KJ39" i="6"/>
  <c r="LP39" i="6"/>
  <c r="LQ39" i="6" s="1"/>
  <c r="MJ39" i="6"/>
  <c r="MZ39" i="6"/>
  <c r="NA39" i="6" s="1"/>
  <c r="DE42" i="6"/>
  <c r="DF42" i="6" s="1"/>
  <c r="FU42" i="6"/>
  <c r="FV42" i="6" s="1"/>
  <c r="IK42" i="6"/>
  <c r="IL42" i="6" s="1"/>
  <c r="LA42" i="6"/>
  <c r="LB42" i="6" s="1"/>
  <c r="CN43" i="6"/>
  <c r="CO43" i="6" s="1"/>
  <c r="FD43" i="6"/>
  <c r="FE43" i="6" s="1"/>
  <c r="HT43" i="6"/>
  <c r="HU43" i="6" s="1"/>
  <c r="KJ43" i="6"/>
  <c r="KK43" i="6" s="1"/>
  <c r="MZ43" i="6"/>
  <c r="NA43" i="6" s="1"/>
  <c r="BW44" i="6"/>
  <c r="EM44" i="6"/>
  <c r="HC44" i="6"/>
  <c r="HD44" i="6" s="1"/>
  <c r="JS44" i="6"/>
  <c r="JT44" i="6" s="1"/>
  <c r="MI44" i="6"/>
  <c r="BF45" i="6"/>
  <c r="BG45" i="6" s="1"/>
  <c r="DV45" i="6"/>
  <c r="DW45" i="6" s="1"/>
  <c r="GL45" i="6"/>
  <c r="GM45" i="6" s="1"/>
  <c r="JB45" i="6"/>
  <c r="LR45" i="6"/>
  <c r="LS45" i="6" s="1"/>
  <c r="DE46" i="6"/>
  <c r="DF46" i="6" s="1"/>
  <c r="FU46" i="6"/>
  <c r="FV46" i="6" s="1"/>
  <c r="IK46" i="6"/>
  <c r="IL46" i="6" s="1"/>
  <c r="LA46" i="6"/>
  <c r="LB46" i="6" s="1"/>
  <c r="CN47" i="6"/>
  <c r="CO47" i="6" s="1"/>
  <c r="FD47" i="6"/>
  <c r="FE47" i="6" s="1"/>
  <c r="HT47" i="6"/>
  <c r="HU47" i="6" s="1"/>
  <c r="KJ47" i="6"/>
  <c r="KK47" i="6" s="1"/>
  <c r="MZ47" i="6"/>
  <c r="NA47" i="6" s="1"/>
  <c r="DE50" i="6"/>
  <c r="DF50" i="6" s="1"/>
  <c r="FU50" i="6"/>
  <c r="FV50" i="6" s="1"/>
  <c r="IK50" i="6"/>
  <c r="LA50" i="6"/>
  <c r="LB50" i="6" s="1"/>
  <c r="BD51" i="6"/>
  <c r="BE51" i="6" s="1"/>
  <c r="BX51" i="6"/>
  <c r="CN51" i="6"/>
  <c r="DT51" i="6"/>
  <c r="DU51" i="6" s="1"/>
  <c r="EN51" i="6"/>
  <c r="FD51" i="6"/>
  <c r="GJ51" i="6"/>
  <c r="GK51" i="6" s="1"/>
  <c r="HD51" i="6"/>
  <c r="HT51" i="6"/>
  <c r="HU51" i="6" s="1"/>
  <c r="IZ51" i="6"/>
  <c r="JA51" i="6" s="1"/>
  <c r="JT51" i="6"/>
  <c r="KJ51" i="6"/>
  <c r="KK51" i="6" s="1"/>
  <c r="LP51" i="6"/>
  <c r="LQ51" i="6" s="1"/>
  <c r="MJ51" i="6"/>
  <c r="MZ51" i="6"/>
  <c r="NA51" i="6" s="1"/>
  <c r="BW52" i="6"/>
  <c r="BX52" i="6" s="1"/>
  <c r="DC52" i="6"/>
  <c r="DD52" i="6" s="1"/>
  <c r="EM52" i="6"/>
  <c r="FS52" i="6"/>
  <c r="FT52" i="6" s="1"/>
  <c r="HC52" i="6"/>
  <c r="HD52" i="6" s="1"/>
  <c r="II52" i="6"/>
  <c r="IJ52" i="6" s="1"/>
  <c r="JS52" i="6"/>
  <c r="KY52" i="6"/>
  <c r="KZ52" i="6" s="1"/>
  <c r="MI52" i="6"/>
  <c r="MJ52" i="6" s="1"/>
  <c r="BF53" i="6"/>
  <c r="BG53" i="6" s="1"/>
  <c r="DV53" i="6"/>
  <c r="GL53" i="6"/>
  <c r="GM53" i="6" s="1"/>
  <c r="JB53" i="6"/>
  <c r="JC53" i="6" s="1"/>
  <c r="LR53" i="6"/>
  <c r="LS53" i="6" s="1"/>
  <c r="DE54" i="6"/>
  <c r="DF54" i="6" s="1"/>
  <c r="FU54" i="6"/>
  <c r="FV54" i="6" s="1"/>
  <c r="IK54" i="6"/>
  <c r="IL54" i="6" s="1"/>
  <c r="LA54" i="6"/>
  <c r="LB54" i="6" s="1"/>
  <c r="BD55" i="6"/>
  <c r="BE55" i="6" s="1"/>
  <c r="BX55" i="6"/>
  <c r="DT55" i="6"/>
  <c r="DU55" i="6" s="1"/>
  <c r="EN55" i="6"/>
  <c r="GJ55" i="6"/>
  <c r="GK55" i="6" s="1"/>
  <c r="HD55" i="6"/>
  <c r="IZ55" i="6"/>
  <c r="JA55" i="6" s="1"/>
  <c r="JT55" i="6"/>
  <c r="LP55" i="6"/>
  <c r="LQ55" i="6" s="1"/>
  <c r="MJ55" i="6"/>
  <c r="BG56" i="6"/>
  <c r="BW56" i="6"/>
  <c r="BX56" i="6" s="1"/>
  <c r="DC56" i="6"/>
  <c r="DD56" i="6" s="1"/>
  <c r="DW56" i="6"/>
  <c r="EM56" i="6"/>
  <c r="FS56" i="6"/>
  <c r="FT56" i="6" s="1"/>
  <c r="GM56" i="6"/>
  <c r="HC56" i="6"/>
  <c r="HD56" i="6" s="1"/>
  <c r="II56" i="6"/>
  <c r="IJ56" i="6" s="1"/>
  <c r="JC56" i="6"/>
  <c r="JS56" i="6"/>
  <c r="KY56" i="6"/>
  <c r="KZ56" i="6" s="1"/>
  <c r="LS56" i="6"/>
  <c r="MI56" i="6"/>
  <c r="MJ56" i="6" s="1"/>
  <c r="CN59" i="6"/>
  <c r="FD59" i="6"/>
  <c r="HD59" i="6"/>
  <c r="HT59" i="6"/>
  <c r="JT59" i="6"/>
  <c r="KJ59" i="6"/>
  <c r="MI59" i="6"/>
  <c r="MJ59" i="6" s="1"/>
  <c r="BF60" i="6"/>
  <c r="BG60" i="6" s="1"/>
  <c r="DV60" i="6"/>
  <c r="DW60" i="6" s="1"/>
  <c r="GL60" i="6"/>
  <c r="GM60" i="6" s="1"/>
  <c r="JB60" i="6"/>
  <c r="JC60" i="6" s="1"/>
  <c r="LR60" i="6"/>
  <c r="LS60" i="6" s="1"/>
  <c r="BF63" i="6"/>
  <c r="BG63" i="6" s="1"/>
  <c r="DV63" i="6"/>
  <c r="DW63" i="6" s="1"/>
  <c r="GL63" i="6"/>
  <c r="GM63" i="6" s="1"/>
  <c r="JB63" i="6"/>
  <c r="JC63" i="6" s="1"/>
  <c r="LR63" i="6"/>
  <c r="LS63" i="6" s="1"/>
  <c r="CM66" i="6"/>
  <c r="HS66" i="6"/>
  <c r="EL67" i="6"/>
  <c r="JR67" i="6"/>
  <c r="DU68" i="6"/>
  <c r="H76" i="6"/>
  <c r="G77" i="6"/>
  <c r="H29" i="6" s="1"/>
  <c r="BE72" i="6"/>
  <c r="DU72" i="6"/>
  <c r="GK72" i="6"/>
  <c r="JA72" i="6"/>
  <c r="LQ72" i="6"/>
  <c r="DD75" i="6"/>
  <c r="IJ75" i="6"/>
  <c r="AG81" i="6"/>
  <c r="AH62" i="6" s="1"/>
  <c r="RS85" i="6"/>
  <c r="D117" i="6" s="1"/>
  <c r="I81" i="8"/>
  <c r="H80" i="8"/>
  <c r="DV34" i="6"/>
  <c r="DW34" i="6" s="1"/>
  <c r="FD34" i="6"/>
  <c r="FE34" i="6" s="1"/>
  <c r="DE39" i="6"/>
  <c r="FU39" i="6"/>
  <c r="HU39" i="6"/>
  <c r="IK39" i="6"/>
  <c r="KK39" i="6"/>
  <c r="LA39" i="6"/>
  <c r="LB39" i="6" s="1"/>
  <c r="BF42" i="6"/>
  <c r="BG42" i="6" s="1"/>
  <c r="DV42" i="6"/>
  <c r="DW42" i="6" s="1"/>
  <c r="GL42" i="6"/>
  <c r="GM42" i="6" s="1"/>
  <c r="JB42" i="6"/>
  <c r="JC42" i="6" s="1"/>
  <c r="LR42" i="6"/>
  <c r="LS42" i="6" s="1"/>
  <c r="DE43" i="6"/>
  <c r="DF43" i="6" s="1"/>
  <c r="FU43" i="6"/>
  <c r="FV43" i="6" s="1"/>
  <c r="IK43" i="6"/>
  <c r="IL43" i="6" s="1"/>
  <c r="LA43" i="6"/>
  <c r="LB43" i="6" s="1"/>
  <c r="BX44" i="6"/>
  <c r="EN44" i="6"/>
  <c r="MJ44" i="6"/>
  <c r="BW45" i="6"/>
  <c r="BX45" i="6" s="1"/>
  <c r="EM45" i="6"/>
  <c r="EN45" i="6" s="1"/>
  <c r="HC45" i="6"/>
  <c r="HD45" i="6" s="1"/>
  <c r="JC45" i="6"/>
  <c r="JS45" i="6"/>
  <c r="JT45" i="6" s="1"/>
  <c r="MI45" i="6"/>
  <c r="MJ45" i="6" s="1"/>
  <c r="BF46" i="6"/>
  <c r="BG46" i="6" s="1"/>
  <c r="DV46" i="6"/>
  <c r="DW46" i="6" s="1"/>
  <c r="GL46" i="6"/>
  <c r="GM46" i="6" s="1"/>
  <c r="JB46" i="6"/>
  <c r="JC46" i="6" s="1"/>
  <c r="LR46" i="6"/>
  <c r="LS46" i="6" s="1"/>
  <c r="DE47" i="6"/>
  <c r="DF47" i="6" s="1"/>
  <c r="FU47" i="6"/>
  <c r="FV47" i="6" s="1"/>
  <c r="IK47" i="6"/>
  <c r="IL47" i="6" s="1"/>
  <c r="LA47" i="6"/>
  <c r="LB47" i="6" s="1"/>
  <c r="BF50" i="6"/>
  <c r="BG50" i="6" s="1"/>
  <c r="DV50" i="6"/>
  <c r="DW50" i="6" s="1"/>
  <c r="GL50" i="6"/>
  <c r="GM50" i="6" s="1"/>
  <c r="IL50" i="6"/>
  <c r="JB50" i="6"/>
  <c r="JC50" i="6" s="1"/>
  <c r="LR50" i="6"/>
  <c r="LS50" i="6" s="1"/>
  <c r="CO51" i="6"/>
  <c r="DE51" i="6"/>
  <c r="DF51" i="6" s="1"/>
  <c r="FE51" i="6"/>
  <c r="FU51" i="6"/>
  <c r="FV51" i="6" s="1"/>
  <c r="IK51" i="6"/>
  <c r="IL51" i="6" s="1"/>
  <c r="LA51" i="6"/>
  <c r="LB51" i="6" s="1"/>
  <c r="EN52" i="6"/>
  <c r="JT52" i="6"/>
  <c r="BW53" i="6"/>
  <c r="BX53" i="6" s="1"/>
  <c r="DW53" i="6"/>
  <c r="EM53" i="6"/>
  <c r="EN53" i="6" s="1"/>
  <c r="HC53" i="6"/>
  <c r="HD53" i="6" s="1"/>
  <c r="JS53" i="6"/>
  <c r="JT53" i="6" s="1"/>
  <c r="MI53" i="6"/>
  <c r="MJ53" i="6" s="1"/>
  <c r="BF54" i="6"/>
  <c r="BG54" i="6" s="1"/>
  <c r="DV54" i="6"/>
  <c r="DW54" i="6" s="1"/>
  <c r="GL54" i="6"/>
  <c r="GM54" i="6" s="1"/>
  <c r="JB54" i="6"/>
  <c r="JC54" i="6" s="1"/>
  <c r="LR54" i="6"/>
  <c r="LS54" i="6" s="1"/>
  <c r="DE55" i="6"/>
  <c r="DF55" i="6" s="1"/>
  <c r="FU55" i="6"/>
  <c r="FV55" i="6" s="1"/>
  <c r="IK55" i="6"/>
  <c r="IL55" i="6" s="1"/>
  <c r="LA55" i="6"/>
  <c r="LB55" i="6" s="1"/>
  <c r="CN56" i="6"/>
  <c r="CO56" i="6" s="1"/>
  <c r="EN56" i="6"/>
  <c r="FD56" i="6"/>
  <c r="FE56" i="6" s="1"/>
  <c r="HT56" i="6"/>
  <c r="HU56" i="6" s="1"/>
  <c r="JT56" i="6"/>
  <c r="KJ56" i="6"/>
  <c r="KK56" i="6" s="1"/>
  <c r="MZ56" i="6"/>
  <c r="NA56" i="6" s="1"/>
  <c r="CO59" i="6"/>
  <c r="DE59" i="6"/>
  <c r="DF59" i="6" s="1"/>
  <c r="FE59" i="6"/>
  <c r="FU59" i="6"/>
  <c r="FV59" i="6" s="1"/>
  <c r="HU59" i="6"/>
  <c r="IK59" i="6"/>
  <c r="IL59" i="6" s="1"/>
  <c r="KK59" i="6"/>
  <c r="LA59" i="6"/>
  <c r="LB59" i="6" s="1"/>
  <c r="MZ59" i="6"/>
  <c r="NA59" i="6" s="1"/>
  <c r="BW60" i="6"/>
  <c r="BX60" i="6" s="1"/>
  <c r="EM60" i="6"/>
  <c r="EN60" i="6" s="1"/>
  <c r="HC60" i="6"/>
  <c r="HD60" i="6" s="1"/>
  <c r="JS60" i="6"/>
  <c r="JT60" i="6" s="1"/>
  <c r="BW63" i="6"/>
  <c r="BX63" i="6" s="1"/>
  <c r="EM63" i="6"/>
  <c r="EN63" i="6" s="1"/>
  <c r="HC63" i="6"/>
  <c r="HD63" i="6" s="1"/>
  <c r="JS63" i="6"/>
  <c r="JT63" i="6" s="1"/>
  <c r="MI63" i="6"/>
  <c r="MJ63" i="6" s="1"/>
  <c r="BP65" i="6"/>
  <c r="GV65" i="6"/>
  <c r="JL65" i="6"/>
  <c r="BE68" i="6"/>
  <c r="LQ68" i="6"/>
  <c r="CW77" i="6"/>
  <c r="CX25" i="6" s="1"/>
  <c r="FM77" i="6"/>
  <c r="FN69" i="6" s="1"/>
  <c r="IC77" i="6"/>
  <c r="ID35" i="6" s="1"/>
  <c r="KS77" i="6"/>
  <c r="KT21" i="6" s="1"/>
  <c r="JL75" i="6"/>
  <c r="AB85" i="6"/>
  <c r="D90" i="6" s="1"/>
  <c r="ND85" i="6"/>
  <c r="D110" i="6" s="1"/>
  <c r="PT85" i="6"/>
  <c r="D114" i="6" s="1"/>
  <c r="SJ85" i="6"/>
  <c r="D118" i="6" s="1"/>
  <c r="QK85" i="6"/>
  <c r="D115" i="6" s="1"/>
  <c r="D112" i="6"/>
  <c r="DF39" i="6"/>
  <c r="FV39" i="6"/>
  <c r="ID69" i="6"/>
  <c r="IL39" i="6"/>
  <c r="H72" i="6"/>
  <c r="EF72" i="6"/>
  <c r="GV72" i="6"/>
  <c r="JL72" i="6"/>
  <c r="PC85" i="6"/>
  <c r="D113" i="6" s="1"/>
  <c r="I130" i="6"/>
  <c r="H129" i="6"/>
  <c r="BU66" i="6"/>
  <c r="BV66" i="6" s="1"/>
  <c r="CO66" i="6"/>
  <c r="DE66" i="6"/>
  <c r="DF66" i="6" s="1"/>
  <c r="EK66" i="6"/>
  <c r="EL66" i="6" s="1"/>
  <c r="FE66" i="6"/>
  <c r="FU66" i="6"/>
  <c r="FV66" i="6" s="1"/>
  <c r="HA66" i="6"/>
  <c r="HB66" i="6" s="1"/>
  <c r="HU66" i="6"/>
  <c r="IK66" i="6"/>
  <c r="IL66" i="6" s="1"/>
  <c r="JQ66" i="6"/>
  <c r="JR66" i="6" s="1"/>
  <c r="KK66" i="6"/>
  <c r="LA66" i="6"/>
  <c r="LB66" i="6" s="1"/>
  <c r="MA66" i="6"/>
  <c r="MA69" i="6" s="1"/>
  <c r="MZ66" i="6"/>
  <c r="NA66" i="6" s="1"/>
  <c r="BG67" i="6"/>
  <c r="BW67" i="6"/>
  <c r="BX67" i="6" s="1"/>
  <c r="DC67" i="6"/>
  <c r="DD67" i="6" s="1"/>
  <c r="DW67" i="6"/>
  <c r="EM67" i="6"/>
  <c r="EN67" i="6" s="1"/>
  <c r="FS67" i="6"/>
  <c r="FT67" i="6" s="1"/>
  <c r="GM67" i="6"/>
  <c r="HC67" i="6"/>
  <c r="HD67" i="6" s="1"/>
  <c r="II67" i="6"/>
  <c r="IJ67" i="6" s="1"/>
  <c r="JC67" i="6"/>
  <c r="JS67" i="6"/>
  <c r="JT67" i="6" s="1"/>
  <c r="KY67" i="6"/>
  <c r="KZ67" i="6" s="1"/>
  <c r="LS67" i="6"/>
  <c r="MI67" i="6"/>
  <c r="BF68" i="6"/>
  <c r="BG68" i="6" s="1"/>
  <c r="DF68" i="6"/>
  <c r="DV68" i="6"/>
  <c r="DW68" i="6" s="1"/>
  <c r="FV68" i="6"/>
  <c r="GL68" i="6"/>
  <c r="GM68" i="6" s="1"/>
  <c r="IL68" i="6"/>
  <c r="JB68" i="6"/>
  <c r="LB68" i="6"/>
  <c r="LR68" i="6"/>
  <c r="LS68" i="6" s="1"/>
  <c r="BF72" i="6"/>
  <c r="BG72" i="6" s="1"/>
  <c r="BU72" i="6"/>
  <c r="BV72" i="6" s="1"/>
  <c r="CN72" i="6"/>
  <c r="CO72" i="6" s="1"/>
  <c r="DC72" i="6"/>
  <c r="DD72" i="6" s="1"/>
  <c r="DV72" i="6"/>
  <c r="DW72" i="6" s="1"/>
  <c r="EK72" i="6"/>
  <c r="EL72" i="6" s="1"/>
  <c r="FD72" i="6"/>
  <c r="FE72" i="6" s="1"/>
  <c r="FS72" i="6"/>
  <c r="FT72" i="6" s="1"/>
  <c r="GL72" i="6"/>
  <c r="GM72" i="6" s="1"/>
  <c r="HA72" i="6"/>
  <c r="HB72" i="6" s="1"/>
  <c r="HT72" i="6"/>
  <c r="HU72" i="6" s="1"/>
  <c r="II72" i="6"/>
  <c r="IJ72" i="6" s="1"/>
  <c r="JB72" i="6"/>
  <c r="JC72" i="6" s="1"/>
  <c r="JQ72" i="6"/>
  <c r="JR72" i="6" s="1"/>
  <c r="KJ72" i="6"/>
  <c r="KK72" i="6" s="1"/>
  <c r="KY72" i="6"/>
  <c r="KZ72" i="6" s="1"/>
  <c r="LR72" i="6"/>
  <c r="LS72" i="6" s="1"/>
  <c r="MG72" i="6"/>
  <c r="MH72" i="6" s="1"/>
  <c r="MZ72" i="6"/>
  <c r="NA72" i="6" s="1"/>
  <c r="BW73" i="6"/>
  <c r="DC73" i="6"/>
  <c r="DD73" i="6" s="1"/>
  <c r="EM73" i="6"/>
  <c r="EN73" i="6" s="1"/>
  <c r="FS73" i="6"/>
  <c r="FT73" i="6" s="1"/>
  <c r="HC73" i="6"/>
  <c r="HD73" i="6" s="1"/>
  <c r="II73" i="6"/>
  <c r="IJ73" i="6" s="1"/>
  <c r="JS73" i="6"/>
  <c r="JT73" i="6" s="1"/>
  <c r="KY73" i="6"/>
  <c r="KZ73" i="6" s="1"/>
  <c r="MI73" i="6"/>
  <c r="H74" i="6"/>
  <c r="H75" i="6" s="1"/>
  <c r="BP74" i="6"/>
  <c r="BP75" i="6" s="1"/>
  <c r="EF74" i="6"/>
  <c r="EF75" i="6" s="1"/>
  <c r="GV74" i="6"/>
  <c r="GV75" i="6" s="1"/>
  <c r="BG75" i="6"/>
  <c r="CO75" i="6"/>
  <c r="DW75" i="6"/>
  <c r="FE75" i="6"/>
  <c r="GM75" i="6"/>
  <c r="HU75" i="6"/>
  <c r="JC75" i="6"/>
  <c r="KK75" i="6"/>
  <c r="LS75" i="6"/>
  <c r="NA75" i="6"/>
  <c r="AX76" i="6"/>
  <c r="CF76" i="6"/>
  <c r="DN76" i="6"/>
  <c r="EV76" i="6"/>
  <c r="GD76" i="6"/>
  <c r="HL76" i="6"/>
  <c r="IT76" i="6"/>
  <c r="KB76" i="6"/>
  <c r="LJ76" i="6"/>
  <c r="MR76" i="6"/>
  <c r="I91" i="6"/>
  <c r="H128" i="6"/>
  <c r="BF66" i="6"/>
  <c r="BG66" i="6" s="1"/>
  <c r="DV66" i="6"/>
  <c r="DW66" i="6" s="1"/>
  <c r="GL66" i="6"/>
  <c r="GM66" i="6" s="1"/>
  <c r="JB66" i="6"/>
  <c r="JC66" i="6" s="1"/>
  <c r="LR66" i="6"/>
  <c r="LS66" i="6" s="1"/>
  <c r="BD67" i="6"/>
  <c r="BE67" i="6" s="1"/>
  <c r="DT67" i="6"/>
  <c r="DU67" i="6" s="1"/>
  <c r="GJ67" i="6"/>
  <c r="GK67" i="6" s="1"/>
  <c r="IZ67" i="6"/>
  <c r="JA67" i="6" s="1"/>
  <c r="LP67" i="6"/>
  <c r="LQ67" i="6" s="1"/>
  <c r="MJ67" i="6"/>
  <c r="DC68" i="6"/>
  <c r="DD68" i="6" s="1"/>
  <c r="FS68" i="6"/>
  <c r="FT68" i="6" s="1"/>
  <c r="II68" i="6"/>
  <c r="IJ68" i="6" s="1"/>
  <c r="JC68" i="6"/>
  <c r="KY68" i="6"/>
  <c r="KZ68" i="6" s="1"/>
  <c r="BX73" i="6"/>
  <c r="MJ73" i="6"/>
  <c r="BW75" i="6"/>
  <c r="BX75" i="6" s="1"/>
  <c r="DE75" i="6"/>
  <c r="EM75" i="6"/>
  <c r="EN75" i="6" s="1"/>
  <c r="FU75" i="6"/>
  <c r="HC75" i="6"/>
  <c r="HD75" i="6" s="1"/>
  <c r="IK75" i="6"/>
  <c r="IL75" i="6" s="1"/>
  <c r="JS75" i="6"/>
  <c r="JT75" i="6" s="1"/>
  <c r="LA75" i="6"/>
  <c r="LB75" i="6" s="1"/>
  <c r="MI75" i="6"/>
  <c r="MJ75" i="6" s="1"/>
  <c r="BW66" i="6"/>
  <c r="BX66" i="6" s="1"/>
  <c r="EM66" i="6"/>
  <c r="EN66" i="6" s="1"/>
  <c r="HC66" i="6"/>
  <c r="HD66" i="6" s="1"/>
  <c r="JS66" i="6"/>
  <c r="JT66" i="6" s="1"/>
  <c r="DE67" i="6"/>
  <c r="DF67" i="6" s="1"/>
  <c r="FU67" i="6"/>
  <c r="FV67" i="6" s="1"/>
  <c r="IK67" i="6"/>
  <c r="IL67" i="6" s="1"/>
  <c r="LA67" i="6"/>
  <c r="LB67" i="6" s="1"/>
  <c r="CN68" i="6"/>
  <c r="CO68" i="6" s="1"/>
  <c r="FD68" i="6"/>
  <c r="FE68" i="6" s="1"/>
  <c r="HT68" i="6"/>
  <c r="HU68" i="6" s="1"/>
  <c r="KJ68" i="6"/>
  <c r="KK68" i="6" s="1"/>
  <c r="MZ68" i="6"/>
  <c r="NA68" i="6" s="1"/>
  <c r="BW72" i="6"/>
  <c r="BX72" i="6" s="1"/>
  <c r="DE72" i="6"/>
  <c r="DF72" i="6" s="1"/>
  <c r="EM72" i="6"/>
  <c r="EN72" i="6" s="1"/>
  <c r="FU72" i="6"/>
  <c r="FV72" i="6" s="1"/>
  <c r="HC72" i="6"/>
  <c r="HD72" i="6" s="1"/>
  <c r="IK72" i="6"/>
  <c r="IL72" i="6" s="1"/>
  <c r="JS72" i="6"/>
  <c r="JT72" i="6" s="1"/>
  <c r="LA72" i="6"/>
  <c r="LB72" i="6" s="1"/>
  <c r="MI72" i="6"/>
  <c r="MJ72" i="6" s="1"/>
  <c r="DE73" i="6"/>
  <c r="DF73" i="6" s="1"/>
  <c r="FU73" i="6"/>
  <c r="FV73" i="6" s="1"/>
  <c r="IK73" i="6"/>
  <c r="IL73" i="6" s="1"/>
  <c r="LA73" i="6"/>
  <c r="LB73" i="6" s="1"/>
  <c r="CX74" i="6"/>
  <c r="CX75" i="6" s="1"/>
  <c r="FN74" i="6"/>
  <c r="FN75" i="6" s="1"/>
  <c r="DF75" i="6"/>
  <c r="FV75" i="6"/>
  <c r="P78" i="6"/>
  <c r="P81" i="6" s="1"/>
  <c r="Q62" i="6" s="1"/>
  <c r="U85" i="6"/>
  <c r="K85" i="6" s="1"/>
  <c r="D89" i="6" s="1"/>
  <c r="H79" i="8"/>
  <c r="C28" i="11"/>
  <c r="C20" i="11"/>
  <c r="C36" i="11"/>
  <c r="C14" i="11"/>
  <c r="C24" i="11"/>
  <c r="C32" i="11"/>
  <c r="C40" i="11"/>
  <c r="C19" i="11"/>
  <c r="C23" i="11"/>
  <c r="C27" i="11"/>
  <c r="C31" i="11"/>
  <c r="C35" i="11"/>
  <c r="C39" i="11"/>
  <c r="C43" i="11"/>
  <c r="C15" i="11"/>
  <c r="C18" i="11"/>
  <c r="C22" i="11"/>
  <c r="C26" i="11"/>
  <c r="C30" i="11"/>
  <c r="C34" i="11"/>
  <c r="C38" i="11"/>
  <c r="C42" i="11"/>
  <c r="C17" i="11"/>
  <c r="C21" i="11"/>
  <c r="C25" i="11"/>
  <c r="C29" i="11"/>
  <c r="C33" i="11"/>
  <c r="C37" i="11"/>
  <c r="C41" i="11"/>
  <c r="G127" i="6"/>
  <c r="G80" i="8"/>
  <c r="G129" i="6"/>
  <c r="G79" i="8"/>
  <c r="AE13" i="4"/>
  <c r="AE14" i="4"/>
  <c r="AE12" i="4"/>
  <c r="G128" i="6"/>
  <c r="BP69" i="6" l="1"/>
  <c r="O35" i="5"/>
  <c r="O19" i="5"/>
  <c r="O7" i="5"/>
  <c r="O22" i="5"/>
  <c r="O18" i="5"/>
  <c r="O14" i="5"/>
  <c r="O10" i="5"/>
  <c r="O20" i="5"/>
  <c r="O16" i="5"/>
  <c r="O23" i="5"/>
  <c r="O15" i="5"/>
  <c r="O34" i="5"/>
  <c r="O21" i="5"/>
  <c r="O17" i="5"/>
  <c r="O13" i="5"/>
  <c r="O9" i="5"/>
  <c r="O8" i="5"/>
  <c r="T468" i="4"/>
  <c r="B468" i="4"/>
  <c r="FN76" i="6"/>
  <c r="H38" i="6"/>
  <c r="ID75" i="6"/>
  <c r="H58" i="6"/>
  <c r="JL34" i="6"/>
  <c r="KT69" i="6"/>
  <c r="ID76" i="6"/>
  <c r="ID34" i="6"/>
  <c r="H65" i="6"/>
  <c r="CX72" i="6"/>
  <c r="ID65" i="6"/>
  <c r="JL76" i="6"/>
  <c r="Y14" i="4"/>
  <c r="Z14" i="4" s="1"/>
  <c r="C7" i="9" s="1"/>
  <c r="H7" i="9" s="1"/>
  <c r="Y13" i="4"/>
  <c r="Z13" i="4" s="1"/>
  <c r="Y12" i="4"/>
  <c r="Z12" i="4" s="1"/>
  <c r="LQ85" i="6"/>
  <c r="JA85" i="6"/>
  <c r="DU85" i="6"/>
  <c r="BE85" i="6"/>
  <c r="MA77" i="6"/>
  <c r="KZ85" i="6"/>
  <c r="FT85" i="6"/>
  <c r="JR85" i="6"/>
  <c r="EL85" i="6"/>
  <c r="MY85" i="6"/>
  <c r="KI85" i="6"/>
  <c r="HS85" i="6"/>
  <c r="FC85" i="6"/>
  <c r="CM85" i="6"/>
  <c r="JC79" i="6"/>
  <c r="DW79" i="6"/>
  <c r="IJ85" i="6"/>
  <c r="HB85" i="6"/>
  <c r="BV85" i="6"/>
  <c r="DD85" i="6"/>
  <c r="LJ77" i="6"/>
  <c r="LK76" i="6" s="1"/>
  <c r="GD77" i="6"/>
  <c r="GE76" i="6" s="1"/>
  <c r="AX77" i="6"/>
  <c r="AY25" i="6" s="1"/>
  <c r="CX69" i="6"/>
  <c r="FR85" i="6"/>
  <c r="FM79" i="6"/>
  <c r="FM80" i="6" s="1"/>
  <c r="FM78" i="6"/>
  <c r="CX76" i="6"/>
  <c r="ID72" i="6"/>
  <c r="JK79" i="6"/>
  <c r="JK80" i="6" s="1"/>
  <c r="JP85" i="6"/>
  <c r="JK78" i="6"/>
  <c r="JL41" i="6"/>
  <c r="JL38" i="6"/>
  <c r="GV76" i="6"/>
  <c r="CX65" i="6"/>
  <c r="MI60" i="6"/>
  <c r="MJ60" i="6" s="1"/>
  <c r="MG60" i="6"/>
  <c r="MH60" i="6" s="1"/>
  <c r="MB57" i="6"/>
  <c r="EF58" i="6"/>
  <c r="CX29" i="6"/>
  <c r="JL15" i="6"/>
  <c r="H15" i="6"/>
  <c r="T578" i="4"/>
  <c r="B578" i="4"/>
  <c r="T490" i="4"/>
  <c r="B490" i="4"/>
  <c r="JL49" i="6"/>
  <c r="H49" i="6"/>
  <c r="KT58" i="6"/>
  <c r="ID41" i="6"/>
  <c r="KT34" i="6"/>
  <c r="BP29" i="6"/>
  <c r="GE25" i="6"/>
  <c r="LB79" i="6"/>
  <c r="LB80" i="6" s="1"/>
  <c r="LB85" i="6" s="1"/>
  <c r="FV79" i="6"/>
  <c r="FV80" i="6" s="1"/>
  <c r="FV85" i="6" s="1"/>
  <c r="KT15" i="6"/>
  <c r="ID49" i="6"/>
  <c r="ID38" i="6"/>
  <c r="CX35" i="6"/>
  <c r="GV25" i="6"/>
  <c r="GV21" i="6"/>
  <c r="CX21" i="6"/>
  <c r="KB77" i="6"/>
  <c r="KC76" i="6" s="1"/>
  <c r="EV77" i="6"/>
  <c r="IH85" i="6"/>
  <c r="IC79" i="6"/>
  <c r="IC80" i="6" s="1"/>
  <c r="IC78" i="6"/>
  <c r="EF65" i="6"/>
  <c r="I82" i="8"/>
  <c r="H81" i="8"/>
  <c r="G78" i="6"/>
  <c r="G79" i="6"/>
  <c r="G80" i="6" s="1"/>
  <c r="H41" i="6"/>
  <c r="FN72" i="6"/>
  <c r="GV69" i="6"/>
  <c r="EF69" i="6"/>
  <c r="KT75" i="6"/>
  <c r="BO79" i="6"/>
  <c r="BO80" i="6" s="1"/>
  <c r="BP72" i="6"/>
  <c r="BT85" i="6"/>
  <c r="BO78" i="6"/>
  <c r="BP41" i="6"/>
  <c r="BP38" i="6"/>
  <c r="BP21" i="6"/>
  <c r="KT65" i="6"/>
  <c r="BP58" i="6"/>
  <c r="BP34" i="6"/>
  <c r="KT29" i="6"/>
  <c r="NA79" i="6"/>
  <c r="HU79" i="6"/>
  <c r="CO79" i="6"/>
  <c r="GV15" i="6"/>
  <c r="T644" i="4"/>
  <c r="B644" i="4"/>
  <c r="T556" i="4"/>
  <c r="B556" i="4"/>
  <c r="ID58" i="6"/>
  <c r="FN41" i="6"/>
  <c r="EF34" i="6"/>
  <c r="JL29" i="6"/>
  <c r="JT79" i="6"/>
  <c r="JT80" i="6" s="1"/>
  <c r="JT85" i="6" s="1"/>
  <c r="EN79" i="6"/>
  <c r="EN80" i="6" s="1"/>
  <c r="EN85" i="6" s="1"/>
  <c r="ID15" i="6"/>
  <c r="FN49" i="6"/>
  <c r="FN38" i="6"/>
  <c r="JL35" i="6"/>
  <c r="EF35" i="6"/>
  <c r="AH16" i="4"/>
  <c r="BP25" i="6"/>
  <c r="KT25" i="6"/>
  <c r="ID25" i="6"/>
  <c r="H91" i="6"/>
  <c r="I92" i="6"/>
  <c r="IT77" i="6"/>
  <c r="IU76" i="6" s="1"/>
  <c r="DN77" i="6"/>
  <c r="I131" i="6"/>
  <c r="H130" i="6"/>
  <c r="KX85" i="6"/>
  <c r="KN85" i="6" s="1"/>
  <c r="D106" i="6" s="1"/>
  <c r="KS79" i="6"/>
  <c r="KS80" i="6" s="1"/>
  <c r="KS78" i="6"/>
  <c r="KS81" i="6" s="1"/>
  <c r="KT62" i="6" s="1"/>
  <c r="EE79" i="6"/>
  <c r="EE80" i="6" s="1"/>
  <c r="EJ85" i="6"/>
  <c r="EE78" i="6"/>
  <c r="EF41" i="6"/>
  <c r="EF38" i="6"/>
  <c r="ID29" i="6"/>
  <c r="LS79" i="6"/>
  <c r="LS80" i="6" s="1"/>
  <c r="LS85" i="6" s="1"/>
  <c r="GM79" i="6"/>
  <c r="GM80" i="6" s="1"/>
  <c r="GM85" i="6" s="1"/>
  <c r="BG79" i="6"/>
  <c r="EF15" i="6"/>
  <c r="T622" i="4"/>
  <c r="B622" i="4"/>
  <c r="T534" i="4"/>
  <c r="B534" i="4"/>
  <c r="EF49" i="6"/>
  <c r="FN58" i="6"/>
  <c r="CX41" i="6"/>
  <c r="CX34" i="6"/>
  <c r="GV29" i="6"/>
  <c r="LK25" i="6"/>
  <c r="IL79" i="6"/>
  <c r="IL80" i="6" s="1"/>
  <c r="IL85" i="6" s="1"/>
  <c r="DF79" i="6"/>
  <c r="DF80" i="6" s="1"/>
  <c r="DF85" i="6" s="1"/>
  <c r="FN15" i="6"/>
  <c r="CX49" i="6"/>
  <c r="CX38" i="6"/>
  <c r="KT35" i="6"/>
  <c r="FN35" i="6"/>
  <c r="H21" i="6"/>
  <c r="FN25" i="6"/>
  <c r="JL25" i="6"/>
  <c r="ID21" i="6"/>
  <c r="H34" i="6"/>
  <c r="MR77" i="6"/>
  <c r="MS76" i="6"/>
  <c r="HL77" i="6"/>
  <c r="CF77" i="6"/>
  <c r="CG15" i="6" s="1"/>
  <c r="MI66" i="6"/>
  <c r="MJ66" i="6" s="1"/>
  <c r="MG66" i="6"/>
  <c r="MH66" i="6" s="1"/>
  <c r="MB64" i="6"/>
  <c r="MB65" i="6" s="1"/>
  <c r="KT76" i="6"/>
  <c r="DB85" i="6"/>
  <c r="CW79" i="6"/>
  <c r="CW80" i="6" s="1"/>
  <c r="CW78" i="6"/>
  <c r="KT72" i="6"/>
  <c r="FN34" i="6"/>
  <c r="GU79" i="6"/>
  <c r="GU80" i="6" s="1"/>
  <c r="GZ85" i="6"/>
  <c r="GU78" i="6"/>
  <c r="GV41" i="6"/>
  <c r="GV38" i="6"/>
  <c r="EF76" i="6"/>
  <c r="FN65" i="6"/>
  <c r="GV58" i="6"/>
  <c r="FN29" i="6"/>
  <c r="KK79" i="6"/>
  <c r="KK80" i="6" s="1"/>
  <c r="KK85" i="6" s="1"/>
  <c r="FE79" i="6"/>
  <c r="MB15" i="6"/>
  <c r="BP15" i="6"/>
  <c r="T600" i="4"/>
  <c r="B600" i="4"/>
  <c r="T512" i="4"/>
  <c r="B512" i="4"/>
  <c r="BP49" i="6"/>
  <c r="CX58" i="6"/>
  <c r="KT41" i="6"/>
  <c r="EF29" i="6"/>
  <c r="HD79" i="6"/>
  <c r="HD80" i="6" s="1"/>
  <c r="HD85" i="6" s="1"/>
  <c r="BX79" i="6"/>
  <c r="BX80" i="6" s="1"/>
  <c r="BX85" i="6" s="1"/>
  <c r="CX15" i="6"/>
  <c r="KT49" i="6"/>
  <c r="KT38" i="6"/>
  <c r="GV34" i="6"/>
  <c r="GV35" i="6"/>
  <c r="BP35" i="6"/>
  <c r="JL21" i="6"/>
  <c r="GK85" i="6"/>
  <c r="EF25" i="6"/>
  <c r="FN21" i="6"/>
  <c r="AE15" i="4"/>
  <c r="G130" i="6"/>
  <c r="G91" i="6"/>
  <c r="G81" i="8"/>
  <c r="F15" i="11" l="1"/>
  <c r="L15" i="11" s="1"/>
  <c r="C6" i="9"/>
  <c r="F14" i="11"/>
  <c r="L14" i="11" s="1"/>
  <c r="C5" i="9"/>
  <c r="IU25" i="6"/>
  <c r="CW81" i="6"/>
  <c r="CX62" i="6" s="1"/>
  <c r="G81" i="6"/>
  <c r="H62" i="6" s="1"/>
  <c r="FM81" i="6"/>
  <c r="FN62" i="6" s="1"/>
  <c r="AY76" i="6"/>
  <c r="BO81" i="6"/>
  <c r="BP62" i="6" s="1"/>
  <c r="GU81" i="6"/>
  <c r="GV62" i="6" s="1"/>
  <c r="EE81" i="6"/>
  <c r="EF62" i="6" s="1"/>
  <c r="NA80" i="6"/>
  <c r="NA85" i="6" s="1"/>
  <c r="CG76" i="6"/>
  <c r="IC81" i="6"/>
  <c r="ID62" i="6" s="1"/>
  <c r="JK81" i="6"/>
  <c r="JL62" i="6" s="1"/>
  <c r="JF85" i="6"/>
  <c r="D104" i="6" s="1"/>
  <c r="MH85" i="6"/>
  <c r="Y15" i="4"/>
  <c r="Z15" i="4" s="1"/>
  <c r="C8" i="9" s="1"/>
  <c r="H8" i="9" s="1"/>
  <c r="MJ79" i="6"/>
  <c r="MJ80" i="6" s="1"/>
  <c r="MJ85" i="6" s="1"/>
  <c r="BJ85" i="6"/>
  <c r="D92" i="6" s="1"/>
  <c r="I83" i="8"/>
  <c r="H82" i="8"/>
  <c r="MB58" i="6"/>
  <c r="LJ79" i="6"/>
  <c r="LJ80" i="6" s="1"/>
  <c r="LO85" i="6"/>
  <c r="LE85" i="6" s="1"/>
  <c r="D107" i="6" s="1"/>
  <c r="LJ78" i="6"/>
  <c r="LK38" i="6"/>
  <c r="LK21" i="6"/>
  <c r="LK15" i="6"/>
  <c r="LK35" i="6"/>
  <c r="LK65" i="6"/>
  <c r="LK49" i="6"/>
  <c r="LK72" i="6"/>
  <c r="LK29" i="6"/>
  <c r="LK34" i="6"/>
  <c r="LK41" i="6"/>
  <c r="LK75" i="6"/>
  <c r="LK58" i="6"/>
  <c r="LK69" i="6"/>
  <c r="FE80" i="6"/>
  <c r="FE85" i="6" s="1"/>
  <c r="CK85" i="6"/>
  <c r="CF78" i="6"/>
  <c r="CF79" i="6"/>
  <c r="CF80" i="6" s="1"/>
  <c r="CG49" i="6"/>
  <c r="CG41" i="6"/>
  <c r="CG21" i="6"/>
  <c r="CG38" i="6"/>
  <c r="CG72" i="6"/>
  <c r="CG75" i="6"/>
  <c r="CG58" i="6"/>
  <c r="CG25" i="6"/>
  <c r="CG29" i="6"/>
  <c r="CG35" i="6"/>
  <c r="CG69" i="6"/>
  <c r="CG34" i="6"/>
  <c r="CG65" i="6"/>
  <c r="MW85" i="6"/>
  <c r="MM85" i="6" s="1"/>
  <c r="D109" i="6" s="1"/>
  <c r="MR78" i="6"/>
  <c r="MR79" i="6"/>
  <c r="MR80" i="6" s="1"/>
  <c r="MS49" i="6"/>
  <c r="MS41" i="6"/>
  <c r="MS21" i="6"/>
  <c r="MS25" i="6"/>
  <c r="MS38" i="6"/>
  <c r="MS72" i="6"/>
  <c r="MS29" i="6"/>
  <c r="MS34" i="6"/>
  <c r="MS35" i="6"/>
  <c r="MS58" i="6"/>
  <c r="MS69" i="6"/>
  <c r="MS15" i="6"/>
  <c r="MS65" i="6"/>
  <c r="MS75" i="6"/>
  <c r="DZ85" i="6"/>
  <c r="D96" i="6" s="1"/>
  <c r="I132" i="6"/>
  <c r="H131" i="6"/>
  <c r="IT79" i="6"/>
  <c r="IT80" i="6" s="1"/>
  <c r="IY85" i="6"/>
  <c r="IT78" i="6"/>
  <c r="IU38" i="6"/>
  <c r="IU21" i="6"/>
  <c r="IU49" i="6"/>
  <c r="IU35" i="6"/>
  <c r="IU69" i="6"/>
  <c r="IU72" i="6"/>
  <c r="IU29" i="6"/>
  <c r="IU15" i="6"/>
  <c r="IU34" i="6"/>
  <c r="IU41" i="6"/>
  <c r="IU75" i="6"/>
  <c r="IU58" i="6"/>
  <c r="IU65" i="6"/>
  <c r="CO80" i="6"/>
  <c r="CO85" i="6" s="1"/>
  <c r="HX85" i="6"/>
  <c r="D102" i="6" s="1"/>
  <c r="KG85" i="6"/>
  <c r="JW85" i="6" s="1"/>
  <c r="D105" i="6" s="1"/>
  <c r="KB78" i="6"/>
  <c r="KB81" i="6" s="1"/>
  <c r="KC62" i="6" s="1"/>
  <c r="KB79" i="6"/>
  <c r="KB80" i="6" s="1"/>
  <c r="KC49" i="6"/>
  <c r="KC41" i="6"/>
  <c r="KC21" i="6"/>
  <c r="KC58" i="6"/>
  <c r="KC34" i="6"/>
  <c r="KC15" i="6"/>
  <c r="KC29" i="6"/>
  <c r="KC25" i="6"/>
  <c r="KC35" i="6"/>
  <c r="KC65" i="6"/>
  <c r="KC75" i="6"/>
  <c r="KC38" i="6"/>
  <c r="KC72" i="6"/>
  <c r="KC69" i="6"/>
  <c r="FH85" i="6"/>
  <c r="D98" i="6" s="1"/>
  <c r="JC80" i="6"/>
  <c r="JC85" i="6" s="1"/>
  <c r="HQ85" i="6"/>
  <c r="HL78" i="6"/>
  <c r="HL81" i="6" s="1"/>
  <c r="HM62" i="6" s="1"/>
  <c r="HL79" i="6"/>
  <c r="HL80" i="6" s="1"/>
  <c r="HM49" i="6"/>
  <c r="HM41" i="6"/>
  <c r="HM21" i="6"/>
  <c r="HM69" i="6"/>
  <c r="HM25" i="6"/>
  <c r="HM65" i="6"/>
  <c r="HM75" i="6"/>
  <c r="HM15" i="6"/>
  <c r="HM34" i="6"/>
  <c r="HM35" i="6"/>
  <c r="HM38" i="6"/>
  <c r="HM72" i="6"/>
  <c r="HM29" i="6"/>
  <c r="HM58" i="6"/>
  <c r="DN79" i="6"/>
  <c r="DN80" i="6" s="1"/>
  <c r="DS85" i="6"/>
  <c r="DN78" i="6"/>
  <c r="DO38" i="6"/>
  <c r="DO21" i="6"/>
  <c r="DO29" i="6"/>
  <c r="DO15" i="6"/>
  <c r="DO35" i="6"/>
  <c r="DO58" i="6"/>
  <c r="DO75" i="6"/>
  <c r="DO34" i="6"/>
  <c r="DO49" i="6"/>
  <c r="DO65" i="6"/>
  <c r="DO69" i="6"/>
  <c r="DO72" i="6"/>
  <c r="DO41" i="6"/>
  <c r="FA85" i="6"/>
  <c r="EQ85" i="6" s="1"/>
  <c r="D97" i="6" s="1"/>
  <c r="EV78" i="6"/>
  <c r="EV79" i="6"/>
  <c r="EV80" i="6" s="1"/>
  <c r="EW49" i="6"/>
  <c r="EW41" i="6"/>
  <c r="EW21" i="6"/>
  <c r="EW34" i="6"/>
  <c r="EW75" i="6"/>
  <c r="EW65" i="6"/>
  <c r="EW15" i="6"/>
  <c r="EW29" i="6"/>
  <c r="EW38" i="6"/>
  <c r="EW72" i="6"/>
  <c r="EW69" i="6"/>
  <c r="EW58" i="6"/>
  <c r="EW35" i="6"/>
  <c r="EW25" i="6"/>
  <c r="GP85" i="6"/>
  <c r="D100" i="6" s="1"/>
  <c r="CR85" i="6"/>
  <c r="D94" i="6" s="1"/>
  <c r="HM76" i="6"/>
  <c r="BG80" i="6"/>
  <c r="BG85" i="6" s="1"/>
  <c r="DO76" i="6"/>
  <c r="I93" i="6"/>
  <c r="H92" i="6"/>
  <c r="AH17" i="4"/>
  <c r="HU80" i="6"/>
  <c r="HU85" i="6" s="1"/>
  <c r="EW76" i="6"/>
  <c r="GD79" i="6"/>
  <c r="GD80" i="6" s="1"/>
  <c r="GI85" i="6"/>
  <c r="FY85" i="6" s="1"/>
  <c r="D99" i="6" s="1"/>
  <c r="GD78" i="6"/>
  <c r="GD81" i="6" s="1"/>
  <c r="GE62" i="6" s="1"/>
  <c r="GE38" i="6"/>
  <c r="GE21" i="6"/>
  <c r="GE35" i="6"/>
  <c r="GE41" i="6"/>
  <c r="GE75" i="6"/>
  <c r="GE29" i="6"/>
  <c r="GE58" i="6"/>
  <c r="GE69" i="6"/>
  <c r="GE15" i="6"/>
  <c r="GE49" i="6"/>
  <c r="GE65" i="6"/>
  <c r="GE34" i="6"/>
  <c r="GE72" i="6"/>
  <c r="K14" i="11"/>
  <c r="H14" i="11"/>
  <c r="DO25" i="6"/>
  <c r="MA79" i="6"/>
  <c r="MA80" i="6" s="1"/>
  <c r="MF85" i="6"/>
  <c r="MA78" i="6"/>
  <c r="MA81" i="6" s="1"/>
  <c r="MB62" i="6" s="1"/>
  <c r="MB41" i="6"/>
  <c r="MB38" i="6"/>
  <c r="MB25" i="6"/>
  <c r="MB29" i="6"/>
  <c r="MB35" i="6"/>
  <c r="MB49" i="6"/>
  <c r="MB21" i="6"/>
  <c r="MB34" i="6"/>
  <c r="MB76" i="6"/>
  <c r="MB75" i="6"/>
  <c r="MB72" i="6"/>
  <c r="J15" i="11"/>
  <c r="G15" i="11"/>
  <c r="K15" i="11"/>
  <c r="F8" i="10"/>
  <c r="AX79" i="6"/>
  <c r="AX80" i="6" s="1"/>
  <c r="BC85" i="6"/>
  <c r="AX78" i="6"/>
  <c r="AX81" i="6" s="1"/>
  <c r="AY62" i="6" s="1"/>
  <c r="AY38" i="6"/>
  <c r="AY21" i="6"/>
  <c r="AY29" i="6"/>
  <c r="AY35" i="6"/>
  <c r="AY15" i="6"/>
  <c r="AY49" i="6"/>
  <c r="AY65" i="6"/>
  <c r="AY72" i="6"/>
  <c r="AY41" i="6"/>
  <c r="AY34" i="6"/>
  <c r="AY58" i="6"/>
  <c r="AY69" i="6"/>
  <c r="AY75" i="6"/>
  <c r="DW80" i="6"/>
  <c r="DW85" i="6" s="1"/>
  <c r="MB69" i="6"/>
  <c r="G82" i="8"/>
  <c r="AE16" i="4"/>
  <c r="G131" i="6"/>
  <c r="G92" i="6"/>
  <c r="J14" i="11" l="1"/>
  <c r="N14" i="11"/>
  <c r="H15" i="11"/>
  <c r="N15" i="11"/>
  <c r="D8" i="10"/>
  <c r="D14" i="10" s="1"/>
  <c r="E14" i="10" s="1"/>
  <c r="G14" i="11"/>
  <c r="MR81" i="6"/>
  <c r="MS62" i="6" s="1"/>
  <c r="CF81" i="6"/>
  <c r="CG62" i="6" s="1"/>
  <c r="DN81" i="6"/>
  <c r="DO62" i="6" s="1"/>
  <c r="IT81" i="6"/>
  <c r="IU62" i="6" s="1"/>
  <c r="LJ81" i="6"/>
  <c r="LK62" i="6" s="1"/>
  <c r="EV81" i="6"/>
  <c r="EW62" i="6" s="1"/>
  <c r="LV85" i="6"/>
  <c r="D108" i="6" s="1"/>
  <c r="Y16" i="4"/>
  <c r="Z16" i="4" s="1"/>
  <c r="C9" i="9" s="1"/>
  <c r="H9" i="9" s="1"/>
  <c r="I94" i="6"/>
  <c r="H93" i="6"/>
  <c r="I84" i="8"/>
  <c r="H83" i="8"/>
  <c r="F161" i="10"/>
  <c r="F157" i="10"/>
  <c r="F160" i="10"/>
  <c r="F156" i="10"/>
  <c r="F152" i="10"/>
  <c r="F159" i="10"/>
  <c r="F155" i="10"/>
  <c r="F151" i="10"/>
  <c r="F162" i="10"/>
  <c r="F153" i="10"/>
  <c r="F150" i="10"/>
  <c r="F154" i="10"/>
  <c r="F148" i="10"/>
  <c r="F147" i="10"/>
  <c r="F146" i="10"/>
  <c r="F149" i="10"/>
  <c r="F145" i="10"/>
  <c r="F141" i="10"/>
  <c r="F137" i="10"/>
  <c r="F133" i="10"/>
  <c r="F158" i="10"/>
  <c r="F144" i="10"/>
  <c r="F140" i="10"/>
  <c r="F136" i="10"/>
  <c r="F132" i="10"/>
  <c r="F143" i="10"/>
  <c r="F139" i="10"/>
  <c r="F135" i="10"/>
  <c r="F131" i="10"/>
  <c r="F130" i="10"/>
  <c r="F126" i="10"/>
  <c r="F122" i="10"/>
  <c r="F118" i="10"/>
  <c r="F129" i="10"/>
  <c r="F125" i="10"/>
  <c r="F121" i="10"/>
  <c r="F117" i="10"/>
  <c r="F142" i="10"/>
  <c r="F138" i="10"/>
  <c r="F134" i="10"/>
  <c r="F128" i="10"/>
  <c r="F124" i="10"/>
  <c r="F120" i="10"/>
  <c r="F127" i="10"/>
  <c r="F119" i="10"/>
  <c r="F113" i="10"/>
  <c r="F109" i="10"/>
  <c r="F116" i="10"/>
  <c r="F123" i="10"/>
  <c r="F115" i="10"/>
  <c r="F111" i="10"/>
  <c r="F107" i="10"/>
  <c r="F114" i="10"/>
  <c r="F110" i="10"/>
  <c r="F112" i="10"/>
  <c r="F101" i="10"/>
  <c r="F97" i="10"/>
  <c r="G97" i="10" s="1"/>
  <c r="F93" i="10"/>
  <c r="G93" i="10" s="1"/>
  <c r="F105" i="10"/>
  <c r="F104" i="10"/>
  <c r="F100" i="10"/>
  <c r="F96" i="10"/>
  <c r="G96" i="10" s="1"/>
  <c r="F108" i="10"/>
  <c r="F106" i="10"/>
  <c r="F103" i="10"/>
  <c r="F99" i="10"/>
  <c r="F95" i="10"/>
  <c r="G95" i="10" s="1"/>
  <c r="F102" i="10"/>
  <c r="F98" i="10"/>
  <c r="G98" i="10" s="1"/>
  <c r="F94" i="10"/>
  <c r="G94" i="10" s="1"/>
  <c r="F90" i="10"/>
  <c r="G90" i="10" s="1"/>
  <c r="F86" i="10"/>
  <c r="G86" i="10" s="1"/>
  <c r="F82" i="10"/>
  <c r="G82" i="10" s="1"/>
  <c r="F92" i="10"/>
  <c r="G92" i="10" s="1"/>
  <c r="F89" i="10"/>
  <c r="G89" i="10" s="1"/>
  <c r="F85" i="10"/>
  <c r="G85" i="10" s="1"/>
  <c r="F88" i="10"/>
  <c r="G88" i="10" s="1"/>
  <c r="F84" i="10"/>
  <c r="G84" i="10" s="1"/>
  <c r="F80" i="10"/>
  <c r="G80" i="10" s="1"/>
  <c r="F91" i="10"/>
  <c r="G91" i="10" s="1"/>
  <c r="F87" i="10"/>
  <c r="G87" i="10" s="1"/>
  <c r="F83" i="10"/>
  <c r="G83" i="10" s="1"/>
  <c r="F78" i="10"/>
  <c r="G78" i="10" s="1"/>
  <c r="F74" i="10"/>
  <c r="G74" i="10" s="1"/>
  <c r="F68" i="10"/>
  <c r="F64" i="10"/>
  <c r="F60" i="10"/>
  <c r="F56" i="10"/>
  <c r="F52" i="10"/>
  <c r="F48" i="10"/>
  <c r="F44" i="10"/>
  <c r="F77" i="10"/>
  <c r="G77" i="10" s="1"/>
  <c r="F73" i="10"/>
  <c r="F67" i="10"/>
  <c r="F63" i="10"/>
  <c r="F59" i="10"/>
  <c r="F55" i="10"/>
  <c r="F51" i="10"/>
  <c r="F47" i="10"/>
  <c r="F43" i="10"/>
  <c r="F81" i="10"/>
  <c r="G81" i="10" s="1"/>
  <c r="F76" i="10"/>
  <c r="G76" i="10" s="1"/>
  <c r="F70" i="10"/>
  <c r="F66" i="10"/>
  <c r="F62" i="10"/>
  <c r="F58" i="10"/>
  <c r="F54" i="10"/>
  <c r="F50" i="10"/>
  <c r="F46" i="10"/>
  <c r="F79" i="10"/>
  <c r="G79" i="10" s="1"/>
  <c r="F75" i="10"/>
  <c r="G75" i="10" s="1"/>
  <c r="F69" i="10"/>
  <c r="F65" i="10"/>
  <c r="F61" i="10"/>
  <c r="F57" i="10"/>
  <c r="F53" i="10"/>
  <c r="F49" i="10"/>
  <c r="F45" i="10"/>
  <c r="F41" i="10"/>
  <c r="F38" i="10"/>
  <c r="F34" i="10"/>
  <c r="F30" i="10"/>
  <c r="F26" i="10"/>
  <c r="G26" i="10" s="1"/>
  <c r="F22" i="10"/>
  <c r="G22" i="10" s="1"/>
  <c r="F18" i="10"/>
  <c r="G18" i="10" s="1"/>
  <c r="F14" i="10"/>
  <c r="F37" i="10"/>
  <c r="F33" i="10"/>
  <c r="F29" i="10"/>
  <c r="F25" i="10"/>
  <c r="G25" i="10" s="1"/>
  <c r="F21" i="10"/>
  <c r="G21" i="10" s="1"/>
  <c r="F17" i="10"/>
  <c r="G17" i="10" s="1"/>
  <c r="F36" i="10"/>
  <c r="F32" i="10"/>
  <c r="F28" i="10"/>
  <c r="F24" i="10"/>
  <c r="G24" i="10" s="1"/>
  <c r="F20" i="10"/>
  <c r="G20" i="10" s="1"/>
  <c r="F16" i="10"/>
  <c r="G16" i="10" s="1"/>
  <c r="F42" i="10"/>
  <c r="F40" i="10"/>
  <c r="F39" i="10"/>
  <c r="F35" i="10"/>
  <c r="F31" i="10"/>
  <c r="F27" i="10"/>
  <c r="F23" i="10"/>
  <c r="G23" i="10" s="1"/>
  <c r="F19" i="10"/>
  <c r="G19" i="10" s="1"/>
  <c r="F15" i="10"/>
  <c r="G15" i="10" s="1"/>
  <c r="F11" i="10"/>
  <c r="AH18" i="4"/>
  <c r="HG85" i="6"/>
  <c r="D101" i="6" s="1"/>
  <c r="D159" i="10"/>
  <c r="D155" i="10"/>
  <c r="D162" i="10"/>
  <c r="D154" i="10"/>
  <c r="D161" i="10"/>
  <c r="D157" i="10"/>
  <c r="D148" i="10"/>
  <c r="D156" i="10"/>
  <c r="D150" i="10"/>
  <c r="D153" i="10"/>
  <c r="D143" i="10"/>
  <c r="D139" i="10"/>
  <c r="D131" i="10"/>
  <c r="D160" i="10"/>
  <c r="D151" i="10"/>
  <c r="D146" i="10"/>
  <c r="D142" i="10"/>
  <c r="D138" i="10"/>
  <c r="D149" i="10"/>
  <c r="D145" i="10"/>
  <c r="D128" i="10"/>
  <c r="D120" i="10"/>
  <c r="D141" i="10"/>
  <c r="D137" i="10"/>
  <c r="D127" i="10"/>
  <c r="D123" i="10"/>
  <c r="D119" i="10"/>
  <c r="D126" i="10"/>
  <c r="D122" i="10"/>
  <c r="D118" i="10"/>
  <c r="D136" i="10"/>
  <c r="D129" i="10"/>
  <c r="D121" i="10"/>
  <c r="D111" i="10"/>
  <c r="D107" i="10"/>
  <c r="D132" i="10"/>
  <c r="D125" i="10"/>
  <c r="D117" i="10"/>
  <c r="D113" i="10"/>
  <c r="D105" i="10"/>
  <c r="D116" i="10"/>
  <c r="D112" i="10"/>
  <c r="D106" i="10"/>
  <c r="D103" i="10"/>
  <c r="D99" i="10"/>
  <c r="D102" i="10"/>
  <c r="D98" i="10"/>
  <c r="D94" i="10"/>
  <c r="D101" i="10"/>
  <c r="D97" i="10"/>
  <c r="D93" i="10"/>
  <c r="D100" i="10"/>
  <c r="D96" i="10"/>
  <c r="D92" i="10"/>
  <c r="D84" i="10"/>
  <c r="D80" i="10"/>
  <c r="D91" i="10"/>
  <c r="D83" i="10"/>
  <c r="D90" i="10"/>
  <c r="D86" i="10"/>
  <c r="D89" i="10"/>
  <c r="D85" i="10"/>
  <c r="D81" i="10"/>
  <c r="D70" i="10"/>
  <c r="D66" i="10"/>
  <c r="D62" i="10"/>
  <c r="D54" i="10"/>
  <c r="D50" i="10"/>
  <c r="D46" i="10"/>
  <c r="D75" i="10"/>
  <c r="D69" i="10"/>
  <c r="D65" i="10"/>
  <c r="D57" i="10"/>
  <c r="D53" i="10"/>
  <c r="D49" i="10"/>
  <c r="D41" i="10"/>
  <c r="D78" i="10"/>
  <c r="D74" i="10"/>
  <c r="D64" i="10"/>
  <c r="D60" i="10"/>
  <c r="D56" i="10"/>
  <c r="D48" i="10"/>
  <c r="D44" i="10"/>
  <c r="D77" i="10"/>
  <c r="D67" i="10"/>
  <c r="D63" i="10"/>
  <c r="D59" i="10"/>
  <c r="D51" i="10"/>
  <c r="D47" i="10"/>
  <c r="D43" i="10"/>
  <c r="D32" i="10"/>
  <c r="D28" i="10"/>
  <c r="D24" i="10"/>
  <c r="D16" i="10"/>
  <c r="D42" i="10"/>
  <c r="D40" i="10"/>
  <c r="D35" i="10"/>
  <c r="D31" i="10"/>
  <c r="D27" i="10"/>
  <c r="D19" i="10"/>
  <c r="D15" i="10"/>
  <c r="D38" i="10"/>
  <c r="D30" i="10"/>
  <c r="D26" i="10"/>
  <c r="D22" i="10"/>
  <c r="D37" i="10"/>
  <c r="D33" i="10"/>
  <c r="D29" i="10"/>
  <c r="D21" i="10"/>
  <c r="D17" i="10"/>
  <c r="D11" i="10"/>
  <c r="DI85" i="6"/>
  <c r="D95" i="6" s="1"/>
  <c r="CA85" i="6"/>
  <c r="D93" i="6" s="1"/>
  <c r="AS85" i="6"/>
  <c r="D91" i="6" s="1"/>
  <c r="F16" i="11" s="1"/>
  <c r="IO85" i="6"/>
  <c r="D103" i="6" s="1"/>
  <c r="I133" i="6"/>
  <c r="H132" i="6"/>
  <c r="F17" i="11"/>
  <c r="G83" i="8"/>
  <c r="G93" i="6"/>
  <c r="AE17" i="4"/>
  <c r="G132" i="6"/>
  <c r="D25" i="10" l="1"/>
  <c r="E25" i="10" s="1"/>
  <c r="D18" i="10"/>
  <c r="D34" i="10"/>
  <c r="D23" i="10"/>
  <c r="D39" i="10"/>
  <c r="D20" i="10"/>
  <c r="D36" i="10"/>
  <c r="D55" i="10"/>
  <c r="D73" i="10"/>
  <c r="E73" i="10" s="1"/>
  <c r="D52" i="10"/>
  <c r="D68" i="10"/>
  <c r="D45" i="10"/>
  <c r="D61" i="10"/>
  <c r="D79" i="10"/>
  <c r="D58" i="10"/>
  <c r="D76" i="10"/>
  <c r="D82" i="10"/>
  <c r="E82" i="10" s="1"/>
  <c r="D87" i="10"/>
  <c r="D88" i="10"/>
  <c r="D104" i="10"/>
  <c r="D110" i="10"/>
  <c r="D95" i="10"/>
  <c r="D108" i="10"/>
  <c r="D109" i="10"/>
  <c r="D114" i="10"/>
  <c r="D115" i="10"/>
  <c r="D140" i="10"/>
  <c r="D130" i="10"/>
  <c r="D133" i="10"/>
  <c r="D124" i="10"/>
  <c r="D134" i="10"/>
  <c r="D147" i="10"/>
  <c r="D135" i="10"/>
  <c r="D144" i="10"/>
  <c r="D152" i="10"/>
  <c r="D158" i="10"/>
  <c r="G16" i="11"/>
  <c r="H8" i="10"/>
  <c r="H16" i="11"/>
  <c r="Y17" i="4"/>
  <c r="Z17" i="4" s="1"/>
  <c r="E75" i="10"/>
  <c r="E83" i="10"/>
  <c r="E18" i="10"/>
  <c r="E23" i="10"/>
  <c r="E20" i="10"/>
  <c r="E79" i="10"/>
  <c r="E76" i="10"/>
  <c r="E87" i="10"/>
  <c r="E88" i="10"/>
  <c r="E95" i="10"/>
  <c r="AH19" i="4"/>
  <c r="G73" i="10"/>
  <c r="F10" i="10"/>
  <c r="H94" i="6"/>
  <c r="I95" i="6"/>
  <c r="G17" i="11"/>
  <c r="H17" i="11"/>
  <c r="J8" i="10"/>
  <c r="E17" i="10"/>
  <c r="E22" i="10"/>
  <c r="E24" i="10"/>
  <c r="E77" i="10"/>
  <c r="E74" i="10"/>
  <c r="E81" i="10"/>
  <c r="E86" i="10"/>
  <c r="E91" i="10"/>
  <c r="E92" i="10"/>
  <c r="E93" i="10"/>
  <c r="E94" i="10"/>
  <c r="I134" i="6"/>
  <c r="H133" i="6"/>
  <c r="D9" i="10"/>
  <c r="E21" i="10"/>
  <c r="E26" i="10"/>
  <c r="E15" i="10"/>
  <c r="E78" i="10"/>
  <c r="E85" i="10"/>
  <c r="E90" i="10"/>
  <c r="E80" i="10"/>
  <c r="E96" i="10"/>
  <c r="E97" i="10"/>
  <c r="E98" i="10"/>
  <c r="I85" i="8"/>
  <c r="H84" i="8"/>
  <c r="E19" i="10"/>
  <c r="E16" i="10"/>
  <c r="E89" i="10"/>
  <c r="E84" i="10"/>
  <c r="F9" i="10"/>
  <c r="G14" i="10"/>
  <c r="F18" i="11"/>
  <c r="G133" i="6"/>
  <c r="G84" i="8"/>
  <c r="G94" i="6"/>
  <c r="AE18" i="4"/>
  <c r="F19" i="11" l="1"/>
  <c r="C10" i="9"/>
  <c r="H10" i="9" s="1"/>
  <c r="D10" i="10"/>
  <c r="H162" i="10"/>
  <c r="H160" i="10"/>
  <c r="H157" i="10"/>
  <c r="H139" i="10"/>
  <c r="H152" i="10"/>
  <c r="H138" i="10"/>
  <c r="H136" i="10"/>
  <c r="H120" i="10"/>
  <c r="H119" i="10"/>
  <c r="H130" i="10"/>
  <c r="H115" i="10"/>
  <c r="H121" i="10"/>
  <c r="H105" i="10"/>
  <c r="H112" i="10"/>
  <c r="H99" i="10"/>
  <c r="H94" i="10"/>
  <c r="H110" i="10"/>
  <c r="H92" i="10"/>
  <c r="H91" i="10"/>
  <c r="H86" i="10"/>
  <c r="H81" i="10"/>
  <c r="H62" i="10"/>
  <c r="H46" i="10"/>
  <c r="H65" i="10"/>
  <c r="H49" i="10"/>
  <c r="H74" i="10"/>
  <c r="H56" i="10"/>
  <c r="H77" i="10"/>
  <c r="H59" i="10"/>
  <c r="H43" i="10"/>
  <c r="H24" i="10"/>
  <c r="H40" i="10"/>
  <c r="H27" i="10"/>
  <c r="H38" i="10"/>
  <c r="H22" i="10"/>
  <c r="H33" i="10"/>
  <c r="H17" i="10"/>
  <c r="H98" i="10"/>
  <c r="H50" i="10"/>
  <c r="H44" i="10"/>
  <c r="H42" i="10"/>
  <c r="H26" i="10"/>
  <c r="H158" i="10"/>
  <c r="H156" i="10"/>
  <c r="H144" i="10"/>
  <c r="H135" i="10"/>
  <c r="H147" i="10"/>
  <c r="H134" i="10"/>
  <c r="H132" i="10"/>
  <c r="H145" i="10"/>
  <c r="H141" i="10"/>
  <c r="H126" i="10"/>
  <c r="H111" i="10"/>
  <c r="H114" i="10"/>
  <c r="H125" i="10"/>
  <c r="H108" i="10"/>
  <c r="H95" i="10"/>
  <c r="H101" i="10"/>
  <c r="H104" i="10"/>
  <c r="H88" i="10"/>
  <c r="H87" i="10"/>
  <c r="H82" i="10"/>
  <c r="H76" i="10"/>
  <c r="H58" i="10"/>
  <c r="H79" i="10"/>
  <c r="H61" i="10"/>
  <c r="H45" i="10"/>
  <c r="H68" i="10"/>
  <c r="H52" i="10"/>
  <c r="H73" i="10"/>
  <c r="H55" i="10"/>
  <c r="H36" i="10"/>
  <c r="H20" i="10"/>
  <c r="H39" i="10"/>
  <c r="H23" i="10"/>
  <c r="H34" i="10"/>
  <c r="H18" i="10"/>
  <c r="H29" i="10"/>
  <c r="H161" i="10"/>
  <c r="H103" i="10"/>
  <c r="H90" i="10"/>
  <c r="H66" i="10"/>
  <c r="H53" i="10"/>
  <c r="H60" i="10"/>
  <c r="H63" i="10"/>
  <c r="H28" i="10"/>
  <c r="H15" i="10"/>
  <c r="H37" i="10"/>
  <c r="H159" i="10"/>
  <c r="H154" i="10"/>
  <c r="H149" i="10"/>
  <c r="H150" i="10"/>
  <c r="H131" i="10"/>
  <c r="H146" i="10"/>
  <c r="H151" i="10"/>
  <c r="H128" i="10"/>
  <c r="H127" i="10"/>
  <c r="H137" i="10"/>
  <c r="H122" i="10"/>
  <c r="H107" i="10"/>
  <c r="H113" i="10"/>
  <c r="H117" i="10"/>
  <c r="H106" i="10"/>
  <c r="H102" i="10"/>
  <c r="H97" i="10"/>
  <c r="H100" i="10"/>
  <c r="H84" i="10"/>
  <c r="H83" i="10"/>
  <c r="H89" i="10"/>
  <c r="H70" i="10"/>
  <c r="H54" i="10"/>
  <c r="H75" i="10"/>
  <c r="H57" i="10"/>
  <c r="H41" i="10"/>
  <c r="H64" i="10"/>
  <c r="H48" i="10"/>
  <c r="H67" i="10"/>
  <c r="H51" i="10"/>
  <c r="H32" i="10"/>
  <c r="H16" i="10"/>
  <c r="H35" i="10"/>
  <c r="H19" i="10"/>
  <c r="H30" i="10"/>
  <c r="H14" i="10"/>
  <c r="H25" i="10"/>
  <c r="H155" i="10"/>
  <c r="H148" i="10"/>
  <c r="H143" i="10"/>
  <c r="H153" i="10"/>
  <c r="H142" i="10"/>
  <c r="H140" i="10"/>
  <c r="H124" i="10"/>
  <c r="H123" i="10"/>
  <c r="H133" i="10"/>
  <c r="H118" i="10"/>
  <c r="H129" i="10"/>
  <c r="H109" i="10"/>
  <c r="H116" i="10"/>
  <c r="H93" i="10"/>
  <c r="H96" i="10"/>
  <c r="H80" i="10"/>
  <c r="H85" i="10"/>
  <c r="H69" i="10"/>
  <c r="H78" i="10"/>
  <c r="H47" i="10"/>
  <c r="H31" i="10"/>
  <c r="H21" i="10"/>
  <c r="J14" i="10"/>
  <c r="J16" i="10"/>
  <c r="J20" i="10"/>
  <c r="J24" i="10"/>
  <c r="J28" i="10"/>
  <c r="J32" i="10"/>
  <c r="J36" i="10"/>
  <c r="J40" i="10"/>
  <c r="J44" i="10"/>
  <c r="J48" i="10"/>
  <c r="J52" i="10"/>
  <c r="J56" i="10"/>
  <c r="J60" i="10"/>
  <c r="J64" i="10"/>
  <c r="J68" i="10"/>
  <c r="J18" i="10"/>
  <c r="J34" i="10"/>
  <c r="J42" i="10"/>
  <c r="J50" i="10"/>
  <c r="J58" i="10"/>
  <c r="J66" i="10"/>
  <c r="J15" i="10"/>
  <c r="J23" i="10"/>
  <c r="J31" i="10"/>
  <c r="J39" i="10"/>
  <c r="J47" i="10"/>
  <c r="J55" i="10"/>
  <c r="J63" i="10"/>
  <c r="J17" i="10"/>
  <c r="J21" i="10"/>
  <c r="J25" i="10"/>
  <c r="J29" i="10"/>
  <c r="J33" i="10"/>
  <c r="J37" i="10"/>
  <c r="J41" i="10"/>
  <c r="J45" i="10"/>
  <c r="J49" i="10"/>
  <c r="J53" i="10"/>
  <c r="J57" i="10"/>
  <c r="J61" i="10"/>
  <c r="J65" i="10"/>
  <c r="J69" i="10"/>
  <c r="J22" i="10"/>
  <c r="J26" i="10"/>
  <c r="J30" i="10"/>
  <c r="J38" i="10"/>
  <c r="J46" i="10"/>
  <c r="J54" i="10"/>
  <c r="J62" i="10"/>
  <c r="J70" i="10"/>
  <c r="J19" i="10"/>
  <c r="J27" i="10"/>
  <c r="J35" i="10"/>
  <c r="J43" i="10"/>
  <c r="J51" i="10"/>
  <c r="J59" i="10"/>
  <c r="J67" i="10"/>
  <c r="Y18" i="4"/>
  <c r="Z18" i="4" s="1"/>
  <c r="G18" i="11"/>
  <c r="H18" i="11"/>
  <c r="L8" i="10"/>
  <c r="I86" i="8"/>
  <c r="H85" i="8"/>
  <c r="J161" i="10"/>
  <c r="J157" i="10"/>
  <c r="J160" i="10"/>
  <c r="J156" i="10"/>
  <c r="J152" i="10"/>
  <c r="J151" i="10"/>
  <c r="J159" i="10"/>
  <c r="J155" i="10"/>
  <c r="J153" i="10"/>
  <c r="J150" i="10"/>
  <c r="J147" i="10"/>
  <c r="J146" i="10"/>
  <c r="J154" i="10"/>
  <c r="J148" i="10"/>
  <c r="J145" i="10"/>
  <c r="J141" i="10"/>
  <c r="J137" i="10"/>
  <c r="J133" i="10"/>
  <c r="J162" i="10"/>
  <c r="J149" i="10"/>
  <c r="J144" i="10"/>
  <c r="J140" i="10"/>
  <c r="J136" i="10"/>
  <c r="J132" i="10"/>
  <c r="J130" i="10"/>
  <c r="J126" i="10"/>
  <c r="J122" i="10"/>
  <c r="J118" i="10"/>
  <c r="J143" i="10"/>
  <c r="J139" i="10"/>
  <c r="J135" i="10"/>
  <c r="J131" i="10"/>
  <c r="J129" i="10"/>
  <c r="J125" i="10"/>
  <c r="J121" i="10"/>
  <c r="J117" i="10"/>
  <c r="J158" i="10"/>
  <c r="J128" i="10"/>
  <c r="J124" i="10"/>
  <c r="J120" i="10"/>
  <c r="J142" i="10"/>
  <c r="J138" i="10"/>
  <c r="J134" i="10"/>
  <c r="J113" i="10"/>
  <c r="J109" i="10"/>
  <c r="J127" i="10"/>
  <c r="J119" i="10"/>
  <c r="J116" i="10"/>
  <c r="J115" i="10"/>
  <c r="J111" i="10"/>
  <c r="J107" i="10"/>
  <c r="J123" i="10"/>
  <c r="J114" i="10"/>
  <c r="J110" i="10"/>
  <c r="J101" i="10"/>
  <c r="J97" i="10"/>
  <c r="J93" i="10"/>
  <c r="J112" i="10"/>
  <c r="J104" i="10"/>
  <c r="J100" i="10"/>
  <c r="J96" i="10"/>
  <c r="J108" i="10"/>
  <c r="J106" i="10"/>
  <c r="J105" i="10"/>
  <c r="J103" i="10"/>
  <c r="J99" i="10"/>
  <c r="J95" i="10"/>
  <c r="J102" i="10"/>
  <c r="J98" i="10"/>
  <c r="J94" i="10"/>
  <c r="J90" i="10"/>
  <c r="J86" i="10"/>
  <c r="J82" i="10"/>
  <c r="J89" i="10"/>
  <c r="J85" i="10"/>
  <c r="J92" i="10"/>
  <c r="J88" i="10"/>
  <c r="J84" i="10"/>
  <c r="J80" i="10"/>
  <c r="J91" i="10"/>
  <c r="J87" i="10"/>
  <c r="J83" i="10"/>
  <c r="J78" i="10"/>
  <c r="J74" i="10"/>
  <c r="J81" i="10"/>
  <c r="J77" i="10"/>
  <c r="J73" i="10"/>
  <c r="J76" i="10"/>
  <c r="J79" i="10"/>
  <c r="J75" i="10"/>
  <c r="H95" i="6"/>
  <c r="I96" i="6"/>
  <c r="AH20" i="4"/>
  <c r="I135" i="6"/>
  <c r="H134" i="6"/>
  <c r="G19" i="11"/>
  <c r="H19" i="11"/>
  <c r="N8" i="10"/>
  <c r="G95" i="6"/>
  <c r="G85" i="8"/>
  <c r="AE19" i="4"/>
  <c r="G134" i="6"/>
  <c r="F20" i="11" l="1"/>
  <c r="C11" i="9"/>
  <c r="H11" i="9" s="1"/>
  <c r="Y19" i="4"/>
  <c r="Z19" i="4" s="1"/>
  <c r="AH21" i="4"/>
  <c r="N161" i="10"/>
  <c r="N157" i="10"/>
  <c r="N160" i="10"/>
  <c r="N156" i="10"/>
  <c r="N152" i="10"/>
  <c r="N158" i="10"/>
  <c r="N154" i="10"/>
  <c r="N151" i="10"/>
  <c r="N153" i="10"/>
  <c r="N150" i="10"/>
  <c r="N147" i="10"/>
  <c r="N146" i="10"/>
  <c r="N155" i="10"/>
  <c r="N145" i="10"/>
  <c r="N141" i="10"/>
  <c r="N137" i="10"/>
  <c r="N133" i="10"/>
  <c r="N148" i="10"/>
  <c r="N144" i="10"/>
  <c r="N140" i="10"/>
  <c r="N136" i="10"/>
  <c r="N132" i="10"/>
  <c r="N142" i="10"/>
  <c r="N138" i="10"/>
  <c r="N134" i="10"/>
  <c r="N130" i="10"/>
  <c r="N126" i="10"/>
  <c r="N122" i="10"/>
  <c r="N118" i="10"/>
  <c r="N129" i="10"/>
  <c r="N125" i="10"/>
  <c r="N121" i="10"/>
  <c r="N117" i="10"/>
  <c r="N162" i="10"/>
  <c r="N149" i="10"/>
  <c r="N143" i="10"/>
  <c r="N139" i="10"/>
  <c r="N135" i="10"/>
  <c r="N131" i="10"/>
  <c r="N128" i="10"/>
  <c r="N124" i="10"/>
  <c r="N120" i="10"/>
  <c r="N159" i="10"/>
  <c r="N123" i="10"/>
  <c r="N113" i="10"/>
  <c r="N109" i="10"/>
  <c r="N116" i="10"/>
  <c r="N127" i="10"/>
  <c r="N119" i="10"/>
  <c r="N115" i="10"/>
  <c r="N111" i="10"/>
  <c r="N107" i="10"/>
  <c r="N114" i="10"/>
  <c r="N110" i="10"/>
  <c r="N101" i="10"/>
  <c r="N97" i="10"/>
  <c r="N93" i="10"/>
  <c r="N104" i="10"/>
  <c r="N100" i="10"/>
  <c r="N96" i="10"/>
  <c r="N112" i="10"/>
  <c r="N108" i="10"/>
  <c r="N106" i="10"/>
  <c r="N103" i="10"/>
  <c r="N99" i="10"/>
  <c r="N95" i="10"/>
  <c r="N105" i="10"/>
  <c r="N102" i="10"/>
  <c r="N98" i="10"/>
  <c r="N94" i="10"/>
  <c r="N90" i="10"/>
  <c r="N86" i="10"/>
  <c r="N82" i="10"/>
  <c r="N89" i="10"/>
  <c r="N85" i="10"/>
  <c r="N88" i="10"/>
  <c r="N84" i="10"/>
  <c r="N80" i="10"/>
  <c r="N92" i="10"/>
  <c r="N91" i="10"/>
  <c r="N87" i="10"/>
  <c r="N83" i="10"/>
  <c r="N81" i="10"/>
  <c r="N78" i="10"/>
  <c r="N74" i="10"/>
  <c r="N68" i="10"/>
  <c r="N64" i="10"/>
  <c r="N60" i="10"/>
  <c r="N56" i="10"/>
  <c r="N52" i="10"/>
  <c r="N48" i="10"/>
  <c r="N44" i="10"/>
  <c r="N77" i="10"/>
  <c r="N73" i="10"/>
  <c r="N67" i="10"/>
  <c r="N63" i="10"/>
  <c r="N59" i="10"/>
  <c r="N55" i="10"/>
  <c r="N51" i="10"/>
  <c r="N47" i="10"/>
  <c r="N43" i="10"/>
  <c r="N76" i="10"/>
  <c r="N70" i="10"/>
  <c r="N66" i="10"/>
  <c r="N62" i="10"/>
  <c r="N58" i="10"/>
  <c r="N54" i="10"/>
  <c r="N50" i="10"/>
  <c r="N46" i="10"/>
  <c r="N42" i="10"/>
  <c r="N79" i="10"/>
  <c r="N75" i="10"/>
  <c r="N69" i="10"/>
  <c r="N65" i="10"/>
  <c r="N61" i="10"/>
  <c r="N57" i="10"/>
  <c r="N53" i="10"/>
  <c r="N49" i="10"/>
  <c r="N45" i="10"/>
  <c r="N41" i="10"/>
  <c r="N38" i="10"/>
  <c r="N34" i="10"/>
  <c r="N30" i="10"/>
  <c r="N26" i="10"/>
  <c r="N22" i="10"/>
  <c r="N18" i="10"/>
  <c r="N14" i="10"/>
  <c r="N37" i="10"/>
  <c r="N33" i="10"/>
  <c r="N29" i="10"/>
  <c r="N25" i="10"/>
  <c r="N21" i="10"/>
  <c r="N17" i="10"/>
  <c r="N36" i="10"/>
  <c r="N32" i="10"/>
  <c r="N28" i="10"/>
  <c r="N24" i="10"/>
  <c r="N20" i="10"/>
  <c r="N16" i="10"/>
  <c r="N40" i="10"/>
  <c r="N39" i="10"/>
  <c r="N35" i="10"/>
  <c r="N31" i="10"/>
  <c r="N27" i="10"/>
  <c r="N23" i="10"/>
  <c r="N19" i="10"/>
  <c r="N15" i="10"/>
  <c r="I87" i="8"/>
  <c r="H86" i="8"/>
  <c r="I136" i="6"/>
  <c r="H135" i="6"/>
  <c r="I97" i="6"/>
  <c r="H96" i="6"/>
  <c r="L159" i="10"/>
  <c r="L155" i="10"/>
  <c r="L162" i="10"/>
  <c r="L158" i="10"/>
  <c r="L154" i="10"/>
  <c r="L161" i="10"/>
  <c r="L149" i="10"/>
  <c r="L160" i="10"/>
  <c r="L156" i="10"/>
  <c r="L148" i="10"/>
  <c r="L151" i="10"/>
  <c r="L144" i="10"/>
  <c r="L157" i="10"/>
  <c r="L143" i="10"/>
  <c r="L139" i="10"/>
  <c r="L135" i="10"/>
  <c r="L131" i="10"/>
  <c r="L150" i="10"/>
  <c r="L147" i="10"/>
  <c r="L146" i="10"/>
  <c r="L142" i="10"/>
  <c r="L138" i="10"/>
  <c r="L134" i="10"/>
  <c r="L128" i="10"/>
  <c r="L124" i="10"/>
  <c r="L120" i="10"/>
  <c r="L140" i="10"/>
  <c r="L136" i="10"/>
  <c r="L132" i="10"/>
  <c r="L127" i="10"/>
  <c r="L123" i="10"/>
  <c r="L119" i="10"/>
  <c r="L153" i="10"/>
  <c r="L145" i="10"/>
  <c r="L130" i="10"/>
  <c r="L126" i="10"/>
  <c r="L122" i="10"/>
  <c r="L118" i="10"/>
  <c r="L152" i="10"/>
  <c r="L141" i="10"/>
  <c r="L137" i="10"/>
  <c r="L133" i="10"/>
  <c r="L125" i="10"/>
  <c r="L117" i="10"/>
  <c r="L115" i="10"/>
  <c r="L111" i="10"/>
  <c r="L107" i="10"/>
  <c r="L114" i="10"/>
  <c r="L129" i="10"/>
  <c r="L121" i="10"/>
  <c r="L113" i="10"/>
  <c r="L109" i="10"/>
  <c r="L105" i="10"/>
  <c r="L116" i="10"/>
  <c r="L112" i="10"/>
  <c r="L110" i="10"/>
  <c r="L108" i="10"/>
  <c r="L106" i="10"/>
  <c r="L103" i="10"/>
  <c r="L99" i="10"/>
  <c r="L95" i="10"/>
  <c r="L102" i="10"/>
  <c r="L98" i="10"/>
  <c r="L94" i="10"/>
  <c r="L101" i="10"/>
  <c r="L97" i="10"/>
  <c r="L93" i="10"/>
  <c r="L104" i="10"/>
  <c r="L100" i="10"/>
  <c r="L96" i="10"/>
  <c r="L92" i="10"/>
  <c r="L88" i="10"/>
  <c r="L84" i="10"/>
  <c r="L80" i="10"/>
  <c r="L91" i="10"/>
  <c r="L87" i="10"/>
  <c r="L83" i="10"/>
  <c r="L90" i="10"/>
  <c r="L86" i="10"/>
  <c r="L82" i="10"/>
  <c r="L89" i="10"/>
  <c r="L85" i="10"/>
  <c r="L81" i="10"/>
  <c r="L76" i="10"/>
  <c r="L70" i="10"/>
  <c r="L66" i="10"/>
  <c r="L62" i="10"/>
  <c r="L58" i="10"/>
  <c r="L54" i="10"/>
  <c r="L50" i="10"/>
  <c r="L46" i="10"/>
  <c r="L79" i="10"/>
  <c r="L75" i="10"/>
  <c r="L69" i="10"/>
  <c r="L65" i="10"/>
  <c r="L61" i="10"/>
  <c r="L57" i="10"/>
  <c r="L53" i="10"/>
  <c r="L49" i="10"/>
  <c r="L45" i="10"/>
  <c r="L41" i="10"/>
  <c r="L78" i="10"/>
  <c r="L74" i="10"/>
  <c r="L68" i="10"/>
  <c r="L64" i="10"/>
  <c r="L60" i="10"/>
  <c r="L56" i="10"/>
  <c r="L52" i="10"/>
  <c r="L48" i="10"/>
  <c r="L44" i="10"/>
  <c r="L77" i="10"/>
  <c r="L73" i="10"/>
  <c r="L67" i="10"/>
  <c r="L63" i="10"/>
  <c r="L59" i="10"/>
  <c r="L55" i="10"/>
  <c r="L51" i="10"/>
  <c r="L47" i="10"/>
  <c r="L43" i="10"/>
  <c r="L36" i="10"/>
  <c r="L32" i="10"/>
  <c r="L28" i="10"/>
  <c r="L24" i="10"/>
  <c r="L20" i="10"/>
  <c r="L16" i="10"/>
  <c r="L42" i="10"/>
  <c r="L40" i="10"/>
  <c r="L39" i="10"/>
  <c r="L35" i="10"/>
  <c r="L31" i="10"/>
  <c r="L27" i="10"/>
  <c r="L23" i="10"/>
  <c r="L19" i="10"/>
  <c r="L15" i="10"/>
  <c r="L38" i="10"/>
  <c r="L34" i="10"/>
  <c r="L30" i="10"/>
  <c r="L26" i="10"/>
  <c r="L22" i="10"/>
  <c r="L18" i="10"/>
  <c r="L14" i="10"/>
  <c r="L37" i="10"/>
  <c r="L33" i="10"/>
  <c r="L29" i="10"/>
  <c r="L25" i="10"/>
  <c r="L21" i="10"/>
  <c r="L17" i="10"/>
  <c r="G20" i="11"/>
  <c r="H20" i="11"/>
  <c r="P8" i="10"/>
  <c r="G135" i="6"/>
  <c r="G96" i="6"/>
  <c r="G86" i="8"/>
  <c r="AE20" i="4"/>
  <c r="C12" i="9" l="1"/>
  <c r="H12" i="9" s="1"/>
  <c r="F21" i="11" s="1"/>
  <c r="Y20" i="4"/>
  <c r="Z20" i="4" s="1"/>
  <c r="AH22" i="4"/>
  <c r="I137" i="6"/>
  <c r="H136" i="6"/>
  <c r="I98" i="6"/>
  <c r="H97" i="6"/>
  <c r="I88" i="8"/>
  <c r="H87" i="8"/>
  <c r="P159" i="10"/>
  <c r="P155" i="10"/>
  <c r="P162" i="10"/>
  <c r="P158" i="10"/>
  <c r="P154" i="10"/>
  <c r="P161" i="10"/>
  <c r="P157" i="10"/>
  <c r="P152" i="10"/>
  <c r="P149" i="10"/>
  <c r="P148" i="10"/>
  <c r="P153" i="10"/>
  <c r="P144" i="10"/>
  <c r="P156" i="10"/>
  <c r="P151" i="10"/>
  <c r="P143" i="10"/>
  <c r="P139" i="10"/>
  <c r="P135" i="10"/>
  <c r="P131" i="10"/>
  <c r="P147" i="10"/>
  <c r="P146" i="10"/>
  <c r="P142" i="10"/>
  <c r="P138" i="10"/>
  <c r="P134" i="10"/>
  <c r="P141" i="10"/>
  <c r="P137" i="10"/>
  <c r="P133" i="10"/>
  <c r="P128" i="10"/>
  <c r="P124" i="10"/>
  <c r="P120" i="10"/>
  <c r="P160" i="10"/>
  <c r="P127" i="10"/>
  <c r="P123" i="10"/>
  <c r="P119" i="10"/>
  <c r="P150" i="10"/>
  <c r="P140" i="10"/>
  <c r="P136" i="10"/>
  <c r="P132" i="10"/>
  <c r="P130" i="10"/>
  <c r="P126" i="10"/>
  <c r="P122" i="10"/>
  <c r="P118" i="10"/>
  <c r="P145" i="10"/>
  <c r="P115" i="10"/>
  <c r="P111" i="10"/>
  <c r="P107" i="10"/>
  <c r="P125" i="10"/>
  <c r="P117" i="10"/>
  <c r="P114" i="10"/>
  <c r="P113" i="10"/>
  <c r="P109" i="10"/>
  <c r="P105" i="10"/>
  <c r="P129" i="10"/>
  <c r="P121" i="10"/>
  <c r="P116" i="10"/>
  <c r="P112" i="10"/>
  <c r="P108" i="10"/>
  <c r="P106" i="10"/>
  <c r="P103" i="10"/>
  <c r="P99" i="10"/>
  <c r="P95" i="10"/>
  <c r="P110" i="10"/>
  <c r="P102" i="10"/>
  <c r="P98" i="10"/>
  <c r="P94" i="10"/>
  <c r="P101" i="10"/>
  <c r="P97" i="10"/>
  <c r="P93" i="10"/>
  <c r="P104" i="10"/>
  <c r="P100" i="10"/>
  <c r="P96" i="10"/>
  <c r="P92" i="10"/>
  <c r="P88" i="10"/>
  <c r="P84" i="10"/>
  <c r="P80" i="10"/>
  <c r="P91" i="10"/>
  <c r="P87" i="10"/>
  <c r="P83" i="10"/>
  <c r="P90" i="10"/>
  <c r="P86" i="10"/>
  <c r="P82" i="10"/>
  <c r="P89" i="10"/>
  <c r="P85" i="10"/>
  <c r="P81" i="10"/>
  <c r="P76" i="10"/>
  <c r="P70" i="10"/>
  <c r="P66" i="10"/>
  <c r="P62" i="10"/>
  <c r="P58" i="10"/>
  <c r="P54" i="10"/>
  <c r="P50" i="10"/>
  <c r="P46" i="10"/>
  <c r="P79" i="10"/>
  <c r="P75" i="10"/>
  <c r="P69" i="10"/>
  <c r="P65" i="10"/>
  <c r="P61" i="10"/>
  <c r="P57" i="10"/>
  <c r="P53" i="10"/>
  <c r="P49" i="10"/>
  <c r="P45" i="10"/>
  <c r="P41" i="10"/>
  <c r="P78" i="10"/>
  <c r="P74" i="10"/>
  <c r="P68" i="10"/>
  <c r="P64" i="10"/>
  <c r="P60" i="10"/>
  <c r="P56" i="10"/>
  <c r="P52" i="10"/>
  <c r="P48" i="10"/>
  <c r="P44" i="10"/>
  <c r="P77" i="10"/>
  <c r="P73" i="10"/>
  <c r="P67" i="10"/>
  <c r="P63" i="10"/>
  <c r="P59" i="10"/>
  <c r="P55" i="10"/>
  <c r="P51" i="10"/>
  <c r="P47" i="10"/>
  <c r="P43" i="10"/>
  <c r="P36" i="10"/>
  <c r="P32" i="10"/>
  <c r="P28" i="10"/>
  <c r="P24" i="10"/>
  <c r="P20" i="10"/>
  <c r="P16" i="10"/>
  <c r="P40" i="10"/>
  <c r="P39" i="10"/>
  <c r="P35" i="10"/>
  <c r="P31" i="10"/>
  <c r="P27" i="10"/>
  <c r="P23" i="10"/>
  <c r="P19" i="10"/>
  <c r="P15" i="10"/>
  <c r="P42" i="10"/>
  <c r="P38" i="10"/>
  <c r="P34" i="10"/>
  <c r="P30" i="10"/>
  <c r="P26" i="10"/>
  <c r="P22" i="10"/>
  <c r="P18" i="10"/>
  <c r="P14" i="10"/>
  <c r="P37" i="10"/>
  <c r="P33" i="10"/>
  <c r="P29" i="10"/>
  <c r="P25" i="10"/>
  <c r="P21" i="10"/>
  <c r="P17" i="10"/>
  <c r="AE21" i="4"/>
  <c r="G136" i="6"/>
  <c r="G97" i="6"/>
  <c r="G87" i="8"/>
  <c r="G21" i="11" l="1"/>
  <c r="H21" i="11"/>
  <c r="R8" i="10"/>
  <c r="R157" i="10" s="1"/>
  <c r="C13" i="9"/>
  <c r="H13" i="9" s="1"/>
  <c r="F22" i="11" s="1"/>
  <c r="Y21" i="4"/>
  <c r="Z21" i="4" s="1"/>
  <c r="R161" i="10"/>
  <c r="R160" i="10"/>
  <c r="R156" i="10"/>
  <c r="R152" i="10"/>
  <c r="R151" i="10"/>
  <c r="R158" i="10"/>
  <c r="R154" i="10"/>
  <c r="R150" i="10"/>
  <c r="R159" i="10"/>
  <c r="R149" i="10"/>
  <c r="R146" i="10"/>
  <c r="R145" i="10"/>
  <c r="R141" i="10"/>
  <c r="R133" i="10"/>
  <c r="R155" i="10"/>
  <c r="R144" i="10"/>
  <c r="R136" i="10"/>
  <c r="R132" i="10"/>
  <c r="R130" i="10"/>
  <c r="R126" i="10"/>
  <c r="R122" i="10"/>
  <c r="R118" i="10"/>
  <c r="R142" i="10"/>
  <c r="R138" i="10"/>
  <c r="R134" i="10"/>
  <c r="R129" i="10"/>
  <c r="R125" i="10"/>
  <c r="R121" i="10"/>
  <c r="R117" i="10"/>
  <c r="R128" i="10"/>
  <c r="R124" i="10"/>
  <c r="R120" i="10"/>
  <c r="R148" i="10"/>
  <c r="R143" i="10"/>
  <c r="R139" i="10"/>
  <c r="R135" i="10"/>
  <c r="R131" i="10"/>
  <c r="R113" i="10"/>
  <c r="R109" i="10"/>
  <c r="R123" i="10"/>
  <c r="R116" i="10"/>
  <c r="R115" i="10"/>
  <c r="R111" i="10"/>
  <c r="R107" i="10"/>
  <c r="R127" i="10"/>
  <c r="R119" i="10"/>
  <c r="R114" i="10"/>
  <c r="R110" i="10"/>
  <c r="R105" i="10"/>
  <c r="R101" i="10"/>
  <c r="R97" i="10"/>
  <c r="R93" i="10"/>
  <c r="R104" i="10"/>
  <c r="R100" i="10"/>
  <c r="R96" i="10"/>
  <c r="R108" i="10"/>
  <c r="R106" i="10"/>
  <c r="R103" i="10"/>
  <c r="R99" i="10"/>
  <c r="R95" i="10"/>
  <c r="R112" i="10"/>
  <c r="R102" i="10"/>
  <c r="R98" i="10"/>
  <c r="R94" i="10"/>
  <c r="R92" i="10"/>
  <c r="R90" i="10"/>
  <c r="R86" i="10"/>
  <c r="R82" i="10"/>
  <c r="R89" i="10"/>
  <c r="R85" i="10"/>
  <c r="R88" i="10"/>
  <c r="R84" i="10"/>
  <c r="R80" i="10"/>
  <c r="R91" i="10"/>
  <c r="R87" i="10"/>
  <c r="R83" i="10"/>
  <c r="R78" i="10"/>
  <c r="R74" i="10"/>
  <c r="R68" i="10"/>
  <c r="R64" i="10"/>
  <c r="R60" i="10"/>
  <c r="R56" i="10"/>
  <c r="R52" i="10"/>
  <c r="R48" i="10"/>
  <c r="R44" i="10"/>
  <c r="R77" i="10"/>
  <c r="R73" i="10"/>
  <c r="R67" i="10"/>
  <c r="R63" i="10"/>
  <c r="R59" i="10"/>
  <c r="R55" i="10"/>
  <c r="R51" i="10"/>
  <c r="R47" i="10"/>
  <c r="R43" i="10"/>
  <c r="R76" i="10"/>
  <c r="R70" i="10"/>
  <c r="R66" i="10"/>
  <c r="R62" i="10"/>
  <c r="R58" i="10"/>
  <c r="R54" i="10"/>
  <c r="R50" i="10"/>
  <c r="R46" i="10"/>
  <c r="R42" i="10"/>
  <c r="R81" i="10"/>
  <c r="R79" i="10"/>
  <c r="R75" i="10"/>
  <c r="R69" i="10"/>
  <c r="R65" i="10"/>
  <c r="R61" i="10"/>
  <c r="R57" i="10"/>
  <c r="R53" i="10"/>
  <c r="R49" i="10"/>
  <c r="R45" i="10"/>
  <c r="R41" i="10"/>
  <c r="R38" i="10"/>
  <c r="R34" i="10"/>
  <c r="R30" i="10"/>
  <c r="R26" i="10"/>
  <c r="R22" i="10"/>
  <c r="R18" i="10"/>
  <c r="R14" i="10"/>
  <c r="R37" i="10"/>
  <c r="R33" i="10"/>
  <c r="R29" i="10"/>
  <c r="R25" i="10"/>
  <c r="R21" i="10"/>
  <c r="R17" i="10"/>
  <c r="R36" i="10"/>
  <c r="R32" i="10"/>
  <c r="R28" i="10"/>
  <c r="R24" i="10"/>
  <c r="R20" i="10"/>
  <c r="R16" i="10"/>
  <c r="R40" i="10"/>
  <c r="R39" i="10"/>
  <c r="R35" i="10"/>
  <c r="R31" i="10"/>
  <c r="R27" i="10"/>
  <c r="R23" i="10"/>
  <c r="R19" i="10"/>
  <c r="R15" i="10"/>
  <c r="I89" i="8"/>
  <c r="H88" i="8"/>
  <c r="H98" i="6"/>
  <c r="I99" i="6"/>
  <c r="AH23" i="4"/>
  <c r="I138" i="6"/>
  <c r="H137" i="6"/>
  <c r="AE22" i="4"/>
  <c r="G88" i="8"/>
  <c r="G98" i="6"/>
  <c r="G137" i="6"/>
  <c r="G22" i="11" l="1"/>
  <c r="H22" i="11"/>
  <c r="T8" i="10"/>
  <c r="T158" i="10" s="1"/>
  <c r="R140" i="10"/>
  <c r="R137" i="10"/>
  <c r="R147" i="10"/>
  <c r="R153" i="10"/>
  <c r="R162" i="10"/>
  <c r="C14" i="9"/>
  <c r="H14" i="9" s="1"/>
  <c r="F23" i="11" s="1"/>
  <c r="Y22" i="4"/>
  <c r="Z22" i="4" s="1"/>
  <c r="AH24" i="4"/>
  <c r="H99" i="6"/>
  <c r="I100" i="6"/>
  <c r="I90" i="8"/>
  <c r="H89" i="8"/>
  <c r="T159" i="10"/>
  <c r="T155" i="10"/>
  <c r="T162" i="10"/>
  <c r="T154" i="10"/>
  <c r="T161" i="10"/>
  <c r="T149" i="10"/>
  <c r="T157" i="10"/>
  <c r="T152" i="10"/>
  <c r="T148" i="10"/>
  <c r="T160" i="10"/>
  <c r="T150" i="10"/>
  <c r="T144" i="10"/>
  <c r="T153" i="10"/>
  <c r="T143" i="10"/>
  <c r="T139" i="10"/>
  <c r="T135" i="10"/>
  <c r="T131" i="10"/>
  <c r="T156" i="10"/>
  <c r="T151" i="10"/>
  <c r="T147" i="10"/>
  <c r="T146" i="10"/>
  <c r="T142" i="10"/>
  <c r="T138" i="10"/>
  <c r="T134" i="10"/>
  <c r="T145" i="10"/>
  <c r="T128" i="10"/>
  <c r="T124" i="10"/>
  <c r="T120" i="10"/>
  <c r="T141" i="10"/>
  <c r="T137" i="10"/>
  <c r="T133" i="10"/>
  <c r="T127" i="10"/>
  <c r="T123" i="10"/>
  <c r="T119" i="10"/>
  <c r="T130" i="10"/>
  <c r="T126" i="10"/>
  <c r="T122" i="10"/>
  <c r="T118" i="10"/>
  <c r="T140" i="10"/>
  <c r="T136" i="10"/>
  <c r="T132" i="10"/>
  <c r="T129" i="10"/>
  <c r="T121" i="10"/>
  <c r="T115" i="10"/>
  <c r="T111" i="10"/>
  <c r="T107" i="10"/>
  <c r="T114" i="10"/>
  <c r="T125" i="10"/>
  <c r="T117" i="10"/>
  <c r="T113" i="10"/>
  <c r="T109" i="10"/>
  <c r="T105" i="10"/>
  <c r="T116" i="10"/>
  <c r="T112" i="10"/>
  <c r="T108" i="10"/>
  <c r="T106" i="10"/>
  <c r="T103" i="10"/>
  <c r="T99" i="10"/>
  <c r="T95" i="10"/>
  <c r="T102" i="10"/>
  <c r="T98" i="10"/>
  <c r="T94" i="10"/>
  <c r="T110" i="10"/>
  <c r="T101" i="10"/>
  <c r="T97" i="10"/>
  <c r="T93" i="10"/>
  <c r="T104" i="10"/>
  <c r="T100" i="10"/>
  <c r="T96" i="10"/>
  <c r="T92" i="10"/>
  <c r="T88" i="10"/>
  <c r="T84" i="10"/>
  <c r="T80" i="10"/>
  <c r="T91" i="10"/>
  <c r="T87" i="10"/>
  <c r="T83" i="10"/>
  <c r="T90" i="10"/>
  <c r="T86" i="10"/>
  <c r="T82" i="10"/>
  <c r="T89" i="10"/>
  <c r="T85" i="10"/>
  <c r="T81" i="10"/>
  <c r="T76" i="10"/>
  <c r="T70" i="10"/>
  <c r="T66" i="10"/>
  <c r="T62" i="10"/>
  <c r="T58" i="10"/>
  <c r="T54" i="10"/>
  <c r="T50" i="10"/>
  <c r="T46" i="10"/>
  <c r="T79" i="10"/>
  <c r="T75" i="10"/>
  <c r="T69" i="10"/>
  <c r="T65" i="10"/>
  <c r="T61" i="10"/>
  <c r="T57" i="10"/>
  <c r="T53" i="10"/>
  <c r="T49" i="10"/>
  <c r="T45" i="10"/>
  <c r="T41" i="10"/>
  <c r="T78" i="10"/>
  <c r="T74" i="10"/>
  <c r="T68" i="10"/>
  <c r="T64" i="10"/>
  <c r="T60" i="10"/>
  <c r="T56" i="10"/>
  <c r="T52" i="10"/>
  <c r="T48" i="10"/>
  <c r="T44" i="10"/>
  <c r="T77" i="10"/>
  <c r="T73" i="10"/>
  <c r="T67" i="10"/>
  <c r="T63" i="10"/>
  <c r="T59" i="10"/>
  <c r="T55" i="10"/>
  <c r="T51" i="10"/>
  <c r="T47" i="10"/>
  <c r="T43" i="10"/>
  <c r="T36" i="10"/>
  <c r="T32" i="10"/>
  <c r="T28" i="10"/>
  <c r="T24" i="10"/>
  <c r="T20" i="10"/>
  <c r="T16" i="10"/>
  <c r="T40" i="10"/>
  <c r="T39" i="10"/>
  <c r="T35" i="10"/>
  <c r="T31" i="10"/>
  <c r="T27" i="10"/>
  <c r="T23" i="10"/>
  <c r="T19" i="10"/>
  <c r="T15" i="10"/>
  <c r="T38" i="10"/>
  <c r="T34" i="10"/>
  <c r="T30" i="10"/>
  <c r="T26" i="10"/>
  <c r="T22" i="10"/>
  <c r="T18" i="10"/>
  <c r="T14" i="10"/>
  <c r="T42" i="10"/>
  <c r="T37" i="10"/>
  <c r="T33" i="10"/>
  <c r="T29" i="10"/>
  <c r="T25" i="10"/>
  <c r="T21" i="10"/>
  <c r="T17" i="10"/>
  <c r="I139" i="6"/>
  <c r="H138" i="6"/>
  <c r="G89" i="8"/>
  <c r="AE23" i="4"/>
  <c r="G138" i="6"/>
  <c r="G99" i="6"/>
  <c r="H23" i="11" l="1"/>
  <c r="V8" i="10"/>
  <c r="V160" i="10" s="1"/>
  <c r="G23" i="11"/>
  <c r="C15" i="9"/>
  <c r="H15" i="9" s="1"/>
  <c r="F24" i="11" s="1"/>
  <c r="Y23" i="4"/>
  <c r="Z23" i="4" s="1"/>
  <c r="V127" i="10"/>
  <c r="V116" i="10"/>
  <c r="V107" i="10"/>
  <c r="V101" i="10"/>
  <c r="V104" i="10"/>
  <c r="V106" i="10"/>
  <c r="V102" i="10"/>
  <c r="V86" i="10"/>
  <c r="V85" i="10"/>
  <c r="V91" i="10"/>
  <c r="V74" i="10"/>
  <c r="V56" i="10"/>
  <c r="V77" i="10"/>
  <c r="V59" i="10"/>
  <c r="V43" i="10"/>
  <c r="V66" i="10"/>
  <c r="V50" i="10"/>
  <c r="V75" i="10"/>
  <c r="V57" i="10"/>
  <c r="V41" i="10"/>
  <c r="V26" i="10"/>
  <c r="V37" i="10"/>
  <c r="V21" i="10"/>
  <c r="V28" i="10"/>
  <c r="V40" i="10"/>
  <c r="V27" i="10"/>
  <c r="I140" i="6"/>
  <c r="H139" i="6"/>
  <c r="I91" i="8"/>
  <c r="H90" i="8"/>
  <c r="AH25" i="4"/>
  <c r="I101" i="6"/>
  <c r="H100" i="6"/>
  <c r="G139" i="6"/>
  <c r="G90" i="8"/>
  <c r="G100" i="6"/>
  <c r="AE24" i="4"/>
  <c r="G24" i="11" l="1"/>
  <c r="X8" i="10"/>
  <c r="H24" i="11"/>
  <c r="V15" i="10"/>
  <c r="V31" i="10"/>
  <c r="V32" i="10"/>
  <c r="V25" i="10"/>
  <c r="V14" i="10"/>
  <c r="V45" i="10"/>
  <c r="V61" i="10"/>
  <c r="V54" i="10"/>
  <c r="V63" i="10"/>
  <c r="V44" i="10"/>
  <c r="V80" i="10"/>
  <c r="V19" i="10"/>
  <c r="V35" i="10"/>
  <c r="V20" i="10"/>
  <c r="V36" i="10"/>
  <c r="V29" i="10"/>
  <c r="V18" i="10"/>
  <c r="V34" i="10"/>
  <c r="V49" i="10"/>
  <c r="V65" i="10"/>
  <c r="V42" i="10"/>
  <c r="V58" i="10"/>
  <c r="V76" i="10"/>
  <c r="V51" i="10"/>
  <c r="V67" i="10"/>
  <c r="V48" i="10"/>
  <c r="V64" i="10"/>
  <c r="V83" i="10"/>
  <c r="V84" i="10"/>
  <c r="V92" i="10"/>
  <c r="V94" i="10"/>
  <c r="V99" i="10"/>
  <c r="V96" i="10"/>
  <c r="V93" i="10"/>
  <c r="V110" i="10"/>
  <c r="V115" i="10"/>
  <c r="V113" i="10"/>
  <c r="V124" i="10"/>
  <c r="V142" i="10"/>
  <c r="V129" i="10"/>
  <c r="V130" i="10"/>
  <c r="V143" i="10"/>
  <c r="V144" i="10"/>
  <c r="V141" i="10"/>
  <c r="V147" i="10"/>
  <c r="V153" i="10"/>
  <c r="V159" i="10"/>
  <c r="V157" i="10"/>
  <c r="C16" i="9"/>
  <c r="H16" i="9" s="1"/>
  <c r="F25" i="11" s="1"/>
  <c r="V23" i="10"/>
  <c r="V39" i="10"/>
  <c r="V24" i="10"/>
  <c r="V17" i="10"/>
  <c r="V33" i="10"/>
  <c r="V22" i="10"/>
  <c r="V38" i="10"/>
  <c r="V53" i="10"/>
  <c r="V69" i="10"/>
  <c r="V46" i="10"/>
  <c r="V62" i="10"/>
  <c r="V81" i="10"/>
  <c r="V55" i="10"/>
  <c r="V73" i="10"/>
  <c r="V52" i="10"/>
  <c r="V68" i="10"/>
  <c r="V87" i="10"/>
  <c r="V88" i="10"/>
  <c r="V82" i="10"/>
  <c r="V98" i="10"/>
  <c r="V103" i="10"/>
  <c r="V100" i="10"/>
  <c r="V97" i="10"/>
  <c r="V114" i="10"/>
  <c r="V123" i="10"/>
  <c r="V119" i="10"/>
  <c r="V128" i="10"/>
  <c r="V117" i="10"/>
  <c r="V118" i="10"/>
  <c r="V131" i="10"/>
  <c r="V132" i="10"/>
  <c r="V154" i="10"/>
  <c r="V145" i="10"/>
  <c r="V148" i="10"/>
  <c r="V162" i="10"/>
  <c r="V152" i="10"/>
  <c r="V161" i="10"/>
  <c r="V134" i="10"/>
  <c r="V121" i="10"/>
  <c r="V122" i="10"/>
  <c r="V135" i="10"/>
  <c r="V136" i="10"/>
  <c r="V133" i="10"/>
  <c r="V149" i="10"/>
  <c r="V158" i="10"/>
  <c r="V151" i="10"/>
  <c r="V156" i="10"/>
  <c r="V16" i="10"/>
  <c r="V30" i="10"/>
  <c r="V79" i="10"/>
  <c r="V70" i="10"/>
  <c r="V47" i="10"/>
  <c r="V60" i="10"/>
  <c r="V78" i="10"/>
  <c r="V89" i="10"/>
  <c r="V90" i="10"/>
  <c r="V95" i="10"/>
  <c r="V108" i="10"/>
  <c r="V105" i="10"/>
  <c r="V112" i="10"/>
  <c r="V111" i="10"/>
  <c r="V109" i="10"/>
  <c r="V120" i="10"/>
  <c r="V138" i="10"/>
  <c r="V125" i="10"/>
  <c r="V126" i="10"/>
  <c r="V139" i="10"/>
  <c r="V140" i="10"/>
  <c r="V137" i="10"/>
  <c r="V146" i="10"/>
  <c r="V150" i="10"/>
  <c r="V155" i="10"/>
  <c r="Y24" i="4"/>
  <c r="Z24" i="4" s="1"/>
  <c r="X159" i="10"/>
  <c r="X155" i="10"/>
  <c r="X162" i="10"/>
  <c r="X158" i="10"/>
  <c r="X154" i="10"/>
  <c r="X161" i="10"/>
  <c r="X160" i="10"/>
  <c r="X156" i="10"/>
  <c r="X149" i="10"/>
  <c r="X148" i="10"/>
  <c r="X152" i="10"/>
  <c r="X144" i="10"/>
  <c r="X150" i="10"/>
  <c r="X143" i="10"/>
  <c r="X139" i="10"/>
  <c r="X135" i="10"/>
  <c r="X131" i="10"/>
  <c r="X157" i="10"/>
  <c r="X153" i="10"/>
  <c r="X147" i="10"/>
  <c r="X146" i="10"/>
  <c r="X142" i="10"/>
  <c r="X138" i="10"/>
  <c r="X134" i="10"/>
  <c r="X140" i="10"/>
  <c r="X136" i="10"/>
  <c r="X132" i="10"/>
  <c r="X128" i="10"/>
  <c r="X124" i="10"/>
  <c r="X120" i="10"/>
  <c r="X145" i="10"/>
  <c r="X127" i="10"/>
  <c r="X123" i="10"/>
  <c r="X119" i="10"/>
  <c r="X141" i="10"/>
  <c r="X137" i="10"/>
  <c r="X133" i="10"/>
  <c r="X130" i="10"/>
  <c r="X126" i="10"/>
  <c r="X122" i="10"/>
  <c r="X118" i="10"/>
  <c r="X151" i="10"/>
  <c r="X115" i="10"/>
  <c r="X111" i="10"/>
  <c r="X107" i="10"/>
  <c r="X129" i="10"/>
  <c r="X121" i="10"/>
  <c r="X114" i="10"/>
  <c r="X113" i="10"/>
  <c r="X109" i="10"/>
  <c r="X105" i="10"/>
  <c r="X125" i="10"/>
  <c r="X117" i="10"/>
  <c r="X116" i="10"/>
  <c r="X112" i="10"/>
  <c r="X108" i="10"/>
  <c r="X106" i="10"/>
  <c r="X103" i="10"/>
  <c r="X99" i="10"/>
  <c r="X95" i="10"/>
  <c r="X102" i="10"/>
  <c r="X98" i="10"/>
  <c r="X94" i="10"/>
  <c r="X101" i="10"/>
  <c r="X97" i="10"/>
  <c r="X93" i="10"/>
  <c r="X110" i="10"/>
  <c r="X104" i="10"/>
  <c r="X100" i="10"/>
  <c r="X96" i="10"/>
  <c r="X92" i="10"/>
  <c r="X88" i="10"/>
  <c r="X84" i="10"/>
  <c r="X80" i="10"/>
  <c r="X91" i="10"/>
  <c r="X87" i="10"/>
  <c r="X83" i="10"/>
  <c r="X90" i="10"/>
  <c r="X86" i="10"/>
  <c r="X82" i="10"/>
  <c r="X89" i="10"/>
  <c r="X85" i="10"/>
  <c r="X81" i="10"/>
  <c r="X76" i="10"/>
  <c r="X70" i="10"/>
  <c r="X66" i="10"/>
  <c r="X62" i="10"/>
  <c r="X58" i="10"/>
  <c r="X54" i="10"/>
  <c r="X50" i="10"/>
  <c r="X46" i="10"/>
  <c r="X79" i="10"/>
  <c r="X75" i="10"/>
  <c r="X69" i="10"/>
  <c r="X65" i="10"/>
  <c r="X61" i="10"/>
  <c r="X57" i="10"/>
  <c r="X53" i="10"/>
  <c r="X49" i="10"/>
  <c r="X45" i="10"/>
  <c r="X41" i="10"/>
  <c r="X78" i="10"/>
  <c r="X74" i="10"/>
  <c r="X68" i="10"/>
  <c r="X64" i="10"/>
  <c r="X60" i="10"/>
  <c r="X56" i="10"/>
  <c r="X52" i="10"/>
  <c r="X48" i="10"/>
  <c r="X44" i="10"/>
  <c r="X77" i="10"/>
  <c r="X73" i="10"/>
  <c r="X67" i="10"/>
  <c r="X63" i="10"/>
  <c r="X59" i="10"/>
  <c r="X55" i="10"/>
  <c r="X51" i="10"/>
  <c r="X47" i="10"/>
  <c r="X43" i="10"/>
  <c r="X42" i="10"/>
  <c r="X36" i="10"/>
  <c r="X32" i="10"/>
  <c r="X28" i="10"/>
  <c r="X24" i="10"/>
  <c r="X20" i="10"/>
  <c r="X16" i="10"/>
  <c r="X40" i="10"/>
  <c r="X39" i="10"/>
  <c r="X35" i="10"/>
  <c r="X31" i="10"/>
  <c r="X27" i="10"/>
  <c r="X23" i="10"/>
  <c r="X19" i="10"/>
  <c r="X15" i="10"/>
  <c r="X38" i="10"/>
  <c r="X34" i="10"/>
  <c r="X30" i="10"/>
  <c r="X26" i="10"/>
  <c r="X22" i="10"/>
  <c r="X18" i="10"/>
  <c r="X14" i="10"/>
  <c r="X37" i="10"/>
  <c r="X33" i="10"/>
  <c r="X29" i="10"/>
  <c r="X25" i="10"/>
  <c r="X21" i="10"/>
  <c r="X17" i="10"/>
  <c r="I92" i="8"/>
  <c r="H91" i="8"/>
  <c r="I102" i="6"/>
  <c r="H101" i="6"/>
  <c r="AH26" i="4"/>
  <c r="I141" i="6"/>
  <c r="H140" i="6"/>
  <c r="G91" i="8"/>
  <c r="AE25" i="4"/>
  <c r="G101" i="6"/>
  <c r="G140" i="6"/>
  <c r="H25" i="11" l="1"/>
  <c r="Z8" i="10"/>
  <c r="Z156" i="10" s="1"/>
  <c r="G25" i="11"/>
  <c r="C17" i="9"/>
  <c r="H17" i="9" s="1"/>
  <c r="F26" i="11" s="1"/>
  <c r="Y25" i="4"/>
  <c r="Z25" i="4" s="1"/>
  <c r="H102" i="6"/>
  <c r="I103" i="6"/>
  <c r="I142" i="6"/>
  <c r="H141" i="6"/>
  <c r="I93" i="8"/>
  <c r="H92" i="8"/>
  <c r="AH27" i="4"/>
  <c r="Z131" i="10"/>
  <c r="Z117" i="10"/>
  <c r="Z142" i="10"/>
  <c r="Z109" i="10"/>
  <c r="Z115" i="10"/>
  <c r="Z114" i="10"/>
  <c r="Z93" i="10"/>
  <c r="Z96" i="10"/>
  <c r="Z103" i="10"/>
  <c r="Z98" i="10"/>
  <c r="Z82" i="10"/>
  <c r="Z88" i="10"/>
  <c r="Z87" i="10"/>
  <c r="Z68" i="10"/>
  <c r="Z52" i="10"/>
  <c r="Z77" i="10"/>
  <c r="Z59" i="10"/>
  <c r="Z43" i="10"/>
  <c r="Z62" i="10"/>
  <c r="Z46" i="10"/>
  <c r="Z69" i="10"/>
  <c r="Z53" i="10"/>
  <c r="Z38" i="10"/>
  <c r="Z22" i="10"/>
  <c r="Z33" i="10"/>
  <c r="Z17" i="10"/>
  <c r="Z24" i="10"/>
  <c r="Z39" i="10"/>
  <c r="Z23" i="10"/>
  <c r="G92" i="8"/>
  <c r="G141" i="6"/>
  <c r="AE26" i="4"/>
  <c r="G102" i="6"/>
  <c r="H26" i="11" l="1"/>
  <c r="AB8" i="10"/>
  <c r="G26" i="11"/>
  <c r="Z27" i="10"/>
  <c r="Z40" i="10"/>
  <c r="Z28" i="10"/>
  <c r="Z21" i="10"/>
  <c r="Z26" i="10"/>
  <c r="Z41" i="10"/>
  <c r="Z57" i="10"/>
  <c r="Z50" i="10"/>
  <c r="Z66" i="10"/>
  <c r="Z63" i="10"/>
  <c r="Z56" i="10"/>
  <c r="Z15" i="10"/>
  <c r="Z31" i="10"/>
  <c r="Z16" i="10"/>
  <c r="Z32" i="10"/>
  <c r="Z25" i="10"/>
  <c r="Z14" i="10"/>
  <c r="Z30" i="10"/>
  <c r="Z45" i="10"/>
  <c r="Z61" i="10"/>
  <c r="Z79" i="10"/>
  <c r="Z54" i="10"/>
  <c r="Z70" i="10"/>
  <c r="Z51" i="10"/>
  <c r="Z67" i="10"/>
  <c r="Z44" i="10"/>
  <c r="Z60" i="10"/>
  <c r="Z78" i="10"/>
  <c r="Z80" i="10"/>
  <c r="Z85" i="10"/>
  <c r="Z90" i="10"/>
  <c r="Z95" i="10"/>
  <c r="Z106" i="10"/>
  <c r="Z104" i="10"/>
  <c r="Z101" i="10"/>
  <c r="Z107" i="10"/>
  <c r="Z119" i="10"/>
  <c r="Z134" i="10"/>
  <c r="Z124" i="10"/>
  <c r="Z125" i="10"/>
  <c r="Z139" i="10"/>
  <c r="Z122" i="10"/>
  <c r="Z136" i="10"/>
  <c r="Z133" i="10"/>
  <c r="Z148" i="10"/>
  <c r="Z162" i="10"/>
  <c r="Z159" i="10"/>
  <c r="Z160" i="10"/>
  <c r="Z154" i="10"/>
  <c r="Z130" i="10"/>
  <c r="Z144" i="10"/>
  <c r="Z141" i="10"/>
  <c r="Z146" i="10"/>
  <c r="Z153" i="10"/>
  <c r="Z152" i="10"/>
  <c r="Z161" i="10"/>
  <c r="Z19" i="10"/>
  <c r="Z35" i="10"/>
  <c r="Z20" i="10"/>
  <c r="Z36" i="10"/>
  <c r="Z29" i="10"/>
  <c r="Z18" i="10"/>
  <c r="Z34" i="10"/>
  <c r="Z49" i="10"/>
  <c r="Z65" i="10"/>
  <c r="Z42" i="10"/>
  <c r="Z58" i="10"/>
  <c r="Z76" i="10"/>
  <c r="Z55" i="10"/>
  <c r="Z73" i="10"/>
  <c r="Z48" i="10"/>
  <c r="Z64" i="10"/>
  <c r="Z83" i="10"/>
  <c r="Z84" i="10"/>
  <c r="Z89" i="10"/>
  <c r="Z94" i="10"/>
  <c r="Z99" i="10"/>
  <c r="Z108" i="10"/>
  <c r="Z112" i="10"/>
  <c r="Z110" i="10"/>
  <c r="Z111" i="10"/>
  <c r="Z127" i="10"/>
  <c r="Z138" i="10"/>
  <c r="Z128" i="10"/>
  <c r="Z129" i="10"/>
  <c r="Z143" i="10"/>
  <c r="Z126" i="10"/>
  <c r="Z140" i="10"/>
  <c r="Z137" i="10"/>
  <c r="Z158" i="10"/>
  <c r="Z150" i="10"/>
  <c r="Z151" i="10"/>
  <c r="Z157" i="10"/>
  <c r="C18" i="9"/>
  <c r="H18" i="9" s="1"/>
  <c r="F27" i="11" s="1"/>
  <c r="Z37" i="10"/>
  <c r="Z75" i="10"/>
  <c r="Z47" i="10"/>
  <c r="Z81" i="10"/>
  <c r="Z74" i="10"/>
  <c r="Z91" i="10"/>
  <c r="Z92" i="10"/>
  <c r="Z86" i="10"/>
  <c r="Z102" i="10"/>
  <c r="Z105" i="10"/>
  <c r="Z100" i="10"/>
  <c r="Z97" i="10"/>
  <c r="Z123" i="10"/>
  <c r="Z116" i="10"/>
  <c r="Z113" i="10"/>
  <c r="Z120" i="10"/>
  <c r="Z121" i="10"/>
  <c r="Z135" i="10"/>
  <c r="Z118" i="10"/>
  <c r="Z132" i="10"/>
  <c r="Z149" i="10"/>
  <c r="Z145" i="10"/>
  <c r="Z147" i="10"/>
  <c r="Z155" i="10"/>
  <c r="Y26" i="4"/>
  <c r="Z26" i="4" s="1"/>
  <c r="I143" i="6"/>
  <c r="H142" i="6"/>
  <c r="AH28" i="4"/>
  <c r="H103" i="6"/>
  <c r="I104" i="6"/>
  <c r="AB159" i="10"/>
  <c r="AB155" i="10"/>
  <c r="AB162" i="10"/>
  <c r="AB158" i="10"/>
  <c r="AB154" i="10"/>
  <c r="AB161" i="10"/>
  <c r="AB149" i="10"/>
  <c r="AB160" i="10"/>
  <c r="AB156" i="10"/>
  <c r="AB148" i="10"/>
  <c r="AB151" i="10"/>
  <c r="AB144" i="10"/>
  <c r="AB152" i="10"/>
  <c r="AB143" i="10"/>
  <c r="AB139" i="10"/>
  <c r="AB135" i="10"/>
  <c r="AB131" i="10"/>
  <c r="AB150" i="10"/>
  <c r="AB147" i="10"/>
  <c r="AB146" i="10"/>
  <c r="AB142" i="10"/>
  <c r="AB138" i="10"/>
  <c r="AB134" i="10"/>
  <c r="AB128" i="10"/>
  <c r="AB124" i="10"/>
  <c r="AB120" i="10"/>
  <c r="AB153" i="10"/>
  <c r="AB140" i="10"/>
  <c r="AB136" i="10"/>
  <c r="AB132" i="10"/>
  <c r="AB127" i="10"/>
  <c r="AB123" i="10"/>
  <c r="AB119" i="10"/>
  <c r="AB157" i="10"/>
  <c r="AB145" i="10"/>
  <c r="AB130" i="10"/>
  <c r="AB126" i="10"/>
  <c r="AB122" i="10"/>
  <c r="AB118" i="10"/>
  <c r="AB141" i="10"/>
  <c r="AB137" i="10"/>
  <c r="AB133" i="10"/>
  <c r="AB125" i="10"/>
  <c r="AB117" i="10"/>
  <c r="AB115" i="10"/>
  <c r="AB111" i="10"/>
  <c r="AB107" i="10"/>
  <c r="AB114" i="10"/>
  <c r="AB129" i="10"/>
  <c r="AB121" i="10"/>
  <c r="AB113" i="10"/>
  <c r="AB109" i="10"/>
  <c r="AB105" i="10"/>
  <c r="AB116" i="10"/>
  <c r="AB112" i="10"/>
  <c r="AB110" i="10"/>
  <c r="AB108" i="10"/>
  <c r="AB106" i="10"/>
  <c r="AB103" i="10"/>
  <c r="AB99" i="10"/>
  <c r="AB95" i="10"/>
  <c r="AB102" i="10"/>
  <c r="AB98" i="10"/>
  <c r="AB94" i="10"/>
  <c r="AB101" i="10"/>
  <c r="AB97" i="10"/>
  <c r="AB93" i="10"/>
  <c r="AB104" i="10"/>
  <c r="AB100" i="10"/>
  <c r="AB96" i="10"/>
  <c r="AB92" i="10"/>
  <c r="AB88" i="10"/>
  <c r="AB84" i="10"/>
  <c r="AB80" i="10"/>
  <c r="AB91" i="10"/>
  <c r="AB87" i="10"/>
  <c r="AB83" i="10"/>
  <c r="AB90" i="10"/>
  <c r="AB86" i="10"/>
  <c r="AB82" i="10"/>
  <c r="AB89" i="10"/>
  <c r="AB85" i="10"/>
  <c r="AB81" i="10"/>
  <c r="AB76" i="10"/>
  <c r="AB70" i="10"/>
  <c r="AB66" i="10"/>
  <c r="AB62" i="10"/>
  <c r="AB58" i="10"/>
  <c r="AB54" i="10"/>
  <c r="AB50" i="10"/>
  <c r="AB46" i="10"/>
  <c r="AB79" i="10"/>
  <c r="AB75" i="10"/>
  <c r="AB69" i="10"/>
  <c r="AB65" i="10"/>
  <c r="AB61" i="10"/>
  <c r="AB57" i="10"/>
  <c r="AB53" i="10"/>
  <c r="AB49" i="10"/>
  <c r="AB45" i="10"/>
  <c r="AB41" i="10"/>
  <c r="AB78" i="10"/>
  <c r="AB74" i="10"/>
  <c r="AB68" i="10"/>
  <c r="AB64" i="10"/>
  <c r="AB60" i="10"/>
  <c r="AB56" i="10"/>
  <c r="AB52" i="10"/>
  <c r="AB48" i="10"/>
  <c r="AB44" i="10"/>
  <c r="AB77" i="10"/>
  <c r="AB73" i="10"/>
  <c r="AB67" i="10"/>
  <c r="AB63" i="10"/>
  <c r="AB59" i="10"/>
  <c r="AB55" i="10"/>
  <c r="AB51" i="10"/>
  <c r="AB47" i="10"/>
  <c r="AB43" i="10"/>
  <c r="AB36" i="10"/>
  <c r="AB32" i="10"/>
  <c r="AB28" i="10"/>
  <c r="AB24" i="10"/>
  <c r="AB20" i="10"/>
  <c r="AB16" i="10"/>
  <c r="AB42" i="10"/>
  <c r="AB40" i="10"/>
  <c r="AB39" i="10"/>
  <c r="AB35" i="10"/>
  <c r="AB31" i="10"/>
  <c r="AB27" i="10"/>
  <c r="AB23" i="10"/>
  <c r="AB19" i="10"/>
  <c r="AB15" i="10"/>
  <c r="AB38" i="10"/>
  <c r="AB34" i="10"/>
  <c r="AB30" i="10"/>
  <c r="AB26" i="10"/>
  <c r="AB22" i="10"/>
  <c r="AB18" i="10"/>
  <c r="AB14" i="10"/>
  <c r="AB37" i="10"/>
  <c r="AB33" i="10"/>
  <c r="AB29" i="10"/>
  <c r="AB25" i="10"/>
  <c r="AB21" i="10"/>
  <c r="AB17" i="10"/>
  <c r="I94" i="8"/>
  <c r="H93" i="8"/>
  <c r="G142" i="6"/>
  <c r="G93" i="8"/>
  <c r="AE27" i="4"/>
  <c r="G103" i="6"/>
  <c r="G27" i="11" l="1"/>
  <c r="H27" i="11"/>
  <c r="AD8" i="10"/>
  <c r="AD161" i="10" s="1"/>
  <c r="C19" i="9"/>
  <c r="H19" i="9" s="1"/>
  <c r="F28" i="11" s="1"/>
  <c r="Y27" i="4"/>
  <c r="Z27" i="4" s="1"/>
  <c r="I95" i="8"/>
  <c r="H94" i="8"/>
  <c r="I144" i="6"/>
  <c r="H143" i="6"/>
  <c r="AH29" i="4"/>
  <c r="AD157" i="10"/>
  <c r="AD160" i="10"/>
  <c r="AD156" i="10"/>
  <c r="AD158" i="10"/>
  <c r="AD154" i="10"/>
  <c r="AD151" i="10"/>
  <c r="AD153" i="10"/>
  <c r="AD150" i="10"/>
  <c r="AD146" i="10"/>
  <c r="AD147" i="10"/>
  <c r="AD162" i="10"/>
  <c r="AD159" i="10"/>
  <c r="AD145" i="10"/>
  <c r="AD141" i="10"/>
  <c r="AD137" i="10"/>
  <c r="AD133" i="10"/>
  <c r="AD148" i="10"/>
  <c r="AD144" i="10"/>
  <c r="AD140" i="10"/>
  <c r="AD136" i="10"/>
  <c r="AD132" i="10"/>
  <c r="AD142" i="10"/>
  <c r="AD138" i="10"/>
  <c r="AD134" i="10"/>
  <c r="AD130" i="10"/>
  <c r="AD126" i="10"/>
  <c r="AD122" i="10"/>
  <c r="AD118" i="10"/>
  <c r="AD149" i="10"/>
  <c r="AD129" i="10"/>
  <c r="AD125" i="10"/>
  <c r="AD121" i="10"/>
  <c r="AD117" i="10"/>
  <c r="AD155" i="10"/>
  <c r="AD143" i="10"/>
  <c r="AD139" i="10"/>
  <c r="AD135" i="10"/>
  <c r="AD131" i="10"/>
  <c r="AD128" i="10"/>
  <c r="AD124" i="10"/>
  <c r="AD120" i="10"/>
  <c r="AD123" i="10"/>
  <c r="AD113" i="10"/>
  <c r="AD109" i="10"/>
  <c r="AD116" i="10"/>
  <c r="AD127" i="10"/>
  <c r="AD119" i="10"/>
  <c r="AD115" i="10"/>
  <c r="AD111" i="10"/>
  <c r="AD107" i="10"/>
  <c r="AD114" i="10"/>
  <c r="AD110" i="10"/>
  <c r="AD101" i="10"/>
  <c r="AD97" i="10"/>
  <c r="AD93" i="10"/>
  <c r="AD104" i="10"/>
  <c r="AD100" i="10"/>
  <c r="AD96" i="10"/>
  <c r="AD112" i="10"/>
  <c r="AD108" i="10"/>
  <c r="AD106" i="10"/>
  <c r="AD103" i="10"/>
  <c r="AD99" i="10"/>
  <c r="AD95" i="10"/>
  <c r="AD105" i="10"/>
  <c r="AD102" i="10"/>
  <c r="AD98" i="10"/>
  <c r="AD94" i="10"/>
  <c r="AD90" i="10"/>
  <c r="AD86" i="10"/>
  <c r="AD82" i="10"/>
  <c r="AD89" i="10"/>
  <c r="AD85" i="10"/>
  <c r="AD88" i="10"/>
  <c r="AD84" i="10"/>
  <c r="AD80" i="10"/>
  <c r="AD92" i="10"/>
  <c r="AD91" i="10"/>
  <c r="AD87" i="10"/>
  <c r="AD83" i="10"/>
  <c r="AD81" i="10"/>
  <c r="AD78" i="10"/>
  <c r="AD74" i="10"/>
  <c r="AD68" i="10"/>
  <c r="AD64" i="10"/>
  <c r="AD60" i="10"/>
  <c r="AD56" i="10"/>
  <c r="AD52" i="10"/>
  <c r="AD48" i="10"/>
  <c r="AD44" i="10"/>
  <c r="AD77" i="10"/>
  <c r="AD73" i="10"/>
  <c r="AD67" i="10"/>
  <c r="AD63" i="10"/>
  <c r="AD59" i="10"/>
  <c r="AD55" i="10"/>
  <c r="AD51" i="10"/>
  <c r="AD47" i="10"/>
  <c r="AD43" i="10"/>
  <c r="AD39" i="10"/>
  <c r="AD76" i="10"/>
  <c r="AD70" i="10"/>
  <c r="AD66" i="10"/>
  <c r="AD62" i="10"/>
  <c r="AD58" i="10"/>
  <c r="AD54" i="10"/>
  <c r="AD50" i="10"/>
  <c r="AD46" i="10"/>
  <c r="AD42" i="10"/>
  <c r="AD79" i="10"/>
  <c r="AD75" i="10"/>
  <c r="AD69" i="10"/>
  <c r="AD65" i="10"/>
  <c r="AD61" i="10"/>
  <c r="AD57" i="10"/>
  <c r="AD53" i="10"/>
  <c r="AD49" i="10"/>
  <c r="AD45" i="10"/>
  <c r="AD41" i="10"/>
  <c r="AD38" i="10"/>
  <c r="AD34" i="10"/>
  <c r="AD30" i="10"/>
  <c r="AD26" i="10"/>
  <c r="AD22" i="10"/>
  <c r="AD18" i="10"/>
  <c r="AD14" i="10"/>
  <c r="AD37" i="10"/>
  <c r="AD33" i="10"/>
  <c r="AD29" i="10"/>
  <c r="AD25" i="10"/>
  <c r="AD21" i="10"/>
  <c r="AD17" i="10"/>
  <c r="AD36" i="10"/>
  <c r="AD32" i="10"/>
  <c r="AD28" i="10"/>
  <c r="AD24" i="10"/>
  <c r="AD20" i="10"/>
  <c r="AD16" i="10"/>
  <c r="AD40" i="10"/>
  <c r="AD35" i="10"/>
  <c r="AD31" i="10"/>
  <c r="AD27" i="10"/>
  <c r="AD23" i="10"/>
  <c r="AD19" i="10"/>
  <c r="AD15" i="10"/>
  <c r="I105" i="6"/>
  <c r="H104" i="6"/>
  <c r="G94" i="8"/>
  <c r="G143" i="6"/>
  <c r="AE28" i="4"/>
  <c r="G104" i="6"/>
  <c r="H28" i="11" l="1"/>
  <c r="AF8" i="10"/>
  <c r="AF159" i="10" s="1"/>
  <c r="G28" i="11"/>
  <c r="AD152" i="10"/>
  <c r="C20" i="9"/>
  <c r="H20" i="9" s="1"/>
  <c r="F29" i="11" s="1"/>
  <c r="Y28" i="4"/>
  <c r="Z28" i="4" s="1"/>
  <c r="AF155" i="10"/>
  <c r="AF162" i="10"/>
  <c r="AF158" i="10"/>
  <c r="AF154" i="10"/>
  <c r="AF161" i="10"/>
  <c r="AF157" i="10"/>
  <c r="AF152" i="10"/>
  <c r="AF149" i="10"/>
  <c r="AF148" i="10"/>
  <c r="AF153" i="10"/>
  <c r="AF144" i="10"/>
  <c r="AF160" i="10"/>
  <c r="AF151" i="10"/>
  <c r="AF143" i="10"/>
  <c r="AF139" i="10"/>
  <c r="AF135" i="10"/>
  <c r="AF131" i="10"/>
  <c r="AF147" i="10"/>
  <c r="AF142" i="10"/>
  <c r="AF138" i="10"/>
  <c r="AF134" i="10"/>
  <c r="AF156" i="10"/>
  <c r="AF146" i="10"/>
  <c r="AF141" i="10"/>
  <c r="AF137" i="10"/>
  <c r="AF133" i="10"/>
  <c r="AF128" i="10"/>
  <c r="AF124" i="10"/>
  <c r="AF120" i="10"/>
  <c r="AF150" i="10"/>
  <c r="AF127" i="10"/>
  <c r="AF123" i="10"/>
  <c r="AF119" i="10"/>
  <c r="AF140" i="10"/>
  <c r="AF136" i="10"/>
  <c r="AF132" i="10"/>
  <c r="AF130" i="10"/>
  <c r="AF126" i="10"/>
  <c r="AF122" i="10"/>
  <c r="AF118" i="10"/>
  <c r="AF145" i="10"/>
  <c r="AF115" i="10"/>
  <c r="AF111" i="10"/>
  <c r="AF107" i="10"/>
  <c r="AF125" i="10"/>
  <c r="AF117" i="10"/>
  <c r="AF114" i="10"/>
  <c r="AF113" i="10"/>
  <c r="AF109" i="10"/>
  <c r="AF105" i="10"/>
  <c r="AF129" i="10"/>
  <c r="AF121" i="10"/>
  <c r="AF116" i="10"/>
  <c r="AF112" i="10"/>
  <c r="AF108" i="10"/>
  <c r="AF106" i="10"/>
  <c r="AF103" i="10"/>
  <c r="AF99" i="10"/>
  <c r="AF95" i="10"/>
  <c r="AF110" i="10"/>
  <c r="AF102" i="10"/>
  <c r="AF98" i="10"/>
  <c r="AF94" i="10"/>
  <c r="AF101" i="10"/>
  <c r="AF97" i="10"/>
  <c r="AF93" i="10"/>
  <c r="AF104" i="10"/>
  <c r="AF100" i="10"/>
  <c r="AF96" i="10"/>
  <c r="AF92" i="10"/>
  <c r="AF88" i="10"/>
  <c r="AF84" i="10"/>
  <c r="AF80" i="10"/>
  <c r="AF91" i="10"/>
  <c r="AF87" i="10"/>
  <c r="AF83" i="10"/>
  <c r="AF90" i="10"/>
  <c r="AF86" i="10"/>
  <c r="AF82" i="10"/>
  <c r="AF89" i="10"/>
  <c r="AF85" i="10"/>
  <c r="AF81" i="10"/>
  <c r="AF76" i="10"/>
  <c r="AF70" i="10"/>
  <c r="AF66" i="10"/>
  <c r="AF62" i="10"/>
  <c r="AF58" i="10"/>
  <c r="AF54" i="10"/>
  <c r="AF50" i="10"/>
  <c r="AF46" i="10"/>
  <c r="AF42" i="10"/>
  <c r="AF79" i="10"/>
  <c r="AF75" i="10"/>
  <c r="AF69" i="10"/>
  <c r="AF65" i="10"/>
  <c r="AF61" i="10"/>
  <c r="AF57" i="10"/>
  <c r="AF53" i="10"/>
  <c r="AF49" i="10"/>
  <c r="AF45" i="10"/>
  <c r="AF41" i="10"/>
  <c r="AF78" i="10"/>
  <c r="AF74" i="10"/>
  <c r="AF68" i="10"/>
  <c r="AF64" i="10"/>
  <c r="AF60" i="10"/>
  <c r="AF56" i="10"/>
  <c r="AF52" i="10"/>
  <c r="AF48" i="10"/>
  <c r="AF44" i="10"/>
  <c r="AF77" i="10"/>
  <c r="AF73" i="10"/>
  <c r="AF67" i="10"/>
  <c r="AF63" i="10"/>
  <c r="AF59" i="10"/>
  <c r="AF55" i="10"/>
  <c r="AF51" i="10"/>
  <c r="AF47" i="10"/>
  <c r="AF43" i="10"/>
  <c r="AF36" i="10"/>
  <c r="AF32" i="10"/>
  <c r="AF28" i="10"/>
  <c r="AF24" i="10"/>
  <c r="AF20" i="10"/>
  <c r="AF16" i="10"/>
  <c r="AF40" i="10"/>
  <c r="AF35" i="10"/>
  <c r="AF31" i="10"/>
  <c r="AF27" i="10"/>
  <c r="AF23" i="10"/>
  <c r="AF19" i="10"/>
  <c r="AF15" i="10"/>
  <c r="AF39" i="10"/>
  <c r="AF38" i="10"/>
  <c r="AF34" i="10"/>
  <c r="AF30" i="10"/>
  <c r="AF26" i="10"/>
  <c r="AF22" i="10"/>
  <c r="AF18" i="10"/>
  <c r="AF14" i="10"/>
  <c r="AF37" i="10"/>
  <c r="AF33" i="10"/>
  <c r="AF29" i="10"/>
  <c r="AF25" i="10"/>
  <c r="AF21" i="10"/>
  <c r="AF17" i="10"/>
  <c r="I106" i="6"/>
  <c r="H105" i="6"/>
  <c r="AH30" i="4"/>
  <c r="I145" i="6"/>
  <c r="H144" i="6"/>
  <c r="I96" i="8"/>
  <c r="H95" i="8"/>
  <c r="G95" i="8"/>
  <c r="AE29" i="4"/>
  <c r="G105" i="6"/>
  <c r="G144" i="6"/>
  <c r="AH8" i="10" l="1"/>
  <c r="G29" i="11"/>
  <c r="H29" i="11"/>
  <c r="C21" i="9"/>
  <c r="H21" i="9" s="1"/>
  <c r="F30" i="11" s="1"/>
  <c r="Y29" i="4"/>
  <c r="Z29" i="4" s="1"/>
  <c r="AH161" i="10"/>
  <c r="AH157" i="10"/>
  <c r="AH160" i="10"/>
  <c r="AH156" i="10"/>
  <c r="AH152" i="10"/>
  <c r="AH162" i="10"/>
  <c r="AH151" i="10"/>
  <c r="AH158" i="10"/>
  <c r="AH154" i="10"/>
  <c r="AH153" i="10"/>
  <c r="AH150" i="10"/>
  <c r="AH146" i="10"/>
  <c r="AH155" i="10"/>
  <c r="AH149" i="10"/>
  <c r="AH147" i="10"/>
  <c r="AH142" i="10"/>
  <c r="AH145" i="10"/>
  <c r="AH141" i="10"/>
  <c r="AH137" i="10"/>
  <c r="AH133" i="10"/>
  <c r="AH159" i="10"/>
  <c r="AH144" i="10"/>
  <c r="AH140" i="10"/>
  <c r="AH136" i="10"/>
  <c r="AH132" i="10"/>
  <c r="AH130" i="10"/>
  <c r="AH126" i="10"/>
  <c r="AH122" i="10"/>
  <c r="AH118" i="10"/>
  <c r="AH138" i="10"/>
  <c r="AH134" i="10"/>
  <c r="AH129" i="10"/>
  <c r="AH125" i="10"/>
  <c r="AH121" i="10"/>
  <c r="AH117" i="10"/>
  <c r="AH148" i="10"/>
  <c r="AH128" i="10"/>
  <c r="AH124" i="10"/>
  <c r="AH120" i="10"/>
  <c r="AH143" i="10"/>
  <c r="AH139" i="10"/>
  <c r="AH135" i="10"/>
  <c r="AH113" i="10"/>
  <c r="AH109" i="10"/>
  <c r="AH123" i="10"/>
  <c r="AH116" i="10"/>
  <c r="AH115" i="10"/>
  <c r="AH111" i="10"/>
  <c r="AH107" i="10"/>
  <c r="AH131" i="10"/>
  <c r="AH127" i="10"/>
  <c r="AH119" i="10"/>
  <c r="AH114" i="10"/>
  <c r="AH110" i="10"/>
  <c r="AH105" i="10"/>
  <c r="AH101" i="10"/>
  <c r="AH97" i="10"/>
  <c r="AH93" i="10"/>
  <c r="AH104" i="10"/>
  <c r="AH100" i="10"/>
  <c r="AH96" i="10"/>
  <c r="AH108" i="10"/>
  <c r="AH106" i="10"/>
  <c r="AH103" i="10"/>
  <c r="AH99" i="10"/>
  <c r="AH95" i="10"/>
  <c r="AH112" i="10"/>
  <c r="AH102" i="10"/>
  <c r="AH98" i="10"/>
  <c r="AH94" i="10"/>
  <c r="AH92" i="10"/>
  <c r="AH90" i="10"/>
  <c r="AH86" i="10"/>
  <c r="AH82" i="10"/>
  <c r="AH89" i="10"/>
  <c r="AH85" i="10"/>
  <c r="AH88" i="10"/>
  <c r="AH84" i="10"/>
  <c r="AH80" i="10"/>
  <c r="AH91" i="10"/>
  <c r="AH87" i="10"/>
  <c r="AH83" i="10"/>
  <c r="AH79" i="10"/>
  <c r="AH78" i="10"/>
  <c r="AH74" i="10"/>
  <c r="AH68" i="10"/>
  <c r="AH64" i="10"/>
  <c r="AH60" i="10"/>
  <c r="AH56" i="10"/>
  <c r="AH52" i="10"/>
  <c r="AH48" i="10"/>
  <c r="AH44" i="10"/>
  <c r="AH77" i="10"/>
  <c r="AH73" i="10"/>
  <c r="AH67" i="10"/>
  <c r="AH63" i="10"/>
  <c r="AH59" i="10"/>
  <c r="AH55" i="10"/>
  <c r="AH51" i="10"/>
  <c r="AH47" i="10"/>
  <c r="AH43" i="10"/>
  <c r="AH39" i="10"/>
  <c r="AH76" i="10"/>
  <c r="AH70" i="10"/>
  <c r="AH66" i="10"/>
  <c r="AH62" i="10"/>
  <c r="AH58" i="10"/>
  <c r="AH54" i="10"/>
  <c r="AH50" i="10"/>
  <c r="AH46" i="10"/>
  <c r="AH42" i="10"/>
  <c r="AH81" i="10"/>
  <c r="AH75" i="10"/>
  <c r="AH69" i="10"/>
  <c r="AH65" i="10"/>
  <c r="AH61" i="10"/>
  <c r="AH57" i="10"/>
  <c r="AH53" i="10"/>
  <c r="AH49" i="10"/>
  <c r="AH45" i="10"/>
  <c r="AH41" i="10"/>
  <c r="AH38" i="10"/>
  <c r="AH34" i="10"/>
  <c r="AH30" i="10"/>
  <c r="AH26" i="10"/>
  <c r="AH22" i="10"/>
  <c r="AH18" i="10"/>
  <c r="AH14" i="10"/>
  <c r="AH37" i="10"/>
  <c r="AH33" i="10"/>
  <c r="AH29" i="10"/>
  <c r="AH25" i="10"/>
  <c r="AH21" i="10"/>
  <c r="AH17" i="10"/>
  <c r="AH36" i="10"/>
  <c r="AH32" i="10"/>
  <c r="AH28" i="10"/>
  <c r="AH24" i="10"/>
  <c r="AH20" i="10"/>
  <c r="AH16" i="10"/>
  <c r="AH40" i="10"/>
  <c r="AH35" i="10"/>
  <c r="AH31" i="10"/>
  <c r="AH27" i="10"/>
  <c r="AH23" i="10"/>
  <c r="AH19" i="10"/>
  <c r="AH15" i="10"/>
  <c r="I97" i="8"/>
  <c r="H96" i="8"/>
  <c r="H106" i="6"/>
  <c r="I107" i="6"/>
  <c r="I146" i="6"/>
  <c r="H145" i="6"/>
  <c r="AH31" i="4"/>
  <c r="G96" i="8"/>
  <c r="G106" i="6"/>
  <c r="AE30" i="4"/>
  <c r="G145" i="6"/>
  <c r="AJ8" i="10" l="1"/>
  <c r="G30" i="11"/>
  <c r="H30" i="11"/>
  <c r="C22" i="9"/>
  <c r="H22" i="9" s="1"/>
  <c r="F31" i="11" s="1"/>
  <c r="Y30" i="4"/>
  <c r="Z30" i="4" s="1"/>
  <c r="AH32" i="4"/>
  <c r="I98" i="8"/>
  <c r="H97" i="8"/>
  <c r="H107" i="6"/>
  <c r="I108" i="6"/>
  <c r="I147" i="6"/>
  <c r="H146" i="6"/>
  <c r="AE31" i="4"/>
  <c r="G97" i="8"/>
  <c r="G107" i="6"/>
  <c r="G146" i="6"/>
  <c r="G31" i="11" l="1"/>
  <c r="H31" i="11"/>
  <c r="AL8" i="10"/>
  <c r="AL159" i="10" s="1"/>
  <c r="C23" i="9"/>
  <c r="H23" i="9" s="1"/>
  <c r="F32" i="11" s="1"/>
  <c r="AL45" i="10"/>
  <c r="AL143" i="10"/>
  <c r="AL101" i="10"/>
  <c r="AL122" i="10"/>
  <c r="AL26" i="10"/>
  <c r="AL134" i="10"/>
  <c r="AL48" i="10"/>
  <c r="AL19" i="10"/>
  <c r="AL23" i="10"/>
  <c r="AL60" i="10"/>
  <c r="AL140" i="10"/>
  <c r="AL136" i="10"/>
  <c r="AL89" i="10"/>
  <c r="AL75" i="10"/>
  <c r="AL38" i="10"/>
  <c r="AL124" i="10"/>
  <c r="AL76" i="10"/>
  <c r="AL81" i="10"/>
  <c r="AL150" i="10"/>
  <c r="AL93" i="10"/>
  <c r="AL32" i="10"/>
  <c r="AL86" i="10"/>
  <c r="AL151" i="10"/>
  <c r="AL20" i="10"/>
  <c r="AL111" i="10"/>
  <c r="AL103" i="10"/>
  <c r="AL66" i="10"/>
  <c r="AL145" i="10"/>
  <c r="AL27" i="10"/>
  <c r="AL42" i="10"/>
  <c r="AL80" i="10"/>
  <c r="AL116" i="10"/>
  <c r="AL142" i="10"/>
  <c r="AL77" i="10"/>
  <c r="AL15" i="10"/>
  <c r="AL62" i="10"/>
  <c r="AL105" i="10"/>
  <c r="AL141" i="10"/>
  <c r="AL59" i="10"/>
  <c r="AL154" i="10"/>
  <c r="AL69" i="10"/>
  <c r="AL92" i="10"/>
  <c r="AL132" i="10"/>
  <c r="AL14" i="10"/>
  <c r="AL63" i="10"/>
  <c r="AL106" i="10"/>
  <c r="AL126" i="10"/>
  <c r="AL40" i="10"/>
  <c r="AL100" i="10"/>
  <c r="AL34" i="10"/>
  <c r="AL83" i="10"/>
  <c r="AL120" i="10"/>
  <c r="AL37" i="10"/>
  <c r="AL123" i="10"/>
  <c r="AL24" i="10"/>
  <c r="AL52" i="10"/>
  <c r="AL115" i="10"/>
  <c r="AL153" i="10"/>
  <c r="AL54" i="10"/>
  <c r="AL119" i="10"/>
  <c r="AL29" i="10"/>
  <c r="AL51" i="10"/>
  <c r="AL95" i="10"/>
  <c r="AL129" i="10"/>
  <c r="AL160" i="10"/>
  <c r="AL91" i="10"/>
  <c r="AL133" i="10"/>
  <c r="AL33" i="10"/>
  <c r="AL55" i="10"/>
  <c r="AL99" i="10"/>
  <c r="AL118" i="10"/>
  <c r="AL157" i="10"/>
  <c r="AL16" i="10"/>
  <c r="AL30" i="10"/>
  <c r="AL58" i="10"/>
  <c r="AL44" i="10"/>
  <c r="AL85" i="10"/>
  <c r="AL104" i="10"/>
  <c r="AL127" i="10"/>
  <c r="AL139" i="10"/>
  <c r="AL146" i="10"/>
  <c r="AL21" i="10"/>
  <c r="AL43" i="10"/>
  <c r="AL98" i="10"/>
  <c r="AL121" i="10"/>
  <c r="AL31" i="10"/>
  <c r="AL18" i="10"/>
  <c r="AL46" i="10"/>
  <c r="AL67" i="10"/>
  <c r="AL84" i="10"/>
  <c r="AL108" i="10"/>
  <c r="AL109" i="10"/>
  <c r="AL130" i="10"/>
  <c r="AL147" i="10"/>
  <c r="AL28" i="10"/>
  <c r="AL70" i="10"/>
  <c r="AL82" i="10"/>
  <c r="AL128" i="10"/>
  <c r="AL149" i="10"/>
  <c r="AL35" i="10"/>
  <c r="AL22" i="10"/>
  <c r="AL50" i="10"/>
  <c r="AL73" i="10"/>
  <c r="AL88" i="10"/>
  <c r="AL96" i="10"/>
  <c r="AL113" i="10"/>
  <c r="AL131" i="10"/>
  <c r="AL148" i="10"/>
  <c r="AL162" i="10"/>
  <c r="AL25" i="10"/>
  <c r="AL61" i="10"/>
  <c r="AL47" i="10"/>
  <c r="AL78" i="10"/>
  <c r="AL102" i="10"/>
  <c r="AL107" i="10"/>
  <c r="AL125" i="10"/>
  <c r="AL137" i="10"/>
  <c r="AL156" i="10"/>
  <c r="AL57" i="10"/>
  <c r="AL74" i="10"/>
  <c r="AL114" i="10"/>
  <c r="AL152" i="10"/>
  <c r="AL36" i="10"/>
  <c r="AL49" i="10"/>
  <c r="AL79" i="10"/>
  <c r="AL64" i="10"/>
  <c r="AL90" i="10"/>
  <c r="AL112" i="10"/>
  <c r="AL138" i="10"/>
  <c r="AL144" i="10"/>
  <c r="AL155" i="10"/>
  <c r="AL41" i="10"/>
  <c r="AL56" i="10"/>
  <c r="AL97" i="10"/>
  <c r="AL135" i="10"/>
  <c r="AL161" i="10"/>
  <c r="AL17" i="10"/>
  <c r="AL53" i="10"/>
  <c r="AL39" i="10"/>
  <c r="AL68" i="10"/>
  <c r="AL94" i="10"/>
  <c r="AL110" i="10"/>
  <c r="AL117" i="10"/>
  <c r="AL158" i="10"/>
  <c r="Y31" i="4"/>
  <c r="Z31" i="4" s="1"/>
  <c r="I109" i="6"/>
  <c r="H108" i="6"/>
  <c r="AH33" i="4"/>
  <c r="I148" i="6"/>
  <c r="H147" i="6"/>
  <c r="I99" i="8"/>
  <c r="H98" i="8"/>
  <c r="G147" i="6"/>
  <c r="G98" i="8"/>
  <c r="AE32" i="4"/>
  <c r="G108" i="6"/>
  <c r="G32" i="11" l="1"/>
  <c r="H32" i="11"/>
  <c r="AN8" i="10"/>
  <c r="AN57" i="10" s="1"/>
  <c r="AL87" i="10"/>
  <c r="AL65" i="10"/>
  <c r="C24" i="9"/>
  <c r="H24" i="9" s="1"/>
  <c r="F33" i="11" s="1"/>
  <c r="AN144" i="10"/>
  <c r="AN98" i="10"/>
  <c r="AN137" i="10"/>
  <c r="AN97" i="10"/>
  <c r="AN59" i="10"/>
  <c r="AN53" i="10"/>
  <c r="AN19" i="10"/>
  <c r="AN65" i="10"/>
  <c r="AN91" i="10"/>
  <c r="AN85" i="10"/>
  <c r="AN102" i="10"/>
  <c r="AN127" i="10"/>
  <c r="AN157" i="10"/>
  <c r="AN31" i="10"/>
  <c r="AN118" i="10"/>
  <c r="AN68" i="10"/>
  <c r="AN150" i="10"/>
  <c r="AN87" i="10"/>
  <c r="AN22" i="10"/>
  <c r="AN112" i="10"/>
  <c r="AN48" i="10"/>
  <c r="AN146" i="10"/>
  <c r="AN70" i="10"/>
  <c r="AN18" i="10"/>
  <c r="AN125" i="10"/>
  <c r="AN47" i="10"/>
  <c r="AN151" i="10"/>
  <c r="AN20" i="10"/>
  <c r="AN41" i="10"/>
  <c r="AN90" i="10"/>
  <c r="AN103" i="10"/>
  <c r="AN120" i="10"/>
  <c r="AN148" i="10"/>
  <c r="AN147" i="10"/>
  <c r="AN24" i="10"/>
  <c r="AN45" i="10"/>
  <c r="AN89" i="10"/>
  <c r="AN117" i="10"/>
  <c r="AN123" i="10"/>
  <c r="AN149" i="10"/>
  <c r="AN23" i="10"/>
  <c r="AN77" i="10"/>
  <c r="AN42" i="10"/>
  <c r="AN104" i="10"/>
  <c r="AN114" i="10"/>
  <c r="AN128" i="10"/>
  <c r="AN158" i="10"/>
  <c r="AN38" i="10"/>
  <c r="AN63" i="10"/>
  <c r="AN46" i="10"/>
  <c r="AN92" i="10"/>
  <c r="AN105" i="10"/>
  <c r="AN132" i="10"/>
  <c r="AN160" i="10"/>
  <c r="AN51" i="10"/>
  <c r="AN75" i="10"/>
  <c r="AN80" i="10"/>
  <c r="AN109" i="10"/>
  <c r="AN136" i="10"/>
  <c r="AN161" i="10"/>
  <c r="AN14" i="10"/>
  <c r="AN39" i="10"/>
  <c r="AN61" i="10"/>
  <c r="AN84" i="10"/>
  <c r="AN113" i="10"/>
  <c r="AN124" i="10"/>
  <c r="AN159" i="10"/>
  <c r="AN40" i="10"/>
  <c r="AN56" i="10"/>
  <c r="AN76" i="10"/>
  <c r="AN101" i="10"/>
  <c r="AN111" i="10"/>
  <c r="AN152" i="10"/>
  <c r="AN21" i="10"/>
  <c r="AN27" i="10"/>
  <c r="AN60" i="10"/>
  <c r="AN62" i="10"/>
  <c r="AN110" i="10"/>
  <c r="AN115" i="10"/>
  <c r="AN138" i="10"/>
  <c r="AN162" i="10"/>
  <c r="AN26" i="10"/>
  <c r="AN67" i="10"/>
  <c r="AN50" i="10"/>
  <c r="AN93" i="10"/>
  <c r="AN129" i="10"/>
  <c r="AN142" i="10"/>
  <c r="AN52" i="10"/>
  <c r="AN30" i="10"/>
  <c r="AN55" i="10"/>
  <c r="AN54" i="10"/>
  <c r="AN100" i="10"/>
  <c r="AN107" i="10"/>
  <c r="AN135" i="10"/>
  <c r="AN29" i="10"/>
  <c r="AN28" i="10"/>
  <c r="AN49" i="10"/>
  <c r="AN82" i="10"/>
  <c r="AN95" i="10"/>
  <c r="AN141" i="10"/>
  <c r="AN139" i="10"/>
  <c r="AN17" i="10"/>
  <c r="AN32" i="10"/>
  <c r="AN78" i="10"/>
  <c r="AN81" i="10"/>
  <c r="AN99" i="10"/>
  <c r="AN130" i="10"/>
  <c r="AN153" i="10"/>
  <c r="AN119" i="10"/>
  <c r="AN37" i="10"/>
  <c r="AN36" i="10"/>
  <c r="AN64" i="10"/>
  <c r="AN66" i="10"/>
  <c r="AN96" i="10"/>
  <c r="AN116" i="10"/>
  <c r="AN133" i="10"/>
  <c r="AN131" i="10"/>
  <c r="AN155" i="10"/>
  <c r="AN25" i="10"/>
  <c r="AN35" i="10"/>
  <c r="AN73" i="10"/>
  <c r="AN79" i="10"/>
  <c r="AN83" i="10"/>
  <c r="AN106" i="10"/>
  <c r="AN122" i="10"/>
  <c r="AN140" i="10"/>
  <c r="AN154" i="10"/>
  <c r="AN34" i="10"/>
  <c r="AN43" i="10"/>
  <c r="AN74" i="10"/>
  <c r="AN58" i="10"/>
  <c r="AN88" i="10"/>
  <c r="AN108" i="10"/>
  <c r="AN126" i="10"/>
  <c r="AN134" i="10"/>
  <c r="AN156" i="10"/>
  <c r="AN33" i="10"/>
  <c r="AN16" i="10"/>
  <c r="AN44" i="10"/>
  <c r="AN69" i="10"/>
  <c r="AN86" i="10"/>
  <c r="AN94" i="10"/>
  <c r="AN121" i="10"/>
  <c r="AN145" i="10"/>
  <c r="AN143" i="10"/>
  <c r="AN15" i="10"/>
  <c r="Y32" i="4"/>
  <c r="Z32" i="4" s="1"/>
  <c r="I100" i="8"/>
  <c r="H99" i="8"/>
  <c r="AH34" i="4"/>
  <c r="I149" i="6"/>
  <c r="H148" i="6"/>
  <c r="I110" i="6"/>
  <c r="H109" i="6"/>
  <c r="G109" i="6"/>
  <c r="AE33" i="4"/>
  <c r="G148" i="6"/>
  <c r="G99" i="8"/>
  <c r="AP8" i="10" l="1"/>
  <c r="AP157" i="10" s="1"/>
  <c r="G33" i="11"/>
  <c r="H33" i="11"/>
  <c r="C25" i="9"/>
  <c r="H25" i="9" s="1"/>
  <c r="F34" i="11" s="1"/>
  <c r="AP54" i="10"/>
  <c r="AP148" i="10"/>
  <c r="AP132" i="10"/>
  <c r="AP48" i="10"/>
  <c r="AP37" i="10"/>
  <c r="AP73" i="10"/>
  <c r="AP94" i="10"/>
  <c r="AP92" i="10"/>
  <c r="AP153" i="10"/>
  <c r="AP100" i="10"/>
  <c r="AP60" i="10"/>
  <c r="AP84" i="10"/>
  <c r="AP17" i="10"/>
  <c r="AP110" i="10"/>
  <c r="AP28" i="10"/>
  <c r="AP96" i="10"/>
  <c r="AP30" i="10"/>
  <c r="AP113" i="10"/>
  <c r="AP31" i="10"/>
  <c r="AP119" i="10"/>
  <c r="AP53" i="10"/>
  <c r="AP117" i="10"/>
  <c r="AP26" i="10"/>
  <c r="AP109" i="10"/>
  <c r="AP58" i="10"/>
  <c r="AP122" i="10"/>
  <c r="AP46" i="10"/>
  <c r="AP143" i="10"/>
  <c r="AP43" i="10"/>
  <c r="AP151" i="10"/>
  <c r="AP16" i="10"/>
  <c r="AP85" i="10"/>
  <c r="AP147" i="10"/>
  <c r="AP18" i="10"/>
  <c r="AP106" i="10"/>
  <c r="AP23" i="10"/>
  <c r="AP74" i="10"/>
  <c r="AP144" i="10"/>
  <c r="AP44" i="10"/>
  <c r="AP98" i="10"/>
  <c r="AP114" i="10"/>
  <c r="AP135" i="10"/>
  <c r="AP141" i="10"/>
  <c r="AP161" i="10"/>
  <c r="AP25" i="10"/>
  <c r="AP61" i="10"/>
  <c r="AP51" i="10"/>
  <c r="AP79" i="10"/>
  <c r="AP102" i="10"/>
  <c r="AP123" i="10"/>
  <c r="AP125" i="10"/>
  <c r="AP162" i="10"/>
  <c r="AP156" i="10"/>
  <c r="AP75" i="10"/>
  <c r="AP120" i="10"/>
  <c r="AP36" i="10"/>
  <c r="AP49" i="10"/>
  <c r="AP39" i="10"/>
  <c r="AP68" i="10"/>
  <c r="AP91" i="10"/>
  <c r="AP101" i="10"/>
  <c r="AP128" i="10"/>
  <c r="AP140" i="10"/>
  <c r="AP159" i="10"/>
  <c r="AP35" i="10"/>
  <c r="AP22" i="10"/>
  <c r="AP50" i="10"/>
  <c r="AP77" i="10"/>
  <c r="AP88" i="10"/>
  <c r="AP108" i="10"/>
  <c r="AP127" i="10"/>
  <c r="AP158" i="10"/>
  <c r="AP154" i="10"/>
  <c r="AP47" i="10"/>
  <c r="AP57" i="10"/>
  <c r="AP78" i="10"/>
  <c r="AP103" i="10"/>
  <c r="AP115" i="10"/>
  <c r="AP118" i="10"/>
  <c r="AP142" i="10"/>
  <c r="AP27" i="10"/>
  <c r="AP14" i="10"/>
  <c r="AP42" i="10"/>
  <c r="AP67" i="10"/>
  <c r="AP80" i="10"/>
  <c r="AP105" i="10"/>
  <c r="AP116" i="10"/>
  <c r="AP139" i="10"/>
  <c r="AP145" i="10"/>
  <c r="AP40" i="10"/>
  <c r="AP70" i="10"/>
  <c r="AP15" i="10"/>
  <c r="AP29" i="10"/>
  <c r="AP65" i="10"/>
  <c r="AP55" i="10"/>
  <c r="AP83" i="10"/>
  <c r="AP95" i="10"/>
  <c r="AP107" i="10"/>
  <c r="AP129" i="10"/>
  <c r="AP133" i="10"/>
  <c r="AP160" i="10"/>
  <c r="AP24" i="10"/>
  <c r="AP38" i="10"/>
  <c r="AP66" i="10"/>
  <c r="AP56" i="10"/>
  <c r="AP82" i="10"/>
  <c r="AP112" i="10"/>
  <c r="AP138" i="10"/>
  <c r="AP130" i="10"/>
  <c r="AP150" i="10"/>
  <c r="AP21" i="10"/>
  <c r="AP63" i="10"/>
  <c r="AP81" i="10"/>
  <c r="AP93" i="10"/>
  <c r="AP121" i="10"/>
  <c r="AP149" i="10"/>
  <c r="AP152" i="10"/>
  <c r="AP32" i="10"/>
  <c r="AP45" i="10"/>
  <c r="AP76" i="10"/>
  <c r="AP64" i="10"/>
  <c r="AP90" i="10"/>
  <c r="AP97" i="10"/>
  <c r="AP124" i="10"/>
  <c r="AP136" i="10"/>
  <c r="AP155" i="10"/>
  <c r="AP41" i="10"/>
  <c r="AP86" i="10"/>
  <c r="AP20" i="10"/>
  <c r="AP34" i="10"/>
  <c r="AP62" i="10"/>
  <c r="AP52" i="10"/>
  <c r="AP89" i="10"/>
  <c r="AP104" i="10"/>
  <c r="AP134" i="10"/>
  <c r="AP126" i="10"/>
  <c r="AP146" i="10"/>
  <c r="AP19" i="10"/>
  <c r="AP33" i="10"/>
  <c r="AP69" i="10"/>
  <c r="AP59" i="10"/>
  <c r="AP87" i="10"/>
  <c r="AP99" i="10"/>
  <c r="AP111" i="10"/>
  <c r="AP131" i="10"/>
  <c r="AP137" i="10"/>
  <c r="Y33" i="4"/>
  <c r="Z33" i="4" s="1"/>
  <c r="I150" i="6"/>
  <c r="H149" i="6"/>
  <c r="I101" i="8"/>
  <c r="H100" i="8"/>
  <c r="H110" i="6"/>
  <c r="I111" i="6"/>
  <c r="AH35" i="4"/>
  <c r="G100" i="8"/>
  <c r="AE34" i="4"/>
  <c r="G110" i="6"/>
  <c r="G149" i="6"/>
  <c r="H34" i="11" l="1"/>
  <c r="L16" i="11" s="1"/>
  <c r="G34" i="11"/>
  <c r="AR8" i="10"/>
  <c r="C26" i="9"/>
  <c r="H26" i="9" s="1"/>
  <c r="F35" i="11" s="1"/>
  <c r="I33" i="11"/>
  <c r="L34" i="11"/>
  <c r="L20" i="11"/>
  <c r="L32" i="11"/>
  <c r="L17" i="11"/>
  <c r="L18" i="11"/>
  <c r="L19" i="11"/>
  <c r="L21" i="11"/>
  <c r="L23" i="11"/>
  <c r="L22" i="11"/>
  <c r="L25" i="11"/>
  <c r="L24" i="11"/>
  <c r="L27" i="11"/>
  <c r="L26" i="11"/>
  <c r="L28" i="11"/>
  <c r="L29" i="11"/>
  <c r="L30" i="11"/>
  <c r="L31" i="11"/>
  <c r="L33" i="11"/>
  <c r="K8" i="11"/>
  <c r="I32" i="11" s="1"/>
  <c r="P8" i="11"/>
  <c r="Y34" i="4"/>
  <c r="Z34" i="4" s="1"/>
  <c r="AH36" i="4"/>
  <c r="I102" i="8"/>
  <c r="H101" i="8"/>
  <c r="H111" i="6"/>
  <c r="I112" i="6"/>
  <c r="I151" i="6"/>
  <c r="H150" i="6"/>
  <c r="AE35" i="4"/>
  <c r="G101" i="8"/>
  <c r="G150" i="6"/>
  <c r="G111" i="6"/>
  <c r="L35" i="11" l="1"/>
  <c r="N35" i="11"/>
  <c r="J35" i="11"/>
  <c r="H35" i="11"/>
  <c r="K35" i="11"/>
  <c r="G35" i="11"/>
  <c r="C27" i="9"/>
  <c r="H27" i="9" s="1"/>
  <c r="F36" i="11" s="1"/>
  <c r="I22" i="11"/>
  <c r="I15" i="11"/>
  <c r="I14" i="11"/>
  <c r="I27" i="11"/>
  <c r="I24" i="11"/>
  <c r="I34" i="11"/>
  <c r="I29" i="11"/>
  <c r="I28" i="11"/>
  <c r="I23" i="11"/>
  <c r="I30" i="11"/>
  <c r="I25" i="11"/>
  <c r="I21" i="11"/>
  <c r="I31" i="11"/>
  <c r="I26" i="11"/>
  <c r="I20" i="11"/>
  <c r="I19" i="11"/>
  <c r="I18" i="11"/>
  <c r="I17" i="11"/>
  <c r="I16" i="11"/>
  <c r="I45" i="11"/>
  <c r="I44" i="11"/>
  <c r="I35" i="11"/>
  <c r="Y35" i="4"/>
  <c r="Z35" i="4" s="1"/>
  <c r="I152" i="6"/>
  <c r="H151" i="6"/>
  <c r="I103" i="8"/>
  <c r="H102" i="8"/>
  <c r="I113" i="6"/>
  <c r="H112" i="6"/>
  <c r="AH37" i="4"/>
  <c r="AE36" i="4"/>
  <c r="G102" i="8"/>
  <c r="G112" i="6"/>
  <c r="G151" i="6"/>
  <c r="L36" i="11" l="1"/>
  <c r="N36" i="11"/>
  <c r="J36" i="11"/>
  <c r="K36" i="11"/>
  <c r="H36" i="11"/>
  <c r="G36" i="11"/>
  <c r="I36" i="11" s="1"/>
  <c r="C28" i="9"/>
  <c r="H28" i="9" s="1"/>
  <c r="F37" i="11" s="1"/>
  <c r="Y36" i="4"/>
  <c r="Z36" i="4" s="1"/>
  <c r="I114" i="6"/>
  <c r="H113" i="6"/>
  <c r="I104" i="8"/>
  <c r="H103" i="8"/>
  <c r="AH38" i="4"/>
  <c r="I153" i="6"/>
  <c r="H152" i="6"/>
  <c r="G152" i="6"/>
  <c r="G103" i="8"/>
  <c r="AE37" i="4"/>
  <c r="G113" i="6"/>
  <c r="L37" i="11" l="1"/>
  <c r="N37" i="11"/>
  <c r="J37" i="11"/>
  <c r="K37" i="11"/>
  <c r="H37" i="11"/>
  <c r="G37" i="11"/>
  <c r="I37" i="11" s="1"/>
  <c r="C29" i="9"/>
  <c r="H29" i="9" s="1"/>
  <c r="F38" i="11" s="1"/>
  <c r="Y37" i="4"/>
  <c r="Z37" i="4" s="1"/>
  <c r="AH39" i="4"/>
  <c r="H114" i="6"/>
  <c r="I115" i="6"/>
  <c r="I154" i="6"/>
  <c r="H153" i="6"/>
  <c r="I105" i="8"/>
  <c r="H104" i="8"/>
  <c r="G153" i="6"/>
  <c r="G114" i="6"/>
  <c r="AE38" i="4"/>
  <c r="G104" i="8"/>
  <c r="L38" i="11" l="1"/>
  <c r="N38" i="11"/>
  <c r="J38" i="11"/>
  <c r="H38" i="11"/>
  <c r="G38" i="11"/>
  <c r="I38" i="11" s="1"/>
  <c r="K38" i="11"/>
  <c r="C30" i="9"/>
  <c r="H30" i="9" s="1"/>
  <c r="F39" i="11" s="1"/>
  <c r="Y38" i="4"/>
  <c r="Z38" i="4" s="1"/>
  <c r="AH40" i="4"/>
  <c r="I106" i="8"/>
  <c r="H105" i="8"/>
  <c r="I155" i="6"/>
  <c r="H154" i="6"/>
  <c r="H115" i="6"/>
  <c r="I116" i="6"/>
  <c r="AE39" i="4"/>
  <c r="G115" i="6"/>
  <c r="G154" i="6"/>
  <c r="G105" i="8"/>
  <c r="L39" i="11" l="1"/>
  <c r="G39" i="11"/>
  <c r="I39" i="11" s="1"/>
  <c r="N39" i="11"/>
  <c r="J39" i="11"/>
  <c r="K39" i="11"/>
  <c r="H39" i="11"/>
  <c r="F40" i="11"/>
  <c r="L40" i="11" s="1"/>
  <c r="C31" i="9"/>
  <c r="H31" i="9" s="1"/>
  <c r="Y39" i="4"/>
  <c r="Z39" i="4" s="1"/>
  <c r="I107" i="8"/>
  <c r="H107" i="8" s="1"/>
  <c r="H106" i="8"/>
  <c r="I117" i="6"/>
  <c r="H116" i="6"/>
  <c r="I156" i="6"/>
  <c r="H156" i="6" s="1"/>
  <c r="H155" i="6"/>
  <c r="AH41" i="4"/>
  <c r="N40" i="11"/>
  <c r="G155" i="6"/>
  <c r="AE41" i="4"/>
  <c r="G156" i="6"/>
  <c r="G106" i="8"/>
  <c r="G116" i="6"/>
  <c r="AE40" i="4"/>
  <c r="G107" i="8"/>
  <c r="H40" i="11" l="1"/>
  <c r="K40" i="11"/>
  <c r="J40" i="11"/>
  <c r="G40" i="11"/>
  <c r="I40" i="11" s="1"/>
  <c r="C32" i="9"/>
  <c r="H32" i="9" s="1"/>
  <c r="F41" i="11" s="1"/>
  <c r="Y40" i="4"/>
  <c r="Z40" i="4" s="1"/>
  <c r="Y41" i="4"/>
  <c r="Z41" i="4" s="1"/>
  <c r="I118" i="6"/>
  <c r="H118" i="6" s="1"/>
  <c r="H117" i="6"/>
  <c r="G117" i="6"/>
  <c r="G118" i="6"/>
  <c r="L41" i="11" l="1"/>
  <c r="N41" i="11"/>
  <c r="J41" i="11"/>
  <c r="K41" i="11"/>
  <c r="H41" i="11"/>
  <c r="G41" i="11"/>
  <c r="I41" i="11" s="1"/>
  <c r="C33" i="9"/>
  <c r="H33" i="9" s="1"/>
  <c r="F42" i="11" s="1"/>
  <c r="C34" i="9"/>
  <c r="H34" i="9" s="1"/>
  <c r="F43" i="11" s="1"/>
  <c r="AR14" i="10"/>
  <c r="L43" i="11" l="1"/>
  <c r="N43" i="11"/>
  <c r="K43" i="11"/>
  <c r="H43" i="11"/>
  <c r="G43" i="11"/>
  <c r="I43" i="11" s="1"/>
  <c r="J43" i="11"/>
  <c r="L42" i="11"/>
  <c r="K42" i="11"/>
  <c r="H42" i="11"/>
  <c r="N42" i="11"/>
  <c r="J42" i="11"/>
  <c r="G42" i="11"/>
  <c r="I42" i="11" s="1"/>
  <c r="M42" i="11" s="1"/>
  <c r="M38" i="11"/>
  <c r="AJ159" i="10"/>
  <c r="AJ155" i="10"/>
  <c r="AJ162" i="10"/>
  <c r="AJ158" i="10"/>
  <c r="AJ154" i="10"/>
  <c r="AJ161" i="10"/>
  <c r="AJ149" i="10"/>
  <c r="AJ157" i="10"/>
  <c r="AJ152" i="10"/>
  <c r="AJ148" i="10"/>
  <c r="AJ156" i="10"/>
  <c r="AJ150" i="10"/>
  <c r="AJ146" i="10"/>
  <c r="AJ144" i="10"/>
  <c r="AJ153" i="10"/>
  <c r="AJ143" i="10"/>
  <c r="AJ139" i="10"/>
  <c r="AJ135" i="10"/>
  <c r="AJ131" i="10"/>
  <c r="AJ160" i="10"/>
  <c r="AJ151" i="10"/>
  <c r="AJ147" i="10"/>
  <c r="AJ142" i="10"/>
  <c r="AJ138" i="10"/>
  <c r="AJ134" i="10"/>
  <c r="AJ145" i="10"/>
  <c r="AJ128" i="10"/>
  <c r="AJ124" i="10"/>
  <c r="AJ120" i="10"/>
  <c r="AJ141" i="10"/>
  <c r="AJ137" i="10"/>
  <c r="AJ133" i="10"/>
  <c r="AJ127" i="10"/>
  <c r="AJ123" i="10"/>
  <c r="AJ119" i="10"/>
  <c r="AJ130" i="10"/>
  <c r="AJ126" i="10"/>
  <c r="AJ122" i="10"/>
  <c r="AJ118" i="10"/>
  <c r="AJ140" i="10"/>
  <c r="AJ136" i="10"/>
  <c r="AJ129" i="10"/>
  <c r="AJ121" i="10"/>
  <c r="AJ115" i="10"/>
  <c r="AJ111" i="10"/>
  <c r="AJ107" i="10"/>
  <c r="AJ114" i="10"/>
  <c r="AJ125" i="10"/>
  <c r="AJ117" i="10"/>
  <c r="AJ113" i="10"/>
  <c r="AJ109" i="10"/>
  <c r="AJ105" i="10"/>
  <c r="AJ132" i="10"/>
  <c r="AJ116" i="10"/>
  <c r="AJ112" i="10"/>
  <c r="AJ108" i="10"/>
  <c r="AJ106" i="10"/>
  <c r="AJ103" i="10"/>
  <c r="AJ99" i="10"/>
  <c r="AJ95" i="10"/>
  <c r="AJ102" i="10"/>
  <c r="AJ98" i="10"/>
  <c r="AJ94" i="10"/>
  <c r="AJ110" i="10"/>
  <c r="AJ101" i="10"/>
  <c r="AJ97" i="10"/>
  <c r="AJ93" i="10"/>
  <c r="AJ104" i="10"/>
  <c r="AJ100" i="10"/>
  <c r="AJ96" i="10"/>
  <c r="AJ92" i="10"/>
  <c r="AJ88" i="10"/>
  <c r="AJ84" i="10"/>
  <c r="AJ80" i="10"/>
  <c r="AJ91" i="10"/>
  <c r="AJ87" i="10"/>
  <c r="AJ83" i="10"/>
  <c r="AJ90" i="10"/>
  <c r="AJ86" i="10"/>
  <c r="AJ82" i="10"/>
  <c r="AJ89" i="10"/>
  <c r="AJ85" i="10"/>
  <c r="AJ81" i="10"/>
  <c r="AJ76" i="10"/>
  <c r="AJ70" i="10"/>
  <c r="AJ66" i="10"/>
  <c r="AJ62" i="10"/>
  <c r="AJ58" i="10"/>
  <c r="AJ54" i="10"/>
  <c r="AJ50" i="10"/>
  <c r="AJ46" i="10"/>
  <c r="AJ42" i="10"/>
  <c r="AJ75" i="10"/>
  <c r="AJ69" i="10"/>
  <c r="AJ65" i="10"/>
  <c r="AJ61" i="10"/>
  <c r="AJ57" i="10"/>
  <c r="AJ53" i="10"/>
  <c r="AJ49" i="10"/>
  <c r="AJ45" i="10"/>
  <c r="AJ41" i="10"/>
  <c r="AJ78" i="10"/>
  <c r="AJ74" i="10"/>
  <c r="AJ68" i="10"/>
  <c r="AJ64" i="10"/>
  <c r="AJ60" i="10"/>
  <c r="AJ56" i="10"/>
  <c r="AJ52" i="10"/>
  <c r="AJ48" i="10"/>
  <c r="AJ44" i="10"/>
  <c r="AJ79" i="10"/>
  <c r="AJ77" i="10"/>
  <c r="AJ73" i="10"/>
  <c r="AJ67" i="10"/>
  <c r="AJ63" i="10"/>
  <c r="AJ59" i="10"/>
  <c r="AJ55" i="10"/>
  <c r="AJ51" i="10"/>
  <c r="AJ47" i="10"/>
  <c r="AJ43" i="10"/>
  <c r="AJ36" i="10"/>
  <c r="AJ32" i="10"/>
  <c r="AJ28" i="10"/>
  <c r="AJ24" i="10"/>
  <c r="AJ20" i="10"/>
  <c r="AJ16" i="10"/>
  <c r="AJ40" i="10"/>
  <c r="AJ35" i="10"/>
  <c r="AJ31" i="10"/>
  <c r="AJ27" i="10"/>
  <c r="AJ23" i="10"/>
  <c r="AJ19" i="10"/>
  <c r="AJ15" i="10"/>
  <c r="AJ38" i="10"/>
  <c r="AJ34" i="10"/>
  <c r="AJ30" i="10"/>
  <c r="AJ26" i="10"/>
  <c r="AJ22" i="10"/>
  <c r="AJ18" i="10"/>
  <c r="AJ14" i="10"/>
  <c r="AJ39" i="10"/>
  <c r="AJ37" i="10"/>
  <c r="AJ33" i="10"/>
  <c r="AJ29" i="10"/>
  <c r="AJ25" i="10"/>
  <c r="AJ21" i="10"/>
  <c r="AJ17" i="10"/>
  <c r="M37" i="11"/>
  <c r="M43" i="11"/>
  <c r="M15" i="11"/>
  <c r="M14" i="11"/>
  <c r="M36" i="11"/>
  <c r="M35" i="11"/>
  <c r="M39" i="11"/>
  <c r="AR159" i="10"/>
  <c r="AR155" i="10"/>
  <c r="AR162" i="10"/>
  <c r="AR158" i="10"/>
  <c r="AR154" i="10"/>
  <c r="AR161" i="10"/>
  <c r="AR149" i="10"/>
  <c r="AR160" i="10"/>
  <c r="AR156" i="10"/>
  <c r="AR148" i="10"/>
  <c r="AR151" i="10"/>
  <c r="AR144" i="10"/>
  <c r="AR157" i="10"/>
  <c r="AR143" i="10"/>
  <c r="AR139" i="10"/>
  <c r="AR135" i="10"/>
  <c r="AR131" i="10"/>
  <c r="AR150" i="10"/>
  <c r="AR147" i="10"/>
  <c r="AR146" i="10"/>
  <c r="AR142" i="10"/>
  <c r="AR138" i="10"/>
  <c r="AR134" i="10"/>
  <c r="AR153" i="10"/>
  <c r="AR128" i="10"/>
  <c r="AR124" i="10"/>
  <c r="AR120" i="10"/>
  <c r="AR140" i="10"/>
  <c r="AR136" i="10"/>
  <c r="AR132" i="10"/>
  <c r="AR127" i="10"/>
  <c r="AR123" i="10"/>
  <c r="AR119" i="10"/>
  <c r="AR152" i="10"/>
  <c r="AR145" i="10"/>
  <c r="AR130" i="10"/>
  <c r="AR126" i="10"/>
  <c r="AR122" i="10"/>
  <c r="AR118" i="10"/>
  <c r="AR141" i="10"/>
  <c r="AR137" i="10"/>
  <c r="AR133" i="10"/>
  <c r="AR125" i="10"/>
  <c r="AR117" i="10"/>
  <c r="AR115" i="10"/>
  <c r="AR111" i="10"/>
  <c r="AR107" i="10"/>
  <c r="AR114" i="10"/>
  <c r="AR129" i="10"/>
  <c r="AR121" i="10"/>
  <c r="AR113" i="10"/>
  <c r="AR109" i="10"/>
  <c r="AR105" i="10"/>
  <c r="AR116" i="10"/>
  <c r="AR112" i="10"/>
  <c r="AR110" i="10"/>
  <c r="AR108" i="10"/>
  <c r="AR106" i="10"/>
  <c r="AR103" i="10"/>
  <c r="AR99" i="10"/>
  <c r="AR95" i="10"/>
  <c r="AR102" i="10"/>
  <c r="AR98" i="10"/>
  <c r="AR94" i="10"/>
  <c r="AR101" i="10"/>
  <c r="AR97" i="10"/>
  <c r="AR93" i="10"/>
  <c r="AR104" i="10"/>
  <c r="AR100" i="10"/>
  <c r="AR96" i="10"/>
  <c r="AR92" i="10"/>
  <c r="AR88" i="10"/>
  <c r="AR84" i="10"/>
  <c r="AR80" i="10"/>
  <c r="AR87" i="10"/>
  <c r="AR83" i="10"/>
  <c r="AR91" i="10"/>
  <c r="AR90" i="10"/>
  <c r="AR86" i="10"/>
  <c r="AR82" i="10"/>
  <c r="AR89" i="10"/>
  <c r="AR85" i="10"/>
  <c r="AR81" i="10"/>
  <c r="AR76" i="10"/>
  <c r="AR70" i="10"/>
  <c r="AR66" i="10"/>
  <c r="AR62" i="10"/>
  <c r="AR58" i="10"/>
  <c r="AR54" i="10"/>
  <c r="AR50" i="10"/>
  <c r="AR46" i="10"/>
  <c r="AR42" i="10"/>
  <c r="AR75" i="10"/>
  <c r="AR69" i="10"/>
  <c r="AR65" i="10"/>
  <c r="AR61" i="10"/>
  <c r="AR57" i="10"/>
  <c r="AR53" i="10"/>
  <c r="AR49" i="10"/>
  <c r="AR45" i="10"/>
  <c r="AR41" i="10"/>
  <c r="AR78" i="10"/>
  <c r="AR74" i="10"/>
  <c r="AR68" i="10"/>
  <c r="AR64" i="10"/>
  <c r="AR60" i="10"/>
  <c r="AR56" i="10"/>
  <c r="AR52" i="10"/>
  <c r="AR48" i="10"/>
  <c r="AR44" i="10"/>
  <c r="AR79" i="10"/>
  <c r="AR77" i="10"/>
  <c r="AR73" i="10"/>
  <c r="AR67" i="10"/>
  <c r="AR63" i="10"/>
  <c r="AR59" i="10"/>
  <c r="AR55" i="10"/>
  <c r="AR51" i="10"/>
  <c r="AR47" i="10"/>
  <c r="AR43" i="10"/>
  <c r="AR36" i="10"/>
  <c r="AR32" i="10"/>
  <c r="AR28" i="10"/>
  <c r="AR24" i="10"/>
  <c r="AR20" i="10"/>
  <c r="AR16" i="10"/>
  <c r="AR40" i="10"/>
  <c r="AR39" i="10"/>
  <c r="AR35" i="10"/>
  <c r="AR31" i="10"/>
  <c r="AR27" i="10"/>
  <c r="AR23" i="10"/>
  <c r="AR19" i="10"/>
  <c r="AR15" i="10"/>
  <c r="AR38" i="10"/>
  <c r="AR34" i="10"/>
  <c r="AR30" i="10"/>
  <c r="AR26" i="10"/>
  <c r="AR22" i="10"/>
  <c r="AR18" i="10"/>
  <c r="AR37" i="10"/>
  <c r="AR33" i="10"/>
  <c r="AR29" i="10"/>
  <c r="AR25" i="10"/>
  <c r="AR21" i="10"/>
  <c r="AR17" i="10"/>
  <c r="M40" i="11"/>
  <c r="M41" i="11"/>
  <c r="C14" i="10" l="1"/>
  <c r="Q14" i="10" s="1"/>
  <c r="C87" i="10"/>
  <c r="AS87" i="10" s="1"/>
  <c r="C95" i="10"/>
  <c r="AS95" i="10" s="1"/>
  <c r="C91" i="10"/>
  <c r="AS91" i="10" s="1"/>
  <c r="C76" i="10"/>
  <c r="K76" i="10" s="1"/>
  <c r="C74" i="10"/>
  <c r="AS74" i="10" s="1"/>
  <c r="C86" i="10"/>
  <c r="K86" i="10" s="1"/>
  <c r="C92" i="10"/>
  <c r="K92" i="10" s="1"/>
  <c r="C94" i="10"/>
  <c r="K94" i="10" s="1"/>
  <c r="C78" i="10"/>
  <c r="K78" i="10" s="1"/>
  <c r="C85" i="10"/>
  <c r="K85" i="10" s="1"/>
  <c r="C90" i="10"/>
  <c r="K90" i="10" s="1"/>
  <c r="C80" i="10"/>
  <c r="K80" i="10" s="1"/>
  <c r="C96" i="10"/>
  <c r="AS96" i="10" s="1"/>
  <c r="C97" i="10"/>
  <c r="K97" i="10" s="1"/>
  <c r="C98" i="10"/>
  <c r="K98" i="10" s="1"/>
  <c r="C77" i="10"/>
  <c r="K77" i="10" s="1"/>
  <c r="C82" i="10"/>
  <c r="K82" i="10" s="1"/>
  <c r="C88" i="10"/>
  <c r="K88" i="10" s="1"/>
  <c r="C79" i="10"/>
  <c r="K79" i="10" s="1"/>
  <c r="C81" i="10"/>
  <c r="K81" i="10" s="1"/>
  <c r="C93" i="10"/>
  <c r="K93" i="10" s="1"/>
  <c r="C75" i="10"/>
  <c r="K75" i="10" s="1"/>
  <c r="C89" i="10"/>
  <c r="K89" i="10" s="1"/>
  <c r="C83" i="10"/>
  <c r="K83" i="10" s="1"/>
  <c r="C84" i="10"/>
  <c r="K84" i="10" s="1"/>
  <c r="C17" i="10"/>
  <c r="K17" i="10" s="1"/>
  <c r="C18" i="10"/>
  <c r="K18" i="10" s="1"/>
  <c r="C19" i="10"/>
  <c r="K19" i="10" s="1"/>
  <c r="C73" i="10"/>
  <c r="AS73" i="10" s="1"/>
  <c r="C24" i="10"/>
  <c r="K24" i="10" s="1"/>
  <c r="C21" i="10"/>
  <c r="K21" i="10" s="1"/>
  <c r="C22" i="10"/>
  <c r="K22" i="10" s="1"/>
  <c r="C23" i="10"/>
  <c r="K23" i="10" s="1"/>
  <c r="C25" i="10"/>
  <c r="K25" i="10" s="1"/>
  <c r="C26" i="10"/>
  <c r="K26" i="10" s="1"/>
  <c r="C16" i="10"/>
  <c r="K16" i="10" s="1"/>
  <c r="C15" i="10"/>
  <c r="K15" i="10" s="1"/>
  <c r="C20" i="10"/>
  <c r="K20" i="10" s="1"/>
  <c r="K14" i="10"/>
  <c r="AK14" i="10" l="1"/>
  <c r="I91" i="10"/>
  <c r="I79" i="10"/>
  <c r="I95" i="10"/>
  <c r="I76" i="10"/>
  <c r="I14" i="10"/>
  <c r="I75" i="10"/>
  <c r="I26" i="10"/>
  <c r="I96" i="10"/>
  <c r="I78" i="10"/>
  <c r="I94" i="10"/>
  <c r="I86" i="10"/>
  <c r="I23" i="10"/>
  <c r="I88" i="10"/>
  <c r="I77" i="10"/>
  <c r="I84" i="10"/>
  <c r="I73" i="10"/>
  <c r="I25" i="10"/>
  <c r="I80" i="10"/>
  <c r="I16" i="10"/>
  <c r="I93" i="10"/>
  <c r="I81" i="10"/>
  <c r="I18" i="10"/>
  <c r="I87" i="10"/>
  <c r="I24" i="10"/>
  <c r="I83" i="10"/>
  <c r="I20" i="10"/>
  <c r="I98" i="10"/>
  <c r="I90" i="10"/>
  <c r="I22" i="10"/>
  <c r="I92" i="10"/>
  <c r="I74" i="10"/>
  <c r="I17" i="10"/>
  <c r="I82" i="10"/>
  <c r="I19" i="10"/>
  <c r="I89" i="10"/>
  <c r="I15" i="10"/>
  <c r="I97" i="10"/>
  <c r="I85" i="10"/>
  <c r="I21" i="10"/>
  <c r="Q95" i="10"/>
  <c r="Q97" i="10"/>
  <c r="Q88" i="10"/>
  <c r="Q85" i="10"/>
  <c r="Q91" i="10"/>
  <c r="Q24" i="10"/>
  <c r="Q89" i="10"/>
  <c r="Q86" i="10"/>
  <c r="Q75" i="10"/>
  <c r="Q77" i="10"/>
  <c r="Q16" i="10"/>
  <c r="Q80" i="10"/>
  <c r="Q15" i="10"/>
  <c r="Q93" i="10"/>
  <c r="Q94" i="10"/>
  <c r="Q23" i="10"/>
  <c r="AS14" i="10"/>
  <c r="Q81" i="10"/>
  <c r="Q18" i="10"/>
  <c r="Q87" i="10"/>
  <c r="Q21" i="10"/>
  <c r="Q26" i="10"/>
  <c r="Q90" i="10"/>
  <c r="K87" i="10"/>
  <c r="Q92" i="10"/>
  <c r="Q74" i="10"/>
  <c r="Q17" i="10"/>
  <c r="Q82" i="10"/>
  <c r="Q19" i="10"/>
  <c r="Q96" i="10"/>
  <c r="Q84" i="10"/>
  <c r="Q73" i="10"/>
  <c r="Q25" i="10"/>
  <c r="Q78" i="10"/>
  <c r="Q79" i="10"/>
  <c r="Q76" i="10"/>
  <c r="Q83" i="10"/>
  <c r="Q20" i="10"/>
  <c r="Q98" i="10"/>
  <c r="Q22" i="10"/>
  <c r="AK95" i="10"/>
  <c r="K95" i="10"/>
  <c r="AK87" i="10"/>
  <c r="AK73" i="10"/>
  <c r="AK93" i="10"/>
  <c r="K74" i="10"/>
  <c r="AK82" i="10"/>
  <c r="K96" i="10"/>
  <c r="AK75" i="10"/>
  <c r="AK96" i="10"/>
  <c r="AK78" i="10"/>
  <c r="K73" i="10"/>
  <c r="AK74" i="10"/>
  <c r="AK84" i="10"/>
  <c r="AK15" i="10"/>
  <c r="AK23" i="10"/>
  <c r="AK88" i="10"/>
  <c r="AK24" i="10"/>
  <c r="AK85" i="10"/>
  <c r="AK17" i="10"/>
  <c r="AK86" i="10"/>
  <c r="AK97" i="10"/>
  <c r="AS81" i="10"/>
  <c r="AK20" i="10"/>
  <c r="AK25" i="10"/>
  <c r="AS88" i="10"/>
  <c r="AK98" i="10"/>
  <c r="AK90" i="10"/>
  <c r="AS77" i="10"/>
  <c r="AS17" i="10"/>
  <c r="AS19" i="10"/>
  <c r="AS93" i="10"/>
  <c r="AS16" i="10"/>
  <c r="AS18" i="10"/>
  <c r="K91" i="10"/>
  <c r="AS92" i="10"/>
  <c r="AS22" i="10"/>
  <c r="AS78" i="10"/>
  <c r="AS83" i="10"/>
  <c r="AS24" i="10"/>
  <c r="AS25" i="10"/>
  <c r="AS80" i="10"/>
  <c r="AK91" i="10"/>
  <c r="AS79" i="10"/>
  <c r="AS21" i="10"/>
  <c r="AS82" i="10"/>
  <c r="AS23" i="10"/>
  <c r="AS97" i="10"/>
  <c r="AS84" i="10"/>
  <c r="AS85" i="10"/>
  <c r="AK21" i="10"/>
  <c r="AK26" i="10"/>
  <c r="AS98" i="10"/>
  <c r="AS86" i="10"/>
  <c r="AS26" i="10"/>
  <c r="AS20" i="10"/>
  <c r="AS94" i="10"/>
  <c r="AS76" i="10"/>
  <c r="AS89" i="10"/>
  <c r="AS90" i="10"/>
  <c r="AS75" i="10"/>
  <c r="AS15" i="10"/>
  <c r="AK76" i="10"/>
  <c r="AK79" i="10"/>
  <c r="AK89" i="10"/>
  <c r="AK18" i="10"/>
  <c r="AK92" i="10"/>
  <c r="AK81" i="10"/>
  <c r="AK77" i="10"/>
  <c r="AK22" i="10"/>
  <c r="AK94" i="10"/>
  <c r="AK19" i="10"/>
  <c r="AK83" i="10"/>
  <c r="AK80" i="10"/>
  <c r="AK16" i="10"/>
  <c r="AQ80" i="10"/>
  <c r="AQ93" i="10"/>
  <c r="AQ20" i="10"/>
  <c r="AQ22" i="10"/>
  <c r="AI14" i="10"/>
  <c r="AQ85" i="10"/>
  <c r="AI91" i="10"/>
  <c r="AI87" i="10"/>
  <c r="AI83" i="10"/>
  <c r="AQ18" i="10"/>
  <c r="AQ16" i="10"/>
  <c r="AQ81" i="10"/>
  <c r="AI24" i="10"/>
  <c r="AI75" i="10"/>
  <c r="AQ97" i="10"/>
  <c r="AQ25" i="10"/>
  <c r="AQ79" i="10"/>
  <c r="AI19" i="10"/>
  <c r="AQ84" i="10"/>
  <c r="AQ89" i="10"/>
  <c r="AI73" i="10"/>
  <c r="AI15" i="10"/>
  <c r="AI82" i="10"/>
  <c r="AI98" i="10"/>
  <c r="AI96" i="10"/>
  <c r="AQ90" i="10"/>
  <c r="AI78" i="10"/>
  <c r="AQ26" i="10"/>
  <c r="AI88" i="10"/>
  <c r="AQ19" i="10"/>
  <c r="AI93" i="10"/>
  <c r="AQ91" i="10"/>
  <c r="AI81" i="10"/>
  <c r="AI79" i="10"/>
  <c r="AI22" i="10"/>
  <c r="AQ87" i="10"/>
  <c r="AQ24" i="10"/>
  <c r="AQ88" i="10"/>
  <c r="AI84" i="10"/>
  <c r="AI89" i="10"/>
  <c r="AQ73" i="10"/>
  <c r="AQ15" i="10"/>
  <c r="AQ82" i="10"/>
  <c r="AQ98" i="10"/>
  <c r="AQ96" i="10"/>
  <c r="AI90" i="10"/>
  <c r="AQ78" i="10"/>
  <c r="AI26" i="10"/>
  <c r="AQ95" i="10"/>
  <c r="AQ76" i="10"/>
  <c r="AI94" i="10"/>
  <c r="AI92" i="10"/>
  <c r="AI86" i="10"/>
  <c r="AI74" i="10"/>
  <c r="AQ23" i="10"/>
  <c r="AQ21" i="10"/>
  <c r="AI77" i="10"/>
  <c r="AQ17" i="10"/>
  <c r="AQ83" i="10"/>
  <c r="AQ75" i="10"/>
  <c r="AI20" i="10"/>
  <c r="AQ14" i="10"/>
  <c r="AI18" i="10"/>
  <c r="AI97" i="10"/>
  <c r="AI80" i="10"/>
  <c r="AI85" i="10"/>
  <c r="AI16" i="10"/>
  <c r="AI25" i="10"/>
  <c r="AI95" i="10"/>
  <c r="AI76" i="10"/>
  <c r="AQ94" i="10"/>
  <c r="AQ92" i="10"/>
  <c r="AQ86" i="10"/>
  <c r="AQ74" i="10"/>
  <c r="AI23" i="10"/>
  <c r="AI21" i="10"/>
  <c r="AQ77" i="10"/>
  <c r="AI17" i="10"/>
  <c r="Y15" i="10"/>
  <c r="AM97" i="10"/>
  <c r="AM85" i="10"/>
  <c r="AE25" i="10"/>
  <c r="AO88" i="10"/>
  <c r="AO82" i="10"/>
  <c r="AO77" i="10"/>
  <c r="AO19" i="10"/>
  <c r="AG17" i="10"/>
  <c r="AG83" i="10"/>
  <c r="AG75" i="10"/>
  <c r="AO20" i="10"/>
  <c r="AO14" i="10"/>
  <c r="AO97" i="10"/>
  <c r="AG80" i="10"/>
  <c r="AO85" i="10"/>
  <c r="AO16" i="10"/>
  <c r="AG25" i="10"/>
  <c r="AO93" i="10"/>
  <c r="AO91" i="10"/>
  <c r="AO81" i="10"/>
  <c r="AO79" i="10"/>
  <c r="AO22" i="10"/>
  <c r="AE83" i="10"/>
  <c r="AE97" i="10"/>
  <c r="AE85" i="10"/>
  <c r="AM25" i="10"/>
  <c r="AG88" i="10"/>
  <c r="AG82" i="10"/>
  <c r="AG77" i="10"/>
  <c r="AG19" i="10"/>
  <c r="AO17" i="10"/>
  <c r="AO83" i="10"/>
  <c r="AO75" i="10"/>
  <c r="AG20" i="10"/>
  <c r="AG14" i="10"/>
  <c r="AG97" i="10"/>
  <c r="AO80" i="10"/>
  <c r="AG85" i="10"/>
  <c r="AG16" i="10"/>
  <c r="AO25" i="10"/>
  <c r="AG93" i="10"/>
  <c r="AG91" i="10"/>
  <c r="AG81" i="10"/>
  <c r="AG79" i="10"/>
  <c r="AG22" i="10"/>
  <c r="AM75" i="10"/>
  <c r="AE80" i="10"/>
  <c r="AE16" i="10"/>
  <c r="AG95" i="10"/>
  <c r="AG87" i="10"/>
  <c r="AG76" i="10"/>
  <c r="AO24" i="10"/>
  <c r="AO18" i="10"/>
  <c r="AO84" i="10"/>
  <c r="AO89" i="10"/>
  <c r="AO73" i="10"/>
  <c r="AO15" i="10"/>
  <c r="AO98" i="10"/>
  <c r="AG96" i="10"/>
  <c r="AO90" i="10"/>
  <c r="AG78" i="10"/>
  <c r="AO26" i="10"/>
  <c r="AO94" i="10"/>
  <c r="AG92" i="10"/>
  <c r="AO86" i="10"/>
  <c r="AG74" i="10"/>
  <c r="AG23" i="10"/>
  <c r="AO21" i="10"/>
  <c r="AE75" i="10"/>
  <c r="AM80" i="10"/>
  <c r="AM16" i="10"/>
  <c r="AO95" i="10"/>
  <c r="AO87" i="10"/>
  <c r="AO76" i="10"/>
  <c r="AG24" i="10"/>
  <c r="AG18" i="10"/>
  <c r="AG84" i="10"/>
  <c r="AG89" i="10"/>
  <c r="AG73" i="10"/>
  <c r="AG15" i="10"/>
  <c r="AG98" i="10"/>
  <c r="AO96" i="10"/>
  <c r="AG90" i="10"/>
  <c r="AO78" i="10"/>
  <c r="AG26" i="10"/>
  <c r="AG94" i="10"/>
  <c r="AO92" i="10"/>
  <c r="AG86" i="10"/>
  <c r="AO74" i="10"/>
  <c r="AO23" i="10"/>
  <c r="AG21" i="10"/>
  <c r="Y96" i="10"/>
  <c r="Y23" i="10"/>
  <c r="AM83" i="10"/>
  <c r="AE20" i="10"/>
  <c r="AM14" i="10"/>
  <c r="AE93" i="10"/>
  <c r="AE91" i="10"/>
  <c r="AE81" i="10"/>
  <c r="AM79" i="10"/>
  <c r="AE22" i="10"/>
  <c r="AM95" i="10"/>
  <c r="AM87" i="10"/>
  <c r="AM76" i="10"/>
  <c r="AM24" i="10"/>
  <c r="AE18" i="10"/>
  <c r="Y78" i="10"/>
  <c r="AM84" i="10"/>
  <c r="AE89" i="10"/>
  <c r="AE73" i="10"/>
  <c r="AE15" i="10"/>
  <c r="AE98" i="10"/>
  <c r="AM96" i="10"/>
  <c r="AE90" i="10"/>
  <c r="AE78" i="10"/>
  <c r="AE26" i="10"/>
  <c r="AM93" i="10"/>
  <c r="AM91" i="10"/>
  <c r="AM81" i="10"/>
  <c r="AE79" i="10"/>
  <c r="AM22" i="10"/>
  <c r="AE95" i="10"/>
  <c r="AE87" i="10"/>
  <c r="AE76" i="10"/>
  <c r="AE24" i="10"/>
  <c r="AM18" i="10"/>
  <c r="Y89" i="10"/>
  <c r="Y94" i="10"/>
  <c r="AE84" i="10"/>
  <c r="AM89" i="10"/>
  <c r="AM73" i="10"/>
  <c r="AM15" i="10"/>
  <c r="AM98" i="10"/>
  <c r="AE96" i="10"/>
  <c r="AM90" i="10"/>
  <c r="AM78" i="10"/>
  <c r="AM26" i="10"/>
  <c r="AM94" i="10"/>
  <c r="AM92" i="10"/>
  <c r="AM86" i="10"/>
  <c r="AE74" i="10"/>
  <c r="AE23" i="10"/>
  <c r="AE21" i="10"/>
  <c r="AE88" i="10"/>
  <c r="AE82" i="10"/>
  <c r="AE77" i="10"/>
  <c r="AM19" i="10"/>
  <c r="AM17" i="10"/>
  <c r="Y86" i="10"/>
  <c r="AM20" i="10"/>
  <c r="AE14" i="10"/>
  <c r="AE94" i="10"/>
  <c r="AE92" i="10"/>
  <c r="AE86" i="10"/>
  <c r="AM74" i="10"/>
  <c r="AM23" i="10"/>
  <c r="AM21" i="10"/>
  <c r="AM88" i="10"/>
  <c r="AM82" i="10"/>
  <c r="AM77" i="10"/>
  <c r="AE19" i="10"/>
  <c r="AE17" i="10"/>
  <c r="Y82" i="10"/>
  <c r="Y19" i="10"/>
  <c r="Y83" i="10"/>
  <c r="Y20" i="10"/>
  <c r="Y97" i="10"/>
  <c r="Y85" i="10"/>
  <c r="Y25" i="10"/>
  <c r="Y91" i="10"/>
  <c r="Y79" i="10"/>
  <c r="Y95" i="10"/>
  <c r="Y76" i="10"/>
  <c r="Y18" i="10"/>
  <c r="Y88" i="10"/>
  <c r="Y77" i="10"/>
  <c r="Y17" i="10"/>
  <c r="Y75" i="10"/>
  <c r="Y14" i="10"/>
  <c r="Y80" i="10"/>
  <c r="Y16" i="10"/>
  <c r="Y93" i="10"/>
  <c r="Y81" i="10"/>
  <c r="Y22" i="10"/>
  <c r="Y87" i="10"/>
  <c r="Y24" i="10"/>
  <c r="Y84" i="10"/>
  <c r="Y73" i="10"/>
  <c r="Y98" i="10"/>
  <c r="Y90" i="10"/>
  <c r="Y26" i="10"/>
  <c r="Y92" i="10"/>
  <c r="Y74" i="10"/>
  <c r="Y21" i="10"/>
  <c r="W84" i="10"/>
  <c r="W73" i="10"/>
  <c r="W98" i="10"/>
  <c r="W90" i="10"/>
  <c r="W26" i="10"/>
  <c r="W92" i="10"/>
  <c r="W74" i="10"/>
  <c r="W21" i="10"/>
  <c r="W87" i="10"/>
  <c r="W24" i="10"/>
  <c r="W83" i="10"/>
  <c r="W20" i="10"/>
  <c r="W97" i="10"/>
  <c r="W85" i="10"/>
  <c r="W25" i="10"/>
  <c r="W91" i="10"/>
  <c r="W79" i="10"/>
  <c r="W82" i="10"/>
  <c r="W19" i="10"/>
  <c r="W89" i="10"/>
  <c r="W15" i="10"/>
  <c r="W96" i="10"/>
  <c r="W78" i="10"/>
  <c r="W94" i="10"/>
  <c r="W86" i="10"/>
  <c r="W23" i="10"/>
  <c r="W95" i="10"/>
  <c r="W76" i="10"/>
  <c r="W18" i="10"/>
  <c r="W75" i="10"/>
  <c r="W14" i="10"/>
  <c r="W80" i="10"/>
  <c r="W16" i="10"/>
  <c r="W93" i="10"/>
  <c r="W81" i="10"/>
  <c r="W22" i="10"/>
  <c r="W88" i="10"/>
  <c r="W77" i="10"/>
  <c r="W17" i="10"/>
  <c r="S82" i="10"/>
  <c r="S19" i="10"/>
  <c r="S83" i="10"/>
  <c r="S20" i="10"/>
  <c r="S97" i="10"/>
  <c r="S85" i="10"/>
  <c r="S25" i="10"/>
  <c r="S91" i="10"/>
  <c r="S79" i="10"/>
  <c r="S95" i="10"/>
  <c r="S76" i="10"/>
  <c r="S18" i="10"/>
  <c r="S89" i="10"/>
  <c r="S15" i="10"/>
  <c r="S96" i="10"/>
  <c r="S78" i="10"/>
  <c r="S94" i="10"/>
  <c r="S86" i="10"/>
  <c r="S23" i="10"/>
  <c r="S88" i="10"/>
  <c r="S77" i="10"/>
  <c r="S17" i="10"/>
  <c r="S75" i="10"/>
  <c r="S14" i="10"/>
  <c r="S80" i="10"/>
  <c r="S16" i="10"/>
  <c r="S93" i="10"/>
  <c r="S81" i="10"/>
  <c r="S22" i="10"/>
  <c r="S87" i="10"/>
  <c r="S24" i="10"/>
  <c r="S84" i="10"/>
  <c r="S73" i="10"/>
  <c r="S98" i="10"/>
  <c r="S90" i="10"/>
  <c r="S26" i="10"/>
  <c r="S92" i="10"/>
  <c r="S74" i="10"/>
  <c r="S21" i="10"/>
  <c r="O84" i="10"/>
  <c r="O73" i="10"/>
  <c r="O98" i="10"/>
  <c r="O90" i="10"/>
  <c r="O26" i="10"/>
  <c r="O93" i="10"/>
  <c r="O81" i="10"/>
  <c r="O22" i="10"/>
  <c r="O87" i="10"/>
  <c r="O24" i="10"/>
  <c r="O83" i="10"/>
  <c r="O20" i="10"/>
  <c r="O97" i="10"/>
  <c r="O85" i="10"/>
  <c r="O25" i="10"/>
  <c r="O92" i="10"/>
  <c r="O74" i="10"/>
  <c r="O21" i="10"/>
  <c r="O82" i="10"/>
  <c r="O19" i="10"/>
  <c r="O89" i="10"/>
  <c r="O15" i="10"/>
  <c r="O96" i="10"/>
  <c r="O78" i="10"/>
  <c r="O91" i="10"/>
  <c r="O79" i="10"/>
  <c r="O95" i="10"/>
  <c r="O76" i="10"/>
  <c r="O18" i="10"/>
  <c r="O75" i="10"/>
  <c r="O14" i="10"/>
  <c r="O80" i="10"/>
  <c r="O16" i="10"/>
  <c r="O94" i="10"/>
  <c r="O86" i="10"/>
  <c r="O23" i="10"/>
  <c r="O88" i="10"/>
  <c r="O77" i="10"/>
  <c r="O17" i="10"/>
  <c r="M82" i="10"/>
  <c r="M19" i="10"/>
  <c r="M83" i="10"/>
  <c r="M20" i="10"/>
  <c r="M97" i="10"/>
  <c r="M85" i="10"/>
  <c r="M25" i="10"/>
  <c r="M91" i="10"/>
  <c r="M79" i="10"/>
  <c r="M95" i="10"/>
  <c r="M76" i="10"/>
  <c r="M18" i="10"/>
  <c r="M89" i="10"/>
  <c r="M15" i="10"/>
  <c r="M96" i="10"/>
  <c r="M78" i="10"/>
  <c r="M94" i="10"/>
  <c r="M86" i="10"/>
  <c r="M23" i="10"/>
  <c r="M88" i="10"/>
  <c r="M77" i="10"/>
  <c r="M17" i="10"/>
  <c r="M75" i="10"/>
  <c r="M14" i="10"/>
  <c r="M80" i="10"/>
  <c r="M16" i="10"/>
  <c r="M93" i="10"/>
  <c r="M81" i="10"/>
  <c r="M22" i="10"/>
  <c r="M87" i="10"/>
  <c r="M24" i="10"/>
  <c r="M84" i="10"/>
  <c r="M73" i="10"/>
  <c r="M98" i="10"/>
  <c r="M90" i="10"/>
  <c r="M26" i="10"/>
  <c r="M92" i="10"/>
  <c r="M74" i="10"/>
  <c r="M21" i="10"/>
  <c r="AC82" i="10"/>
  <c r="AC19" i="10"/>
  <c r="AC83" i="10"/>
  <c r="AC20" i="10"/>
  <c r="AC97" i="10"/>
  <c r="AC85" i="10"/>
  <c r="AC25" i="10"/>
  <c r="AC91" i="10"/>
  <c r="AC79" i="10"/>
  <c r="AC95" i="10"/>
  <c r="AC76" i="10"/>
  <c r="AC18" i="10"/>
  <c r="AC89" i="10"/>
  <c r="AC15" i="10"/>
  <c r="AC96" i="10"/>
  <c r="AC78" i="10"/>
  <c r="AC94" i="10"/>
  <c r="AC86" i="10"/>
  <c r="AC23" i="10"/>
  <c r="AC88" i="10"/>
  <c r="AC77" i="10"/>
  <c r="AC17" i="10"/>
  <c r="AC75" i="10"/>
  <c r="AC14" i="10"/>
  <c r="AC80" i="10"/>
  <c r="AC16" i="10"/>
  <c r="AC93" i="10"/>
  <c r="AC81" i="10"/>
  <c r="AC22" i="10"/>
  <c r="AA15" i="10"/>
  <c r="AC87" i="10"/>
  <c r="AC24" i="10"/>
  <c r="AC84" i="10"/>
  <c r="AC73" i="10"/>
  <c r="AC98" i="10"/>
  <c r="AC90" i="10"/>
  <c r="AC26" i="10"/>
  <c r="AC92" i="10"/>
  <c r="AC74" i="10"/>
  <c r="AC21" i="10"/>
  <c r="AA84" i="10"/>
  <c r="AA73" i="10"/>
  <c r="AA98" i="10"/>
  <c r="AA90" i="10"/>
  <c r="AA26" i="10"/>
  <c r="AA93" i="10"/>
  <c r="AA81" i="10"/>
  <c r="AA22" i="10"/>
  <c r="AA87" i="10"/>
  <c r="AA24" i="10"/>
  <c r="AA83" i="10"/>
  <c r="AA20" i="10"/>
  <c r="AA97" i="10"/>
  <c r="AA85" i="10"/>
  <c r="AA25" i="10"/>
  <c r="AA92" i="10"/>
  <c r="AA74" i="10"/>
  <c r="AA21" i="10"/>
  <c r="AA82" i="10"/>
  <c r="AA19" i="10"/>
  <c r="AA78" i="10"/>
  <c r="AA91" i="10"/>
  <c r="AA95" i="10"/>
  <c r="AA76" i="10"/>
  <c r="AA18" i="10"/>
  <c r="AA89" i="10"/>
  <c r="AA96" i="10"/>
  <c r="AA79" i="10"/>
  <c r="AA75" i="10"/>
  <c r="AA14" i="10"/>
  <c r="AA80" i="10"/>
  <c r="AA16" i="10"/>
  <c r="AA94" i="10"/>
  <c r="AA86" i="10"/>
  <c r="AA23" i="10"/>
  <c r="AA88" i="10"/>
  <c r="AA77" i="10"/>
  <c r="AA17" i="10"/>
  <c r="U82" i="10"/>
  <c r="U19" i="10"/>
  <c r="U83" i="10"/>
  <c r="U20" i="10"/>
  <c r="U97" i="10"/>
  <c r="U85" i="10"/>
  <c r="U25" i="10"/>
  <c r="U91" i="10"/>
  <c r="U79" i="10"/>
  <c r="U95" i="10"/>
  <c r="U76" i="10"/>
  <c r="U18" i="10"/>
  <c r="U89" i="10"/>
  <c r="U15" i="10"/>
  <c r="U96" i="10"/>
  <c r="U78" i="10"/>
  <c r="U94" i="10"/>
  <c r="U86" i="10"/>
  <c r="U23" i="10"/>
  <c r="U88" i="10"/>
  <c r="U77" i="10"/>
  <c r="U17" i="10"/>
  <c r="U75" i="10"/>
  <c r="U14" i="10"/>
  <c r="U80" i="10"/>
  <c r="U16" i="10"/>
  <c r="U93" i="10"/>
  <c r="U81" i="10"/>
  <c r="U22" i="10"/>
  <c r="U87" i="10"/>
  <c r="U24" i="10"/>
  <c r="U84" i="10"/>
  <c r="U73" i="10"/>
  <c r="U98" i="10"/>
  <c r="U90" i="10"/>
  <c r="U26" i="10"/>
  <c r="U92" i="10"/>
  <c r="U74" i="10"/>
  <c r="U21" i="10"/>
  <c r="J9" i="10"/>
  <c r="H10" i="10" l="1"/>
  <c r="K16" i="11" s="1"/>
  <c r="H9" i="10"/>
  <c r="P9" i="10"/>
  <c r="J20" i="11" s="1"/>
  <c r="P10" i="10"/>
  <c r="K20" i="11" s="1"/>
  <c r="J10" i="10"/>
  <c r="K17" i="11" s="1"/>
  <c r="AR9" i="10"/>
  <c r="J34" i="11" s="1"/>
  <c r="AR10" i="10"/>
  <c r="K34" i="11" s="1"/>
  <c r="AJ9" i="10"/>
  <c r="J30" i="11" s="1"/>
  <c r="AJ10" i="10"/>
  <c r="K30" i="11" s="1"/>
  <c r="AD10" i="10"/>
  <c r="K27" i="11" s="1"/>
  <c r="AP10" i="10"/>
  <c r="K33" i="11" s="1"/>
  <c r="AH10" i="10"/>
  <c r="K29" i="11" s="1"/>
  <c r="AL9" i="10"/>
  <c r="J31" i="11" s="1"/>
  <c r="AN10" i="10"/>
  <c r="K32" i="11" s="1"/>
  <c r="AN9" i="10"/>
  <c r="J32" i="11" s="1"/>
  <c r="AH9" i="10"/>
  <c r="J29" i="11" s="1"/>
  <c r="AD9" i="10"/>
  <c r="J27" i="11" s="1"/>
  <c r="AL10" i="10"/>
  <c r="K31" i="11" s="1"/>
  <c r="AF10" i="10"/>
  <c r="K28" i="11" s="1"/>
  <c r="AF9" i="10"/>
  <c r="AP9" i="10"/>
  <c r="X10" i="10"/>
  <c r="K24" i="11" s="1"/>
  <c r="X9" i="10"/>
  <c r="V9" i="10"/>
  <c r="V10" i="10"/>
  <c r="K23" i="11" s="1"/>
  <c r="R9" i="10"/>
  <c r="R10" i="10"/>
  <c r="K21" i="11" s="1"/>
  <c r="N9" i="10"/>
  <c r="N10" i="10"/>
  <c r="K19" i="11" s="1"/>
  <c r="L9" i="10"/>
  <c r="L10" i="10"/>
  <c r="K18" i="11" s="1"/>
  <c r="AB9" i="10"/>
  <c r="AB10" i="10"/>
  <c r="K26" i="11" s="1"/>
  <c r="Z9" i="10"/>
  <c r="Z10" i="10"/>
  <c r="K25" i="11" s="1"/>
  <c r="T9" i="10"/>
  <c r="T10" i="10"/>
  <c r="K22" i="11" s="1"/>
  <c r="J17" i="11"/>
  <c r="J16" i="11" l="1"/>
  <c r="M16" i="11" s="1"/>
  <c r="H11" i="10"/>
  <c r="P11" i="10"/>
  <c r="M20" i="11"/>
  <c r="J11" i="10"/>
  <c r="M17" i="11"/>
  <c r="M29" i="11"/>
  <c r="AR11" i="10"/>
  <c r="M34" i="11"/>
  <c r="AJ11" i="10"/>
  <c r="M30" i="11"/>
  <c r="AP11" i="10"/>
  <c r="M27" i="11"/>
  <c r="AN11" i="10"/>
  <c r="AF11" i="10"/>
  <c r="AH11" i="10"/>
  <c r="AL11" i="10"/>
  <c r="AD11" i="10"/>
  <c r="J33" i="11"/>
  <c r="M33" i="11" s="1"/>
  <c r="J28" i="11"/>
  <c r="M28" i="11" s="1"/>
  <c r="M31" i="11"/>
  <c r="M32" i="11"/>
  <c r="J24" i="11"/>
  <c r="M24" i="11" s="1"/>
  <c r="X11" i="10"/>
  <c r="J23" i="11"/>
  <c r="M23" i="11" s="1"/>
  <c r="V11" i="10"/>
  <c r="J21" i="11"/>
  <c r="M21" i="11" s="1"/>
  <c r="R11" i="10"/>
  <c r="J19" i="11"/>
  <c r="M19" i="11" s="1"/>
  <c r="N11" i="10"/>
  <c r="J18" i="11"/>
  <c r="M18" i="11" s="1"/>
  <c r="L11" i="10"/>
  <c r="J26" i="11"/>
  <c r="M26" i="11" s="1"/>
  <c r="AB11" i="10"/>
  <c r="J25" i="11"/>
  <c r="M25" i="11" s="1"/>
  <c r="Z11" i="10"/>
  <c r="J22" i="11"/>
  <c r="M22" i="11" s="1"/>
  <c r="T11" i="10"/>
  <c r="T31" i="11" l="1"/>
  <c r="T34" i="11"/>
  <c r="T32" i="11"/>
  <c r="T33" i="11"/>
  <c r="T26" i="11"/>
  <c r="T30" i="11"/>
  <c r="T29" i="11"/>
  <c r="T27" i="11"/>
  <c r="T28" i="11"/>
  <c r="T23" i="11"/>
  <c r="T24" i="11"/>
  <c r="T25" i="11"/>
  <c r="T19" i="11"/>
  <c r="T20" i="11"/>
  <c r="T21" i="11"/>
  <c r="T22" i="11"/>
  <c r="T17" i="11"/>
  <c r="T18" i="11"/>
  <c r="T16" i="11"/>
  <c r="T15" i="11"/>
  <c r="T14" i="11"/>
  <c r="T41" i="11"/>
  <c r="T38" i="11"/>
  <c r="T36" i="11"/>
  <c r="T37" i="11"/>
  <c r="T42" i="11"/>
  <c r="T35" i="11"/>
  <c r="T40" i="11"/>
  <c r="T39" i="11"/>
  <c r="T43" i="11"/>
  <c r="N16" i="11" l="1"/>
  <c r="N20" i="11"/>
  <c r="N28" i="11"/>
  <c r="N33" i="11"/>
  <c r="N27" i="11"/>
  <c r="N29" i="11"/>
  <c r="N31" i="11"/>
  <c r="N32" i="11"/>
  <c r="N18" i="11"/>
  <c r="N34" i="11"/>
  <c r="N24" i="11"/>
  <c r="N23" i="11"/>
  <c r="N21" i="11"/>
  <c r="N19" i="11"/>
  <c r="N17" i="11"/>
  <c r="N22" i="11"/>
  <c r="N30" i="11"/>
  <c r="N26" i="11"/>
  <c r="N25" i="11"/>
</calcChain>
</file>

<file path=xl/comments1.xml><?xml version="1.0" encoding="utf-8"?>
<comments xmlns="http://schemas.openxmlformats.org/spreadsheetml/2006/main">
  <authors>
    <author/>
  </authors>
  <commentList>
    <comment ref="T11" authorId="0" shapeId="0">
      <text>
        <r>
          <rPr>
            <sz val="10"/>
            <color rgb="FF000000"/>
            <rFont val="Arial"/>
            <family val="2"/>
          </rPr>
          <t>======
ID#AAAALHipcFg
Gustavo    (2021-01-19 14:43:24)
Experiencia específica</t>
        </r>
      </text>
    </comment>
    <comment ref="T33" authorId="0" shapeId="0">
      <text>
        <r>
          <rPr>
            <sz val="10"/>
            <color rgb="FF000000"/>
            <rFont val="Arial"/>
            <family val="2"/>
          </rPr>
          <t>======
ID#AAAALHipcHE
Gustavo    (2021-01-19 14:43:24)
Experiencia específica</t>
        </r>
      </text>
    </comment>
    <comment ref="T143" authorId="0" shapeId="0">
      <text>
        <r>
          <rPr>
            <sz val="10"/>
            <color rgb="FF000000"/>
            <rFont val="Arial"/>
            <family val="2"/>
          </rPr>
          <t>======
ID#AAAALHipcGY
Gustavo    (2021-01-19 14:43:24)
Experiencia específica</t>
        </r>
      </text>
    </comment>
    <comment ref="T165" authorId="0" shapeId="0">
      <text>
        <r>
          <rPr>
            <sz val="10"/>
            <color rgb="FF000000"/>
            <rFont val="Arial"/>
            <family val="2"/>
          </rPr>
          <t>======
ID#AAAALHipcHM
Gustavo    (2021-01-19 14:43:24)
Experiencia específica</t>
        </r>
      </text>
    </comment>
    <comment ref="T187" authorId="0" shapeId="0">
      <text>
        <r>
          <rPr>
            <sz val="10"/>
            <color rgb="FF000000"/>
            <rFont val="Arial"/>
            <family val="2"/>
          </rPr>
          <t>======
ID#AAAALHipcGg
Gustavo    (2021-01-19 14:43:24)
Experiencia específica</t>
        </r>
      </text>
    </comment>
    <comment ref="T209" authorId="0" shapeId="0">
      <text>
        <r>
          <rPr>
            <sz val="10"/>
            <color rgb="FF000000"/>
            <rFont val="Arial"/>
            <family val="2"/>
          </rPr>
          <t>======
ID#AAAALHipcGw
Gustavo    (2021-01-19 14:43:24)
Experiencia específica</t>
        </r>
      </text>
    </comment>
    <comment ref="T231" authorId="0" shapeId="0">
      <text>
        <r>
          <rPr>
            <sz val="10"/>
            <color rgb="FF000000"/>
            <rFont val="Arial"/>
            <family val="2"/>
          </rPr>
          <t>======
ID#AAAALHipcG8
Gustavo    (2021-01-19 14:43:24)
Experiencia específica</t>
        </r>
      </text>
    </comment>
    <comment ref="T253" authorId="0" shapeId="0">
      <text>
        <r>
          <rPr>
            <sz val="10"/>
            <color rgb="FF000000"/>
            <rFont val="Arial"/>
            <family val="2"/>
          </rPr>
          <t>======
ID#AAAALHipcFw
Gustavo    (2021-01-19 14:43:24)
Experiencia específica</t>
        </r>
      </text>
    </comment>
    <comment ref="T275" authorId="0" shapeId="0">
      <text>
        <r>
          <rPr>
            <sz val="10"/>
            <color rgb="FF000000"/>
            <rFont val="Arial"/>
            <family val="2"/>
          </rPr>
          <t>======
ID#AAAALHipcF8
Gustavo    (2021-01-19 14:43:24)
Experiencia específica</t>
        </r>
      </text>
    </comment>
    <comment ref="T297" authorId="0" shapeId="0">
      <text>
        <r>
          <rPr>
            <sz val="10"/>
            <color rgb="FF000000"/>
            <rFont val="Arial"/>
            <family val="2"/>
          </rPr>
          <t>======
ID#AAAALHipcGE
Gustavo    (2021-01-19 14:43:24)
Experiencia específica</t>
        </r>
      </text>
    </comment>
    <comment ref="T319" authorId="0" shapeId="0">
      <text>
        <r>
          <rPr>
            <sz val="10"/>
            <color rgb="FF000000"/>
            <rFont val="Arial"/>
            <family val="2"/>
          </rPr>
          <t>======
ID#AAAALHipcFs
Gustavo    (2021-01-19 14:43:24)
Experiencia específica</t>
        </r>
      </text>
    </comment>
    <comment ref="T341" authorId="0" shapeId="0">
      <text>
        <r>
          <rPr>
            <sz val="10"/>
            <color rgb="FF000000"/>
            <rFont val="Arial"/>
            <family val="2"/>
          </rPr>
          <t>======
ID#AAAALHipcGQ
Gustavo    (2021-01-19 14:43:24)
Experiencia específica</t>
        </r>
      </text>
    </comment>
    <comment ref="T363" authorId="0" shapeId="0">
      <text>
        <r>
          <rPr>
            <sz val="10"/>
            <color rgb="FF000000"/>
            <rFont val="Arial"/>
            <family val="2"/>
          </rPr>
          <t>======
ID#AAAALHipcG4
Gustavo    (2021-01-19 14:43:24)
Experiencia específica</t>
        </r>
      </text>
    </comment>
    <comment ref="T385" authorId="0" shapeId="0">
      <text>
        <r>
          <rPr>
            <sz val="10"/>
            <color rgb="FF000000"/>
            <rFont val="Arial"/>
            <family val="2"/>
          </rPr>
          <t>======
ID#AAAALHipcF4
Gustavo    (2021-01-19 14:43:24)
Experiencia específica</t>
        </r>
      </text>
    </comment>
    <comment ref="T407" authorId="0" shapeId="0">
      <text>
        <r>
          <rPr>
            <sz val="10"/>
            <color rgb="FF000000"/>
            <rFont val="Arial"/>
            <family val="2"/>
          </rPr>
          <t>======
ID#AAAALHipcGc
Gustavo    (2021-01-19 14:43:24)
Experiencia específica</t>
        </r>
      </text>
    </comment>
    <comment ref="T429" authorId="0" shapeId="0">
      <text>
        <r>
          <rPr>
            <sz val="10"/>
            <color rgb="FF000000"/>
            <rFont val="Arial"/>
            <family val="2"/>
          </rPr>
          <t>======
ID#AAAALHipcGM
Gustavo    (2021-01-19 14:43:24)
Experiencia específica</t>
        </r>
      </text>
    </comment>
    <comment ref="T451" authorId="0" shapeId="0">
      <text>
        <r>
          <rPr>
            <sz val="10"/>
            <color rgb="FF000000"/>
            <rFont val="Arial"/>
            <family val="2"/>
          </rPr>
          <t>======
ID#AAAALHipcHI
Gustavo    (2021-01-19 14:43:24)
Experiencia específica</t>
        </r>
      </text>
    </comment>
    <comment ref="T473" authorId="0" shapeId="0">
      <text>
        <r>
          <rPr>
            <sz val="10"/>
            <color rgb="FF000000"/>
            <rFont val="Arial"/>
            <family val="2"/>
          </rPr>
          <t>======
ID#AAAALHipcF0
Gustavo    (2021-01-19 14:43:24)
Experiencia específica</t>
        </r>
      </text>
    </comment>
    <comment ref="T495" authorId="0" shapeId="0">
      <text>
        <r>
          <rPr>
            <sz val="10"/>
            <color rgb="FF000000"/>
            <rFont val="Arial"/>
            <family val="2"/>
          </rPr>
          <t>======
ID#AAAALHipcGo
Gustavo    (2021-01-19 14:43:24)
Experiencia específica</t>
        </r>
      </text>
    </comment>
    <comment ref="T517" authorId="0" shapeId="0">
      <text>
        <r>
          <rPr>
            <sz val="10"/>
            <color rgb="FF000000"/>
            <rFont val="Arial"/>
            <family val="2"/>
          </rPr>
          <t>======
ID#AAAALHipcFk
Gustavo    (2021-01-19 14:43:24)
Experiencia específica</t>
        </r>
      </text>
    </comment>
    <comment ref="T539" authorId="0" shapeId="0">
      <text>
        <r>
          <rPr>
            <sz val="10"/>
            <color rgb="FF000000"/>
            <rFont val="Arial"/>
            <family val="2"/>
          </rPr>
          <t>======
ID#AAAALHipcGk
Gustavo    (2021-01-19 14:43:24)
Experiencia específica</t>
        </r>
      </text>
    </comment>
    <comment ref="T561" authorId="0" shapeId="0">
      <text>
        <r>
          <rPr>
            <sz val="10"/>
            <color rgb="FF000000"/>
            <rFont val="Arial"/>
            <family val="2"/>
          </rPr>
          <t>======
ID#AAAALHipcGU
Gustavo    (2021-01-19 14:43:24)
Experiencia específica</t>
        </r>
      </text>
    </comment>
    <comment ref="T583" authorId="0" shapeId="0">
      <text>
        <r>
          <rPr>
            <sz val="10"/>
            <color rgb="FF000000"/>
            <rFont val="Arial"/>
            <family val="2"/>
          </rPr>
          <t>======
ID#AAAALHipcGs
Gustavo    (2021-01-19 14:43:24)
Experiencia específica</t>
        </r>
      </text>
    </comment>
    <comment ref="T605" authorId="0" shapeId="0">
      <text>
        <r>
          <rPr>
            <sz val="10"/>
            <color rgb="FF000000"/>
            <rFont val="Arial"/>
            <family val="2"/>
          </rPr>
          <t>======
ID#AAAALHipcGA
Gustavo    (2021-01-19 14:43:24)
Experiencia específica</t>
        </r>
      </text>
    </comment>
    <comment ref="T627" authorId="0" shapeId="0">
      <text>
        <r>
          <rPr>
            <sz val="10"/>
            <color rgb="FF000000"/>
            <rFont val="Arial"/>
            <family val="2"/>
          </rPr>
          <t>======
ID#AAAALHipcHQ
Gustavo    (2021-01-19 14:43:24)
Experiencia específica</t>
        </r>
      </text>
    </comment>
    <comment ref="T649" authorId="0" shapeId="0">
      <text>
        <r>
          <rPr>
            <sz val="10"/>
            <color rgb="FF000000"/>
            <rFont val="Arial"/>
            <family val="2"/>
          </rPr>
          <t>======
ID#AAAALHipcHA
Gustavo    (2021-01-19 14:43:24)
Experiencia específica</t>
        </r>
      </text>
    </comment>
  </commentList>
  <extLst>
    <ext xmlns:r="http://schemas.openxmlformats.org/officeDocument/2006/relationships" uri="GoogleSheetsCustomDataVersion1">
      <go:sheetsCustomData xmlns:go="http://customooxmlschemas.google.com/" r:id="rId1" roundtripDataSignature="AMtx7miboYsxEuyDbJxesxsq6lrwuxSgQg=="/>
    </ext>
  </extLst>
</comments>
</file>

<file path=xl/comments2.xml><?xml version="1.0" encoding="utf-8"?>
<comments xmlns="http://schemas.openxmlformats.org/spreadsheetml/2006/main">
  <authors>
    <author/>
  </authors>
  <commentList>
    <comment ref="B4" authorId="0" shapeId="0">
      <text>
        <r>
          <rPr>
            <sz val="10"/>
            <color rgb="FF000000"/>
            <rFont val="Arial"/>
            <family val="2"/>
          </rPr>
          <t>======
ID#AAAALHipcFo
Gustavo    (2021-01-19 14:43:24)
IR = Z1</t>
        </r>
      </text>
    </comment>
    <comment ref="B5" authorId="0" shapeId="0">
      <text>
        <r>
          <rPr>
            <sz val="10"/>
            <color rgb="FF000000"/>
            <rFont val="Arial"/>
            <family val="2"/>
          </rPr>
          <t>======
ID#AAAALHipcGI
Gustavo    (2021-01-19 14:43:24)
IRES = Z2</t>
        </r>
      </text>
    </comment>
  </commentList>
  <extLst>
    <ext xmlns:r="http://schemas.openxmlformats.org/officeDocument/2006/relationships" uri="GoogleSheetsCustomDataVersion1">
      <go:sheetsCustomData xmlns:go="http://customooxmlschemas.google.com/" r:id="rId1" roundtripDataSignature="AMtx7mhbunEy1H+MVwy6VaO++0HM1BdWOQ=="/>
    </ext>
  </extLst>
</comments>
</file>

<file path=xl/comments3.xml><?xml version="1.0" encoding="utf-8"?>
<comments xmlns="http://schemas.openxmlformats.org/spreadsheetml/2006/main">
  <authors>
    <author/>
  </authors>
  <commentList>
    <comment ref="D8" authorId="0" shapeId="0">
      <text>
        <r>
          <rPr>
            <sz val="10"/>
            <color rgb="FF000000"/>
            <rFont val="Arial"/>
            <family val="2"/>
          </rPr>
          <t>Fecha de la TRM</t>
        </r>
      </text>
    </comment>
  </commentList>
  <extLst>
    <ext xmlns:r="http://schemas.openxmlformats.org/officeDocument/2006/relationships" uri="GoogleSheetsCustomDataVersion1">
      <go:sheetsCustomData xmlns:go="http://customooxmlschemas.google.com/" r:id="rId1" roundtripDataSignature="AMtx7mj3jYeVvJJrTtGZAteLtwKzQokyww=="/>
    </ext>
  </extLst>
</comments>
</file>

<file path=xl/sharedStrings.xml><?xml version="1.0" encoding="utf-8"?>
<sst xmlns="http://schemas.openxmlformats.org/spreadsheetml/2006/main" count="6476" uniqueCount="666">
  <si>
    <t>UNIVERSIDAD DE ANTIOQUIA</t>
  </si>
  <si>
    <t>Invitación Pública N° VA-023-2020</t>
  </si>
  <si>
    <t>OBJETO:</t>
  </si>
  <si>
    <t>LISTADO DE OFERENTES</t>
  </si>
  <si>
    <t>NRO</t>
  </si>
  <si>
    <t>OFERENTE</t>
  </si>
  <si>
    <t>LUIS ENRIQUE OYOLA QUINTERO</t>
  </si>
  <si>
    <t>DISTRIBUCIONES EN ELECTRICIDAD Y COMUNICACIONES SAS</t>
  </si>
  <si>
    <t>JORGE FERNANDO PRIETO MUÑOZ</t>
  </si>
  <si>
    <t>INVERSIONES FERNANDO IRAL</t>
  </si>
  <si>
    <t>OMAIRA RIAÑO MOLANO</t>
  </si>
  <si>
    <t>OSCAR ADOLFO DIEZ YEPES</t>
  </si>
  <si>
    <t>ANDRES ENRIQUE VASQUEZ GAVIRIA</t>
  </si>
  <si>
    <t>CESAR GIRALDO ATEHORTUA</t>
  </si>
  <si>
    <t>ENECON SOCIEDAD POR ACCIONES SIMPLIFICADA</t>
  </si>
  <si>
    <t>JOHN JAIRO VÁSQUEZ SUÁREZ</t>
  </si>
  <si>
    <t>O7</t>
  </si>
  <si>
    <t>O8</t>
  </si>
  <si>
    <t>O9</t>
  </si>
  <si>
    <t>O10</t>
  </si>
  <si>
    <t>O11</t>
  </si>
  <si>
    <t>O12</t>
  </si>
  <si>
    <t>O13</t>
  </si>
  <si>
    <t>O14</t>
  </si>
  <si>
    <t>O15</t>
  </si>
  <si>
    <r>
      <rPr>
        <b/>
        <sz val="10"/>
        <rFont val="Arial"/>
        <family val="2"/>
      </rPr>
      <t>OBSERVACIÓN:</t>
    </r>
    <r>
      <rPr>
        <sz val="10"/>
        <rFont val="Arial"/>
        <family val="2"/>
      </rPr>
      <t xml:space="preserve">
</t>
    </r>
  </si>
  <si>
    <t>Se recibieron 21 propuestas tecnico-económicas</t>
  </si>
  <si>
    <t>APERTURA DE SOBRES</t>
  </si>
  <si>
    <t>CIERRE: 16/12/2020
HORA: 11:00</t>
  </si>
  <si>
    <t>N°</t>
  </si>
  <si>
    <t>MARCA TEMPORAL</t>
  </si>
  <si>
    <t>CORREO ELECTRONICO</t>
  </si>
  <si>
    <t>PROPONENTES</t>
  </si>
  <si>
    <t>NIT/CC</t>
  </si>
  <si>
    <t>REPRESENTANTE LEGAL</t>
  </si>
  <si>
    <t xml:space="preserve">POLIZA SERIEDAD </t>
  </si>
  <si>
    <t>COSTO TOTAL CON IVA</t>
  </si>
  <si>
    <t>OBSERVACIONES</t>
  </si>
  <si>
    <t>dwilfran@gmail.com</t>
  </si>
  <si>
    <t>440 47 994000024519</t>
  </si>
  <si>
    <t>licitaciones.perazza4@gmail.com</t>
  </si>
  <si>
    <t>RICARDO PERAZA LOPEZ</t>
  </si>
  <si>
    <t>21-41-101340859</t>
  </si>
  <si>
    <t>mgaleano@diselcomsas.com</t>
  </si>
  <si>
    <t>LEYLA TATIANA ROJAS MUÑOZ</t>
  </si>
  <si>
    <t>12-44-101201945</t>
  </si>
  <si>
    <t>jfprietooficina@gmail.com</t>
  </si>
  <si>
    <t>65-44-101191673</t>
  </si>
  <si>
    <t>diegotrujilloposada@gmail.com</t>
  </si>
  <si>
    <t>ORLANDO GONZALES PEREZ</t>
  </si>
  <si>
    <t>21-44-101340888</t>
  </si>
  <si>
    <t>licitaciones@ingap.co</t>
  </si>
  <si>
    <t>MARIA YORLENY PALACIO LOPERA</t>
  </si>
  <si>
    <t>M-100128707</t>
  </si>
  <si>
    <t>hernando.rios@ifi.com.co</t>
  </si>
  <si>
    <t>LUIS FERNANDO IRAL VELEZ</t>
  </si>
  <si>
    <t>515-47-994000008853</t>
  </si>
  <si>
    <t>eiu@electroupegui.com</t>
  </si>
  <si>
    <t>BERNARDO MAURICIO UPEGUI RUIZ</t>
  </si>
  <si>
    <t>65-44-101191579</t>
  </si>
  <si>
    <t>omariano226@gmail.com</t>
  </si>
  <si>
    <t>980-47-994000015308</t>
  </si>
  <si>
    <t>kasa.ingenieria@gmail.com</t>
  </si>
  <si>
    <t>JAIRO GUSTAVO LOPEZ URREA</t>
  </si>
  <si>
    <t>21-44-101340718</t>
  </si>
  <si>
    <t>adolfo.ic.10@gmail.com</t>
  </si>
  <si>
    <t>65-44-101191708</t>
  </si>
  <si>
    <t>ingcivil.avasquez@gmail.com</t>
  </si>
  <si>
    <t>65-44-101191726</t>
  </si>
  <si>
    <t>abogadolcfranco@gmail.com</t>
  </si>
  <si>
    <t>65-44-101191689</t>
  </si>
  <si>
    <t>licitacionesayc@gmail.com</t>
  </si>
  <si>
    <t>JOHN JAIRO ECHAVARRIA AGUILAR</t>
  </si>
  <si>
    <t>M-100129185</t>
  </si>
  <si>
    <t>ingenec@une.net.co</t>
  </si>
  <si>
    <t>IVAN DARIO ZAPA PEREZ</t>
  </si>
  <si>
    <t>M100129060</t>
  </si>
  <si>
    <t>jugachaja@gmail.com</t>
  </si>
  <si>
    <t>LUIS ALFREDO TORRES SALAS</t>
  </si>
  <si>
    <t>M-100128949</t>
  </si>
  <si>
    <t>johnjairovs@gmail.com</t>
  </si>
  <si>
    <t>M-100128821</t>
  </si>
  <si>
    <t>ctravecedo84@gmail.com</t>
  </si>
  <si>
    <t>CLAUDIA PATRICIA TRAVECEDO F</t>
  </si>
  <si>
    <t>2822594-8</t>
  </si>
  <si>
    <t>mjpp93@gmail.com</t>
  </si>
  <si>
    <t>ANDRES FERNANDO ROSERO VERGARA</t>
  </si>
  <si>
    <t>65-44-101191738</t>
  </si>
  <si>
    <t>licitaciones@coreip.com.co</t>
  </si>
  <si>
    <t>JULIANA VELEZ OCAMPO</t>
  </si>
  <si>
    <t>M-100129189</t>
  </si>
  <si>
    <t>licitaciones@coinsi.com</t>
  </si>
  <si>
    <t>JUAN DAVID OSSA HOYOS</t>
  </si>
  <si>
    <t>M-100129078</t>
  </si>
  <si>
    <t>Resúmen: se recibieron  VEINTIUN (21) propuestas.
EQUIPO TÉCNICO DE EVALUACIÓN
DIVISIÓN DE INFRAESTRUCTURA FÍSICA</t>
  </si>
  <si>
    <t>EVALUACIÓN DE REQUISITOS JURÍDICOS</t>
  </si>
  <si>
    <t>NIT O CÉDULA</t>
  </si>
  <si>
    <t>REQUISITOS JURÍDICOS DE PARTICIPACIÓN  (personas naturales y jurídicas) numeral 5.1</t>
  </si>
  <si>
    <t>Numeral</t>
  </si>
  <si>
    <t>5.1.1 Requisitos personas naturales</t>
  </si>
  <si>
    <t>Tener capacidad jurídica para contratar.
Por tanto, el Proponente debe:
(i) Ser mayor de edad;
(ii) No tener inhabilidades,
incompatibilidades ni conflictos de interés
para contratar, según el artículo 4° del
Acuerdo Superior 419 de 2014.
(iii) No tener ninguna de estas situaciones:
Cesación de pagos o cualquier otra
circunstancia que justificadamente permita
a la U.de.A. presumir incapacidad o
imposibilidad jurídica, económica o técnica
para cumplir el objeto del contrato.</t>
  </si>
  <si>
    <t>(i) Ser ingeniero civil, arquitecto o arquitecto constructor.
(ii) Tener matrícula profesional vigente y expedida mínimo TRES (3) años antes del cierre de la INVITACIÓN.</t>
  </si>
  <si>
    <t>Estar afiliado como trabajador independiente y a paz y salvo con el
Sistema de Salud (EPS) y el Sistema General de Pensiones en los términos de la Ley.
En caso de tener empleados a su cargo, deben estar afiliados y a paz y salvo con el Sistema General de Seguridad Social (Salud, Pensiones, Riesgos Laborales) y con los aportes Parafiscales (Caja de Compensación Familiar, Sena, ICBF).</t>
  </si>
  <si>
    <t>No estar reportada al Boletín de Responsables Fiscales de la Contraloría General de la República (Art. 60 Ley 610
de 2000; Circular 005 del 25 de febrero de 2008).</t>
  </si>
  <si>
    <t>No tener antecedentes disciplinarios en la Procuraduría General de la Nación.</t>
  </si>
  <si>
    <t>No tener antecedentes judiciales en la Policía Nacional de Colombia.</t>
  </si>
  <si>
    <t>No estar en mora en el Sistema Registro Nacional de Medidas Correctivas RNMC de la Policía Nacional de Colombia (artículo
183 de la Ley 1801 de 2016)</t>
  </si>
  <si>
    <t>Estar inscrita en el Registro Único de Tributario.</t>
  </si>
  <si>
    <t>Estar inscrita, calificada y clasificada en el Registro Único de Proponentes –RUP- de la Cámara de Comercio de su domicilio,
antes de la fecha de cierre o entrega de propuestas de esta INVITACIÓN, en algunas (mínimo dos) de las clasificaciones
de la UNSPSC, establecidas en la Tabla 4, códigos 721015 –721029 -721033 – 721214-261216</t>
  </si>
  <si>
    <t>Póliza de seriedad de la oferta a favor de entidades Estatales y a nombre de la Universidad de Antioquia.</t>
  </si>
  <si>
    <t>Aseguradora:</t>
  </si>
  <si>
    <t>Número:</t>
  </si>
  <si>
    <t>Valor :</t>
  </si>
  <si>
    <t>Vigencia:</t>
  </si>
  <si>
    <t>CUMPLE / NO CUMPLE:</t>
  </si>
  <si>
    <t>5.1.2. Requisitos personas jurídicas de forma individual</t>
  </si>
  <si>
    <t>Tener capacidad jurídica para contratar.
Por tanto, el Proponente debe:
(i) Ser persona jurídica con capacidad jurídica para celebrar contratos;
(ii) Tener como objeto social principal, o conexo, las actividades establecidas en el objeto de la presente INVITACIÓN;
(iii) Haber sido registrada por lo menos TRES (3) años antes de la fecha de cierre de la INVITACIÓN;
(iv) Tener una vigencia mínima igual al término de duración de las garantías exigidas y un año más;
(v) Estar inscrita en la Cámara de Comercio de su domicilio.
(vi) No tener, el representante legal ni los miembros de su órgano de dirección y manejo (sea Junta Directiva, Junta de Socios, entre otras), inhabilidades, incompatibilidades ni conflictos de interés para contratar con la U.de.A., según la Constitución y la Ley; y el Acuerdo
Superior 395 de 2011. (por el cual se regula el conflicto de intereses del servidor público en la Universidad de Antioquia).
(vii) No tener ninguna de estas situaciones: Cesación de pagos o,
cualquier otra circunstancia que justificadamente permita a la U.de.A
presumir incapacidad o imposibilidad jurídica, económica o técnica para cumplir el objeto del contrato.</t>
  </si>
  <si>
    <t>(i) Ser el representante legal: ingeniero
civil, arquitecto o arquitecto constructor.
(ii) Tener matrícula profesional vigente,
que haya sido expedida mínimo TRES (3) años antes del cierre de la presente INVITACIÓN.
Cuando el representante legal NO CUMPLA el requisito anterior, la
propuesta debe ser FIRMADA o ABONADA, por un profesional que SÍ
cumpla el requisito.</t>
  </si>
  <si>
    <t xml:space="preserve">Haber cumplido con los aportes al Sistema de Seguridad Social Integral y Parafiscales2, en los seis (6) meses anteriores a la presentación de la propuesta Comercial y encontrarse a paz y salvo con el sistema. Si tiene acuerdos de pago deberá certificarlo. </t>
  </si>
  <si>
    <t>No estar reportada al Boletín de Responsables Fiscales de la Contraloría General de la República (Art. 60 Ley 610 de 2000; Circular 005 del 25 de febrero de 2008).</t>
  </si>
  <si>
    <t>No estar en mora en el Sistema Registro Nacional de Medidas Correctivas RNMC de la Policía Nacional de Colombia (artículo 183 de la Ley 1801 de 2016)</t>
  </si>
  <si>
    <t>Estar inscrita, calificada y clasificada en el Registro Único de PROPONENTES –RUP- de la Cámara de Comercio de su domicilio antes de la fecha de cierre o entrega de propuestas de esta invitación, en algunas (mínimo dos) de las clasificaciones de la UNSPSC, establecidas en la Tabla 4 en los códigos: 721015 – 721029 -721033 –721214, 261216</t>
  </si>
  <si>
    <t xml:space="preserve">Póliza de seriedad de la oferta a favor de entidades Estatales y a nombre de la Universidad de Antioquia. </t>
  </si>
  <si>
    <t>Póliza número:</t>
  </si>
  <si>
    <t>valor asegurado:</t>
  </si>
  <si>
    <t>Vigencia [dias]:</t>
  </si>
  <si>
    <t>CUMPLE/NO CUMPLE:</t>
  </si>
  <si>
    <t>EVALUACIÓN DE EXPERIENCIA GENERAL</t>
  </si>
  <si>
    <r>
      <t xml:space="preserve">Se aceptarán solo aquellas propuestas que certifiquen experiencia GENERAL acreditada en hasta cinco (5) certificados o actas de liquidación de contratos terminados y liquidados, que dentro de su objeto o alcance incluyan construcción o mantenimiento de edificaciones nuevas o existentes, y que mínimo uno (1) de los cinco contratos sea de mantenimiento y este clasificado en el código 721033, y cuya sumatoria sea mayor a dos (2) vez el presupuesto oficial expresado en SMMLV.
 </t>
    </r>
    <r>
      <rPr>
        <sz val="16"/>
        <rFont val="Calibri"/>
        <family val="2"/>
      </rPr>
      <t>∑</t>
    </r>
    <r>
      <rPr>
        <sz val="16"/>
        <rFont val="Arial"/>
        <family val="2"/>
      </rPr>
      <t>(Del valor total de hasta 5 contratos liquidados que certifiquen clasificación en algunos (mínimo dos) de los códigos requeridos en SMMLV) &gt;2
(Valor del presupuesto total oficial en SMMLV de 2020)
Cada certificado debe estar soportado en algunos de los códigos (mínimo dos) de clasificación UNSPSC: 721015 – 721029 -721033 – 721214 y 261216, en el RUP vigente.</t>
    </r>
  </si>
  <si>
    <t>SALARIO MÍNIMO</t>
  </si>
  <si>
    <t>COCIENTE EVALUACIÓN</t>
  </si>
  <si>
    <t>PRESUPUESTO OFICIAL</t>
  </si>
  <si>
    <t>EN PESOS</t>
  </si>
  <si>
    <t>EN SMMLV</t>
  </si>
  <si>
    <t>EXPERIENCIA GENERAL Y ESPECÍFICA</t>
  </si>
  <si>
    <t>CERTIFICADOS PRESENTADOS</t>
  </si>
  <si>
    <t>ITEM</t>
  </si>
  <si>
    <t>N° DEL CONSECUTIVO DEL REPORTE DEL CONTRATO EJECUTADO EN EL RUP (1)</t>
  </si>
  <si>
    <t>N° de Folio en el RUP (2)</t>
  </si>
  <si>
    <t>CONTRATO (3)</t>
  </si>
  <si>
    <t>CONTRATANTE (4)</t>
  </si>
  <si>
    <t>EN SMMLV (5)</t>
  </si>
  <si>
    <t>FORMA DE
EJECUCIÓN (6)</t>
  </si>
  <si>
    <t>% de Participación (7)</t>
  </si>
  <si>
    <t>CLASIFICACIÓN DEL OBJETO DEL CONTRATO (8)</t>
  </si>
  <si>
    <t>PRESENTACIÓN DE CERTIFICADOS (9)</t>
  </si>
  <si>
    <t>ALCANCE DEL OBJETO CONTRACTUAL (10)</t>
  </si>
  <si>
    <t>VALORACIÓN DE OBSERVACIONES (11)</t>
  </si>
  <si>
    <t>VALORACIÓN DE REQUERIMIENTOS ENTREGADOS(12)</t>
  </si>
  <si>
    <t>SMMLV DE PARTICIPACIÓN PONDERADOS (13)</t>
  </si>
  <si>
    <t>TABLA RESUMEN EXPERIENCIA</t>
  </si>
  <si>
    <t>ESTATUS</t>
  </si>
  <si>
    <t>VALORACIÓN</t>
  </si>
  <si>
    <t>T</t>
  </si>
  <si>
    <t>NO</t>
  </si>
  <si>
    <t>TOTAL EXPERIENCIA ESPECÍFICA EN SMMLV</t>
  </si>
  <si>
    <t>INDICE SUMATORIA CONTRATOS/PRESUPUESTO OFICIAL</t>
  </si>
  <si>
    <t xml:space="preserve">EXPERIENCIA GENERAL </t>
  </si>
  <si>
    <t>VALIDACIÓN DE CODIGOS SEGÚN TABLA  4 (CODIGOS UNSPSC)</t>
  </si>
  <si>
    <t>025-17</t>
  </si>
  <si>
    <t>BANCAMIA SA</t>
  </si>
  <si>
    <t>I</t>
  </si>
  <si>
    <t>CUMPLE</t>
  </si>
  <si>
    <t>NO CUMPLE</t>
  </si>
  <si>
    <t>CONTRUCTORA AYC</t>
  </si>
  <si>
    <t>20-192-05</t>
  </si>
  <si>
    <t>SCOTIBANK COLPATRIA</t>
  </si>
  <si>
    <t>CLRS 64/18</t>
  </si>
  <si>
    <t>ASEGURADORA SOLIDARIA DE COLOMBIA</t>
  </si>
  <si>
    <t>5100001644 DE 2004/5100001950 DE 2005</t>
  </si>
  <si>
    <t>MUNICIPIO DE MEDELLIN-SECRETARIA DE EDUCACION</t>
  </si>
  <si>
    <t>C</t>
  </si>
  <si>
    <t>4600061327/2015</t>
  </si>
  <si>
    <t>ESPUMAS MEDELLIN S.A</t>
  </si>
  <si>
    <t>0487 de 2014</t>
  </si>
  <si>
    <t>FISCALIA GENERAL DE LA NACION</t>
  </si>
  <si>
    <t>035 de 2015</t>
  </si>
  <si>
    <t>Area Metropolitana del Valle de Aburrá</t>
  </si>
  <si>
    <t>n° GL-068-2016</t>
  </si>
  <si>
    <t>Universidad de Antioquia</t>
  </si>
  <si>
    <t>AP 581 DE 2018</t>
  </si>
  <si>
    <t>Empresa de Desarrollo Urbano - EDU</t>
  </si>
  <si>
    <t>CONSTRUCTURA COLPATRIA S.A</t>
  </si>
  <si>
    <t xml:space="preserve">MULTIENLACE S.A.S </t>
  </si>
  <si>
    <t>GASES INDUSTRIALEES DE COLOMBIA S.A</t>
  </si>
  <si>
    <t>CW49680</t>
  </si>
  <si>
    <t>EPM</t>
  </si>
  <si>
    <t>LA DESPENSA DE LAS MALVINAS S.A.S</t>
  </si>
  <si>
    <t>CW2239088-23136</t>
  </si>
  <si>
    <t>COMFAMA</t>
  </si>
  <si>
    <t>4185 DE 2019</t>
  </si>
  <si>
    <t>ITM</t>
  </si>
  <si>
    <t>CT-2013-002583</t>
  </si>
  <si>
    <t>003 de 2017</t>
  </si>
  <si>
    <t>MUNICIPIO DE CAJICÁ</t>
  </si>
  <si>
    <t>302 DE 2015</t>
  </si>
  <si>
    <t>MUNICIPIO DE TOCANCIPÁ</t>
  </si>
  <si>
    <t>251 DE 2016</t>
  </si>
  <si>
    <t>MUNICIPIO DE PACHO</t>
  </si>
  <si>
    <t>316 DE 2016</t>
  </si>
  <si>
    <t>284 DE 2010</t>
  </si>
  <si>
    <t>115-118</t>
  </si>
  <si>
    <t>N. 08-6-16170-2015</t>
  </si>
  <si>
    <t>POLICIA NACIONAL DIRECCION DE BIENESTAR SOCIAL</t>
  </si>
  <si>
    <t>154-157</t>
  </si>
  <si>
    <t>N. 335 DE 2017</t>
  </si>
  <si>
    <t>BIBLIOTECA PUBLICA PILOTO DE MEDELLÍN PARA AMERICA LATINA</t>
  </si>
  <si>
    <t>170-173</t>
  </si>
  <si>
    <t>N. 935 DE 2018</t>
  </si>
  <si>
    <t>97-020-CO-1605 de Sep. 22/97</t>
  </si>
  <si>
    <t>DEPARTAMENTO DE ANTIOQUIA - SEC. INFRAESTRUCTURA</t>
  </si>
  <si>
    <t>GLI-121-2016</t>
  </si>
  <si>
    <t>UDEA</t>
  </si>
  <si>
    <t>PRESENTÓ CERTIFICADO</t>
  </si>
  <si>
    <t>ACORDE A ITEM 5.2.1 (T.R.)</t>
  </si>
  <si>
    <t>SIN OBSERVACIÓN</t>
  </si>
  <si>
    <t>CUMPLEN CON LO SOLICITADO</t>
  </si>
  <si>
    <t>SI</t>
  </si>
  <si>
    <t>C-2822-14</t>
  </si>
  <si>
    <t>INDER MEDELLIN</t>
  </si>
  <si>
    <t>4600054826/2014</t>
  </si>
  <si>
    <t>MUN MEDELLIN / SECRETARIA EDUCACION</t>
  </si>
  <si>
    <t>MUNICIPIO DE SONSON</t>
  </si>
  <si>
    <t>FISCALIA GENERAL DE LA NACIÓN</t>
  </si>
  <si>
    <t>N° 08-2017</t>
  </si>
  <si>
    <t>COLSUBSIDIO</t>
  </si>
  <si>
    <t>N° 04-2018</t>
  </si>
  <si>
    <t>COPSERVIR</t>
  </si>
  <si>
    <t>41-44</t>
  </si>
  <si>
    <t>Banco Davivienda S.A</t>
  </si>
  <si>
    <t>16-16</t>
  </si>
  <si>
    <t>EDATEL</t>
  </si>
  <si>
    <t>4600048425 de 2013</t>
  </si>
  <si>
    <t>Municipio de Medellín</t>
  </si>
  <si>
    <t>4600048426  de 2013</t>
  </si>
  <si>
    <t>4600055178 de 2014</t>
  </si>
  <si>
    <t>4600061972 de 2015</t>
  </si>
  <si>
    <t>013 de 2018</t>
  </si>
  <si>
    <t>Municipio de Guarne</t>
  </si>
  <si>
    <t>NINGUNO</t>
  </si>
  <si>
    <t>045-2019</t>
  </si>
  <si>
    <t>TERMINALES MEDELLIN</t>
  </si>
  <si>
    <t>4146,0,26,1,811 DE 201</t>
  </si>
  <si>
    <t>MUNICIPIO DE CALI</t>
  </si>
  <si>
    <t>FAC589/2019</t>
  </si>
  <si>
    <t>CONSTRUCCIONES EL CONDOR S.A</t>
  </si>
  <si>
    <t>FAC057</t>
  </si>
  <si>
    <t>FACHADA URBANA</t>
  </si>
  <si>
    <t>CZ2576-2720</t>
  </si>
  <si>
    <t>MARKETING PERSONAL S.A</t>
  </si>
  <si>
    <t>CSG-212</t>
  </si>
  <si>
    <t>CONSTRUCTORA SERVING SAS</t>
  </si>
  <si>
    <t>2019-SI-25-02</t>
  </si>
  <si>
    <t>YUNG CHANG CO</t>
  </si>
  <si>
    <t>209-2019</t>
  </si>
  <si>
    <t>TERMINALES DE TRANSPORTE DE MEDELLÍN S.A</t>
  </si>
  <si>
    <t>EVALUACIÓN EXPERIENCIA - INDICADORES FINANCIEROS</t>
  </si>
  <si>
    <t>PROPONENTE</t>
  </si>
  <si>
    <t>INDICADOR 1</t>
  </si>
  <si>
    <t>INDICADOR 2</t>
  </si>
  <si>
    <t>ÍNDICE DE ENDEUDAMIENTO</t>
  </si>
  <si>
    <t>IE = PT/AT &lt;=
Siendo PT = pasivo total 
AT = activo total</t>
  </si>
  <si>
    <t>CAPITAL DE TRABAJO</t>
  </si>
  <si>
    <t>CT = AC-PC ≥ PO
Siendo PO = Presupuesto Oficial</t>
  </si>
  <si>
    <t>PASIVO TOTAL</t>
  </si>
  <si>
    <t>ACTIVO TOTAL</t>
  </si>
  <si>
    <t>TOTAL</t>
  </si>
  <si>
    <t>ESTADO</t>
  </si>
  <si>
    <t>ACTIVO CORRIENTE</t>
  </si>
  <si>
    <t>PASIVO CORRIENTE</t>
  </si>
  <si>
    <t>TABLA RESUMEN</t>
  </si>
  <si>
    <t>PRESUPUESTO OFICIAL
UNIVERSIDAD DE ANTIOQUIA</t>
  </si>
  <si>
    <t>LOGO DEL OFERENTE</t>
  </si>
  <si>
    <t>VERIFICACIÓN DE ACTIVIDAD</t>
  </si>
  <si>
    <t>VERIFICACIÓN DE UNIDADES</t>
  </si>
  <si>
    <t>VERIFICACIÓN DE CANTIDADES</t>
  </si>
  <si>
    <t>VERIFICACIÓN DE PRECIOS UNITARIOS</t>
  </si>
  <si>
    <t>VERIFICACIÓN DE VALORES TOTALES</t>
  </si>
  <si>
    <t>PONDERACIÓN DE HABILITACIÓN</t>
  </si>
  <si>
    <t>VERIFICACIÓN DE REDONDEO</t>
  </si>
  <si>
    <t>DIFERENCIA</t>
  </si>
  <si>
    <t>CIUDAD UNIVERSITARIA</t>
  </si>
  <si>
    <t xml:space="preserve">OBJETO: </t>
  </si>
  <si>
    <t>Item</t>
  </si>
  <si>
    <t>Descripcion de la Actividad</t>
  </si>
  <si>
    <t>Unidad</t>
  </si>
  <si>
    <t>Cantidad</t>
  </si>
  <si>
    <t>Precio Unitario</t>
  </si>
  <si>
    <t>Valor Total</t>
  </si>
  <si>
    <t>Valor y Porcentaje por Capitulo</t>
  </si>
  <si>
    <t>OBRA CIVIL</t>
  </si>
  <si>
    <t>RETIROS Y DEMOLICIONES</t>
  </si>
  <si>
    <t xml:space="preserve"> </t>
  </si>
  <si>
    <t>1.1</t>
  </si>
  <si>
    <t>DEMOLICIÓN PISO EN BALDOSA sobre terreno. Incluye cargue, transporte y botada de escombros; demolición del mortero de nivelación espesor máximo 0.10m, refuerzo e instalaciones embebidas. Además recuperación de los materiales aprovechables o su transporte hasta el sitio que lo indique la interventoría.</t>
  </si>
  <si>
    <t>m2</t>
  </si>
  <si>
    <t>1.2</t>
  </si>
  <si>
    <t>DEMOLICIÓN DE ZÓCALO O MEDIA CAÑA de cualquier resistencia y espesor incluye: mano de obra, corte con pulidora, heramienta y equipo necesario para realizar la demolisión, demarcación, señalización, cargue, transporte y botada de escombros en botaderos oficiales y todo lo neceario para su correcta ejecución. Ver especificación técnica</t>
  </si>
  <si>
    <t>1.3</t>
  </si>
  <si>
    <t>MOVIMIENTO DE ESTANTERÍA incluye: bajar y disponer los libros exisentes en las estanterías con las indicaciones dadas por  la interventoría, limpieza de estanterías y de libros este item incluye dejar nuevamente la estantería con los libros dispuestos en el lugar inicial.esteitem incluye traslado, disposición, protección y limpieza)</t>
  </si>
  <si>
    <t>und</t>
  </si>
  <si>
    <t>1.4</t>
  </si>
  <si>
    <t>MOVIMIENTO INTERNO DE MOBILIARIO, incluye traslado,disposición, protección y almacenamiento de mesas, sillas muebles y cualquier elemento que haga parte del mobiliario en el  lugar que disponga la interventoría, todo el mobiliario debe volverse a colocar en el sitio donde lo indique la interventoría.</t>
  </si>
  <si>
    <t>Global</t>
  </si>
  <si>
    <t>1.5</t>
  </si>
  <si>
    <t xml:space="preserve">PASE EN MUROS de concreto y/o mampostería para paso de redes hidrosanitarias, eléctricas o de aire. Tubería de 3/4" - 2". Incluye resane completo de la perforación en caso de ser requerido. </t>
  </si>
  <si>
    <t>2.0</t>
  </si>
  <si>
    <t>REVOQUES/ENCHAPES/PINTURAS</t>
  </si>
  <si>
    <t>2.1</t>
  </si>
  <si>
    <t>Aplicación de PINTURA A BASE DE AGUA EN MUROS, CON VINILO TIPO 1 de primera calidad sobre muros revocados y/o estucados, tres manos o las necesarias hasta obtener una superficie pareja y homogénea. Incluye suministro y transporte de los materiales, resanes, tapa poros en estuco plástico tipo plastestuco o equivalente diluido en agua proporción 1:2, adecuación de la superficie a intervenir hasta obtener una superficie pareja y homogénea, color a definir según aprobación de la interventoría.</t>
  </si>
  <si>
    <t>2.2</t>
  </si>
  <si>
    <t>Aplicación de PINTURA A BASE DE AGUA EN CIELOS, CON VINILO TIPO 1 de primera calidad sobre cielos revocados y/o estucados, tres manos o las necesarias hasta obtener una superficie pareja y homogénea, incluye resanes, tapa poros en estuco plástico tipo plastestuco o similar diluido en agua proporción 1:2, adecuación de la superficie a intervenir hasta obtener una superficie pareja y homogénea, color a definir según aprobación de la interventoría.</t>
  </si>
  <si>
    <t>2.3</t>
  </si>
  <si>
    <t>Aplicación de PINTURA VINILICA tipo 1 color GRIS BASALTO para vigas y columnas, ancho entre 0.20 - 0.40 m, incluye: Suministro, mano de obra, transporte horizontal y vertical, preparación de superficie, resanes, emporada, aplicación de manos necesarias que garanticen cubrimiento total del elemento, herramienta, equipo y todos los elementos necesarios para su correcta aplicación. Nota: La pintura se debe entonar hasta alcanzar el color existente o el color indicado por la interventoría. Se aplicará solo en las vigas o columnas que se encuentren deterioradas.</t>
  </si>
  <si>
    <t>m</t>
  </si>
  <si>
    <t>3.0</t>
  </si>
  <si>
    <t>PISOS</t>
  </si>
  <si>
    <t>3.1</t>
  </si>
  <si>
    <t>Construcción de PISO EN BALDOSA GRIS DE GRANO SIMILAR A LA EXISTENTE DE 30 x 30 cm., de primera calidad aprobada por la interventoría que cumpla la norma NTC 2849. Incluye concreto de pega y nivelación 1:3:2 de cemento, arena de concreto, agregado de 3/8" a 1/2" y aditivo plastificante en un espesor de 5 cm, suministro y transporte de la baldosa, varilla de dilatación en PVC de 5 mm x 37mm en cuadrículas de  2,10 x 2,10 m., lechada del mismo color de la baldosa, destroncada, pulida, brillada y encerada en el sitio con cera polimérica,  protección de muros, puertas y desagües. Cargue, transporte y botada de material sobrante (cachaza) en botaderos oficiales. La interventoría entregará el diseño en tapetes o franjas combinando los colores (máximo dos colores). Los ensayos que se requieran serán por cuenta del contratista y las muestras se escogerán del material puesto en obra.</t>
  </si>
  <si>
    <t>3.2</t>
  </si>
  <si>
    <t>Construcción de ZÓCALO RECTO EN BALDOSA DE GRANO de 0,07 a 0,10m de altura, de la misma especificación de la baldosa de piso, con aristas biseladas. Incluye suministro y transporte de los materiales, pegante de capa delgada tipo pegacor o equivalente, lechada del mismo color de la baldosa, remates, y todos los elementos necesarios para su correcta construcción.</t>
  </si>
  <si>
    <t>3.3</t>
  </si>
  <si>
    <t>TRATAMIENTO DE SUPERFICIE PARA PULIDA Y BRILLADA DE PISO EN GRANO EXISTENTE. Incluye pulida, brillada y encerada en el sitio con cera polimerica, ademas proteccion de muros, puertas y desagues, cargue transporte y botada de material sobrante (cachaza) en botaderos oficiales y todo lo necesario para su correcta construcción y funcionamiento.</t>
  </si>
  <si>
    <t>4.0</t>
  </si>
  <si>
    <t>CARPINTERÍA METÁLICA/MADERA/SISTEMAS LIVIANOS</t>
  </si>
  <si>
    <t>4.1</t>
  </si>
  <si>
    <t>MANTENIMIENTO CIELO MODULAR 600x600 mm , incluye: Desmonte, limpieza y reinstalación de placas, ajustes de estructura, reinstalación de cuelgas donde sea necesario, masilla y pintura color blanco, no incluye el cambio de placas rotas,fisuradas o deteriodadas, no incluye limpieza o pintura de extructura existente.</t>
  </si>
  <si>
    <t>4.2</t>
  </si>
  <si>
    <t xml:space="preserve">Suministro e instalación de PLACAS DE YESO rotas, faltantes o deterioradas super board 4 mm </t>
  </si>
  <si>
    <t>un</t>
  </si>
  <si>
    <t>4.3</t>
  </si>
  <si>
    <t>REPARACIÓN Y PINTURA de puerta batiente existente, incluye esmalte base aceite color similar al existente, cerradura de seguridad (en caso de ser necesario) de primera calidad con doble cilindro, doble cerrojo y pestillo tipo Yale o equivalente, 2 manijas en acero inoxidable doble fin de Ø= 3/4", L= 316mm, acabado marco con wash primer, pintura anticorrosiva, acabado en esmalte base aceite color gris grafito mate y todos los demás elementos necesarios para su  funcionamiento, previa aprobación de la interventoría.</t>
  </si>
  <si>
    <t>4.4</t>
  </si>
  <si>
    <t>MANTENIMIENTO DE VENTANA existente. Incluye cambio de vidrio en caso de ser necesario, pisavidrios, silicona perimetral, fijaciones y todos los demás elementos necesarios para su  funcionamiento, previa aprobación de la interventoría.</t>
  </si>
  <si>
    <t>5.0</t>
  </si>
  <si>
    <t>VARIOS</t>
  </si>
  <si>
    <t>5.1</t>
  </si>
  <si>
    <t>Suministro, transporte y alquiler de ANDAMIO MULTIDIRECCIONAL (TORRE MULTIDIRECCIONAL) para 6m de altura con base de 3,0 x 3,0m, con escalera, ruedas, tornillos niveladores y plataforma. Incluye acarreo de remisión, acarreo de devolución, instalación y desarmado de sistema modular con personal certificado, elementos de acople para plataforma, acoples para barandas internas, barandas para escaleras, base collar, chapolas, diagonales, escaleras, ganchos horizontales, horizontales, plataformas, tornillos ch, tornillos niveladores, verticales con y sin espigo, plataformas de seguridad de dimensiones 3,0 x 0,32m y todo lo necesario para su correcta instalación y montaje.</t>
  </si>
  <si>
    <t>día</t>
  </si>
  <si>
    <t>SUBTOTAL OBRA CIVIL</t>
  </si>
  <si>
    <t>INSTALACIONES ELÉCTRICAS</t>
  </si>
  <si>
    <t>6.0</t>
  </si>
  <si>
    <t>PROTECCIONES ELÉCTRICAS</t>
  </si>
  <si>
    <t>Suministro e instalación de breakers y protecciones en tablero de distribución eléctrica, conexión de puesta a tierra según sección 250 NTC 2050, marcación y señalización según RETIE, anclajes, fijaciones, conexiones, pruebas y ensayos.</t>
  </si>
  <si>
    <t>6.1</t>
  </si>
  <si>
    <t>Interruptor automático (breaker) monopolar enchufable 1x15,1x20,1x30, A, Icc&gt;10 kA, 110 V. Incluye cintas y anillos de marcación, instalación en cuartos electricos del piso 2 y piso 3 del Bloque 8 Biblioteca Universitaria</t>
  </si>
  <si>
    <t>7.0</t>
  </si>
  <si>
    <t>SALIDAS ELÉCTRICAS, TOMAS E ILUMINACIÓN</t>
  </si>
  <si>
    <t>Suministro e instalación de salidas eléctricas,iluminación: Incluye: Alambrada, empalme, encintada y accesorios para su correcta instalación, pruebas y chequeos; conexión de puesta a tierra según sección 250 NTC 2050, marcación y señalización según RETIE.</t>
  </si>
  <si>
    <t>7.1</t>
  </si>
  <si>
    <t>Salida eléctrica para toma corriente doble con polo a tierra color blanco, 125V, 15A en tubería EMT. Incluye: 3m de cable de cobre de 1xN° 12 AWG PE FR LSHF (Low Smoke Halogen Free), caja rawelt 2"x4" cm, aparato con tapa, conectores tipo resorte y accesorios.NO Incluye tubería. Suministro e instalación de salidas eléctricas: Incluye: Alambrada, empalme, encintada y accesorios para su correcta instalación, pruebas y chequeos; marcación y señalización según RETIE.</t>
  </si>
  <si>
    <t>7.2</t>
  </si>
  <si>
    <t>Salida eléctrica para toma corriente doble con polo a tierra color blanco, 125V, 15A en canaleta metálica o cancel. Incluye: 3m de cable de cobre 1xN° 12 AWG PE FR LSHF (Low Smoke Halogen Free), tapa troquelada para canaleta 12cmx5cm con troquel universal, aparato con tapa, conectores tipo resorte y accesorios.  NO Incluye canaleta. Suministro e instalación de salidas eléctricas: Incluye: Alambrada, empalme, encintada y accesorios para su correcta instalación, pruebas y chequeos;  marcación y señalización según RETIE</t>
  </si>
  <si>
    <t>7.3</t>
  </si>
  <si>
    <t>Salida eléctrica para toma corriente doble con polo a tierra aislada color naranja , 125V, 15A en canaleta metálica o cancel. Incluye: 3m de cable de cobre 1xN° 12 AWG PE FR LSHF (Low Smoke Halogen Free), tapa troquelada para canaleta 12cmx5cm con troquel universal, aparato con tapa, conectores tipo resorte y accesorios.  NO Incluye canaleta. Suministro e instalación de salidas eléctricas: Incluye: Alambrada, empalme, encintada y accesorios para su correcta instalación, pruebas y chequeos;  marcación y señalización según RETIE</t>
  </si>
  <si>
    <t>7.4</t>
  </si>
  <si>
    <t>Salida eléctrica para toma corriente doble con polo a tierra color blanco, 125V, 15A en canaleta metálica o cancel. Incluye: 3m de cable de cobre 1xN° 10 AWG PE FR LSHF (Low Smoke Halogen Free), tapa troquelada para canaleta 12cmx5cm con troquel universal, aparato con tapa, conectores tipo resorte y accesorios.  NO Incluye canaleta. Suministro e instalación de salidas eléctricas: Incluye: Alambrada, empalme, encintada y accesorios para su correcta instalación, pruebas y chequeos;  marcación y señalización según RETIE</t>
  </si>
  <si>
    <t>7.5</t>
  </si>
  <si>
    <t>Salida eléctrica para toma corriente doble con polo a tierra aislada color naranja , 125V, 15A en canaleta metálica o cancel.Incluye: 3m de cable de cobre 1xN° 10 AWG PE FR LSHF (Low Smoke Halogen Free), tapa troquelada para canaleta 12cmx5cm con troquel universal, aparato con tapa, conectores tipo resorte y accesorios.  NO Incluye canaleta. Suministro e instalación de salidas eléctricas: Incluye: Alambrada, empalme, encintada y accesorios para su correcta instalación, pruebas y chequeos;  marcación y señalización según RETIE</t>
  </si>
  <si>
    <t>7.6</t>
  </si>
  <si>
    <t xml:space="preserve">Salida eléctrica 120V para iluminación expuesta en caja metálica. Incluye: 3m de cable de cobre 1xN° 12 AWG PE FR LSHF (Low Smoke Halogen Free), caja metálica 12x12x5cm, conectores tipo resorte, prensaestopa de 1/2'', elementos de fijación y accesorios. NO Incluye tubería. Suministro e instalación de salidas eléctricas: Incluye: Alambrada, empalme, encintada y accesorios para su correcta instalación, pruebas y chequeos; marcación y señalización según RETIE. </t>
  </si>
  <si>
    <t>8.0</t>
  </si>
  <si>
    <t xml:space="preserve">SUMINISTRO E INSTALACIÓN DE CANALIZACIONES </t>
  </si>
  <si>
    <t>Suministro e instalación de canalizaciones, incluye: soportes, accesorios y elementos de fijación. Todos los soportes deberán cumplir con la NSR de 1998.</t>
  </si>
  <si>
    <t>8.1</t>
  </si>
  <si>
    <t>Tubería EMT de 3/4". Incluye: Uniones, entradas a caja, conduletas,curva y elementos de fijación, marcación y demás accesorios necesarios para su correcta instalación.</t>
  </si>
  <si>
    <t>8.2</t>
  </si>
  <si>
    <t>Tubería EMT de 1". Incluye: Uniones, entradas a caja, conduletas, elementos de fijación, marcación y demas accesorios necesarios para su correcta instalación.</t>
  </si>
  <si>
    <t>8.3</t>
  </si>
  <si>
    <t>Coraza metálica flexible 3/4". Incluye: Conectores rectos y curvos, y demás elementos para su correcto funcionamiento y sujeción(grapas, tornillos, correas, etc.).</t>
  </si>
  <si>
    <t>8.4</t>
  </si>
  <si>
    <t>Caja metálica 12x12x5 para empalme o cambio de ruta de tuberia y/o lisa color gris texturizado. Incluye: Elementos de fijación y marcación.</t>
  </si>
  <si>
    <t>8.5</t>
  </si>
  <si>
    <t xml:space="preserve">Troquel para canaleta metalica de 12x5cm para salida de datos con division interna. Incluye elementos de fijación para su correcta instalación </t>
  </si>
  <si>
    <t>8.6</t>
  </si>
  <si>
    <t xml:space="preserve">Canaleta metálica de 12x5cm con división central (la división debe ser en "L" y llegar hasta la tapa), pestañas para tapar hacia afuera, calibre 22 USG, lamina cold-rolled, pintura electroestática en polvo horneable color gris texturizada. Incluye accesorios (curvas, derivaciones, etc.), elementos de fijación, puente eléctrico en cable de cobre N° 12 AWG y terminales de ojo en todas las uniones. Todos los cortes deben quedar resanados y pulidos con masilla y pintura anticorrosiva del mismo color. Se debe garantizar la continuidad de las divisiones centrales. </t>
  </si>
  <si>
    <t>8.7</t>
  </si>
  <si>
    <t>Tubería PVC de 3/4" conduit canalizada Incluye:  curvas, marcación y demás accesorios necesarios para su correcta instalación.</t>
  </si>
  <si>
    <t>9.0</t>
  </si>
  <si>
    <t xml:space="preserve">CIRCUITOS RAMALES-ALIMENTADORES PRINCIPALES </t>
  </si>
  <si>
    <t>Suministro y montaje de circuito ramal desde tablero de distribución eléctrica indicado, incluye: marcación tipo anillo y señalización según RETIE, pruebas, ensayos y chequeos, cumplirá con lo establecido en el Artículo 17, numeral 1 del RETIE:</t>
  </si>
  <si>
    <t>9.1</t>
  </si>
  <si>
    <t xml:space="preserve">Alimentador eléctrico en cable de cobre libre de halógeno y retardante en llama 1xN° 12 AWG HFFR/LSHF 600V 80°C para circuitos de tomas e iluminación. Incluye: Conectores, terminales, cintas, marcaciones, elementos de fijación y demas elementos necesarios para su correcta instalación. </t>
  </si>
  <si>
    <t>ml</t>
  </si>
  <si>
    <t>9.2</t>
  </si>
  <si>
    <t xml:space="preserve">Alimentador eléctrico en cable de cobre libre de halógeno y retardante en llama 1xN° 10 AWG HFFR/LSHF 600V 80°C para circuitos de tomas e iluminación. Incluye: Conectores, terminales, cintas, marcaciones, elementos de fijaión y demas elementos necesarios para su correcta instalación. </t>
  </si>
  <si>
    <t>10.0</t>
  </si>
  <si>
    <t>SISTEMA DE ILUMINACIÓN</t>
  </si>
  <si>
    <t>Suministro e instalación de salidas eléctricas para iluminación: Incluye: Alambrada, empalme, encintada y accesorios para su correcta instalación, pruebas y chequeos; conexión de puesta a tierra según sección 250 NTC 2050, marcación y señalización según RETIE.</t>
  </si>
  <si>
    <t>10.1</t>
  </si>
  <si>
    <t>Luminaria fluorescente hermética IP66 2x54W con chasis de policarbonato inyectado, estabilizado contra rayos UV, autoextinguible, color RAL7035, reflector parabolico de policarbonato inyectado, estabilizado contra rayos UV, autoestinguible, acabado aluminizado brillante, difusor en policarbonato transparente resistente al impacto, broches en poliester reforzado con fibra de vidrio, con balasto electrónico (THD&lt;10% y con 5 años de garantia certificada), para  tubos T5 color 5000°K y socket BJB o ALP adosada bajo techo. Incluye: Elementos de fijación, 80cm de cable encauchetado 3x16 AWG ó 4x16 AWG si esta provista de balasto de emergencía, prensaestopa y conectores. ( se constatara con la luminaria existente en la biblioteca  )</t>
  </si>
  <si>
    <t>11.0</t>
  </si>
  <si>
    <t>SUMINISTRO DE EQUIPOS - OBRAS COMPLEMENTARIAS - RETIROS - REINSTALACIONES - OBRAS CIVILES</t>
  </si>
  <si>
    <t>11.</t>
  </si>
  <si>
    <t xml:space="preserve">Suministro de una pareja de electricistas Oficial y Ayudante con herramientas menores para Retiro y/o traslado de instalaciones eléctricas requeridas  y obras complementarias. Incluye: 30 mts de tuberías expuestas pvc o EMT, 30 mts de canaleta metalica de 12 x 5 cms, conductores electricos asociados a la instalación, 150 salidas eléctricas expuestas o en canaleta, alimentadores electricos  y demás elementos asociados a la instalación y su posterior traslado de materiales a cuarto técnico designado por el interventor de la obra. Suministro de una pareja de electricistas Oficial y Ayudante con herramientas menores para retiros de la red eléctrica existente y traslados de equipos y obras complementarias, canalizaciones  salidas eléctricas. Incluye: identificación de alimentadores eléctricos de circuitos existentes, retiro de cable o alambre.                                                                                                NOTA 1: Este item es cálculado por rendimiento de pareja de electricistas. NOTA 2: Antes de realizar los retiros se debera hacer una evaluación con la interventoria y una verificación de los elementos proyectados a retirar NOTA 3: Esta labor debera ser debidamente coordinada con la interventoria quien definira el traslado de los elementos o la posible reutilización de los mismos según su criterio                     </t>
  </si>
  <si>
    <t>dia</t>
  </si>
  <si>
    <t>11.2</t>
  </si>
  <si>
    <t>Marcación e identificación de numero de circuito de salidas eléctricas existentes, Las marcas deben ser visibles y duraderas.(incluye rollo de cinta para marcación Panduit), la identificación debe ser desde el tablero de distribución existente ( incluye todas las herramientas necesarias para esta labor)</t>
  </si>
  <si>
    <t>11.3</t>
  </si>
  <si>
    <t>Condenación de tomas existentes y salidas existentes con tapa lisa plastica rectangular color blanco, la tapa debe cubrir totalmente el toma corriente, contiene todos los elementos para su correcta instalación</t>
  </si>
  <si>
    <t>SUBTOTAL INSTALACIONES ELÉCTRICAS</t>
  </si>
  <si>
    <t>OBRA SEGURIDAD ELECTRÓNICA</t>
  </si>
  <si>
    <t>12.0</t>
  </si>
  <si>
    <t>CIRCUITO CERRADO DE TELEVISIÓN</t>
  </si>
  <si>
    <t>12.1</t>
  </si>
  <si>
    <t>Suministro, transporte, instalación y puesta en marcha de Cámara IP tipo minidomo, 4mpx, PoE,WDR, varifocal, día/noche, antivandalica, compresión de video H 265 y certificación ONVIF. Incluye elementos de fijación y accesorios para su correcto funcionamiento. Marca sugerida: Vivotek)</t>
  </si>
  <si>
    <t>12.2</t>
  </si>
  <si>
    <t>Suministro, transporte, instalación y puesta en marcha de    licencia para cámara IP tipo Enterprise, para servidor Exacvision. marca requerida: Exacq Vision . Incluye elementos para su correcta fijación y operación)</t>
  </si>
  <si>
    <t>Suministro, transporte, instalación y puesta en marcha de licencia para cámara IP tipo Enterprise, para servidor Exacqvision. marca requerida: Exacq Vision . Incluye elementos para su correcta fijación y operación)</t>
  </si>
  <si>
    <t>13.0</t>
  </si>
  <si>
    <t>PLANOS</t>
  </si>
  <si>
    <t>13.1</t>
  </si>
  <si>
    <t>Actualización de planos en formato AUTOCAD</t>
  </si>
  <si>
    <t>SUBTOTAL OBRA SEGURIDAD ELECTRÓNICA</t>
  </si>
  <si>
    <t>TOTAL COSTO DIRECTO</t>
  </si>
  <si>
    <t xml:space="preserve">ADMINISTRACIÓN </t>
  </si>
  <si>
    <t xml:space="preserve">UTILIDAD </t>
  </si>
  <si>
    <t>TOTAL DIFERENCIA</t>
  </si>
  <si>
    <t>IVA 19% SOBRE UTILIDAD</t>
  </si>
  <si>
    <t>% DIFERENCIA</t>
  </si>
  <si>
    <t>TOTAL PROYECTO</t>
  </si>
  <si>
    <t>AU</t>
  </si>
  <si>
    <t>DIRECCIÓN COSTO DIRECTO</t>
  </si>
  <si>
    <t>DIRECCION INICIAL</t>
  </si>
  <si>
    <t>DIFERENCIA DIRECCIÓN</t>
  </si>
  <si>
    <t>COMPARA EL AU DEL PROPONENTE CON EL AU MÁXIMO</t>
  </si>
  <si>
    <t>COMPARA EL COSTO DIRECTO DEL PROPONENTE CON EL COSTO DIRECTO MÁXIMO</t>
  </si>
  <si>
    <t>VERIFICA QUE NO SE HAYA MODIFICADO EL FORMATO</t>
  </si>
  <si>
    <t>VERIFICA EL REDONDEO DE CIFRAS</t>
  </si>
  <si>
    <t>VERIFICACIÓN DE PRESUPUESTO</t>
  </si>
  <si>
    <t>COSTOS DIRECTOS TOTALES</t>
  </si>
  <si>
    <t>DIRECCIÒN AU</t>
  </si>
  <si>
    <t>DIFERENCIA DIRECCIÒN</t>
  </si>
  <si>
    <t>AU TOTALES</t>
  </si>
  <si>
    <t>EVALUACIÓN DE REQUISITOS COMERCIALES</t>
  </si>
  <si>
    <t>5.4.1 Presentarse en PESOS COLOMBIANOS.</t>
  </si>
  <si>
    <t>5.4.2 Incluir todos los costos, gastos impuestos, tasas y contribuciones en los que deba incurrir
el Proponente para cumplir el objeto de la INVITACIÓN.</t>
  </si>
  <si>
    <t>5.4.3 Tener una vigencia mínima de SESENTA (60) días calendario, contados a partir del cierre
de la INVITACIÓN, prorrogable en un plazo igual, en caso que no se pueda adjudicar en
dicho término.</t>
  </si>
  <si>
    <t>5.4.4 No modificar los formatos del Proceso de Contratación, salvo autorización expresa.</t>
  </si>
  <si>
    <t>5.4.5 Ser irrevocable, una vez presentada (artículo 8464 del Código de Comercio).</t>
  </si>
  <si>
    <t>Actividad</t>
  </si>
  <si>
    <t>Unid</t>
  </si>
  <si>
    <t>Cant</t>
  </si>
  <si>
    <t>1</t>
  </si>
  <si>
    <t>DEMOLICIONES Y RETIROS</t>
  </si>
  <si>
    <t>Demolición, desmonte, acarreo y  cargue  de piso en  baldosa de cualquier tipo, resistencia o espesor, incluye: mano de obra, herramienta y equipo, transportes internos y externos,  cargue, transporte y botada de escombros en botaderos oficiales y todos los demás elementos necesarios para desarrollar correctamente la actividad. Ver especificación técnica</t>
  </si>
  <si>
    <r>
      <t>m</t>
    </r>
    <r>
      <rPr>
        <vertAlign val="superscript"/>
        <sz val="11"/>
        <rFont val="Swis721 LtCn BT"/>
        <family val="2"/>
      </rPr>
      <t>2</t>
    </r>
  </si>
  <si>
    <t xml:space="preserve">Pases de muro de cualquier resistencia, espesor y dimención para tuberías y canaletas de redes eléctricas, hidráulizas y de aires acondicionado. Incluye: Herramienta, equipo, mano de obra, canchada,  resane, filetes, chaflanes, demarcación, cortes con pulidora, cargue, transporte y botada de escombros en botaderos oficiales y todos los demás elementos necesarios . No incluye pintura
</t>
  </si>
  <si>
    <t>Demolición de zócalo o media caña de cualquier resistencia y espesor incluye: mano de obra, corte con pulidora, heramienta y equipo necesario para realizar la demolisión, demarcación, señalización, cargue, transporte y botada de escombros en botaderos oficiales y todo lo neceario para su correcta ejecución. Ver especificación técnica</t>
  </si>
  <si>
    <t>MOVIMIENTO DE ESTANTERIA incluye: bajar y disponer los libros exisentes en las estanterias con las indicaciones dadas por  la interventoria, limpieza de estanterias y de libros este item incluye dejar nuevamente la estantería con los libros dispuestos en el lugar inicial.esteitem incluye traslado, disposición, protección y limpieza)</t>
  </si>
  <si>
    <t>MOVIMIENTO INTERNO DE MOBILIARIO, incluye traslado,disposición, protección y almacenamiento de mesas, sillas muebles y cualquier elemento que haga parte del mobiliario en el  lugar que disponga la interventoria, todo el mobiliario debe volverse a colocar en el sitio donde lo indique la interventoria.</t>
  </si>
  <si>
    <t>global</t>
  </si>
  <si>
    <t>2</t>
  </si>
  <si>
    <t>Drywall y Superboard</t>
  </si>
  <si>
    <r>
      <t>Mantenieminto cielo modular 600x600 mm , incluye: Desmonte, limpieza y reinstalacion de placas, ajustes de estructura, reinstalación de cuelgas donde sea necesario, masilla y pintura color blanco, no incluye el cambio de placas</t>
    </r>
    <r>
      <rPr>
        <i/>
        <sz val="11"/>
        <rFont val="Swis721 LtCn BT"/>
        <family val="2"/>
      </rPr>
      <t xml:space="preserve"> rotas,fisuradas o deteriodadas, no incluye limpieza o pintura de extructura existente.</t>
    </r>
  </si>
  <si>
    <t xml:space="preserve">Suministro e instalación de placas rotas, faltantes o deterioradas super board 4 mm </t>
  </si>
  <si>
    <t>3</t>
  </si>
  <si>
    <t>Zócalo en mortero 1:4 impermeabilizado con sika 1 o equivalente. Con un desarrollo de hasta 0,25 m. Incluye suministro, mano de obra y transporte de los materiales, varilla de dilatación en aluminio, cortes con pulidora, formaleta, preparación de superficie de adherencia, picada de piso y pared y todos los demás elementos necesarios para su correcto vaciado. Ver especificación técnica</t>
  </si>
  <si>
    <t>Pulida y brillada de baldosa de grano , incluye: Transporte horizontal y vertical, sellada de poros, maquinaria, eliminación de los excesos debido a la pulida con maquina, limpieza del espacio y todos los demás elementos necesarios para desarrollar la actividad de forma correcta. Ver especificación técnica.</t>
  </si>
  <si>
    <r>
      <t>m</t>
    </r>
    <r>
      <rPr>
        <vertAlign val="superscript"/>
        <sz val="11"/>
        <rFont val="Swis721 LtCn BT"/>
        <family val="2"/>
      </rPr>
      <t>2</t>
    </r>
  </si>
  <si>
    <r>
      <t xml:space="preserve">Baldosa de grano similar a la existente No. 1 y 2, color gris, de 30x30 cm,  que cumpla con la norma NTC 2849 aprobada por interventoría. </t>
    </r>
    <r>
      <rPr>
        <sz val="11"/>
        <rFont val="Swis721 LtCn BT"/>
        <family val="2"/>
      </rPr>
      <t>Incluye: Suministro, juntas, mortero de pega, arena, preparación de la superficie para garantizar una correcta adherencia,  lechada con cemento gris, remates, cortes con pulidora, transporte y todo lo necesario para su normal funcionamiento. Ver especificación técnica</t>
    </r>
  </si>
  <si>
    <r>
      <t>m</t>
    </r>
    <r>
      <rPr>
        <vertAlign val="superscript"/>
        <sz val="11"/>
        <rFont val="Swis721 LtCn BT"/>
        <family val="2"/>
      </rPr>
      <t>2</t>
    </r>
  </si>
  <si>
    <r>
      <rPr>
        <b/>
        <i/>
        <sz val="11"/>
        <rFont val="Swis721 LtCn BT"/>
        <family val="2"/>
      </rPr>
      <t xml:space="preserve">Construcción de mortero de nivelación con espesores entre 3cm y 7cm </t>
    </r>
    <r>
      <rPr>
        <sz val="11"/>
        <rFont val="Swis721 LtCn BT"/>
        <family val="2"/>
      </rPr>
      <t xml:space="preserve"> incluye: Suministro, mano de obra, transporte interno y externo, y todos los demás elementos necesarios para su correcta instalación. Ver especificación técnica  </t>
    </r>
  </si>
  <si>
    <r>
      <t>m</t>
    </r>
    <r>
      <rPr>
        <vertAlign val="superscript"/>
        <sz val="11"/>
        <rFont val="Swis721 LtCn BT"/>
        <family val="2"/>
      </rPr>
      <t>2</t>
    </r>
  </si>
  <si>
    <t>4</t>
  </si>
  <si>
    <t>PINTURAS VINÍLICAS</t>
  </si>
  <si>
    <r>
      <t xml:space="preserve">Pintura vinílica tipo 1 para interiores, muros y cielos tipo viniltex o similar aplicada sobre supericies de revoque estucadas y superficies de Drywall y Superboard  </t>
    </r>
    <r>
      <rPr>
        <sz val="11"/>
        <rFont val="Swis721 LtCn BT"/>
        <family val="2"/>
      </rPr>
      <t>incluye: Suministro, mano de obra,  transporte horizontal y vertical, preparación de superficie hasta garantizar un buen puente de adherencia, emporada, resanes, retiro de pintura existente de ser necesario, aplicación de manos necesarias que garanticen cubrimiento total del área, herramienta, equipo, retiro y reinstalación de cuadros, carteleras, clavos  y todos los elementos necesarios para su correcta aplicación. Nota: La pintura se debe entonar hasta alcanzar el color existente o el color indicado por la interventoría</t>
    </r>
  </si>
  <si>
    <r>
      <t>m</t>
    </r>
    <r>
      <rPr>
        <vertAlign val="superscript"/>
        <sz val="11"/>
        <rFont val="Swis721 LtCn BT"/>
        <family val="2"/>
      </rPr>
      <t>2</t>
    </r>
  </si>
  <si>
    <r>
      <t xml:space="preserve">Pintura vinílica tipo I para cielos, </t>
    </r>
    <r>
      <rPr>
        <sz val="11"/>
        <rFont val="Swis721 LtCn BT"/>
        <family val="2"/>
      </rPr>
      <t>incluye: Suministro, mano de obra,  transporte horizontal y vertical, preparación de superficie, emporada, resanes, retiro de pintura existente de ser necesario, aplicación de manos necesarias que garanticen cubrimiento total del área, herramienta, equipo, retiro y reinstalación de cuadros, carteleras, clavos y todos los elementos necesarios para su correcta aplicación. Nota: La pintura se debe entonar hasta alcanzar el color existente o el color indicado por la interventoría</t>
    </r>
  </si>
  <si>
    <r>
      <t>m</t>
    </r>
    <r>
      <rPr>
        <vertAlign val="superscript"/>
        <sz val="11"/>
        <rFont val="Swis721 LtCn BT"/>
        <family val="2"/>
      </rPr>
      <t>2</t>
    </r>
  </si>
  <si>
    <t>5</t>
  </si>
  <si>
    <t xml:space="preserve">PINTURAS ACRÍLICAS </t>
  </si>
  <si>
    <r>
      <t>Pintura acrílica, para vigas y columnas</t>
    </r>
    <r>
      <rPr>
        <sz val="11"/>
        <rFont val="Swis721 LtCn BT"/>
        <family val="2"/>
      </rPr>
      <t xml:space="preserve"> incluye: Suministro, mano de obra, transporte horizontal y vertical, preparación de superficie, resanes, emporada,  pintura acrílica color gris basalto, disolvente, aplicación de manos necesarias que garanticen cubrimiento total del elemento, herramienta, equipo y todos los elementos necesarios para su correcta aplicación. Nota: La pintura se debe entonar hasta alcanzar el color existente o el color indicado por la interventoría</t>
    </r>
  </si>
  <si>
    <r>
      <t>m</t>
    </r>
    <r>
      <rPr>
        <vertAlign val="superscript"/>
        <sz val="11"/>
        <rFont val="Swis721 LtCn BT"/>
        <family val="2"/>
      </rPr>
      <t>2</t>
    </r>
  </si>
  <si>
    <t>SUMINISTRO E INSTALACIÓN DE:</t>
  </si>
  <si>
    <t>PROTECCIONES ELECTRICAS</t>
  </si>
  <si>
    <t>Suministro e instalación de breakers en tablero de distribución eléctrica, conexión de puesta a tierra según sección 250 NTC 2050, marcación y señalización según RETIE, anclajes, fijaciones, conexiones, pruebas y ensayos.</t>
  </si>
  <si>
    <t>6,1,1</t>
  </si>
  <si>
    <t>SALIDAS ELECTRICAS TOMAS E ILUMINACIÓN</t>
  </si>
  <si>
    <t>7,1,1</t>
  </si>
  <si>
    <t>Salida eléctrica para toma corriente doble con polo a tierra color blanco, 125V, 15A en tubería EMT. Incluye: 3m de cable de cobre de 1xN° 12 AWG LSHF, caja rawelt 2"x4" cm, aparato con tapa, conectores tipo resorte y accesorios. NO Incluye tubería.</t>
  </si>
  <si>
    <t>7,1,2</t>
  </si>
  <si>
    <t xml:space="preserve">Salida eléctrica para toma corriente doble con polo a tierra color blanco, 125V, 15A en canaleta metálica o cancel. Incluye: 3m de cable de cobre 1xN° 12 AWG LSHF, tapa troquelada para canaleta 12cmx5cm con troquel universal, aparato con tapa, conectores tipo resorte y accesorios.  NO Incluye canaleta. </t>
  </si>
  <si>
    <t>7,1,3</t>
  </si>
  <si>
    <t xml:space="preserve">Salida eléctrica para toma corriente doble con polo a tierra aislada color naranja , 125V, 15A en canaleta metálica o cancel. Incluye: 3m de cable de cobre 1xN° 12 AWG LSHF, tapa troquelada para canaleta 12cmx5cm con troquel universal, aparato con tapa, conectores tipo resorte y accesorios.  NO Incluye canaleta. </t>
  </si>
  <si>
    <t>7,1,4</t>
  </si>
  <si>
    <t xml:space="preserve">Salida eléctrica para toma corriente doble con polo a tierra color blanco, 125V, 15A en canaleta metálica o cancel. Incluye: 3m de cable de cobre 1xN° 10 AWG LSHF, tapa troquelada para canaleta 12cmx5cm con troquel universal, aparato con tapa, conectores tipo resorte y accesorios.  NO Incluye canaleta. </t>
  </si>
  <si>
    <t>7,1,5</t>
  </si>
  <si>
    <t xml:space="preserve">Salida eléctrica para toma corriente doble con polo a tierra aislada color naranja , 125V, 15A en canaleta metálica o cancel. Incluye: 3m de cable de cobre 1xN° 10 AWG LSHF, tapa troquelada para canaleta 12cmx5cm con troquel universal, aparato con tapa, conectores tipo resorte y accesorios.  NO Incluye canaleta. </t>
  </si>
  <si>
    <t>7,1,6</t>
  </si>
  <si>
    <t>Salida eléctrica 120V para iluminación expuesta en caja metálica. Incluye: 3m de cable de cobre 1xN° 12 AWG LSHF, caja metálica 12x12x5cm, conectores tipo resorte, prensaestopa de 1/2'', elementos de fijación y accesorios. NO Incluye tubería.</t>
  </si>
  <si>
    <t>Suministro e instalación de canalizaciones, incluye: soportes, accesorios y elementos de fijación. Todos los soportes deberán cumplir con la NSR -10.</t>
  </si>
  <si>
    <t>7,4,1</t>
  </si>
  <si>
    <r>
      <t xml:space="preserve">Tubería EMT de </t>
    </r>
    <r>
      <rPr>
        <sz val="10"/>
        <rFont val="Calibri"/>
        <family val="2"/>
      </rPr>
      <t>3/4"</t>
    </r>
    <r>
      <rPr>
        <sz val="10"/>
        <rFont val="Swis721 LtCn BT"/>
        <family val="2"/>
      </rPr>
      <t>. Incluye: Uniones, entradas a caja, conduletas,curva y elementos de fijación, marcación y demás accesorios necesarios para su correcta instalación.</t>
    </r>
  </si>
  <si>
    <t>7,4,2</t>
  </si>
  <si>
    <t>7,4,3</t>
  </si>
  <si>
    <t>7,4,4</t>
  </si>
  <si>
    <t>7,4,5</t>
  </si>
  <si>
    <t>7,4,6</t>
  </si>
  <si>
    <t>Canaleta metálica de 12x5cm con división central (con doblez), pestañas para tapar hacia afuera, calibre 22 USG, lamina cold-rolled, pintura electroestática en polvo horneable color gris texturizada. Incluye accesorios (curvas, derivaciones, etc.), elementos de fijación, puente eléctrico en cable de cobre N° 12 AWG y terminales de ojo en todas las uniones. Todos los cortes deben quedar resanados y pulidos con masilla y pintura anticorrosiva del mismo color. Se debe garantizar la continuidad de las divisiones centrales.</t>
  </si>
  <si>
    <t>7,4,7</t>
  </si>
  <si>
    <t>7,5,1</t>
  </si>
  <si>
    <t>Cable de cobre 1xN° 12 AWG LSHF 90°C, 600V para circuitos ramales de tomas e iluminación, inlcuye terminales, cintas de marcación, empalmes necesarios y elementos necesarios para su correcta instalación y funcionamiento</t>
  </si>
  <si>
    <t>7,5,2</t>
  </si>
  <si>
    <t>Cable de cobre 1xN° 10 AWG LSHF 90°C, 600V para circuitos ramales de tomas e iluminación, inlcuye terminales, cintas de marcación, empalmes necesarios  y elementos necesarios para su correcta instalación y funcionamiento</t>
  </si>
  <si>
    <t xml:space="preserve">SISTEMA DE ILUMINACION </t>
  </si>
  <si>
    <t>7,6,1</t>
  </si>
  <si>
    <t>Luminaria fluorescente hermética IP66 2x54W con chasis de policarbonato inyectado, estabilizado contra rayos UV, autoextinguible, color RAL7035, reflector parabolico de policarbonato inyectado, estabilizado contra rayos UV, autoestinguible, acabado aluminizado brillante, difusor en policarbonato transparente resistente al impacto, broches en poliester reforzado con fibra de vidrio, con balasto electrónico (THD&lt;10% y con 5 años de garantia certificada), para  tubos T5 color 4100°K y socket BJB o ALP adosada bajo techo. Incluye: Elementos de fijación, 80cm de cable encauchetado 3x16 AWG ó 4x16 AWG si esta provista de balasto de emergencía, prensaestopa y conectores. ( se constatara con la luminaria existente en la biblioteca  )</t>
  </si>
  <si>
    <t>OTROS (RETIROS, REINSTALACIONES, OBRAS CIVILES, IDENTIFICACIÓN DE CIRCUITOS)</t>
  </si>
  <si>
    <t>7,7,1</t>
  </si>
  <si>
    <t>Retiro y/o traslado de instalaciones eléctricas requeridas. Incluye: 30 mts de  tuberías expuestas pvc o EMT, 30 mts de canaleta metalica de 12 x 5 cms, conductores electricos asociados a la instalación, 150 salidas eléctricas expuestas o en canaleta, alimentadores electricos  y demás elementos asociados a la instalación y su posterior traslado de materiales a cuarto técnico designado por el interventor de la obra. Normalmente dichos materiales se trasladan hasta el segundo piso bloque 28. Se reutilizaran materiales a criterio de la interventoría.                   ( Se realizara un recorrido con la interventoria para constatar los elementos a retirar)</t>
  </si>
  <si>
    <t>gl</t>
  </si>
  <si>
    <t>7,7,2</t>
  </si>
  <si>
    <t>7,7,3</t>
  </si>
  <si>
    <t>8</t>
  </si>
  <si>
    <t>SEGURIDAD ELECTRONICA</t>
  </si>
  <si>
    <t>SISTEMA DE CONTROL DE ACCESO</t>
  </si>
  <si>
    <t>8,1,1</t>
  </si>
  <si>
    <t>Suministro, transporte e instalación de cámara IP tipo minidomo, 2 mpx, día noche, PoE, certificación Onvif.</t>
  </si>
  <si>
    <t>8,1,2</t>
  </si>
  <si>
    <t>Suministro, transporte e instalación de licencia para cámara IP tipo enterprise</t>
  </si>
  <si>
    <t>SUBTOTAL SEGURIDAD ELECTRÓNICA</t>
  </si>
  <si>
    <t>DIRECCIÒN COSTO DIRECTO</t>
  </si>
  <si>
    <t>COSTOS DIRECTOS TOTALES UNITARIOS</t>
  </si>
  <si>
    <t>ESTATUS EXPERIENCIA GENERAL</t>
  </si>
  <si>
    <t>ESTATUS CAPACIDAD FINANCIERA</t>
  </si>
  <si>
    <t>ESTATUS REQUISITOS COMERCIALES</t>
  </si>
  <si>
    <t>ESTATUS VERIFICACIÓN PRESUPUESTO</t>
  </si>
  <si>
    <t>REQUISITOS JURÍDICOS</t>
  </si>
  <si>
    <t>ESTATUS GENERAL</t>
  </si>
  <si>
    <t>CONCLUSIONES</t>
  </si>
  <si>
    <t>Entregó la propuesta comercial en horario diferente al establecido en los Términos de Referencia por lo tanto queda deshabilitada</t>
  </si>
  <si>
    <t>CALCULO DE Pt2</t>
  </si>
  <si>
    <t>Número total de ítems</t>
  </si>
  <si>
    <t>ASIGNACIÓN DE PUNTAJE PARA Pt2:</t>
  </si>
  <si>
    <t>Método de evaluación</t>
  </si>
  <si>
    <t>IR</t>
  </si>
  <si>
    <t>(IR) Ítems representativos</t>
  </si>
  <si>
    <t>(IRES) Ítems restantes</t>
  </si>
  <si>
    <t>IRES</t>
  </si>
  <si>
    <t>Proponente</t>
  </si>
  <si>
    <t>Estado</t>
  </si>
  <si>
    <t>Pt2A</t>
  </si>
  <si>
    <t>Pt2B</t>
  </si>
  <si>
    <t>Pt2 TOTAL</t>
  </si>
  <si>
    <t>(IR) ITEMS REPRESENTATIVOS</t>
  </si>
  <si>
    <t>(IRES) ITEMS RESTANTES</t>
  </si>
  <si>
    <t>EVALUACIÓN ECONÓMICA - DEFINICIÓN DE MÉTODO DE EVALUACIÓN Y CÁLCULO DE PUNTAJES</t>
  </si>
  <si>
    <t>TRM día siguiente</t>
  </si>
  <si>
    <t>Asignar de acuerdo al proceso</t>
  </si>
  <si>
    <t>MÉTODO DE EVALUACIÓN DE ACUERDO A TRM</t>
  </si>
  <si>
    <t>Presupuesto Total</t>
  </si>
  <si>
    <t>Fecha</t>
  </si>
  <si>
    <t>Desviación estándar</t>
  </si>
  <si>
    <t># propuestas (n)</t>
  </si>
  <si>
    <t>Costo directo máximo (Para cálculo de Pt1)</t>
  </si>
  <si>
    <t>Media aritmética</t>
  </si>
  <si>
    <t>AU Max</t>
  </si>
  <si>
    <t>MÁXIMO PUNTAJE A ASIGNAR PARA Pti</t>
  </si>
  <si>
    <t>*H=Habilitado  NH=No habilitado</t>
  </si>
  <si>
    <t>Nro</t>
  </si>
  <si>
    <t>NOMBRE OFERENTE</t>
  </si>
  <si>
    <t>ESTADO*</t>
  </si>
  <si>
    <t>TOTAL COSTOS DIRECTOS</t>
  </si>
  <si>
    <t>AU [%]</t>
  </si>
  <si>
    <r>
      <t>PUNTAJE (Pt</t>
    </r>
    <r>
      <rPr>
        <b/>
        <vertAlign val="subscript"/>
        <sz val="12"/>
        <rFont val="Calibri"/>
        <family val="2"/>
      </rPr>
      <t>1</t>
    </r>
    <r>
      <rPr>
        <b/>
        <sz val="12"/>
        <rFont val="Calibri"/>
        <family val="2"/>
      </rPr>
      <t>)</t>
    </r>
  </si>
  <si>
    <r>
      <t>PUNTAJE (Pt</t>
    </r>
    <r>
      <rPr>
        <b/>
        <vertAlign val="subscript"/>
        <sz val="12"/>
        <rFont val="Calibri"/>
        <family val="2"/>
      </rPr>
      <t>2A</t>
    </r>
    <r>
      <rPr>
        <b/>
        <sz val="12"/>
        <rFont val="Calibri"/>
        <family val="2"/>
      </rPr>
      <t>)</t>
    </r>
  </si>
  <si>
    <r>
      <t>PUNTAJE (Pt</t>
    </r>
    <r>
      <rPr>
        <b/>
        <vertAlign val="subscript"/>
        <sz val="12"/>
        <rFont val="Calibri"/>
        <family val="2"/>
      </rPr>
      <t>2B</t>
    </r>
    <r>
      <rPr>
        <b/>
        <sz val="12"/>
        <rFont val="Calibri"/>
        <family val="2"/>
      </rPr>
      <t>)</t>
    </r>
  </si>
  <si>
    <t>PUNTAJE (Pt3)</t>
  </si>
  <si>
    <t>PUNTAJE TOTAL</t>
  </si>
  <si>
    <t>ORDEN ELEGIBILIDAD</t>
  </si>
  <si>
    <t>OBSERVACIONES CON RESPECTO A PROPUESTA ECONÓMICA</t>
  </si>
  <si>
    <t>ORDEN</t>
  </si>
  <si>
    <t>NH</t>
  </si>
  <si>
    <t>CUMPLE (folios 4 al 7)</t>
  </si>
  <si>
    <t>CUMPLE (folio 9)</t>
  </si>
  <si>
    <t>CUMPLE (folios 110-113)</t>
  </si>
  <si>
    <t>CUMPLE (folio 115)</t>
  </si>
  <si>
    <t>CUMPLE (folio 117)</t>
  </si>
  <si>
    <t>CUMPLE (folio 119)</t>
  </si>
  <si>
    <t>CUMPLE (consulta en línea)</t>
  </si>
  <si>
    <t>CUMPLE (Folio 139-140)</t>
  </si>
  <si>
    <t>CUMPLE (folio 17)</t>
  </si>
  <si>
    <t>CUMPLE (folio 11)</t>
  </si>
  <si>
    <t>CUMPLE (folio 8)
CUMPLE (folio 9)</t>
  </si>
  <si>
    <t>CUMPLE (folios 3 al 6)</t>
  </si>
  <si>
    <t>CUMPLE (folio 7)
CUMPLE (folio 8)</t>
  </si>
  <si>
    <t>CUMPLE (folios 78-81)</t>
  </si>
  <si>
    <t>CUMPLE (folio 82)</t>
  </si>
  <si>
    <t>CUMPLE (folio 13)</t>
  </si>
  <si>
    <t>CUMPLE (folios 69-77)</t>
  </si>
  <si>
    <t>CUMPLE (folios 2-6)</t>
  </si>
  <si>
    <t>CUMPLE (folio 12-15)</t>
  </si>
  <si>
    <t>CUMPLE (folio 19)</t>
  </si>
  <si>
    <t>CUMPLE (folio 21)</t>
  </si>
  <si>
    <t>CUMPLE (folio 23)</t>
  </si>
  <si>
    <t>CUMPLE (folio 25)</t>
  </si>
  <si>
    <t>CUMPLE (folio 39)</t>
  </si>
  <si>
    <t>CUMPLE (folios 162-168)</t>
  </si>
  <si>
    <t>CUMPLE (folio 3 al 6)</t>
  </si>
  <si>
    <t>CUMPLIE (folio 7)
CUMPLE (folio 8)</t>
  </si>
  <si>
    <t>CUMPLE (consulta en linea)</t>
  </si>
  <si>
    <t>CUMPLE (folio 16)</t>
  </si>
  <si>
    <t>CUMPLE (folios 48-56)</t>
  </si>
  <si>
    <t>cumple</t>
  </si>
  <si>
    <t>CUMPLE (2020/11)</t>
  </si>
  <si>
    <t>CUMPLE (Folios C2 a C5)</t>
  </si>
  <si>
    <t>CUMPLE (folio C6)
CUMPLE (folio C7)</t>
  </si>
  <si>
    <t>CUMPLE (folios C22 a C26)</t>
  </si>
  <si>
    <t>CUMPLE (folio C9)</t>
  </si>
  <si>
    <t>CUMPLE (folio C10)</t>
  </si>
  <si>
    <t>CUMPLE (folio C11)</t>
  </si>
  <si>
    <t>CUMPLE (folio C12)</t>
  </si>
  <si>
    <t>CUMPLE (folio C8)</t>
  </si>
  <si>
    <t>CUMPLE (folio C45)</t>
  </si>
  <si>
    <t>CUMPLE (folios C13 a C20)</t>
  </si>
  <si>
    <t>N/A</t>
  </si>
  <si>
    <t>CUMPLE (folios 4 a 6; 25 a 34)</t>
  </si>
  <si>
    <t>CUMPLE (folios 10-11)</t>
  </si>
  <si>
    <t>CUMPLE (folio 156)</t>
  </si>
  <si>
    <t>CUMPLE (folios 13-14)</t>
  </si>
  <si>
    <t>CUMPLE (folios 21)</t>
  </si>
  <si>
    <t>CUMPLE (folio 43)</t>
  </si>
  <si>
    <t>CUMPLE (folio 223 ss)</t>
  </si>
  <si>
    <t>CUMPLE (consulta online)</t>
  </si>
  <si>
    <t>CUMPLE (folios 4-6; 11 a 18))</t>
  </si>
  <si>
    <t>CUMPLE (folios 8-9)</t>
  </si>
  <si>
    <t>CUMPLE (folio 24)</t>
  </si>
  <si>
    <t>CUMPLE (folio 22)</t>
  </si>
  <si>
    <t>CUMPLE (folios 76-77)</t>
  </si>
  <si>
    <t>CUMPLE (folios 30 a 37)</t>
  </si>
  <si>
    <t>CUMPLE (folios 3 al 5; 16 al 24)</t>
  </si>
  <si>
    <t>CUMPLE (folios 7 al 10)</t>
  </si>
  <si>
    <t>CUMPLE (folio 352)</t>
  </si>
  <si>
    <t>CUMPLE (folios 11 al 15)</t>
  </si>
  <si>
    <t>CUMPLE (folios 344-351)</t>
  </si>
  <si>
    <t>CUMPLE (folios 2 al 4; 6 al 14) (Tiene embargo establecimiento de comercio desde 2015, cobro coactivo Secretaría de Hacienda de Medellín)</t>
  </si>
  <si>
    <t>CUMPLE (folios 16 al 18)</t>
  </si>
  <si>
    <t>CUMPLE (folio 20)</t>
  </si>
  <si>
    <t>CUMPLE (folios 22 al 27)</t>
  </si>
  <si>
    <t>CUMPLE (folio 34)</t>
  </si>
  <si>
    <t>CUMPLE (folios 69 a 83)</t>
  </si>
  <si>
    <t>CUMPLE (folios 11-13; 2-9)</t>
  </si>
  <si>
    <t>CUMPLE (folios 15-17)</t>
  </si>
  <si>
    <t>CUMPLE (folio 68)</t>
  </si>
  <si>
    <t>CUMPLE (folio 84)</t>
  </si>
  <si>
    <t>H</t>
  </si>
  <si>
    <t>Subsanó el documento el 20/01/2020</t>
  </si>
  <si>
    <t>REQUERIMIENTOS SUBSANADOS</t>
  </si>
  <si>
    <t>Ejecutar las obras civiles, redes eléctricas y de seguridad electrónica para la adecuación de los niveles 2° y 3° de la Biblioteca Central Carlos Gaviria Díaz, ubicada en el Bloque 8 de la Universidad de Antioquia, de acuerdo con los diseños y especificaciones técnicas entregadas por la Universidad, bajo la modalidad de precios unitarios fijos no reajustables, de conformidad con los diseños técnicos (planos Anexo 9 y especificaciones técnicas Anexo 1) y los ítems contractuales, que hacen parte integral del contrato</t>
  </si>
  <si>
    <t>Entregó la propuesta por fuera del cronograma establecido en los Terminos de Referencia, por tanto no se tiene en cuenta en la evaluación de propuestas</t>
  </si>
  <si>
    <t>PERAZZA S.A.S.</t>
  </si>
  <si>
    <t>CONSTRUVALORES S.A.S.</t>
  </si>
  <si>
    <t>INGAP S.A.S.</t>
  </si>
  <si>
    <t>ELECTROINGENIERIAS UPEGUI S.A.S.</t>
  </si>
  <si>
    <t>KA S.A.</t>
  </si>
  <si>
    <t>ACEROS Y CONCRETOS S.A.S.</t>
  </si>
  <si>
    <t>INGENEC S.A.S.</t>
  </si>
  <si>
    <t>GALA URBANA S.A.S.</t>
  </si>
  <si>
    <t>ANFER INGENIERIA S.A.S.</t>
  </si>
  <si>
    <t>CORE IP S.A.S.</t>
  </si>
  <si>
    <t>CONSORCIO INTERNACIONAL DE SOLUCIONES INTEGRALES S.A.S.</t>
  </si>
  <si>
    <t>FORMA DE
EJECUCIÓN
(6)</t>
  </si>
  <si>
    <t>VALIDACIÓN DE CODIGOS SEGÚN TABLA 3 (CÓDIGOS UNSPSC) DE LOS TÉRMINOS DE REFERENCIA</t>
  </si>
  <si>
    <t>CUMPLE CON EL REQUERIMIENTO OBLIGATORIO DE MÍNIMO UNO (1) DE LOS CINCO CONTRATOS SEA DE MANTENIMIENTO Y ESTE CLASIFICADO
EN EL CÓDIGO 721033</t>
  </si>
  <si>
    <t>La sumatoria de A+U supera el límite máximo establecido en el numeral 13.2, página 21 de los Términos de Referencia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</si>
</sst>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5">
    <numFmt numFmtId="6" formatCode="&quot;$&quot;\ #,##0;[Red]\-&quot;$&quot;\ #,##0"/>
    <numFmt numFmtId="8" formatCode="&quot;$&quot;\ #,##0.00;[Red]\-&quot;$&quot;\ #,##0.00"/>
    <numFmt numFmtId="41" formatCode="_-* #,##0_-;\-* #,##0_-;_-* &quot;-&quot;_-;_-@_-"/>
    <numFmt numFmtId="164" formatCode="&quot;$&quot;\ #,##0"/>
    <numFmt numFmtId="165" formatCode="_-&quot;$&quot;\ * #,##0_-;\-&quot;$&quot;\ * #,##0_-;_-&quot;$&quot;\ * &quot;-&quot;_-;_-@"/>
    <numFmt numFmtId="166" formatCode="&quot;$&quot;\ #,##0.00"/>
    <numFmt numFmtId="167" formatCode="&quot;$&quot;#,##0.00;[Red]\-&quot;$&quot;#,##0.00"/>
    <numFmt numFmtId="168" formatCode="_ * #,##0.00_ ;_ * \-#,##0.00_ ;_ * &quot;-&quot;??_ ;_ @_ "/>
    <numFmt numFmtId="169" formatCode="&quot;K=&quot;\ \ \ \ #,##0.00\ &quot;de contra&quot;"/>
    <numFmt numFmtId="170" formatCode="0.0"/>
    <numFmt numFmtId="171" formatCode="#,##0.00\ &quot;SMMLV&quot;"/>
    <numFmt numFmtId="172" formatCode="_ * #,##0_ ;_ * \-#,##0_ ;_ * &quot;-&quot;??_ ;_ @_ "/>
    <numFmt numFmtId="173" formatCode="#,##0.0000"/>
    <numFmt numFmtId="174" formatCode="&quot;$&quot;#,##0;[Red]\-&quot;$&quot;#,##0"/>
    <numFmt numFmtId="175" formatCode="&quot;$&quot;#,##0"/>
    <numFmt numFmtId="176" formatCode="_-[$$-240A]\ * #,##0.00_-;\-[$$-240A]\ * #,##0.00_-;_-[$$-240A]\ * &quot;-&quot;??_-;_-@"/>
    <numFmt numFmtId="177" formatCode="_-&quot;$&quot;* #,##0_-;\-&quot;$&quot;* #,##0_-;_-&quot;$&quot;* &quot;-&quot;??_-;_-@"/>
    <numFmt numFmtId="178" formatCode="_ &quot;$&quot;\ * #,##0_ ;_ &quot;$&quot;\ * \-#,##0_ ;_ &quot;$&quot;\ * &quot;-&quot;??_ ;_ @_ "/>
    <numFmt numFmtId="179" formatCode="#,##0.0"/>
    <numFmt numFmtId="180" formatCode="#,##0.00_ ;[Red]\-#,##0.00\ "/>
    <numFmt numFmtId="181" formatCode="[$$-240A]\ #,##0.00"/>
    <numFmt numFmtId="182" formatCode="_-* #,##0.00_-;\-* #,##0.00_-;_-* &quot;-&quot;_-;_-@"/>
    <numFmt numFmtId="183" formatCode="#,##0.00;[Red]#,##0.00"/>
    <numFmt numFmtId="184" formatCode="#,##0;[Red]#,##0"/>
    <numFmt numFmtId="185" formatCode="_-&quot;$&quot;\ * #,##0_-;\-&quot;$&quot;\ * #,##0_-;_-&quot;$&quot;\ * &quot;-&quot;??_-;_-@"/>
  </numFmts>
  <fonts count="81" x14ac:knownFonts="1">
    <font>
      <sz val="10"/>
      <color rgb="FF000000"/>
      <name val="Arial"/>
    </font>
    <font>
      <b/>
      <sz val="16"/>
      <color theme="1"/>
      <name val="Arial"/>
      <family val="2"/>
    </font>
    <font>
      <sz val="10"/>
      <name val="Arial"/>
      <family val="2"/>
    </font>
    <font>
      <sz val="10"/>
      <color theme="1"/>
      <name val="Arial"/>
      <family val="2"/>
    </font>
    <font>
      <b/>
      <sz val="14"/>
      <color theme="1"/>
      <name val="Arial"/>
      <family val="2"/>
    </font>
    <font>
      <sz val="11"/>
      <color theme="1"/>
      <name val="Arial"/>
      <family val="2"/>
    </font>
    <font>
      <b/>
      <sz val="12"/>
      <color theme="1"/>
      <name val="Arial"/>
      <family val="2"/>
    </font>
    <font>
      <b/>
      <sz val="11"/>
      <color theme="1"/>
      <name val="Arial"/>
      <family val="2"/>
    </font>
    <font>
      <u/>
      <sz val="11"/>
      <color rgb="FF0000FF"/>
      <name val="Calibri"/>
      <family val="2"/>
    </font>
    <font>
      <u/>
      <sz val="11"/>
      <color rgb="FF0000FF"/>
      <name val="Arial"/>
      <family val="2"/>
    </font>
    <font>
      <sz val="12"/>
      <color theme="1"/>
      <name val="Arial"/>
      <family val="2"/>
    </font>
    <font>
      <b/>
      <sz val="12"/>
      <color rgb="FF000000"/>
      <name val="Arial"/>
      <family val="2"/>
    </font>
    <font>
      <sz val="12"/>
      <color rgb="FF000000"/>
      <name val="Arial"/>
      <family val="2"/>
    </font>
    <font>
      <b/>
      <sz val="10"/>
      <color theme="1"/>
      <name val="Arial"/>
      <family val="2"/>
    </font>
    <font>
      <b/>
      <sz val="12"/>
      <color rgb="FFFF0000"/>
      <name val="Arial"/>
      <family val="2"/>
    </font>
    <font>
      <b/>
      <sz val="36"/>
      <color theme="1"/>
      <name val="Arial"/>
      <family val="2"/>
    </font>
    <font>
      <sz val="16"/>
      <color theme="1"/>
      <name val="Arial"/>
      <family val="2"/>
    </font>
    <font>
      <b/>
      <sz val="22"/>
      <color theme="1"/>
      <name val="Arial"/>
      <family val="2"/>
    </font>
    <font>
      <b/>
      <sz val="26"/>
      <color rgb="FF000000"/>
      <name val="Calibri"/>
      <family val="2"/>
    </font>
    <font>
      <b/>
      <sz val="11"/>
      <color rgb="FF000000"/>
      <name val="Arial"/>
      <family val="2"/>
    </font>
    <font>
      <b/>
      <sz val="14"/>
      <color rgb="FF000000"/>
      <name val="Calibri"/>
      <family val="2"/>
    </font>
    <font>
      <b/>
      <sz val="72"/>
      <color theme="1"/>
      <name val="Arial"/>
      <family val="2"/>
    </font>
    <font>
      <b/>
      <sz val="11"/>
      <color theme="0"/>
      <name val="Arial"/>
      <family val="2"/>
    </font>
    <font>
      <b/>
      <sz val="20"/>
      <color theme="1"/>
      <name val="Arial"/>
      <family val="2"/>
    </font>
    <font>
      <b/>
      <sz val="11"/>
      <color rgb="FFFF0000"/>
      <name val="Arial"/>
      <family val="2"/>
    </font>
    <font>
      <sz val="11"/>
      <color rgb="FFFF0000"/>
      <name val="Arial"/>
      <family val="2"/>
    </font>
    <font>
      <b/>
      <sz val="71"/>
      <color theme="1"/>
      <name val="Arial"/>
      <family val="2"/>
    </font>
    <font>
      <b/>
      <sz val="18"/>
      <color theme="1"/>
      <name val="Arial"/>
      <family val="2"/>
    </font>
    <font>
      <b/>
      <sz val="8"/>
      <color theme="1"/>
      <name val="Arial"/>
      <family val="2"/>
    </font>
    <font>
      <sz val="8"/>
      <color theme="1"/>
      <name val="Arial"/>
      <family val="2"/>
    </font>
    <font>
      <b/>
      <sz val="11"/>
      <color theme="1"/>
      <name val="Calibri"/>
      <family val="2"/>
    </font>
    <font>
      <sz val="10"/>
      <color theme="0"/>
      <name val="Arial"/>
      <family val="2"/>
    </font>
    <font>
      <b/>
      <sz val="10"/>
      <color theme="0"/>
      <name val="Arial"/>
      <family val="2"/>
    </font>
    <font>
      <b/>
      <sz val="11"/>
      <color theme="0"/>
      <name val="Century Gothic"/>
      <family val="2"/>
    </font>
    <font>
      <sz val="10"/>
      <color theme="1"/>
      <name val="Century Gothic"/>
      <family val="2"/>
    </font>
    <font>
      <b/>
      <sz val="12"/>
      <color theme="1"/>
      <name val="Swis721 LtCn BT"/>
      <family val="2"/>
    </font>
    <font>
      <b/>
      <sz val="11"/>
      <color theme="1"/>
      <name val="Swis721 LtCn BT"/>
      <family val="2"/>
    </font>
    <font>
      <b/>
      <sz val="11"/>
      <color rgb="FF000000"/>
      <name val="Swis721 LtCn BT"/>
      <family val="2"/>
    </font>
    <font>
      <b/>
      <sz val="12"/>
      <color rgb="FF000000"/>
      <name val="Swis721 LtCn BT"/>
      <family val="2"/>
    </font>
    <font>
      <b/>
      <sz val="11"/>
      <color theme="1"/>
      <name val="Century Gothic"/>
      <family val="2"/>
    </font>
    <font>
      <sz val="11"/>
      <color theme="1"/>
      <name val="Century Gothic"/>
      <family val="2"/>
    </font>
    <font>
      <sz val="11"/>
      <color theme="1"/>
      <name val="Swis721 LtCn BT"/>
      <family val="2"/>
    </font>
    <font>
      <u/>
      <sz val="7"/>
      <color theme="10"/>
      <name val="Arial"/>
      <family val="2"/>
    </font>
    <font>
      <u/>
      <sz val="11"/>
      <color rgb="FF0000FF"/>
      <name val="Calibri"/>
      <family val="2"/>
    </font>
    <font>
      <u/>
      <sz val="11"/>
      <color rgb="FF0000FF"/>
      <name val="Calibri"/>
      <family val="2"/>
    </font>
    <font>
      <u/>
      <sz val="11"/>
      <color rgb="FF0000FF"/>
      <name val="Calibri"/>
      <family val="2"/>
    </font>
    <font>
      <u/>
      <sz val="11"/>
      <color rgb="FF0000FF"/>
      <name val="Calibri"/>
      <family val="2"/>
    </font>
    <font>
      <u/>
      <sz val="7"/>
      <color theme="10"/>
      <name val="Arial"/>
      <family val="2"/>
    </font>
    <font>
      <b/>
      <i/>
      <sz val="11"/>
      <color theme="1"/>
      <name val="Swis721 LtCn BT"/>
      <family val="2"/>
    </font>
    <font>
      <u/>
      <sz val="7"/>
      <color theme="10"/>
      <name val="Arial"/>
      <family val="2"/>
    </font>
    <font>
      <b/>
      <sz val="10"/>
      <color theme="1"/>
      <name val="Swis721 LtCn BT"/>
      <family val="2"/>
    </font>
    <font>
      <sz val="10"/>
      <color theme="1"/>
      <name val="Swis721 LtCn BT"/>
      <family val="2"/>
    </font>
    <font>
      <u/>
      <sz val="7"/>
      <color theme="10"/>
      <name val="Arial"/>
      <family val="2"/>
    </font>
    <font>
      <u/>
      <sz val="7"/>
      <color theme="10"/>
      <name val="Arial"/>
      <family val="2"/>
    </font>
    <font>
      <b/>
      <sz val="10"/>
      <color theme="1"/>
      <name val="Century Gothic"/>
      <family val="2"/>
    </font>
    <font>
      <b/>
      <sz val="48"/>
      <color theme="1"/>
      <name val="Arial"/>
      <family val="2"/>
    </font>
    <font>
      <b/>
      <sz val="10"/>
      <color rgb="FF000000"/>
      <name val="Arial"/>
      <family val="2"/>
    </font>
    <font>
      <sz val="10"/>
      <color rgb="FFFF0000"/>
      <name val="Arial"/>
      <family val="2"/>
    </font>
    <font>
      <sz val="16"/>
      <color rgb="FFFF0000"/>
      <name val="Arial"/>
      <family val="2"/>
    </font>
    <font>
      <sz val="11"/>
      <color theme="1"/>
      <name val="Calibri"/>
      <family val="2"/>
    </font>
    <font>
      <sz val="12"/>
      <color theme="1"/>
      <name val="Calibri"/>
      <family val="2"/>
    </font>
    <font>
      <b/>
      <sz val="12"/>
      <color theme="1"/>
      <name val="Calibri"/>
      <family val="2"/>
    </font>
    <font>
      <b/>
      <sz val="12"/>
      <color rgb="FFFF0000"/>
      <name val="Calibri"/>
      <family val="2"/>
    </font>
    <font>
      <b/>
      <sz val="10"/>
      <name val="Arial"/>
      <family val="2"/>
    </font>
    <font>
      <sz val="16"/>
      <name val="Calibri"/>
      <family val="2"/>
    </font>
    <font>
      <sz val="16"/>
      <name val="Arial"/>
      <family val="2"/>
    </font>
    <font>
      <vertAlign val="superscript"/>
      <sz val="11"/>
      <name val="Swis721 LtCn BT"/>
      <family val="2"/>
    </font>
    <font>
      <i/>
      <sz val="11"/>
      <name val="Swis721 LtCn BT"/>
      <family val="2"/>
    </font>
    <font>
      <sz val="11"/>
      <name val="Swis721 LtCn BT"/>
      <family val="2"/>
    </font>
    <font>
      <b/>
      <i/>
      <sz val="11"/>
      <name val="Swis721 LtCn BT"/>
      <family val="2"/>
    </font>
    <font>
      <sz val="10"/>
      <name val="Calibri"/>
      <family val="2"/>
    </font>
    <font>
      <sz val="10"/>
      <name val="Swis721 LtCn BT"/>
      <family val="2"/>
    </font>
    <font>
      <b/>
      <vertAlign val="subscript"/>
      <sz val="12"/>
      <name val="Calibri"/>
      <family val="2"/>
    </font>
    <font>
      <b/>
      <sz val="12"/>
      <name val="Calibri"/>
      <family val="2"/>
    </font>
    <font>
      <sz val="11"/>
      <name val="Arial"/>
      <family val="2"/>
    </font>
    <font>
      <b/>
      <sz val="11"/>
      <name val="Arial"/>
      <family val="2"/>
    </font>
    <font>
      <sz val="12"/>
      <name val="Arial"/>
      <family val="2"/>
    </font>
    <font>
      <b/>
      <sz val="12"/>
      <name val="Arial"/>
      <family val="2"/>
    </font>
    <font>
      <sz val="10"/>
      <color rgb="FF000000"/>
      <name val="Arial"/>
      <family val="2"/>
    </font>
    <font>
      <sz val="10"/>
      <color rgb="FF000000"/>
      <name val="Arial"/>
      <family val="2"/>
    </font>
    <font>
      <sz val="10"/>
      <color rgb="FF000000"/>
      <name val="Times New Roman"/>
      <family val="1"/>
    </font>
  </fonts>
  <fills count="27">
    <fill>
      <patternFill patternType="none"/>
    </fill>
    <fill>
      <patternFill patternType="gray125"/>
    </fill>
    <fill>
      <patternFill patternType="solid">
        <fgColor rgb="FFD6E3BC"/>
        <bgColor rgb="FFD6E3BC"/>
      </patternFill>
    </fill>
    <fill>
      <patternFill patternType="solid">
        <fgColor rgb="FFBFBFBF"/>
        <bgColor rgb="FFBFBFBF"/>
      </patternFill>
    </fill>
    <fill>
      <patternFill patternType="solid">
        <fgColor rgb="FF92D050"/>
        <bgColor rgb="FF92D050"/>
      </patternFill>
    </fill>
    <fill>
      <patternFill patternType="solid">
        <fgColor theme="0"/>
        <bgColor theme="0"/>
      </patternFill>
    </fill>
    <fill>
      <patternFill patternType="solid">
        <fgColor rgb="FFD8D8D8"/>
        <bgColor rgb="FFD8D8D8"/>
      </patternFill>
    </fill>
    <fill>
      <patternFill patternType="solid">
        <fgColor rgb="FF00B0F0"/>
        <bgColor rgb="FF00B0F0"/>
      </patternFill>
    </fill>
    <fill>
      <patternFill patternType="solid">
        <fgColor rgb="FFFFFF00"/>
        <bgColor rgb="FFFFFF00"/>
      </patternFill>
    </fill>
    <fill>
      <patternFill patternType="solid">
        <fgColor rgb="FFFBD4B4"/>
        <bgColor rgb="FFFBD4B4"/>
      </patternFill>
    </fill>
    <fill>
      <patternFill patternType="solid">
        <fgColor rgb="FFFFC000"/>
        <bgColor rgb="FFFFC000"/>
      </patternFill>
    </fill>
    <fill>
      <patternFill patternType="solid">
        <fgColor rgb="FFC2D69B"/>
        <bgColor rgb="FFC2D69B"/>
      </patternFill>
    </fill>
    <fill>
      <patternFill patternType="solid">
        <fgColor rgb="FFA5A5A5"/>
        <bgColor rgb="FFA5A5A5"/>
      </patternFill>
    </fill>
    <fill>
      <patternFill patternType="solid">
        <fgColor rgb="FF7F7F7F"/>
        <bgColor rgb="FF7F7F7F"/>
      </patternFill>
    </fill>
    <fill>
      <patternFill patternType="solid">
        <fgColor rgb="FFFABF8F"/>
        <bgColor rgb="FFFABF8F"/>
      </patternFill>
    </fill>
    <fill>
      <patternFill patternType="solid">
        <fgColor rgb="FF76923C"/>
        <bgColor rgb="FF76923C"/>
      </patternFill>
    </fill>
    <fill>
      <patternFill patternType="solid">
        <fgColor rgb="FF63CB7E"/>
        <bgColor rgb="FF63CB7E"/>
      </patternFill>
    </fill>
    <fill>
      <patternFill patternType="solid">
        <fgColor rgb="FFFFFFFF"/>
        <bgColor rgb="FFFFFFFF"/>
      </patternFill>
    </fill>
    <fill>
      <patternFill patternType="solid">
        <fgColor rgb="FF95B3D7"/>
        <bgColor rgb="FF95B3D7"/>
      </patternFill>
    </fill>
    <fill>
      <patternFill patternType="solid">
        <fgColor rgb="FF76933C"/>
        <bgColor rgb="FF76933C"/>
      </patternFill>
    </fill>
    <fill>
      <patternFill patternType="solid">
        <fgColor theme="9"/>
        <bgColor theme="9"/>
      </patternFill>
    </fill>
    <fill>
      <patternFill patternType="solid">
        <fgColor rgb="FFC4D79B"/>
        <bgColor rgb="FFC4D79B"/>
      </patternFill>
    </fill>
    <fill>
      <patternFill patternType="solid">
        <fgColor rgb="FF00B050"/>
        <bgColor rgb="FF00B050"/>
      </patternFill>
    </fill>
    <fill>
      <patternFill patternType="solid">
        <fgColor rgb="FFFF6600"/>
        <bgColor rgb="FFFF6600"/>
      </patternFill>
    </fill>
    <fill>
      <patternFill patternType="solid">
        <fgColor theme="9" tint="0.59999389629810485"/>
        <bgColor indexed="64"/>
      </patternFill>
    </fill>
    <fill>
      <patternFill patternType="solid">
        <fgColor theme="6" tint="0.59999389629810485"/>
        <bgColor indexed="64"/>
      </patternFill>
    </fill>
    <fill>
      <patternFill patternType="solid">
        <fgColor rgb="FFFF0000"/>
        <bgColor indexed="64"/>
      </patternFill>
    </fill>
  </fills>
  <borders count="162">
    <border>
      <left/>
      <right/>
      <top/>
      <bottom/>
      <diagonal/>
    </border>
    <border>
      <left style="thin">
        <color rgb="FF000000"/>
      </left>
      <right/>
      <top style="thin">
        <color rgb="FF000000"/>
      </top>
      <bottom/>
      <diagonal/>
    </border>
    <border>
      <left/>
      <right style="thin">
        <color rgb="FF000000"/>
      </right>
      <top style="thin">
        <color rgb="FF000000"/>
      </top>
      <bottom/>
      <diagonal/>
    </border>
    <border>
      <left/>
      <right/>
      <top/>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style="thin">
        <color rgb="FF000000"/>
      </right>
      <top/>
      <bottom style="thin">
        <color rgb="FF000000"/>
      </bottom>
      <diagonal/>
    </border>
    <border>
      <left/>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diagonal/>
    </border>
    <border>
      <left/>
      <right/>
      <top style="thin">
        <color rgb="FF000000"/>
      </top>
      <bottom/>
      <diagonal/>
    </border>
    <border>
      <left/>
      <right/>
      <top style="thin">
        <color rgb="FF000000"/>
      </top>
      <bottom/>
      <diagonal/>
    </border>
    <border>
      <left style="thin">
        <color rgb="FF000000"/>
      </left>
      <right/>
      <top/>
      <bottom/>
      <diagonal/>
    </border>
    <border>
      <left/>
      <right/>
      <top/>
      <bottom/>
      <diagonal/>
    </border>
    <border>
      <left/>
      <right/>
      <top/>
      <bottom/>
      <diagonal/>
    </border>
    <border>
      <left style="thin">
        <color rgb="FF000000"/>
      </left>
      <right/>
      <top/>
      <bottom/>
      <diagonal/>
    </border>
    <border>
      <left/>
      <right/>
      <top/>
      <bottom style="thin">
        <color rgb="FF000000"/>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bottom style="thin">
        <color rgb="FF000000"/>
      </bottom>
      <diagonal/>
    </border>
    <border>
      <left style="medium">
        <color rgb="FF000000"/>
      </left>
      <right/>
      <top/>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top/>
      <bottom style="thin">
        <color rgb="FF000000"/>
      </bottom>
      <diagonal/>
    </border>
    <border>
      <left/>
      <right style="thin">
        <color rgb="FF000000"/>
      </right>
      <top/>
      <bottom style="thin">
        <color rgb="FF000000"/>
      </bottom>
      <diagonal/>
    </border>
    <border>
      <left/>
      <right style="thin">
        <color rgb="FF000000"/>
      </right>
      <top/>
      <bottom/>
      <diagonal/>
    </border>
    <border>
      <left style="thin">
        <color rgb="FF000000"/>
      </left>
      <right/>
      <top/>
      <bottom/>
      <diagonal/>
    </border>
    <border>
      <left/>
      <right/>
      <top style="thin">
        <color rgb="FF000000"/>
      </top>
      <bottom/>
      <diagonal/>
    </border>
    <border>
      <left/>
      <right/>
      <top/>
      <bottom style="thin">
        <color rgb="FF000000"/>
      </bottom>
      <diagonal/>
    </border>
    <border>
      <left style="double">
        <color rgb="FF000000"/>
      </left>
      <right style="double">
        <color rgb="FF000000"/>
      </right>
      <top style="double">
        <color rgb="FF000000"/>
      </top>
      <bottom/>
      <diagonal/>
    </border>
    <border>
      <left style="double">
        <color rgb="FF000000"/>
      </left>
      <right/>
      <top style="double">
        <color rgb="FF000000"/>
      </top>
      <bottom/>
      <diagonal/>
    </border>
    <border>
      <left/>
      <right/>
      <top style="double">
        <color rgb="FF000000"/>
      </top>
      <bottom/>
      <diagonal/>
    </border>
    <border>
      <left/>
      <right style="double">
        <color rgb="FF000000"/>
      </right>
      <top style="double">
        <color rgb="FF000000"/>
      </top>
      <bottom/>
      <diagonal/>
    </border>
    <border>
      <left style="double">
        <color rgb="FF000000"/>
      </left>
      <right style="double">
        <color rgb="FF000000"/>
      </right>
      <top/>
      <bottom style="double">
        <color rgb="FF000000"/>
      </bottom>
      <diagonal/>
    </border>
    <border>
      <left style="double">
        <color rgb="FF000000"/>
      </left>
      <right/>
      <top/>
      <bottom style="double">
        <color rgb="FF000000"/>
      </bottom>
      <diagonal/>
    </border>
    <border>
      <left/>
      <right/>
      <top/>
      <bottom style="double">
        <color rgb="FF000000"/>
      </bottom>
      <diagonal/>
    </border>
    <border>
      <left/>
      <right style="double">
        <color rgb="FF000000"/>
      </right>
      <top/>
      <bottom style="double">
        <color rgb="FF000000"/>
      </bottom>
      <diagonal/>
    </border>
    <border>
      <left style="double">
        <color rgb="FF000000"/>
      </left>
      <right/>
      <top style="double">
        <color rgb="FF000000"/>
      </top>
      <bottom style="double">
        <color rgb="FF000000"/>
      </bottom>
      <diagonal/>
    </border>
    <border>
      <left/>
      <right/>
      <top style="double">
        <color rgb="FF000000"/>
      </top>
      <bottom style="double">
        <color rgb="FF000000"/>
      </bottom>
      <diagonal/>
    </border>
    <border>
      <left/>
      <right style="double">
        <color rgb="FF000000"/>
      </right>
      <top style="double">
        <color rgb="FF000000"/>
      </top>
      <bottom style="double">
        <color rgb="FF000000"/>
      </bottom>
      <diagonal/>
    </border>
    <border>
      <left style="double">
        <color rgb="FF000000"/>
      </left>
      <right/>
      <top/>
      <bottom/>
      <diagonal/>
    </border>
    <border>
      <left/>
      <right style="double">
        <color rgb="FF000000"/>
      </right>
      <top/>
      <bottom/>
      <diagonal/>
    </border>
    <border>
      <left style="double">
        <color rgb="FF000000"/>
      </left>
      <right style="double">
        <color rgb="FF000000"/>
      </right>
      <top/>
      <bottom/>
      <diagonal/>
    </border>
    <border>
      <left style="double">
        <color rgb="FF000000"/>
      </left>
      <right style="double">
        <color rgb="FF000000"/>
      </right>
      <top/>
      <bottom/>
      <diagonal/>
    </border>
    <border>
      <left style="double">
        <color rgb="FF000000"/>
      </left>
      <right style="medium">
        <color rgb="FF000000"/>
      </right>
      <top style="double">
        <color rgb="FF000000"/>
      </top>
      <bottom style="medium">
        <color rgb="FF000000"/>
      </bottom>
      <diagonal/>
    </border>
    <border>
      <left/>
      <right/>
      <top style="double">
        <color rgb="FF000000"/>
      </top>
      <bottom style="medium">
        <color rgb="FF000000"/>
      </bottom>
      <diagonal/>
    </border>
    <border>
      <left style="double">
        <color rgb="FF000000"/>
      </left>
      <right/>
      <top style="double">
        <color rgb="FF000000"/>
      </top>
      <bottom style="medium">
        <color rgb="FF000000"/>
      </bottom>
      <diagonal/>
    </border>
    <border>
      <left/>
      <right style="double">
        <color rgb="FF000000"/>
      </right>
      <top style="double">
        <color rgb="FF000000"/>
      </top>
      <bottom style="medium">
        <color rgb="FF000000"/>
      </bottom>
      <diagonal/>
    </border>
    <border>
      <left/>
      <right style="medium">
        <color rgb="FF000000"/>
      </right>
      <top style="medium">
        <color rgb="FF000000"/>
      </top>
      <bottom style="double">
        <color rgb="FF000000"/>
      </bottom>
      <diagonal/>
    </border>
    <border>
      <left/>
      <right/>
      <top/>
      <bottom style="double">
        <color rgb="FF000000"/>
      </bottom>
      <diagonal/>
    </border>
    <border>
      <left style="medium">
        <color rgb="FF000000"/>
      </left>
      <right style="thin">
        <color rgb="FF000000"/>
      </right>
      <top/>
      <bottom style="double">
        <color rgb="FF000000"/>
      </bottom>
      <diagonal/>
    </border>
    <border>
      <left style="thin">
        <color rgb="FF000000"/>
      </left>
      <right style="thin">
        <color rgb="FF000000"/>
      </right>
      <top/>
      <bottom style="double">
        <color rgb="FF000000"/>
      </bottom>
      <diagonal/>
    </border>
    <border>
      <left style="thin">
        <color rgb="FF000000"/>
      </left>
      <right style="double">
        <color rgb="FF000000"/>
      </right>
      <top/>
      <bottom style="double">
        <color rgb="FF000000"/>
      </bottom>
      <diagonal/>
    </border>
    <border>
      <left style="double">
        <color rgb="FF000000"/>
      </left>
      <right style="thin">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style="double">
        <color rgb="FF000000"/>
      </left>
      <right style="medium">
        <color rgb="FF000000"/>
      </right>
      <top style="medium">
        <color rgb="FF000000"/>
      </top>
      <bottom/>
      <diagonal/>
    </border>
    <border>
      <left style="medium">
        <color rgb="FF000000"/>
      </left>
      <right style="medium">
        <color rgb="FF000000"/>
      </right>
      <top style="medium">
        <color rgb="FF000000"/>
      </top>
      <bottom/>
      <diagonal/>
    </border>
    <border>
      <left/>
      <right style="medium">
        <color rgb="FF000000"/>
      </right>
      <top style="medium">
        <color rgb="FF000000"/>
      </top>
      <bottom/>
      <diagonal/>
    </border>
    <border>
      <left style="medium">
        <color rgb="FF000000"/>
      </left>
      <right/>
      <top/>
      <bottom style="double">
        <color rgb="FF000000"/>
      </bottom>
      <diagonal/>
    </border>
    <border>
      <left/>
      <right style="double">
        <color rgb="FF000000"/>
      </right>
      <top/>
      <bottom style="double">
        <color rgb="FF000000"/>
      </bottom>
      <diagonal/>
    </border>
    <border>
      <left/>
      <right style="medium">
        <color rgb="FF000000"/>
      </right>
      <top style="double">
        <color rgb="FF000000"/>
      </top>
      <bottom style="double">
        <color rgb="FF000000"/>
      </bottom>
      <diagonal/>
    </border>
    <border>
      <left style="medium">
        <color rgb="FF000000"/>
      </left>
      <right style="medium">
        <color rgb="FF000000"/>
      </right>
      <top style="double">
        <color rgb="FF000000"/>
      </top>
      <bottom style="double">
        <color rgb="FF000000"/>
      </bottom>
      <diagonal/>
    </border>
    <border>
      <left/>
      <right/>
      <top style="double">
        <color rgb="FF000000"/>
      </top>
      <bottom style="double">
        <color rgb="FF000000"/>
      </bottom>
      <diagonal/>
    </border>
    <border>
      <left/>
      <right style="double">
        <color rgb="FF000000"/>
      </right>
      <top style="double">
        <color rgb="FF000000"/>
      </top>
      <bottom style="double">
        <color rgb="FF000000"/>
      </bottom>
      <diagonal/>
    </border>
    <border>
      <left style="double">
        <color rgb="FF000000"/>
      </left>
      <right style="medium">
        <color rgb="FF000000"/>
      </right>
      <top/>
      <bottom style="double">
        <color rgb="FF000000"/>
      </bottom>
      <diagonal/>
    </border>
    <border>
      <left style="medium">
        <color rgb="FF000000"/>
      </left>
      <right style="medium">
        <color rgb="FF000000"/>
      </right>
      <top/>
      <bottom style="double">
        <color rgb="FF000000"/>
      </bottom>
      <diagonal/>
    </border>
    <border>
      <left/>
      <right style="medium">
        <color rgb="FF000000"/>
      </right>
      <top/>
      <bottom style="double">
        <color rgb="FF000000"/>
      </bottom>
      <diagonal/>
    </border>
    <border>
      <left/>
      <right style="medium">
        <color rgb="FF000000"/>
      </right>
      <top/>
      <bottom style="hair">
        <color rgb="FF000000"/>
      </bottom>
      <diagonal/>
    </border>
    <border>
      <left style="medium">
        <color rgb="FF000000"/>
      </left>
      <right style="medium">
        <color rgb="FF000000"/>
      </right>
      <top style="hair">
        <color rgb="FF000000"/>
      </top>
      <bottom style="hair">
        <color rgb="FF000000"/>
      </bottom>
      <diagonal/>
    </border>
    <border>
      <left style="medium">
        <color rgb="FF000000"/>
      </left>
      <right style="medium">
        <color rgb="FF000000"/>
      </right>
      <top/>
      <bottom style="hair">
        <color rgb="FF000000"/>
      </bottom>
      <diagonal/>
    </border>
    <border>
      <left style="medium">
        <color rgb="FF000000"/>
      </left>
      <right style="double">
        <color rgb="FF000000"/>
      </right>
      <top style="hair">
        <color rgb="FF000000"/>
      </top>
      <bottom style="hair">
        <color rgb="FF000000"/>
      </bottom>
      <diagonal/>
    </border>
    <border>
      <left style="double">
        <color rgb="FF000000"/>
      </left>
      <right/>
      <top/>
      <bottom style="double">
        <color rgb="FF000000"/>
      </bottom>
      <diagonal/>
    </border>
    <border>
      <left style="medium">
        <color rgb="FF000000"/>
      </left>
      <right/>
      <top style="double">
        <color rgb="FF000000"/>
      </top>
      <bottom/>
      <diagonal/>
    </border>
    <border>
      <left style="double">
        <color rgb="FF000000"/>
      </left>
      <right style="medium">
        <color rgb="FF000000"/>
      </right>
      <top style="double">
        <color rgb="FF000000"/>
      </top>
      <bottom style="double">
        <color rgb="FF000000"/>
      </bottom>
      <diagonal/>
    </border>
    <border>
      <left style="medium">
        <color rgb="FF000000"/>
      </left>
      <right/>
      <top style="double">
        <color rgb="FF000000"/>
      </top>
      <bottom style="double">
        <color rgb="FF000000"/>
      </bottom>
      <diagonal/>
    </border>
    <border>
      <left style="medium">
        <color rgb="FF000000"/>
      </left>
      <right style="medium">
        <color rgb="FF000000"/>
      </right>
      <top/>
      <bottom/>
      <diagonal/>
    </border>
    <border>
      <left style="medium">
        <color rgb="FF000000"/>
      </left>
      <right style="double">
        <color rgb="FF000000"/>
      </right>
      <top/>
      <bottom style="hair">
        <color rgb="FF000000"/>
      </bottom>
      <diagonal/>
    </border>
    <border>
      <left style="double">
        <color rgb="FF000000"/>
      </left>
      <right style="medium">
        <color rgb="FF000000"/>
      </right>
      <top style="double">
        <color rgb="FF000000"/>
      </top>
      <bottom/>
      <diagonal/>
    </border>
    <border>
      <left style="medium">
        <color rgb="FF000000"/>
      </left>
      <right style="medium">
        <color rgb="FF000000"/>
      </right>
      <top style="double">
        <color rgb="FF000000"/>
      </top>
      <bottom/>
      <diagonal/>
    </border>
    <border>
      <left style="medium">
        <color rgb="FF000000"/>
      </left>
      <right/>
      <top style="double">
        <color rgb="FF000000"/>
      </top>
      <bottom/>
      <diagonal/>
    </border>
    <border>
      <left/>
      <right style="medium">
        <color rgb="FF000000"/>
      </right>
      <top style="hair">
        <color rgb="FF000000"/>
      </top>
      <bottom/>
      <diagonal/>
    </border>
    <border>
      <left style="medium">
        <color rgb="FF000000"/>
      </left>
      <right style="medium">
        <color rgb="FF000000"/>
      </right>
      <top style="hair">
        <color rgb="FF000000"/>
      </top>
      <bottom/>
      <diagonal/>
    </border>
    <border>
      <left style="medium">
        <color rgb="FF000000"/>
      </left>
      <right/>
      <top style="double">
        <color rgb="FF000000"/>
      </top>
      <bottom style="double">
        <color rgb="FF000000"/>
      </bottom>
      <diagonal/>
    </border>
    <border>
      <left/>
      <right style="medium">
        <color rgb="FF000000"/>
      </right>
      <top style="hair">
        <color rgb="FF000000"/>
      </top>
      <bottom style="double">
        <color rgb="FF000000"/>
      </bottom>
      <diagonal/>
    </border>
    <border>
      <left style="medium">
        <color rgb="FF000000"/>
      </left>
      <right style="medium">
        <color rgb="FF000000"/>
      </right>
      <top style="hair">
        <color rgb="FF000000"/>
      </top>
      <bottom style="double">
        <color rgb="FF000000"/>
      </bottom>
      <diagonal/>
    </border>
    <border>
      <left/>
      <right style="medium">
        <color rgb="FF000000"/>
      </right>
      <top/>
      <bottom/>
      <diagonal/>
    </border>
    <border>
      <left/>
      <right/>
      <top style="hair">
        <color rgb="FF000000"/>
      </top>
      <bottom style="hair">
        <color rgb="FF000000"/>
      </bottom>
      <diagonal/>
    </border>
    <border>
      <left style="medium">
        <color rgb="FF000000"/>
      </left>
      <right style="double">
        <color rgb="FF000000"/>
      </right>
      <top style="double">
        <color rgb="FF000000"/>
      </top>
      <bottom style="double">
        <color rgb="FF000000"/>
      </bottom>
      <diagonal/>
    </border>
    <border>
      <left style="double">
        <color rgb="FF000000"/>
      </left>
      <right style="double">
        <color rgb="FF000000"/>
      </right>
      <top style="double">
        <color rgb="FF000000"/>
      </top>
      <bottom style="double">
        <color rgb="FF000000"/>
      </bottom>
      <diagonal/>
    </border>
    <border>
      <left/>
      <right style="medium">
        <color rgb="FF000000"/>
      </right>
      <top style="hair">
        <color rgb="FF000000"/>
      </top>
      <bottom style="hair">
        <color rgb="FF000000"/>
      </bottom>
      <diagonal/>
    </border>
    <border>
      <left/>
      <right style="double">
        <color rgb="FF000000"/>
      </right>
      <top style="double">
        <color rgb="FF000000"/>
      </top>
      <bottom/>
      <diagonal/>
    </border>
    <border>
      <left style="medium">
        <color rgb="FF000000"/>
      </left>
      <right style="medium">
        <color rgb="FF000000"/>
      </right>
      <top/>
      <bottom style="hair">
        <color rgb="FF000000"/>
      </bottom>
      <diagonal/>
    </border>
    <border>
      <left/>
      <right style="double">
        <color rgb="FF000000"/>
      </right>
      <top/>
      <bottom/>
      <diagonal/>
    </border>
    <border>
      <left/>
      <right style="double">
        <color rgb="FF000000"/>
      </right>
      <top/>
      <bottom/>
      <diagonal/>
    </border>
    <border>
      <left style="medium">
        <color rgb="FF000000"/>
      </left>
      <right style="thin">
        <color rgb="FF000000"/>
      </right>
      <top style="medium">
        <color rgb="FF000000"/>
      </top>
      <bottom style="thin">
        <color rgb="FF000000"/>
      </bottom>
      <diagonal/>
    </border>
    <border>
      <left style="thin">
        <color rgb="FF000000"/>
      </left>
      <right/>
      <top style="double">
        <color rgb="FF000000"/>
      </top>
      <bottom style="double">
        <color rgb="FF000000"/>
      </bottom>
      <diagonal/>
    </border>
    <border>
      <left style="thin">
        <color rgb="FF000000"/>
      </left>
      <right/>
      <top style="medium">
        <color rgb="FF000000"/>
      </top>
      <bottom style="thin">
        <color rgb="FF000000"/>
      </bottom>
      <diagonal/>
    </border>
    <border>
      <left/>
      <right/>
      <top style="double">
        <color rgb="FF000000"/>
      </top>
      <bottom/>
      <diagonal/>
    </border>
    <border>
      <left/>
      <right style="double">
        <color rgb="FF000000"/>
      </right>
      <top style="double">
        <color rgb="FF000000"/>
      </top>
      <bottom/>
      <diagonal/>
    </border>
    <border>
      <left style="double">
        <color rgb="FF000000"/>
      </left>
      <right/>
      <top style="double">
        <color rgb="FF000000"/>
      </top>
      <bottom style="medium">
        <color rgb="FF000000"/>
      </bottom>
      <diagonal/>
    </border>
    <border>
      <left/>
      <right/>
      <top style="double">
        <color rgb="FF000000"/>
      </top>
      <bottom style="medium">
        <color rgb="FF000000"/>
      </bottom>
      <diagonal/>
    </border>
    <border>
      <left/>
      <right style="medium">
        <color rgb="FF000000"/>
      </right>
      <top style="double">
        <color rgb="FF000000"/>
      </top>
      <bottom style="medium">
        <color rgb="FF000000"/>
      </bottom>
      <diagonal/>
    </border>
    <border>
      <left style="medium">
        <color rgb="FF000000"/>
      </left>
      <right style="medium">
        <color rgb="FF000000"/>
      </right>
      <top style="double">
        <color rgb="FF000000"/>
      </top>
      <bottom style="medium">
        <color rgb="FF000000"/>
      </bottom>
      <diagonal/>
    </border>
    <border>
      <left style="medium">
        <color rgb="FF000000"/>
      </left>
      <right style="double">
        <color rgb="FF000000"/>
      </right>
      <top style="double">
        <color rgb="FF000000"/>
      </top>
      <bottom style="medium">
        <color rgb="FF000000"/>
      </bottom>
      <diagonal/>
    </border>
    <border>
      <left style="double">
        <color rgb="FF000000"/>
      </left>
      <right/>
      <top/>
      <bottom/>
      <diagonal/>
    </border>
    <border>
      <left style="medium">
        <color rgb="FF000000"/>
      </left>
      <right style="medium">
        <color rgb="FF000000"/>
      </right>
      <top/>
      <bottom/>
      <diagonal/>
    </border>
    <border>
      <left style="medium">
        <color rgb="FF000000"/>
      </left>
      <right style="double">
        <color rgb="FF000000"/>
      </right>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top style="medium">
        <color rgb="FF000000"/>
      </top>
      <bottom/>
      <diagonal/>
    </border>
    <border>
      <left/>
      <right style="medium">
        <color rgb="FF000000"/>
      </right>
      <top style="medium">
        <color rgb="FF000000"/>
      </top>
      <bottom/>
      <diagonal/>
    </border>
    <border>
      <left style="medium">
        <color rgb="FF000000"/>
      </left>
      <right/>
      <top style="medium">
        <color rgb="FF000000"/>
      </top>
      <bottom style="hair">
        <color rgb="FF000000"/>
      </bottom>
      <diagonal/>
    </border>
    <border>
      <left/>
      <right/>
      <top style="medium">
        <color rgb="FF000000"/>
      </top>
      <bottom style="hair">
        <color rgb="FF000000"/>
      </bottom>
      <diagonal/>
    </border>
    <border>
      <left/>
      <right style="medium">
        <color rgb="FF000000"/>
      </right>
      <top style="medium">
        <color rgb="FF000000"/>
      </top>
      <bottom style="hair">
        <color rgb="FF000000"/>
      </bottom>
      <diagonal/>
    </border>
    <border>
      <left style="medium">
        <color rgb="FF000000"/>
      </left>
      <right style="medium">
        <color rgb="FF000000"/>
      </right>
      <top style="medium">
        <color rgb="FF000000"/>
      </top>
      <bottom style="hair">
        <color rgb="FF000000"/>
      </bottom>
      <diagonal/>
    </border>
    <border>
      <left style="medium">
        <color rgb="FF000000"/>
      </left>
      <right/>
      <top style="hair">
        <color rgb="FF000000"/>
      </top>
      <bottom style="hair">
        <color rgb="FF000000"/>
      </bottom>
      <diagonal/>
    </border>
    <border>
      <left/>
      <right style="medium">
        <color rgb="FF000000"/>
      </right>
      <top style="hair">
        <color rgb="FF000000"/>
      </top>
      <bottom style="hair">
        <color rgb="FF000000"/>
      </bottom>
      <diagonal/>
    </border>
    <border>
      <left style="double">
        <color rgb="FF000000"/>
      </left>
      <right/>
      <top style="medium">
        <color rgb="FF000000"/>
      </top>
      <bottom style="hair">
        <color rgb="FF000000"/>
      </bottom>
      <diagonal/>
    </border>
    <border>
      <left style="medium">
        <color rgb="FF000000"/>
      </left>
      <right style="double">
        <color rgb="FF000000"/>
      </right>
      <top style="medium">
        <color rgb="FF000000"/>
      </top>
      <bottom style="hair">
        <color rgb="FF000000"/>
      </bottom>
      <diagonal/>
    </border>
    <border>
      <left/>
      <right/>
      <top style="hair">
        <color rgb="FF000000"/>
      </top>
      <bottom style="hair">
        <color rgb="FF000000"/>
      </bottom>
      <diagonal/>
    </border>
    <border>
      <left style="double">
        <color rgb="FF000000"/>
      </left>
      <right/>
      <top style="hair">
        <color rgb="FF000000"/>
      </top>
      <bottom style="hair">
        <color rgb="FF000000"/>
      </bottom>
      <diagonal/>
    </border>
    <border>
      <left style="medium">
        <color rgb="FF000000"/>
      </left>
      <right style="medium">
        <color rgb="FF000000"/>
      </right>
      <top style="hair">
        <color rgb="FF000000"/>
      </top>
      <bottom style="medium">
        <color rgb="FF000000"/>
      </bottom>
      <diagonal/>
    </border>
    <border>
      <left style="medium">
        <color rgb="FF000000"/>
      </left>
      <right/>
      <top style="hair">
        <color rgb="FF000000"/>
      </top>
      <bottom style="medium">
        <color rgb="FF000000"/>
      </bottom>
      <diagonal/>
    </border>
    <border>
      <left/>
      <right style="medium">
        <color rgb="FF000000"/>
      </right>
      <top style="hair">
        <color rgb="FF000000"/>
      </top>
      <bottom style="medium">
        <color rgb="FF000000"/>
      </bottom>
      <diagonal/>
    </border>
    <border>
      <left style="medium">
        <color rgb="FF000000"/>
      </left>
      <right style="double">
        <color rgb="FF000000"/>
      </right>
      <top style="hair">
        <color rgb="FF000000"/>
      </top>
      <bottom style="medium">
        <color rgb="FF000000"/>
      </bottom>
      <diagonal/>
    </border>
    <border>
      <left style="medium">
        <color rgb="FF000000"/>
      </left>
      <right style="medium">
        <color rgb="FF000000"/>
      </right>
      <top style="medium">
        <color rgb="FF000000"/>
      </top>
      <bottom style="medium">
        <color rgb="FF000000"/>
      </bottom>
      <diagonal/>
    </border>
    <border>
      <left style="double">
        <color rgb="FF000000"/>
      </left>
      <right/>
      <top style="medium">
        <color rgb="FF000000"/>
      </top>
      <bottom style="double">
        <color rgb="FF000000"/>
      </bottom>
      <diagonal/>
    </border>
    <border>
      <left/>
      <right/>
      <top style="medium">
        <color rgb="FF000000"/>
      </top>
      <bottom style="double">
        <color rgb="FF000000"/>
      </bottom>
      <diagonal/>
    </border>
    <border>
      <left/>
      <right style="medium">
        <color rgb="FF000000"/>
      </right>
      <top style="medium">
        <color rgb="FF000000"/>
      </top>
      <bottom style="double">
        <color rgb="FF000000"/>
      </bottom>
      <diagonal/>
    </border>
    <border>
      <left style="medium">
        <color rgb="FF000000"/>
      </left>
      <right style="medium">
        <color rgb="FF000000"/>
      </right>
      <top style="medium">
        <color rgb="FF000000"/>
      </top>
      <bottom style="double">
        <color rgb="FF000000"/>
      </bottom>
      <diagonal/>
    </border>
    <border>
      <left style="medium">
        <color rgb="FF000000"/>
      </left>
      <right style="double">
        <color rgb="FF000000"/>
      </right>
      <top style="medium">
        <color rgb="FF000000"/>
      </top>
      <bottom style="double">
        <color rgb="FF000000"/>
      </bottom>
      <diagonal/>
    </border>
    <border>
      <left/>
      <right/>
      <top/>
      <bottom/>
      <diagonal/>
    </border>
    <border>
      <left style="double">
        <color rgb="FF000000"/>
      </left>
      <right/>
      <top style="double">
        <color rgb="FF000000"/>
      </top>
      <bottom/>
      <diagonal/>
    </border>
    <border>
      <left/>
      <right style="medium">
        <color rgb="FF000000"/>
      </right>
      <top style="double">
        <color rgb="FF000000"/>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top/>
      <bottom style="thin">
        <color rgb="FF000000"/>
      </bottom>
      <diagonal/>
    </border>
    <border>
      <left/>
      <right/>
      <top style="thin">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thin">
        <color rgb="FF000000"/>
      </left>
      <right style="thin">
        <color rgb="FF000000"/>
      </right>
      <top/>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auto="1"/>
      </top>
      <bottom style="thin">
        <color indexed="64"/>
      </bottom>
      <diagonal/>
    </border>
    <border>
      <left style="thin">
        <color rgb="FF000000"/>
      </left>
      <right style="thin">
        <color indexed="64"/>
      </right>
      <top style="thin">
        <color rgb="FF000000"/>
      </top>
      <bottom style="thin">
        <color indexed="64"/>
      </bottom>
      <diagonal/>
    </border>
    <border>
      <left style="medium">
        <color rgb="FF000000"/>
      </left>
      <right/>
      <top style="medium">
        <color rgb="FF000000"/>
      </top>
      <bottom style="thin">
        <color indexed="64"/>
      </bottom>
      <diagonal/>
    </border>
    <border>
      <left/>
      <right style="medium">
        <color rgb="FF000000"/>
      </right>
      <top style="medium">
        <color rgb="FF000000"/>
      </top>
      <bottom style="thin">
        <color indexed="64"/>
      </bottom>
      <diagonal/>
    </border>
  </borders>
  <cellStyleXfs count="4">
    <xf numFmtId="0" fontId="0" fillId="0" borderId="0"/>
    <xf numFmtId="0" fontId="2" fillId="0" borderId="139"/>
    <xf numFmtId="168" fontId="76" fillId="0" borderId="139" applyFont="0" applyFill="0" applyBorder="0" applyAlignment="0" applyProtection="0"/>
    <xf numFmtId="41" fontId="79" fillId="0" borderId="0" applyFont="0" applyFill="0" applyBorder="0" applyAlignment="0" applyProtection="0"/>
  </cellStyleXfs>
  <cellXfs count="829">
    <xf numFmtId="0" fontId="0" fillId="0" borderId="0" xfId="0" applyFont="1" applyAlignment="1"/>
    <xf numFmtId="0" fontId="3" fillId="3" borderId="3" xfId="0" applyFont="1" applyFill="1" applyBorder="1" applyAlignment="1">
      <alignment vertical="center" wrapText="1"/>
    </xf>
    <xf numFmtId="0" fontId="6" fillId="0" borderId="8" xfId="0" applyFont="1" applyBorder="1" applyAlignment="1">
      <alignment horizontal="center" vertical="center" wrapText="1"/>
    </xf>
    <xf numFmtId="0" fontId="7" fillId="0" borderId="9" xfId="0" applyFont="1" applyBorder="1" applyAlignment="1">
      <alignment horizontal="center" vertical="center" wrapText="1"/>
    </xf>
    <xf numFmtId="0" fontId="5" fillId="0" borderId="9" xfId="0" applyFont="1" applyBorder="1" applyAlignment="1">
      <alignment horizontal="center" vertical="center" wrapText="1"/>
    </xf>
    <xf numFmtId="0" fontId="5" fillId="0" borderId="9" xfId="0" applyFont="1" applyBorder="1" applyAlignment="1">
      <alignment vertical="center"/>
    </xf>
    <xf numFmtId="0" fontId="5" fillId="0" borderId="0" xfId="0" applyFont="1" applyAlignment="1">
      <alignment horizontal="center" vertical="center" wrapText="1"/>
    </xf>
    <xf numFmtId="0" fontId="5" fillId="0" borderId="0" xfId="0" applyFont="1" applyAlignment="1">
      <alignment vertical="center"/>
    </xf>
    <xf numFmtId="49" fontId="5" fillId="0" borderId="0" xfId="0" applyNumberFormat="1" applyFont="1" applyAlignment="1">
      <alignment horizontal="center" vertical="center" wrapText="1"/>
    </xf>
    <xf numFmtId="0" fontId="5" fillId="0" borderId="0" xfId="0" applyFont="1"/>
    <xf numFmtId="0" fontId="7" fillId="5" borderId="18" xfId="0" applyFont="1" applyFill="1" applyBorder="1" applyAlignment="1">
      <alignment wrapText="1"/>
    </xf>
    <xf numFmtId="0" fontId="7" fillId="5" borderId="19" xfId="0" applyFont="1" applyFill="1" applyBorder="1" applyAlignment="1">
      <alignment vertical="center" wrapText="1"/>
    </xf>
    <xf numFmtId="0" fontId="7" fillId="5" borderId="20" xfId="0" applyFont="1" applyFill="1" applyBorder="1" applyAlignment="1">
      <alignment vertical="center" wrapText="1"/>
    </xf>
    <xf numFmtId="0" fontId="7" fillId="3" borderId="9" xfId="0" applyFont="1" applyFill="1" applyBorder="1" applyAlignment="1">
      <alignment horizontal="center" vertical="center"/>
    </xf>
    <xf numFmtId="0" fontId="7" fillId="3" borderId="9" xfId="0" applyFont="1" applyFill="1" applyBorder="1" applyAlignment="1">
      <alignment horizontal="center" vertical="center" wrapText="1"/>
    </xf>
    <xf numFmtId="0" fontId="5" fillId="0" borderId="21" xfId="0" applyFont="1" applyBorder="1" applyAlignment="1">
      <alignment horizontal="center" vertical="center"/>
    </xf>
    <xf numFmtId="22" fontId="5" fillId="2" borderId="22" xfId="0" applyNumberFormat="1" applyFont="1" applyFill="1" applyBorder="1" applyAlignment="1">
      <alignment horizontal="center" vertical="center"/>
    </xf>
    <xf numFmtId="21" fontId="8" fillId="2" borderId="22" xfId="0" applyNumberFormat="1" applyFont="1" applyFill="1" applyBorder="1" applyAlignment="1">
      <alignment horizontal="center" vertical="center"/>
    </xf>
    <xf numFmtId="0" fontId="5" fillId="0" borderId="21" xfId="0" applyFont="1" applyBorder="1" applyAlignment="1">
      <alignment horizontal="center" vertical="center" wrapText="1"/>
    </xf>
    <xf numFmtId="0" fontId="5" fillId="2" borderId="22" xfId="0" applyFont="1" applyFill="1" applyBorder="1" applyAlignment="1">
      <alignment horizontal="center" vertical="center" wrapText="1"/>
    </xf>
    <xf numFmtId="164" fontId="5" fillId="2" borderId="22" xfId="0" applyNumberFormat="1" applyFont="1" applyFill="1" applyBorder="1" applyAlignment="1">
      <alignment horizontal="center" vertical="center" wrapText="1"/>
    </xf>
    <xf numFmtId="165" fontId="5" fillId="2" borderId="22" xfId="0" applyNumberFormat="1" applyFont="1" applyFill="1" applyBorder="1" applyAlignment="1">
      <alignment horizontal="left" vertical="center" wrapText="1"/>
    </xf>
    <xf numFmtId="0" fontId="5" fillId="2" borderId="22" xfId="0" applyFont="1" applyFill="1" applyBorder="1" applyAlignment="1">
      <alignment horizontal="left" vertical="center" wrapText="1"/>
    </xf>
    <xf numFmtId="21" fontId="9" fillId="2" borderId="22" xfId="0" applyNumberFormat="1" applyFont="1" applyFill="1" applyBorder="1" applyAlignment="1">
      <alignment horizontal="center" vertical="center"/>
    </xf>
    <xf numFmtId="0" fontId="5" fillId="2" borderId="22" xfId="0" applyFont="1" applyFill="1" applyBorder="1" applyAlignment="1">
      <alignment horizontal="center" vertical="center"/>
    </xf>
    <xf numFmtId="21" fontId="5" fillId="2" borderId="22" xfId="0" applyNumberFormat="1" applyFont="1" applyFill="1" applyBorder="1" applyAlignment="1">
      <alignment horizontal="center" vertical="center"/>
    </xf>
    <xf numFmtId="3" fontId="5" fillId="2" borderId="22" xfId="0" applyNumberFormat="1" applyFont="1" applyFill="1" applyBorder="1" applyAlignment="1">
      <alignment horizontal="center" vertical="center" wrapText="1"/>
    </xf>
    <xf numFmtId="0" fontId="10" fillId="2" borderId="3" xfId="0" applyFont="1" applyFill="1" applyBorder="1" applyAlignment="1">
      <alignment vertical="center"/>
    </xf>
    <xf numFmtId="0" fontId="6" fillId="2" borderId="3" xfId="0" applyFont="1" applyFill="1" applyBorder="1" applyAlignment="1">
      <alignment vertical="center"/>
    </xf>
    <xf numFmtId="0" fontId="6" fillId="5" borderId="23" xfId="0" applyFont="1" applyFill="1" applyBorder="1" applyAlignment="1">
      <alignment horizontal="center" vertical="center" wrapText="1"/>
    </xf>
    <xf numFmtId="0" fontId="6" fillId="5" borderId="3" xfId="0" applyFont="1" applyFill="1" applyBorder="1" applyAlignment="1">
      <alignment horizontal="center" vertical="center" wrapText="1"/>
    </xf>
    <xf numFmtId="0" fontId="10" fillId="6" borderId="9" xfId="0" applyFont="1" applyFill="1" applyBorder="1" applyAlignment="1">
      <alignment horizontal="center" vertical="center" wrapText="1"/>
    </xf>
    <xf numFmtId="0" fontId="11" fillId="6" borderId="9" xfId="0" applyFont="1" applyFill="1" applyBorder="1" applyAlignment="1">
      <alignment horizontal="center" vertical="center" wrapText="1"/>
    </xf>
    <xf numFmtId="0" fontId="6" fillId="6" borderId="9" xfId="0" applyFont="1" applyFill="1" applyBorder="1" applyAlignment="1">
      <alignment horizontal="center" vertical="center" wrapText="1"/>
    </xf>
    <xf numFmtId="3" fontId="6" fillId="6" borderId="9" xfId="0" applyNumberFormat="1" applyFont="1" applyFill="1" applyBorder="1" applyAlignment="1">
      <alignment horizontal="center" vertical="center" wrapText="1"/>
    </xf>
    <xf numFmtId="0" fontId="10" fillId="5" borderId="9" xfId="0" applyFont="1" applyFill="1" applyBorder="1" applyAlignment="1">
      <alignment horizontal="center" vertical="center" wrapText="1"/>
    </xf>
    <xf numFmtId="0" fontId="6" fillId="5" borderId="9" xfId="0" applyFont="1" applyFill="1" applyBorder="1" applyAlignment="1">
      <alignment vertical="center" wrapText="1"/>
    </xf>
    <xf numFmtId="0" fontId="6" fillId="5" borderId="9" xfId="0" applyFont="1" applyFill="1" applyBorder="1" applyAlignment="1">
      <alignment horizontal="center" vertical="center" wrapText="1"/>
    </xf>
    <xf numFmtId="0" fontId="6" fillId="4" borderId="9" xfId="0" applyFont="1" applyFill="1" applyBorder="1" applyAlignment="1">
      <alignment horizontal="center" vertical="center" wrapText="1"/>
    </xf>
    <xf numFmtId="0" fontId="6" fillId="4" borderId="9" xfId="0" applyFont="1" applyFill="1" applyBorder="1" applyAlignment="1">
      <alignment vertical="center"/>
    </xf>
    <xf numFmtId="0" fontId="10" fillId="4" borderId="9" xfId="0" applyFont="1" applyFill="1" applyBorder="1" applyAlignment="1">
      <alignment vertical="center"/>
    </xf>
    <xf numFmtId="0" fontId="10" fillId="4" borderId="9" xfId="0" applyFont="1" applyFill="1" applyBorder="1" applyAlignment="1">
      <alignment horizontal="center" vertical="center" wrapText="1"/>
    </xf>
    <xf numFmtId="0" fontId="10" fillId="4" borderId="9" xfId="0" applyFont="1" applyFill="1" applyBorder="1" applyAlignment="1">
      <alignment horizontal="left" vertical="center" wrapText="1"/>
    </xf>
    <xf numFmtId="0" fontId="12" fillId="0" borderId="9" xfId="0" applyFont="1" applyBorder="1" applyAlignment="1">
      <alignment horizontal="center" vertical="center" wrapText="1"/>
    </xf>
    <xf numFmtId="0" fontId="10" fillId="0" borderId="9" xfId="0" applyFont="1" applyBorder="1" applyAlignment="1">
      <alignment horizontal="left" vertical="center" wrapText="1"/>
    </xf>
    <xf numFmtId="0" fontId="10" fillId="0" borderId="9" xfId="0" applyFont="1" applyBorder="1" applyAlignment="1">
      <alignment horizontal="center" vertical="center" wrapText="1"/>
    </xf>
    <xf numFmtId="6" fontId="10" fillId="0" borderId="9" xfId="0" applyNumberFormat="1" applyFont="1" applyBorder="1" applyAlignment="1">
      <alignment horizontal="center" vertical="center"/>
    </xf>
    <xf numFmtId="6" fontId="10" fillId="0" borderId="9" xfId="0" applyNumberFormat="1" applyFont="1" applyBorder="1" applyAlignment="1">
      <alignment horizontal="left" vertical="center" wrapText="1"/>
    </xf>
    <xf numFmtId="8" fontId="10" fillId="0" borderId="9" xfId="0" applyNumberFormat="1" applyFont="1" applyBorder="1" applyAlignment="1">
      <alignment horizontal="left" vertical="center" wrapText="1"/>
    </xf>
    <xf numFmtId="0" fontId="10" fillId="4" borderId="22" xfId="0" applyFont="1" applyFill="1" applyBorder="1" applyAlignment="1">
      <alignment horizontal="center" vertical="center" wrapText="1"/>
    </xf>
    <xf numFmtId="0" fontId="6" fillId="4" borderId="9" xfId="0" applyFont="1" applyFill="1" applyBorder="1" applyAlignment="1">
      <alignment horizontal="right" vertical="center" wrapText="1"/>
    </xf>
    <xf numFmtId="0" fontId="13" fillId="0" borderId="9" xfId="0" applyFont="1" applyBorder="1" applyAlignment="1">
      <alignment horizontal="center" vertical="center" wrapText="1"/>
    </xf>
    <xf numFmtId="0" fontId="6" fillId="0" borderId="9" xfId="0" applyFont="1" applyBorder="1" applyAlignment="1">
      <alignment horizontal="center" vertical="center" wrapText="1"/>
    </xf>
    <xf numFmtId="0" fontId="14" fillId="0" borderId="9" xfId="0" applyFont="1" applyBorder="1" applyAlignment="1">
      <alignment horizontal="left" vertical="center"/>
    </xf>
    <xf numFmtId="0" fontId="10" fillId="0" borderId="0" xfId="0" applyFont="1" applyAlignment="1">
      <alignment horizontal="left" vertical="center"/>
    </xf>
    <xf numFmtId="0" fontId="6" fillId="7" borderId="9" xfId="0" applyFont="1" applyFill="1" applyBorder="1" applyAlignment="1">
      <alignment horizontal="center" vertical="center"/>
    </xf>
    <xf numFmtId="0" fontId="6" fillId="7" borderId="9" xfId="0" applyFont="1" applyFill="1" applyBorder="1" applyAlignment="1">
      <alignment vertical="center"/>
    </xf>
    <xf numFmtId="0" fontId="10" fillId="7" borderId="9" xfId="0" applyFont="1" applyFill="1" applyBorder="1" applyAlignment="1">
      <alignment horizontal="left" vertical="center"/>
    </xf>
    <xf numFmtId="0" fontId="10" fillId="7" borderId="9" xfId="0" applyFont="1" applyFill="1" applyBorder="1" applyAlignment="1">
      <alignment horizontal="center" vertical="center"/>
    </xf>
    <xf numFmtId="0" fontId="10" fillId="7" borderId="9" xfId="0" applyFont="1" applyFill="1" applyBorder="1" applyAlignment="1">
      <alignment horizontal="left" vertical="center" wrapText="1"/>
    </xf>
    <xf numFmtId="0" fontId="10" fillId="0" borderId="9" xfId="0" applyFont="1" applyBorder="1" applyAlignment="1">
      <alignment horizontal="left" vertical="center"/>
    </xf>
    <xf numFmtId="0" fontId="10" fillId="0" borderId="9" xfId="0" applyFont="1" applyBorder="1" applyAlignment="1">
      <alignment horizontal="center" vertical="center"/>
    </xf>
    <xf numFmtId="166" fontId="12" fillId="0" borderId="9" xfId="0" applyNumberFormat="1" applyFont="1" applyBorder="1" applyAlignment="1">
      <alignment horizontal="center" vertical="center" wrapText="1"/>
    </xf>
    <xf numFmtId="8" fontId="12" fillId="0" borderId="9" xfId="0" applyNumberFormat="1" applyFont="1" applyBorder="1" applyAlignment="1">
      <alignment horizontal="center" vertical="center" wrapText="1"/>
    </xf>
    <xf numFmtId="1" fontId="10" fillId="0" borderId="9" xfId="0" applyNumberFormat="1" applyFont="1" applyBorder="1" applyAlignment="1">
      <alignment horizontal="center" vertical="center"/>
    </xf>
    <xf numFmtId="167" fontId="10" fillId="0" borderId="9" xfId="0" applyNumberFormat="1" applyFont="1" applyBorder="1" applyAlignment="1">
      <alignment horizontal="center" vertical="center"/>
    </xf>
    <xf numFmtId="0" fontId="6" fillId="7" borderId="9" xfId="0" applyFont="1" applyFill="1" applyBorder="1" applyAlignment="1">
      <alignment horizontal="right" vertical="center"/>
    </xf>
    <xf numFmtId="0" fontId="14" fillId="0" borderId="9" xfId="0" applyFont="1" applyBorder="1" applyAlignment="1">
      <alignment horizontal="center" vertical="center"/>
    </xf>
    <xf numFmtId="0" fontId="6" fillId="0" borderId="0" xfId="0" applyFont="1" applyAlignment="1">
      <alignment vertical="center"/>
    </xf>
    <xf numFmtId="0" fontId="10" fillId="0" borderId="0" xfId="0" applyFont="1" applyAlignment="1">
      <alignment vertical="center"/>
    </xf>
    <xf numFmtId="14" fontId="10" fillId="0" borderId="0" xfId="0" applyNumberFormat="1" applyFont="1" applyAlignment="1">
      <alignment vertical="center"/>
    </xf>
    <xf numFmtId="0" fontId="10" fillId="0" borderId="0" xfId="0" applyFont="1" applyAlignment="1">
      <alignment vertical="center" wrapText="1"/>
    </xf>
    <xf numFmtId="0" fontId="6" fillId="0" borderId="0" xfId="0" applyFont="1" applyAlignment="1">
      <alignment vertical="center" wrapText="1"/>
    </xf>
    <xf numFmtId="168" fontId="6" fillId="0" borderId="0" xfId="0" applyNumberFormat="1" applyFont="1" applyAlignment="1">
      <alignment horizontal="center" vertical="center" wrapText="1"/>
    </xf>
    <xf numFmtId="168" fontId="6" fillId="0" borderId="0" xfId="0" applyNumberFormat="1" applyFont="1" applyAlignment="1">
      <alignment vertical="center" wrapText="1"/>
    </xf>
    <xf numFmtId="168" fontId="6" fillId="6" borderId="9" xfId="0" applyNumberFormat="1" applyFont="1" applyFill="1" applyBorder="1" applyAlignment="1">
      <alignment horizontal="center" vertical="center" wrapText="1"/>
    </xf>
    <xf numFmtId="168" fontId="4" fillId="6" borderId="9" xfId="0" applyNumberFormat="1" applyFont="1" applyFill="1" applyBorder="1" applyAlignment="1">
      <alignment horizontal="center" vertical="center" wrapText="1"/>
    </xf>
    <xf numFmtId="170" fontId="4" fillId="8" borderId="9" xfId="0" applyNumberFormat="1" applyFont="1" applyFill="1" applyBorder="1" applyAlignment="1">
      <alignment horizontal="center" vertical="center" wrapText="1"/>
    </xf>
    <xf numFmtId="171" fontId="4" fillId="6" borderId="9" xfId="0" applyNumberFormat="1" applyFont="1" applyFill="1" applyBorder="1" applyAlignment="1">
      <alignment horizontal="center" vertical="center" wrapText="1"/>
    </xf>
    <xf numFmtId="169" fontId="6" fillId="0" borderId="0" xfId="0" applyNumberFormat="1" applyFont="1" applyAlignment="1">
      <alignment vertical="center" wrapText="1"/>
    </xf>
    <xf numFmtId="166" fontId="10" fillId="0" borderId="0" xfId="0" applyNumberFormat="1" applyFont="1" applyAlignment="1">
      <alignment horizontal="right" vertical="center" wrapText="1"/>
    </xf>
    <xf numFmtId="171" fontId="10" fillId="0" borderId="0" xfId="0" applyNumberFormat="1" applyFont="1" applyAlignment="1">
      <alignment vertical="center" wrapText="1"/>
    </xf>
    <xf numFmtId="3" fontId="6" fillId="0" borderId="0" xfId="0" applyNumberFormat="1" applyFont="1" applyAlignment="1">
      <alignment vertical="center" wrapText="1"/>
    </xf>
    <xf numFmtId="172" fontId="10" fillId="0" borderId="0" xfId="0" applyNumberFormat="1" applyFont="1" applyAlignment="1">
      <alignment vertical="center" wrapText="1"/>
    </xf>
    <xf numFmtId="168" fontId="10" fillId="0" borderId="0" xfId="0" applyNumberFormat="1" applyFont="1" applyAlignment="1">
      <alignment vertical="center" wrapText="1"/>
    </xf>
    <xf numFmtId="0" fontId="17" fillId="8" borderId="9" xfId="0" applyFont="1" applyFill="1" applyBorder="1" applyAlignment="1">
      <alignment horizontal="center" vertical="center" wrapText="1"/>
    </xf>
    <xf numFmtId="0" fontId="18" fillId="8" borderId="9" xfId="0" applyFont="1" applyFill="1" applyBorder="1" applyAlignment="1">
      <alignment horizontal="center" vertical="center" wrapText="1"/>
    </xf>
    <xf numFmtId="0" fontId="5" fillId="0" borderId="0" xfId="0" applyFont="1" applyAlignment="1">
      <alignment vertical="center" wrapText="1"/>
    </xf>
    <xf numFmtId="168" fontId="7" fillId="0" borderId="0" xfId="0" applyNumberFormat="1" applyFont="1" applyAlignment="1">
      <alignment horizontal="center" vertical="center" wrapText="1"/>
    </xf>
    <xf numFmtId="0" fontId="7" fillId="6" borderId="9" xfId="0" applyFont="1" applyFill="1" applyBorder="1" applyAlignment="1">
      <alignment horizontal="center" vertical="center" wrapText="1"/>
    </xf>
    <xf numFmtId="0" fontId="4" fillId="8" borderId="9" xfId="0" applyFont="1" applyFill="1" applyBorder="1" applyAlignment="1">
      <alignment horizontal="center" vertical="center" wrapText="1"/>
    </xf>
    <xf numFmtId="9" fontId="7" fillId="6" borderId="9" xfId="0" applyNumberFormat="1" applyFont="1" applyFill="1" applyBorder="1" applyAlignment="1">
      <alignment horizontal="center" vertical="center" wrapText="1"/>
    </xf>
    <xf numFmtId="0" fontId="3" fillId="0" borderId="9" xfId="0" applyFont="1" applyBorder="1" applyAlignment="1">
      <alignment horizontal="center" vertical="center"/>
    </xf>
    <xf numFmtId="0" fontId="3" fillId="0" borderId="9" xfId="0" applyFont="1" applyBorder="1" applyAlignment="1">
      <alignment vertical="center"/>
    </xf>
    <xf numFmtId="2" fontId="3" fillId="0" borderId="9" xfId="0" applyNumberFormat="1" applyFont="1" applyBorder="1" applyAlignment="1">
      <alignment vertical="center"/>
    </xf>
    <xf numFmtId="168" fontId="7" fillId="0" borderId="9" xfId="0" applyNumberFormat="1" applyFont="1" applyBorder="1" applyAlignment="1">
      <alignment horizontal="center" vertical="center" wrapText="1"/>
    </xf>
    <xf numFmtId="2" fontId="7" fillId="0" borderId="9" xfId="0" applyNumberFormat="1" applyFont="1" applyBorder="1" applyAlignment="1">
      <alignment horizontal="center" vertical="center" wrapText="1"/>
    </xf>
    <xf numFmtId="172" fontId="7" fillId="0" borderId="9" xfId="0" applyNumberFormat="1" applyFont="1" applyBorder="1" applyAlignment="1">
      <alignment vertical="center" wrapText="1"/>
    </xf>
    <xf numFmtId="168" fontId="7" fillId="0" borderId="32" xfId="0" applyNumberFormat="1" applyFont="1" applyBorder="1" applyAlignment="1">
      <alignment vertical="center" wrapText="1"/>
    </xf>
    <xf numFmtId="9" fontId="7" fillId="9" borderId="9" xfId="0" applyNumberFormat="1" applyFont="1" applyFill="1" applyBorder="1" applyAlignment="1">
      <alignment horizontal="center" vertical="center" wrapText="1"/>
    </xf>
    <xf numFmtId="168" fontId="7" fillId="0" borderId="0" xfId="0" applyNumberFormat="1" applyFont="1" applyAlignment="1">
      <alignment vertical="center" wrapText="1"/>
    </xf>
    <xf numFmtId="168" fontId="7" fillId="0" borderId="0" xfId="0" applyNumberFormat="1" applyFont="1" applyAlignment="1">
      <alignment horizontal="center" wrapText="1"/>
    </xf>
    <xf numFmtId="168" fontId="22" fillId="0" borderId="0" xfId="0" applyNumberFormat="1" applyFont="1" applyAlignment="1">
      <alignment horizontal="center" wrapText="1"/>
    </xf>
    <xf numFmtId="0" fontId="4" fillId="12" borderId="9" xfId="0" applyFont="1" applyFill="1" applyBorder="1" applyAlignment="1">
      <alignment horizontal="center" vertical="center"/>
    </xf>
    <xf numFmtId="4" fontId="4" fillId="0" borderId="9" xfId="0" applyNumberFormat="1" applyFont="1" applyBorder="1" applyAlignment="1">
      <alignment horizontal="center" vertical="center" wrapText="1"/>
    </xf>
    <xf numFmtId="173" fontId="4" fillId="0" borderId="9" xfId="0" applyNumberFormat="1" applyFont="1" applyBorder="1" applyAlignment="1">
      <alignment horizontal="center" vertical="center" wrapText="1"/>
    </xf>
    <xf numFmtId="0" fontId="7" fillId="6" borderId="9" xfId="0" applyFont="1" applyFill="1" applyBorder="1" applyAlignment="1">
      <alignment horizontal="center" wrapText="1"/>
    </xf>
    <xf numFmtId="0" fontId="5" fillId="0" borderId="0" xfId="0" applyFont="1" applyAlignment="1">
      <alignment horizontal="center" wrapText="1"/>
    </xf>
    <xf numFmtId="0" fontId="7" fillId="9" borderId="9" xfId="0" applyFont="1" applyFill="1" applyBorder="1" applyAlignment="1">
      <alignment horizontal="center" vertical="center" wrapText="1"/>
    </xf>
    <xf numFmtId="0" fontId="10" fillId="0" borderId="0" xfId="0" applyFont="1" applyAlignment="1">
      <alignment horizontal="center" vertical="center" wrapText="1"/>
    </xf>
    <xf numFmtId="0" fontId="4" fillId="5" borderId="3" xfId="0" applyFont="1" applyFill="1" applyBorder="1" applyAlignment="1">
      <alignment horizontal="center" vertical="center" wrapText="1"/>
    </xf>
    <xf numFmtId="0" fontId="10" fillId="5" borderId="3" xfId="0" applyFont="1" applyFill="1" applyBorder="1" applyAlignment="1">
      <alignment vertical="center" wrapText="1"/>
    </xf>
    <xf numFmtId="0" fontId="10" fillId="5" borderId="3" xfId="0" applyFont="1" applyFill="1" applyBorder="1" applyAlignment="1">
      <alignment horizontal="center" vertical="center" wrapText="1"/>
    </xf>
    <xf numFmtId="0" fontId="28" fillId="6" borderId="9" xfId="0" applyFont="1" applyFill="1" applyBorder="1" applyAlignment="1">
      <alignment horizontal="center" vertical="center" wrapText="1"/>
    </xf>
    <xf numFmtId="0" fontId="28" fillId="13" borderId="9" xfId="0" applyFont="1" applyFill="1" applyBorder="1" applyAlignment="1">
      <alignment horizontal="center" vertical="center" wrapText="1"/>
    </xf>
    <xf numFmtId="168" fontId="6" fillId="8" borderId="9" xfId="0" applyNumberFormat="1" applyFont="1" applyFill="1" applyBorder="1" applyAlignment="1">
      <alignment horizontal="center" vertical="center" wrapText="1"/>
    </xf>
    <xf numFmtId="1" fontId="5" fillId="0" borderId="9" xfId="0" applyNumberFormat="1" applyFont="1" applyBorder="1" applyAlignment="1">
      <alignment horizontal="center" vertical="center" wrapText="1"/>
    </xf>
    <xf numFmtId="4" fontId="5" fillId="0" borderId="9" xfId="0" applyNumberFormat="1" applyFont="1" applyBorder="1" applyAlignment="1">
      <alignment horizontal="left" vertical="center" wrapText="1"/>
    </xf>
    <xf numFmtId="4" fontId="3" fillId="8" borderId="9" xfId="0" applyNumberFormat="1" applyFont="1" applyFill="1" applyBorder="1" applyAlignment="1">
      <alignment horizontal="center" vertical="center" wrapText="1"/>
    </xf>
    <xf numFmtId="9" fontId="3" fillId="0" borderId="9" xfId="0" applyNumberFormat="1" applyFont="1" applyBorder="1" applyAlignment="1">
      <alignment horizontal="center" vertical="center"/>
    </xf>
    <xf numFmtId="4" fontId="7" fillId="4" borderId="9" xfId="0" applyNumberFormat="1" applyFont="1" applyFill="1" applyBorder="1" applyAlignment="1">
      <alignment horizontal="center" vertical="center"/>
    </xf>
    <xf numFmtId="4" fontId="3" fillId="8" borderId="9" xfId="0" applyNumberFormat="1" applyFont="1" applyFill="1" applyBorder="1" applyAlignment="1">
      <alignment horizontal="left" vertical="center"/>
    </xf>
    <xf numFmtId="4" fontId="3" fillId="0" borderId="9" xfId="0" applyNumberFormat="1" applyFont="1" applyBorder="1" applyAlignment="1">
      <alignment horizontal="center" vertical="center"/>
    </xf>
    <xf numFmtId="168" fontId="6" fillId="0" borderId="9" xfId="0" applyNumberFormat="1" applyFont="1" applyBorder="1" applyAlignment="1">
      <alignment vertical="center" wrapText="1"/>
    </xf>
    <xf numFmtId="168" fontId="6" fillId="0" borderId="9" xfId="0" applyNumberFormat="1" applyFont="1" applyBorder="1" applyAlignment="1">
      <alignment horizontal="center" vertical="center" wrapText="1"/>
    </xf>
    <xf numFmtId="3" fontId="3" fillId="8" borderId="9" xfId="0" applyNumberFormat="1" applyFont="1" applyFill="1" applyBorder="1" applyAlignment="1">
      <alignment horizontal="center" vertical="center" wrapText="1"/>
    </xf>
    <xf numFmtId="3" fontId="3" fillId="0" borderId="9" xfId="0" applyNumberFormat="1" applyFont="1" applyBorder="1" applyAlignment="1">
      <alignment horizontal="center" vertical="center"/>
    </xf>
    <xf numFmtId="4" fontId="3" fillId="8" borderId="9" xfId="0" applyNumberFormat="1" applyFont="1" applyFill="1" applyBorder="1" applyAlignment="1">
      <alignment horizontal="center" vertical="center"/>
    </xf>
    <xf numFmtId="0" fontId="3" fillId="0" borderId="0" xfId="0" applyFont="1"/>
    <xf numFmtId="10" fontId="3" fillId="0" borderId="0" xfId="0" applyNumberFormat="1" applyFont="1"/>
    <xf numFmtId="175" fontId="3" fillId="0" borderId="0" xfId="0" applyNumberFormat="1" applyFont="1"/>
    <xf numFmtId="0" fontId="35" fillId="13" borderId="62" xfId="0" applyFont="1" applyFill="1" applyBorder="1" applyAlignment="1">
      <alignment horizontal="center" vertical="center"/>
    </xf>
    <xf numFmtId="0" fontId="35" fillId="13" borderId="63" xfId="0" applyFont="1" applyFill="1" applyBorder="1" applyAlignment="1">
      <alignment horizontal="center" vertical="center"/>
    </xf>
    <xf numFmtId="4" fontId="35" fillId="13" borderId="64" xfId="0" applyNumberFormat="1" applyFont="1" applyFill="1" applyBorder="1" applyAlignment="1">
      <alignment horizontal="center" vertical="center"/>
    </xf>
    <xf numFmtId="3" fontId="35" fillId="13" borderId="63" xfId="0" applyNumberFormat="1" applyFont="1" applyFill="1" applyBorder="1" applyAlignment="1">
      <alignment horizontal="center" vertical="center" wrapText="1"/>
    </xf>
    <xf numFmtId="0" fontId="37" fillId="16" borderId="9" xfId="0" applyFont="1" applyFill="1" applyBorder="1" applyAlignment="1">
      <alignment horizontal="center" vertical="center"/>
    </xf>
    <xf numFmtId="0" fontId="38" fillId="16" borderId="9" xfId="0" applyFont="1" applyFill="1" applyBorder="1" applyAlignment="1">
      <alignment horizontal="center" vertical="center" wrapText="1"/>
    </xf>
    <xf numFmtId="4" fontId="37" fillId="16" borderId="9" xfId="0" applyNumberFormat="1" applyFont="1" applyFill="1" applyBorder="1" applyAlignment="1">
      <alignment horizontal="center" vertical="center"/>
    </xf>
    <xf numFmtId="3" fontId="37" fillId="16" borderId="9" xfId="0" applyNumberFormat="1" applyFont="1" applyFill="1" applyBorder="1" applyAlignment="1">
      <alignment horizontal="center" vertical="center" wrapText="1"/>
    </xf>
    <xf numFmtId="49" fontId="37" fillId="3" borderId="71" xfId="0" applyNumberFormat="1" applyFont="1" applyFill="1" applyBorder="1" applyAlignment="1">
      <alignment horizontal="center" vertical="center" wrapText="1"/>
    </xf>
    <xf numFmtId="0" fontId="36" fillId="3" borderId="65" xfId="0" applyFont="1" applyFill="1" applyBorder="1" applyAlignment="1">
      <alignment horizontal="left" vertical="center"/>
    </xf>
    <xf numFmtId="0" fontId="41" fillId="3" borderId="72" xfId="0" applyFont="1" applyFill="1" applyBorder="1" applyAlignment="1">
      <alignment horizontal="center" vertical="center"/>
    </xf>
    <xf numFmtId="2" fontId="41" fillId="3" borderId="73" xfId="0" applyNumberFormat="1" applyFont="1" applyFill="1" applyBorder="1" applyAlignment="1">
      <alignment horizontal="center" vertical="center"/>
    </xf>
    <xf numFmtId="164" fontId="41" fillId="3" borderId="72" xfId="0" applyNumberFormat="1" applyFont="1" applyFill="1" applyBorder="1" applyAlignment="1">
      <alignment horizontal="center" vertical="center"/>
    </xf>
    <xf numFmtId="0" fontId="43" fillId="17" borderId="78" xfId="0" applyFont="1" applyFill="1" applyBorder="1" applyAlignment="1">
      <alignment horizontal="center" vertical="center"/>
    </xf>
    <xf numFmtId="0" fontId="41" fillId="0" borderId="79" xfId="0" applyFont="1" applyBorder="1" applyAlignment="1">
      <alignment horizontal="left" vertical="center"/>
    </xf>
    <xf numFmtId="0" fontId="41" fillId="17" borderId="72" xfId="0" applyFont="1" applyFill="1" applyBorder="1" applyAlignment="1">
      <alignment horizontal="center" vertical="center"/>
    </xf>
    <xf numFmtId="2" fontId="41" fillId="17" borderId="73" xfId="0" applyNumberFormat="1" applyFont="1" applyFill="1" applyBorder="1" applyAlignment="1">
      <alignment horizontal="center" vertical="center"/>
    </xf>
    <xf numFmtId="164" fontId="41" fillId="8" borderId="72" xfId="0" applyNumberFormat="1" applyFont="1" applyFill="1" applyBorder="1" applyAlignment="1">
      <alignment horizontal="center" vertical="center"/>
    </xf>
    <xf numFmtId="164" fontId="41" fillId="17" borderId="72" xfId="0" applyNumberFormat="1" applyFont="1" applyFill="1" applyBorder="1" applyAlignment="1">
      <alignment horizontal="center" vertical="center"/>
    </xf>
    <xf numFmtId="170" fontId="44" fillId="17" borderId="71" xfId="0" applyNumberFormat="1" applyFont="1" applyFill="1" applyBorder="1" applyAlignment="1">
      <alignment horizontal="center" vertical="center"/>
    </xf>
    <xf numFmtId="0" fontId="41" fillId="0" borderId="44" xfId="0" applyFont="1" applyBorder="1" applyAlignment="1">
      <alignment horizontal="left" vertical="top" wrapText="1"/>
    </xf>
    <xf numFmtId="0" fontId="45" fillId="17" borderId="80" xfId="0" applyFont="1" applyFill="1" applyBorder="1" applyAlignment="1">
      <alignment horizontal="center" vertical="center"/>
    </xf>
    <xf numFmtId="0" fontId="41" fillId="0" borderId="45" xfId="0" applyFont="1" applyBorder="1" applyAlignment="1">
      <alignment horizontal="left" vertical="top" wrapText="1"/>
    </xf>
    <xf numFmtId="49" fontId="37" fillId="3" borderId="80" xfId="0" applyNumberFormat="1" applyFont="1" applyFill="1" applyBorder="1" applyAlignment="1">
      <alignment horizontal="center" vertical="center" wrapText="1"/>
    </xf>
    <xf numFmtId="0" fontId="36" fillId="3" borderId="81" xfId="0" applyFont="1" applyFill="1" applyBorder="1" applyAlignment="1">
      <alignment horizontal="left" vertical="center"/>
    </xf>
    <xf numFmtId="0" fontId="41" fillId="3" borderId="68" xfId="0" applyFont="1" applyFill="1" applyBorder="1" applyAlignment="1">
      <alignment horizontal="center" vertical="center"/>
    </xf>
    <xf numFmtId="2" fontId="41" fillId="3" borderId="67" xfId="0" applyNumberFormat="1" applyFont="1" applyFill="1" applyBorder="1" applyAlignment="1">
      <alignment horizontal="center" vertical="center"/>
    </xf>
    <xf numFmtId="164" fontId="41" fillId="3" borderId="68" xfId="0" applyNumberFormat="1" applyFont="1" applyFill="1" applyBorder="1" applyAlignment="1">
      <alignment horizontal="center" vertical="center"/>
    </xf>
    <xf numFmtId="0" fontId="46" fillId="17" borderId="84" xfId="0" applyFont="1" applyFill="1" applyBorder="1" applyAlignment="1">
      <alignment horizontal="center" vertical="center"/>
    </xf>
    <xf numFmtId="0" fontId="41" fillId="0" borderId="79" xfId="0" applyFont="1" applyBorder="1" applyAlignment="1">
      <alignment horizontal="left" vertical="top" wrapText="1"/>
    </xf>
    <xf numFmtId="0" fontId="41" fillId="17" borderId="68" xfId="0" applyFont="1" applyFill="1" applyBorder="1" applyAlignment="1">
      <alignment horizontal="center" vertical="center"/>
    </xf>
    <xf numFmtId="2" fontId="41" fillId="17" borderId="67" xfId="0" applyNumberFormat="1" applyFont="1" applyFill="1" applyBorder="1" applyAlignment="1">
      <alignment horizontal="center" vertical="center"/>
    </xf>
    <xf numFmtId="0" fontId="41" fillId="17" borderId="85" xfId="0" applyFont="1" applyFill="1" applyBorder="1" applyAlignment="1">
      <alignment horizontal="center" vertical="center"/>
    </xf>
    <xf numFmtId="0" fontId="41" fillId="17" borderId="86" xfId="0" applyFont="1" applyFill="1" applyBorder="1" applyAlignment="1">
      <alignment horizontal="left" vertical="top" wrapText="1"/>
    </xf>
    <xf numFmtId="0" fontId="36" fillId="3" borderId="68" xfId="0" applyFont="1" applyFill="1" applyBorder="1" applyAlignment="1">
      <alignment horizontal="left" vertical="center"/>
    </xf>
    <xf numFmtId="0" fontId="41" fillId="3" borderId="81" xfId="0" applyFont="1" applyFill="1" applyBorder="1" applyAlignment="1">
      <alignment vertical="center"/>
    </xf>
    <xf numFmtId="0" fontId="41" fillId="3" borderId="69" xfId="0" applyFont="1" applyFill="1" applyBorder="1" applyAlignment="1">
      <alignment vertical="center"/>
    </xf>
    <xf numFmtId="0" fontId="41" fillId="3" borderId="70" xfId="0" applyFont="1" applyFill="1" applyBorder="1" applyAlignment="1">
      <alignment vertical="center"/>
    </xf>
    <xf numFmtId="0" fontId="48" fillId="17" borderId="86" xfId="0" applyFont="1" applyFill="1" applyBorder="1" applyAlignment="1">
      <alignment horizontal="left" vertical="center" wrapText="1"/>
    </xf>
    <xf numFmtId="0" fontId="41" fillId="17" borderId="86" xfId="0" applyFont="1" applyFill="1" applyBorder="1" applyAlignment="1">
      <alignment horizontal="center" vertical="center"/>
    </xf>
    <xf numFmtId="2" fontId="41" fillId="17" borderId="68" xfId="0" applyNumberFormat="1" applyFont="1" applyFill="1" applyBorder="1" applyAlignment="1">
      <alignment horizontal="center" vertical="center"/>
    </xf>
    <xf numFmtId="164" fontId="41" fillId="8" borderId="68" xfId="0" applyNumberFormat="1" applyFont="1" applyFill="1" applyBorder="1" applyAlignment="1">
      <alignment horizontal="center" vertical="center"/>
    </xf>
    <xf numFmtId="10" fontId="39" fillId="0" borderId="49" xfId="0" applyNumberFormat="1" applyFont="1" applyBorder="1" applyAlignment="1">
      <alignment vertical="center"/>
    </xf>
    <xf numFmtId="164" fontId="41" fillId="8" borderId="65" xfId="0" applyNumberFormat="1" applyFont="1" applyFill="1" applyBorder="1" applyAlignment="1">
      <alignment horizontal="center" vertical="center"/>
    </xf>
    <xf numFmtId="0" fontId="37" fillId="16" borderId="80" xfId="0" applyFont="1" applyFill="1" applyBorder="1" applyAlignment="1">
      <alignment horizontal="center" vertical="center"/>
    </xf>
    <xf numFmtId="0" fontId="38" fillId="16" borderId="69" xfId="0" applyFont="1" applyFill="1" applyBorder="1" applyAlignment="1">
      <alignment horizontal="center" vertical="center" wrapText="1"/>
    </xf>
    <xf numFmtId="0" fontId="37" fillId="16" borderId="81" xfId="0" applyFont="1" applyFill="1" applyBorder="1" applyAlignment="1">
      <alignment horizontal="center" vertical="center"/>
    </xf>
    <xf numFmtId="4" fontId="37" fillId="16" borderId="69" xfId="0" applyNumberFormat="1" applyFont="1" applyFill="1" applyBorder="1" applyAlignment="1">
      <alignment horizontal="center" vertical="center"/>
    </xf>
    <xf numFmtId="3" fontId="37" fillId="16" borderId="69" xfId="0" applyNumberFormat="1" applyFont="1" applyFill="1" applyBorder="1" applyAlignment="1">
      <alignment horizontal="center" vertical="center" wrapText="1"/>
    </xf>
    <xf numFmtId="177" fontId="38" fillId="16" borderId="70" xfId="0" applyNumberFormat="1" applyFont="1" applyFill="1" applyBorder="1" applyAlignment="1">
      <alignment horizontal="center" vertical="center" wrapText="1"/>
    </xf>
    <xf numFmtId="0" fontId="37" fillId="14" borderId="80" xfId="0" applyFont="1" applyFill="1" applyBorder="1" applyAlignment="1">
      <alignment horizontal="center" vertical="center"/>
    </xf>
    <xf numFmtId="0" fontId="38" fillId="14" borderId="69" xfId="0" applyFont="1" applyFill="1" applyBorder="1" applyAlignment="1">
      <alignment horizontal="center" vertical="center" wrapText="1"/>
    </xf>
    <xf numFmtId="0" fontId="37" fillId="14" borderId="81" xfId="0" applyFont="1" applyFill="1" applyBorder="1" applyAlignment="1">
      <alignment horizontal="center" vertical="center"/>
    </xf>
    <xf numFmtId="4" fontId="37" fillId="14" borderId="69" xfId="0" applyNumberFormat="1" applyFont="1" applyFill="1" applyBorder="1" applyAlignment="1">
      <alignment horizontal="center" vertical="center"/>
    </xf>
    <xf numFmtId="3" fontId="37" fillId="14" borderId="69" xfId="0" applyNumberFormat="1" applyFont="1" applyFill="1" applyBorder="1" applyAlignment="1">
      <alignment horizontal="center" vertical="center" wrapText="1"/>
    </xf>
    <xf numFmtId="3" fontId="37" fillId="14" borderId="70" xfId="0" applyNumberFormat="1" applyFont="1" applyFill="1" applyBorder="1" applyAlignment="1">
      <alignment horizontal="center" vertical="center" wrapText="1"/>
    </xf>
    <xf numFmtId="0" fontId="50" fillId="0" borderId="9" xfId="0" applyFont="1" applyBorder="1" applyAlignment="1">
      <alignment horizontal="center" vertical="center"/>
    </xf>
    <xf numFmtId="0" fontId="50" fillId="17" borderId="9" xfId="0" applyFont="1" applyFill="1" applyBorder="1" applyAlignment="1">
      <alignment horizontal="left" vertical="center" wrapText="1"/>
    </xf>
    <xf numFmtId="0" fontId="51" fillId="17" borderId="9" xfId="0" applyFont="1" applyFill="1" applyBorder="1" applyAlignment="1">
      <alignment horizontal="center" vertical="center"/>
    </xf>
    <xf numFmtId="0" fontId="51" fillId="0" borderId="9" xfId="0" applyFont="1" applyBorder="1" applyAlignment="1">
      <alignment horizontal="center" vertical="center"/>
    </xf>
    <xf numFmtId="178" fontId="51" fillId="17" borderId="9" xfId="0" applyNumberFormat="1" applyFont="1" applyFill="1" applyBorder="1" applyAlignment="1">
      <alignment horizontal="center" vertical="center"/>
    </xf>
    <xf numFmtId="0" fontId="50" fillId="0" borderId="9" xfId="0" applyFont="1" applyBorder="1" applyAlignment="1">
      <alignment horizontal="left" vertical="center" wrapText="1"/>
    </xf>
    <xf numFmtId="178" fontId="51" fillId="0" borderId="9" xfId="0" applyNumberFormat="1" applyFont="1" applyBorder="1" applyAlignment="1">
      <alignment horizontal="left" vertical="center"/>
    </xf>
    <xf numFmtId="0" fontId="36" fillId="0" borderId="79" xfId="0" applyFont="1" applyBorder="1" applyAlignment="1">
      <alignment horizontal="left" vertical="top" wrapText="1"/>
    </xf>
    <xf numFmtId="0" fontId="51" fillId="0" borderId="24" xfId="0" applyFont="1" applyBorder="1" applyAlignment="1">
      <alignment horizontal="center" vertical="center" wrapText="1"/>
    </xf>
    <xf numFmtId="164" fontId="41" fillId="17" borderId="68" xfId="0" applyNumberFormat="1" applyFont="1" applyFill="1" applyBorder="1" applyAlignment="1">
      <alignment horizontal="center" vertical="center"/>
    </xf>
    <xf numFmtId="164" fontId="41" fillId="17" borderId="94" xfId="0" applyNumberFormat="1" applyFont="1" applyFill="1" applyBorder="1" applyAlignment="1">
      <alignment horizontal="center" vertical="center"/>
    </xf>
    <xf numFmtId="0" fontId="51" fillId="0" borderId="95" xfId="0" applyFont="1" applyBorder="1" applyAlignment="1">
      <alignment horizontal="center" vertical="center" wrapText="1"/>
    </xf>
    <xf numFmtId="0" fontId="51" fillId="17" borderId="95" xfId="0" applyFont="1" applyFill="1" applyBorder="1" applyAlignment="1">
      <alignment horizontal="center" vertical="center" wrapText="1"/>
    </xf>
    <xf numFmtId="179" fontId="50" fillId="0" borderId="9" xfId="0" applyNumberFormat="1" applyFont="1" applyBorder="1" applyAlignment="1">
      <alignment horizontal="center" vertical="center"/>
    </xf>
    <xf numFmtId="0" fontId="51" fillId="0" borderId="95" xfId="0" applyFont="1" applyBorder="1" applyAlignment="1">
      <alignment horizontal="center" vertical="center"/>
    </xf>
    <xf numFmtId="3" fontId="51" fillId="0" borderId="9" xfId="0" applyNumberFormat="1" applyFont="1" applyBorder="1" applyAlignment="1">
      <alignment horizontal="center" vertical="center"/>
    </xf>
    <xf numFmtId="179" fontId="51" fillId="0" borderId="9" xfId="0" applyNumberFormat="1" applyFont="1" applyBorder="1" applyAlignment="1">
      <alignment horizontal="center" vertical="center"/>
    </xf>
    <xf numFmtId="177" fontId="38" fillId="14" borderId="70" xfId="0" applyNumberFormat="1" applyFont="1" applyFill="1" applyBorder="1" applyAlignment="1">
      <alignment horizontal="center" wrapText="1"/>
    </xf>
    <xf numFmtId="49" fontId="37" fillId="19" borderId="101" xfId="0" applyNumberFormat="1" applyFont="1" applyFill="1" applyBorder="1" applyAlignment="1">
      <alignment horizontal="center" vertical="center" wrapText="1"/>
    </xf>
    <xf numFmtId="0" fontId="39" fillId="19" borderId="102" xfId="0" applyFont="1" applyFill="1" applyBorder="1" applyAlignment="1">
      <alignment vertical="center" wrapText="1"/>
    </xf>
    <xf numFmtId="0" fontId="39" fillId="19" borderId="69" xfId="0" applyFont="1" applyFill="1" applyBorder="1" applyAlignment="1">
      <alignment vertical="center" wrapText="1"/>
    </xf>
    <xf numFmtId="0" fontId="39" fillId="19" borderId="70" xfId="0" applyFont="1" applyFill="1" applyBorder="1" applyAlignment="1">
      <alignment vertical="center" wrapText="1"/>
    </xf>
    <xf numFmtId="0" fontId="39" fillId="19" borderId="103" xfId="0" applyFont="1" applyFill="1" applyBorder="1" applyAlignment="1">
      <alignment vertical="center" wrapText="1"/>
    </xf>
    <xf numFmtId="0" fontId="37" fillId="19" borderId="104" xfId="0" applyFont="1" applyFill="1" applyBorder="1" applyAlignment="1">
      <alignment horizontal="center" vertical="center"/>
    </xf>
    <xf numFmtId="4" fontId="37" fillId="19" borderId="104" xfId="0" applyNumberFormat="1" applyFont="1" applyFill="1" applyBorder="1" applyAlignment="1">
      <alignment horizontal="center" vertical="center"/>
    </xf>
    <xf numFmtId="3" fontId="37" fillId="19" borderId="104" xfId="0" applyNumberFormat="1" applyFont="1" applyFill="1" applyBorder="1" applyAlignment="1">
      <alignment horizontal="center" vertical="center" wrapText="1"/>
    </xf>
    <xf numFmtId="177" fontId="38" fillId="19" borderId="105" xfId="0" applyNumberFormat="1" applyFont="1" applyFill="1" applyBorder="1" applyAlignment="1">
      <alignment horizontal="center" wrapText="1"/>
    </xf>
    <xf numFmtId="0" fontId="41" fillId="11" borderId="109" xfId="0" applyFont="1" applyFill="1" applyBorder="1" applyAlignment="1">
      <alignment vertical="center"/>
    </xf>
    <xf numFmtId="164" fontId="35" fillId="11" borderId="110" xfId="0" applyNumberFormat="1" applyFont="1" applyFill="1" applyBorder="1" applyAlignment="1">
      <alignment horizontal="center"/>
    </xf>
    <xf numFmtId="0" fontId="41" fillId="0" borderId="0" xfId="0" applyFont="1" applyAlignment="1">
      <alignment horizontal="center"/>
    </xf>
    <xf numFmtId="0" fontId="41" fillId="0" borderId="0" xfId="0" applyFont="1"/>
    <xf numFmtId="0" fontId="51" fillId="0" borderId="0" xfId="0" applyFont="1"/>
    <xf numFmtId="0" fontId="3" fillId="0" borderId="0" xfId="0" applyFont="1" applyAlignment="1">
      <alignment horizontal="center" vertical="center"/>
    </xf>
    <xf numFmtId="0" fontId="3" fillId="8" borderId="9" xfId="0" applyFont="1" applyFill="1" applyBorder="1" applyAlignment="1">
      <alignment horizontal="center" vertical="center"/>
    </xf>
    <xf numFmtId="0" fontId="3" fillId="8" borderId="9" xfId="0" applyFont="1" applyFill="1" applyBorder="1" applyAlignment="1">
      <alignment horizontal="center" vertical="center" wrapText="1"/>
    </xf>
    <xf numFmtId="164" fontId="3" fillId="0" borderId="9" xfId="0" applyNumberFormat="1" applyFont="1" applyBorder="1" applyAlignment="1">
      <alignment horizontal="center" vertical="center"/>
    </xf>
    <xf numFmtId="0" fontId="3" fillId="0" borderId="0" xfId="0" applyFont="1" applyAlignment="1">
      <alignment vertical="center"/>
    </xf>
    <xf numFmtId="0" fontId="13" fillId="6" borderId="9" xfId="0" applyFont="1" applyFill="1" applyBorder="1" applyAlignment="1">
      <alignment horizontal="center" vertical="center"/>
    </xf>
    <xf numFmtId="0" fontId="56" fillId="6" borderId="9" xfId="0" applyFont="1" applyFill="1" applyBorder="1" applyAlignment="1">
      <alignment horizontal="center" vertical="center" wrapText="1"/>
    </xf>
    <xf numFmtId="0" fontId="3" fillId="6" borderId="9" xfId="0" applyFont="1" applyFill="1" applyBorder="1" applyAlignment="1">
      <alignment horizontal="center" vertical="center" wrapText="1"/>
    </xf>
    <xf numFmtId="1" fontId="13" fillId="6" borderId="9" xfId="0" applyNumberFormat="1" applyFont="1" applyFill="1" applyBorder="1" applyAlignment="1">
      <alignment horizontal="center" vertical="center" wrapText="1"/>
    </xf>
    <xf numFmtId="0" fontId="13" fillId="6" borderId="9" xfId="0" applyFont="1" applyFill="1" applyBorder="1" applyAlignment="1">
      <alignment horizontal="center" vertical="center" wrapText="1"/>
    </xf>
    <xf numFmtId="0" fontId="3" fillId="0" borderId="9" xfId="0" applyFont="1" applyBorder="1" applyAlignment="1">
      <alignment horizontal="center" vertical="center" wrapText="1"/>
    </xf>
    <xf numFmtId="0" fontId="4" fillId="8" borderId="140" xfId="0" applyFont="1" applyFill="1" applyBorder="1" applyAlignment="1">
      <alignment vertical="center" wrapText="1"/>
    </xf>
    <xf numFmtId="0" fontId="4" fillId="8" borderId="104" xfId="0" applyFont="1" applyFill="1" applyBorder="1" applyAlignment="1">
      <alignment vertical="center" wrapText="1"/>
    </xf>
    <xf numFmtId="0" fontId="4" fillId="8" borderId="105" xfId="0" applyFont="1" applyFill="1" applyBorder="1" applyAlignment="1">
      <alignment vertical="center" wrapText="1"/>
    </xf>
    <xf numFmtId="0" fontId="4" fillId="8" borderId="78" xfId="0" applyFont="1" applyFill="1" applyBorder="1" applyAlignment="1">
      <alignment vertical="center" wrapText="1"/>
    </xf>
    <xf numFmtId="0" fontId="4" fillId="8" borderId="56" xfId="0" applyFont="1" applyFill="1" applyBorder="1" applyAlignment="1">
      <alignment vertical="center" wrapText="1"/>
    </xf>
    <xf numFmtId="0" fontId="4" fillId="8" borderId="66" xfId="0" applyFont="1" applyFill="1" applyBorder="1" applyAlignment="1">
      <alignment vertical="center" wrapText="1"/>
    </xf>
    <xf numFmtId="3" fontId="3" fillId="0" borderId="0" xfId="0" applyNumberFormat="1" applyFont="1"/>
    <xf numFmtId="0" fontId="57" fillId="0" borderId="0" xfId="0" applyFont="1" applyAlignment="1">
      <alignment vertical="center" wrapText="1"/>
    </xf>
    <xf numFmtId="0" fontId="36" fillId="11" borderId="53" xfId="0" applyFont="1" applyFill="1" applyBorder="1" applyAlignment="1">
      <alignment vertical="center"/>
    </xf>
    <xf numFmtId="0" fontId="36" fillId="11" borderId="52" xfId="0" applyFont="1" applyFill="1" applyBorder="1" applyAlignment="1">
      <alignment vertical="center"/>
    </xf>
    <xf numFmtId="0" fontId="36" fillId="11" borderId="141" xfId="0" applyFont="1" applyFill="1" applyBorder="1" applyAlignment="1">
      <alignment vertical="center"/>
    </xf>
    <xf numFmtId="10" fontId="36" fillId="11" borderId="110" xfId="0" applyNumberFormat="1" applyFont="1" applyFill="1" applyBorder="1" applyAlignment="1">
      <alignment horizontal="center"/>
    </xf>
    <xf numFmtId="0" fontId="3" fillId="0" borderId="26" xfId="0" applyFont="1" applyBorder="1"/>
    <xf numFmtId="0" fontId="3" fillId="0" borderId="27" xfId="0" applyFont="1" applyBorder="1"/>
    <xf numFmtId="0" fontId="23" fillId="8" borderId="142" xfId="0" applyFont="1" applyFill="1" applyBorder="1"/>
    <xf numFmtId="0" fontId="23" fillId="8" borderId="143" xfId="0" applyFont="1" applyFill="1" applyBorder="1"/>
    <xf numFmtId="0" fontId="23" fillId="8" borderId="144" xfId="0" applyFont="1" applyFill="1" applyBorder="1"/>
    <xf numFmtId="0" fontId="55" fillId="0" borderId="0" xfId="0" applyFont="1" applyAlignment="1">
      <alignment vertical="center"/>
    </xf>
    <xf numFmtId="9" fontId="75" fillId="24" borderId="158" xfId="1" applyNumberFormat="1" applyFont="1" applyFill="1" applyBorder="1" applyAlignment="1" applyProtection="1">
      <alignment horizontal="center" vertical="center" wrapText="1"/>
      <protection locked="0"/>
    </xf>
    <xf numFmtId="0" fontId="75" fillId="0" borderId="158" xfId="2" applyNumberFormat="1" applyFont="1" applyFill="1" applyBorder="1" applyAlignment="1" applyProtection="1">
      <alignment horizontal="center" vertical="center" wrapText="1"/>
      <protection hidden="1"/>
    </xf>
    <xf numFmtId="0" fontId="80" fillId="0" borderId="158" xfId="0" applyFont="1" applyFill="1" applyBorder="1" applyAlignment="1">
      <alignment horizontal="left" vertical="top"/>
    </xf>
    <xf numFmtId="0" fontId="80" fillId="0" borderId="158" xfId="0" applyFont="1" applyFill="1" applyBorder="1" applyAlignment="1">
      <alignment horizontal="center" vertical="center"/>
    </xf>
    <xf numFmtId="0" fontId="80" fillId="0" borderId="158" xfId="0" applyFont="1" applyFill="1" applyBorder="1" applyAlignment="1">
      <alignment horizontal="center" vertical="center" wrapText="1"/>
    </xf>
    <xf numFmtId="0" fontId="80" fillId="0" borderId="139" xfId="0" applyFont="1" applyFill="1" applyBorder="1" applyAlignment="1">
      <alignment horizontal="center" vertical="center"/>
    </xf>
    <xf numFmtId="0" fontId="80" fillId="0" borderId="158" xfId="0" applyFont="1" applyFill="1" applyBorder="1" applyAlignment="1">
      <alignment horizontal="left" vertical="top" wrapText="1"/>
    </xf>
    <xf numFmtId="0" fontId="80" fillId="26" borderId="158" xfId="0" applyFont="1" applyFill="1" applyBorder="1" applyAlignment="1">
      <alignment horizontal="center" vertical="center" wrapText="1"/>
    </xf>
    <xf numFmtId="0" fontId="80" fillId="0" borderId="159" xfId="0" applyFont="1" applyFill="1" applyBorder="1" applyAlignment="1">
      <alignment horizontal="center" vertical="center"/>
    </xf>
    <xf numFmtId="3" fontId="3" fillId="8" borderId="9" xfId="0" applyNumberFormat="1" applyFont="1" applyFill="1" applyBorder="1" applyAlignment="1">
      <alignment horizontal="center" vertical="center"/>
    </xf>
    <xf numFmtId="174" fontId="7" fillId="8" borderId="3" xfId="0" applyNumberFormat="1" applyFont="1" applyFill="1" applyBorder="1" applyAlignment="1">
      <alignment vertical="center"/>
    </xf>
    <xf numFmtId="9" fontId="7" fillId="8" borderId="9" xfId="0" applyNumberFormat="1" applyFont="1" applyFill="1" applyBorder="1" applyAlignment="1">
      <alignment horizontal="center" vertical="center" wrapText="1"/>
    </xf>
    <xf numFmtId="41" fontId="10" fillId="0" borderId="9" xfId="3" applyFont="1" applyBorder="1" applyAlignment="1">
      <alignment horizontal="left" vertical="center" wrapText="1"/>
    </xf>
    <xf numFmtId="0" fontId="0" fillId="0" borderId="0" xfId="0" applyFont="1" applyAlignment="1"/>
    <xf numFmtId="0" fontId="5" fillId="0" borderId="0" xfId="0" applyFont="1" applyAlignment="1">
      <alignment horizontal="center" vertical="center" wrapText="1"/>
    </xf>
    <xf numFmtId="0" fontId="3" fillId="0" borderId="0" xfId="0" applyFont="1" applyAlignment="1">
      <alignment horizontal="left" vertical="top" wrapText="1"/>
    </xf>
    <xf numFmtId="0" fontId="0" fillId="0" borderId="0" xfId="0" applyFont="1" applyAlignment="1"/>
    <xf numFmtId="0" fontId="1" fillId="2" borderId="1" xfId="0" applyFont="1" applyFill="1" applyBorder="1" applyAlignment="1">
      <alignment horizontal="center" vertical="center" wrapText="1"/>
    </xf>
    <xf numFmtId="0" fontId="2" fillId="0" borderId="2" xfId="0" applyFont="1" applyBorder="1"/>
    <xf numFmtId="0" fontId="4" fillId="2" borderId="4" xfId="0" applyFont="1" applyFill="1" applyBorder="1" applyAlignment="1">
      <alignment horizontal="center" vertical="center" wrapText="1"/>
    </xf>
    <xf numFmtId="0" fontId="2" fillId="0" borderId="5" xfId="0" applyFont="1" applyBorder="1"/>
    <xf numFmtId="0" fontId="5" fillId="2" borderId="4" xfId="0" applyFont="1" applyFill="1" applyBorder="1" applyAlignment="1">
      <alignment horizontal="center" vertical="center" wrapText="1"/>
    </xf>
    <xf numFmtId="0" fontId="2" fillId="0" borderId="5" xfId="0" applyFont="1" applyBorder="1" applyAlignment="1">
      <alignment horizontal="center"/>
    </xf>
    <xf numFmtId="0" fontId="6" fillId="2" borderId="6" xfId="0" applyFont="1" applyFill="1" applyBorder="1" applyAlignment="1">
      <alignment horizontal="center" vertical="center" wrapText="1"/>
    </xf>
    <xf numFmtId="0" fontId="2" fillId="0" borderId="7" xfId="0" applyFont="1" applyBorder="1"/>
    <xf numFmtId="0" fontId="7" fillId="4" borderId="6" xfId="0" applyFont="1" applyFill="1" applyBorder="1" applyAlignment="1">
      <alignment horizontal="center" wrapText="1"/>
    </xf>
    <xf numFmtId="0" fontId="2" fillId="0" borderId="17" xfId="0" applyFont="1" applyBorder="1"/>
    <xf numFmtId="0" fontId="5" fillId="0" borderId="0" xfId="0" applyFont="1" applyAlignment="1">
      <alignment horizontal="center" vertical="center" wrapText="1"/>
    </xf>
    <xf numFmtId="0" fontId="5" fillId="2" borderId="10" xfId="0" applyFont="1" applyFill="1" applyBorder="1" applyAlignment="1">
      <alignment horizontal="center"/>
    </xf>
    <xf numFmtId="0" fontId="2" fillId="0" borderId="13" xfId="0" applyFont="1" applyBorder="1"/>
    <xf numFmtId="0" fontId="2" fillId="0" borderId="16" xfId="0" applyFont="1" applyBorder="1"/>
    <xf numFmtId="0" fontId="1" fillId="2" borderId="11" xfId="0" applyFont="1" applyFill="1" applyBorder="1" applyAlignment="1">
      <alignment horizontal="center" wrapText="1"/>
    </xf>
    <xf numFmtId="0" fontId="2" fillId="0" borderId="12" xfId="0" applyFont="1" applyBorder="1"/>
    <xf numFmtId="0" fontId="4" fillId="2" borderId="14" xfId="0" applyFont="1" applyFill="1" applyBorder="1" applyAlignment="1">
      <alignment horizontal="center"/>
    </xf>
    <xf numFmtId="0" fontId="2" fillId="0" borderId="15" xfId="0" applyFont="1" applyBorder="1"/>
    <xf numFmtId="0" fontId="7" fillId="2" borderId="14" xfId="0" applyFont="1" applyFill="1" applyBorder="1" applyAlignment="1">
      <alignment horizontal="center" vertical="center" wrapText="1"/>
    </xf>
    <xf numFmtId="0" fontId="10" fillId="7" borderId="24" xfId="0" applyFont="1" applyFill="1" applyBorder="1" applyAlignment="1">
      <alignment horizontal="center" vertical="center"/>
    </xf>
    <xf numFmtId="0" fontId="2" fillId="0" borderId="25" xfId="0" applyFont="1" applyBorder="1"/>
    <xf numFmtId="0" fontId="2" fillId="0" borderId="21" xfId="0" applyFont="1" applyBorder="1"/>
    <xf numFmtId="0" fontId="5" fillId="0" borderId="24" xfId="0" applyFont="1" applyBorder="1" applyAlignment="1">
      <alignment horizontal="center" vertical="center" wrapText="1"/>
    </xf>
    <xf numFmtId="0" fontId="7" fillId="6" borderId="24" xfId="0" applyFont="1" applyFill="1" applyBorder="1" applyAlignment="1">
      <alignment horizontal="center" vertical="center" wrapText="1"/>
    </xf>
    <xf numFmtId="0" fontId="7" fillId="6" borderId="26" xfId="0" applyFont="1" applyFill="1" applyBorder="1" applyAlignment="1">
      <alignment horizontal="center" vertical="center" wrapText="1"/>
    </xf>
    <xf numFmtId="0" fontId="2" fillId="0" borderId="8" xfId="0" applyFont="1" applyBorder="1"/>
    <xf numFmtId="0" fontId="2" fillId="0" borderId="27" xfId="0" applyFont="1" applyBorder="1"/>
    <xf numFmtId="9" fontId="7" fillId="6" borderId="26" xfId="0" applyNumberFormat="1" applyFont="1" applyFill="1" applyBorder="1" applyAlignment="1">
      <alignment horizontal="center" vertical="center" wrapText="1"/>
    </xf>
    <xf numFmtId="0" fontId="7" fillId="9" borderId="24" xfId="0" applyFont="1" applyFill="1" applyBorder="1" applyAlignment="1">
      <alignment horizontal="center" vertical="center" wrapText="1"/>
    </xf>
    <xf numFmtId="0" fontId="5" fillId="11" borderId="24" xfId="0" applyFont="1" applyFill="1" applyBorder="1" applyAlignment="1">
      <alignment horizontal="center" vertical="center" wrapText="1"/>
    </xf>
    <xf numFmtId="0" fontId="6" fillId="0" borderId="24" xfId="0" applyFont="1" applyBorder="1" applyAlignment="1">
      <alignment horizontal="center" vertical="center" wrapText="1"/>
    </xf>
    <xf numFmtId="9" fontId="5" fillId="2" borderId="24" xfId="0" applyNumberFormat="1" applyFont="1" applyFill="1" applyBorder="1" applyAlignment="1">
      <alignment horizontal="center" vertical="center" wrapText="1"/>
    </xf>
    <xf numFmtId="0" fontId="20" fillId="6" borderId="24" xfId="0" applyFont="1" applyFill="1" applyBorder="1" applyAlignment="1">
      <alignment horizontal="center" vertical="center" textRotation="255" wrapText="1"/>
    </xf>
    <xf numFmtId="0" fontId="5" fillId="2" borderId="24" xfId="0" applyFont="1" applyFill="1" applyBorder="1" applyAlignment="1">
      <alignment horizontal="center" vertical="center" wrapText="1"/>
    </xf>
    <xf numFmtId="4" fontId="7" fillId="2" borderId="24" xfId="0" applyNumberFormat="1" applyFont="1" applyFill="1" applyBorder="1" applyAlignment="1">
      <alignment horizontal="center" vertical="center" wrapText="1"/>
    </xf>
    <xf numFmtId="0" fontId="5" fillId="9" borderId="24" xfId="0" applyFont="1" applyFill="1" applyBorder="1" applyAlignment="1">
      <alignment horizontal="center" vertical="center" wrapText="1"/>
    </xf>
    <xf numFmtId="0" fontId="6" fillId="11" borderId="24" xfId="0" applyFont="1" applyFill="1" applyBorder="1" applyAlignment="1">
      <alignment horizontal="center" vertical="center" wrapText="1"/>
    </xf>
    <xf numFmtId="9" fontId="5" fillId="0" borderId="24" xfId="0" applyNumberFormat="1" applyFont="1" applyBorder="1" applyAlignment="1">
      <alignment horizontal="center" vertical="center" wrapText="1"/>
    </xf>
    <xf numFmtId="4" fontId="7" fillId="0" borderId="24" xfId="0" applyNumberFormat="1" applyFont="1" applyBorder="1" applyAlignment="1">
      <alignment horizontal="center" vertical="center" wrapText="1"/>
    </xf>
    <xf numFmtId="4" fontId="4" fillId="10" borderId="24" xfId="0" applyNumberFormat="1" applyFont="1" applyFill="1" applyBorder="1" applyAlignment="1">
      <alignment horizontal="center" vertical="center" wrapText="1"/>
    </xf>
    <xf numFmtId="168" fontId="21" fillId="0" borderId="24" xfId="0" applyNumberFormat="1" applyFont="1" applyBorder="1" applyAlignment="1">
      <alignment horizontal="center" vertical="center" wrapText="1"/>
    </xf>
    <xf numFmtId="0" fontId="7" fillId="0" borderId="28" xfId="0" applyFont="1" applyBorder="1" applyAlignment="1">
      <alignment horizontal="center" vertical="center" wrapText="1"/>
    </xf>
    <xf numFmtId="0" fontId="2" fillId="0" borderId="33" xfId="0" applyFont="1" applyBorder="1"/>
    <xf numFmtId="0" fontId="23" fillId="0" borderId="24" xfId="0" applyFont="1" applyBorder="1" applyAlignment="1">
      <alignment horizontal="center" vertical="center" wrapText="1"/>
    </xf>
    <xf numFmtId="0" fontId="4" fillId="12" borderId="26" xfId="0" applyFont="1" applyFill="1" applyBorder="1" applyAlignment="1">
      <alignment horizontal="center" vertical="center"/>
    </xf>
    <xf numFmtId="0" fontId="18" fillId="6" borderId="26" xfId="0" applyFont="1" applyFill="1" applyBorder="1" applyAlignment="1">
      <alignment horizontal="center" vertical="center" wrapText="1"/>
    </xf>
    <xf numFmtId="0" fontId="18" fillId="8" borderId="26" xfId="0" applyFont="1" applyFill="1" applyBorder="1" applyAlignment="1">
      <alignment horizontal="center" vertical="center" wrapText="1"/>
    </xf>
    <xf numFmtId="0" fontId="18" fillId="4" borderId="26" xfId="0" applyFont="1" applyFill="1" applyBorder="1" applyAlignment="1">
      <alignment horizontal="center" vertical="center" wrapText="1"/>
    </xf>
    <xf numFmtId="0" fontId="19" fillId="6" borderId="24" xfId="0" applyFont="1" applyFill="1" applyBorder="1" applyAlignment="1">
      <alignment horizontal="center" vertical="center" textRotation="255" wrapText="1"/>
    </xf>
    <xf numFmtId="0" fontId="23" fillId="0" borderId="28" xfId="0" applyFont="1" applyBorder="1" applyAlignment="1">
      <alignment horizontal="center" vertical="center" wrapText="1"/>
    </xf>
    <xf numFmtId="0" fontId="2" fillId="0" borderId="34" xfId="0" applyFont="1" applyBorder="1"/>
    <xf numFmtId="0" fontId="2" fillId="0" borderId="29" xfId="0" applyFont="1" applyBorder="1"/>
    <xf numFmtId="0" fontId="2" fillId="0" borderId="30" xfId="0" applyFont="1" applyBorder="1"/>
    <xf numFmtId="0" fontId="2" fillId="0" borderId="35" xfId="0" applyFont="1" applyBorder="1"/>
    <xf numFmtId="0" fontId="2" fillId="0" borderId="31" xfId="0" applyFont="1" applyBorder="1"/>
    <xf numFmtId="0" fontId="15" fillId="2" borderId="26" xfId="0" applyFont="1" applyFill="1" applyBorder="1" applyAlignment="1">
      <alignment horizontal="center" vertical="center" wrapText="1"/>
    </xf>
    <xf numFmtId="0" fontId="16" fillId="8" borderId="26" xfId="0" applyFont="1" applyFill="1" applyBorder="1" applyAlignment="1">
      <alignment horizontal="center" vertical="center" wrapText="1"/>
    </xf>
    <xf numFmtId="0" fontId="10" fillId="0" borderId="0" xfId="0" applyFont="1" applyAlignment="1">
      <alignment horizontal="left" vertical="center" wrapText="1"/>
    </xf>
    <xf numFmtId="168" fontId="6" fillId="6" borderId="26" xfId="0" applyNumberFormat="1" applyFont="1" applyFill="1" applyBorder="1" applyAlignment="1">
      <alignment horizontal="center" vertical="center" wrapText="1"/>
    </xf>
    <xf numFmtId="169" fontId="4" fillId="6" borderId="28" xfId="0" applyNumberFormat="1" applyFont="1" applyFill="1" applyBorder="1" applyAlignment="1">
      <alignment horizontal="center" vertical="center" wrapText="1"/>
    </xf>
    <xf numFmtId="168" fontId="4" fillId="6" borderId="26" xfId="0" applyNumberFormat="1" applyFont="1" applyFill="1" applyBorder="1" applyAlignment="1">
      <alignment horizontal="center" vertical="center" wrapText="1"/>
    </xf>
    <xf numFmtId="166" fontId="4" fillId="8" borderId="26" xfId="0" applyNumberFormat="1" applyFont="1" applyFill="1" applyBorder="1" applyAlignment="1">
      <alignment horizontal="center" vertical="center" wrapText="1"/>
    </xf>
    <xf numFmtId="0" fontId="4" fillId="8" borderId="26" xfId="0" applyFont="1" applyFill="1" applyBorder="1" applyAlignment="1">
      <alignment horizontal="center" vertical="center"/>
    </xf>
    <xf numFmtId="164" fontId="4" fillId="8" borderId="26" xfId="0" applyNumberFormat="1" applyFont="1" applyFill="1" applyBorder="1" applyAlignment="1">
      <alignment horizontal="center" vertical="center" wrapText="1"/>
    </xf>
    <xf numFmtId="9" fontId="74" fillId="0" borderId="155" xfId="1" applyNumberFormat="1" applyFont="1" applyFill="1" applyBorder="1" applyAlignment="1" applyProtection="1">
      <alignment horizontal="center" vertical="center" wrapText="1"/>
      <protection locked="0"/>
    </xf>
    <xf numFmtId="9" fontId="74" fillId="0" borderId="156" xfId="1" applyNumberFormat="1" applyFont="1" applyFill="1" applyBorder="1" applyAlignment="1" applyProtection="1">
      <alignment horizontal="center" vertical="center" wrapText="1"/>
      <protection locked="0"/>
    </xf>
    <xf numFmtId="9" fontId="74" fillId="0" borderId="157" xfId="1" applyNumberFormat="1" applyFont="1" applyFill="1" applyBorder="1" applyAlignment="1" applyProtection="1">
      <alignment horizontal="center" vertical="center" wrapText="1"/>
      <protection locked="0"/>
    </xf>
    <xf numFmtId="0" fontId="75" fillId="24" borderId="155" xfId="1" applyFont="1" applyFill="1" applyBorder="1" applyAlignment="1" applyProtection="1">
      <alignment horizontal="center" vertical="center" wrapText="1"/>
      <protection locked="0"/>
    </xf>
    <xf numFmtId="0" fontId="75" fillId="24" borderId="156" xfId="1" applyFont="1" applyFill="1" applyBorder="1" applyAlignment="1" applyProtection="1">
      <alignment horizontal="center" vertical="center" wrapText="1"/>
      <protection locked="0"/>
    </xf>
    <xf numFmtId="0" fontId="75" fillId="24" borderId="157" xfId="1" applyFont="1" applyFill="1" applyBorder="1" applyAlignment="1" applyProtection="1">
      <alignment horizontal="center" vertical="center" wrapText="1"/>
      <protection locked="0"/>
    </xf>
    <xf numFmtId="0" fontId="74" fillId="0" borderId="155" xfId="1" applyFont="1" applyFill="1" applyBorder="1" applyAlignment="1" applyProtection="1">
      <alignment horizontal="center" vertical="center" wrapText="1"/>
      <protection locked="0"/>
    </xf>
    <xf numFmtId="0" fontId="74" fillId="0" borderId="156" xfId="1" applyFont="1" applyFill="1" applyBorder="1" applyAlignment="1" applyProtection="1">
      <alignment horizontal="center" vertical="center" wrapText="1"/>
      <protection locked="0"/>
    </xf>
    <xf numFmtId="0" fontId="74" fillId="0" borderId="157" xfId="1" applyFont="1" applyFill="1" applyBorder="1" applyAlignment="1" applyProtection="1">
      <alignment horizontal="center" vertical="center" wrapText="1"/>
      <protection locked="0"/>
    </xf>
    <xf numFmtId="0" fontId="77" fillId="0" borderId="155" xfId="2" applyNumberFormat="1" applyFont="1" applyFill="1" applyBorder="1" applyAlignment="1" applyProtection="1">
      <alignment horizontal="center" vertical="center" wrapText="1"/>
      <protection locked="0"/>
    </xf>
    <xf numFmtId="0" fontId="77" fillId="0" borderId="156" xfId="2" applyNumberFormat="1" applyFont="1" applyFill="1" applyBorder="1" applyAlignment="1" applyProtection="1">
      <alignment horizontal="center" vertical="center" wrapText="1"/>
      <protection locked="0"/>
    </xf>
    <xf numFmtId="0" fontId="77" fillId="0" borderId="157" xfId="2" applyNumberFormat="1" applyFont="1" applyFill="1" applyBorder="1" applyAlignment="1" applyProtection="1">
      <alignment horizontal="center" vertical="center" wrapText="1"/>
      <protection locked="0"/>
    </xf>
    <xf numFmtId="0" fontId="74" fillId="0" borderId="155" xfId="1" applyNumberFormat="1" applyFont="1" applyFill="1" applyBorder="1" applyAlignment="1" applyProtection="1">
      <alignment horizontal="center" vertical="center" wrapText="1"/>
      <protection locked="0"/>
    </xf>
    <xf numFmtId="0" fontId="74" fillId="0" borderId="156" xfId="1" applyNumberFormat="1" applyFont="1" applyFill="1" applyBorder="1" applyAlignment="1" applyProtection="1">
      <alignment horizontal="center" vertical="center" wrapText="1"/>
      <protection locked="0"/>
    </xf>
    <xf numFmtId="0" fontId="74" fillId="0" borderId="157" xfId="1" applyNumberFormat="1" applyFont="1" applyFill="1" applyBorder="1" applyAlignment="1" applyProtection="1">
      <alignment horizontal="center" vertical="center" wrapText="1"/>
      <protection locked="0"/>
    </xf>
    <xf numFmtId="4" fontId="75" fillId="0" borderId="155" xfId="1" applyNumberFormat="1" applyFont="1" applyFill="1" applyBorder="1" applyAlignment="1" applyProtection="1">
      <alignment horizontal="center" vertical="center" wrapText="1"/>
      <protection locked="0"/>
    </xf>
    <xf numFmtId="4" fontId="75" fillId="0" borderId="156" xfId="1" applyNumberFormat="1" applyFont="1" applyFill="1" applyBorder="1" applyAlignment="1" applyProtection="1">
      <alignment horizontal="center" vertical="center" wrapText="1"/>
      <protection locked="0"/>
    </xf>
    <xf numFmtId="4" fontId="75" fillId="0" borderId="157" xfId="1" applyNumberFormat="1" applyFont="1" applyFill="1" applyBorder="1" applyAlignment="1" applyProtection="1">
      <alignment horizontal="center" vertical="center" wrapText="1"/>
      <protection locked="0"/>
    </xf>
    <xf numFmtId="0" fontId="74" fillId="24" borderId="155" xfId="1" applyNumberFormat="1" applyFont="1" applyFill="1" applyBorder="1" applyAlignment="1" applyProtection="1">
      <alignment horizontal="center" vertical="center" wrapText="1"/>
      <protection locked="0"/>
    </xf>
    <xf numFmtId="0" fontId="74" fillId="24" borderId="156" xfId="1" applyNumberFormat="1" applyFont="1" applyFill="1" applyBorder="1" applyAlignment="1" applyProtection="1">
      <alignment horizontal="center" vertical="center" wrapText="1"/>
      <protection locked="0"/>
    </xf>
    <xf numFmtId="0" fontId="74" fillId="24" borderId="157" xfId="1" applyNumberFormat="1" applyFont="1" applyFill="1" applyBorder="1" applyAlignment="1" applyProtection="1">
      <alignment horizontal="center" vertical="center" wrapText="1"/>
      <protection locked="0"/>
    </xf>
    <xf numFmtId="0" fontId="74" fillId="25" borderId="155" xfId="1" applyNumberFormat="1" applyFont="1" applyFill="1" applyBorder="1" applyAlignment="1" applyProtection="1">
      <alignment horizontal="center" vertical="center" wrapText="1"/>
      <protection locked="0"/>
    </xf>
    <xf numFmtId="0" fontId="74" fillId="25" borderId="156" xfId="1" applyNumberFormat="1" applyFont="1" applyFill="1" applyBorder="1" applyAlignment="1" applyProtection="1">
      <alignment horizontal="center" vertical="center" wrapText="1"/>
      <protection locked="0"/>
    </xf>
    <xf numFmtId="0" fontId="74" fillId="25" borderId="157" xfId="1" applyNumberFormat="1" applyFont="1" applyFill="1" applyBorder="1" applyAlignment="1" applyProtection="1">
      <alignment horizontal="center" vertical="center" wrapText="1"/>
      <protection locked="0"/>
    </xf>
    <xf numFmtId="4" fontId="75" fillId="25" borderId="155" xfId="1" applyNumberFormat="1" applyFont="1" applyFill="1" applyBorder="1" applyAlignment="1" applyProtection="1">
      <alignment horizontal="center" vertical="center" wrapText="1"/>
      <protection locked="0"/>
    </xf>
    <xf numFmtId="4" fontId="75" fillId="25" borderId="156" xfId="1" applyNumberFormat="1" applyFont="1" applyFill="1" applyBorder="1" applyAlignment="1" applyProtection="1">
      <alignment horizontal="center" vertical="center" wrapText="1"/>
      <protection locked="0"/>
    </xf>
    <xf numFmtId="4" fontId="75" fillId="25" borderId="157" xfId="1" applyNumberFormat="1" applyFont="1" applyFill="1" applyBorder="1" applyAlignment="1" applyProtection="1">
      <alignment horizontal="center" vertical="center" wrapText="1"/>
      <protection locked="0"/>
    </xf>
    <xf numFmtId="17" fontId="74" fillId="0" borderId="155" xfId="1" applyNumberFormat="1" applyFont="1" applyFill="1" applyBorder="1" applyAlignment="1" applyProtection="1">
      <alignment horizontal="center" vertical="center" wrapText="1"/>
      <protection locked="0"/>
    </xf>
    <xf numFmtId="9" fontId="74" fillId="25" borderId="155" xfId="1" applyNumberFormat="1" applyFont="1" applyFill="1" applyBorder="1" applyAlignment="1" applyProtection="1">
      <alignment horizontal="center" vertical="center" wrapText="1"/>
      <protection locked="0"/>
    </xf>
    <xf numFmtId="9" fontId="74" fillId="25" borderId="156" xfId="1" applyNumberFormat="1" applyFont="1" applyFill="1" applyBorder="1" applyAlignment="1" applyProtection="1">
      <alignment horizontal="center" vertical="center" wrapText="1"/>
      <protection locked="0"/>
    </xf>
    <xf numFmtId="9" fontId="74" fillId="25" borderId="157" xfId="1" applyNumberFormat="1" applyFont="1" applyFill="1" applyBorder="1" applyAlignment="1" applyProtection="1">
      <alignment horizontal="center" vertical="center" wrapText="1"/>
      <protection locked="0"/>
    </xf>
    <xf numFmtId="0" fontId="24" fillId="9" borderId="24" xfId="0" applyFont="1" applyFill="1" applyBorder="1" applyAlignment="1">
      <alignment horizontal="center" vertical="center" wrapText="1"/>
    </xf>
    <xf numFmtId="0" fontId="25" fillId="11" borderId="24" xfId="0" applyFont="1" applyFill="1" applyBorder="1" applyAlignment="1">
      <alignment horizontal="center" vertical="center" wrapText="1"/>
    </xf>
    <xf numFmtId="0" fontId="14" fillId="11" borderId="24" xfId="0" applyFont="1" applyFill="1" applyBorder="1" applyAlignment="1">
      <alignment horizontal="center" vertical="center" wrapText="1"/>
    </xf>
    <xf numFmtId="0" fontId="14" fillId="0" borderId="24" xfId="0" applyFont="1" applyBorder="1" applyAlignment="1">
      <alignment horizontal="center" vertical="center" wrapText="1"/>
    </xf>
    <xf numFmtId="0" fontId="25" fillId="0" borderId="24" xfId="0" applyFont="1" applyBorder="1" applyAlignment="1">
      <alignment horizontal="center" vertical="center" wrapText="1"/>
    </xf>
    <xf numFmtId="0" fontId="74" fillId="0" borderId="155" xfId="1" applyNumberFormat="1" applyFont="1" applyFill="1" applyBorder="1" applyAlignment="1" applyProtection="1">
      <alignment horizontal="center" vertical="center" wrapText="1"/>
      <protection hidden="1"/>
    </xf>
    <xf numFmtId="0" fontId="74" fillId="0" borderId="156" xfId="1" applyNumberFormat="1" applyFont="1" applyFill="1" applyBorder="1" applyAlignment="1" applyProtection="1">
      <alignment horizontal="center" vertical="center" wrapText="1"/>
      <protection hidden="1"/>
    </xf>
    <xf numFmtId="0" fontId="74" fillId="0" borderId="157" xfId="1" applyNumberFormat="1" applyFont="1" applyFill="1" applyBorder="1" applyAlignment="1" applyProtection="1">
      <alignment horizontal="center" vertical="center" wrapText="1"/>
      <protection hidden="1"/>
    </xf>
    <xf numFmtId="4" fontId="75" fillId="0" borderId="155" xfId="1" applyNumberFormat="1" applyFont="1" applyFill="1" applyBorder="1" applyAlignment="1" applyProtection="1">
      <alignment horizontal="center" vertical="center" wrapText="1"/>
      <protection hidden="1"/>
    </xf>
    <xf numFmtId="4" fontId="75" fillId="0" borderId="156" xfId="1" applyNumberFormat="1" applyFont="1" applyFill="1" applyBorder="1" applyAlignment="1" applyProtection="1">
      <alignment horizontal="center" vertical="center" wrapText="1"/>
      <protection hidden="1"/>
    </xf>
    <xf numFmtId="4" fontId="75" fillId="0" borderId="157" xfId="1" applyNumberFormat="1" applyFont="1" applyFill="1" applyBorder="1" applyAlignment="1" applyProtection="1">
      <alignment horizontal="center" vertical="center" wrapText="1"/>
      <protection hidden="1"/>
    </xf>
    <xf numFmtId="0" fontId="74" fillId="24" borderId="155" xfId="1" applyNumberFormat="1" applyFont="1" applyFill="1" applyBorder="1" applyAlignment="1" applyProtection="1">
      <alignment horizontal="center" vertical="center" wrapText="1"/>
      <protection hidden="1"/>
    </xf>
    <xf numFmtId="0" fontId="74" fillId="24" borderId="156" xfId="1" applyNumberFormat="1" applyFont="1" applyFill="1" applyBorder="1" applyAlignment="1" applyProtection="1">
      <alignment horizontal="center" vertical="center" wrapText="1"/>
      <protection hidden="1"/>
    </xf>
    <xf numFmtId="0" fontId="74" fillId="24" borderId="157" xfId="1" applyNumberFormat="1" applyFont="1" applyFill="1" applyBorder="1" applyAlignment="1" applyProtection="1">
      <alignment horizontal="center" vertical="center" wrapText="1"/>
      <protection hidden="1"/>
    </xf>
    <xf numFmtId="9" fontId="74" fillId="0" borderId="155" xfId="1" applyNumberFormat="1" applyFont="1" applyFill="1" applyBorder="1" applyAlignment="1" applyProtection="1">
      <alignment horizontal="center" vertical="center" wrapText="1"/>
      <protection hidden="1"/>
    </xf>
    <xf numFmtId="9" fontId="74" fillId="0" borderId="156" xfId="1" applyNumberFormat="1" applyFont="1" applyFill="1" applyBorder="1" applyAlignment="1" applyProtection="1">
      <alignment horizontal="center" vertical="center" wrapText="1"/>
      <protection hidden="1"/>
    </xf>
    <xf numFmtId="9" fontId="74" fillId="0" borderId="157" xfId="1" applyNumberFormat="1" applyFont="1" applyFill="1" applyBorder="1" applyAlignment="1" applyProtection="1">
      <alignment horizontal="center" vertical="center" wrapText="1"/>
      <protection hidden="1"/>
    </xf>
    <xf numFmtId="0" fontId="74" fillId="25" borderId="155" xfId="1" applyNumberFormat="1" applyFont="1" applyFill="1" applyBorder="1" applyAlignment="1" applyProtection="1">
      <alignment horizontal="center" vertical="center" wrapText="1"/>
      <protection hidden="1"/>
    </xf>
    <xf numFmtId="0" fontId="74" fillId="25" borderId="156" xfId="1" applyNumberFormat="1" applyFont="1" applyFill="1" applyBorder="1" applyAlignment="1" applyProtection="1">
      <alignment horizontal="center" vertical="center" wrapText="1"/>
      <protection hidden="1"/>
    </xf>
    <xf numFmtId="0" fontId="74" fillId="25" borderId="157" xfId="1" applyNumberFormat="1" applyFont="1" applyFill="1" applyBorder="1" applyAlignment="1" applyProtection="1">
      <alignment horizontal="center" vertical="center" wrapText="1"/>
      <protection hidden="1"/>
    </xf>
    <xf numFmtId="4" fontId="75" fillId="25" borderId="155" xfId="1" applyNumberFormat="1" applyFont="1" applyFill="1" applyBorder="1" applyAlignment="1" applyProtection="1">
      <alignment horizontal="center" vertical="center" wrapText="1"/>
      <protection hidden="1"/>
    </xf>
    <xf numFmtId="4" fontId="75" fillId="25" borderId="156" xfId="1" applyNumberFormat="1" applyFont="1" applyFill="1" applyBorder="1" applyAlignment="1" applyProtection="1">
      <alignment horizontal="center" vertical="center" wrapText="1"/>
      <protection hidden="1"/>
    </xf>
    <xf numFmtId="4" fontId="75" fillId="25" borderId="157" xfId="1" applyNumberFormat="1" applyFont="1" applyFill="1" applyBorder="1" applyAlignment="1" applyProtection="1">
      <alignment horizontal="center" vertical="center" wrapText="1"/>
      <protection hidden="1"/>
    </xf>
    <xf numFmtId="0" fontId="75" fillId="24" borderId="155" xfId="1" applyFont="1" applyFill="1" applyBorder="1" applyAlignment="1" applyProtection="1">
      <alignment horizontal="center" vertical="center" wrapText="1"/>
      <protection hidden="1"/>
    </xf>
    <xf numFmtId="0" fontId="75" fillId="24" borderId="156" xfId="1" applyFont="1" applyFill="1" applyBorder="1" applyAlignment="1" applyProtection="1">
      <alignment horizontal="center" vertical="center" wrapText="1"/>
      <protection hidden="1"/>
    </xf>
    <xf numFmtId="0" fontId="75" fillId="24" borderId="157" xfId="1" applyFont="1" applyFill="1" applyBorder="1" applyAlignment="1" applyProtection="1">
      <alignment horizontal="center" vertical="center" wrapText="1"/>
      <protection hidden="1"/>
    </xf>
    <xf numFmtId="0" fontId="25" fillId="0" borderId="155" xfId="1" applyFont="1" applyFill="1" applyBorder="1" applyAlignment="1" applyProtection="1">
      <alignment horizontal="center" vertical="center" wrapText="1"/>
      <protection hidden="1"/>
    </xf>
    <xf numFmtId="0" fontId="25" fillId="0" borderId="156" xfId="1" applyFont="1" applyFill="1" applyBorder="1" applyAlignment="1" applyProtection="1">
      <alignment horizontal="center" vertical="center" wrapText="1"/>
      <protection hidden="1"/>
    </xf>
    <xf numFmtId="0" fontId="25" fillId="0" borderId="157" xfId="1" applyFont="1" applyFill="1" applyBorder="1" applyAlignment="1" applyProtection="1">
      <alignment horizontal="center" vertical="center" wrapText="1"/>
      <protection hidden="1"/>
    </xf>
    <xf numFmtId="0" fontId="77" fillId="0" borderId="155" xfId="2" applyNumberFormat="1" applyFont="1" applyFill="1" applyBorder="1" applyAlignment="1" applyProtection="1">
      <alignment horizontal="center" vertical="center" wrapText="1"/>
      <protection hidden="1"/>
    </xf>
    <xf numFmtId="0" fontId="77" fillId="0" borderId="156" xfId="2" applyNumberFormat="1" applyFont="1" applyFill="1" applyBorder="1" applyAlignment="1" applyProtection="1">
      <alignment horizontal="center" vertical="center" wrapText="1"/>
      <protection hidden="1"/>
    </xf>
    <xf numFmtId="0" fontId="77" fillId="0" borderId="157" xfId="2" applyNumberFormat="1" applyFont="1" applyFill="1" applyBorder="1" applyAlignment="1" applyProtection="1">
      <alignment horizontal="center" vertical="center" wrapText="1"/>
      <protection hidden="1"/>
    </xf>
    <xf numFmtId="9" fontId="74" fillId="25" borderId="155" xfId="1" applyNumberFormat="1" applyFont="1" applyFill="1" applyBorder="1" applyAlignment="1" applyProtection="1">
      <alignment horizontal="center" vertical="center" wrapText="1"/>
      <protection hidden="1"/>
    </xf>
    <xf numFmtId="9" fontId="74" fillId="25" borderId="156" xfId="1" applyNumberFormat="1" applyFont="1" applyFill="1" applyBorder="1" applyAlignment="1" applyProtection="1">
      <alignment horizontal="center" vertical="center" wrapText="1"/>
      <protection hidden="1"/>
    </xf>
    <xf numFmtId="9" fontId="74" fillId="25" borderId="157" xfId="1" applyNumberFormat="1" applyFont="1" applyFill="1" applyBorder="1" applyAlignment="1" applyProtection="1">
      <alignment horizontal="center" vertical="center" wrapText="1"/>
      <protection hidden="1"/>
    </xf>
    <xf numFmtId="168" fontId="26" fillId="0" borderId="24" xfId="0" applyNumberFormat="1" applyFont="1" applyBorder="1" applyAlignment="1">
      <alignment horizontal="center" vertical="center" wrapText="1"/>
    </xf>
    <xf numFmtId="0" fontId="5" fillId="8" borderId="24" xfId="0" applyFont="1" applyFill="1" applyBorder="1" applyAlignment="1">
      <alignment horizontal="center" vertical="center" wrapText="1"/>
    </xf>
    <xf numFmtId="0" fontId="74" fillId="0" borderId="155" xfId="1" applyFont="1" applyFill="1" applyBorder="1" applyAlignment="1" applyProtection="1">
      <alignment horizontal="center" vertical="center" wrapText="1"/>
      <protection hidden="1"/>
    </xf>
    <xf numFmtId="0" fontId="74" fillId="0" borderId="156" xfId="1" applyFont="1" applyFill="1" applyBorder="1" applyAlignment="1" applyProtection="1">
      <alignment horizontal="center" vertical="center" wrapText="1"/>
      <protection hidden="1"/>
    </xf>
    <xf numFmtId="0" fontId="74" fillId="0" borderId="157" xfId="1" applyFont="1" applyFill="1" applyBorder="1" applyAlignment="1" applyProtection="1">
      <alignment horizontal="center" vertical="center" wrapText="1"/>
      <protection hidden="1"/>
    </xf>
    <xf numFmtId="0" fontId="6" fillId="8" borderId="26" xfId="0" applyFont="1" applyFill="1" applyBorder="1" applyAlignment="1">
      <alignment horizontal="center" vertical="center" wrapText="1"/>
    </xf>
    <xf numFmtId="0" fontId="27" fillId="2" borderId="26" xfId="0" applyFont="1" applyFill="1" applyBorder="1" applyAlignment="1">
      <alignment horizontal="center" vertical="center" wrapText="1"/>
    </xf>
    <xf numFmtId="0" fontId="6" fillId="6" borderId="26" xfId="0" applyFont="1" applyFill="1" applyBorder="1" applyAlignment="1">
      <alignment horizontal="center" vertical="center" wrapText="1"/>
    </xf>
    <xf numFmtId="0" fontId="6" fillId="13" borderId="26" xfId="0" applyFont="1" applyFill="1" applyBorder="1" applyAlignment="1">
      <alignment horizontal="center" vertical="center" wrapText="1"/>
    </xf>
    <xf numFmtId="0" fontId="29" fillId="6" borderId="26" xfId="0" applyFont="1" applyFill="1" applyBorder="1" applyAlignment="1">
      <alignment horizontal="center" vertical="center" wrapText="1"/>
    </xf>
    <xf numFmtId="0" fontId="29" fillId="13" borderId="26" xfId="0" applyFont="1" applyFill="1" applyBorder="1" applyAlignment="1">
      <alignment horizontal="center" vertical="center" wrapText="1"/>
    </xf>
    <xf numFmtId="0" fontId="2" fillId="0" borderId="40" xfId="0" applyFont="1" applyBorder="1"/>
    <xf numFmtId="0" fontId="6" fillId="11" borderId="37" xfId="0" applyFont="1" applyFill="1" applyBorder="1" applyAlignment="1">
      <alignment horizontal="center" vertical="center" wrapText="1"/>
    </xf>
    <xf numFmtId="0" fontId="2" fillId="0" borderId="38" xfId="0" applyFont="1" applyBorder="1"/>
    <xf numFmtId="0" fontId="2" fillId="0" borderId="39" xfId="0" applyFont="1" applyBorder="1"/>
    <xf numFmtId="0" fontId="2" fillId="0" borderId="47" xfId="0" applyFont="1" applyBorder="1"/>
    <xf numFmtId="0" fontId="2" fillId="0" borderId="48" xfId="0" applyFont="1" applyBorder="1"/>
    <xf numFmtId="0" fontId="2" fillId="0" borderId="41" xfId="0" applyFont="1" applyBorder="1"/>
    <xf numFmtId="0" fontId="2" fillId="0" borderId="42" xfId="0" applyFont="1" applyBorder="1"/>
    <xf numFmtId="0" fontId="2" fillId="0" borderId="43" xfId="0" applyFont="1" applyBorder="1"/>
    <xf numFmtId="0" fontId="13" fillId="8" borderId="37" xfId="0" applyFont="1" applyFill="1" applyBorder="1" applyAlignment="1">
      <alignment horizontal="center" vertical="center" wrapText="1"/>
    </xf>
    <xf numFmtId="0" fontId="13" fillId="11" borderId="36" xfId="0" applyFont="1" applyFill="1" applyBorder="1" applyAlignment="1">
      <alignment horizontal="center" vertical="center" wrapText="1"/>
    </xf>
    <xf numFmtId="0" fontId="41" fillId="3" borderId="89" xfId="0" applyFont="1" applyFill="1" applyBorder="1" applyAlignment="1">
      <alignment horizontal="center" vertical="center"/>
    </xf>
    <xf numFmtId="0" fontId="2" fillId="0" borderId="45" xfId="0" applyFont="1" applyBorder="1"/>
    <xf numFmtId="0" fontId="2" fillId="0" borderId="46" xfId="0" applyFont="1" applyBorder="1"/>
    <xf numFmtId="0" fontId="4" fillId="8" borderId="36" xfId="0" applyFont="1" applyFill="1" applyBorder="1" applyAlignment="1">
      <alignment horizontal="center" vertical="center" wrapText="1"/>
    </xf>
    <xf numFmtId="0" fontId="4" fillId="11" borderId="44" xfId="0" quotePrefix="1" applyFont="1" applyFill="1" applyBorder="1" applyAlignment="1">
      <alignment horizontal="center" vertical="center" wrapText="1"/>
    </xf>
    <xf numFmtId="0" fontId="4" fillId="8" borderId="37" xfId="0" applyFont="1" applyFill="1" applyBorder="1" applyAlignment="1">
      <alignment horizontal="center" vertical="center" wrapText="1"/>
    </xf>
    <xf numFmtId="0" fontId="27" fillId="2" borderId="4" xfId="0" applyFont="1" applyFill="1" applyBorder="1" applyAlignment="1">
      <alignment horizontal="center" vertical="center" wrapText="1"/>
    </xf>
    <xf numFmtId="0" fontId="2" fillId="0" borderId="139" xfId="0" applyFont="1" applyBorder="1"/>
    <xf numFmtId="0" fontId="3" fillId="0" borderId="0" xfId="0" applyFont="1" applyProtection="1">
      <protection hidden="1"/>
    </xf>
    <xf numFmtId="0" fontId="0" fillId="0" borderId="0" xfId="0" applyFont="1" applyAlignment="1" applyProtection="1">
      <protection hidden="1"/>
    </xf>
    <xf numFmtId="0" fontId="4" fillId="8" borderId="36" xfId="0" applyFont="1" applyFill="1" applyBorder="1" applyAlignment="1" applyProtection="1">
      <alignment horizontal="center" vertical="center" wrapText="1"/>
      <protection hidden="1"/>
    </xf>
    <xf numFmtId="0" fontId="4" fillId="8" borderId="37" xfId="0" applyFont="1" applyFill="1" applyBorder="1" applyAlignment="1" applyProtection="1">
      <alignment horizontal="center" vertical="center" wrapText="1"/>
      <protection hidden="1"/>
    </xf>
    <xf numFmtId="0" fontId="2" fillId="0" borderId="38" xfId="0" applyFont="1" applyBorder="1" applyProtection="1">
      <protection hidden="1"/>
    </xf>
    <xf numFmtId="0" fontId="2" fillId="0" borderId="39" xfId="0" applyFont="1" applyBorder="1" applyProtection="1">
      <protection hidden="1"/>
    </xf>
    <xf numFmtId="0" fontId="2" fillId="0" borderId="40" xfId="0" applyFont="1" applyBorder="1" applyProtection="1">
      <protection hidden="1"/>
    </xf>
    <xf numFmtId="0" fontId="2" fillId="0" borderId="41" xfId="0" applyFont="1" applyBorder="1" applyProtection="1">
      <protection hidden="1"/>
    </xf>
    <xf numFmtId="0" fontId="2" fillId="0" borderId="42" xfId="0" applyFont="1" applyBorder="1" applyProtection="1">
      <protection hidden="1"/>
    </xf>
    <xf numFmtId="0" fontId="2" fillId="0" borderId="43" xfId="0" applyFont="1" applyBorder="1" applyProtection="1">
      <protection hidden="1"/>
    </xf>
    <xf numFmtId="0" fontId="13" fillId="8" borderId="37" xfId="0" applyFont="1" applyFill="1" applyBorder="1" applyAlignment="1" applyProtection="1">
      <alignment horizontal="center" vertical="center" wrapText="1"/>
      <protection hidden="1"/>
    </xf>
    <xf numFmtId="0" fontId="4" fillId="11" borderId="44" xfId="0" quotePrefix="1" applyFont="1" applyFill="1" applyBorder="1" applyAlignment="1" applyProtection="1">
      <alignment horizontal="center" vertical="center" wrapText="1"/>
      <protection hidden="1"/>
    </xf>
    <xf numFmtId="0" fontId="2" fillId="0" borderId="45" xfId="0" applyFont="1" applyBorder="1" applyProtection="1">
      <protection hidden="1"/>
    </xf>
    <xf numFmtId="0" fontId="2" fillId="0" borderId="46" xfId="0" applyFont="1" applyBorder="1" applyProtection="1">
      <protection hidden="1"/>
    </xf>
    <xf numFmtId="0" fontId="30" fillId="11" borderId="36" xfId="0" applyFont="1" applyFill="1" applyBorder="1" applyAlignment="1" applyProtection="1">
      <alignment horizontal="center" vertical="center" textRotation="90" wrapText="1"/>
      <protection hidden="1"/>
    </xf>
    <xf numFmtId="0" fontId="30" fillId="14" borderId="36" xfId="0" applyFont="1" applyFill="1" applyBorder="1" applyAlignment="1" applyProtection="1">
      <alignment horizontal="center" vertical="center" textRotation="90" wrapText="1"/>
      <protection hidden="1"/>
    </xf>
    <xf numFmtId="0" fontId="2" fillId="0" borderId="47" xfId="0" applyFont="1" applyBorder="1" applyProtection="1">
      <protection hidden="1"/>
    </xf>
    <xf numFmtId="0" fontId="2" fillId="0" borderId="48" xfId="0" applyFont="1" applyBorder="1" applyProtection="1">
      <protection hidden="1"/>
    </xf>
    <xf numFmtId="0" fontId="6" fillId="11" borderId="37" xfId="0" applyFont="1" applyFill="1" applyBorder="1" applyAlignment="1" applyProtection="1">
      <alignment horizontal="center" vertical="center" wrapText="1"/>
      <protection hidden="1"/>
    </xf>
    <xf numFmtId="0" fontId="2" fillId="0" borderId="49" xfId="0" applyFont="1" applyBorder="1" applyProtection="1">
      <protection hidden="1"/>
    </xf>
    <xf numFmtId="0" fontId="0" fillId="0" borderId="0" xfId="0" applyFont="1" applyAlignment="1" applyProtection="1">
      <protection hidden="1"/>
    </xf>
    <xf numFmtId="0" fontId="13" fillId="11" borderId="36" xfId="0" applyFont="1" applyFill="1" applyBorder="1" applyAlignment="1" applyProtection="1">
      <alignment horizontal="center" vertical="center" wrapText="1"/>
      <protection hidden="1"/>
    </xf>
    <xf numFmtId="0" fontId="2" fillId="0" borderId="50" xfId="0" applyFont="1" applyBorder="1" applyProtection="1">
      <protection hidden="1"/>
    </xf>
    <xf numFmtId="0" fontId="31" fillId="15" borderId="51" xfId="0" applyFont="1" applyFill="1" applyBorder="1" applyAlignment="1" applyProtection="1">
      <alignment horizontal="center" vertical="center"/>
      <protection hidden="1"/>
    </xf>
    <xf numFmtId="0" fontId="32" fillId="15" borderId="52" xfId="0" applyFont="1" applyFill="1" applyBorder="1" applyAlignment="1" applyProtection="1">
      <alignment horizontal="center"/>
      <protection hidden="1"/>
    </xf>
    <xf numFmtId="0" fontId="32" fillId="15" borderId="53" xfId="0" applyFont="1" applyFill="1" applyBorder="1" applyAlignment="1" applyProtection="1">
      <alignment vertical="center"/>
      <protection hidden="1"/>
    </xf>
    <xf numFmtId="0" fontId="32" fillId="15" borderId="52" xfId="0" applyFont="1" applyFill="1" applyBorder="1" applyAlignment="1" applyProtection="1">
      <alignment vertical="center"/>
      <protection hidden="1"/>
    </xf>
    <xf numFmtId="0" fontId="32" fillId="15" borderId="54" xfId="0" applyFont="1" applyFill="1" applyBorder="1" applyAlignment="1" applyProtection="1">
      <alignment vertical="center"/>
      <protection hidden="1"/>
    </xf>
    <xf numFmtId="10" fontId="3" fillId="0" borderId="0" xfId="0" applyNumberFormat="1" applyFont="1" applyProtection="1">
      <protection hidden="1"/>
    </xf>
    <xf numFmtId="175" fontId="3" fillId="0" borderId="0" xfId="0" applyNumberFormat="1" applyFont="1" applyProtection="1">
      <protection hidden="1"/>
    </xf>
    <xf numFmtId="0" fontId="33" fillId="15" borderId="55" xfId="0" applyFont="1" applyFill="1" applyBorder="1" applyAlignment="1" applyProtection="1">
      <alignment horizontal="center" vertical="center"/>
      <protection hidden="1"/>
    </xf>
    <xf numFmtId="0" fontId="33" fillId="15" borderId="56" xfId="0" applyFont="1" applyFill="1" applyBorder="1" applyAlignment="1" applyProtection="1">
      <alignment horizontal="center" vertical="center" wrapText="1"/>
      <protection hidden="1"/>
    </xf>
    <xf numFmtId="0" fontId="33" fillId="15" borderId="57" xfId="0" applyFont="1" applyFill="1" applyBorder="1" applyAlignment="1" applyProtection="1">
      <alignment horizontal="center" vertical="center"/>
      <protection hidden="1"/>
    </xf>
    <xf numFmtId="4" fontId="33" fillId="15" borderId="58" xfId="0" applyNumberFormat="1" applyFont="1" applyFill="1" applyBorder="1" applyAlignment="1" applyProtection="1">
      <alignment horizontal="center" vertical="center"/>
      <protection hidden="1"/>
    </xf>
    <xf numFmtId="3" fontId="33" fillId="15" borderId="58" xfId="0" applyNumberFormat="1" applyFont="1" applyFill="1" applyBorder="1" applyAlignment="1" applyProtection="1">
      <alignment horizontal="center" vertical="center" wrapText="1"/>
      <protection hidden="1"/>
    </xf>
    <xf numFmtId="3" fontId="33" fillId="15" borderId="59" xfId="0" applyNumberFormat="1" applyFont="1" applyFill="1" applyBorder="1" applyAlignment="1" applyProtection="1">
      <alignment horizontal="center" vertical="center" wrapText="1"/>
      <protection hidden="1"/>
    </xf>
    <xf numFmtId="0" fontId="3" fillId="5" borderId="60" xfId="0" applyFont="1" applyFill="1" applyBorder="1" applyAlignment="1" applyProtection="1">
      <alignment horizontal="center" vertical="center"/>
      <protection hidden="1"/>
    </xf>
    <xf numFmtId="0" fontId="3" fillId="5" borderId="61" xfId="0" applyFont="1" applyFill="1" applyBorder="1" applyAlignment="1" applyProtection="1">
      <alignment horizontal="center" vertical="center"/>
      <protection hidden="1"/>
    </xf>
    <xf numFmtId="165" fontId="34" fillId="0" borderId="61" xfId="0" applyNumberFormat="1" applyFont="1" applyBorder="1" applyAlignment="1" applyProtection="1">
      <alignment horizontal="center" vertical="center"/>
      <protection hidden="1"/>
    </xf>
    <xf numFmtId="176" fontId="34" fillId="0" borderId="61" xfId="0" applyNumberFormat="1" applyFont="1" applyBorder="1" applyAlignment="1" applyProtection="1">
      <alignment horizontal="center" vertical="center"/>
      <protection hidden="1"/>
    </xf>
    <xf numFmtId="0" fontId="35" fillId="13" borderId="62" xfId="0" applyFont="1" applyFill="1" applyBorder="1" applyAlignment="1" applyProtection="1">
      <alignment horizontal="center" vertical="center"/>
      <protection hidden="1"/>
    </xf>
    <xf numFmtId="0" fontId="35" fillId="13" borderId="63" xfId="0" applyFont="1" applyFill="1" applyBorder="1" applyAlignment="1" applyProtection="1">
      <alignment horizontal="center" vertical="center"/>
      <protection hidden="1"/>
    </xf>
    <xf numFmtId="4" fontId="35" fillId="13" borderId="64" xfId="0" applyNumberFormat="1" applyFont="1" applyFill="1" applyBorder="1" applyAlignment="1" applyProtection="1">
      <alignment horizontal="center" vertical="center"/>
      <protection hidden="1"/>
    </xf>
    <xf numFmtId="3" fontId="35" fillId="13" borderId="63" xfId="0" applyNumberFormat="1" applyFont="1" applyFill="1" applyBorder="1" applyAlignment="1" applyProtection="1">
      <alignment horizontal="center" vertical="center" wrapText="1"/>
      <protection hidden="1"/>
    </xf>
    <xf numFmtId="0" fontId="36" fillId="16" borderId="56" xfId="0" applyFont="1" applyFill="1" applyBorder="1" applyAlignment="1" applyProtection="1">
      <alignment horizontal="center" vertical="center"/>
      <protection hidden="1"/>
    </xf>
    <xf numFmtId="0" fontId="35" fillId="16" borderId="56" xfId="0" applyFont="1" applyFill="1" applyBorder="1" applyAlignment="1" applyProtection="1">
      <alignment horizontal="center" vertical="center" wrapText="1"/>
      <protection hidden="1"/>
    </xf>
    <xf numFmtId="0" fontId="36" fillId="16" borderId="65" xfId="0" applyFont="1" applyFill="1" applyBorder="1" applyAlignment="1" applyProtection="1">
      <alignment horizontal="center" vertical="center"/>
      <protection hidden="1"/>
    </xf>
    <xf numFmtId="4" fontId="36" fillId="16" borderId="56" xfId="0" applyNumberFormat="1" applyFont="1" applyFill="1" applyBorder="1" applyAlignment="1" applyProtection="1">
      <alignment horizontal="center" vertical="center"/>
      <protection hidden="1"/>
    </xf>
    <xf numFmtId="3" fontId="36" fillId="16" borderId="56" xfId="0" applyNumberFormat="1" applyFont="1" applyFill="1" applyBorder="1" applyAlignment="1" applyProtection="1">
      <alignment horizontal="center" vertical="center" wrapText="1"/>
      <protection hidden="1"/>
    </xf>
    <xf numFmtId="3" fontId="36" fillId="16" borderId="66" xfId="0" applyNumberFormat="1" applyFont="1" applyFill="1" applyBorder="1" applyAlignment="1" applyProtection="1">
      <alignment horizontal="center" vertical="center" wrapText="1"/>
      <protection hidden="1"/>
    </xf>
    <xf numFmtId="0" fontId="3" fillId="5" borderId="22" xfId="0" applyFont="1" applyFill="1" applyBorder="1" applyAlignment="1" applyProtection="1">
      <alignment horizontal="center" vertical="center"/>
      <protection hidden="1"/>
    </xf>
    <xf numFmtId="0" fontId="3" fillId="5" borderId="9" xfId="0" applyFont="1" applyFill="1" applyBorder="1" applyAlignment="1" applyProtection="1">
      <alignment horizontal="center" vertical="center"/>
      <protection hidden="1"/>
    </xf>
    <xf numFmtId="165" fontId="34" fillId="0" borderId="9" xfId="0" applyNumberFormat="1" applyFont="1" applyBorder="1" applyAlignment="1" applyProtection="1">
      <alignment horizontal="center" vertical="center"/>
      <protection hidden="1"/>
    </xf>
    <xf numFmtId="176" fontId="34" fillId="0" borderId="9" xfId="0" applyNumberFormat="1" applyFont="1" applyBorder="1" applyAlignment="1" applyProtection="1">
      <alignment horizontal="center" vertical="center"/>
      <protection hidden="1"/>
    </xf>
    <xf numFmtId="0" fontId="37" fillId="16" borderId="9" xfId="0" applyFont="1" applyFill="1" applyBorder="1" applyAlignment="1" applyProtection="1">
      <alignment horizontal="center" vertical="center"/>
      <protection hidden="1"/>
    </xf>
    <xf numFmtId="0" fontId="38" fillId="16" borderId="9" xfId="0" applyFont="1" applyFill="1" applyBorder="1" applyAlignment="1" applyProtection="1">
      <alignment horizontal="center" vertical="center" wrapText="1"/>
      <protection hidden="1"/>
    </xf>
    <xf numFmtId="4" fontId="37" fillId="16" borderId="9" xfId="0" applyNumberFormat="1" applyFont="1" applyFill="1" applyBorder="1" applyAlignment="1" applyProtection="1">
      <alignment horizontal="center" vertical="center"/>
      <protection hidden="1"/>
    </xf>
    <xf numFmtId="3" fontId="37" fillId="16" borderId="9" xfId="0" applyNumberFormat="1" applyFont="1" applyFill="1" applyBorder="1" applyAlignment="1" applyProtection="1">
      <alignment horizontal="center" vertical="center" wrapText="1"/>
      <protection hidden="1"/>
    </xf>
    <xf numFmtId="49" fontId="37" fillId="11" borderId="67" xfId="0" applyNumberFormat="1" applyFont="1" applyFill="1" applyBorder="1" applyAlignment="1" applyProtection="1">
      <alignment horizontal="center" vertical="center" wrapText="1"/>
      <protection hidden="1"/>
    </xf>
    <xf numFmtId="0" fontId="39" fillId="11" borderId="68" xfId="0" applyFont="1" applyFill="1" applyBorder="1" applyAlignment="1" applyProtection="1">
      <alignment horizontal="center" vertical="center" wrapText="1"/>
      <protection hidden="1"/>
    </xf>
    <xf numFmtId="0" fontId="40" fillId="11" borderId="68" xfId="0" applyFont="1" applyFill="1" applyBorder="1" applyAlignment="1" applyProtection="1">
      <alignment horizontal="center" vertical="center"/>
      <protection hidden="1"/>
    </xf>
    <xf numFmtId="170" fontId="40" fillId="11" borderId="69" xfId="0" applyNumberFormat="1" applyFont="1" applyFill="1" applyBorder="1" applyAlignment="1" applyProtection="1">
      <alignment horizontal="center" vertical="center"/>
      <protection hidden="1"/>
    </xf>
    <xf numFmtId="164" fontId="40" fillId="11" borderId="68" xfId="0" applyNumberFormat="1" applyFont="1" applyFill="1" applyBorder="1" applyAlignment="1" applyProtection="1">
      <alignment horizontal="center" vertical="center"/>
      <protection hidden="1"/>
    </xf>
    <xf numFmtId="164" fontId="40" fillId="11" borderId="70" xfId="0" applyNumberFormat="1" applyFont="1" applyFill="1" applyBorder="1" applyAlignment="1" applyProtection="1">
      <alignment horizontal="center" vertical="center"/>
      <protection hidden="1"/>
    </xf>
    <xf numFmtId="164" fontId="39" fillId="11" borderId="70" xfId="0" applyNumberFormat="1" applyFont="1" applyFill="1" applyBorder="1" applyAlignment="1" applyProtection="1">
      <alignment horizontal="center" vertical="center"/>
      <protection hidden="1"/>
    </xf>
    <xf numFmtId="49" fontId="37" fillId="3" borderId="71" xfId="0" applyNumberFormat="1" applyFont="1" applyFill="1" applyBorder="1" applyAlignment="1" applyProtection="1">
      <alignment horizontal="center" vertical="center" wrapText="1"/>
      <protection hidden="1"/>
    </xf>
    <xf numFmtId="0" fontId="36" fillId="3" borderId="65" xfId="0" applyFont="1" applyFill="1" applyBorder="1" applyAlignment="1" applyProtection="1">
      <alignment horizontal="left" vertical="center"/>
      <protection hidden="1"/>
    </xf>
    <xf numFmtId="0" fontId="41" fillId="3" borderId="72" xfId="0" applyFont="1" applyFill="1" applyBorder="1" applyAlignment="1" applyProtection="1">
      <alignment horizontal="center" vertical="center"/>
      <protection hidden="1"/>
    </xf>
    <xf numFmtId="2" fontId="41" fillId="3" borderId="73" xfId="0" applyNumberFormat="1" applyFont="1" applyFill="1" applyBorder="1" applyAlignment="1" applyProtection="1">
      <alignment horizontal="center" vertical="center"/>
      <protection hidden="1"/>
    </xf>
    <xf numFmtId="164" fontId="41" fillId="3" borderId="72" xfId="0" applyNumberFormat="1" applyFont="1" applyFill="1" applyBorder="1" applyAlignment="1" applyProtection="1">
      <alignment horizontal="center" vertical="center"/>
      <protection hidden="1"/>
    </xf>
    <xf numFmtId="0" fontId="42" fillId="4" borderId="74" xfId="0" applyFont="1" applyFill="1" applyBorder="1" applyAlignment="1" applyProtection="1">
      <alignment horizontal="center" vertical="center"/>
      <protection hidden="1"/>
    </xf>
    <xf numFmtId="0" fontId="41" fillId="0" borderId="75" xfId="0" applyFont="1" applyBorder="1" applyAlignment="1" applyProtection="1">
      <alignment horizontal="left" vertical="center" wrapText="1"/>
      <protection hidden="1"/>
    </xf>
    <xf numFmtId="0" fontId="41" fillId="5" borderId="75" xfId="0" applyFont="1" applyFill="1" applyBorder="1" applyAlignment="1" applyProtection="1">
      <alignment horizontal="center" vertical="center"/>
      <protection hidden="1"/>
    </xf>
    <xf numFmtId="1" fontId="41" fillId="5" borderId="75" xfId="0" applyNumberFormat="1" applyFont="1" applyFill="1" applyBorder="1" applyAlignment="1" applyProtection="1">
      <alignment horizontal="center" vertical="center"/>
      <protection hidden="1"/>
    </xf>
    <xf numFmtId="164" fontId="41" fillId="8" borderId="76" xfId="0" applyNumberFormat="1" applyFont="1" applyFill="1" applyBorder="1" applyAlignment="1" applyProtection="1">
      <alignment horizontal="center" vertical="center"/>
      <protection hidden="1"/>
    </xf>
    <xf numFmtId="175" fontId="41" fillId="5" borderId="77" xfId="0" applyNumberFormat="1" applyFont="1" applyFill="1" applyBorder="1" applyAlignment="1" applyProtection="1">
      <alignment horizontal="center" vertical="center"/>
      <protection hidden="1"/>
    </xf>
    <xf numFmtId="10" fontId="36" fillId="0" borderId="36" xfId="0" applyNumberFormat="1" applyFont="1" applyBorder="1" applyAlignment="1" applyProtection="1">
      <alignment horizontal="center" vertical="center"/>
      <protection hidden="1"/>
    </xf>
    <xf numFmtId="175" fontId="34" fillId="0" borderId="9" xfId="0" applyNumberFormat="1" applyFont="1" applyBorder="1" applyAlignment="1" applyProtection="1">
      <alignment horizontal="center" vertical="center"/>
      <protection hidden="1"/>
    </xf>
    <xf numFmtId="0" fontId="43" fillId="17" borderId="78" xfId="0" applyFont="1" applyFill="1" applyBorder="1" applyAlignment="1" applyProtection="1">
      <alignment horizontal="center" vertical="center"/>
      <protection hidden="1"/>
    </xf>
    <xf numFmtId="0" fontId="41" fillId="0" borderId="79" xfId="0" applyFont="1" applyBorder="1" applyAlignment="1" applyProtection="1">
      <alignment horizontal="left" vertical="center"/>
      <protection hidden="1"/>
    </xf>
    <xf numFmtId="0" fontId="41" fillId="17" borderId="72" xfId="0" applyFont="1" applyFill="1" applyBorder="1" applyAlignment="1" applyProtection="1">
      <alignment horizontal="center" vertical="center"/>
      <protection hidden="1"/>
    </xf>
    <xf numFmtId="2" fontId="41" fillId="17" borderId="73" xfId="0" applyNumberFormat="1" applyFont="1" applyFill="1" applyBorder="1" applyAlignment="1" applyProtection="1">
      <alignment horizontal="center" vertical="center"/>
      <protection hidden="1"/>
    </xf>
    <xf numFmtId="164" fontId="41" fillId="8" borderId="72" xfId="0" applyNumberFormat="1" applyFont="1" applyFill="1" applyBorder="1" applyAlignment="1" applyProtection="1">
      <alignment horizontal="center" vertical="center"/>
      <protection hidden="1"/>
    </xf>
    <xf numFmtId="164" fontId="41" fillId="17" borderId="72" xfId="0" applyNumberFormat="1" applyFont="1" applyFill="1" applyBorder="1" applyAlignment="1" applyProtection="1">
      <alignment horizontal="center" vertical="center"/>
      <protection hidden="1"/>
    </xf>
    <xf numFmtId="170" fontId="44" fillId="17" borderId="71" xfId="0" applyNumberFormat="1" applyFont="1" applyFill="1" applyBorder="1" applyAlignment="1" applyProtection="1">
      <alignment horizontal="center" vertical="center"/>
      <protection hidden="1"/>
    </xf>
    <xf numFmtId="0" fontId="41" fillId="0" borderId="44" xfId="0" applyFont="1" applyBorder="1" applyAlignment="1" applyProtection="1">
      <alignment horizontal="left" vertical="top" wrapText="1"/>
      <protection hidden="1"/>
    </xf>
    <xf numFmtId="0" fontId="45" fillId="17" borderId="80" xfId="0" applyFont="1" applyFill="1" applyBorder="1" applyAlignment="1" applyProtection="1">
      <alignment horizontal="center" vertical="center"/>
      <protection hidden="1"/>
    </xf>
    <xf numFmtId="0" fontId="41" fillId="0" borderId="45" xfId="0" applyFont="1" applyBorder="1" applyAlignment="1" applyProtection="1">
      <alignment horizontal="left" vertical="top" wrapText="1"/>
      <protection hidden="1"/>
    </xf>
    <xf numFmtId="49" fontId="37" fillId="3" borderId="80" xfId="0" applyNumberFormat="1" applyFont="1" applyFill="1" applyBorder="1" applyAlignment="1" applyProtection="1">
      <alignment horizontal="center" vertical="center" wrapText="1"/>
      <protection hidden="1"/>
    </xf>
    <xf numFmtId="0" fontId="36" fillId="3" borderId="81" xfId="0" applyFont="1" applyFill="1" applyBorder="1" applyAlignment="1" applyProtection="1">
      <alignment horizontal="left" vertical="center"/>
      <protection hidden="1"/>
    </xf>
    <xf numFmtId="0" fontId="41" fillId="3" borderId="68" xfId="0" applyFont="1" applyFill="1" applyBorder="1" applyAlignment="1" applyProtection="1">
      <alignment horizontal="center" vertical="center"/>
      <protection hidden="1"/>
    </xf>
    <xf numFmtId="2" fontId="41" fillId="3" borderId="67" xfId="0" applyNumberFormat="1" applyFont="1" applyFill="1" applyBorder="1" applyAlignment="1" applyProtection="1">
      <alignment horizontal="center" vertical="center"/>
      <protection hidden="1"/>
    </xf>
    <xf numFmtId="164" fontId="41" fillId="3" borderId="68" xfId="0" applyNumberFormat="1" applyFont="1" applyFill="1" applyBorder="1" applyAlignment="1" applyProtection="1">
      <alignment horizontal="center" vertical="center"/>
      <protection hidden="1"/>
    </xf>
    <xf numFmtId="0" fontId="41" fillId="0" borderId="82" xfId="0" applyFont="1" applyBorder="1" applyAlignment="1" applyProtection="1">
      <alignment horizontal="left" vertical="center" wrapText="1"/>
      <protection hidden="1"/>
    </xf>
    <xf numFmtId="164" fontId="41" fillId="8" borderId="75" xfId="0" applyNumberFormat="1" applyFont="1" applyFill="1" applyBorder="1" applyAlignment="1" applyProtection="1">
      <alignment horizontal="center" vertical="center"/>
      <protection hidden="1"/>
    </xf>
    <xf numFmtId="175" fontId="41" fillId="5" borderId="83" xfId="0" applyNumberFormat="1" applyFont="1" applyFill="1" applyBorder="1" applyAlignment="1" applyProtection="1">
      <alignment horizontal="center" vertical="center"/>
      <protection hidden="1"/>
    </xf>
    <xf numFmtId="10" fontId="39" fillId="0" borderId="49" xfId="0" applyNumberFormat="1" applyFont="1" applyBorder="1" applyAlignment="1" applyProtection="1">
      <alignment horizontal="center" vertical="center"/>
      <protection hidden="1"/>
    </xf>
    <xf numFmtId="0" fontId="46" fillId="17" borderId="84" xfId="0" applyFont="1" applyFill="1" applyBorder="1" applyAlignment="1" applyProtection="1">
      <alignment horizontal="center" vertical="center"/>
      <protection hidden="1"/>
    </xf>
    <xf numFmtId="0" fontId="41" fillId="0" borderId="79" xfId="0" applyFont="1" applyBorder="1" applyAlignment="1" applyProtection="1">
      <alignment horizontal="left" vertical="top" wrapText="1"/>
      <protection hidden="1"/>
    </xf>
    <xf numFmtId="0" fontId="41" fillId="17" borderId="68" xfId="0" applyFont="1" applyFill="1" applyBorder="1" applyAlignment="1" applyProtection="1">
      <alignment horizontal="center" vertical="center"/>
      <protection hidden="1"/>
    </xf>
    <xf numFmtId="2" fontId="41" fillId="17" borderId="67" xfId="0" applyNumberFormat="1" applyFont="1" applyFill="1" applyBorder="1" applyAlignment="1" applyProtection="1">
      <alignment horizontal="center" vertical="center"/>
      <protection hidden="1"/>
    </xf>
    <xf numFmtId="0" fontId="41" fillId="17" borderId="85" xfId="0" applyFont="1" applyFill="1" applyBorder="1" applyAlignment="1" applyProtection="1">
      <alignment horizontal="center" vertical="center"/>
      <protection hidden="1"/>
    </xf>
    <xf numFmtId="0" fontId="41" fillId="17" borderId="86" xfId="0" applyFont="1" applyFill="1" applyBorder="1" applyAlignment="1" applyProtection="1">
      <alignment horizontal="left" vertical="top" wrapText="1"/>
      <protection hidden="1"/>
    </xf>
    <xf numFmtId="175" fontId="39" fillId="11" borderId="70" xfId="0" applyNumberFormat="1" applyFont="1" applyFill="1" applyBorder="1" applyAlignment="1" applyProtection="1">
      <alignment horizontal="center" vertical="center"/>
      <protection hidden="1"/>
    </xf>
    <xf numFmtId="0" fontId="36" fillId="3" borderId="68" xfId="0" applyFont="1" applyFill="1" applyBorder="1" applyAlignment="1" applyProtection="1">
      <alignment horizontal="left" vertical="center"/>
      <protection hidden="1"/>
    </xf>
    <xf numFmtId="0" fontId="41" fillId="3" borderId="81" xfId="0" applyFont="1" applyFill="1" applyBorder="1" applyAlignment="1" applyProtection="1">
      <alignment vertical="center"/>
      <protection hidden="1"/>
    </xf>
    <xf numFmtId="0" fontId="41" fillId="3" borderId="69" xfId="0" applyFont="1" applyFill="1" applyBorder="1" applyAlignment="1" applyProtection="1">
      <alignment vertical="center"/>
      <protection hidden="1"/>
    </xf>
    <xf numFmtId="0" fontId="41" fillId="3" borderId="70" xfId="0" applyFont="1" applyFill="1" applyBorder="1" applyAlignment="1" applyProtection="1">
      <alignment vertical="center"/>
      <protection hidden="1"/>
    </xf>
    <xf numFmtId="0" fontId="47" fillId="4" borderId="87" xfId="0" applyFont="1" applyFill="1" applyBorder="1" applyAlignment="1" applyProtection="1">
      <alignment horizontal="center" vertical="center"/>
      <protection hidden="1"/>
    </xf>
    <xf numFmtId="10" fontId="39" fillId="0" borderId="36" xfId="0" applyNumberFormat="1" applyFont="1" applyBorder="1" applyAlignment="1" applyProtection="1">
      <alignment horizontal="center" vertical="center"/>
      <protection hidden="1"/>
    </xf>
    <xf numFmtId="0" fontId="48" fillId="17" borderId="86" xfId="0" applyFont="1" applyFill="1" applyBorder="1" applyAlignment="1" applyProtection="1">
      <alignment horizontal="left" vertical="center" wrapText="1"/>
      <protection hidden="1"/>
    </xf>
    <xf numFmtId="0" fontId="41" fillId="17" borderId="86" xfId="0" applyFont="1" applyFill="1" applyBorder="1" applyAlignment="1" applyProtection="1">
      <alignment horizontal="center" vertical="center"/>
      <protection hidden="1"/>
    </xf>
    <xf numFmtId="2" fontId="41" fillId="17" borderId="68" xfId="0" applyNumberFormat="1" applyFont="1" applyFill="1" applyBorder="1" applyAlignment="1" applyProtection="1">
      <alignment horizontal="center" vertical="center"/>
      <protection hidden="1"/>
    </xf>
    <xf numFmtId="164" fontId="41" fillId="8" borderId="68" xfId="0" applyNumberFormat="1" applyFont="1" applyFill="1" applyBorder="1" applyAlignment="1" applyProtection="1">
      <alignment horizontal="center" vertical="center"/>
      <protection hidden="1"/>
    </xf>
    <xf numFmtId="0" fontId="41" fillId="0" borderId="88" xfId="0" applyFont="1" applyBorder="1" applyAlignment="1" applyProtection="1">
      <alignment horizontal="left" vertical="center" wrapText="1"/>
      <protection hidden="1"/>
    </xf>
    <xf numFmtId="0" fontId="41" fillId="3" borderId="89" xfId="0" applyFont="1" applyFill="1" applyBorder="1" applyAlignment="1" applyProtection="1">
      <alignment horizontal="center" vertical="center"/>
      <protection hidden="1"/>
    </xf>
    <xf numFmtId="10" fontId="39" fillId="0" borderId="49" xfId="0" applyNumberFormat="1" applyFont="1" applyBorder="1" applyAlignment="1" applyProtection="1">
      <alignment vertical="center"/>
      <protection hidden="1"/>
    </xf>
    <xf numFmtId="0" fontId="49" fillId="4" borderId="90" xfId="0" applyFont="1" applyFill="1" applyBorder="1" applyAlignment="1" applyProtection="1">
      <alignment horizontal="center" vertical="center"/>
      <protection hidden="1"/>
    </xf>
    <xf numFmtId="0" fontId="41" fillId="0" borderId="91" xfId="0" applyFont="1" applyBorder="1" applyAlignment="1" applyProtection="1">
      <alignment horizontal="left" vertical="center" wrapText="1"/>
      <protection hidden="1"/>
    </xf>
    <xf numFmtId="0" fontId="41" fillId="0" borderId="75" xfId="0" applyFont="1" applyBorder="1" applyAlignment="1" applyProtection="1">
      <alignment horizontal="center" vertical="center"/>
      <protection hidden="1"/>
    </xf>
    <xf numFmtId="164" fontId="41" fillId="8" borderId="65" xfId="0" applyNumberFormat="1" applyFont="1" applyFill="1" applyBorder="1" applyAlignment="1" applyProtection="1">
      <alignment horizontal="center" vertical="center"/>
      <protection hidden="1"/>
    </xf>
    <xf numFmtId="0" fontId="37" fillId="16" borderId="80" xfId="0" applyFont="1" applyFill="1" applyBorder="1" applyAlignment="1" applyProtection="1">
      <alignment horizontal="center" vertical="center"/>
      <protection hidden="1"/>
    </xf>
    <xf numFmtId="0" fontId="38" fillId="16" borderId="69" xfId="0" applyFont="1" applyFill="1" applyBorder="1" applyAlignment="1" applyProtection="1">
      <alignment horizontal="center" vertical="center" wrapText="1"/>
      <protection hidden="1"/>
    </xf>
    <xf numFmtId="0" fontId="37" fillId="16" borderId="81" xfId="0" applyFont="1" applyFill="1" applyBorder="1" applyAlignment="1" applyProtection="1">
      <alignment horizontal="center" vertical="center"/>
      <protection hidden="1"/>
    </xf>
    <xf numFmtId="4" fontId="37" fillId="16" borderId="69" xfId="0" applyNumberFormat="1" applyFont="1" applyFill="1" applyBorder="1" applyAlignment="1" applyProtection="1">
      <alignment horizontal="center" vertical="center"/>
      <protection hidden="1"/>
    </xf>
    <xf numFmtId="3" fontId="37" fillId="16" borderId="69" xfId="0" applyNumberFormat="1" applyFont="1" applyFill="1" applyBorder="1" applyAlignment="1" applyProtection="1">
      <alignment horizontal="center" vertical="center" wrapText="1"/>
      <protection hidden="1"/>
    </xf>
    <xf numFmtId="177" fontId="38" fillId="16" borderId="70" xfId="0" applyNumberFormat="1" applyFont="1" applyFill="1" applyBorder="1" applyAlignment="1" applyProtection="1">
      <alignment horizontal="center" vertical="center" wrapText="1"/>
      <protection hidden="1"/>
    </xf>
    <xf numFmtId="10" fontId="39" fillId="0" borderId="40" xfId="0" applyNumberFormat="1" applyFont="1" applyBorder="1" applyAlignment="1" applyProtection="1">
      <alignment horizontal="center" vertical="center"/>
      <protection hidden="1"/>
    </xf>
    <xf numFmtId="0" fontId="37" fillId="14" borderId="80" xfId="0" applyFont="1" applyFill="1" applyBorder="1" applyAlignment="1" applyProtection="1">
      <alignment horizontal="center" vertical="center"/>
      <protection hidden="1"/>
    </xf>
    <xf numFmtId="0" fontId="38" fillId="14" borderId="69" xfId="0" applyFont="1" applyFill="1" applyBorder="1" applyAlignment="1" applyProtection="1">
      <alignment horizontal="center" vertical="center" wrapText="1"/>
      <protection hidden="1"/>
    </xf>
    <xf numFmtId="0" fontId="37" fillId="14" borderId="81" xfId="0" applyFont="1" applyFill="1" applyBorder="1" applyAlignment="1" applyProtection="1">
      <alignment horizontal="center" vertical="center"/>
      <protection hidden="1"/>
    </xf>
    <xf numFmtId="4" fontId="37" fillId="14" borderId="69" xfId="0" applyNumberFormat="1" applyFont="1" applyFill="1" applyBorder="1" applyAlignment="1" applyProtection="1">
      <alignment horizontal="center" vertical="center"/>
      <protection hidden="1"/>
    </xf>
    <xf numFmtId="3" fontId="37" fillId="14" borderId="69" xfId="0" applyNumberFormat="1" applyFont="1" applyFill="1" applyBorder="1" applyAlignment="1" applyProtection="1">
      <alignment horizontal="center" vertical="center" wrapText="1"/>
      <protection hidden="1"/>
    </xf>
    <xf numFmtId="3" fontId="37" fillId="14" borderId="70" xfId="0" applyNumberFormat="1" applyFont="1" applyFill="1" applyBorder="1" applyAlignment="1" applyProtection="1">
      <alignment horizontal="center" vertical="center" wrapText="1"/>
      <protection hidden="1"/>
    </xf>
    <xf numFmtId="0" fontId="36" fillId="16" borderId="67" xfId="0" applyFont="1" applyFill="1" applyBorder="1" applyAlignment="1" applyProtection="1">
      <alignment horizontal="center" vertical="center"/>
      <protection hidden="1"/>
    </xf>
    <xf numFmtId="0" fontId="35" fillId="16" borderId="69" xfId="0" applyFont="1" applyFill="1" applyBorder="1" applyAlignment="1" applyProtection="1">
      <alignment horizontal="center" vertical="center" wrapText="1"/>
      <protection hidden="1"/>
    </xf>
    <xf numFmtId="0" fontId="36" fillId="16" borderId="81" xfId="0" applyFont="1" applyFill="1" applyBorder="1" applyAlignment="1" applyProtection="1">
      <alignment horizontal="center" vertical="center"/>
      <protection hidden="1"/>
    </xf>
    <xf numFmtId="4" fontId="36" fillId="16" borderId="69" xfId="0" applyNumberFormat="1" applyFont="1" applyFill="1" applyBorder="1" applyAlignment="1" applyProtection="1">
      <alignment horizontal="center" vertical="center"/>
      <protection hidden="1"/>
    </xf>
    <xf numFmtId="3" fontId="36" fillId="16" borderId="69" xfId="0" applyNumberFormat="1" applyFont="1" applyFill="1" applyBorder="1" applyAlignment="1" applyProtection="1">
      <alignment horizontal="center" vertical="center" wrapText="1"/>
      <protection hidden="1"/>
    </xf>
    <xf numFmtId="177" fontId="35" fillId="16" borderId="70" xfId="0" applyNumberFormat="1" applyFont="1" applyFill="1" applyBorder="1" applyAlignment="1" applyProtection="1">
      <alignment horizontal="center" vertical="center" wrapText="1"/>
      <protection hidden="1"/>
    </xf>
    <xf numFmtId="10" fontId="36" fillId="16" borderId="70" xfId="0" applyNumberFormat="1" applyFont="1" applyFill="1" applyBorder="1" applyAlignment="1" applyProtection="1">
      <alignment horizontal="center" vertical="center" wrapText="1"/>
      <protection hidden="1"/>
    </xf>
    <xf numFmtId="9" fontId="36" fillId="16" borderId="70" xfId="0" applyNumberFormat="1" applyFont="1" applyFill="1" applyBorder="1" applyAlignment="1" applyProtection="1">
      <alignment horizontal="center" vertical="center" wrapText="1"/>
      <protection hidden="1"/>
    </xf>
    <xf numFmtId="0" fontId="50" fillId="0" borderId="9" xfId="0" applyFont="1" applyBorder="1" applyAlignment="1" applyProtection="1">
      <alignment horizontal="center" vertical="center"/>
      <protection hidden="1"/>
    </xf>
    <xf numFmtId="0" fontId="50" fillId="17" borderId="9" xfId="0" applyFont="1" applyFill="1" applyBorder="1" applyAlignment="1" applyProtection="1">
      <alignment horizontal="left" vertical="center" wrapText="1"/>
      <protection hidden="1"/>
    </xf>
    <xf numFmtId="0" fontId="51" fillId="17" borderId="9" xfId="0" applyFont="1" applyFill="1" applyBorder="1" applyAlignment="1" applyProtection="1">
      <alignment horizontal="center" vertical="center"/>
      <protection hidden="1"/>
    </xf>
    <xf numFmtId="0" fontId="51" fillId="0" borderId="9" xfId="0" applyFont="1" applyBorder="1" applyAlignment="1" applyProtection="1">
      <alignment horizontal="center" vertical="center"/>
      <protection hidden="1"/>
    </xf>
    <xf numFmtId="178" fontId="51" fillId="17" borderId="9" xfId="0" applyNumberFormat="1" applyFont="1" applyFill="1" applyBorder="1" applyAlignment="1" applyProtection="1">
      <alignment horizontal="center" vertical="center"/>
      <protection hidden="1"/>
    </xf>
    <xf numFmtId="49" fontId="37" fillId="18" borderId="67" xfId="0" applyNumberFormat="1" applyFont="1" applyFill="1" applyBorder="1" applyAlignment="1" applyProtection="1">
      <alignment horizontal="center" vertical="center" wrapText="1"/>
      <protection hidden="1"/>
    </xf>
    <xf numFmtId="0" fontId="39" fillId="18" borderId="68" xfId="0" applyFont="1" applyFill="1" applyBorder="1" applyAlignment="1" applyProtection="1">
      <alignment horizontal="center" vertical="center" wrapText="1"/>
      <protection hidden="1"/>
    </xf>
    <xf numFmtId="0" fontId="36" fillId="18" borderId="81" xfId="0" applyFont="1" applyFill="1" applyBorder="1" applyAlignment="1" applyProtection="1">
      <alignment horizontal="center" vertical="center"/>
      <protection hidden="1"/>
    </xf>
    <xf numFmtId="175" fontId="39" fillId="18" borderId="70" xfId="0" applyNumberFormat="1" applyFont="1" applyFill="1" applyBorder="1" applyAlignment="1" applyProtection="1">
      <alignment horizontal="center" vertical="center"/>
      <protection hidden="1"/>
    </xf>
    <xf numFmtId="0" fontId="50" fillId="0" borderId="9" xfId="0" applyFont="1" applyBorder="1" applyAlignment="1" applyProtection="1">
      <alignment horizontal="left" vertical="center" wrapText="1"/>
      <protection hidden="1"/>
    </xf>
    <xf numFmtId="178" fontId="51" fillId="0" borderId="9" xfId="0" applyNumberFormat="1" applyFont="1" applyBorder="1" applyAlignment="1" applyProtection="1">
      <alignment horizontal="left" vertical="center"/>
      <protection hidden="1"/>
    </xf>
    <xf numFmtId="49" fontId="37" fillId="6" borderId="67" xfId="0" applyNumberFormat="1" applyFont="1" applyFill="1" applyBorder="1" applyAlignment="1" applyProtection="1">
      <alignment horizontal="center" vertical="center" wrapText="1"/>
      <protection hidden="1"/>
    </xf>
    <xf numFmtId="0" fontId="39" fillId="6" borderId="68" xfId="0" applyFont="1" applyFill="1" applyBorder="1" applyAlignment="1" applyProtection="1">
      <alignment horizontal="center" vertical="center" wrapText="1"/>
      <protection hidden="1"/>
    </xf>
    <xf numFmtId="10" fontId="39" fillId="0" borderId="36" xfId="0" applyNumberFormat="1" applyFont="1" applyBorder="1" applyAlignment="1" applyProtection="1">
      <alignment horizontal="center" vertical="center" wrapText="1"/>
      <protection hidden="1"/>
    </xf>
    <xf numFmtId="0" fontId="52" fillId="4" borderId="92" xfId="0" applyFont="1" applyFill="1" applyBorder="1" applyAlignment="1" applyProtection="1">
      <alignment horizontal="center" vertical="center"/>
      <protection hidden="1"/>
    </xf>
    <xf numFmtId="0" fontId="41" fillId="5" borderId="75" xfId="0" applyFont="1" applyFill="1" applyBorder="1" applyAlignment="1" applyProtection="1">
      <alignment horizontal="left" vertical="center" wrapText="1"/>
      <protection hidden="1"/>
    </xf>
    <xf numFmtId="1" fontId="41" fillId="5" borderId="93" xfId="0" applyNumberFormat="1" applyFont="1" applyFill="1" applyBorder="1" applyAlignment="1" applyProtection="1">
      <alignment horizontal="center" vertical="center"/>
      <protection hidden="1"/>
    </xf>
    <xf numFmtId="0" fontId="36" fillId="0" borderId="79" xfId="0" applyFont="1" applyBorder="1" applyAlignment="1" applyProtection="1">
      <alignment horizontal="left" vertical="top" wrapText="1"/>
      <protection hidden="1"/>
    </xf>
    <xf numFmtId="0" fontId="51" fillId="0" borderId="24" xfId="0" applyFont="1" applyBorder="1" applyAlignment="1" applyProtection="1">
      <alignment horizontal="center" vertical="center" wrapText="1"/>
      <protection hidden="1"/>
    </xf>
    <xf numFmtId="164" fontId="41" fillId="17" borderId="68" xfId="0" applyNumberFormat="1" applyFont="1" applyFill="1" applyBorder="1" applyAlignment="1" applyProtection="1">
      <alignment horizontal="center" vertical="center"/>
      <protection hidden="1"/>
    </xf>
    <xf numFmtId="164" fontId="41" fillId="17" borderId="94" xfId="0" applyNumberFormat="1" applyFont="1" applyFill="1" applyBorder="1" applyAlignment="1" applyProtection="1">
      <alignment horizontal="center" vertical="center"/>
      <protection hidden="1"/>
    </xf>
    <xf numFmtId="0" fontId="51" fillId="0" borderId="95" xfId="0" applyFont="1" applyBorder="1" applyAlignment="1" applyProtection="1">
      <alignment horizontal="center" vertical="center" wrapText="1"/>
      <protection hidden="1"/>
    </xf>
    <xf numFmtId="0" fontId="53" fillId="4" borderId="96" xfId="0" applyFont="1" applyFill="1" applyBorder="1" applyAlignment="1" applyProtection="1">
      <alignment horizontal="center" vertical="center"/>
      <protection hidden="1"/>
    </xf>
    <xf numFmtId="0" fontId="41" fillId="5" borderId="76" xfId="0" applyFont="1" applyFill="1" applyBorder="1" applyAlignment="1" applyProtection="1">
      <alignment horizontal="left" vertical="center" wrapText="1"/>
      <protection hidden="1"/>
    </xf>
    <xf numFmtId="0" fontId="51" fillId="17" borderId="95" xfId="0" applyFont="1" applyFill="1" applyBorder="1" applyAlignment="1" applyProtection="1">
      <alignment horizontal="center" vertical="center" wrapText="1"/>
      <protection hidden="1"/>
    </xf>
    <xf numFmtId="179" fontId="50" fillId="0" borderId="9" xfId="0" applyNumberFormat="1" applyFont="1" applyBorder="1" applyAlignment="1" applyProtection="1">
      <alignment horizontal="center" vertical="center"/>
      <protection hidden="1"/>
    </xf>
    <xf numFmtId="0" fontId="51" fillId="0" borderId="95" xfId="0" applyFont="1" applyBorder="1" applyAlignment="1" applyProtection="1">
      <alignment horizontal="center" vertical="center"/>
      <protection hidden="1"/>
    </xf>
    <xf numFmtId="2" fontId="40" fillId="11" borderId="69" xfId="0" applyNumberFormat="1" applyFont="1" applyFill="1" applyBorder="1" applyAlignment="1" applyProtection="1">
      <alignment horizontal="center" vertical="center"/>
      <protection hidden="1"/>
    </xf>
    <xf numFmtId="0" fontId="39" fillId="3" borderId="68" xfId="0" applyFont="1" applyFill="1" applyBorder="1" applyAlignment="1" applyProtection="1">
      <alignment horizontal="center" vertical="center" wrapText="1"/>
      <protection hidden="1"/>
    </xf>
    <xf numFmtId="49" fontId="37" fillId="3" borderId="67" xfId="0" applyNumberFormat="1" applyFont="1" applyFill="1" applyBorder="1" applyAlignment="1" applyProtection="1">
      <alignment horizontal="center" vertical="center" wrapText="1"/>
      <protection hidden="1"/>
    </xf>
    <xf numFmtId="0" fontId="39" fillId="3" borderId="68" xfId="0" applyFont="1" applyFill="1" applyBorder="1" applyAlignment="1" applyProtection="1">
      <alignment horizontal="left" vertical="center" wrapText="1"/>
      <protection hidden="1"/>
    </xf>
    <xf numFmtId="10" fontId="36" fillId="5" borderId="97" xfId="0" applyNumberFormat="1" applyFont="1" applyFill="1" applyBorder="1" applyAlignment="1" applyProtection="1">
      <alignment horizontal="center" vertical="center" wrapText="1"/>
      <protection hidden="1"/>
    </xf>
    <xf numFmtId="0" fontId="41" fillId="0" borderId="98" xfId="0" applyFont="1" applyBorder="1" applyAlignment="1" applyProtection="1">
      <alignment horizontal="left" vertical="center" wrapText="1"/>
      <protection hidden="1"/>
    </xf>
    <xf numFmtId="0" fontId="41" fillId="5" borderId="76" xfId="0" applyFont="1" applyFill="1" applyBorder="1" applyAlignment="1" applyProtection="1">
      <alignment horizontal="center" vertical="center"/>
      <protection hidden="1"/>
    </xf>
    <xf numFmtId="2" fontId="41" fillId="5" borderId="76" xfId="0" applyNumberFormat="1" applyFont="1" applyFill="1" applyBorder="1" applyAlignment="1" applyProtection="1">
      <alignment horizontal="center" vertical="center"/>
      <protection hidden="1"/>
    </xf>
    <xf numFmtId="0" fontId="2" fillId="0" borderId="99" xfId="0" applyFont="1" applyBorder="1" applyProtection="1">
      <protection hidden="1"/>
    </xf>
    <xf numFmtId="0" fontId="2" fillId="0" borderId="100" xfId="0" applyFont="1" applyBorder="1" applyProtection="1">
      <protection hidden="1"/>
    </xf>
    <xf numFmtId="3" fontId="51" fillId="0" borderId="9" xfId="0" applyNumberFormat="1" applyFont="1" applyBorder="1" applyAlignment="1" applyProtection="1">
      <alignment horizontal="center" vertical="center"/>
      <protection hidden="1"/>
    </xf>
    <xf numFmtId="0" fontId="39" fillId="6" borderId="68" xfId="0" applyFont="1" applyFill="1" applyBorder="1" applyAlignment="1" applyProtection="1">
      <alignment horizontal="left" vertical="center" wrapText="1"/>
      <protection hidden="1"/>
    </xf>
    <xf numFmtId="179" fontId="51" fillId="0" borderId="9" xfId="0" applyNumberFormat="1" applyFont="1" applyBorder="1" applyAlignment="1" applyProtection="1">
      <alignment horizontal="center" vertical="center"/>
      <protection hidden="1"/>
    </xf>
    <xf numFmtId="177" fontId="38" fillId="14" borderId="70" xfId="0" applyNumberFormat="1" applyFont="1" applyFill="1" applyBorder="1" applyAlignment="1" applyProtection="1">
      <alignment horizontal="center" wrapText="1"/>
      <protection hidden="1"/>
    </xf>
    <xf numFmtId="49" fontId="37" fillId="19" borderId="101" xfId="0" applyNumberFormat="1" applyFont="1" applyFill="1" applyBorder="1" applyAlignment="1" applyProtection="1">
      <alignment horizontal="center" vertical="center" wrapText="1"/>
      <protection hidden="1"/>
    </xf>
    <xf numFmtId="0" fontId="39" fillId="19" borderId="102" xfId="0" applyFont="1" applyFill="1" applyBorder="1" applyAlignment="1" applyProtection="1">
      <alignment vertical="center" wrapText="1"/>
      <protection hidden="1"/>
    </xf>
    <xf numFmtId="0" fontId="39" fillId="19" borderId="69" xfId="0" applyFont="1" applyFill="1" applyBorder="1" applyAlignment="1" applyProtection="1">
      <alignment vertical="center" wrapText="1"/>
      <protection hidden="1"/>
    </xf>
    <xf numFmtId="0" fontId="39" fillId="19" borderId="70" xfId="0" applyFont="1" applyFill="1" applyBorder="1" applyAlignment="1" applyProtection="1">
      <alignment vertical="center" wrapText="1"/>
      <protection hidden="1"/>
    </xf>
    <xf numFmtId="0" fontId="36" fillId="18" borderId="67" xfId="0" applyFont="1" applyFill="1" applyBorder="1" applyAlignment="1" applyProtection="1">
      <alignment horizontal="center" vertical="center"/>
      <protection hidden="1"/>
    </xf>
    <xf numFmtId="0" fontId="35" fillId="18" borderId="69" xfId="0" applyFont="1" applyFill="1" applyBorder="1" applyAlignment="1" applyProtection="1">
      <alignment horizontal="center" vertical="center" wrapText="1"/>
      <protection hidden="1"/>
    </xf>
    <xf numFmtId="4" fontId="36" fillId="18" borderId="69" xfId="0" applyNumberFormat="1" applyFont="1" applyFill="1" applyBorder="1" applyAlignment="1" applyProtection="1">
      <alignment horizontal="center" vertical="center"/>
      <protection hidden="1"/>
    </xf>
    <xf numFmtId="3" fontId="36" fillId="18" borderId="69" xfId="0" applyNumberFormat="1" applyFont="1" applyFill="1" applyBorder="1" applyAlignment="1" applyProtection="1">
      <alignment horizontal="center" vertical="center" wrapText="1"/>
      <protection hidden="1"/>
    </xf>
    <xf numFmtId="177" fontId="35" fillId="18" borderId="70" xfId="0" applyNumberFormat="1" applyFont="1" applyFill="1" applyBorder="1" applyAlignment="1" applyProtection="1">
      <alignment horizontal="center" vertical="center" wrapText="1"/>
      <protection hidden="1"/>
    </xf>
    <xf numFmtId="10" fontId="36" fillId="18" borderId="70" xfId="0" applyNumberFormat="1" applyFont="1" applyFill="1" applyBorder="1" applyAlignment="1" applyProtection="1">
      <alignment horizontal="center" vertical="center" wrapText="1"/>
      <protection hidden="1"/>
    </xf>
    <xf numFmtId="164" fontId="41" fillId="17" borderId="65" xfId="0" applyNumberFormat="1" applyFont="1" applyFill="1" applyBorder="1" applyAlignment="1" applyProtection="1">
      <alignment horizontal="center" vertical="center"/>
      <protection hidden="1"/>
    </xf>
    <xf numFmtId="0" fontId="36" fillId="20" borderId="73" xfId="0" applyFont="1" applyFill="1" applyBorder="1" applyAlignment="1" applyProtection="1">
      <alignment horizontal="center" vertical="center"/>
      <protection hidden="1"/>
    </xf>
    <xf numFmtId="0" fontId="35" fillId="20" borderId="56" xfId="0" applyFont="1" applyFill="1" applyBorder="1" applyAlignment="1" applyProtection="1">
      <alignment horizontal="center" vertical="center" wrapText="1"/>
      <protection hidden="1"/>
    </xf>
    <xf numFmtId="0" fontId="36" fillId="20" borderId="65" xfId="0" applyFont="1" applyFill="1" applyBorder="1" applyAlignment="1" applyProtection="1">
      <alignment horizontal="center" vertical="center"/>
      <protection hidden="1"/>
    </xf>
    <xf numFmtId="4" fontId="36" fillId="20" borderId="56" xfId="0" applyNumberFormat="1" applyFont="1" applyFill="1" applyBorder="1" applyAlignment="1" applyProtection="1">
      <alignment horizontal="center" vertical="center"/>
      <protection hidden="1"/>
    </xf>
    <xf numFmtId="3" fontId="36" fillId="20" borderId="56" xfId="0" applyNumberFormat="1" applyFont="1" applyFill="1" applyBorder="1" applyAlignment="1" applyProtection="1">
      <alignment horizontal="center" vertical="center" wrapText="1"/>
      <protection hidden="1"/>
    </xf>
    <xf numFmtId="3" fontId="36" fillId="20" borderId="66" xfId="0" applyNumberFormat="1" applyFont="1" applyFill="1" applyBorder="1" applyAlignment="1" applyProtection="1">
      <alignment horizontal="center" vertical="center" wrapText="1"/>
      <protection hidden="1"/>
    </xf>
    <xf numFmtId="0" fontId="39" fillId="19" borderId="103" xfId="0" applyFont="1" applyFill="1" applyBorder="1" applyAlignment="1" applyProtection="1">
      <alignment vertical="center" wrapText="1"/>
      <protection hidden="1"/>
    </xf>
    <xf numFmtId="0" fontId="37" fillId="19" borderId="104" xfId="0" applyFont="1" applyFill="1" applyBorder="1" applyAlignment="1" applyProtection="1">
      <alignment horizontal="center" vertical="center"/>
      <protection hidden="1"/>
    </xf>
    <xf numFmtId="4" fontId="37" fillId="19" borderId="104" xfId="0" applyNumberFormat="1" applyFont="1" applyFill="1" applyBorder="1" applyAlignment="1" applyProtection="1">
      <alignment horizontal="center" vertical="center"/>
      <protection hidden="1"/>
    </xf>
    <xf numFmtId="3" fontId="37" fillId="19" borderId="104" xfId="0" applyNumberFormat="1" applyFont="1" applyFill="1" applyBorder="1" applyAlignment="1" applyProtection="1">
      <alignment horizontal="center" vertical="center" wrapText="1"/>
      <protection hidden="1"/>
    </xf>
    <xf numFmtId="177" fontId="38" fillId="19" borderId="105" xfId="0" applyNumberFormat="1" applyFont="1" applyFill="1" applyBorder="1" applyAlignment="1" applyProtection="1">
      <alignment horizontal="center" wrapText="1"/>
      <protection hidden="1"/>
    </xf>
    <xf numFmtId="10" fontId="39" fillId="0" borderId="49" xfId="0" applyNumberFormat="1" applyFont="1" applyBorder="1" applyAlignment="1" applyProtection="1">
      <alignment horizontal="center" vertical="center"/>
      <protection hidden="1"/>
    </xf>
    <xf numFmtId="0" fontId="36" fillId="21" borderId="106" xfId="0" applyFont="1" applyFill="1" applyBorder="1" applyAlignment="1" applyProtection="1">
      <alignment horizontal="center" vertical="center"/>
      <protection hidden="1"/>
    </xf>
    <xf numFmtId="0" fontId="2" fillId="0" borderId="107" xfId="0" applyFont="1" applyBorder="1" applyProtection="1">
      <protection hidden="1"/>
    </xf>
    <xf numFmtId="0" fontId="2" fillId="0" borderId="108" xfId="0" applyFont="1" applyBorder="1" applyProtection="1">
      <protection hidden="1"/>
    </xf>
    <xf numFmtId="0" fontId="41" fillId="11" borderId="109" xfId="0" applyFont="1" applyFill="1" applyBorder="1" applyAlignment="1" applyProtection="1">
      <alignment vertical="center"/>
      <protection hidden="1"/>
    </xf>
    <xf numFmtId="164" fontId="35" fillId="11" borderId="110" xfId="0" applyNumberFormat="1" applyFont="1" applyFill="1" applyBorder="1" applyAlignment="1" applyProtection="1">
      <alignment horizontal="center"/>
      <protection hidden="1"/>
    </xf>
    <xf numFmtId="0" fontId="36" fillId="20" borderId="69" xfId="0" applyFont="1" applyFill="1" applyBorder="1" applyAlignment="1" applyProtection="1">
      <alignment horizontal="center" vertical="center"/>
      <protection hidden="1"/>
    </xf>
    <xf numFmtId="0" fontId="35" fillId="20" borderId="69" xfId="0" applyFont="1" applyFill="1" applyBorder="1" applyAlignment="1" applyProtection="1">
      <alignment horizontal="center" vertical="center" wrapText="1"/>
      <protection hidden="1"/>
    </xf>
    <xf numFmtId="0" fontId="36" fillId="20" borderId="81" xfId="0" applyFont="1" applyFill="1" applyBorder="1" applyAlignment="1" applyProtection="1">
      <alignment horizontal="center" vertical="center"/>
      <protection hidden="1"/>
    </xf>
    <xf numFmtId="4" fontId="36" fillId="20" borderId="69" xfId="0" applyNumberFormat="1" applyFont="1" applyFill="1" applyBorder="1" applyAlignment="1" applyProtection="1">
      <alignment horizontal="center" vertical="center"/>
      <protection hidden="1"/>
    </xf>
    <xf numFmtId="3" fontId="36" fillId="20" borderId="69" xfId="0" applyNumberFormat="1" applyFont="1" applyFill="1" applyBorder="1" applyAlignment="1" applyProtection="1">
      <alignment horizontal="center" vertical="center" wrapText="1"/>
      <protection hidden="1"/>
    </xf>
    <xf numFmtId="177" fontId="35" fillId="20" borderId="70" xfId="0" applyNumberFormat="1" applyFont="1" applyFill="1" applyBorder="1" applyAlignment="1" applyProtection="1">
      <alignment horizontal="center" vertical="center" wrapText="1"/>
      <protection hidden="1"/>
    </xf>
    <xf numFmtId="10" fontId="36" fillId="20" borderId="70" xfId="0" applyNumberFormat="1" applyFont="1" applyFill="1" applyBorder="1" applyAlignment="1" applyProtection="1">
      <alignment horizontal="center" vertical="center" wrapText="1"/>
      <protection hidden="1"/>
    </xf>
    <xf numFmtId="0" fontId="36" fillId="21" borderId="111" xfId="0" applyFont="1" applyFill="1" applyBorder="1" applyAlignment="1" applyProtection="1">
      <alignment horizontal="center" vertical="center"/>
      <protection hidden="1"/>
    </xf>
    <xf numFmtId="0" fontId="36" fillId="21" borderId="3" xfId="0" applyFont="1" applyFill="1" applyBorder="1" applyAlignment="1" applyProtection="1">
      <alignment horizontal="center" vertical="center"/>
      <protection hidden="1"/>
    </xf>
    <xf numFmtId="0" fontId="36" fillId="21" borderId="92" xfId="0" applyFont="1" applyFill="1" applyBorder="1" applyAlignment="1" applyProtection="1">
      <alignment horizontal="center" vertical="center"/>
      <protection hidden="1"/>
    </xf>
    <xf numFmtId="0" fontId="41" fillId="11" borderId="112" xfId="0" applyFont="1" applyFill="1" applyBorder="1" applyAlignment="1" applyProtection="1">
      <alignment vertical="center"/>
      <protection hidden="1"/>
    </xf>
    <xf numFmtId="164" fontId="35" fillId="11" borderId="113" xfId="0" applyNumberFormat="1" applyFont="1" applyFill="1" applyBorder="1" applyAlignment="1" applyProtection="1">
      <alignment horizontal="center"/>
      <protection hidden="1"/>
    </xf>
    <xf numFmtId="164" fontId="35" fillId="11" borderId="3" xfId="0" applyNumberFormat="1" applyFont="1" applyFill="1" applyBorder="1" applyAlignment="1" applyProtection="1">
      <alignment horizontal="center"/>
      <protection hidden="1"/>
    </xf>
    <xf numFmtId="0" fontId="36" fillId="11" borderId="114" xfId="0" applyFont="1" applyFill="1" applyBorder="1" applyAlignment="1" applyProtection="1">
      <alignment horizontal="center" vertical="center"/>
      <protection hidden="1"/>
    </xf>
    <xf numFmtId="0" fontId="2" fillId="0" borderId="115" xfId="0" applyFont="1" applyBorder="1" applyProtection="1">
      <protection hidden="1"/>
    </xf>
    <xf numFmtId="0" fontId="2" fillId="0" borderId="116" xfId="0" applyFont="1" applyBorder="1" applyProtection="1">
      <protection hidden="1"/>
    </xf>
    <xf numFmtId="164" fontId="41" fillId="2" borderId="117" xfId="0" applyNumberFormat="1" applyFont="1" applyFill="1" applyBorder="1" applyAlignment="1" applyProtection="1">
      <alignment horizontal="center"/>
      <protection hidden="1"/>
    </xf>
    <xf numFmtId="0" fontId="2" fillId="0" borderId="118" xfId="0" applyFont="1" applyBorder="1" applyProtection="1">
      <protection hidden="1"/>
    </xf>
    <xf numFmtId="0" fontId="36" fillId="2" borderId="119" xfId="0" applyFont="1" applyFill="1" applyBorder="1" applyAlignment="1" applyProtection="1">
      <alignment horizontal="center" vertical="center"/>
      <protection hidden="1"/>
    </xf>
    <xf numFmtId="0" fontId="2" fillId="0" borderId="120" xfId="0" applyFont="1" applyBorder="1" applyProtection="1">
      <protection hidden="1"/>
    </xf>
    <xf numFmtId="0" fontId="2" fillId="0" borderId="121" xfId="0" applyFont="1" applyBorder="1" applyProtection="1">
      <protection hidden="1"/>
    </xf>
    <xf numFmtId="10" fontId="41" fillId="2" borderId="122" xfId="0" applyNumberFormat="1" applyFont="1" applyFill="1" applyBorder="1" applyAlignment="1" applyProtection="1">
      <alignment horizontal="center" vertical="center"/>
      <protection hidden="1"/>
    </xf>
    <xf numFmtId="10" fontId="41" fillId="2" borderId="123" xfId="0" applyNumberFormat="1" applyFont="1" applyFill="1" applyBorder="1" applyAlignment="1" applyProtection="1">
      <alignment horizontal="center" vertical="center"/>
      <protection hidden="1"/>
    </xf>
    <xf numFmtId="0" fontId="2" fillId="0" borderId="124" xfId="0" applyFont="1" applyBorder="1" applyProtection="1">
      <protection hidden="1"/>
    </xf>
    <xf numFmtId="10" fontId="41" fillId="8" borderId="122" xfId="0" applyNumberFormat="1" applyFont="1" applyFill="1" applyBorder="1" applyAlignment="1" applyProtection="1">
      <alignment horizontal="center" vertical="center"/>
      <protection hidden="1"/>
    </xf>
    <xf numFmtId="0" fontId="36" fillId="2" borderId="125" xfId="0" applyFont="1" applyFill="1" applyBorder="1" applyAlignment="1" applyProtection="1">
      <alignment horizontal="center" vertical="center"/>
      <protection hidden="1"/>
    </xf>
    <xf numFmtId="164" fontId="41" fillId="2" borderId="126" xfId="0" applyNumberFormat="1" applyFont="1" applyFill="1" applyBorder="1" applyAlignment="1" applyProtection="1">
      <alignment horizontal="center"/>
      <protection hidden="1"/>
    </xf>
    <xf numFmtId="10" fontId="41" fillId="5" borderId="3" xfId="0" applyNumberFormat="1" applyFont="1" applyFill="1" applyBorder="1" applyAlignment="1" applyProtection="1">
      <alignment horizontal="center" vertical="center"/>
      <protection hidden="1"/>
    </xf>
    <xf numFmtId="0" fontId="36" fillId="2" borderId="123" xfId="0" applyFont="1" applyFill="1" applyBorder="1" applyAlignment="1" applyProtection="1">
      <alignment horizontal="center" vertical="center"/>
      <protection hidden="1"/>
    </xf>
    <xf numFmtId="0" fontId="2" fillId="0" borderId="127" xfId="0" applyFont="1" applyBorder="1" applyProtection="1">
      <protection hidden="1"/>
    </xf>
    <xf numFmtId="10" fontId="41" fillId="2" borderId="75" xfId="0" applyNumberFormat="1" applyFont="1" applyFill="1" applyBorder="1" applyAlignment="1" applyProtection="1">
      <alignment horizontal="center" vertical="center"/>
      <protection hidden="1"/>
    </xf>
    <xf numFmtId="10" fontId="3" fillId="0" borderId="0" xfId="0" applyNumberFormat="1" applyFont="1" applyAlignment="1" applyProtection="1">
      <alignment horizontal="center"/>
      <protection hidden="1"/>
    </xf>
    <xf numFmtId="177" fontId="35" fillId="8" borderId="9" xfId="0" applyNumberFormat="1" applyFont="1" applyFill="1" applyBorder="1" applyAlignment="1" applyProtection="1">
      <alignment horizontal="center" vertical="center" wrapText="1"/>
      <protection hidden="1"/>
    </xf>
    <xf numFmtId="176" fontId="54" fillId="8" borderId="9" xfId="0" applyNumberFormat="1" applyFont="1" applyFill="1" applyBorder="1" applyAlignment="1" applyProtection="1">
      <alignment horizontal="center" vertical="center"/>
      <protection hidden="1"/>
    </xf>
    <xf numFmtId="10" fontId="41" fillId="8" borderId="75" xfId="0" applyNumberFormat="1" applyFont="1" applyFill="1" applyBorder="1" applyAlignment="1" applyProtection="1">
      <alignment horizontal="center" vertical="center"/>
      <protection hidden="1"/>
    </xf>
    <xf numFmtId="0" fontId="36" fillId="2" borderId="128" xfId="0" applyFont="1" applyFill="1" applyBorder="1" applyAlignment="1" applyProtection="1">
      <alignment horizontal="center" vertical="center"/>
      <protection hidden="1"/>
    </xf>
    <xf numFmtId="164" fontId="41" fillId="2" borderId="77" xfId="0" applyNumberFormat="1" applyFont="1" applyFill="1" applyBorder="1" applyAlignment="1" applyProtection="1">
      <alignment horizontal="center"/>
      <protection hidden="1"/>
    </xf>
    <xf numFmtId="0" fontId="5" fillId="5" borderId="3" xfId="0" applyFont="1" applyFill="1" applyBorder="1" applyProtection="1">
      <protection hidden="1"/>
    </xf>
    <xf numFmtId="0" fontId="36" fillId="5" borderId="123" xfId="0" applyFont="1" applyFill="1" applyBorder="1" applyAlignment="1" applyProtection="1">
      <alignment horizontal="center" vertical="center"/>
      <protection hidden="1"/>
    </xf>
    <xf numFmtId="10" fontId="41" fillId="5" borderId="129" xfId="0" applyNumberFormat="1" applyFont="1" applyFill="1" applyBorder="1" applyAlignment="1" applyProtection="1">
      <alignment horizontal="center" vertical="center"/>
      <protection hidden="1"/>
    </xf>
    <xf numFmtId="10" fontId="41" fillId="5" borderId="130" xfId="0" applyNumberFormat="1" applyFont="1" applyFill="1" applyBorder="1" applyAlignment="1" applyProtection="1">
      <alignment horizontal="center" vertical="center"/>
      <protection hidden="1"/>
    </xf>
    <xf numFmtId="0" fontId="2" fillId="0" borderId="131" xfId="0" applyFont="1" applyBorder="1" applyProtection="1">
      <protection hidden="1"/>
    </xf>
    <xf numFmtId="164" fontId="7" fillId="8" borderId="24" xfId="0" applyNumberFormat="1" applyFont="1" applyFill="1" applyBorder="1" applyAlignment="1" applyProtection="1">
      <alignment horizontal="center" vertical="center" wrapText="1"/>
      <protection hidden="1"/>
    </xf>
    <xf numFmtId="10" fontId="54" fillId="8" borderId="24" xfId="0" applyNumberFormat="1" applyFont="1" applyFill="1" applyBorder="1" applyAlignment="1" applyProtection="1">
      <alignment horizontal="center" vertical="center"/>
      <protection hidden="1"/>
    </xf>
    <xf numFmtId="0" fontId="36" fillId="5" borderId="128" xfId="0" applyFont="1" applyFill="1" applyBorder="1" applyAlignment="1" applyProtection="1">
      <alignment horizontal="center" vertical="center"/>
      <protection hidden="1"/>
    </xf>
    <xf numFmtId="164" fontId="41" fillId="0" borderId="132" xfId="0" applyNumberFormat="1" applyFont="1" applyBorder="1" applyAlignment="1" applyProtection="1">
      <alignment horizontal="center"/>
      <protection hidden="1"/>
    </xf>
    <xf numFmtId="0" fontId="35" fillId="11" borderId="114" xfId="0" applyFont="1" applyFill="1" applyBorder="1" applyAlignment="1" applyProtection="1">
      <alignment horizontal="center" vertical="center"/>
      <protection hidden="1"/>
    </xf>
    <xf numFmtId="9" fontId="35" fillId="11" borderId="133" xfId="0" applyNumberFormat="1" applyFont="1" applyFill="1" applyBorder="1" applyAlignment="1" applyProtection="1">
      <alignment vertical="center"/>
      <protection hidden="1"/>
    </xf>
    <xf numFmtId="10" fontId="41" fillId="2" borderId="130" xfId="0" applyNumberFormat="1" applyFont="1" applyFill="1" applyBorder="1" applyAlignment="1" applyProtection="1">
      <alignment horizontal="center" vertical="center"/>
      <protection hidden="1"/>
    </xf>
    <xf numFmtId="0" fontId="2" fillId="0" borderId="21" xfId="0" applyFont="1" applyBorder="1" applyProtection="1">
      <protection hidden="1"/>
    </xf>
    <xf numFmtId="164" fontId="41" fillId="2" borderId="160" xfId="0" applyNumberFormat="1" applyFont="1" applyFill="1" applyBorder="1" applyAlignment="1" applyProtection="1">
      <alignment horizontal="center"/>
      <protection hidden="1"/>
    </xf>
    <xf numFmtId="0" fontId="2" fillId="0" borderId="161" xfId="0" applyFont="1" applyBorder="1" applyProtection="1">
      <protection hidden="1"/>
    </xf>
    <xf numFmtId="0" fontId="35" fillId="11" borderId="134" xfId="0" applyFont="1" applyFill="1" applyBorder="1" applyAlignment="1" applyProtection="1">
      <alignment horizontal="center" vertical="center"/>
      <protection hidden="1"/>
    </xf>
    <xf numFmtId="0" fontId="2" fillId="0" borderId="135" xfId="0" applyFont="1" applyBorder="1" applyProtection="1">
      <protection hidden="1"/>
    </xf>
    <xf numFmtId="0" fontId="2" fillId="0" borderId="136" xfId="0" applyFont="1" applyBorder="1" applyProtection="1">
      <protection hidden="1"/>
    </xf>
    <xf numFmtId="9" fontId="35" fillId="11" borderId="137" xfId="0" applyNumberFormat="1" applyFont="1" applyFill="1" applyBorder="1" applyAlignment="1" applyProtection="1">
      <alignment vertical="center"/>
      <protection hidden="1"/>
    </xf>
    <xf numFmtId="164" fontId="35" fillId="11" borderId="138" xfId="0" applyNumberFormat="1" applyFont="1" applyFill="1" applyBorder="1" applyAlignment="1" applyProtection="1">
      <alignment horizontal="center"/>
      <protection hidden="1"/>
    </xf>
    <xf numFmtId="0" fontId="6" fillId="5" borderId="3" xfId="0" applyFont="1" applyFill="1" applyBorder="1" applyProtection="1">
      <protection hidden="1"/>
    </xf>
    <xf numFmtId="0" fontId="41" fillId="0" borderId="0" xfId="0" applyFont="1" applyAlignment="1" applyProtection="1">
      <alignment horizontal="center"/>
      <protection hidden="1"/>
    </xf>
    <xf numFmtId="0" fontId="41" fillId="0" borderId="0" xfId="0" applyFont="1" applyProtection="1">
      <protection hidden="1"/>
    </xf>
    <xf numFmtId="0" fontId="13" fillId="4" borderId="9" xfId="0" applyFont="1" applyFill="1" applyBorder="1" applyAlignment="1" applyProtection="1">
      <alignment horizontal="center" vertical="center"/>
      <protection hidden="1"/>
    </xf>
    <xf numFmtId="10" fontId="13" fillId="4" borderId="9" xfId="0" applyNumberFormat="1" applyFont="1" applyFill="1" applyBorder="1" applyAlignment="1" applyProtection="1">
      <alignment horizontal="center" vertical="center"/>
      <protection hidden="1"/>
    </xf>
    <xf numFmtId="0" fontId="3" fillId="0" borderId="26" xfId="0" applyFont="1" applyBorder="1" applyAlignment="1" applyProtection="1">
      <alignment horizontal="center"/>
      <protection hidden="1"/>
    </xf>
    <xf numFmtId="0" fontId="2" fillId="0" borderId="27" xfId="0" applyFont="1" applyBorder="1" applyProtection="1">
      <protection hidden="1"/>
    </xf>
    <xf numFmtId="0" fontId="23" fillId="8" borderId="114" xfId="0" applyFont="1" applyFill="1" applyBorder="1" applyAlignment="1" applyProtection="1">
      <alignment horizontal="center"/>
      <protection hidden="1"/>
    </xf>
    <xf numFmtId="0" fontId="51" fillId="0" borderId="0" xfId="0" applyFont="1" applyProtection="1">
      <protection hidden="1"/>
    </xf>
    <xf numFmtId="0" fontId="3" fillId="0" borderId="9" xfId="0" applyFont="1" applyBorder="1" applyAlignment="1" applyProtection="1">
      <alignment horizontal="center" vertical="center"/>
      <protection hidden="1"/>
    </xf>
    <xf numFmtId="0" fontId="55" fillId="0" borderId="114" xfId="0" applyFont="1" applyBorder="1" applyAlignment="1" applyProtection="1">
      <alignment horizontal="center" vertical="center"/>
      <protection hidden="1"/>
    </xf>
    <xf numFmtId="0" fontId="13" fillId="5" borderId="9" xfId="0" applyFont="1" applyFill="1" applyBorder="1" applyAlignment="1" applyProtection="1">
      <alignment horizontal="center" vertical="center"/>
      <protection hidden="1"/>
    </xf>
    <xf numFmtId="0" fontId="3" fillId="0" borderId="0" xfId="0" applyFont="1" applyAlignment="1" applyProtection="1">
      <alignment horizontal="center" vertical="center" textRotation="90" wrapText="1"/>
      <protection hidden="1"/>
    </xf>
    <xf numFmtId="0" fontId="3" fillId="0" borderId="0" xfId="0" applyFont="1" applyAlignment="1" applyProtection="1">
      <alignment horizontal="center" vertical="center"/>
      <protection hidden="1"/>
    </xf>
    <xf numFmtId="0" fontId="3" fillId="8" borderId="26" xfId="0" applyFont="1" applyFill="1" applyBorder="1" applyAlignment="1" applyProtection="1">
      <alignment horizontal="center" vertical="center"/>
      <protection hidden="1"/>
    </xf>
    <xf numFmtId="0" fontId="3" fillId="8" borderId="9" xfId="0" applyFont="1" applyFill="1" applyBorder="1" applyAlignment="1" applyProtection="1">
      <alignment horizontal="center" vertical="center"/>
      <protection hidden="1"/>
    </xf>
    <xf numFmtId="0" fontId="3" fillId="8" borderId="9" xfId="0" applyFont="1" applyFill="1" applyBorder="1" applyAlignment="1" applyProtection="1">
      <alignment horizontal="center" vertical="center" wrapText="1"/>
      <protection hidden="1"/>
    </xf>
    <xf numFmtId="164" fontId="3" fillId="0" borderId="9" xfId="0" applyNumberFormat="1" applyFont="1" applyBorder="1" applyAlignment="1" applyProtection="1">
      <alignment horizontal="center" vertical="center"/>
      <protection hidden="1"/>
    </xf>
    <xf numFmtId="0" fontId="3" fillId="0" borderId="9" xfId="0" applyFont="1" applyBorder="1" applyAlignment="1" applyProtection="1">
      <alignment horizontal="center"/>
      <protection hidden="1"/>
    </xf>
    <xf numFmtId="10" fontId="3" fillId="0" borderId="9" xfId="0" applyNumberFormat="1" applyFont="1" applyBorder="1" applyAlignment="1" applyProtection="1">
      <alignment horizontal="center"/>
      <protection hidden="1"/>
    </xf>
    <xf numFmtId="0" fontId="3" fillId="0" borderId="0" xfId="0" applyFont="1" applyAlignment="1" applyProtection="1">
      <alignment horizontal="center"/>
      <protection hidden="1"/>
    </xf>
    <xf numFmtId="0" fontId="1" fillId="8" borderId="9" xfId="0" applyFont="1" applyFill="1" applyBorder="1" applyAlignment="1" applyProtection="1">
      <alignment horizontal="center" vertical="center" wrapText="1"/>
      <protection hidden="1"/>
    </xf>
    <xf numFmtId="0" fontId="1" fillId="22" borderId="9" xfId="0" applyFont="1" applyFill="1" applyBorder="1" applyAlignment="1" applyProtection="1">
      <alignment horizontal="center" vertical="center" wrapText="1"/>
      <protection hidden="1"/>
    </xf>
    <xf numFmtId="0" fontId="13" fillId="0" borderId="0" xfId="0" applyFont="1" applyProtection="1">
      <protection hidden="1"/>
    </xf>
    <xf numFmtId="0" fontId="16" fillId="0" borderId="9" xfId="0" applyFont="1" applyBorder="1" applyAlignment="1" applyProtection="1">
      <alignment horizontal="center" vertical="center" wrapText="1"/>
      <protection hidden="1"/>
    </xf>
    <xf numFmtId="0" fontId="16" fillId="0" borderId="9" xfId="0" applyFont="1" applyBorder="1" applyAlignment="1" applyProtection="1">
      <alignment vertical="center"/>
      <protection hidden="1"/>
    </xf>
    <xf numFmtId="168" fontId="16" fillId="0" borderId="9" xfId="0" applyNumberFormat="1" applyFont="1" applyBorder="1" applyAlignment="1" applyProtection="1">
      <alignment horizontal="center" vertical="center"/>
      <protection hidden="1"/>
    </xf>
    <xf numFmtId="0" fontId="16" fillId="0" borderId="9" xfId="0" applyFont="1" applyBorder="1" applyAlignment="1" applyProtection="1">
      <alignment horizontal="center" vertical="center"/>
      <protection hidden="1"/>
    </xf>
    <xf numFmtId="0" fontId="65" fillId="8" borderId="9" xfId="0" applyFont="1" applyFill="1" applyBorder="1" applyAlignment="1" applyProtection="1">
      <alignment horizontal="center" vertical="center"/>
      <protection hidden="1"/>
    </xf>
    <xf numFmtId="0" fontId="27" fillId="23" borderId="9" xfId="0" applyFont="1" applyFill="1" applyBorder="1" applyAlignment="1" applyProtection="1">
      <alignment horizontal="center" vertical="center"/>
      <protection hidden="1"/>
    </xf>
    <xf numFmtId="0" fontId="16" fillId="8" borderId="9" xfId="0" applyFont="1" applyFill="1" applyBorder="1" applyAlignment="1" applyProtection="1">
      <alignment horizontal="left" vertical="center" wrapText="1"/>
      <protection hidden="1"/>
    </xf>
    <xf numFmtId="0" fontId="16" fillId="0" borderId="9" xfId="0" applyFont="1" applyBorder="1" applyAlignment="1" applyProtection="1">
      <alignment vertical="center" wrapText="1"/>
      <protection hidden="1"/>
    </xf>
    <xf numFmtId="0" fontId="16" fillId="8" borderId="9" xfId="0" applyFont="1" applyFill="1" applyBorder="1" applyAlignment="1" applyProtection="1">
      <alignment horizontal="center" vertical="center" wrapText="1"/>
      <protection hidden="1"/>
    </xf>
    <xf numFmtId="0" fontId="1" fillId="0" borderId="9" xfId="0" applyFont="1" applyBorder="1" applyAlignment="1" applyProtection="1">
      <alignment horizontal="center" vertical="center"/>
      <protection hidden="1"/>
    </xf>
    <xf numFmtId="168" fontId="16" fillId="0" borderId="9" xfId="0" applyNumberFormat="1" applyFont="1" applyBorder="1" applyAlignment="1" applyProtection="1">
      <alignment horizontal="center"/>
      <protection hidden="1"/>
    </xf>
    <xf numFmtId="0" fontId="58" fillId="8" borderId="9" xfId="0" applyFont="1" applyFill="1" applyBorder="1" applyAlignment="1" applyProtection="1">
      <alignment horizontal="center" vertical="center"/>
      <protection hidden="1"/>
    </xf>
    <xf numFmtId="0" fontId="59" fillId="0" borderId="0" xfId="0" applyFont="1" applyProtection="1">
      <protection hidden="1"/>
    </xf>
    <xf numFmtId="0" fontId="27" fillId="2" borderId="6" xfId="0" applyFont="1" applyFill="1" applyBorder="1" applyAlignment="1" applyProtection="1">
      <alignment horizontal="left" vertical="center" wrapText="1"/>
      <protection hidden="1"/>
    </xf>
    <xf numFmtId="0" fontId="2" fillId="0" borderId="17" xfId="0" applyFont="1" applyBorder="1" applyProtection="1">
      <protection hidden="1"/>
    </xf>
    <xf numFmtId="0" fontId="2" fillId="0" borderId="145" xfId="0" applyFont="1" applyBorder="1" applyProtection="1">
      <protection hidden="1"/>
    </xf>
    <xf numFmtId="0" fontId="7" fillId="3" borderId="26" xfId="0" applyFont="1" applyFill="1" applyBorder="1" applyAlignment="1" applyProtection="1">
      <alignment horizontal="center" vertical="center" wrapText="1"/>
      <protection hidden="1"/>
    </xf>
    <xf numFmtId="0" fontId="7" fillId="0" borderId="35" xfId="0" applyFont="1" applyBorder="1" applyAlignment="1" applyProtection="1">
      <alignment horizontal="center"/>
      <protection hidden="1"/>
    </xf>
    <xf numFmtId="0" fontId="2" fillId="0" borderId="35" xfId="0" applyFont="1" applyBorder="1" applyProtection="1">
      <protection hidden="1"/>
    </xf>
    <xf numFmtId="0" fontId="7" fillId="0" borderId="0" xfId="0" applyFont="1" applyAlignment="1" applyProtection="1">
      <alignment horizontal="center"/>
      <protection hidden="1"/>
    </xf>
    <xf numFmtId="0" fontId="3" fillId="0" borderId="0" xfId="0" applyFont="1" applyAlignment="1" applyProtection="1">
      <alignment vertical="center"/>
      <protection hidden="1"/>
    </xf>
    <xf numFmtId="0" fontId="13" fillId="3" borderId="9" xfId="0" applyFont="1" applyFill="1" applyBorder="1" applyAlignment="1" applyProtection="1">
      <alignment horizontal="center" vertical="center"/>
      <protection hidden="1"/>
    </xf>
    <xf numFmtId="0" fontId="7" fillId="8" borderId="9" xfId="0" applyFont="1" applyFill="1" applyBorder="1" applyAlignment="1" applyProtection="1">
      <alignment horizontal="center" vertical="center"/>
      <protection hidden="1"/>
    </xf>
    <xf numFmtId="0" fontId="1" fillId="3" borderId="28" xfId="0" applyFont="1" applyFill="1" applyBorder="1" applyAlignment="1" applyProtection="1">
      <alignment horizontal="center" vertical="center"/>
      <protection hidden="1"/>
    </xf>
    <xf numFmtId="0" fontId="2" fillId="0" borderId="34" xfId="0" applyFont="1" applyBorder="1" applyProtection="1">
      <protection hidden="1"/>
    </xf>
    <xf numFmtId="0" fontId="2" fillId="0" borderId="29" xfId="0" applyFont="1" applyBorder="1" applyProtection="1">
      <protection hidden="1"/>
    </xf>
    <xf numFmtId="0" fontId="7" fillId="3" borderId="9" xfId="0" applyFont="1" applyFill="1" applyBorder="1" applyAlignment="1" applyProtection="1">
      <alignment horizontal="center" vertical="center"/>
      <protection hidden="1"/>
    </xf>
    <xf numFmtId="0" fontId="7" fillId="3" borderId="26" xfId="0" applyFont="1" applyFill="1" applyBorder="1" applyAlignment="1" applyProtection="1">
      <alignment horizontal="center" vertical="center"/>
      <protection hidden="1"/>
    </xf>
    <xf numFmtId="0" fontId="2" fillId="0" borderId="30" xfId="0" applyFont="1" applyBorder="1" applyProtection="1">
      <protection hidden="1"/>
    </xf>
    <xf numFmtId="0" fontId="2" fillId="0" borderId="31" xfId="0" applyFont="1" applyBorder="1" applyProtection="1">
      <protection hidden="1"/>
    </xf>
    <xf numFmtId="166" fontId="3" fillId="0" borderId="0" xfId="0" applyNumberFormat="1" applyFont="1" applyProtection="1">
      <protection hidden="1"/>
    </xf>
    <xf numFmtId="0" fontId="5" fillId="0" borderId="0" xfId="0" applyFont="1" applyAlignment="1" applyProtection="1">
      <alignment vertical="center"/>
      <protection hidden="1"/>
    </xf>
    <xf numFmtId="0" fontId="13" fillId="3" borderId="24" xfId="0" applyFont="1" applyFill="1" applyBorder="1" applyAlignment="1" applyProtection="1">
      <alignment horizontal="center" vertical="center"/>
      <protection hidden="1"/>
    </xf>
    <xf numFmtId="1" fontId="7" fillId="3" borderId="26" xfId="0" applyNumberFormat="1" applyFont="1" applyFill="1" applyBorder="1" applyAlignment="1" applyProtection="1">
      <alignment horizontal="center" vertical="center"/>
      <protection hidden="1"/>
    </xf>
    <xf numFmtId="0" fontId="2" fillId="0" borderId="146" xfId="0" applyFont="1" applyBorder="1" applyProtection="1">
      <protection hidden="1"/>
    </xf>
    <xf numFmtId="0" fontId="13" fillId="3" borderId="9" xfId="0" applyFont="1" applyFill="1" applyBorder="1" applyAlignment="1" applyProtection="1">
      <alignment horizontal="center" vertical="center" wrapText="1"/>
      <protection hidden="1"/>
    </xf>
    <xf numFmtId="180" fontId="3" fillId="6" borderId="26" xfId="0" applyNumberFormat="1" applyFont="1" applyFill="1" applyBorder="1" applyAlignment="1" applyProtection="1">
      <alignment horizontal="center" vertical="center"/>
      <protection hidden="1"/>
    </xf>
    <xf numFmtId="0" fontId="13" fillId="3" borderId="26" xfId="0" applyFont="1" applyFill="1" applyBorder="1" applyAlignment="1" applyProtection="1">
      <alignment horizontal="center" vertical="center"/>
      <protection hidden="1"/>
    </xf>
    <xf numFmtId="180" fontId="13" fillId="6" borderId="26" xfId="0" applyNumberFormat="1" applyFont="1" applyFill="1" applyBorder="1" applyAlignment="1" applyProtection="1">
      <alignment horizontal="center" vertical="center"/>
      <protection hidden="1"/>
    </xf>
    <xf numFmtId="0" fontId="6" fillId="3" borderId="26" xfId="0" applyFont="1" applyFill="1" applyBorder="1" applyAlignment="1" applyProtection="1">
      <alignment horizontal="center" vertical="center"/>
      <protection hidden="1"/>
    </xf>
    <xf numFmtId="0" fontId="2" fillId="0" borderId="8" xfId="0" applyFont="1" applyBorder="1" applyProtection="1">
      <protection hidden="1"/>
    </xf>
    <xf numFmtId="0" fontId="6" fillId="0" borderId="0" xfId="0" applyFont="1" applyAlignment="1" applyProtection="1">
      <alignment vertical="center"/>
      <protection hidden="1"/>
    </xf>
    <xf numFmtId="0" fontId="13" fillId="0" borderId="0" xfId="0" applyFont="1" applyAlignment="1" applyProtection="1">
      <alignment horizontal="center" vertical="center"/>
      <protection hidden="1"/>
    </xf>
    <xf numFmtId="0" fontId="13" fillId="8" borderId="9" xfId="0" applyFont="1" applyFill="1" applyBorder="1" applyAlignment="1" applyProtection="1">
      <alignment horizontal="center" vertical="center"/>
      <protection hidden="1"/>
    </xf>
    <xf numFmtId="181" fontId="13" fillId="3" borderId="9" xfId="0" applyNumberFormat="1" applyFont="1" applyFill="1" applyBorder="1" applyAlignment="1" applyProtection="1">
      <alignment horizontal="center" vertical="center"/>
      <protection hidden="1"/>
    </xf>
    <xf numFmtId="166" fontId="3" fillId="0" borderId="9" xfId="0" applyNumberFormat="1" applyFont="1" applyBorder="1" applyAlignment="1" applyProtection="1">
      <alignment horizontal="center" vertical="center"/>
      <protection hidden="1"/>
    </xf>
    <xf numFmtId="180" fontId="3" fillId="8" borderId="9" xfId="0" applyNumberFormat="1" applyFont="1" applyFill="1" applyBorder="1" applyAlignment="1" applyProtection="1">
      <alignment horizontal="center" vertical="center"/>
      <protection hidden="1"/>
    </xf>
    <xf numFmtId="181" fontId="3" fillId="0" borderId="9" xfId="0" applyNumberFormat="1" applyFont="1" applyBorder="1" applyAlignment="1" applyProtection="1">
      <alignment horizontal="center" vertical="center"/>
      <protection hidden="1"/>
    </xf>
    <xf numFmtId="0" fontId="6" fillId="0" borderId="0" xfId="0" applyFont="1" applyAlignment="1" applyProtection="1">
      <alignment horizontal="center" vertical="center"/>
      <protection hidden="1"/>
    </xf>
    <xf numFmtId="0" fontId="60" fillId="0" borderId="0" xfId="0" applyFont="1" applyProtection="1">
      <protection hidden="1"/>
    </xf>
    <xf numFmtId="0" fontId="6" fillId="2" borderId="1" xfId="0" applyFont="1" applyFill="1" applyBorder="1" applyAlignment="1" applyProtection="1">
      <alignment horizontal="center" vertical="center" wrapText="1"/>
      <protection hidden="1"/>
    </xf>
    <xf numFmtId="0" fontId="2" fillId="0" borderId="12" xfId="0" applyFont="1" applyBorder="1" applyProtection="1">
      <protection hidden="1"/>
    </xf>
    <xf numFmtId="0" fontId="2" fillId="0" borderId="2" xfId="0" applyFont="1" applyBorder="1" applyProtection="1">
      <protection hidden="1"/>
    </xf>
    <xf numFmtId="0" fontId="6" fillId="2" borderId="4" xfId="0" applyFont="1" applyFill="1" applyBorder="1" applyAlignment="1" applyProtection="1">
      <alignment horizontal="center" vertical="center" wrapText="1"/>
      <protection hidden="1"/>
    </xf>
    <xf numFmtId="0" fontId="2" fillId="0" borderId="15" xfId="0" applyFont="1" applyBorder="1" applyProtection="1">
      <protection hidden="1"/>
    </xf>
    <xf numFmtId="0" fontId="2" fillId="0" borderId="5" xfId="0" applyFont="1" applyBorder="1" applyProtection="1">
      <protection hidden="1"/>
    </xf>
    <xf numFmtId="0" fontId="6" fillId="2" borderId="6" xfId="0" applyFont="1" applyFill="1" applyBorder="1" applyAlignment="1" applyProtection="1">
      <alignment horizontal="center" vertical="center" wrapText="1"/>
      <protection hidden="1"/>
    </xf>
    <xf numFmtId="0" fontId="2" fillId="0" borderId="7" xfId="0" applyFont="1" applyBorder="1" applyProtection="1">
      <protection hidden="1"/>
    </xf>
    <xf numFmtId="0" fontId="60" fillId="5" borderId="3" xfId="0" applyFont="1" applyFill="1" applyBorder="1" applyProtection="1">
      <protection hidden="1"/>
    </xf>
    <xf numFmtId="0" fontId="61" fillId="3" borderId="114" xfId="0" applyFont="1" applyFill="1" applyBorder="1" applyAlignment="1" applyProtection="1">
      <alignment horizontal="center" vertical="center"/>
      <protection hidden="1"/>
    </xf>
    <xf numFmtId="182" fontId="62" fillId="8" borderId="133" xfId="0" applyNumberFormat="1" applyFont="1" applyFill="1" applyBorder="1" applyAlignment="1" applyProtection="1">
      <alignment horizontal="center" vertical="center"/>
      <protection hidden="1"/>
    </xf>
    <xf numFmtId="0" fontId="61" fillId="3" borderId="114" xfId="0" applyFont="1" applyFill="1" applyBorder="1" applyAlignment="1" applyProtection="1">
      <alignment horizontal="center"/>
      <protection hidden="1"/>
    </xf>
    <xf numFmtId="0" fontId="61" fillId="3" borderId="101" xfId="0" applyFont="1" applyFill="1" applyBorder="1" applyAlignment="1" applyProtection="1">
      <alignment horizontal="center"/>
      <protection hidden="1"/>
    </xf>
    <xf numFmtId="165" fontId="61" fillId="6" borderId="147" xfId="0" applyNumberFormat="1" applyFont="1" applyFill="1" applyBorder="1" applyAlignment="1" applyProtection="1">
      <alignment horizontal="center" vertical="center"/>
      <protection hidden="1"/>
    </xf>
    <xf numFmtId="0" fontId="61" fillId="3" borderId="114" xfId="0" applyFont="1" applyFill="1" applyBorder="1" applyAlignment="1" applyProtection="1">
      <alignment horizontal="center" vertical="center" wrapText="1"/>
      <protection hidden="1"/>
    </xf>
    <xf numFmtId="14" fontId="61" fillId="8" borderId="133" xfId="0" applyNumberFormat="1" applyFont="1" applyFill="1" applyBorder="1" applyAlignment="1" applyProtection="1">
      <alignment horizontal="center" vertical="center" wrapText="1"/>
      <protection hidden="1"/>
    </xf>
    <xf numFmtId="0" fontId="61" fillId="8" borderId="133" xfId="0" applyFont="1" applyFill="1" applyBorder="1" applyAlignment="1" applyProtection="1">
      <alignment horizontal="center" vertical="center"/>
      <protection hidden="1"/>
    </xf>
    <xf numFmtId="0" fontId="61" fillId="5" borderId="114" xfId="0" applyFont="1" applyFill="1" applyBorder="1" applyAlignment="1" applyProtection="1">
      <alignment horizontal="left" vertical="center"/>
      <protection hidden="1"/>
    </xf>
    <xf numFmtId="0" fontId="61" fillId="6" borderId="133" xfId="0" applyFont="1" applyFill="1" applyBorder="1" applyAlignment="1" applyProtection="1">
      <alignment horizontal="center" vertical="center"/>
      <protection hidden="1"/>
    </xf>
    <xf numFmtId="0" fontId="61" fillId="6" borderId="114" xfId="0" applyFont="1" applyFill="1" applyBorder="1" applyAlignment="1" applyProtection="1">
      <alignment horizontal="center" vertical="center" wrapText="1"/>
      <protection hidden="1"/>
    </xf>
    <xf numFmtId="184" fontId="61" fillId="6" borderId="114" xfId="0" applyNumberFormat="1" applyFont="1" applyFill="1" applyBorder="1" applyAlignment="1" applyProtection="1">
      <alignment horizontal="center" vertical="center"/>
      <protection hidden="1"/>
    </xf>
    <xf numFmtId="184" fontId="2" fillId="0" borderId="116" xfId="0" applyNumberFormat="1" applyFont="1" applyBorder="1" applyProtection="1">
      <protection hidden="1"/>
    </xf>
    <xf numFmtId="0" fontId="61" fillId="3" borderId="148" xfId="0" applyFont="1" applyFill="1" applyBorder="1" applyAlignment="1" applyProtection="1">
      <alignment horizontal="center" vertical="center" wrapText="1"/>
      <protection hidden="1"/>
    </xf>
    <xf numFmtId="184" fontId="61" fillId="6" borderId="149" xfId="0" applyNumberFormat="1" applyFont="1" applyFill="1" applyBorder="1" applyAlignment="1" applyProtection="1">
      <alignment horizontal="center" vertical="center"/>
      <protection hidden="1"/>
    </xf>
    <xf numFmtId="6" fontId="61" fillId="8" borderId="133" xfId="0" applyNumberFormat="1" applyFont="1" applyFill="1" applyBorder="1" applyAlignment="1" applyProtection="1">
      <alignment horizontal="center" vertical="center" wrapText="1"/>
      <protection hidden="1"/>
    </xf>
    <xf numFmtId="10" fontId="61" fillId="8" borderId="133" xfId="0" applyNumberFormat="1" applyFont="1" applyFill="1" applyBorder="1" applyAlignment="1" applyProtection="1">
      <alignment horizontal="center" vertical="center" wrapText="1"/>
      <protection hidden="1"/>
    </xf>
    <xf numFmtId="6" fontId="60" fillId="5" borderId="3" xfId="0" applyNumberFormat="1" applyFont="1" applyFill="1" applyBorder="1" applyProtection="1">
      <protection hidden="1"/>
    </xf>
    <xf numFmtId="0" fontId="61" fillId="3" borderId="26" xfId="0" applyFont="1" applyFill="1" applyBorder="1" applyAlignment="1" applyProtection="1">
      <alignment horizontal="center" vertical="center" wrapText="1"/>
      <protection hidden="1"/>
    </xf>
    <xf numFmtId="0" fontId="61" fillId="3" borderId="9" xfId="0" applyFont="1" applyFill="1" applyBorder="1" applyAlignment="1" applyProtection="1">
      <alignment horizontal="center" vertical="center"/>
      <protection hidden="1"/>
    </xf>
    <xf numFmtId="0" fontId="60" fillId="5" borderId="3" xfId="0" applyFont="1" applyFill="1" applyBorder="1" applyAlignment="1" applyProtection="1">
      <alignment horizontal="center"/>
      <protection hidden="1"/>
    </xf>
    <xf numFmtId="0" fontId="60" fillId="5" borderId="3" xfId="0" applyFont="1" applyFill="1" applyBorder="1" applyAlignment="1" applyProtection="1">
      <alignment horizontal="left"/>
      <protection hidden="1"/>
    </xf>
    <xf numFmtId="0" fontId="61" fillId="8" borderId="9" xfId="0" applyFont="1" applyFill="1" applyBorder="1" applyAlignment="1" applyProtection="1">
      <alignment horizontal="center" vertical="center" wrapText="1"/>
      <protection hidden="1"/>
    </xf>
    <xf numFmtId="0" fontId="61" fillId="3" borderId="9" xfId="0" applyFont="1" applyFill="1" applyBorder="1" applyAlignment="1" applyProtection="1">
      <alignment horizontal="center" vertical="center" wrapText="1"/>
      <protection hidden="1"/>
    </xf>
    <xf numFmtId="0" fontId="61" fillId="3" borderId="9" xfId="0" applyFont="1" applyFill="1" applyBorder="1" applyAlignment="1" applyProtection="1">
      <alignment vertical="center" wrapText="1"/>
      <protection hidden="1"/>
    </xf>
    <xf numFmtId="0" fontId="61" fillId="3" borderId="150" xfId="0" applyFont="1" applyFill="1" applyBorder="1" applyAlignment="1" applyProtection="1">
      <alignment horizontal="center" vertical="center" wrapText="1"/>
      <protection hidden="1"/>
    </xf>
    <xf numFmtId="0" fontId="61" fillId="3" borderId="151" xfId="0" applyFont="1" applyFill="1" applyBorder="1" applyAlignment="1" applyProtection="1">
      <alignment horizontal="center" vertical="center" wrapText="1"/>
      <protection hidden="1"/>
    </xf>
    <xf numFmtId="183" fontId="61" fillId="0" borderId="0" xfId="0" applyNumberFormat="1" applyFont="1" applyAlignment="1" applyProtection="1">
      <alignment horizontal="center" vertical="center"/>
      <protection hidden="1"/>
    </xf>
    <xf numFmtId="0" fontId="60" fillId="0" borderId="0" xfId="0" applyFont="1" applyAlignment="1" applyProtection="1">
      <alignment vertical="center"/>
      <protection hidden="1"/>
    </xf>
    <xf numFmtId="0" fontId="61" fillId="5" borderId="9" xfId="0" applyFont="1" applyFill="1" applyBorder="1" applyAlignment="1" applyProtection="1">
      <alignment horizontal="center" vertical="center"/>
      <protection hidden="1"/>
    </xf>
    <xf numFmtId="0" fontId="60" fillId="5" borderId="26" xfId="0" applyFont="1" applyFill="1" applyBorder="1" applyAlignment="1" applyProtection="1">
      <alignment horizontal="left" vertical="center" wrapText="1"/>
      <protection hidden="1"/>
    </xf>
    <xf numFmtId="185" fontId="60" fillId="5" borderId="9" xfId="0" applyNumberFormat="1" applyFont="1" applyFill="1" applyBorder="1" applyAlignment="1" applyProtection="1">
      <alignment horizontal="center" vertical="center"/>
      <protection hidden="1"/>
    </xf>
    <xf numFmtId="10" fontId="60" fillId="5" borderId="9" xfId="0" applyNumberFormat="1" applyFont="1" applyFill="1" applyBorder="1" applyAlignment="1" applyProtection="1">
      <alignment horizontal="center" vertical="center"/>
      <protection hidden="1"/>
    </xf>
    <xf numFmtId="2" fontId="60" fillId="5" borderId="9" xfId="0" applyNumberFormat="1" applyFont="1" applyFill="1" applyBorder="1" applyAlignment="1" applyProtection="1">
      <alignment horizontal="center" vertical="center"/>
      <protection hidden="1"/>
    </xf>
    <xf numFmtId="2" fontId="61" fillId="5" borderId="9" xfId="0" applyNumberFormat="1" applyFont="1" applyFill="1" applyBorder="1" applyAlignment="1" applyProtection="1">
      <alignment horizontal="center" vertical="center"/>
      <protection hidden="1"/>
    </xf>
    <xf numFmtId="1" fontId="61" fillId="0" borderId="9" xfId="0" applyNumberFormat="1" applyFont="1" applyBorder="1" applyAlignment="1" applyProtection="1">
      <alignment horizontal="center" vertical="center"/>
      <protection hidden="1"/>
    </xf>
    <xf numFmtId="0" fontId="61" fillId="8" borderId="26" xfId="0" applyFont="1" applyFill="1" applyBorder="1" applyAlignment="1" applyProtection="1">
      <alignment vertical="center" wrapText="1"/>
      <protection hidden="1"/>
    </xf>
    <xf numFmtId="0" fontId="2" fillId="0" borderId="8" xfId="0" applyFont="1" applyBorder="1" applyAlignment="1" applyProtection="1">
      <protection hidden="1"/>
    </xf>
    <xf numFmtId="0" fontId="2" fillId="0" borderId="27" xfId="0" applyFont="1" applyBorder="1" applyAlignment="1" applyProtection="1">
      <protection hidden="1"/>
    </xf>
    <xf numFmtId="183" fontId="60" fillId="0" borderId="0" xfId="0" applyNumberFormat="1" applyFont="1" applyAlignment="1" applyProtection="1">
      <alignment vertical="center"/>
      <protection hidden="1"/>
    </xf>
    <xf numFmtId="1" fontId="60" fillId="0" borderId="0" xfId="0" applyNumberFormat="1" applyFont="1" applyAlignment="1" applyProtection="1">
      <alignment horizontal="center" vertical="center"/>
      <protection hidden="1"/>
    </xf>
    <xf numFmtId="0" fontId="61" fillId="8" borderId="26" xfId="0" applyFont="1" applyFill="1" applyBorder="1" applyAlignment="1" applyProtection="1">
      <alignment horizontal="left" vertical="center" wrapText="1"/>
      <protection hidden="1"/>
    </xf>
    <xf numFmtId="0" fontId="2" fillId="0" borderId="8" xfId="0" applyFont="1" applyBorder="1" applyAlignment="1" applyProtection="1">
      <alignment horizontal="left"/>
      <protection hidden="1"/>
    </xf>
    <xf numFmtId="0" fontId="2" fillId="0" borderId="27" xfId="0" applyFont="1" applyBorder="1" applyAlignment="1" applyProtection="1">
      <alignment horizontal="left"/>
      <protection hidden="1"/>
    </xf>
    <xf numFmtId="0" fontId="61" fillId="8" borderId="26" xfId="0" applyFont="1" applyFill="1" applyBorder="1" applyAlignment="1" applyProtection="1">
      <alignment horizontal="center" vertical="center" wrapText="1"/>
      <protection hidden="1"/>
    </xf>
    <xf numFmtId="0" fontId="61" fillId="8" borderId="152" xfId="0" applyFont="1" applyFill="1" applyBorder="1" applyAlignment="1" applyProtection="1">
      <alignment horizontal="center" vertical="center" wrapText="1"/>
      <protection hidden="1"/>
    </xf>
    <xf numFmtId="0" fontId="61" fillId="8" borderId="153" xfId="0" applyFont="1" applyFill="1" applyBorder="1" applyAlignment="1" applyProtection="1">
      <alignment horizontal="center" vertical="center" wrapText="1"/>
      <protection hidden="1"/>
    </xf>
    <xf numFmtId="0" fontId="61" fillId="8" borderId="154" xfId="0" applyFont="1" applyFill="1" applyBorder="1" applyAlignment="1" applyProtection="1">
      <alignment horizontal="center" vertical="center" wrapText="1"/>
      <protection hidden="1"/>
    </xf>
    <xf numFmtId="185" fontId="60" fillId="0" borderId="0" xfId="0" applyNumberFormat="1" applyFont="1" applyProtection="1">
      <protection hidden="1"/>
    </xf>
    <xf numFmtId="10" fontId="60" fillId="0" borderId="0" xfId="0" applyNumberFormat="1" applyFont="1" applyProtection="1">
      <protection hidden="1"/>
    </xf>
    <xf numFmtId="41" fontId="60" fillId="0" borderId="0" xfId="3" applyFont="1" applyProtection="1">
      <protection hidden="1"/>
    </xf>
    <xf numFmtId="184" fontId="60" fillId="0" borderId="0" xfId="0" applyNumberFormat="1" applyFont="1" applyProtection="1">
      <protection hidden="1"/>
    </xf>
    <xf numFmtId="9" fontId="60" fillId="0" borderId="0" xfId="0" applyNumberFormat="1" applyFont="1" applyProtection="1">
      <protection hidden="1"/>
    </xf>
  </cellXfs>
  <cellStyles count="4">
    <cellStyle name="Millares [0]" xfId="3" builtinId="6"/>
    <cellStyle name="Millares_Formato Evaluacion LP No. 41 Biblioteca Belen" xfId="2"/>
    <cellStyle name="Normal" xfId="0" builtinId="0"/>
    <cellStyle name="Normal_CONSOLIDADO  EVALUACIÓN LP 53 OBRA ADECUACIÓN Y MANTENIMIENTO DEL TEATRO LIDO" xfId="1"/>
  </cellStyles>
  <dxfs count="8942">
    <dxf>
      <fill>
        <patternFill patternType="solid">
          <fgColor rgb="FFFFFF00"/>
          <bgColor rgb="FFFFFF00"/>
        </patternFill>
      </fill>
    </dxf>
    <dxf>
      <fill>
        <patternFill patternType="solid">
          <fgColor rgb="FFFF0000"/>
          <bgColor rgb="FFFF0000"/>
        </patternFill>
      </fill>
    </dxf>
    <dxf>
      <fill>
        <patternFill patternType="solid">
          <fgColor rgb="FF92D050"/>
          <bgColor rgb="FF92D050"/>
        </patternFill>
      </fill>
    </dxf>
    <dxf>
      <fill>
        <patternFill patternType="solid">
          <fgColor rgb="FF92D050"/>
          <bgColor rgb="FF92D05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FF0000"/>
          <bgColor rgb="FFFF0000"/>
        </patternFill>
      </fill>
    </dxf>
    <dxf>
      <fill>
        <patternFill patternType="solid">
          <fgColor rgb="FF00B050"/>
          <bgColor rgb="FF00B050"/>
        </patternFill>
      </fill>
    </dxf>
    <dxf>
      <fill>
        <patternFill patternType="solid">
          <fgColor rgb="FFFF0000"/>
          <bgColor rgb="FFFF0000"/>
        </patternFill>
      </fill>
    </dxf>
    <dxf>
      <fill>
        <patternFill patternType="solid">
          <fgColor rgb="FF00B050"/>
          <bgColor rgb="FF00B050"/>
        </patternFill>
      </fill>
    </dxf>
    <dxf>
      <fill>
        <patternFill patternType="solid">
          <fgColor rgb="FFFF0000"/>
          <bgColor rgb="FFFF0000"/>
        </patternFill>
      </fill>
    </dxf>
    <dxf>
      <fill>
        <patternFill patternType="solid">
          <fgColor rgb="FF00B050"/>
          <bgColor rgb="FF00B05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ont>
        <color theme="1"/>
      </font>
      <fill>
        <patternFill patternType="solid">
          <fgColor rgb="FFFF0000"/>
          <bgColor rgb="FFFF0000"/>
        </patternFill>
      </fill>
    </dxf>
    <dxf>
      <font>
        <color theme="1"/>
      </font>
      <fill>
        <patternFill patternType="solid">
          <fgColor rgb="FFFF0000"/>
          <bgColor rgb="FFFF0000"/>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rgb="FFFFFF00"/>
        </patternFill>
      </fill>
    </dxf>
    <dxf>
      <fill>
        <patternFill>
          <bgColor theme="9" tint="-0.24994659260841701"/>
        </patternFill>
      </fill>
    </dxf>
    <dxf>
      <fill>
        <patternFill>
          <bgColor theme="9" tint="0.79998168889431442"/>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theme="9" tint="0.79998168889431442"/>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theme="9" tint="0.79998168889431442"/>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theme="9" tint="0.79998168889431442"/>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theme="9" tint="0.79998168889431442"/>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theme="9" tint="0.79998168889431442"/>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theme="9" tint="0.79998168889431442"/>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theme="9" tint="0.79998168889431442"/>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theme="9" tint="0.79998168889431442"/>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theme="9" tint="0.79998168889431442"/>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theme="9" tint="0.79998168889431442"/>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theme="9" tint="0.79998168889431442"/>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theme="9" tint="0.79998168889431442"/>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theme="9" tint="0.79998168889431442"/>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theme="9" tint="0.79998168889431442"/>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rgb="FFFFFF00"/>
        </patternFill>
      </fill>
    </dxf>
    <dxf>
      <fill>
        <patternFill>
          <bgColor theme="9" tint="-0.24994659260841701"/>
        </patternFill>
      </fill>
    </dxf>
    <dxf>
      <fill>
        <patternFill>
          <bgColor theme="9" tint="0.79998168889431442"/>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theme="9" tint="0.79998168889431442"/>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theme="9" tint="0.79998168889431442"/>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theme="9" tint="0.79998168889431442"/>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theme="9" tint="0.79998168889431442"/>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theme="9" tint="0.79998168889431442"/>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theme="9" tint="0.79998168889431442"/>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theme="9" tint="0.79998168889431442"/>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theme="9" tint="0.79998168889431442"/>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theme="9" tint="0.79998168889431442"/>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theme="9" tint="0.79998168889431442"/>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solid">
          <fgColor rgb="FFFF6600"/>
          <bgColor rgb="FFFF6600"/>
        </patternFill>
      </fill>
    </dxf>
    <dxf>
      <fill>
        <patternFill patternType="solid">
          <fgColor rgb="FFFFFF00"/>
          <bgColor rgb="FFFFFF00"/>
        </patternFill>
      </fill>
    </dxf>
    <dxf>
      <fill>
        <patternFill patternType="solid">
          <fgColor rgb="FFFF6600"/>
          <bgColor rgb="FFFF6600"/>
        </patternFill>
      </fill>
    </dxf>
    <dxf>
      <fill>
        <patternFill patternType="solid">
          <fgColor rgb="FFFFFF00"/>
          <bgColor rgb="FFFFFF00"/>
        </patternFill>
      </fill>
    </dxf>
    <dxf>
      <fill>
        <patternFill patternType="solid">
          <fgColor rgb="FFFF6600"/>
          <bgColor rgb="FFFF6600"/>
        </patternFill>
      </fill>
    </dxf>
    <dxf>
      <fill>
        <patternFill patternType="solid">
          <fgColor rgb="FFFFFF00"/>
          <bgColor rgb="FFFFFF00"/>
        </patternFill>
      </fill>
    </dxf>
    <dxf>
      <fill>
        <patternFill patternType="solid">
          <fgColor rgb="FFFF6600"/>
          <bgColor rgb="FFFF6600"/>
        </patternFill>
      </fill>
    </dxf>
    <dxf>
      <fill>
        <patternFill patternType="solid">
          <fgColor rgb="FFFFFF00"/>
          <bgColor rgb="FFFFFF00"/>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rgb="FFFFFF00"/>
        </patternFill>
      </fill>
    </dxf>
    <dxf>
      <fill>
        <patternFill>
          <bgColor theme="9" tint="-0.24994659260841701"/>
        </patternFill>
      </fill>
    </dxf>
    <dxf>
      <fill>
        <patternFill>
          <bgColor theme="9" tint="0.79998168889431442"/>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theme="9" tint="0.79998168889431442"/>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theme="9" tint="0.79998168889431442"/>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theme="9" tint="0.79998168889431442"/>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6600"/>
          <bgColor rgb="FFFF6600"/>
        </patternFill>
      </fill>
    </dxf>
    <dxf>
      <fill>
        <patternFill patternType="solid">
          <fgColor rgb="FFFF6600"/>
          <bgColor rgb="FFFF66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FFF00"/>
          <bgColor rgb="FFFFFF00"/>
        </patternFill>
      </fill>
    </dxf>
    <dxf>
      <fill>
        <patternFill patternType="solid">
          <fgColor rgb="FFFF0000"/>
          <bgColor rgb="FFFF0000"/>
        </patternFill>
      </fill>
    </dxf>
    <dxf>
      <fill>
        <patternFill patternType="solid">
          <fgColor rgb="FFE36C09"/>
          <bgColor rgb="FFE36C09"/>
        </patternFill>
      </fill>
    </dxf>
    <dxf>
      <fill>
        <patternFill patternType="solid">
          <fgColor rgb="FFE36C09"/>
          <bgColor rgb="FFE36C09"/>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FFF00"/>
          <bgColor rgb="FFFFFF00"/>
        </patternFill>
      </fill>
    </dxf>
    <dxf>
      <fill>
        <patternFill patternType="solid">
          <fgColor rgb="FFFF0000"/>
          <bgColor rgb="FFFF0000"/>
        </patternFill>
      </fill>
    </dxf>
    <dxf>
      <fill>
        <patternFill patternType="solid">
          <fgColor rgb="FFE36C09"/>
          <bgColor rgb="FFE36C09"/>
        </patternFill>
      </fill>
    </dxf>
    <dxf>
      <fill>
        <patternFill patternType="solid">
          <fgColor rgb="FFE36C09"/>
          <bgColor rgb="FFE36C09"/>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FFF00"/>
          <bgColor rgb="FFFFFF00"/>
        </patternFill>
      </fill>
    </dxf>
    <dxf>
      <fill>
        <patternFill patternType="solid">
          <fgColor rgb="FFFF0000"/>
          <bgColor rgb="FFFF0000"/>
        </patternFill>
      </fill>
    </dxf>
    <dxf>
      <fill>
        <patternFill patternType="solid">
          <fgColor rgb="FFE36C09"/>
          <bgColor rgb="FFE36C09"/>
        </patternFill>
      </fill>
    </dxf>
    <dxf>
      <fill>
        <patternFill patternType="solid">
          <fgColor rgb="FFE36C09"/>
          <bgColor rgb="FFE36C09"/>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FFF00"/>
          <bgColor rgb="FFFFFF00"/>
        </patternFill>
      </fill>
    </dxf>
    <dxf>
      <fill>
        <patternFill patternType="solid">
          <fgColor rgb="FFFF0000"/>
          <bgColor rgb="FFFF0000"/>
        </patternFill>
      </fill>
    </dxf>
    <dxf>
      <fill>
        <patternFill patternType="solid">
          <fgColor rgb="FFE36C09"/>
          <bgColor rgb="FFE36C09"/>
        </patternFill>
      </fill>
    </dxf>
    <dxf>
      <fill>
        <patternFill patternType="solid">
          <fgColor rgb="FFE36C09"/>
          <bgColor rgb="FFE36C09"/>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FF00"/>
          <bgColor rgb="FFFFFF00"/>
        </patternFill>
      </fill>
    </dxf>
    <dxf>
      <fill>
        <patternFill patternType="solid">
          <fgColor rgb="FFFF6600"/>
          <bgColor rgb="FFFF6600"/>
        </patternFill>
      </fill>
    </dxf>
    <dxf>
      <fill>
        <patternFill patternType="solid">
          <fgColor rgb="FFFF6600"/>
          <bgColor rgb="FFFF66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FFF00"/>
          <bgColor rgb="FFFFFF00"/>
        </patternFill>
      </fill>
    </dxf>
    <dxf>
      <fill>
        <patternFill patternType="solid">
          <fgColor rgb="FFFF0000"/>
          <bgColor rgb="FFFF0000"/>
        </patternFill>
      </fill>
    </dxf>
    <dxf>
      <fill>
        <patternFill patternType="solid">
          <fgColor rgb="FFE36C09"/>
          <bgColor rgb="FFE36C09"/>
        </patternFill>
      </fill>
    </dxf>
    <dxf>
      <fill>
        <patternFill patternType="solid">
          <fgColor rgb="FFE36C09"/>
          <bgColor rgb="FFE36C09"/>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FFF00"/>
          <bgColor rgb="FFFFFF00"/>
        </patternFill>
      </fill>
    </dxf>
    <dxf>
      <fill>
        <patternFill patternType="solid">
          <fgColor rgb="FFFF0000"/>
          <bgColor rgb="FFFF0000"/>
        </patternFill>
      </fill>
    </dxf>
    <dxf>
      <fill>
        <patternFill patternType="solid">
          <fgColor rgb="FFE36C09"/>
          <bgColor rgb="FFE36C09"/>
        </patternFill>
      </fill>
    </dxf>
    <dxf>
      <fill>
        <patternFill patternType="solid">
          <fgColor rgb="FFE36C09"/>
          <bgColor rgb="FFE36C09"/>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FFF00"/>
          <bgColor rgb="FFFFFF00"/>
        </patternFill>
      </fill>
    </dxf>
    <dxf>
      <fill>
        <patternFill patternType="solid">
          <fgColor rgb="FFFF0000"/>
          <bgColor rgb="FFFF0000"/>
        </patternFill>
      </fill>
    </dxf>
    <dxf>
      <fill>
        <patternFill patternType="solid">
          <fgColor rgb="FFE36C09"/>
          <bgColor rgb="FFE36C09"/>
        </patternFill>
      </fill>
    </dxf>
    <dxf>
      <fill>
        <patternFill patternType="solid">
          <fgColor rgb="FFE36C09"/>
          <bgColor rgb="FFE36C09"/>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FFF00"/>
          <bgColor rgb="FFFFFF00"/>
        </patternFill>
      </fill>
    </dxf>
    <dxf>
      <fill>
        <patternFill patternType="solid">
          <fgColor rgb="FFFF0000"/>
          <bgColor rgb="FFFF0000"/>
        </patternFill>
      </fill>
    </dxf>
    <dxf>
      <fill>
        <patternFill patternType="solid">
          <fgColor rgb="FFE36C09"/>
          <bgColor rgb="FFE36C09"/>
        </patternFill>
      </fill>
    </dxf>
    <dxf>
      <fill>
        <patternFill patternType="solid">
          <fgColor rgb="FFE36C09"/>
          <bgColor rgb="FFE36C09"/>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FF00"/>
          <bgColor rgb="FFFFFF00"/>
        </patternFill>
      </fill>
    </dxf>
    <dxf>
      <fill>
        <patternFill patternType="solid">
          <fgColor rgb="FFFF6600"/>
          <bgColor rgb="FFFF6600"/>
        </patternFill>
      </fill>
    </dxf>
    <dxf>
      <fill>
        <patternFill patternType="solid">
          <fgColor rgb="FFFF6600"/>
          <bgColor rgb="FFFF66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FFF00"/>
          <bgColor rgb="FFFFFF00"/>
        </patternFill>
      </fill>
    </dxf>
    <dxf>
      <fill>
        <patternFill patternType="solid">
          <fgColor rgb="FFFF0000"/>
          <bgColor rgb="FFFF0000"/>
        </patternFill>
      </fill>
    </dxf>
    <dxf>
      <fill>
        <patternFill patternType="solid">
          <fgColor rgb="FFE36C09"/>
          <bgColor rgb="FFE36C09"/>
        </patternFill>
      </fill>
    </dxf>
    <dxf>
      <fill>
        <patternFill patternType="solid">
          <fgColor rgb="FFE36C09"/>
          <bgColor rgb="FFE36C09"/>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FFF00"/>
          <bgColor rgb="FFFFFF00"/>
        </patternFill>
      </fill>
    </dxf>
    <dxf>
      <fill>
        <patternFill patternType="solid">
          <fgColor rgb="FFFF0000"/>
          <bgColor rgb="FFFF0000"/>
        </patternFill>
      </fill>
    </dxf>
    <dxf>
      <fill>
        <patternFill patternType="solid">
          <fgColor rgb="FFE36C09"/>
          <bgColor rgb="FFE36C09"/>
        </patternFill>
      </fill>
    </dxf>
    <dxf>
      <fill>
        <patternFill patternType="solid">
          <fgColor rgb="FFE36C09"/>
          <bgColor rgb="FFE36C09"/>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FFF00"/>
          <bgColor rgb="FFFFFF00"/>
        </patternFill>
      </fill>
    </dxf>
    <dxf>
      <fill>
        <patternFill patternType="solid">
          <fgColor rgb="FFFF0000"/>
          <bgColor rgb="FFFF0000"/>
        </patternFill>
      </fill>
    </dxf>
    <dxf>
      <fill>
        <patternFill patternType="solid">
          <fgColor rgb="FFE36C09"/>
          <bgColor rgb="FFE36C09"/>
        </patternFill>
      </fill>
    </dxf>
    <dxf>
      <fill>
        <patternFill patternType="solid">
          <fgColor rgb="FFE36C09"/>
          <bgColor rgb="FFE36C09"/>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FFF00"/>
          <bgColor rgb="FFFFFF00"/>
        </patternFill>
      </fill>
    </dxf>
    <dxf>
      <fill>
        <patternFill patternType="solid">
          <fgColor rgb="FFFF0000"/>
          <bgColor rgb="FFFF0000"/>
        </patternFill>
      </fill>
    </dxf>
    <dxf>
      <fill>
        <patternFill patternType="solid">
          <fgColor rgb="FFE36C09"/>
          <bgColor rgb="FFE36C09"/>
        </patternFill>
      </fill>
    </dxf>
    <dxf>
      <fill>
        <patternFill patternType="solid">
          <fgColor rgb="FFE36C09"/>
          <bgColor rgb="FFE36C09"/>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FF00"/>
          <bgColor rgb="FFFFFF00"/>
        </patternFill>
      </fill>
    </dxf>
    <dxf>
      <fill>
        <patternFill patternType="solid">
          <fgColor rgb="FFFF6600"/>
          <bgColor rgb="FFFF6600"/>
        </patternFill>
      </fill>
    </dxf>
    <dxf>
      <fill>
        <patternFill patternType="solid">
          <fgColor rgb="FFFF6600"/>
          <bgColor rgb="FFFF66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FFF00"/>
          <bgColor rgb="FFFFFF00"/>
        </patternFill>
      </fill>
    </dxf>
    <dxf>
      <fill>
        <patternFill patternType="solid">
          <fgColor rgb="FFFF0000"/>
          <bgColor rgb="FFFF0000"/>
        </patternFill>
      </fill>
    </dxf>
    <dxf>
      <fill>
        <patternFill patternType="solid">
          <fgColor rgb="FFE36C09"/>
          <bgColor rgb="FFE36C09"/>
        </patternFill>
      </fill>
    </dxf>
    <dxf>
      <fill>
        <patternFill patternType="solid">
          <fgColor rgb="FFE36C09"/>
          <bgColor rgb="FFE36C09"/>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FFF00"/>
          <bgColor rgb="FFFFFF00"/>
        </patternFill>
      </fill>
    </dxf>
    <dxf>
      <fill>
        <patternFill patternType="solid">
          <fgColor rgb="FFFF0000"/>
          <bgColor rgb="FFFF0000"/>
        </patternFill>
      </fill>
    </dxf>
    <dxf>
      <fill>
        <patternFill patternType="solid">
          <fgColor rgb="FFE36C09"/>
          <bgColor rgb="FFE36C09"/>
        </patternFill>
      </fill>
    </dxf>
    <dxf>
      <fill>
        <patternFill patternType="solid">
          <fgColor rgb="FFE36C09"/>
          <bgColor rgb="FFE36C09"/>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FFF00"/>
          <bgColor rgb="FFFFFF00"/>
        </patternFill>
      </fill>
    </dxf>
    <dxf>
      <fill>
        <patternFill patternType="solid">
          <fgColor rgb="FFFF0000"/>
          <bgColor rgb="FFFF0000"/>
        </patternFill>
      </fill>
    </dxf>
    <dxf>
      <fill>
        <patternFill patternType="solid">
          <fgColor rgb="FFE36C09"/>
          <bgColor rgb="FFE36C09"/>
        </patternFill>
      </fill>
    </dxf>
    <dxf>
      <fill>
        <patternFill patternType="solid">
          <fgColor rgb="FFE36C09"/>
          <bgColor rgb="FFE36C09"/>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FFF00"/>
          <bgColor rgb="FFFFFF00"/>
        </patternFill>
      </fill>
    </dxf>
    <dxf>
      <fill>
        <patternFill patternType="solid">
          <fgColor rgb="FFFF0000"/>
          <bgColor rgb="FFFF0000"/>
        </patternFill>
      </fill>
    </dxf>
    <dxf>
      <fill>
        <patternFill patternType="solid">
          <fgColor rgb="FFE36C09"/>
          <bgColor rgb="FFE36C09"/>
        </patternFill>
      </fill>
    </dxf>
    <dxf>
      <fill>
        <patternFill patternType="solid">
          <fgColor rgb="FFE36C09"/>
          <bgColor rgb="FFE36C09"/>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FF00"/>
          <bgColor rgb="FFFFFF00"/>
        </patternFill>
      </fill>
    </dxf>
    <dxf>
      <fill>
        <patternFill patternType="solid">
          <fgColor rgb="FFFF6600"/>
          <bgColor rgb="FFFF6600"/>
        </patternFill>
      </fill>
    </dxf>
    <dxf>
      <fill>
        <patternFill patternType="solid">
          <fgColor rgb="FFFF6600"/>
          <bgColor rgb="FFFF66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FFF00"/>
          <bgColor rgb="FFFFFF00"/>
        </patternFill>
      </fill>
    </dxf>
    <dxf>
      <fill>
        <patternFill patternType="solid">
          <fgColor rgb="FFFF0000"/>
          <bgColor rgb="FFFF0000"/>
        </patternFill>
      </fill>
    </dxf>
    <dxf>
      <fill>
        <patternFill patternType="solid">
          <fgColor rgb="FFE36C09"/>
          <bgColor rgb="FFE36C09"/>
        </patternFill>
      </fill>
    </dxf>
    <dxf>
      <fill>
        <patternFill patternType="solid">
          <fgColor rgb="FFE36C09"/>
          <bgColor rgb="FFE36C09"/>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FFF00"/>
          <bgColor rgb="FFFFFF00"/>
        </patternFill>
      </fill>
    </dxf>
    <dxf>
      <fill>
        <patternFill patternType="solid">
          <fgColor rgb="FFFF0000"/>
          <bgColor rgb="FFFF0000"/>
        </patternFill>
      </fill>
    </dxf>
    <dxf>
      <fill>
        <patternFill patternType="solid">
          <fgColor rgb="FFE36C09"/>
          <bgColor rgb="FFE36C09"/>
        </patternFill>
      </fill>
    </dxf>
    <dxf>
      <fill>
        <patternFill patternType="solid">
          <fgColor rgb="FFE36C09"/>
          <bgColor rgb="FFE36C09"/>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FFF00"/>
          <bgColor rgb="FFFFFF00"/>
        </patternFill>
      </fill>
    </dxf>
    <dxf>
      <fill>
        <patternFill patternType="solid">
          <fgColor rgb="FFFF0000"/>
          <bgColor rgb="FFFF0000"/>
        </patternFill>
      </fill>
    </dxf>
    <dxf>
      <fill>
        <patternFill patternType="solid">
          <fgColor rgb="FFE36C09"/>
          <bgColor rgb="FFE36C09"/>
        </patternFill>
      </fill>
    </dxf>
    <dxf>
      <fill>
        <patternFill patternType="solid">
          <fgColor rgb="FFE36C09"/>
          <bgColor rgb="FFE36C09"/>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FFF00"/>
          <bgColor rgb="FFFFFF00"/>
        </patternFill>
      </fill>
    </dxf>
    <dxf>
      <fill>
        <patternFill patternType="solid">
          <fgColor rgb="FFFF0000"/>
          <bgColor rgb="FFFF0000"/>
        </patternFill>
      </fill>
    </dxf>
    <dxf>
      <fill>
        <patternFill patternType="solid">
          <fgColor rgb="FFE36C09"/>
          <bgColor rgb="FFE36C09"/>
        </patternFill>
      </fill>
    </dxf>
    <dxf>
      <fill>
        <patternFill patternType="solid">
          <fgColor rgb="FFE36C09"/>
          <bgColor rgb="FFE36C09"/>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FF00"/>
          <bgColor rgb="FFFFFF00"/>
        </patternFill>
      </fill>
    </dxf>
    <dxf>
      <fill>
        <patternFill patternType="solid">
          <fgColor rgb="FFFF6600"/>
          <bgColor rgb="FFFF6600"/>
        </patternFill>
      </fill>
    </dxf>
    <dxf>
      <fill>
        <patternFill patternType="solid">
          <fgColor rgb="FFFF6600"/>
          <bgColor rgb="FFFF66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FFF00"/>
          <bgColor rgb="FFFFFF00"/>
        </patternFill>
      </fill>
    </dxf>
    <dxf>
      <fill>
        <patternFill patternType="solid">
          <fgColor rgb="FFFF0000"/>
          <bgColor rgb="FFFF0000"/>
        </patternFill>
      </fill>
    </dxf>
    <dxf>
      <fill>
        <patternFill patternType="solid">
          <fgColor rgb="FFE36C09"/>
          <bgColor rgb="FFE36C09"/>
        </patternFill>
      </fill>
    </dxf>
    <dxf>
      <fill>
        <patternFill patternType="solid">
          <fgColor rgb="FFE36C09"/>
          <bgColor rgb="FFE36C09"/>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FFF00"/>
          <bgColor rgb="FFFFFF00"/>
        </patternFill>
      </fill>
    </dxf>
    <dxf>
      <fill>
        <patternFill patternType="solid">
          <fgColor rgb="FFFF0000"/>
          <bgColor rgb="FFFF0000"/>
        </patternFill>
      </fill>
    </dxf>
    <dxf>
      <fill>
        <patternFill patternType="solid">
          <fgColor rgb="FFE36C09"/>
          <bgColor rgb="FFE36C09"/>
        </patternFill>
      </fill>
    </dxf>
    <dxf>
      <fill>
        <patternFill patternType="solid">
          <fgColor rgb="FFE36C09"/>
          <bgColor rgb="FFE36C09"/>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FFF00"/>
          <bgColor rgb="FFFFFF00"/>
        </patternFill>
      </fill>
    </dxf>
    <dxf>
      <fill>
        <patternFill patternType="solid">
          <fgColor rgb="FFFF0000"/>
          <bgColor rgb="FFFF0000"/>
        </patternFill>
      </fill>
    </dxf>
    <dxf>
      <fill>
        <patternFill patternType="solid">
          <fgColor rgb="FFE36C09"/>
          <bgColor rgb="FFE36C09"/>
        </patternFill>
      </fill>
    </dxf>
    <dxf>
      <fill>
        <patternFill patternType="solid">
          <fgColor rgb="FFE36C09"/>
          <bgColor rgb="FFE36C09"/>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FFF00"/>
          <bgColor rgb="FFFFFF00"/>
        </patternFill>
      </fill>
    </dxf>
    <dxf>
      <fill>
        <patternFill patternType="solid">
          <fgColor rgb="FFFF0000"/>
          <bgColor rgb="FFFF0000"/>
        </patternFill>
      </fill>
    </dxf>
    <dxf>
      <fill>
        <patternFill patternType="solid">
          <fgColor rgb="FFE36C09"/>
          <bgColor rgb="FFE36C09"/>
        </patternFill>
      </fill>
    </dxf>
    <dxf>
      <fill>
        <patternFill patternType="solid">
          <fgColor rgb="FFE36C09"/>
          <bgColor rgb="FFE36C09"/>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FF00"/>
          <bgColor rgb="FFFFFF00"/>
        </patternFill>
      </fill>
    </dxf>
    <dxf>
      <fill>
        <patternFill patternType="solid">
          <fgColor rgb="FFFF6600"/>
          <bgColor rgb="FFFF6600"/>
        </patternFill>
      </fill>
    </dxf>
    <dxf>
      <fill>
        <patternFill patternType="solid">
          <fgColor rgb="FFFF6600"/>
          <bgColor rgb="FFFF66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FFF00"/>
          <bgColor rgb="FFFFFF00"/>
        </patternFill>
      </fill>
    </dxf>
    <dxf>
      <fill>
        <patternFill patternType="solid">
          <fgColor rgb="FFFF0000"/>
          <bgColor rgb="FFFF0000"/>
        </patternFill>
      </fill>
    </dxf>
    <dxf>
      <fill>
        <patternFill patternType="solid">
          <fgColor rgb="FFE36C09"/>
          <bgColor rgb="FFE36C09"/>
        </patternFill>
      </fill>
    </dxf>
    <dxf>
      <fill>
        <patternFill patternType="solid">
          <fgColor rgb="FFE36C09"/>
          <bgColor rgb="FFE36C09"/>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FFF00"/>
          <bgColor rgb="FFFFFF00"/>
        </patternFill>
      </fill>
    </dxf>
    <dxf>
      <fill>
        <patternFill patternType="solid">
          <fgColor rgb="FFFF0000"/>
          <bgColor rgb="FFFF0000"/>
        </patternFill>
      </fill>
    </dxf>
    <dxf>
      <fill>
        <patternFill patternType="solid">
          <fgColor rgb="FFE36C09"/>
          <bgColor rgb="FFE36C09"/>
        </patternFill>
      </fill>
    </dxf>
    <dxf>
      <fill>
        <patternFill patternType="solid">
          <fgColor rgb="FFE36C09"/>
          <bgColor rgb="FFE36C09"/>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FFF00"/>
          <bgColor rgb="FFFFFF00"/>
        </patternFill>
      </fill>
    </dxf>
    <dxf>
      <fill>
        <patternFill patternType="solid">
          <fgColor rgb="FFFF0000"/>
          <bgColor rgb="FFFF0000"/>
        </patternFill>
      </fill>
    </dxf>
    <dxf>
      <fill>
        <patternFill patternType="solid">
          <fgColor rgb="FFE36C09"/>
          <bgColor rgb="FFE36C09"/>
        </patternFill>
      </fill>
    </dxf>
    <dxf>
      <fill>
        <patternFill patternType="solid">
          <fgColor rgb="FFE36C09"/>
          <bgColor rgb="FFE36C09"/>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FFF00"/>
          <bgColor rgb="FFFFFF00"/>
        </patternFill>
      </fill>
    </dxf>
    <dxf>
      <fill>
        <patternFill patternType="solid">
          <fgColor rgb="FFFF0000"/>
          <bgColor rgb="FFFF0000"/>
        </patternFill>
      </fill>
    </dxf>
    <dxf>
      <fill>
        <patternFill patternType="solid">
          <fgColor rgb="FFE36C09"/>
          <bgColor rgb="FFE36C09"/>
        </patternFill>
      </fill>
    </dxf>
    <dxf>
      <fill>
        <patternFill patternType="solid">
          <fgColor rgb="FFE36C09"/>
          <bgColor rgb="FFE36C09"/>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FF00"/>
          <bgColor rgb="FFFFFF00"/>
        </patternFill>
      </fill>
    </dxf>
    <dxf>
      <fill>
        <patternFill patternType="solid">
          <fgColor rgb="FFFF6600"/>
          <bgColor rgb="FFFF6600"/>
        </patternFill>
      </fill>
    </dxf>
    <dxf>
      <fill>
        <patternFill patternType="solid">
          <fgColor rgb="FFFF6600"/>
          <bgColor rgb="FFFF66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FFF00"/>
          <bgColor rgb="FFFFFF00"/>
        </patternFill>
      </fill>
    </dxf>
    <dxf>
      <fill>
        <patternFill patternType="solid">
          <fgColor rgb="FFFF0000"/>
          <bgColor rgb="FFFF0000"/>
        </patternFill>
      </fill>
    </dxf>
    <dxf>
      <fill>
        <patternFill patternType="solid">
          <fgColor rgb="FFE36C09"/>
          <bgColor rgb="FFE36C09"/>
        </patternFill>
      </fill>
    </dxf>
    <dxf>
      <fill>
        <patternFill patternType="solid">
          <fgColor rgb="FFE36C09"/>
          <bgColor rgb="FFE36C09"/>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FFF00"/>
          <bgColor rgb="FFFFFF00"/>
        </patternFill>
      </fill>
    </dxf>
    <dxf>
      <fill>
        <patternFill patternType="solid">
          <fgColor rgb="FFFF0000"/>
          <bgColor rgb="FFFF0000"/>
        </patternFill>
      </fill>
    </dxf>
    <dxf>
      <fill>
        <patternFill patternType="solid">
          <fgColor rgb="FFE36C09"/>
          <bgColor rgb="FFE36C09"/>
        </patternFill>
      </fill>
    </dxf>
    <dxf>
      <fill>
        <patternFill patternType="solid">
          <fgColor rgb="FFE36C09"/>
          <bgColor rgb="FFE36C09"/>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FFF00"/>
          <bgColor rgb="FFFFFF00"/>
        </patternFill>
      </fill>
    </dxf>
    <dxf>
      <fill>
        <patternFill patternType="solid">
          <fgColor rgb="FFFF0000"/>
          <bgColor rgb="FFFF0000"/>
        </patternFill>
      </fill>
    </dxf>
    <dxf>
      <fill>
        <patternFill patternType="solid">
          <fgColor rgb="FFE36C09"/>
          <bgColor rgb="FFE36C09"/>
        </patternFill>
      </fill>
    </dxf>
    <dxf>
      <fill>
        <patternFill patternType="solid">
          <fgColor rgb="FFE36C09"/>
          <bgColor rgb="FFE36C09"/>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FFF00"/>
          <bgColor rgb="FFFFFF00"/>
        </patternFill>
      </fill>
    </dxf>
    <dxf>
      <fill>
        <patternFill patternType="solid">
          <fgColor rgb="FFFF0000"/>
          <bgColor rgb="FFFF0000"/>
        </patternFill>
      </fill>
    </dxf>
    <dxf>
      <fill>
        <patternFill patternType="solid">
          <fgColor rgb="FFE36C09"/>
          <bgColor rgb="FFE36C09"/>
        </patternFill>
      </fill>
    </dxf>
    <dxf>
      <fill>
        <patternFill patternType="solid">
          <fgColor rgb="FFE36C09"/>
          <bgColor rgb="FFE36C09"/>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FF00"/>
          <bgColor rgb="FFFFFF00"/>
        </patternFill>
      </fill>
    </dxf>
    <dxf>
      <fill>
        <patternFill patternType="solid">
          <fgColor rgb="FFFF6600"/>
          <bgColor rgb="FFFF6600"/>
        </patternFill>
      </fill>
    </dxf>
    <dxf>
      <fill>
        <patternFill patternType="solid">
          <fgColor rgb="FFFF6600"/>
          <bgColor rgb="FFFF66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FFF00"/>
          <bgColor rgb="FFFFFF00"/>
        </patternFill>
      </fill>
    </dxf>
    <dxf>
      <fill>
        <patternFill patternType="solid">
          <fgColor rgb="FFFF0000"/>
          <bgColor rgb="FFFF0000"/>
        </patternFill>
      </fill>
    </dxf>
    <dxf>
      <fill>
        <patternFill patternType="solid">
          <fgColor rgb="FFE36C09"/>
          <bgColor rgb="FFE36C09"/>
        </patternFill>
      </fill>
    </dxf>
    <dxf>
      <fill>
        <patternFill patternType="solid">
          <fgColor rgb="FFE36C09"/>
          <bgColor rgb="FFE36C09"/>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FFF00"/>
          <bgColor rgb="FFFFFF00"/>
        </patternFill>
      </fill>
    </dxf>
    <dxf>
      <fill>
        <patternFill patternType="solid">
          <fgColor rgb="FFFF0000"/>
          <bgColor rgb="FFFF0000"/>
        </patternFill>
      </fill>
    </dxf>
    <dxf>
      <fill>
        <patternFill patternType="solid">
          <fgColor rgb="FFE36C09"/>
          <bgColor rgb="FFE36C09"/>
        </patternFill>
      </fill>
    </dxf>
    <dxf>
      <fill>
        <patternFill patternType="solid">
          <fgColor rgb="FFE36C09"/>
          <bgColor rgb="FFE36C09"/>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FFF00"/>
          <bgColor rgb="FFFFFF00"/>
        </patternFill>
      </fill>
    </dxf>
    <dxf>
      <fill>
        <patternFill patternType="solid">
          <fgColor rgb="FFFF0000"/>
          <bgColor rgb="FFFF0000"/>
        </patternFill>
      </fill>
    </dxf>
    <dxf>
      <fill>
        <patternFill patternType="solid">
          <fgColor rgb="FFE36C09"/>
          <bgColor rgb="FFE36C09"/>
        </patternFill>
      </fill>
    </dxf>
    <dxf>
      <fill>
        <patternFill patternType="solid">
          <fgColor rgb="FFE36C09"/>
          <bgColor rgb="FFE36C09"/>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FFF00"/>
          <bgColor rgb="FFFFFF00"/>
        </patternFill>
      </fill>
    </dxf>
    <dxf>
      <fill>
        <patternFill patternType="solid">
          <fgColor rgb="FFFF0000"/>
          <bgColor rgb="FFFF0000"/>
        </patternFill>
      </fill>
    </dxf>
    <dxf>
      <fill>
        <patternFill patternType="solid">
          <fgColor rgb="FFE36C09"/>
          <bgColor rgb="FFE36C09"/>
        </patternFill>
      </fill>
    </dxf>
    <dxf>
      <fill>
        <patternFill patternType="solid">
          <fgColor rgb="FFE36C09"/>
          <bgColor rgb="FFE36C09"/>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FF00"/>
          <bgColor rgb="FFFFFF00"/>
        </patternFill>
      </fill>
    </dxf>
    <dxf>
      <fill>
        <patternFill patternType="solid">
          <fgColor rgb="FFFF6600"/>
          <bgColor rgb="FFFF6600"/>
        </patternFill>
      </fill>
    </dxf>
    <dxf>
      <fill>
        <patternFill patternType="solid">
          <fgColor rgb="FFFF6600"/>
          <bgColor rgb="FFFF66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FFF00"/>
          <bgColor rgb="FFFFFF00"/>
        </patternFill>
      </fill>
    </dxf>
    <dxf>
      <fill>
        <patternFill patternType="solid">
          <fgColor rgb="FFFF0000"/>
          <bgColor rgb="FFFF0000"/>
        </patternFill>
      </fill>
    </dxf>
    <dxf>
      <fill>
        <patternFill patternType="solid">
          <fgColor rgb="FFE36C09"/>
          <bgColor rgb="FFE36C09"/>
        </patternFill>
      </fill>
    </dxf>
    <dxf>
      <fill>
        <patternFill patternType="solid">
          <fgColor rgb="FFE36C09"/>
          <bgColor rgb="FFE36C09"/>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FFF00"/>
          <bgColor rgb="FFFFFF00"/>
        </patternFill>
      </fill>
    </dxf>
    <dxf>
      <fill>
        <patternFill patternType="solid">
          <fgColor rgb="FFFF0000"/>
          <bgColor rgb="FFFF0000"/>
        </patternFill>
      </fill>
    </dxf>
    <dxf>
      <fill>
        <patternFill patternType="solid">
          <fgColor rgb="FFE36C09"/>
          <bgColor rgb="FFE36C09"/>
        </patternFill>
      </fill>
    </dxf>
    <dxf>
      <fill>
        <patternFill patternType="solid">
          <fgColor rgb="FFE36C09"/>
          <bgColor rgb="FFE36C09"/>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FFF00"/>
          <bgColor rgb="FFFFFF00"/>
        </patternFill>
      </fill>
    </dxf>
    <dxf>
      <fill>
        <patternFill patternType="solid">
          <fgColor rgb="FFFF0000"/>
          <bgColor rgb="FFFF0000"/>
        </patternFill>
      </fill>
    </dxf>
    <dxf>
      <fill>
        <patternFill patternType="solid">
          <fgColor rgb="FFE36C09"/>
          <bgColor rgb="FFE36C09"/>
        </patternFill>
      </fill>
    </dxf>
    <dxf>
      <fill>
        <patternFill patternType="solid">
          <fgColor rgb="FFE36C09"/>
          <bgColor rgb="FFE36C09"/>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FFF00"/>
          <bgColor rgb="FFFFFF00"/>
        </patternFill>
      </fill>
    </dxf>
    <dxf>
      <fill>
        <patternFill patternType="solid">
          <fgColor rgb="FFFF0000"/>
          <bgColor rgb="FFFF0000"/>
        </patternFill>
      </fill>
    </dxf>
    <dxf>
      <fill>
        <patternFill patternType="solid">
          <fgColor rgb="FFE36C09"/>
          <bgColor rgb="FFE36C09"/>
        </patternFill>
      </fill>
    </dxf>
    <dxf>
      <fill>
        <patternFill patternType="solid">
          <fgColor rgb="FFE36C09"/>
          <bgColor rgb="FFE36C09"/>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FF00"/>
          <bgColor rgb="FFFFFF00"/>
        </patternFill>
      </fill>
    </dxf>
    <dxf>
      <fill>
        <patternFill patternType="solid">
          <fgColor rgb="FFFF6600"/>
          <bgColor rgb="FFFF6600"/>
        </patternFill>
      </fill>
    </dxf>
    <dxf>
      <fill>
        <patternFill patternType="solid">
          <fgColor rgb="FFFF6600"/>
          <bgColor rgb="FFFF66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FFF00"/>
          <bgColor rgb="FFFFFF00"/>
        </patternFill>
      </fill>
    </dxf>
    <dxf>
      <fill>
        <patternFill patternType="solid">
          <fgColor rgb="FFFF0000"/>
          <bgColor rgb="FFFF0000"/>
        </patternFill>
      </fill>
    </dxf>
    <dxf>
      <fill>
        <patternFill patternType="solid">
          <fgColor rgb="FFE36C09"/>
          <bgColor rgb="FFE36C09"/>
        </patternFill>
      </fill>
    </dxf>
    <dxf>
      <fill>
        <patternFill patternType="solid">
          <fgColor rgb="FFE36C09"/>
          <bgColor rgb="FFE36C09"/>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FFF00"/>
          <bgColor rgb="FFFFFF00"/>
        </patternFill>
      </fill>
    </dxf>
    <dxf>
      <fill>
        <patternFill patternType="solid">
          <fgColor rgb="FFFF0000"/>
          <bgColor rgb="FFFF0000"/>
        </patternFill>
      </fill>
    </dxf>
    <dxf>
      <fill>
        <patternFill patternType="solid">
          <fgColor rgb="FFE36C09"/>
          <bgColor rgb="FFE36C09"/>
        </patternFill>
      </fill>
    </dxf>
    <dxf>
      <fill>
        <patternFill patternType="solid">
          <fgColor rgb="FFE36C09"/>
          <bgColor rgb="FFE36C09"/>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FFF00"/>
          <bgColor rgb="FFFFFF00"/>
        </patternFill>
      </fill>
    </dxf>
    <dxf>
      <fill>
        <patternFill patternType="solid">
          <fgColor rgb="FFFF0000"/>
          <bgColor rgb="FFFF0000"/>
        </patternFill>
      </fill>
    </dxf>
    <dxf>
      <fill>
        <patternFill patternType="solid">
          <fgColor rgb="FFE36C09"/>
          <bgColor rgb="FFE36C09"/>
        </patternFill>
      </fill>
    </dxf>
    <dxf>
      <fill>
        <patternFill patternType="solid">
          <fgColor rgb="FFE36C09"/>
          <bgColor rgb="FFE36C09"/>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FFF00"/>
          <bgColor rgb="FFFFFF00"/>
        </patternFill>
      </fill>
    </dxf>
    <dxf>
      <fill>
        <patternFill patternType="solid">
          <fgColor rgb="FFFF0000"/>
          <bgColor rgb="FFFF0000"/>
        </patternFill>
      </fill>
    </dxf>
    <dxf>
      <fill>
        <patternFill patternType="solid">
          <fgColor rgb="FFE36C09"/>
          <bgColor rgb="FFE36C09"/>
        </patternFill>
      </fill>
    </dxf>
    <dxf>
      <fill>
        <patternFill patternType="solid">
          <fgColor rgb="FFE36C09"/>
          <bgColor rgb="FFE36C09"/>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FF00"/>
          <bgColor rgb="FFFFFF00"/>
        </patternFill>
      </fill>
    </dxf>
    <dxf>
      <fill>
        <patternFill patternType="solid">
          <fgColor rgb="FFFF6600"/>
          <bgColor rgb="FFFF6600"/>
        </patternFill>
      </fill>
    </dxf>
    <dxf>
      <fill>
        <patternFill patternType="solid">
          <fgColor rgb="FFFF6600"/>
          <bgColor rgb="FFFF66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FFF00"/>
          <bgColor rgb="FFFFFF00"/>
        </patternFill>
      </fill>
    </dxf>
    <dxf>
      <fill>
        <patternFill patternType="solid">
          <fgColor rgb="FFFF0000"/>
          <bgColor rgb="FFFF0000"/>
        </patternFill>
      </fill>
    </dxf>
    <dxf>
      <fill>
        <patternFill patternType="solid">
          <fgColor rgb="FFE36C09"/>
          <bgColor rgb="FFE36C09"/>
        </patternFill>
      </fill>
    </dxf>
    <dxf>
      <fill>
        <patternFill patternType="solid">
          <fgColor rgb="FFE36C09"/>
          <bgColor rgb="FFE36C09"/>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FFF00"/>
          <bgColor rgb="FFFFFF00"/>
        </patternFill>
      </fill>
    </dxf>
    <dxf>
      <fill>
        <patternFill patternType="solid">
          <fgColor rgb="FFFF0000"/>
          <bgColor rgb="FFFF0000"/>
        </patternFill>
      </fill>
    </dxf>
    <dxf>
      <fill>
        <patternFill patternType="solid">
          <fgColor rgb="FFE36C09"/>
          <bgColor rgb="FFE36C09"/>
        </patternFill>
      </fill>
    </dxf>
    <dxf>
      <fill>
        <patternFill patternType="solid">
          <fgColor rgb="FFE36C09"/>
          <bgColor rgb="FFE36C09"/>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FFF00"/>
          <bgColor rgb="FFFFFF00"/>
        </patternFill>
      </fill>
    </dxf>
    <dxf>
      <fill>
        <patternFill patternType="solid">
          <fgColor rgb="FFFF0000"/>
          <bgColor rgb="FFFF0000"/>
        </patternFill>
      </fill>
    </dxf>
    <dxf>
      <fill>
        <patternFill patternType="solid">
          <fgColor rgb="FFE36C09"/>
          <bgColor rgb="FFE36C09"/>
        </patternFill>
      </fill>
    </dxf>
    <dxf>
      <fill>
        <patternFill patternType="solid">
          <fgColor rgb="FFE36C09"/>
          <bgColor rgb="FFE36C09"/>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FFF00"/>
          <bgColor rgb="FFFFFF00"/>
        </patternFill>
      </fill>
    </dxf>
    <dxf>
      <fill>
        <patternFill patternType="solid">
          <fgColor rgb="FFFF0000"/>
          <bgColor rgb="FFFF0000"/>
        </patternFill>
      </fill>
    </dxf>
    <dxf>
      <fill>
        <patternFill patternType="solid">
          <fgColor rgb="FFE36C09"/>
          <bgColor rgb="FFE36C09"/>
        </patternFill>
      </fill>
    </dxf>
    <dxf>
      <fill>
        <patternFill patternType="solid">
          <fgColor rgb="FFE36C09"/>
          <bgColor rgb="FFE36C09"/>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FF00"/>
          <bgColor rgb="FFFFFF00"/>
        </patternFill>
      </fill>
    </dxf>
    <dxf>
      <fill>
        <patternFill patternType="solid">
          <fgColor rgb="FFFF6600"/>
          <bgColor rgb="FFFF6600"/>
        </patternFill>
      </fill>
    </dxf>
    <dxf>
      <fill>
        <patternFill patternType="solid">
          <fgColor rgb="FFFF6600"/>
          <bgColor rgb="FFFF66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FFF00"/>
          <bgColor rgb="FFFFFF00"/>
        </patternFill>
      </fill>
    </dxf>
    <dxf>
      <fill>
        <patternFill patternType="solid">
          <fgColor rgb="FFFF0000"/>
          <bgColor rgb="FFFF0000"/>
        </patternFill>
      </fill>
    </dxf>
    <dxf>
      <fill>
        <patternFill patternType="solid">
          <fgColor rgb="FFE36C09"/>
          <bgColor rgb="FFE36C09"/>
        </patternFill>
      </fill>
    </dxf>
    <dxf>
      <fill>
        <patternFill patternType="solid">
          <fgColor rgb="FFE36C09"/>
          <bgColor rgb="FFE36C09"/>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FFF00"/>
          <bgColor rgb="FFFFFF00"/>
        </patternFill>
      </fill>
    </dxf>
    <dxf>
      <fill>
        <patternFill patternType="solid">
          <fgColor rgb="FFFF0000"/>
          <bgColor rgb="FFFF0000"/>
        </patternFill>
      </fill>
    </dxf>
    <dxf>
      <fill>
        <patternFill patternType="solid">
          <fgColor rgb="FFE36C09"/>
          <bgColor rgb="FFE36C09"/>
        </patternFill>
      </fill>
    </dxf>
    <dxf>
      <fill>
        <patternFill patternType="solid">
          <fgColor rgb="FFE36C09"/>
          <bgColor rgb="FFE36C09"/>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FFF00"/>
          <bgColor rgb="FFFFFF00"/>
        </patternFill>
      </fill>
    </dxf>
    <dxf>
      <fill>
        <patternFill patternType="solid">
          <fgColor rgb="FFFF0000"/>
          <bgColor rgb="FFFF0000"/>
        </patternFill>
      </fill>
    </dxf>
    <dxf>
      <fill>
        <patternFill patternType="solid">
          <fgColor rgb="FFE36C09"/>
          <bgColor rgb="FFE36C09"/>
        </patternFill>
      </fill>
    </dxf>
    <dxf>
      <fill>
        <patternFill patternType="solid">
          <fgColor rgb="FFE36C09"/>
          <bgColor rgb="FFE36C09"/>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FFF00"/>
          <bgColor rgb="FFFFFF00"/>
        </patternFill>
      </fill>
    </dxf>
    <dxf>
      <fill>
        <patternFill patternType="solid">
          <fgColor rgb="FFFF0000"/>
          <bgColor rgb="FFFF0000"/>
        </patternFill>
      </fill>
    </dxf>
    <dxf>
      <fill>
        <patternFill patternType="solid">
          <fgColor rgb="FFE36C09"/>
          <bgColor rgb="FFE36C09"/>
        </patternFill>
      </fill>
    </dxf>
    <dxf>
      <fill>
        <patternFill patternType="solid">
          <fgColor rgb="FFE36C09"/>
          <bgColor rgb="FFE36C09"/>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6600"/>
          <bgColor rgb="FFFF6600"/>
        </patternFill>
      </fill>
    </dxf>
    <dxf>
      <fill>
        <patternFill patternType="solid">
          <fgColor rgb="FFFFFF00"/>
          <bgColor rgb="FFFFFF00"/>
        </patternFill>
      </fill>
    </dxf>
    <dxf>
      <fill>
        <patternFill patternType="solid">
          <fgColor rgb="FFFF6600"/>
          <bgColor rgb="FFFF6600"/>
        </patternFill>
      </fill>
    </dxf>
    <dxf>
      <fill>
        <patternFill patternType="solid">
          <fgColor rgb="FFFFFF00"/>
          <bgColor rgb="FFFFFF00"/>
        </patternFill>
      </fill>
    </dxf>
    <dxf>
      <fill>
        <patternFill patternType="solid">
          <fgColor rgb="FFFF6600"/>
          <bgColor rgb="FFFF6600"/>
        </patternFill>
      </fill>
    </dxf>
    <dxf>
      <fill>
        <patternFill patternType="solid">
          <fgColor rgb="FFFFFF00"/>
          <bgColor rgb="FFFFFF00"/>
        </patternFill>
      </fill>
    </dxf>
    <dxf>
      <fill>
        <patternFill patternType="solid">
          <fgColor rgb="FFFF6600"/>
          <bgColor rgb="FFFF6600"/>
        </patternFill>
      </fill>
    </dxf>
    <dxf>
      <fill>
        <patternFill patternType="solid">
          <fgColor rgb="FFFFFF00"/>
          <bgColor rgb="FFFFFF00"/>
        </patternFill>
      </fill>
    </dxf>
    <dxf>
      <fill>
        <patternFill patternType="solid">
          <fgColor rgb="FFFF6600"/>
          <bgColor rgb="FFFF6600"/>
        </patternFill>
      </fill>
    </dxf>
    <dxf>
      <fill>
        <patternFill patternType="solid">
          <fgColor rgb="FFFFFF00"/>
          <bgColor rgb="FFFFFF00"/>
        </patternFill>
      </fill>
    </dxf>
    <dxf>
      <fill>
        <patternFill patternType="solid">
          <fgColor rgb="FFFF6600"/>
          <bgColor rgb="FFFF6600"/>
        </patternFill>
      </fill>
    </dxf>
    <dxf>
      <fill>
        <patternFill patternType="solid">
          <fgColor rgb="FFFFFF00"/>
          <bgColor rgb="FFFFFF00"/>
        </patternFill>
      </fill>
    </dxf>
    <dxf>
      <fill>
        <patternFill patternType="solid">
          <fgColor rgb="FFFF6600"/>
          <bgColor rgb="FFFF6600"/>
        </patternFill>
      </fill>
    </dxf>
    <dxf>
      <fill>
        <patternFill patternType="solid">
          <fgColor rgb="FFFFFF00"/>
          <bgColor rgb="FFFFFF00"/>
        </patternFill>
      </fill>
    </dxf>
    <dxf>
      <fill>
        <patternFill patternType="solid">
          <fgColor rgb="FFFF6600"/>
          <bgColor rgb="FFFF6600"/>
        </patternFill>
      </fill>
    </dxf>
    <dxf>
      <fill>
        <patternFill patternType="solid">
          <fgColor rgb="FFFFFF00"/>
          <bgColor rgb="FFFFFF00"/>
        </patternFill>
      </fill>
    </dxf>
    <dxf>
      <fill>
        <patternFill patternType="solid">
          <fgColor rgb="FFFF6600"/>
          <bgColor rgb="FFFF6600"/>
        </patternFill>
      </fill>
    </dxf>
    <dxf>
      <fill>
        <patternFill patternType="solid">
          <fgColor rgb="FFFFFF00"/>
          <bgColor rgb="FFFFFF00"/>
        </patternFill>
      </fill>
    </dxf>
    <dxf>
      <fill>
        <patternFill patternType="solid">
          <fgColor rgb="FFFF6600"/>
          <bgColor rgb="FFFF6600"/>
        </patternFill>
      </fill>
    </dxf>
    <dxf>
      <fill>
        <patternFill patternType="solid">
          <fgColor rgb="FFFFFF00"/>
          <bgColor rgb="FFFFFF00"/>
        </patternFill>
      </fill>
    </dxf>
    <dxf>
      <fill>
        <patternFill patternType="solid">
          <fgColor rgb="FFFF6600"/>
          <bgColor rgb="FFFF6600"/>
        </patternFill>
      </fill>
    </dxf>
    <dxf>
      <fill>
        <patternFill patternType="solid">
          <fgColor rgb="FFFFFF00"/>
          <bgColor rgb="FFFFFF00"/>
        </patternFill>
      </fill>
    </dxf>
    <dxf>
      <fill>
        <patternFill patternType="solid">
          <fgColor rgb="FFFF6600"/>
          <bgColor rgb="FFFF6600"/>
        </patternFill>
      </fill>
    </dxf>
    <dxf>
      <fill>
        <patternFill patternType="solid">
          <fgColor rgb="FFFFFF00"/>
          <bgColor rgb="FFFFFF00"/>
        </patternFill>
      </fill>
    </dxf>
    <dxf>
      <fill>
        <patternFill patternType="solid">
          <fgColor rgb="FFFF6600"/>
          <bgColor rgb="FFFF6600"/>
        </patternFill>
      </fill>
    </dxf>
    <dxf>
      <fill>
        <patternFill patternType="solid">
          <fgColor rgb="FFFFFF00"/>
          <bgColor rgb="FFFFFF00"/>
        </patternFill>
      </fill>
    </dxf>
    <dxf>
      <fill>
        <patternFill patternType="solid">
          <fgColor rgb="FFFF6600"/>
          <bgColor rgb="FFFF6600"/>
        </patternFill>
      </fill>
    </dxf>
    <dxf>
      <fill>
        <patternFill patternType="solid">
          <fgColor rgb="FFFFFF00"/>
          <bgColor rgb="FFFFFF00"/>
        </patternFill>
      </fill>
    </dxf>
    <dxf>
      <fill>
        <patternFill patternType="solid">
          <fgColor rgb="FFFF6600"/>
          <bgColor rgb="FFFF6600"/>
        </patternFill>
      </fill>
    </dxf>
    <dxf>
      <fill>
        <patternFill patternType="solid">
          <fgColor rgb="FFFF6600"/>
          <bgColor rgb="FFFF6600"/>
        </patternFill>
      </fill>
    </dxf>
    <dxf>
      <fill>
        <patternFill patternType="solid">
          <fgColor rgb="FFFFFF00"/>
          <bgColor rgb="FFFFFF00"/>
        </patternFill>
      </fill>
    </dxf>
    <dxf>
      <fill>
        <patternFill patternType="solid">
          <fgColor rgb="FFFF6600"/>
          <bgColor rgb="FFFF6600"/>
        </patternFill>
      </fill>
    </dxf>
    <dxf>
      <fill>
        <patternFill patternType="solid">
          <fgColor rgb="FFFFFF00"/>
          <bgColor rgb="FFFFFF00"/>
        </patternFill>
      </fill>
    </dxf>
    <dxf>
      <fill>
        <patternFill patternType="solid">
          <fgColor rgb="FFFF6600"/>
          <bgColor rgb="FFFF6600"/>
        </patternFill>
      </fill>
    </dxf>
    <dxf>
      <fill>
        <patternFill patternType="solid">
          <fgColor rgb="FFFFFF00"/>
          <bgColor rgb="FFFFFF00"/>
        </patternFill>
      </fill>
    </dxf>
    <dxf>
      <fill>
        <patternFill patternType="solid">
          <fgColor rgb="FFFF6600"/>
          <bgColor rgb="FFFF6600"/>
        </patternFill>
      </fill>
    </dxf>
    <dxf>
      <fill>
        <patternFill patternType="solid">
          <fgColor rgb="FFFFFF00"/>
          <bgColor rgb="FFFFFF00"/>
        </patternFill>
      </fill>
    </dxf>
    <dxf>
      <fill>
        <patternFill patternType="solid">
          <fgColor rgb="FFFF6600"/>
          <bgColor rgb="FFFF6600"/>
        </patternFill>
      </fill>
    </dxf>
    <dxf>
      <fill>
        <patternFill patternType="solid">
          <fgColor rgb="FFFFFF00"/>
          <bgColor rgb="FFFFFF00"/>
        </patternFill>
      </fill>
    </dxf>
    <dxf>
      <fill>
        <patternFill patternType="solid">
          <fgColor rgb="FFFF6600"/>
          <bgColor rgb="FFFF6600"/>
        </patternFill>
      </fill>
    </dxf>
    <dxf>
      <fill>
        <patternFill patternType="solid">
          <fgColor rgb="FFFFFF00"/>
          <bgColor rgb="FFFFFF00"/>
        </patternFill>
      </fill>
    </dxf>
    <dxf>
      <fill>
        <patternFill patternType="solid">
          <fgColor rgb="FFFF6600"/>
          <bgColor rgb="FFFF6600"/>
        </patternFill>
      </fill>
    </dxf>
    <dxf>
      <fill>
        <patternFill patternType="solid">
          <fgColor rgb="FFFFFF00"/>
          <bgColor rgb="FFFFFF00"/>
        </patternFill>
      </fill>
    </dxf>
    <dxf>
      <fill>
        <patternFill patternType="solid">
          <fgColor rgb="FFFF6600"/>
          <bgColor rgb="FFFF6600"/>
        </patternFill>
      </fill>
    </dxf>
    <dxf>
      <fill>
        <patternFill patternType="solid">
          <fgColor rgb="FFFFFF00"/>
          <bgColor rgb="FFFFFF00"/>
        </patternFill>
      </fill>
    </dxf>
    <dxf>
      <fill>
        <patternFill patternType="solid">
          <fgColor rgb="FFFF6600"/>
          <bgColor rgb="FFFF6600"/>
        </patternFill>
      </fill>
    </dxf>
    <dxf>
      <fill>
        <patternFill patternType="solid">
          <fgColor rgb="FFFFFF00"/>
          <bgColor rgb="FFFFFF00"/>
        </patternFill>
      </fill>
    </dxf>
    <dxf>
      <fill>
        <patternFill patternType="solid">
          <fgColor rgb="FFFF6600"/>
          <bgColor rgb="FFFF6600"/>
        </patternFill>
      </fill>
    </dxf>
    <dxf>
      <fill>
        <patternFill patternType="solid">
          <fgColor rgb="FFFFFF00"/>
          <bgColor rgb="FFFFFF00"/>
        </patternFill>
      </fill>
    </dxf>
    <dxf>
      <fill>
        <patternFill patternType="solid">
          <fgColor rgb="FFFF6600"/>
          <bgColor rgb="FFFF6600"/>
        </patternFill>
      </fill>
    </dxf>
    <dxf>
      <fill>
        <patternFill patternType="solid">
          <fgColor rgb="FFFFFF00"/>
          <bgColor rgb="FFFFFF00"/>
        </patternFill>
      </fill>
    </dxf>
    <dxf>
      <fill>
        <patternFill patternType="solid">
          <fgColor rgb="FFFF6600"/>
          <bgColor rgb="FFFF6600"/>
        </patternFill>
      </fill>
    </dxf>
    <dxf>
      <fill>
        <patternFill patternType="solid">
          <fgColor rgb="FFFFFF00"/>
          <bgColor rgb="FFFFFF00"/>
        </patternFill>
      </fill>
    </dxf>
    <dxf>
      <fill>
        <patternFill patternType="solid">
          <fgColor rgb="FFFF6600"/>
          <bgColor rgb="FFFF6600"/>
        </patternFill>
      </fill>
    </dxf>
    <dxf>
      <fill>
        <patternFill patternType="solid">
          <fgColor rgb="FFFFFF00"/>
          <bgColor rgb="FFFFFF00"/>
        </patternFill>
      </fill>
    </dxf>
    <dxf>
      <fill>
        <patternFill patternType="solid">
          <fgColor rgb="FFFF6600"/>
          <bgColor rgb="FFFF6600"/>
        </patternFill>
      </fill>
    </dxf>
    <dxf>
      <fill>
        <patternFill patternType="solid">
          <fgColor rgb="FFFFFF00"/>
          <bgColor rgb="FFFFFF00"/>
        </patternFill>
      </fill>
    </dxf>
    <dxf>
      <fill>
        <patternFill patternType="solid">
          <fgColor rgb="FFFF6600"/>
          <bgColor rgb="FFFF6600"/>
        </patternFill>
      </fill>
    </dxf>
    <dxf>
      <fill>
        <patternFill patternType="solid">
          <fgColor rgb="FFFFFF00"/>
          <bgColor rgb="FFFFFF00"/>
        </patternFill>
      </fill>
    </dxf>
    <dxf>
      <fill>
        <patternFill patternType="solid">
          <fgColor rgb="FFFF6600"/>
          <bgColor rgb="FFFF6600"/>
        </patternFill>
      </fill>
    </dxf>
    <dxf>
      <fill>
        <patternFill patternType="solid">
          <fgColor rgb="FFFFFF00"/>
          <bgColor rgb="FFFFFF00"/>
        </patternFill>
      </fill>
    </dxf>
    <dxf>
      <fill>
        <patternFill patternType="solid">
          <fgColor rgb="FFFFFF00"/>
          <bgColor rgb="FFFFFF00"/>
        </patternFill>
      </fill>
    </dxf>
    <dxf>
      <fill>
        <patternFill patternType="solid">
          <fgColor rgb="FFFF6600"/>
          <bgColor rgb="FFFF66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FFF00"/>
          <bgColor rgb="FFFFFF00"/>
        </patternFill>
      </fill>
    </dxf>
    <dxf>
      <fill>
        <patternFill patternType="solid">
          <fgColor rgb="FFFF0000"/>
          <bgColor rgb="FFFF0000"/>
        </patternFill>
      </fill>
    </dxf>
    <dxf>
      <fill>
        <patternFill patternType="solid">
          <fgColor rgb="FFE36C09"/>
          <bgColor rgb="FFE36C09"/>
        </patternFill>
      </fill>
    </dxf>
    <dxf>
      <fill>
        <patternFill patternType="solid">
          <fgColor rgb="FFE36C09"/>
          <bgColor rgb="FFE36C09"/>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FFF00"/>
          <bgColor rgb="FFFFFF00"/>
        </patternFill>
      </fill>
    </dxf>
    <dxf>
      <fill>
        <patternFill patternType="solid">
          <fgColor rgb="FFFF0000"/>
          <bgColor rgb="FFFF0000"/>
        </patternFill>
      </fill>
    </dxf>
    <dxf>
      <fill>
        <patternFill patternType="solid">
          <fgColor rgb="FFE36C09"/>
          <bgColor rgb="FFE36C09"/>
        </patternFill>
      </fill>
    </dxf>
    <dxf>
      <fill>
        <patternFill patternType="solid">
          <fgColor rgb="FFE36C09"/>
          <bgColor rgb="FFE36C09"/>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FFF00"/>
          <bgColor rgb="FFFFFF00"/>
        </patternFill>
      </fill>
    </dxf>
    <dxf>
      <fill>
        <patternFill patternType="solid">
          <fgColor rgb="FFFF0000"/>
          <bgColor rgb="FFFF0000"/>
        </patternFill>
      </fill>
    </dxf>
    <dxf>
      <fill>
        <patternFill patternType="solid">
          <fgColor rgb="FFE36C09"/>
          <bgColor rgb="FFE36C09"/>
        </patternFill>
      </fill>
    </dxf>
    <dxf>
      <fill>
        <patternFill patternType="solid">
          <fgColor rgb="FFE36C09"/>
          <bgColor rgb="FFE36C09"/>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FFF00"/>
          <bgColor rgb="FFFFFF00"/>
        </patternFill>
      </fill>
    </dxf>
    <dxf>
      <fill>
        <patternFill patternType="solid">
          <fgColor rgb="FFFF0000"/>
          <bgColor rgb="FFFF0000"/>
        </patternFill>
      </fill>
    </dxf>
    <dxf>
      <fill>
        <patternFill patternType="solid">
          <fgColor rgb="FFE36C09"/>
          <bgColor rgb="FFE36C09"/>
        </patternFill>
      </fill>
    </dxf>
    <dxf>
      <fill>
        <patternFill patternType="solid">
          <fgColor rgb="FFE36C09"/>
          <bgColor rgb="FFE36C09"/>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FFF00"/>
          <bgColor rgb="FFFFFF00"/>
        </patternFill>
      </fill>
    </dxf>
    <dxf>
      <fill>
        <patternFill patternType="solid">
          <fgColor rgb="FFFF0000"/>
          <bgColor rgb="FFFF0000"/>
        </patternFill>
      </fill>
    </dxf>
    <dxf>
      <fill>
        <patternFill patternType="solid">
          <fgColor rgb="FFE36C09"/>
          <bgColor rgb="FFE36C09"/>
        </patternFill>
      </fill>
    </dxf>
    <dxf>
      <fill>
        <patternFill patternType="solid">
          <fgColor rgb="FFE36C09"/>
          <bgColor rgb="FFE36C09"/>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FFF00"/>
          <bgColor rgb="FFFFFF00"/>
        </patternFill>
      </fill>
    </dxf>
    <dxf>
      <fill>
        <patternFill patternType="solid">
          <fgColor rgb="FFFF0000"/>
          <bgColor rgb="FFFF0000"/>
        </patternFill>
      </fill>
    </dxf>
    <dxf>
      <fill>
        <patternFill patternType="solid">
          <fgColor rgb="FFE36C09"/>
          <bgColor rgb="FFE36C09"/>
        </patternFill>
      </fill>
    </dxf>
    <dxf>
      <fill>
        <patternFill patternType="solid">
          <fgColor rgb="FFE36C09"/>
          <bgColor rgb="FFE36C09"/>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FFF00"/>
          <bgColor rgb="FFFFFF00"/>
        </patternFill>
      </fill>
    </dxf>
    <dxf>
      <fill>
        <patternFill patternType="solid">
          <fgColor rgb="FFFF0000"/>
          <bgColor rgb="FFFF0000"/>
        </patternFill>
      </fill>
    </dxf>
    <dxf>
      <fill>
        <patternFill patternType="solid">
          <fgColor rgb="FFE36C09"/>
          <bgColor rgb="FFE36C09"/>
        </patternFill>
      </fill>
    </dxf>
    <dxf>
      <fill>
        <patternFill patternType="solid">
          <fgColor rgb="FFE36C09"/>
          <bgColor rgb="FFE36C09"/>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FFF00"/>
          <bgColor rgb="FFFFFF00"/>
        </patternFill>
      </fill>
    </dxf>
    <dxf>
      <fill>
        <patternFill patternType="solid">
          <fgColor rgb="FFFF0000"/>
          <bgColor rgb="FFFF0000"/>
        </patternFill>
      </fill>
    </dxf>
    <dxf>
      <fill>
        <patternFill patternType="solid">
          <fgColor rgb="FFE36C09"/>
          <bgColor rgb="FFE36C09"/>
        </patternFill>
      </fill>
    </dxf>
    <dxf>
      <fill>
        <patternFill patternType="solid">
          <fgColor rgb="FFE36C09"/>
          <bgColor rgb="FFE36C09"/>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E36C09"/>
          <bgColor rgb="FFE36C09"/>
        </patternFill>
      </fill>
    </dxf>
    <dxf>
      <fill>
        <patternFill patternType="solid">
          <fgColor rgb="FFE36C09"/>
          <bgColor rgb="FFE36C09"/>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FFF00"/>
          <bgColor rgb="FFFFFF00"/>
        </patternFill>
      </fill>
    </dxf>
    <dxf>
      <fill>
        <patternFill patternType="solid">
          <fgColor rgb="FFFF0000"/>
          <bgColor rgb="FFFF0000"/>
        </patternFill>
      </fill>
    </dxf>
    <dxf>
      <fill>
        <patternFill patternType="solid">
          <fgColor rgb="FFE36C09"/>
          <bgColor rgb="FFE36C09"/>
        </patternFill>
      </fill>
    </dxf>
    <dxf>
      <fill>
        <patternFill patternType="solid">
          <fgColor rgb="FFE36C09"/>
          <bgColor rgb="FFE36C09"/>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FFF00"/>
          <bgColor rgb="FFFFFF00"/>
        </patternFill>
      </fill>
    </dxf>
    <dxf>
      <fill>
        <patternFill patternType="solid">
          <fgColor rgb="FFFF0000"/>
          <bgColor rgb="FFFF0000"/>
        </patternFill>
      </fill>
    </dxf>
    <dxf>
      <fill>
        <patternFill patternType="solid">
          <fgColor rgb="FFE36C09"/>
          <bgColor rgb="FFE36C09"/>
        </patternFill>
      </fill>
    </dxf>
    <dxf>
      <fill>
        <patternFill patternType="solid">
          <fgColor rgb="FFE36C09"/>
          <bgColor rgb="FFE36C09"/>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FFF00"/>
          <bgColor rgb="FFFFFF00"/>
        </patternFill>
      </fill>
    </dxf>
    <dxf>
      <fill>
        <patternFill patternType="solid">
          <fgColor rgb="FFFF0000"/>
          <bgColor rgb="FFFF0000"/>
        </patternFill>
      </fill>
    </dxf>
    <dxf>
      <fill>
        <patternFill patternType="solid">
          <fgColor rgb="FFE36C09"/>
          <bgColor rgb="FFE36C09"/>
        </patternFill>
      </fill>
    </dxf>
    <dxf>
      <fill>
        <patternFill patternType="solid">
          <fgColor rgb="FFE36C09"/>
          <bgColor rgb="FFE36C09"/>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FFF00"/>
          <bgColor rgb="FFFFFF00"/>
        </patternFill>
      </fill>
    </dxf>
    <dxf>
      <fill>
        <patternFill patternType="solid">
          <fgColor rgb="FFFF0000"/>
          <bgColor rgb="FFFF0000"/>
        </patternFill>
      </fill>
    </dxf>
    <dxf>
      <fill>
        <patternFill patternType="solid">
          <fgColor rgb="FFE36C09"/>
          <bgColor rgb="FFE36C09"/>
        </patternFill>
      </fill>
    </dxf>
    <dxf>
      <fill>
        <patternFill patternType="solid">
          <fgColor rgb="FFE36C09"/>
          <bgColor rgb="FFE36C09"/>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FFF00"/>
          <bgColor rgb="FFFFFF00"/>
        </patternFill>
      </fill>
    </dxf>
    <dxf>
      <fill>
        <patternFill patternType="solid">
          <fgColor rgb="FFFF0000"/>
          <bgColor rgb="FFFF0000"/>
        </patternFill>
      </fill>
    </dxf>
    <dxf>
      <fill>
        <patternFill patternType="solid">
          <fgColor rgb="FFE36C09"/>
          <bgColor rgb="FFE36C09"/>
        </patternFill>
      </fill>
    </dxf>
    <dxf>
      <fill>
        <patternFill patternType="solid">
          <fgColor rgb="FFE36C09"/>
          <bgColor rgb="FFE36C09"/>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FFF00"/>
          <bgColor rgb="FFFFFF00"/>
        </patternFill>
      </fill>
    </dxf>
    <dxf>
      <fill>
        <patternFill patternType="solid">
          <fgColor rgb="FFFF0000"/>
          <bgColor rgb="FFFF0000"/>
        </patternFill>
      </fill>
    </dxf>
    <dxf>
      <fill>
        <patternFill patternType="solid">
          <fgColor rgb="FFE36C09"/>
          <bgColor rgb="FFE36C09"/>
        </patternFill>
      </fill>
    </dxf>
    <dxf>
      <fill>
        <patternFill patternType="solid">
          <fgColor rgb="FFE36C09"/>
          <bgColor rgb="FFE36C09"/>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FFF00"/>
          <bgColor rgb="FFFFFF00"/>
        </patternFill>
      </fill>
    </dxf>
    <dxf>
      <fill>
        <patternFill patternType="solid">
          <fgColor rgb="FFFF0000"/>
          <bgColor rgb="FFFF0000"/>
        </patternFill>
      </fill>
    </dxf>
    <dxf>
      <fill>
        <patternFill patternType="solid">
          <fgColor rgb="FFE36C09"/>
          <bgColor rgb="FFE36C09"/>
        </patternFill>
      </fill>
    </dxf>
    <dxf>
      <fill>
        <patternFill patternType="solid">
          <fgColor rgb="FFE36C09"/>
          <bgColor rgb="FFE36C09"/>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FFF00"/>
          <bgColor rgb="FFFFFF00"/>
        </patternFill>
      </fill>
    </dxf>
    <dxf>
      <fill>
        <patternFill patternType="solid">
          <fgColor rgb="FFFF0000"/>
          <bgColor rgb="FFFF0000"/>
        </patternFill>
      </fill>
    </dxf>
    <dxf>
      <fill>
        <patternFill patternType="solid">
          <fgColor rgb="FFE36C09"/>
          <bgColor rgb="FFE36C09"/>
        </patternFill>
      </fill>
    </dxf>
    <dxf>
      <fill>
        <patternFill patternType="solid">
          <fgColor rgb="FFE36C09"/>
          <bgColor rgb="FFE36C09"/>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FFF00"/>
          <bgColor rgb="FFFFFF00"/>
        </patternFill>
      </fill>
    </dxf>
    <dxf>
      <fill>
        <patternFill patternType="solid">
          <fgColor rgb="FFFF0000"/>
          <bgColor rgb="FFFF0000"/>
        </patternFill>
      </fill>
    </dxf>
    <dxf>
      <fill>
        <patternFill patternType="solid">
          <fgColor rgb="FFE36C09"/>
          <bgColor rgb="FFE36C09"/>
        </patternFill>
      </fill>
    </dxf>
    <dxf>
      <fill>
        <patternFill patternType="solid">
          <fgColor rgb="FFE36C09"/>
          <bgColor rgb="FFE36C09"/>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FFF00"/>
          <bgColor rgb="FFFFFF00"/>
        </patternFill>
      </fill>
    </dxf>
    <dxf>
      <fill>
        <patternFill patternType="solid">
          <fgColor rgb="FFFF0000"/>
          <bgColor rgb="FFFF0000"/>
        </patternFill>
      </fill>
    </dxf>
    <dxf>
      <fill>
        <patternFill patternType="solid">
          <fgColor rgb="FFE36C09"/>
          <bgColor rgb="FFE36C09"/>
        </patternFill>
      </fill>
    </dxf>
    <dxf>
      <fill>
        <patternFill patternType="solid">
          <fgColor rgb="FFE36C09"/>
          <bgColor rgb="FFE36C09"/>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FFF00"/>
          <bgColor rgb="FFFFFF00"/>
        </patternFill>
      </fill>
    </dxf>
    <dxf>
      <fill>
        <patternFill patternType="solid">
          <fgColor rgb="FFFF0000"/>
          <bgColor rgb="FFFF0000"/>
        </patternFill>
      </fill>
    </dxf>
    <dxf>
      <fill>
        <patternFill patternType="solid">
          <fgColor rgb="FFE36C09"/>
          <bgColor rgb="FFE36C09"/>
        </patternFill>
      </fill>
    </dxf>
    <dxf>
      <fill>
        <patternFill patternType="solid">
          <fgColor rgb="FFE36C09"/>
          <bgColor rgb="FFE36C09"/>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FFF00"/>
          <bgColor rgb="FFFFFF00"/>
        </patternFill>
      </fill>
    </dxf>
    <dxf>
      <fill>
        <patternFill patternType="solid">
          <fgColor rgb="FFFF0000"/>
          <bgColor rgb="FFFF0000"/>
        </patternFill>
      </fill>
    </dxf>
    <dxf>
      <fill>
        <patternFill patternType="solid">
          <fgColor rgb="FFE36C09"/>
          <bgColor rgb="FFE36C09"/>
        </patternFill>
      </fill>
    </dxf>
    <dxf>
      <fill>
        <patternFill patternType="solid">
          <fgColor rgb="FFE36C09"/>
          <bgColor rgb="FFE36C09"/>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FFF00"/>
          <bgColor rgb="FFFFFF00"/>
        </patternFill>
      </fill>
    </dxf>
    <dxf>
      <fill>
        <patternFill patternType="solid">
          <fgColor rgb="FFFF0000"/>
          <bgColor rgb="FFFF0000"/>
        </patternFill>
      </fill>
    </dxf>
    <dxf>
      <fill>
        <patternFill patternType="solid">
          <fgColor rgb="FFE36C09"/>
          <bgColor rgb="FFE36C09"/>
        </patternFill>
      </fill>
    </dxf>
    <dxf>
      <fill>
        <patternFill patternType="solid">
          <fgColor rgb="FFE36C09"/>
          <bgColor rgb="FFE36C09"/>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FFF00"/>
          <bgColor rgb="FFFFFF00"/>
        </patternFill>
      </fill>
    </dxf>
    <dxf>
      <fill>
        <patternFill patternType="solid">
          <fgColor rgb="FFFF0000"/>
          <bgColor rgb="FFFF0000"/>
        </patternFill>
      </fill>
    </dxf>
    <dxf>
      <fill>
        <patternFill patternType="solid">
          <fgColor rgb="FFE36C09"/>
          <bgColor rgb="FFE36C09"/>
        </patternFill>
      </fill>
    </dxf>
    <dxf>
      <fill>
        <patternFill patternType="solid">
          <fgColor rgb="FFE36C09"/>
          <bgColor rgb="FFE36C09"/>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FFF00"/>
          <bgColor rgb="FFFFFF00"/>
        </patternFill>
      </fill>
    </dxf>
    <dxf>
      <fill>
        <patternFill patternType="solid">
          <fgColor rgb="FFFF0000"/>
          <bgColor rgb="FFFF0000"/>
        </patternFill>
      </fill>
    </dxf>
    <dxf>
      <fill>
        <patternFill patternType="solid">
          <fgColor rgb="FFE36C09"/>
          <bgColor rgb="FFE36C09"/>
        </patternFill>
      </fill>
    </dxf>
    <dxf>
      <fill>
        <patternFill patternType="solid">
          <fgColor rgb="FFE36C09"/>
          <bgColor rgb="FFE36C09"/>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FFF00"/>
          <bgColor rgb="FFFFFF00"/>
        </patternFill>
      </fill>
    </dxf>
    <dxf>
      <fill>
        <patternFill patternType="solid">
          <fgColor rgb="FFFF0000"/>
          <bgColor rgb="FFFF0000"/>
        </patternFill>
      </fill>
    </dxf>
    <dxf>
      <fill>
        <patternFill patternType="solid">
          <fgColor rgb="FFE36C09"/>
          <bgColor rgb="FFE36C09"/>
        </patternFill>
      </fill>
    </dxf>
    <dxf>
      <fill>
        <patternFill patternType="solid">
          <fgColor rgb="FFE36C09"/>
          <bgColor rgb="FFE36C09"/>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FFF00"/>
          <bgColor rgb="FFFFFF00"/>
        </patternFill>
      </fill>
    </dxf>
    <dxf>
      <fill>
        <patternFill patternType="solid">
          <fgColor rgb="FFFF0000"/>
          <bgColor rgb="FFFF0000"/>
        </patternFill>
      </fill>
    </dxf>
    <dxf>
      <fill>
        <patternFill patternType="solid">
          <fgColor rgb="FFE36C09"/>
          <bgColor rgb="FFE36C09"/>
        </patternFill>
      </fill>
    </dxf>
    <dxf>
      <fill>
        <patternFill patternType="solid">
          <fgColor rgb="FFE36C09"/>
          <bgColor rgb="FFE36C09"/>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FFF00"/>
          <bgColor rgb="FFFFFF00"/>
        </patternFill>
      </fill>
    </dxf>
    <dxf>
      <fill>
        <patternFill patternType="solid">
          <fgColor rgb="FFFF0000"/>
          <bgColor rgb="FFFF0000"/>
        </patternFill>
      </fill>
    </dxf>
    <dxf>
      <fill>
        <patternFill patternType="solid">
          <fgColor rgb="FFE36C09"/>
          <bgColor rgb="FFE36C09"/>
        </patternFill>
      </fill>
    </dxf>
    <dxf>
      <fill>
        <patternFill patternType="solid">
          <fgColor rgb="FFE36C09"/>
          <bgColor rgb="FFE36C09"/>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FFF00"/>
          <bgColor rgb="FFFFFF00"/>
        </patternFill>
      </fill>
    </dxf>
    <dxf>
      <fill>
        <patternFill patternType="solid">
          <fgColor rgb="FFFF0000"/>
          <bgColor rgb="FFFF0000"/>
        </patternFill>
      </fill>
    </dxf>
    <dxf>
      <fill>
        <patternFill patternType="solid">
          <fgColor rgb="FFE36C09"/>
          <bgColor rgb="FFE36C09"/>
        </patternFill>
      </fill>
    </dxf>
    <dxf>
      <fill>
        <patternFill patternType="solid">
          <fgColor rgb="FFE36C09"/>
          <bgColor rgb="FFE36C09"/>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FFF00"/>
          <bgColor rgb="FFFFFF00"/>
        </patternFill>
      </fill>
    </dxf>
    <dxf>
      <fill>
        <patternFill patternType="solid">
          <fgColor rgb="FFFF0000"/>
          <bgColor rgb="FFFF0000"/>
        </patternFill>
      </fill>
    </dxf>
    <dxf>
      <fill>
        <patternFill patternType="solid">
          <fgColor rgb="FFE36C09"/>
          <bgColor rgb="FFE36C09"/>
        </patternFill>
      </fill>
    </dxf>
    <dxf>
      <fill>
        <patternFill patternType="solid">
          <fgColor rgb="FFE36C09"/>
          <bgColor rgb="FFE36C09"/>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FFF00"/>
          <bgColor rgb="FFFFFF00"/>
        </patternFill>
      </fill>
    </dxf>
    <dxf>
      <fill>
        <patternFill patternType="solid">
          <fgColor rgb="FFFF0000"/>
          <bgColor rgb="FFFF0000"/>
        </patternFill>
      </fill>
    </dxf>
    <dxf>
      <fill>
        <patternFill patternType="solid">
          <fgColor rgb="FFE36C09"/>
          <bgColor rgb="FFE36C09"/>
        </patternFill>
      </fill>
    </dxf>
    <dxf>
      <fill>
        <patternFill patternType="solid">
          <fgColor rgb="FFE36C09"/>
          <bgColor rgb="FFE36C09"/>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FFF00"/>
          <bgColor rgb="FFFFFF00"/>
        </patternFill>
      </fill>
    </dxf>
    <dxf>
      <fill>
        <patternFill patternType="solid">
          <fgColor rgb="FFFF0000"/>
          <bgColor rgb="FFFF0000"/>
        </patternFill>
      </fill>
    </dxf>
    <dxf>
      <fill>
        <patternFill patternType="solid">
          <fgColor rgb="FFE36C09"/>
          <bgColor rgb="FFE36C09"/>
        </patternFill>
      </fill>
    </dxf>
    <dxf>
      <fill>
        <patternFill patternType="solid">
          <fgColor rgb="FFE36C09"/>
          <bgColor rgb="FFE36C09"/>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FFF00"/>
          <bgColor rgb="FFFFFF00"/>
        </patternFill>
      </fill>
    </dxf>
    <dxf>
      <fill>
        <patternFill patternType="solid">
          <fgColor rgb="FFFF0000"/>
          <bgColor rgb="FFFF0000"/>
        </patternFill>
      </fill>
    </dxf>
    <dxf>
      <fill>
        <patternFill patternType="solid">
          <fgColor rgb="FFE36C09"/>
          <bgColor rgb="FFE36C09"/>
        </patternFill>
      </fill>
    </dxf>
    <dxf>
      <fill>
        <patternFill patternType="solid">
          <fgColor rgb="FFE36C09"/>
          <bgColor rgb="FFE36C09"/>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FFF00"/>
          <bgColor rgb="FFFFFF00"/>
        </patternFill>
      </fill>
    </dxf>
    <dxf>
      <fill>
        <patternFill patternType="solid">
          <fgColor rgb="FFFF0000"/>
          <bgColor rgb="FFFF0000"/>
        </patternFill>
      </fill>
    </dxf>
    <dxf>
      <fill>
        <patternFill patternType="solid">
          <fgColor rgb="FFE36C09"/>
          <bgColor rgb="FFE36C09"/>
        </patternFill>
      </fill>
    </dxf>
    <dxf>
      <fill>
        <patternFill patternType="solid">
          <fgColor rgb="FFE36C09"/>
          <bgColor rgb="FFE36C09"/>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FFF00"/>
          <bgColor rgb="FFFFFF00"/>
        </patternFill>
      </fill>
    </dxf>
    <dxf>
      <fill>
        <patternFill patternType="solid">
          <fgColor rgb="FFFF0000"/>
          <bgColor rgb="FFFF0000"/>
        </patternFill>
      </fill>
    </dxf>
    <dxf>
      <fill>
        <patternFill patternType="solid">
          <fgColor rgb="FFE36C09"/>
          <bgColor rgb="FFE36C09"/>
        </patternFill>
      </fill>
    </dxf>
    <dxf>
      <fill>
        <patternFill patternType="solid">
          <fgColor rgb="FFE36C09"/>
          <bgColor rgb="FFE36C09"/>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FFF00"/>
          <bgColor rgb="FFFFFF00"/>
        </patternFill>
      </fill>
    </dxf>
    <dxf>
      <fill>
        <patternFill patternType="solid">
          <fgColor rgb="FFFF0000"/>
          <bgColor rgb="FFFF0000"/>
        </patternFill>
      </fill>
    </dxf>
    <dxf>
      <fill>
        <patternFill patternType="solid">
          <fgColor rgb="FFE36C09"/>
          <bgColor rgb="FFE36C09"/>
        </patternFill>
      </fill>
    </dxf>
    <dxf>
      <fill>
        <patternFill patternType="solid">
          <fgColor rgb="FFE36C09"/>
          <bgColor rgb="FFE36C09"/>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FFF00"/>
          <bgColor rgb="FFFFFF00"/>
        </patternFill>
      </fill>
    </dxf>
    <dxf>
      <fill>
        <patternFill patternType="solid">
          <fgColor rgb="FFFF0000"/>
          <bgColor rgb="FFFF0000"/>
        </patternFill>
      </fill>
    </dxf>
    <dxf>
      <fill>
        <patternFill patternType="solid">
          <fgColor rgb="FFE36C09"/>
          <bgColor rgb="FFE36C09"/>
        </patternFill>
      </fill>
    </dxf>
    <dxf>
      <fill>
        <patternFill patternType="solid">
          <fgColor rgb="FFE36C09"/>
          <bgColor rgb="FFE36C09"/>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FFF00"/>
          <bgColor rgb="FFFFFF00"/>
        </patternFill>
      </fill>
    </dxf>
    <dxf>
      <fill>
        <patternFill patternType="solid">
          <fgColor rgb="FFFF0000"/>
          <bgColor rgb="FFFF0000"/>
        </patternFill>
      </fill>
    </dxf>
    <dxf>
      <fill>
        <patternFill patternType="solid">
          <fgColor rgb="FFE36C09"/>
          <bgColor rgb="FFE36C09"/>
        </patternFill>
      </fill>
    </dxf>
    <dxf>
      <fill>
        <patternFill patternType="solid">
          <fgColor rgb="FFE36C09"/>
          <bgColor rgb="FFE36C09"/>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FFF00"/>
          <bgColor rgb="FFFFFF00"/>
        </patternFill>
      </fill>
    </dxf>
    <dxf>
      <fill>
        <patternFill patternType="solid">
          <fgColor rgb="FFFF0000"/>
          <bgColor rgb="FFFF0000"/>
        </patternFill>
      </fill>
    </dxf>
    <dxf>
      <fill>
        <patternFill patternType="solid">
          <fgColor rgb="FFE36C09"/>
          <bgColor rgb="FFE36C09"/>
        </patternFill>
      </fill>
    </dxf>
    <dxf>
      <fill>
        <patternFill patternType="solid">
          <fgColor rgb="FFE36C09"/>
          <bgColor rgb="FFE36C09"/>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FFF00"/>
          <bgColor rgb="FFFFFF00"/>
        </patternFill>
      </fill>
    </dxf>
    <dxf>
      <fill>
        <patternFill patternType="solid">
          <fgColor rgb="FFFF0000"/>
          <bgColor rgb="FFFF0000"/>
        </patternFill>
      </fill>
    </dxf>
    <dxf>
      <fill>
        <patternFill patternType="solid">
          <fgColor rgb="FFE36C09"/>
          <bgColor rgb="FFE36C09"/>
        </patternFill>
      </fill>
    </dxf>
    <dxf>
      <fill>
        <patternFill patternType="solid">
          <fgColor rgb="FFE36C09"/>
          <bgColor rgb="FFE36C09"/>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FFF00"/>
          <bgColor rgb="FFFFFF00"/>
        </patternFill>
      </fill>
    </dxf>
    <dxf>
      <fill>
        <patternFill patternType="solid">
          <fgColor rgb="FFFF0000"/>
          <bgColor rgb="FFFF0000"/>
        </patternFill>
      </fill>
    </dxf>
    <dxf>
      <fill>
        <patternFill patternType="solid">
          <fgColor rgb="FFE36C09"/>
          <bgColor rgb="FFE36C09"/>
        </patternFill>
      </fill>
    </dxf>
    <dxf>
      <fill>
        <patternFill patternType="solid">
          <fgColor rgb="FFE36C09"/>
          <bgColor rgb="FFE36C09"/>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FFF00"/>
          <bgColor rgb="FFFFFF00"/>
        </patternFill>
      </fill>
    </dxf>
    <dxf>
      <fill>
        <patternFill patternType="solid">
          <fgColor rgb="FFFF0000"/>
          <bgColor rgb="FFFF0000"/>
        </patternFill>
      </fill>
    </dxf>
    <dxf>
      <fill>
        <patternFill patternType="solid">
          <fgColor rgb="FFE36C09"/>
          <bgColor rgb="FFE36C09"/>
        </patternFill>
      </fill>
    </dxf>
    <dxf>
      <fill>
        <patternFill patternType="solid">
          <fgColor rgb="FFE36C09"/>
          <bgColor rgb="FFE36C09"/>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FFF00"/>
          <bgColor rgb="FFFFFF00"/>
        </patternFill>
      </fill>
    </dxf>
    <dxf>
      <fill>
        <patternFill patternType="solid">
          <fgColor rgb="FFFF0000"/>
          <bgColor rgb="FFFF0000"/>
        </patternFill>
      </fill>
    </dxf>
    <dxf>
      <fill>
        <patternFill patternType="solid">
          <fgColor rgb="FFE36C09"/>
          <bgColor rgb="FFE36C09"/>
        </patternFill>
      </fill>
    </dxf>
    <dxf>
      <fill>
        <patternFill patternType="solid">
          <fgColor rgb="FFE36C09"/>
          <bgColor rgb="FFE36C09"/>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FFF00"/>
          <bgColor rgb="FFFFFF00"/>
        </patternFill>
      </fill>
    </dxf>
    <dxf>
      <fill>
        <patternFill patternType="solid">
          <fgColor rgb="FFFF0000"/>
          <bgColor rgb="FFFF0000"/>
        </patternFill>
      </fill>
    </dxf>
    <dxf>
      <fill>
        <patternFill patternType="solid">
          <fgColor rgb="FFE36C09"/>
          <bgColor rgb="FFE36C09"/>
        </patternFill>
      </fill>
    </dxf>
    <dxf>
      <fill>
        <patternFill patternType="solid">
          <fgColor rgb="FFE36C09"/>
          <bgColor rgb="FFE36C09"/>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FFF00"/>
          <bgColor rgb="FFFFFF00"/>
        </patternFill>
      </fill>
    </dxf>
    <dxf>
      <fill>
        <patternFill patternType="solid">
          <fgColor rgb="FFFF0000"/>
          <bgColor rgb="FFFF0000"/>
        </patternFill>
      </fill>
    </dxf>
    <dxf>
      <fill>
        <patternFill patternType="solid">
          <fgColor rgb="FFE36C09"/>
          <bgColor rgb="FFE36C09"/>
        </patternFill>
      </fill>
    </dxf>
    <dxf>
      <fill>
        <patternFill patternType="solid">
          <fgColor rgb="FFE36C09"/>
          <bgColor rgb="FFE36C09"/>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FFF00"/>
          <bgColor rgb="FFFFFF00"/>
        </patternFill>
      </fill>
    </dxf>
    <dxf>
      <fill>
        <patternFill patternType="solid">
          <fgColor rgb="FFFF0000"/>
          <bgColor rgb="FFFF0000"/>
        </patternFill>
      </fill>
    </dxf>
    <dxf>
      <fill>
        <patternFill patternType="solid">
          <fgColor rgb="FFE36C09"/>
          <bgColor rgb="FFE36C09"/>
        </patternFill>
      </fill>
    </dxf>
    <dxf>
      <fill>
        <patternFill patternType="solid">
          <fgColor rgb="FFE36C09"/>
          <bgColor rgb="FFE36C09"/>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FFF00"/>
          <bgColor rgb="FFFFFF00"/>
        </patternFill>
      </fill>
    </dxf>
    <dxf>
      <fill>
        <patternFill patternType="solid">
          <fgColor rgb="FFFF0000"/>
          <bgColor rgb="FFFF0000"/>
        </patternFill>
      </fill>
    </dxf>
    <dxf>
      <fill>
        <patternFill patternType="solid">
          <fgColor rgb="FFE36C09"/>
          <bgColor rgb="FFE36C09"/>
        </patternFill>
      </fill>
    </dxf>
    <dxf>
      <fill>
        <patternFill patternType="solid">
          <fgColor rgb="FFE36C09"/>
          <bgColor rgb="FFE36C09"/>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6600"/>
          <bgColor rgb="FFFF6600"/>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FFF00"/>
          <bgColor rgb="FFFFFF00"/>
        </patternFill>
      </fill>
    </dxf>
    <dxf>
      <fill>
        <patternFill patternType="solid">
          <fgColor rgb="FFFF0000"/>
          <bgColor rgb="FFFF0000"/>
        </patternFill>
      </fill>
    </dxf>
    <dxf>
      <fill>
        <patternFill patternType="solid">
          <fgColor rgb="FFE36C09"/>
          <bgColor rgb="FFE36C09"/>
        </patternFill>
      </fill>
    </dxf>
    <dxf>
      <fill>
        <patternFill patternType="solid">
          <fgColor rgb="FFE36C09"/>
          <bgColor rgb="FFE36C09"/>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6600"/>
          <bgColor rgb="FFFF66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00B050"/>
          <bgColor rgb="FF00B050"/>
        </patternFill>
      </fill>
    </dxf>
    <dxf>
      <fill>
        <patternFill patternType="solid">
          <fgColor rgb="FFFF0000"/>
          <bgColor rgb="FFFF0000"/>
        </patternFill>
      </fill>
    </dxf>
    <dxf>
      <fill>
        <patternFill patternType="solid">
          <fgColor rgb="FF00B050"/>
          <bgColor rgb="FF00B050"/>
        </patternFill>
      </fill>
    </dxf>
    <dxf>
      <fill>
        <patternFill patternType="solid">
          <fgColor rgb="FFFF0000"/>
          <bgColor rgb="FFFF0000"/>
        </patternFill>
      </fill>
    </dxf>
    <dxf>
      <fill>
        <patternFill patternType="solid">
          <fgColor rgb="FF00B050"/>
          <bgColor rgb="FF00B050"/>
        </patternFill>
      </fill>
    </dxf>
    <dxf>
      <fill>
        <patternFill patternType="solid">
          <fgColor rgb="FFFF0000"/>
          <bgColor rgb="FFFF0000"/>
        </patternFill>
      </fill>
    </dxf>
    <dxf>
      <fill>
        <patternFill patternType="solid">
          <fgColor rgb="FF00B050"/>
          <bgColor rgb="FF00B050"/>
        </patternFill>
      </fill>
    </dxf>
    <dxf>
      <fill>
        <patternFill patternType="solid">
          <fgColor rgb="FFFF0000"/>
          <bgColor rgb="FFFF0000"/>
        </patternFill>
      </fill>
    </dxf>
    <dxf>
      <fill>
        <patternFill patternType="solid">
          <fgColor rgb="FF00B050"/>
          <bgColor rgb="FF00B050"/>
        </patternFill>
      </fill>
    </dxf>
    <dxf>
      <fill>
        <patternFill patternType="solid">
          <fgColor rgb="FFFF0000"/>
          <bgColor rgb="FFFF0000"/>
        </patternFill>
      </fill>
    </dxf>
    <dxf>
      <fill>
        <patternFill patternType="solid">
          <fgColor rgb="FF00B050"/>
          <bgColor rgb="FF00B050"/>
        </patternFill>
      </fill>
    </dxf>
    <dxf>
      <fill>
        <patternFill patternType="solid">
          <fgColor rgb="FFFF0000"/>
          <bgColor rgb="FFFF0000"/>
        </patternFill>
      </fill>
    </dxf>
    <dxf>
      <fill>
        <patternFill patternType="solid">
          <fgColor rgb="FF00B050"/>
          <bgColor rgb="FF00B050"/>
        </patternFill>
      </fill>
    </dxf>
    <dxf>
      <fill>
        <patternFill patternType="solid">
          <fgColor rgb="FFFF0000"/>
          <bgColor rgb="FFFF0000"/>
        </patternFill>
      </fill>
    </dxf>
    <dxf>
      <fill>
        <patternFill patternType="solid">
          <fgColor rgb="FF00B050"/>
          <bgColor rgb="FF00B050"/>
        </patternFill>
      </fill>
    </dxf>
    <dxf>
      <fill>
        <patternFill patternType="solid">
          <fgColor rgb="FFFF0000"/>
          <bgColor rgb="FFFF0000"/>
        </patternFill>
      </fill>
    </dxf>
    <dxf>
      <fill>
        <patternFill patternType="solid">
          <fgColor rgb="FF00B050"/>
          <bgColor rgb="FF00B050"/>
        </patternFill>
      </fill>
    </dxf>
    <dxf>
      <fill>
        <patternFill patternType="solid">
          <fgColor rgb="FFFF0000"/>
          <bgColor rgb="FFFF0000"/>
        </patternFill>
      </fill>
    </dxf>
    <dxf>
      <fill>
        <patternFill patternType="solid">
          <fgColor rgb="FF00B050"/>
          <bgColor rgb="FF00B050"/>
        </patternFill>
      </fill>
    </dxf>
    <dxf>
      <fill>
        <patternFill patternType="solid">
          <fgColor rgb="FFFF0000"/>
          <bgColor rgb="FFFF0000"/>
        </patternFill>
      </fill>
    </dxf>
    <dxf>
      <fill>
        <patternFill patternType="solid">
          <fgColor rgb="FF00B050"/>
          <bgColor rgb="FF00B050"/>
        </patternFill>
      </fill>
    </dxf>
    <dxf>
      <fill>
        <patternFill patternType="solid">
          <fgColor rgb="FFFF0000"/>
          <bgColor rgb="FFFF0000"/>
        </patternFill>
      </fill>
    </dxf>
    <dxf>
      <fill>
        <patternFill patternType="solid">
          <fgColor rgb="FF00B050"/>
          <bgColor rgb="FF00B050"/>
        </patternFill>
      </fill>
    </dxf>
    <dxf>
      <fill>
        <patternFill patternType="solid">
          <fgColor rgb="FFFF0000"/>
          <bgColor rgb="FFFF0000"/>
        </patternFill>
      </fill>
    </dxf>
    <dxf>
      <fill>
        <patternFill patternType="solid">
          <fgColor rgb="FF00B050"/>
          <bgColor rgb="FF00B050"/>
        </patternFill>
      </fill>
    </dxf>
    <dxf>
      <fill>
        <patternFill patternType="solid">
          <fgColor rgb="FFFF0000"/>
          <bgColor rgb="FFFF0000"/>
        </patternFill>
      </fill>
    </dxf>
    <dxf>
      <fill>
        <patternFill patternType="solid">
          <fgColor rgb="FF00B050"/>
          <bgColor rgb="FF00B050"/>
        </patternFill>
      </fill>
    </dxf>
    <dxf>
      <fill>
        <patternFill patternType="solid">
          <fgColor rgb="FFFF0000"/>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comments2.xml.rels><?xml version="1.0" encoding="UTF-8" standalone="yes"?>
<Relationships xmlns="http://schemas.openxmlformats.org/package/2006/relationships"><Relationship Id="rId1" Type="http://customschemas.google.com/relationships/workbookmetadata" Target="commentsmeta1"/></Relationships>
</file>

<file path=xl/_rels/comments3.xml.rels><?xml version="1.0" encoding="UTF-8" standalone="yes"?>
<Relationships xmlns="http://schemas.openxmlformats.org/package/2006/relationships"><Relationship Id="rId1" Type="http://customschemas.google.com/relationships/workbookmetadata" Target="commentsmeta2"/></Relationships>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7" Type="http://schemas.openxmlformats.org/officeDocument/2006/relationships/theme" Target="theme/theme1.xml"/><Relationship Id="rId2" Type="http://schemas.openxmlformats.org/officeDocument/2006/relationships/worksheet" Target="worksheets/sheet2.xml"/><Relationship Id="rId16" Type="http://customschemas.google.com/relationships/workbookmetadata" Target="metadata"/><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85725</xdr:colOff>
      <xdr:row>0</xdr:row>
      <xdr:rowOff>66675</xdr:rowOff>
    </xdr:from>
    <xdr:ext cx="733425" cy="904875"/>
    <xdr:pic>
      <xdr:nvPicPr>
        <xdr:cNvPr id="2" name="image1.png" descr="log-udea2.GIF">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0</xdr:col>
      <xdr:colOff>171450</xdr:colOff>
      <xdr:row>0</xdr:row>
      <xdr:rowOff>85725</xdr:rowOff>
    </xdr:from>
    <xdr:ext cx="714375" cy="847725"/>
    <xdr:pic>
      <xdr:nvPicPr>
        <xdr:cNvPr id="2" name="image1.png" descr="log-udea2.GIF">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xfrm>
          <a:off x="171450" y="85725"/>
          <a:ext cx="714375" cy="847725"/>
        </a:xfrm>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1</xdr:col>
      <xdr:colOff>104775</xdr:colOff>
      <xdr:row>1</xdr:row>
      <xdr:rowOff>28575</xdr:rowOff>
    </xdr:from>
    <xdr:ext cx="657225" cy="819150"/>
    <xdr:pic>
      <xdr:nvPicPr>
        <xdr:cNvPr id="2" name="image1.png" descr="log-udea2.GIF">
          <a:extLst>
            <a:ext uri="{FF2B5EF4-FFF2-40B4-BE49-F238E27FC236}">
              <a16:creationId xmlns:a16="http://schemas.microsoft.com/office/drawing/2014/main" id="{00000000-0008-0000-0A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3.xml"/></Relationships>
</file>

<file path=xl/worksheets/_rels/sheet2.xml.rels><?xml version="1.0" encoding="UTF-8" standalone="yes"?>
<Relationships xmlns="http://schemas.openxmlformats.org/package/2006/relationships"><Relationship Id="rId8" Type="http://schemas.openxmlformats.org/officeDocument/2006/relationships/hyperlink" Target="mailto:omariano226@gmail.com" TargetMode="External"/><Relationship Id="rId13" Type="http://schemas.openxmlformats.org/officeDocument/2006/relationships/hyperlink" Target="mailto:licitacionesayc@gmail.com" TargetMode="External"/><Relationship Id="rId18" Type="http://schemas.openxmlformats.org/officeDocument/2006/relationships/hyperlink" Target="mailto:mjpp93@gmail.com" TargetMode="External"/><Relationship Id="rId3" Type="http://schemas.openxmlformats.org/officeDocument/2006/relationships/hyperlink" Target="mailto:jfprietooficina@gmail.com" TargetMode="External"/><Relationship Id="rId7" Type="http://schemas.openxmlformats.org/officeDocument/2006/relationships/hyperlink" Target="mailto:eiu@electroupegui.com" TargetMode="External"/><Relationship Id="rId12" Type="http://schemas.openxmlformats.org/officeDocument/2006/relationships/hyperlink" Target="mailto:abogadolcfranco@gmail.com" TargetMode="External"/><Relationship Id="rId17" Type="http://schemas.openxmlformats.org/officeDocument/2006/relationships/hyperlink" Target="mailto:ctravecedo84@gmail.com" TargetMode="External"/><Relationship Id="rId2" Type="http://schemas.openxmlformats.org/officeDocument/2006/relationships/hyperlink" Target="mailto:mgaleano@diselcomsas.com" TargetMode="External"/><Relationship Id="rId16" Type="http://schemas.openxmlformats.org/officeDocument/2006/relationships/hyperlink" Target="mailto:johnjairovs@gmail.com" TargetMode="External"/><Relationship Id="rId20" Type="http://schemas.openxmlformats.org/officeDocument/2006/relationships/drawing" Target="../drawings/drawing2.xml"/><Relationship Id="rId1" Type="http://schemas.openxmlformats.org/officeDocument/2006/relationships/hyperlink" Target="mailto:licitaciones.perazza4@gmail.com" TargetMode="External"/><Relationship Id="rId6" Type="http://schemas.openxmlformats.org/officeDocument/2006/relationships/hyperlink" Target="mailto:hernando.rios@ifi.com.co" TargetMode="External"/><Relationship Id="rId11" Type="http://schemas.openxmlformats.org/officeDocument/2006/relationships/hyperlink" Target="mailto:ingcivil.avasquez@gmail.com" TargetMode="External"/><Relationship Id="rId5" Type="http://schemas.openxmlformats.org/officeDocument/2006/relationships/hyperlink" Target="mailto:licitaciones@ingap.co" TargetMode="External"/><Relationship Id="rId15" Type="http://schemas.openxmlformats.org/officeDocument/2006/relationships/hyperlink" Target="mailto:jugachaja@gmail.com" TargetMode="External"/><Relationship Id="rId10" Type="http://schemas.openxmlformats.org/officeDocument/2006/relationships/hyperlink" Target="mailto:adolfo.ic.10@gmail.com" TargetMode="External"/><Relationship Id="rId19" Type="http://schemas.openxmlformats.org/officeDocument/2006/relationships/hyperlink" Target="mailto:licitaciones@coinsi.com" TargetMode="External"/><Relationship Id="rId4" Type="http://schemas.openxmlformats.org/officeDocument/2006/relationships/hyperlink" Target="mailto:diegotrujilloposada@gmail.com" TargetMode="External"/><Relationship Id="rId9" Type="http://schemas.openxmlformats.org/officeDocument/2006/relationships/hyperlink" Target="mailto:kasa.ingenieria@gmail.com" TargetMode="External"/><Relationship Id="rId14" Type="http://schemas.openxmlformats.org/officeDocument/2006/relationships/hyperlink" Target="mailto:ingenec@une.net.co" TargetMode="External"/></Relationships>
</file>

<file path=xl/worksheets/_rels/sheet4.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showGridLines="0" workbookViewId="0">
      <selection activeCell="B14" sqref="B14"/>
    </sheetView>
  </sheetViews>
  <sheetFormatPr baseColWidth="10" defaultColWidth="14.42578125" defaultRowHeight="15" customHeight="1" x14ac:dyDescent="0.2"/>
  <cols>
    <col min="1" max="1" width="5.85546875" style="261" customWidth="1"/>
    <col min="2" max="2" width="80" style="261" customWidth="1"/>
    <col min="3" max="26" width="11.42578125" style="261" customWidth="1"/>
    <col min="27" max="16384" width="14.42578125" style="261"/>
  </cols>
  <sheetData>
    <row r="1" spans="1:26" ht="37.5" customHeight="1" x14ac:dyDescent="0.2">
      <c r="A1" s="265" t="s">
        <v>0</v>
      </c>
      <c r="B1" s="266"/>
      <c r="C1" s="1"/>
      <c r="D1" s="1"/>
      <c r="E1" s="1"/>
      <c r="F1" s="1"/>
      <c r="G1" s="1"/>
      <c r="H1" s="1"/>
      <c r="I1" s="1"/>
      <c r="J1" s="1"/>
      <c r="K1" s="1"/>
      <c r="L1" s="1"/>
      <c r="M1" s="1"/>
      <c r="N1" s="1"/>
      <c r="O1" s="1"/>
      <c r="P1" s="1"/>
      <c r="Q1" s="1"/>
      <c r="R1" s="1"/>
      <c r="S1" s="1"/>
      <c r="T1" s="1"/>
      <c r="U1" s="1"/>
      <c r="V1" s="1"/>
      <c r="W1" s="1"/>
      <c r="X1" s="1"/>
      <c r="Y1" s="1"/>
      <c r="Z1" s="1"/>
    </row>
    <row r="2" spans="1:26" ht="51" customHeight="1" x14ac:dyDescent="0.2">
      <c r="A2" s="267" t="s">
        <v>1</v>
      </c>
      <c r="B2" s="268"/>
      <c r="C2" s="1"/>
      <c r="D2" s="1"/>
      <c r="E2" s="1"/>
      <c r="F2" s="1"/>
      <c r="G2" s="1"/>
      <c r="H2" s="1"/>
      <c r="I2" s="1"/>
      <c r="J2" s="1"/>
      <c r="K2" s="1"/>
      <c r="L2" s="1"/>
      <c r="M2" s="1"/>
      <c r="N2" s="1"/>
      <c r="O2" s="1"/>
      <c r="P2" s="1"/>
      <c r="Q2" s="1"/>
      <c r="R2" s="1"/>
      <c r="S2" s="1"/>
      <c r="T2" s="1"/>
      <c r="U2" s="1"/>
      <c r="V2" s="1"/>
      <c r="W2" s="1"/>
      <c r="X2" s="1"/>
      <c r="Y2" s="1"/>
      <c r="Z2" s="1"/>
    </row>
    <row r="3" spans="1:26" ht="12.75" customHeight="1" x14ac:dyDescent="0.2">
      <c r="A3" s="267" t="s">
        <v>2</v>
      </c>
      <c r="B3" s="268"/>
      <c r="C3" s="1"/>
      <c r="D3" s="1"/>
      <c r="E3" s="1"/>
      <c r="F3" s="1"/>
      <c r="G3" s="1"/>
      <c r="H3" s="1"/>
      <c r="I3" s="1"/>
      <c r="J3" s="1"/>
      <c r="K3" s="1"/>
      <c r="L3" s="1"/>
      <c r="M3" s="1"/>
      <c r="N3" s="1"/>
      <c r="O3" s="1"/>
      <c r="P3" s="1"/>
      <c r="Q3" s="1"/>
      <c r="R3" s="1"/>
      <c r="S3" s="1"/>
      <c r="T3" s="1"/>
      <c r="U3" s="1"/>
      <c r="V3" s="1"/>
      <c r="W3" s="1"/>
      <c r="X3" s="1"/>
      <c r="Y3" s="1"/>
      <c r="Z3" s="1"/>
    </row>
    <row r="4" spans="1:26" ht="97.5" customHeight="1" x14ac:dyDescent="0.2">
      <c r="A4" s="269" t="s">
        <v>649</v>
      </c>
      <c r="B4" s="270"/>
      <c r="C4" s="1"/>
      <c r="D4" s="1"/>
      <c r="E4" s="1"/>
      <c r="F4" s="1"/>
      <c r="G4" s="1"/>
      <c r="H4" s="1"/>
      <c r="I4" s="1"/>
      <c r="J4" s="1"/>
      <c r="K4" s="1"/>
      <c r="L4" s="1"/>
      <c r="M4" s="1"/>
      <c r="N4" s="1"/>
      <c r="O4" s="1"/>
      <c r="P4" s="1"/>
      <c r="Q4" s="1"/>
      <c r="R4" s="1"/>
      <c r="S4" s="1"/>
      <c r="T4" s="1"/>
      <c r="U4" s="1"/>
      <c r="V4" s="1"/>
      <c r="W4" s="1"/>
      <c r="X4" s="1"/>
      <c r="Y4" s="1"/>
      <c r="Z4" s="1"/>
    </row>
    <row r="5" spans="1:26" ht="27" customHeight="1" x14ac:dyDescent="0.2">
      <c r="A5" s="271" t="s">
        <v>3</v>
      </c>
      <c r="B5" s="272"/>
      <c r="C5" s="1"/>
      <c r="D5" s="1"/>
      <c r="E5" s="1"/>
      <c r="F5" s="1"/>
      <c r="G5" s="1"/>
      <c r="H5" s="1"/>
      <c r="I5" s="1"/>
      <c r="J5" s="1"/>
      <c r="K5" s="1"/>
      <c r="L5" s="1"/>
      <c r="M5" s="1"/>
      <c r="N5" s="1"/>
      <c r="O5" s="1"/>
      <c r="P5" s="1"/>
      <c r="Q5" s="1"/>
      <c r="R5" s="1"/>
      <c r="S5" s="1"/>
      <c r="T5" s="1"/>
      <c r="U5" s="1"/>
      <c r="V5" s="1"/>
      <c r="W5" s="1"/>
      <c r="X5" s="1"/>
      <c r="Y5" s="1"/>
      <c r="Z5" s="1"/>
    </row>
    <row r="6" spans="1:26" ht="12.75" customHeight="1" x14ac:dyDescent="0.2">
      <c r="A6" s="2"/>
      <c r="B6" s="2"/>
      <c r="C6" s="1"/>
      <c r="D6" s="1"/>
      <c r="E6" s="1"/>
      <c r="F6" s="1"/>
      <c r="G6" s="1"/>
      <c r="H6" s="1"/>
      <c r="I6" s="1"/>
      <c r="J6" s="1"/>
      <c r="K6" s="1"/>
      <c r="L6" s="1"/>
      <c r="M6" s="1"/>
      <c r="N6" s="1"/>
      <c r="O6" s="1"/>
      <c r="P6" s="1"/>
      <c r="Q6" s="1"/>
      <c r="R6" s="1"/>
      <c r="S6" s="1"/>
      <c r="T6" s="1"/>
      <c r="U6" s="1"/>
      <c r="V6" s="1"/>
      <c r="W6" s="1"/>
      <c r="X6" s="1"/>
      <c r="Y6" s="1"/>
      <c r="Z6" s="1"/>
    </row>
    <row r="7" spans="1:26" ht="29.25" customHeight="1" x14ac:dyDescent="0.2">
      <c r="A7" s="3" t="s">
        <v>4</v>
      </c>
      <c r="B7" s="3" t="s">
        <v>5</v>
      </c>
      <c r="C7" s="1"/>
      <c r="D7" s="1"/>
      <c r="E7" s="1"/>
      <c r="F7" s="1"/>
      <c r="G7" s="1"/>
      <c r="H7" s="1"/>
      <c r="I7" s="1"/>
      <c r="J7" s="1"/>
      <c r="K7" s="1"/>
      <c r="L7" s="1"/>
      <c r="M7" s="1"/>
      <c r="N7" s="1"/>
      <c r="O7" s="1"/>
      <c r="P7" s="1"/>
      <c r="Q7" s="1"/>
      <c r="R7" s="1"/>
      <c r="S7" s="1"/>
      <c r="T7" s="1"/>
      <c r="U7" s="1"/>
      <c r="V7" s="1"/>
      <c r="W7" s="1"/>
      <c r="X7" s="1"/>
      <c r="Y7" s="1"/>
      <c r="Z7" s="1"/>
    </row>
    <row r="8" spans="1:26" ht="22.5" customHeight="1" x14ac:dyDescent="0.2">
      <c r="A8" s="4">
        <v>1</v>
      </c>
      <c r="B8" s="5" t="s">
        <v>6</v>
      </c>
      <c r="C8" s="1"/>
      <c r="D8" s="1"/>
      <c r="E8" s="1"/>
      <c r="F8" s="1"/>
      <c r="G8" s="1"/>
      <c r="H8" s="1"/>
      <c r="I8" s="1"/>
      <c r="J8" s="1"/>
      <c r="K8" s="1"/>
      <c r="L8" s="1"/>
      <c r="M8" s="1"/>
      <c r="N8" s="1"/>
      <c r="O8" s="1"/>
      <c r="P8" s="1"/>
      <c r="Q8" s="1"/>
      <c r="R8" s="1"/>
      <c r="S8" s="1"/>
      <c r="T8" s="1"/>
      <c r="U8" s="1"/>
      <c r="V8" s="1"/>
      <c r="W8" s="1"/>
      <c r="X8" s="1"/>
      <c r="Y8" s="1"/>
      <c r="Z8" s="1"/>
    </row>
    <row r="9" spans="1:26" ht="22.5" customHeight="1" x14ac:dyDescent="0.2">
      <c r="A9" s="4">
        <v>2</v>
      </c>
      <c r="B9" s="5" t="s">
        <v>651</v>
      </c>
      <c r="C9" s="1"/>
      <c r="D9" s="1"/>
      <c r="E9" s="1"/>
      <c r="F9" s="1"/>
      <c r="G9" s="1"/>
      <c r="H9" s="1"/>
      <c r="I9" s="1"/>
      <c r="J9" s="1"/>
      <c r="K9" s="1"/>
      <c r="L9" s="1"/>
      <c r="M9" s="1"/>
      <c r="N9" s="1"/>
      <c r="O9" s="1"/>
      <c r="P9" s="1"/>
      <c r="Q9" s="1"/>
      <c r="R9" s="1"/>
      <c r="S9" s="1"/>
      <c r="T9" s="1"/>
      <c r="U9" s="1"/>
      <c r="V9" s="1"/>
      <c r="W9" s="1"/>
      <c r="X9" s="1"/>
      <c r="Y9" s="1"/>
      <c r="Z9" s="1"/>
    </row>
    <row r="10" spans="1:26" ht="22.5" customHeight="1" x14ac:dyDescent="0.2">
      <c r="A10" s="4">
        <v>3</v>
      </c>
      <c r="B10" s="5" t="s">
        <v>7</v>
      </c>
      <c r="C10" s="1"/>
      <c r="D10" s="1"/>
      <c r="E10" s="1"/>
      <c r="F10" s="1"/>
      <c r="G10" s="1"/>
      <c r="H10" s="1"/>
      <c r="I10" s="1"/>
      <c r="J10" s="1"/>
      <c r="K10" s="1"/>
      <c r="L10" s="1"/>
      <c r="M10" s="1"/>
      <c r="N10" s="1"/>
      <c r="O10" s="1"/>
      <c r="P10" s="1"/>
      <c r="Q10" s="1"/>
      <c r="R10" s="1"/>
      <c r="S10" s="1"/>
      <c r="T10" s="1"/>
      <c r="U10" s="1"/>
      <c r="V10" s="1"/>
      <c r="W10" s="1"/>
      <c r="X10" s="1"/>
      <c r="Y10" s="1"/>
      <c r="Z10" s="1"/>
    </row>
    <row r="11" spans="1:26" ht="22.5" customHeight="1" x14ac:dyDescent="0.2">
      <c r="A11" s="4">
        <v>4</v>
      </c>
      <c r="B11" s="5" t="s">
        <v>8</v>
      </c>
      <c r="C11" s="1"/>
      <c r="D11" s="1"/>
      <c r="E11" s="1"/>
      <c r="F11" s="1"/>
      <c r="G11" s="1"/>
      <c r="H11" s="1"/>
      <c r="I11" s="1"/>
      <c r="J11" s="1"/>
      <c r="K11" s="1"/>
      <c r="L11" s="1"/>
      <c r="M11" s="1"/>
      <c r="N11" s="1"/>
      <c r="O11" s="1"/>
      <c r="P11" s="1"/>
      <c r="Q11" s="1"/>
      <c r="R11" s="1"/>
      <c r="S11" s="1"/>
      <c r="T11" s="1"/>
      <c r="U11" s="1"/>
      <c r="V11" s="1"/>
      <c r="W11" s="1"/>
      <c r="X11" s="1"/>
      <c r="Y11" s="1"/>
      <c r="Z11" s="1"/>
    </row>
    <row r="12" spans="1:26" ht="22.5" customHeight="1" x14ac:dyDescent="0.2">
      <c r="A12" s="4">
        <v>5</v>
      </c>
      <c r="B12" s="5" t="s">
        <v>652</v>
      </c>
      <c r="C12" s="1"/>
      <c r="D12" s="1"/>
      <c r="E12" s="1"/>
      <c r="F12" s="1"/>
      <c r="G12" s="1"/>
      <c r="H12" s="1"/>
      <c r="I12" s="1"/>
      <c r="J12" s="1"/>
      <c r="K12" s="1"/>
      <c r="L12" s="1"/>
      <c r="M12" s="1"/>
      <c r="N12" s="1"/>
      <c r="O12" s="1"/>
      <c r="P12" s="1"/>
      <c r="Q12" s="1"/>
      <c r="R12" s="1"/>
      <c r="S12" s="1"/>
      <c r="T12" s="1"/>
      <c r="U12" s="1"/>
      <c r="V12" s="1"/>
      <c r="W12" s="1"/>
      <c r="X12" s="1"/>
      <c r="Y12" s="1"/>
      <c r="Z12" s="1"/>
    </row>
    <row r="13" spans="1:26" ht="22.5" customHeight="1" x14ac:dyDescent="0.2">
      <c r="A13" s="4">
        <v>6</v>
      </c>
      <c r="B13" s="5" t="s">
        <v>653</v>
      </c>
      <c r="C13" s="1"/>
      <c r="D13" s="1"/>
      <c r="E13" s="1"/>
      <c r="F13" s="1"/>
      <c r="G13" s="1"/>
      <c r="H13" s="1"/>
      <c r="I13" s="1"/>
      <c r="J13" s="1"/>
      <c r="K13" s="1"/>
      <c r="L13" s="1"/>
      <c r="M13" s="1"/>
      <c r="N13" s="1"/>
      <c r="O13" s="1"/>
      <c r="P13" s="1"/>
      <c r="Q13" s="1"/>
      <c r="R13" s="1"/>
      <c r="S13" s="1"/>
      <c r="T13" s="1"/>
      <c r="U13" s="1"/>
      <c r="V13" s="1"/>
      <c r="W13" s="1"/>
      <c r="X13" s="1"/>
      <c r="Y13" s="1"/>
      <c r="Z13" s="1"/>
    </row>
    <row r="14" spans="1:26" ht="22.5" customHeight="1" x14ac:dyDescent="0.2">
      <c r="A14" s="4">
        <v>7</v>
      </c>
      <c r="B14" s="5" t="s">
        <v>9</v>
      </c>
      <c r="C14" s="1"/>
      <c r="D14" s="1"/>
      <c r="E14" s="1"/>
      <c r="F14" s="1"/>
      <c r="G14" s="1"/>
      <c r="H14" s="1"/>
      <c r="I14" s="1"/>
      <c r="J14" s="1"/>
      <c r="K14" s="1"/>
      <c r="L14" s="1"/>
      <c r="M14" s="1"/>
      <c r="N14" s="1"/>
      <c r="O14" s="1"/>
      <c r="P14" s="1"/>
      <c r="Q14" s="1"/>
      <c r="R14" s="1"/>
      <c r="S14" s="1"/>
      <c r="T14" s="1"/>
      <c r="U14" s="1"/>
      <c r="V14" s="1"/>
      <c r="W14" s="1"/>
      <c r="X14" s="1"/>
      <c r="Y14" s="1"/>
      <c r="Z14" s="1"/>
    </row>
    <row r="15" spans="1:26" ht="22.5" customHeight="1" x14ac:dyDescent="0.2">
      <c r="A15" s="4">
        <v>8</v>
      </c>
      <c r="B15" s="5" t="s">
        <v>654</v>
      </c>
      <c r="C15" s="1"/>
      <c r="D15" s="1"/>
      <c r="E15" s="1"/>
      <c r="F15" s="1"/>
      <c r="G15" s="1"/>
      <c r="H15" s="1"/>
      <c r="I15" s="1"/>
      <c r="J15" s="1"/>
      <c r="K15" s="1"/>
      <c r="L15" s="1"/>
      <c r="M15" s="1"/>
      <c r="N15" s="1"/>
      <c r="O15" s="1"/>
      <c r="P15" s="1"/>
      <c r="Q15" s="1"/>
      <c r="R15" s="1"/>
      <c r="S15" s="1"/>
      <c r="T15" s="1"/>
      <c r="U15" s="1"/>
      <c r="V15" s="1"/>
      <c r="W15" s="1"/>
      <c r="X15" s="1"/>
      <c r="Y15" s="1"/>
      <c r="Z15" s="1"/>
    </row>
    <row r="16" spans="1:26" ht="22.5" customHeight="1" x14ac:dyDescent="0.2">
      <c r="A16" s="4">
        <v>9</v>
      </c>
      <c r="B16" s="5" t="s">
        <v>10</v>
      </c>
      <c r="C16" s="1"/>
      <c r="D16" s="1"/>
      <c r="E16" s="1"/>
      <c r="F16" s="1"/>
      <c r="G16" s="1"/>
      <c r="H16" s="1"/>
      <c r="I16" s="1"/>
      <c r="J16" s="1"/>
      <c r="K16" s="1"/>
      <c r="L16" s="1"/>
      <c r="M16" s="1"/>
      <c r="N16" s="1"/>
      <c r="O16" s="1"/>
      <c r="P16" s="1"/>
      <c r="Q16" s="1"/>
      <c r="R16" s="1"/>
      <c r="S16" s="1"/>
      <c r="T16" s="1"/>
      <c r="U16" s="1"/>
      <c r="V16" s="1"/>
      <c r="W16" s="1"/>
      <c r="X16" s="1"/>
      <c r="Y16" s="1"/>
      <c r="Z16" s="1"/>
    </row>
    <row r="17" spans="1:26" ht="22.5" customHeight="1" x14ac:dyDescent="0.2">
      <c r="A17" s="4">
        <v>10</v>
      </c>
      <c r="B17" s="5" t="s">
        <v>655</v>
      </c>
      <c r="C17" s="1"/>
      <c r="D17" s="1"/>
      <c r="E17" s="1"/>
      <c r="F17" s="1"/>
      <c r="G17" s="1"/>
      <c r="H17" s="1"/>
      <c r="I17" s="1"/>
      <c r="J17" s="1"/>
      <c r="K17" s="1"/>
      <c r="L17" s="1"/>
      <c r="M17" s="1"/>
      <c r="N17" s="1"/>
      <c r="O17" s="1"/>
      <c r="P17" s="1"/>
      <c r="Q17" s="1"/>
      <c r="R17" s="1"/>
      <c r="S17" s="1"/>
      <c r="T17" s="1"/>
      <c r="U17" s="1"/>
      <c r="V17" s="1"/>
      <c r="W17" s="1"/>
      <c r="X17" s="1"/>
      <c r="Y17" s="1"/>
      <c r="Z17" s="1"/>
    </row>
    <row r="18" spans="1:26" ht="22.5" customHeight="1" x14ac:dyDescent="0.2">
      <c r="A18" s="4">
        <v>11</v>
      </c>
      <c r="B18" s="5" t="s">
        <v>11</v>
      </c>
      <c r="C18" s="1"/>
      <c r="D18" s="1"/>
      <c r="E18" s="1"/>
      <c r="F18" s="1"/>
      <c r="G18" s="1"/>
      <c r="H18" s="1"/>
      <c r="I18" s="1"/>
      <c r="J18" s="1"/>
      <c r="K18" s="1"/>
      <c r="L18" s="1"/>
      <c r="M18" s="1"/>
      <c r="N18" s="1"/>
      <c r="O18" s="1"/>
      <c r="P18" s="1"/>
      <c r="Q18" s="1"/>
      <c r="R18" s="1"/>
      <c r="S18" s="1"/>
      <c r="T18" s="1"/>
      <c r="U18" s="1"/>
      <c r="V18" s="1"/>
      <c r="W18" s="1"/>
      <c r="X18" s="1"/>
      <c r="Y18" s="1"/>
      <c r="Z18" s="1"/>
    </row>
    <row r="19" spans="1:26" ht="22.5" customHeight="1" x14ac:dyDescent="0.2">
      <c r="A19" s="4">
        <v>12</v>
      </c>
      <c r="B19" s="5" t="s">
        <v>12</v>
      </c>
      <c r="C19" s="1"/>
      <c r="D19" s="1"/>
      <c r="E19" s="1"/>
      <c r="F19" s="1"/>
      <c r="G19" s="1"/>
      <c r="H19" s="1"/>
      <c r="I19" s="1"/>
      <c r="J19" s="1"/>
      <c r="K19" s="1"/>
      <c r="L19" s="1"/>
      <c r="M19" s="1"/>
      <c r="N19" s="1"/>
      <c r="O19" s="1"/>
      <c r="P19" s="1"/>
      <c r="Q19" s="1"/>
      <c r="R19" s="1"/>
      <c r="S19" s="1"/>
      <c r="T19" s="1"/>
      <c r="U19" s="1"/>
      <c r="V19" s="1"/>
      <c r="W19" s="1"/>
      <c r="X19" s="1"/>
      <c r="Y19" s="1"/>
      <c r="Z19" s="1"/>
    </row>
    <row r="20" spans="1:26" ht="22.5" customHeight="1" x14ac:dyDescent="0.2">
      <c r="A20" s="4">
        <v>13</v>
      </c>
      <c r="B20" s="5" t="s">
        <v>13</v>
      </c>
      <c r="C20" s="1"/>
      <c r="D20" s="1"/>
      <c r="E20" s="1"/>
      <c r="F20" s="1"/>
      <c r="G20" s="1"/>
      <c r="H20" s="1"/>
      <c r="I20" s="1"/>
      <c r="J20" s="1"/>
      <c r="K20" s="1"/>
      <c r="L20" s="1"/>
      <c r="M20" s="1"/>
      <c r="N20" s="1"/>
      <c r="O20" s="1"/>
      <c r="P20" s="1"/>
      <c r="Q20" s="1"/>
      <c r="R20" s="1"/>
      <c r="S20" s="1"/>
      <c r="T20" s="1"/>
      <c r="U20" s="1"/>
      <c r="V20" s="1"/>
      <c r="W20" s="1"/>
      <c r="X20" s="1"/>
      <c r="Y20" s="1"/>
      <c r="Z20" s="1"/>
    </row>
    <row r="21" spans="1:26" ht="22.5" customHeight="1" x14ac:dyDescent="0.2">
      <c r="A21" s="4">
        <v>14</v>
      </c>
      <c r="B21" s="5" t="s">
        <v>656</v>
      </c>
      <c r="C21" s="1"/>
      <c r="D21" s="1"/>
      <c r="E21" s="1"/>
      <c r="F21" s="1"/>
      <c r="G21" s="1"/>
      <c r="H21" s="1"/>
      <c r="I21" s="1"/>
      <c r="J21" s="1"/>
      <c r="K21" s="1"/>
      <c r="L21" s="1"/>
      <c r="M21" s="1"/>
      <c r="N21" s="1"/>
      <c r="O21" s="1"/>
      <c r="P21" s="1"/>
      <c r="Q21" s="1"/>
      <c r="R21" s="1"/>
      <c r="S21" s="1"/>
      <c r="T21" s="1"/>
      <c r="U21" s="1"/>
      <c r="V21" s="1"/>
      <c r="W21" s="1"/>
      <c r="X21" s="1"/>
      <c r="Y21" s="1"/>
      <c r="Z21" s="1"/>
    </row>
    <row r="22" spans="1:26" ht="22.5" customHeight="1" x14ac:dyDescent="0.2">
      <c r="A22" s="4">
        <v>15</v>
      </c>
      <c r="B22" s="5" t="s">
        <v>657</v>
      </c>
      <c r="C22" s="1"/>
      <c r="D22" s="1"/>
      <c r="E22" s="1"/>
      <c r="F22" s="1"/>
      <c r="G22" s="1"/>
      <c r="H22" s="1"/>
      <c r="I22" s="1"/>
      <c r="J22" s="1"/>
      <c r="K22" s="1"/>
      <c r="L22" s="1"/>
      <c r="M22" s="1"/>
      <c r="N22" s="1"/>
      <c r="O22" s="1"/>
      <c r="P22" s="1"/>
      <c r="Q22" s="1"/>
      <c r="R22" s="1"/>
      <c r="S22" s="1"/>
      <c r="T22" s="1"/>
      <c r="U22" s="1"/>
      <c r="V22" s="1"/>
      <c r="W22" s="1"/>
      <c r="X22" s="1"/>
      <c r="Y22" s="1"/>
      <c r="Z22" s="1"/>
    </row>
    <row r="23" spans="1:26" ht="22.5" customHeight="1" x14ac:dyDescent="0.2">
      <c r="A23" s="4">
        <v>16</v>
      </c>
      <c r="B23" s="5" t="s">
        <v>14</v>
      </c>
      <c r="C23" s="1"/>
      <c r="D23" s="1"/>
      <c r="E23" s="1"/>
      <c r="F23" s="1"/>
      <c r="G23" s="1"/>
      <c r="H23" s="1"/>
      <c r="I23" s="1"/>
      <c r="J23" s="1"/>
      <c r="K23" s="1"/>
      <c r="L23" s="1"/>
      <c r="M23" s="1"/>
      <c r="N23" s="1"/>
      <c r="O23" s="1"/>
      <c r="P23" s="1"/>
      <c r="Q23" s="1"/>
      <c r="R23" s="1"/>
      <c r="S23" s="1"/>
      <c r="T23" s="1"/>
      <c r="U23" s="1"/>
      <c r="V23" s="1"/>
      <c r="W23" s="1"/>
      <c r="X23" s="1"/>
      <c r="Y23" s="1"/>
      <c r="Z23" s="1"/>
    </row>
    <row r="24" spans="1:26" ht="22.5" customHeight="1" x14ac:dyDescent="0.2">
      <c r="A24" s="4">
        <v>17</v>
      </c>
      <c r="B24" s="5" t="s">
        <v>15</v>
      </c>
      <c r="C24" s="1"/>
      <c r="D24" s="1"/>
      <c r="E24" s="1"/>
      <c r="F24" s="1"/>
      <c r="G24" s="1"/>
      <c r="H24" s="1"/>
      <c r="I24" s="1"/>
      <c r="J24" s="1"/>
      <c r="K24" s="1"/>
      <c r="L24" s="1"/>
      <c r="M24" s="1"/>
      <c r="N24" s="1"/>
      <c r="O24" s="1"/>
      <c r="P24" s="1"/>
      <c r="Q24" s="1"/>
      <c r="R24" s="1"/>
      <c r="S24" s="1"/>
      <c r="T24" s="1"/>
      <c r="U24" s="1"/>
      <c r="V24" s="1"/>
      <c r="W24" s="1"/>
      <c r="X24" s="1"/>
      <c r="Y24" s="1"/>
      <c r="Z24" s="1"/>
    </row>
    <row r="25" spans="1:26" ht="22.5" customHeight="1" x14ac:dyDescent="0.2">
      <c r="A25" s="4">
        <v>18</v>
      </c>
      <c r="B25" s="5" t="s">
        <v>658</v>
      </c>
      <c r="C25" s="1"/>
      <c r="D25" s="1"/>
      <c r="E25" s="1"/>
      <c r="F25" s="1"/>
      <c r="G25" s="1"/>
      <c r="H25" s="1"/>
      <c r="I25" s="1"/>
      <c r="J25" s="1"/>
      <c r="K25" s="1"/>
      <c r="L25" s="1"/>
      <c r="M25" s="1"/>
      <c r="N25" s="1"/>
      <c r="O25" s="1"/>
      <c r="P25" s="1"/>
      <c r="Q25" s="1"/>
      <c r="R25" s="1"/>
      <c r="S25" s="1"/>
      <c r="T25" s="1"/>
      <c r="U25" s="1"/>
      <c r="V25" s="1"/>
      <c r="W25" s="1"/>
      <c r="X25" s="1"/>
      <c r="Y25" s="1"/>
      <c r="Z25" s="1"/>
    </row>
    <row r="26" spans="1:26" ht="22.5" customHeight="1" x14ac:dyDescent="0.2">
      <c r="A26" s="4">
        <v>19</v>
      </c>
      <c r="B26" s="5" t="s">
        <v>659</v>
      </c>
      <c r="C26" s="1"/>
      <c r="D26" s="1"/>
      <c r="E26" s="1"/>
      <c r="F26" s="1"/>
      <c r="G26" s="1"/>
      <c r="H26" s="1"/>
      <c r="I26" s="1"/>
      <c r="J26" s="1"/>
      <c r="K26" s="1"/>
      <c r="L26" s="1"/>
      <c r="M26" s="1"/>
      <c r="N26" s="1"/>
      <c r="O26" s="1"/>
      <c r="P26" s="1"/>
      <c r="Q26" s="1"/>
      <c r="R26" s="1"/>
      <c r="S26" s="1"/>
      <c r="T26" s="1"/>
      <c r="U26" s="1"/>
      <c r="V26" s="1"/>
      <c r="W26" s="1"/>
      <c r="X26" s="1"/>
      <c r="Y26" s="1"/>
      <c r="Z26" s="1"/>
    </row>
    <row r="27" spans="1:26" ht="22.5" customHeight="1" x14ac:dyDescent="0.2">
      <c r="A27" s="4">
        <v>20</v>
      </c>
      <c r="B27" s="5" t="s">
        <v>660</v>
      </c>
      <c r="C27" s="1"/>
      <c r="D27" s="1"/>
      <c r="E27" s="1"/>
      <c r="F27" s="1"/>
      <c r="G27" s="1"/>
      <c r="H27" s="1"/>
      <c r="I27" s="1"/>
      <c r="J27" s="1"/>
      <c r="K27" s="1"/>
      <c r="L27" s="1"/>
      <c r="M27" s="1"/>
      <c r="N27" s="1"/>
      <c r="O27" s="1"/>
      <c r="P27" s="1"/>
      <c r="Q27" s="1"/>
      <c r="R27" s="1"/>
      <c r="S27" s="1"/>
      <c r="T27" s="1"/>
      <c r="U27" s="1"/>
      <c r="V27" s="1"/>
      <c r="W27" s="1"/>
      <c r="X27" s="1"/>
      <c r="Y27" s="1"/>
      <c r="Z27" s="1"/>
    </row>
    <row r="28" spans="1:26" ht="22.5" customHeight="1" x14ac:dyDescent="0.2">
      <c r="A28" s="4">
        <v>21</v>
      </c>
      <c r="B28" s="5" t="s">
        <v>661</v>
      </c>
      <c r="C28" s="1"/>
      <c r="D28" s="1"/>
      <c r="E28" s="1"/>
      <c r="F28" s="1"/>
      <c r="G28" s="1"/>
      <c r="H28" s="1"/>
      <c r="I28" s="1"/>
      <c r="J28" s="1"/>
      <c r="K28" s="1"/>
      <c r="L28" s="1"/>
      <c r="M28" s="1"/>
      <c r="N28" s="1"/>
      <c r="O28" s="1"/>
      <c r="P28" s="1"/>
      <c r="Q28" s="1"/>
      <c r="R28" s="1"/>
      <c r="S28" s="1"/>
      <c r="T28" s="1"/>
      <c r="U28" s="1"/>
      <c r="V28" s="1"/>
      <c r="W28" s="1"/>
      <c r="X28" s="1"/>
      <c r="Y28" s="1"/>
      <c r="Z28" s="1"/>
    </row>
    <row r="29" spans="1:26" ht="22.5" hidden="1" customHeight="1" x14ac:dyDescent="0.2">
      <c r="A29" s="4">
        <v>22</v>
      </c>
      <c r="B29" s="5" t="s">
        <v>16</v>
      </c>
      <c r="C29" s="1"/>
      <c r="D29" s="1"/>
      <c r="E29" s="1"/>
      <c r="F29" s="1"/>
      <c r="G29" s="1"/>
      <c r="H29" s="1"/>
      <c r="I29" s="1"/>
      <c r="J29" s="1"/>
      <c r="K29" s="1"/>
      <c r="L29" s="1"/>
      <c r="M29" s="1"/>
      <c r="N29" s="1"/>
      <c r="O29" s="1"/>
      <c r="P29" s="1"/>
      <c r="Q29" s="1"/>
      <c r="R29" s="1"/>
      <c r="S29" s="1"/>
      <c r="T29" s="1"/>
      <c r="U29" s="1"/>
      <c r="V29" s="1"/>
      <c r="W29" s="1"/>
      <c r="X29" s="1"/>
      <c r="Y29" s="1"/>
      <c r="Z29" s="1"/>
    </row>
    <row r="30" spans="1:26" ht="22.5" hidden="1" customHeight="1" x14ac:dyDescent="0.2">
      <c r="A30" s="4">
        <v>23</v>
      </c>
      <c r="B30" s="5" t="s">
        <v>17</v>
      </c>
      <c r="C30" s="1"/>
      <c r="D30" s="1"/>
      <c r="E30" s="1"/>
      <c r="F30" s="1"/>
      <c r="G30" s="1"/>
      <c r="H30" s="1"/>
      <c r="I30" s="1"/>
      <c r="J30" s="1"/>
      <c r="K30" s="1"/>
      <c r="L30" s="1"/>
      <c r="M30" s="1"/>
      <c r="N30" s="1"/>
      <c r="O30" s="1"/>
      <c r="P30" s="1"/>
      <c r="Q30" s="1"/>
      <c r="R30" s="1"/>
      <c r="S30" s="1"/>
      <c r="T30" s="1"/>
      <c r="U30" s="1"/>
      <c r="V30" s="1"/>
      <c r="W30" s="1"/>
      <c r="X30" s="1"/>
      <c r="Y30" s="1"/>
      <c r="Z30" s="1"/>
    </row>
    <row r="31" spans="1:26" ht="22.5" hidden="1" customHeight="1" x14ac:dyDescent="0.2">
      <c r="A31" s="4">
        <v>24</v>
      </c>
      <c r="B31" s="5" t="s">
        <v>18</v>
      </c>
      <c r="C31" s="1"/>
      <c r="D31" s="1"/>
      <c r="E31" s="1"/>
      <c r="F31" s="1"/>
      <c r="G31" s="1"/>
      <c r="H31" s="1"/>
      <c r="I31" s="1"/>
      <c r="J31" s="1"/>
      <c r="K31" s="1"/>
      <c r="L31" s="1"/>
      <c r="M31" s="1"/>
      <c r="N31" s="1"/>
      <c r="O31" s="1"/>
      <c r="P31" s="1"/>
      <c r="Q31" s="1"/>
      <c r="R31" s="1"/>
      <c r="S31" s="1"/>
      <c r="T31" s="1"/>
      <c r="U31" s="1"/>
      <c r="V31" s="1"/>
      <c r="W31" s="1"/>
      <c r="X31" s="1"/>
      <c r="Y31" s="1"/>
      <c r="Z31" s="1"/>
    </row>
    <row r="32" spans="1:26" ht="22.5" hidden="1" customHeight="1" x14ac:dyDescent="0.2">
      <c r="A32" s="4">
        <v>25</v>
      </c>
      <c r="B32" s="5" t="s">
        <v>19</v>
      </c>
      <c r="C32" s="1"/>
      <c r="D32" s="1"/>
      <c r="E32" s="1"/>
      <c r="F32" s="1"/>
      <c r="G32" s="1"/>
      <c r="H32" s="1"/>
      <c r="I32" s="1"/>
      <c r="J32" s="1"/>
      <c r="K32" s="1"/>
      <c r="L32" s="1"/>
      <c r="M32" s="1"/>
      <c r="N32" s="1"/>
      <c r="O32" s="1"/>
      <c r="P32" s="1"/>
      <c r="Q32" s="1"/>
      <c r="R32" s="1"/>
      <c r="S32" s="1"/>
      <c r="T32" s="1"/>
      <c r="U32" s="1"/>
      <c r="V32" s="1"/>
      <c r="W32" s="1"/>
      <c r="X32" s="1"/>
      <c r="Y32" s="1"/>
      <c r="Z32" s="1"/>
    </row>
    <row r="33" spans="1:26" ht="22.5" hidden="1" customHeight="1" x14ac:dyDescent="0.2">
      <c r="A33" s="4">
        <v>26</v>
      </c>
      <c r="B33" s="5" t="s">
        <v>20</v>
      </c>
      <c r="C33" s="1"/>
      <c r="D33" s="1"/>
      <c r="E33" s="1"/>
      <c r="F33" s="1"/>
      <c r="G33" s="1"/>
      <c r="H33" s="1"/>
      <c r="I33" s="1"/>
      <c r="J33" s="1"/>
      <c r="K33" s="1"/>
      <c r="L33" s="1"/>
      <c r="M33" s="1"/>
      <c r="N33" s="1"/>
      <c r="O33" s="1"/>
      <c r="P33" s="1"/>
      <c r="Q33" s="1"/>
      <c r="R33" s="1"/>
      <c r="S33" s="1"/>
      <c r="T33" s="1"/>
      <c r="U33" s="1"/>
      <c r="V33" s="1"/>
      <c r="W33" s="1"/>
      <c r="X33" s="1"/>
      <c r="Y33" s="1"/>
      <c r="Z33" s="1"/>
    </row>
    <row r="34" spans="1:26" ht="22.5" hidden="1" customHeight="1" x14ac:dyDescent="0.2">
      <c r="A34" s="4">
        <v>27</v>
      </c>
      <c r="B34" s="5" t="s">
        <v>21</v>
      </c>
      <c r="C34" s="1"/>
      <c r="D34" s="1"/>
      <c r="E34" s="1"/>
      <c r="F34" s="1"/>
      <c r="G34" s="1"/>
      <c r="H34" s="1"/>
      <c r="I34" s="1"/>
      <c r="J34" s="1"/>
      <c r="K34" s="1"/>
      <c r="L34" s="1"/>
      <c r="M34" s="1"/>
      <c r="N34" s="1"/>
      <c r="O34" s="1"/>
      <c r="P34" s="1"/>
      <c r="Q34" s="1"/>
      <c r="R34" s="1"/>
      <c r="S34" s="1"/>
      <c r="T34" s="1"/>
      <c r="U34" s="1"/>
      <c r="V34" s="1"/>
      <c r="W34" s="1"/>
      <c r="X34" s="1"/>
      <c r="Y34" s="1"/>
      <c r="Z34" s="1"/>
    </row>
    <row r="35" spans="1:26" ht="22.5" hidden="1" customHeight="1" x14ac:dyDescent="0.2">
      <c r="A35" s="4">
        <v>28</v>
      </c>
      <c r="B35" s="5" t="s">
        <v>22</v>
      </c>
      <c r="C35" s="1"/>
      <c r="D35" s="1"/>
      <c r="E35" s="1"/>
      <c r="F35" s="1"/>
      <c r="G35" s="1"/>
      <c r="H35" s="1"/>
      <c r="I35" s="1"/>
      <c r="J35" s="1"/>
      <c r="K35" s="1"/>
      <c r="L35" s="1"/>
      <c r="M35" s="1"/>
      <c r="N35" s="1"/>
      <c r="O35" s="1"/>
      <c r="P35" s="1"/>
      <c r="Q35" s="1"/>
      <c r="R35" s="1"/>
      <c r="S35" s="1"/>
      <c r="T35" s="1"/>
      <c r="U35" s="1"/>
      <c r="V35" s="1"/>
      <c r="W35" s="1"/>
      <c r="X35" s="1"/>
      <c r="Y35" s="1"/>
      <c r="Z35" s="1"/>
    </row>
    <row r="36" spans="1:26" ht="22.5" hidden="1" customHeight="1" x14ac:dyDescent="0.2">
      <c r="A36" s="4">
        <v>29</v>
      </c>
      <c r="B36" s="5" t="s">
        <v>23</v>
      </c>
      <c r="C36" s="1"/>
      <c r="D36" s="1"/>
      <c r="E36" s="1"/>
      <c r="F36" s="1"/>
      <c r="G36" s="1"/>
      <c r="H36" s="1"/>
      <c r="I36" s="1"/>
      <c r="J36" s="1"/>
      <c r="K36" s="1"/>
      <c r="L36" s="1"/>
      <c r="M36" s="1"/>
      <c r="N36" s="1"/>
      <c r="O36" s="1"/>
      <c r="P36" s="1"/>
      <c r="Q36" s="1"/>
      <c r="R36" s="1"/>
      <c r="S36" s="1"/>
      <c r="T36" s="1"/>
      <c r="U36" s="1"/>
      <c r="V36" s="1"/>
      <c r="W36" s="1"/>
      <c r="X36" s="1"/>
      <c r="Y36" s="1"/>
      <c r="Z36" s="1"/>
    </row>
    <row r="37" spans="1:26" ht="22.5" hidden="1" customHeight="1" x14ac:dyDescent="0.2">
      <c r="A37" s="4">
        <v>30</v>
      </c>
      <c r="B37" s="5" t="s">
        <v>24</v>
      </c>
      <c r="C37" s="1"/>
      <c r="D37" s="1"/>
      <c r="E37" s="1"/>
      <c r="F37" s="1"/>
      <c r="G37" s="1"/>
      <c r="H37" s="1"/>
      <c r="I37" s="1"/>
      <c r="J37" s="1"/>
      <c r="K37" s="1"/>
      <c r="L37" s="1"/>
      <c r="M37" s="1"/>
      <c r="N37" s="1"/>
      <c r="O37" s="1"/>
      <c r="P37" s="1"/>
      <c r="Q37" s="1"/>
      <c r="R37" s="1"/>
      <c r="S37" s="1"/>
      <c r="T37" s="1"/>
      <c r="U37" s="1"/>
      <c r="V37" s="1"/>
      <c r="W37" s="1"/>
      <c r="X37" s="1"/>
      <c r="Y37" s="1"/>
      <c r="Z37" s="1"/>
    </row>
    <row r="38" spans="1:26" ht="22.5" customHeight="1" x14ac:dyDescent="0.2">
      <c r="A38" s="262"/>
      <c r="B38" s="7"/>
      <c r="C38" s="1"/>
      <c r="D38" s="1"/>
      <c r="E38" s="1"/>
      <c r="F38" s="1"/>
      <c r="G38" s="1"/>
      <c r="H38" s="1"/>
      <c r="I38" s="1"/>
      <c r="J38" s="1"/>
      <c r="K38" s="1"/>
      <c r="L38" s="1"/>
      <c r="M38" s="1"/>
      <c r="N38" s="1"/>
      <c r="O38" s="1"/>
      <c r="P38" s="1"/>
      <c r="Q38" s="1"/>
      <c r="R38" s="1"/>
      <c r="S38" s="1"/>
      <c r="T38" s="1"/>
      <c r="U38" s="1"/>
      <c r="V38" s="1"/>
      <c r="W38" s="1"/>
      <c r="X38" s="1"/>
      <c r="Y38" s="1"/>
      <c r="Z38" s="1"/>
    </row>
    <row r="39" spans="1:26" ht="20.25" customHeight="1" x14ac:dyDescent="0.2">
      <c r="A39" s="8"/>
      <c r="B39" s="7"/>
      <c r="C39" s="1"/>
      <c r="D39" s="1"/>
      <c r="E39" s="1"/>
      <c r="F39" s="1"/>
      <c r="G39" s="1"/>
      <c r="H39" s="1"/>
      <c r="I39" s="1"/>
      <c r="J39" s="1"/>
      <c r="K39" s="1"/>
      <c r="L39" s="1"/>
      <c r="M39" s="1"/>
      <c r="N39" s="1"/>
      <c r="O39" s="1"/>
      <c r="P39" s="1"/>
      <c r="Q39" s="1"/>
      <c r="R39" s="1"/>
      <c r="S39" s="1"/>
      <c r="T39" s="1"/>
      <c r="U39" s="1"/>
      <c r="V39" s="1"/>
      <c r="W39" s="1"/>
      <c r="X39" s="1"/>
      <c r="Y39" s="1"/>
      <c r="Z39" s="1"/>
    </row>
    <row r="40" spans="1:26" ht="12.75" customHeight="1" x14ac:dyDescent="0.2">
      <c r="A40" s="263" t="s">
        <v>25</v>
      </c>
      <c r="B40" s="264"/>
      <c r="C40" s="1"/>
      <c r="D40" s="1"/>
      <c r="E40" s="1"/>
      <c r="F40" s="1"/>
      <c r="G40" s="1"/>
      <c r="H40" s="1"/>
      <c r="I40" s="1"/>
      <c r="J40" s="1"/>
      <c r="K40" s="1"/>
      <c r="L40" s="1"/>
      <c r="M40" s="1"/>
      <c r="N40" s="1"/>
      <c r="O40" s="1"/>
      <c r="P40" s="1"/>
      <c r="Q40" s="1"/>
      <c r="R40" s="1"/>
      <c r="S40" s="1"/>
      <c r="T40" s="1"/>
      <c r="U40" s="1"/>
      <c r="V40" s="1"/>
      <c r="W40" s="1"/>
      <c r="X40" s="1"/>
      <c r="Y40" s="1"/>
      <c r="Z40" s="1"/>
    </row>
    <row r="41" spans="1:26" ht="70.5" customHeight="1" x14ac:dyDescent="0.2">
      <c r="A41" s="263" t="s">
        <v>26</v>
      </c>
      <c r="B41" s="264"/>
      <c r="C41" s="1"/>
      <c r="D41" s="1"/>
      <c r="E41" s="1"/>
      <c r="F41" s="1"/>
      <c r="G41" s="1"/>
      <c r="H41" s="1"/>
      <c r="I41" s="1"/>
      <c r="J41" s="1"/>
      <c r="K41" s="1"/>
      <c r="L41" s="1"/>
      <c r="M41" s="1"/>
      <c r="N41" s="1"/>
      <c r="O41" s="1"/>
      <c r="P41" s="1"/>
      <c r="Q41" s="1"/>
      <c r="R41" s="1"/>
      <c r="S41" s="1"/>
      <c r="T41" s="1"/>
      <c r="U41" s="1"/>
      <c r="V41" s="1"/>
      <c r="W41" s="1"/>
      <c r="X41" s="1"/>
      <c r="Y41" s="1"/>
      <c r="Z41" s="1"/>
    </row>
    <row r="42" spans="1:26" ht="12.75" customHeight="1" x14ac:dyDescent="0.2">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2.75" customHeight="1" x14ac:dyDescent="0.2">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2.75" customHeight="1" x14ac:dyDescent="0.2">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2.75" customHeight="1" x14ac:dyDescent="0.2">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2.75" customHeight="1" x14ac:dyDescent="0.2">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2.75" customHeight="1" x14ac:dyDescent="0.2">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2.75" customHeight="1" x14ac:dyDescent="0.2">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2.75" customHeight="1" x14ac:dyDescent="0.2">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2.75" customHeight="1" x14ac:dyDescent="0.2">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2.75" customHeight="1" x14ac:dyDescent="0.2">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2.75" customHeight="1" x14ac:dyDescent="0.2">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2.75" customHeight="1" x14ac:dyDescent="0.2">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2.75" customHeight="1" x14ac:dyDescent="0.2">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2.75" customHeight="1" x14ac:dyDescent="0.2">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2.75" customHeight="1" x14ac:dyDescent="0.2">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2.75" customHeight="1" x14ac:dyDescent="0.2">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2.75" customHeight="1" x14ac:dyDescent="0.2">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2.75" customHeight="1" x14ac:dyDescent="0.2">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2.75" customHeight="1" x14ac:dyDescent="0.2">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2.75" customHeight="1" x14ac:dyDescent="0.2">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2.75" customHeight="1" x14ac:dyDescent="0.2">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2.75" customHeight="1" x14ac:dyDescent="0.2">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2.75" customHeight="1" x14ac:dyDescent="0.2">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2.75" customHeight="1" x14ac:dyDescent="0.2">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2.75" customHeight="1" x14ac:dyDescent="0.2">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2.75" customHeight="1" x14ac:dyDescent="0.2">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2.75" customHeight="1" x14ac:dyDescent="0.2">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2.75" customHeight="1" x14ac:dyDescent="0.2">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2.75" customHeight="1" x14ac:dyDescent="0.2">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2.75" customHeight="1" x14ac:dyDescent="0.2">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2.75" customHeight="1" x14ac:dyDescent="0.2">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2.75" customHeight="1" x14ac:dyDescent="0.2">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2.75" customHeight="1" x14ac:dyDescent="0.2">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2.75" customHeight="1" x14ac:dyDescent="0.2">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2.75" customHeight="1" x14ac:dyDescent="0.2">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2.75" customHeight="1" x14ac:dyDescent="0.2">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2.75" customHeight="1" x14ac:dyDescent="0.2">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2.75" customHeight="1" x14ac:dyDescent="0.2">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2.75" customHeight="1" x14ac:dyDescent="0.2">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2.75" customHeight="1" x14ac:dyDescent="0.2">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2.75" customHeight="1" x14ac:dyDescent="0.2">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2.75" customHeight="1" x14ac:dyDescent="0.2">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2.75" customHeight="1" x14ac:dyDescent="0.2">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2.75" customHeight="1" x14ac:dyDescent="0.2">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2.75" customHeight="1" x14ac:dyDescent="0.2">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2.75" customHeight="1" x14ac:dyDescent="0.2">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2.75" customHeight="1" x14ac:dyDescent="0.2">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2.75" customHeight="1" x14ac:dyDescent="0.2">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2.75" customHeight="1" x14ac:dyDescent="0.2">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2.75" customHeight="1" x14ac:dyDescent="0.2">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2.75" customHeight="1" x14ac:dyDescent="0.2">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2.75" customHeight="1" x14ac:dyDescent="0.2">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2.75" customHeight="1" x14ac:dyDescent="0.2">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2.75" customHeight="1" x14ac:dyDescent="0.2">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2.75" customHeight="1" x14ac:dyDescent="0.2">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2.75" customHeight="1" x14ac:dyDescent="0.2">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2.75" customHeight="1" x14ac:dyDescent="0.2">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2.75" customHeight="1" x14ac:dyDescent="0.2">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2.75" customHeight="1"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2.75" customHeight="1"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2.75" customHeight="1"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2.75" customHeight="1"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2.75" customHeight="1"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2.75" customHeight="1"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2.75" customHeight="1"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2.75" customHeight="1"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2.75" customHeight="1"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2.75" customHeight="1"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2.75" customHeight="1"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2.75" customHeight="1"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2.75" customHeight="1"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2.75" customHeight="1"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2.75" customHeight="1"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2.75" customHeight="1"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2.75" customHeight="1"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2.75" customHeight="1"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2.75" customHeight="1"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2.75" customHeight="1"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2.75" customHeight="1"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2.75" customHeight="1"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2.75" customHeight="1"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2.75" customHeight="1"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2.75" customHeight="1"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2.75" customHeight="1"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2.75" customHeight="1"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2.75" customHeight="1"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2.75" customHeight="1"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2.75" customHeight="1"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2.75" customHeight="1"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2.75" customHeight="1"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2.75" customHeight="1"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2.75" customHeight="1"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2.75" customHeight="1"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2.75" customHeight="1"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2.75" customHeight="1"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2.75" customHeight="1"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2.75" customHeight="1"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2.75" customHeight="1"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2.75" customHeight="1"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2.75" customHeight="1"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2.75" customHeight="1"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2.75" customHeight="1"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2.75" customHeight="1"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2.75" customHeight="1"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2.75" customHeight="1"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2.75" customHeight="1"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2.75" customHeight="1"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2.75" customHeight="1"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2.75" customHeight="1"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2.75" customHeight="1"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2.75" customHeight="1"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2.75" customHeight="1"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2.75" customHeight="1"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2.75" customHeight="1"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2.75" customHeight="1"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2.75" customHeight="1"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2.75" customHeight="1"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2.75" customHeight="1"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2.75" customHeight="1"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2.75" customHeight="1"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2.75" customHeight="1"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2.75" customHeight="1"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2.75" customHeight="1"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2.75" customHeight="1"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2.75" customHeight="1"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2.75" customHeight="1"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2.75" customHeight="1"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2.75" customHeight="1"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2.75" customHeight="1"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2.75" customHeight="1"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2.75" customHeight="1"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2.75" customHeight="1"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2.75" customHeight="1"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2.75" customHeight="1"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2.75" customHeight="1"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2.75" customHeight="1"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2.75" customHeight="1"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2.75" customHeight="1"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2.75" customHeight="1"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2.75" customHeight="1"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2.75" customHeight="1"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2.75" customHeight="1"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2.75" customHeight="1"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2.75" customHeight="1"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2.75" customHeight="1"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2.75" customHeight="1"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2.75" customHeight="1"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2.75" customHeight="1"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2.75" customHeight="1"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2.75" customHeight="1"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2.75" customHeight="1"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2.75" customHeight="1"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2.75" customHeight="1"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2.75" customHeight="1"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2.75" customHeight="1"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2.75" customHeight="1"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2.75" customHeight="1"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2.75" customHeight="1"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2.75" customHeight="1"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2.75" customHeight="1"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2.75" customHeight="1"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2.75" customHeight="1"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2.75" customHeight="1"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2.75" customHeight="1"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2.75" customHeight="1"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2.75" customHeight="1"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2.75" customHeight="1"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2.75" customHeight="1"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2.75" customHeight="1"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2.75" customHeight="1"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2.75" customHeight="1"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2.75" customHeight="1"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2.75" customHeight="1"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2.75" customHeight="1"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2.75" customHeight="1"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2.75" customHeight="1"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2.75" customHeight="1"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2.75" customHeight="1"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2.75" customHeight="1"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2.75" customHeight="1"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2.75" customHeight="1"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2.75" customHeight="1"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2.75" customHeight="1"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2.75" customHeight="1"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2.75" customHeight="1"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2.75" customHeight="1"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2.75" customHeight="1"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2.75" customHeight="1"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2.75" customHeight="1"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2.75" customHeight="1"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2.75" customHeight="1"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2.75" customHeight="1"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2.75" customHeight="1"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2.75" customHeight="1"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2.75" customHeight="1"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2.75" customHeight="1"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2.75" customHeight="1"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2.75" customHeight="1"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2.75" customHeight="1"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2.75" customHeight="1"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2.75" customHeight="1"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2.75" customHeight="1"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2.75" customHeight="1"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2.75" customHeight="1"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2.75" customHeight="1"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2.75" customHeight="1"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2.75" customHeight="1"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2.75" customHeight="1"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2.75" customHeight="1"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2.75" customHeight="1"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2.75" customHeight="1"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2.75" customHeight="1"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2.75" customHeight="1"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2.75" customHeight="1"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2.75" customHeight="1"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2.75" customHeight="1"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2.75" customHeight="1"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2.75" customHeight="1"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2.75" customHeight="1"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2.75" customHeight="1"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2.75" customHeight="1"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2.75" customHeight="1"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2.75" customHeight="1"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2.75" customHeight="1"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2.75" customHeight="1"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2.75" customHeight="1"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2.75" customHeight="1"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2.75" customHeight="1"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2.75" customHeight="1"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2.75" customHeight="1"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2.75" customHeight="1"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2.75" customHeight="1"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2.75" customHeight="1"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2.75" customHeight="1"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2.75" customHeight="1"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2.75" customHeight="1"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2.75" customHeight="1"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2.75" customHeight="1"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2.75" customHeight="1"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2.75" customHeight="1"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2.75" customHeight="1"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2.75" customHeight="1"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2.75" customHeight="1"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2.75" customHeight="1"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2.75" customHeight="1"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2.75" customHeight="1"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2.75" customHeight="1"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2.75" customHeight="1"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2.75" customHeight="1"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2.75" customHeight="1"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2.75" customHeight="1"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2.75" customHeight="1"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2.75" customHeight="1"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2.75" customHeight="1"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2.75" customHeight="1"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2.75" customHeight="1"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2.75" customHeight="1"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2.75" customHeight="1"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2.75" customHeight="1"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2.75" customHeight="1"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2.75" customHeight="1"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2.75" customHeight="1"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2.75" customHeight="1"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2.75" customHeight="1"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2.75" customHeight="1"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2.75" customHeight="1"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2.75" customHeight="1"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2.75" customHeight="1"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2.75" customHeight="1"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2.75" customHeight="1"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2.75" customHeight="1"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2.75" customHeight="1"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2.75" customHeight="1"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2.75" customHeight="1"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2.75" customHeight="1"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2.75" customHeight="1"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2.75" customHeight="1"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2.75" customHeight="1"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2.75" customHeight="1"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2.75" customHeight="1"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2.75" customHeight="1"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2.75" customHeight="1"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2.75" customHeight="1"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2.75" customHeight="1"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2.75" customHeight="1"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2.75" customHeight="1"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2.75" customHeight="1"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2.75" customHeight="1"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2.75" customHeight="1"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2.75" customHeight="1"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2.75" customHeight="1"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2.75" customHeight="1"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2.75" customHeight="1"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2.75" customHeight="1"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2.75" customHeight="1"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2.75" customHeight="1"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2.75" customHeight="1"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2.75" customHeight="1"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2.75" customHeight="1"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2.75" customHeight="1"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2.75" customHeight="1"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2.75" customHeight="1"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2.75" customHeight="1"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2.75" customHeight="1"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2.75" customHeight="1"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2.75" customHeight="1"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2.75" customHeight="1"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2.75" customHeight="1"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2.75" customHeight="1"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2.75" customHeight="1"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2.75" customHeight="1"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2.75" customHeight="1"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2.75" customHeight="1"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2.75" customHeight="1"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2.75" customHeight="1"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2.75" customHeight="1"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2.75" customHeight="1"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2.75" customHeight="1"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2.75" customHeight="1"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2.75" customHeight="1"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2.75" customHeight="1"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2.75" customHeight="1"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2.75" customHeight="1"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2.75" customHeight="1"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2.75" customHeight="1"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2.75" customHeight="1"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2.75" customHeight="1"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2.75" customHeight="1"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2.75" customHeight="1"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2.75" customHeight="1"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2.75" customHeight="1"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2.75" customHeight="1"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2.75" customHeight="1"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2.75" customHeight="1"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2.75" customHeight="1"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2.75" customHeight="1"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2.75" customHeight="1"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2.75" customHeight="1"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2.75" customHeight="1"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2.75" customHeight="1"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2.75" customHeight="1"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2.75" customHeight="1"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2.75" customHeight="1"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2.75" customHeight="1"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2.75" customHeight="1"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2.75" customHeight="1"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2.75" customHeight="1"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2.75" customHeight="1"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2.75" customHeight="1"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2.75" customHeight="1"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2.75" customHeight="1"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2.75" customHeight="1"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2.75" customHeight="1"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2.75" customHeight="1"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2.75" customHeight="1"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2.75" customHeight="1"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2.75" customHeight="1"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2.75" customHeight="1"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2.75" customHeight="1"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2.75" customHeight="1"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2.75" customHeight="1"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2.75" customHeight="1"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2.75" customHeight="1"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2.75" customHeight="1"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2.75" customHeight="1"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2.75" customHeight="1"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2.75" customHeight="1"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2.75" customHeight="1"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2.75" customHeight="1"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2.75" customHeight="1"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2.75" customHeight="1"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2.75" customHeight="1"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2.75" customHeight="1"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2.75" customHeight="1"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2.75" customHeight="1"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2.75" customHeight="1"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2.75" customHeight="1"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2.75" customHeight="1"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2.75" customHeight="1"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2.75" customHeight="1"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2.75" customHeight="1"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2.75" customHeight="1"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2.75" customHeight="1"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2.75" customHeight="1"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2.75" customHeight="1"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2.75" customHeight="1"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2.75" customHeight="1"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2.75" customHeight="1"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2.75" customHeight="1"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2.75" customHeight="1"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2.75" customHeight="1"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2.75" customHeight="1"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2.75" customHeight="1"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2.75" customHeight="1"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2.75" customHeight="1"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2.75" customHeight="1"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2.75" customHeight="1"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2.75" customHeight="1"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2.75" customHeight="1"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2.75" customHeight="1"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2.75" customHeight="1"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2.75" customHeight="1"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2.75" customHeight="1"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2.75" customHeight="1"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2.75" customHeight="1"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2.75" customHeight="1"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2.75" customHeight="1"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2.75" customHeight="1"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2.75" customHeight="1"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2.75" customHeight="1"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2.75" customHeight="1"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2.75" customHeight="1"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2.75" customHeight="1"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2.75" customHeight="1"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2.75" customHeight="1"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2.75" customHeight="1"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2.75" customHeight="1"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2.75" customHeight="1"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2.75" customHeight="1"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2.75" customHeight="1"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2.75" customHeight="1"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2.75" customHeight="1"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2.75" customHeight="1"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2.75" customHeight="1"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2.75" customHeight="1"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2.75" customHeight="1"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2.75" customHeight="1"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2.75" customHeight="1"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2.75" customHeight="1"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2.75" customHeight="1"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2.75" customHeight="1"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2.75" customHeight="1"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2.75" customHeight="1"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2.75" customHeight="1"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2.75" customHeight="1"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2.75" customHeight="1"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2.75" customHeight="1"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2.75" customHeight="1"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2.75" customHeight="1"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2.75" customHeight="1"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2.75" customHeight="1"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2.75" customHeight="1"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2.75" customHeight="1"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2.75" customHeight="1"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2.75" customHeight="1"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2.75" customHeight="1"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2.75" customHeight="1"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2.75" customHeight="1"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2.75" customHeight="1"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2.75" customHeight="1"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2.75" customHeight="1"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2.75" customHeight="1"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2.75" customHeight="1"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2.75" customHeight="1"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2.75" customHeight="1"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2.75" customHeight="1"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2.75" customHeight="1"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2.75" customHeight="1"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2.75" customHeight="1"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2.75" customHeight="1"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2.75" customHeight="1"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2.75" customHeight="1"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2.75" customHeight="1"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2.75" customHeight="1"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2.75" customHeight="1"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2.75" customHeight="1"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2.75" customHeight="1"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2.75" customHeight="1"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2.75" customHeight="1"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2.75" customHeight="1"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2.75" customHeight="1"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2.75" customHeight="1"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2.75" customHeight="1"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2.75" customHeight="1"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2.75" customHeight="1"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2.75" customHeight="1"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2.75" customHeight="1"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2.75" customHeight="1"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2.75" customHeight="1"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2.75" customHeight="1"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2.75" customHeight="1"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2.75" customHeight="1"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2.75" customHeight="1"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2.75" customHeight="1"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2.75" customHeight="1"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2.75" customHeight="1"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2.75" customHeight="1"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2.75" customHeight="1"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2.75" customHeight="1"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2.75" customHeight="1"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2.75" customHeight="1"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2.75" customHeight="1"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2.75" customHeight="1"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2.75" customHeight="1"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2.75" customHeight="1"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2.75" customHeight="1"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2.75" customHeight="1"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2.75" customHeight="1"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2.75" customHeight="1"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2.75" customHeight="1"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2.75" customHeight="1"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2.75" customHeight="1"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2.75" customHeight="1"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2.75" customHeight="1"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2.75" customHeight="1"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2.75" customHeight="1"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2.75" customHeight="1"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2.75" customHeight="1"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2.75" customHeight="1"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2.75" customHeight="1"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2.75" customHeight="1"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2.75" customHeight="1"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2.75" customHeight="1"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2.75" customHeight="1"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2.75" customHeight="1"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2.75" customHeight="1"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2.75" customHeight="1"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2.75" customHeight="1"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2.75" customHeight="1"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2.75" customHeight="1"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2.75" customHeight="1"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2.75" customHeight="1"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2.75" customHeight="1"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2.75" customHeight="1"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2.75" customHeight="1"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2.75" customHeight="1"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2.75" customHeight="1"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2.75" customHeight="1"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2.75" customHeight="1"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2.75" customHeight="1"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2.75" customHeight="1"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2.75" customHeight="1"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2.75" customHeight="1"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2.75" customHeight="1"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2.75" customHeight="1"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2.75" customHeight="1"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2.75" customHeight="1"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2.75" customHeight="1"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2.75" customHeight="1"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2.75" customHeight="1"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2.75" customHeight="1"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2.75" customHeight="1"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2.75" customHeight="1"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2.75" customHeight="1"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2.75" customHeight="1"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2.75" customHeight="1"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2.75" customHeight="1"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2.75" customHeight="1"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2.75" customHeight="1"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2.75" customHeight="1"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2.75" customHeight="1"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2.75" customHeight="1"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2.75" customHeight="1"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2.75" customHeight="1"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2.75" customHeight="1"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2.75" customHeight="1"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2.75" customHeight="1"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2.75" customHeight="1"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2.75" customHeight="1"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2.75" customHeight="1"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2.75" customHeight="1"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2.75" customHeight="1"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2.75" customHeight="1"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2.75" customHeight="1"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2.75" customHeight="1"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2.75" customHeight="1"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2.75" customHeight="1"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2.75" customHeight="1"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2.75" customHeight="1"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2.75" customHeight="1"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2.75" customHeight="1"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2.75" customHeight="1"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2.75" customHeight="1"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2.75" customHeight="1"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2.75" customHeight="1"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2.75" customHeight="1"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2.75" customHeight="1"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2.75" customHeight="1"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2.75" customHeight="1"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2.75" customHeight="1"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2.75" customHeight="1"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2.75" customHeight="1"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2.75" customHeight="1"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2.75" customHeight="1"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2.75" customHeight="1"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2.75" customHeight="1"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2.75" customHeight="1"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2.75" customHeight="1"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2.75" customHeight="1"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2.75" customHeight="1"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2.75" customHeight="1"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2.75" customHeight="1"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2.75" customHeight="1"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2.75" customHeight="1"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2.75" customHeight="1"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2.75" customHeight="1"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2.75" customHeight="1"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2.75" customHeight="1"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2.75" customHeight="1"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2.75" customHeight="1"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2.75" customHeight="1"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2.75" customHeight="1"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2.75" customHeight="1"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2.75" customHeight="1"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2.75" customHeight="1"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2.75" customHeight="1"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2.75" customHeight="1"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2.75" customHeight="1"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2.75" customHeight="1"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2.75" customHeight="1"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2.75" customHeight="1"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2.75" customHeight="1"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2.75" customHeight="1"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2.75" customHeight="1"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2.75" customHeight="1"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2.75" customHeight="1"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2.75" customHeight="1"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2.75" customHeight="1"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2.75" customHeight="1"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2.75" customHeight="1"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2.75" customHeight="1"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2.75" customHeight="1"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2.75" customHeight="1"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2.75" customHeight="1"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2.75" customHeight="1"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2.75" customHeight="1"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2.75" customHeight="1"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2.75" customHeight="1"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2.75" customHeight="1"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2.75" customHeight="1"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2.75" customHeight="1"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2.75" customHeight="1"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2.75" customHeight="1"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2.75" customHeight="1"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2.75" customHeight="1"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2.75" customHeight="1"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2.75" customHeight="1"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2.75" customHeight="1"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2.75" customHeight="1"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2.75" customHeight="1"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2.75" customHeight="1"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2.75" customHeight="1"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2.75" customHeight="1"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2.75" customHeight="1"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2.75" customHeight="1"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2.75" customHeight="1"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2.75" customHeight="1"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2.75" customHeight="1"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2.75" customHeight="1"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2.75" customHeight="1"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2.75" customHeight="1"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2.75" customHeight="1"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2.75" customHeight="1"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2.75" customHeight="1"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2.75" customHeight="1"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2.75" customHeight="1"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2.75" customHeight="1"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2.75" customHeight="1"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2.75" customHeight="1"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2.75" customHeight="1"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2.75" customHeight="1"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2.75" customHeight="1"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2.75" customHeight="1"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2.75" customHeight="1"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2.75" customHeight="1"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2.75" customHeight="1"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2.75" customHeight="1"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2.75" customHeight="1"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2.75" customHeight="1"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2.75" customHeight="1"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2.75" customHeight="1"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2.75" customHeight="1"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2.75" customHeight="1"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2.75" customHeight="1"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2.75" customHeight="1"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2.75" customHeight="1"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2.75" customHeight="1"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2.75" customHeight="1"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2.75" customHeight="1"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2.75" customHeight="1"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2.75" customHeight="1"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2.75" customHeight="1"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2.75" customHeight="1"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2.75" customHeight="1"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2.75" customHeight="1"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2.75" customHeight="1"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2.75" customHeight="1"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2.75" customHeight="1"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2.75" customHeight="1"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2.75" customHeight="1"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2.75" customHeight="1"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2.75" customHeight="1"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2.75" customHeight="1"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2.75" customHeight="1"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2.75" customHeight="1"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2.75" customHeight="1"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2.75" customHeight="1"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2.75" customHeight="1"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2.75" customHeight="1"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2.75" customHeight="1"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2.75" customHeight="1"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2.75" customHeight="1"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2.75" customHeight="1"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2.75" customHeight="1"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2.75" customHeight="1"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2.75" customHeight="1"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2.75" customHeight="1"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2.75" customHeight="1"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2.75" customHeight="1"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2.75" customHeight="1"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2.75" customHeight="1"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2.75" customHeight="1"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2.75" customHeight="1"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2.75" customHeight="1"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2.75" customHeight="1"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2.75" customHeight="1"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2.75" customHeight="1"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2.75" customHeight="1"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2.75" customHeight="1"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2.75" customHeight="1"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2.75" customHeight="1"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2.75" customHeight="1"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2.75" customHeight="1"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2.75" customHeight="1"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2.75" customHeight="1"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2.75" customHeight="1"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2.75" customHeight="1"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2.75" customHeight="1"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2.75" customHeight="1"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2.75" customHeight="1"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2.75" customHeight="1"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2.75" customHeight="1"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2.75" customHeight="1"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2.75" customHeight="1"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2.75" customHeight="1"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2.75" customHeight="1"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2.75" customHeight="1"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2.75" customHeight="1"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2.75" customHeight="1"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2.75" customHeight="1"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2.75" customHeight="1"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2.75" customHeight="1"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2.75" customHeight="1"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2.75" customHeight="1"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2.75" customHeight="1"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2.75" customHeight="1"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2.75" customHeight="1"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2.75" customHeight="1"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2.75" customHeight="1"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2.75" customHeight="1"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2.75" customHeight="1"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2.75" customHeight="1"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2.75" customHeight="1"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2.75" customHeight="1"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2.75" customHeight="1"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2.75" customHeight="1"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2.75" customHeight="1"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2.75" customHeight="1"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2.75" customHeight="1"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2.75" customHeight="1"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2.75" customHeight="1"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2.75" customHeight="1"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2.75" customHeight="1"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2.75" customHeight="1"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2.75" customHeight="1"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2.75" customHeight="1"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2.75" customHeight="1"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2.75" customHeight="1"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2.75" customHeight="1"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2.75" customHeight="1"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2.75" customHeight="1"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2.75" customHeight="1"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2.75" customHeight="1"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2.75" customHeight="1"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2.75" customHeight="1"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2.75" customHeight="1"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2.75" customHeight="1"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2.75" customHeight="1"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2.75" customHeight="1"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2.75" customHeight="1"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2.75" customHeight="1"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2.75" customHeight="1"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2.75" customHeight="1"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2.75" customHeight="1"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2.75" customHeight="1"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2.75" customHeight="1"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2.75" customHeight="1"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2.75" customHeight="1"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2.75" customHeight="1"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2.75" customHeight="1"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2.75" customHeight="1"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2.75" customHeight="1"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2.75" customHeight="1"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2.75" customHeight="1"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2.75" customHeight="1"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2.75" customHeight="1"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2.75" customHeight="1"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2.75" customHeight="1"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2.75" customHeight="1"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2.75" customHeight="1"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2.75" customHeight="1"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2.75" customHeight="1"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2.75" customHeight="1"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2.75" customHeight="1"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2.75" customHeight="1"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2.75" customHeight="1"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2.75" customHeight="1"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2.75" customHeight="1"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2.75" customHeight="1"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2.75" customHeight="1"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2.75" customHeight="1"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2.75" customHeight="1"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2.75" customHeight="1"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2.75" customHeight="1"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2.75" customHeight="1"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2.75" customHeight="1"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2.75" customHeight="1"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2.75" customHeight="1"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2.75" customHeight="1"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2.75" customHeight="1"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2.75" customHeight="1"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2.75" customHeight="1"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2.75" customHeight="1"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2.75" customHeight="1"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2.75" customHeight="1"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2.75" customHeight="1"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2.75" customHeight="1"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2.75" customHeight="1"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2.75" customHeight="1"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2.75" customHeight="1"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2.75" customHeight="1"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2.75" customHeight="1"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2.75" customHeight="1"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2.75" customHeight="1"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2.75" customHeight="1"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2.75" customHeight="1"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2.75" customHeight="1"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2.75" customHeight="1"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2.75" customHeight="1"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2.75" customHeight="1"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2.75" customHeight="1"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2.75" customHeight="1"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2.75" customHeight="1"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2.75" customHeight="1"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2.75" customHeight="1"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2.75" customHeight="1"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2.75" customHeight="1"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2.75" customHeight="1"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2.75" customHeight="1"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2.75" customHeight="1"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2.75" customHeight="1"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2.75" customHeight="1"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2.75" customHeight="1"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2.75" customHeight="1"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2.75" customHeight="1"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2.75" customHeight="1"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2.75" customHeight="1"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2.75" customHeight="1"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2.75" customHeight="1"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2.75" customHeight="1"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2.75" customHeight="1"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2.75" customHeight="1"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2.75" customHeight="1"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2.75" customHeight="1"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2.75" customHeight="1"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2.75" customHeight="1"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2.75" customHeight="1"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2.75" customHeight="1"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2.75" customHeight="1"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2.75" customHeight="1"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2.75" customHeight="1"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2.75" customHeight="1"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2.75" customHeight="1"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2.75" customHeight="1"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2.75" customHeight="1"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2.75" customHeight="1"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2.75" customHeight="1"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2.75" customHeight="1"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2.75" customHeight="1"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2.75" customHeight="1"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2.75" customHeight="1"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2.75" customHeight="1"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2.75" customHeight="1"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2.75" customHeight="1"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2.75" customHeight="1"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2.75" customHeight="1"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2.75" customHeight="1"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2.75" customHeight="1"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2.75" customHeight="1"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2.75" customHeight="1"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2.75" customHeight="1"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2.75" customHeight="1"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2.75" customHeight="1"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2.75" customHeight="1"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2.75" customHeight="1"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2.75" customHeight="1"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2.75" customHeight="1"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2.75" customHeight="1"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2.75" customHeight="1"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2.75" customHeight="1"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2.75" customHeight="1"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2.75" customHeight="1"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2.75" customHeight="1"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2.75" customHeight="1"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2.75" customHeight="1"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2.75" customHeight="1"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2.75" customHeight="1"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2.75" customHeight="1"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2.75" customHeight="1"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2.75" customHeight="1"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2.75" customHeight="1"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2.75" customHeight="1"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2.75" customHeight="1"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2.75" customHeight="1"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2.75" customHeight="1"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2.75" customHeight="1"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2.75" customHeight="1"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2.75" customHeight="1"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2.75" customHeight="1"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2.75" customHeight="1"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2.75" customHeight="1"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2.75" customHeight="1"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2.75" customHeight="1"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2.75" customHeight="1"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2.75" customHeight="1"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2.75" customHeight="1"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2.75" customHeight="1"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2.75" customHeight="1"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2.75" customHeight="1"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2.75" customHeight="1"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2.75" customHeight="1"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2.75" customHeight="1"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2.75" customHeight="1"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2.75" customHeight="1"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2.75" customHeight="1"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2.75" customHeight="1"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2.75" customHeight="1"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2.75" customHeight="1"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2.75" customHeight="1"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2.75" customHeight="1"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2.75" customHeight="1"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2.75" customHeight="1"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2.75" customHeight="1"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2.75" customHeight="1"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2.75" customHeight="1"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2.75" customHeight="1"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2.75" customHeight="1"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2.75" customHeight="1"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2.75" customHeight="1"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2.75" customHeight="1"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2.75" customHeight="1"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2.75" customHeight="1"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2.75" customHeight="1"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2.75" customHeight="1"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2.75" customHeight="1"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2.75" customHeight="1"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2.75" customHeight="1"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2.75" customHeight="1"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2.75" customHeight="1"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sheetProtection algorithmName="SHA-512" hashValue="IlmQQGTf5OLFmTiWsWANifmchJ8PPgqiUBzz8oILHJoIHGakdpSR4nsuapPdK3W4IbtD45bCcWiwNmRUFHyvtg==" saltValue="CYlQE9kcfg+Z4lYirId6Cw==" spinCount="100000" sheet="1" objects="1" scenarios="1"/>
  <mergeCells count="7">
    <mergeCell ref="A40:B40"/>
    <mergeCell ref="A41:B41"/>
    <mergeCell ref="A1:B1"/>
    <mergeCell ref="A2:B2"/>
    <mergeCell ref="A3:B3"/>
    <mergeCell ref="A4:B4"/>
    <mergeCell ref="A5:B5"/>
  </mergeCells>
  <printOptions horizontalCentered="1"/>
  <pageMargins left="0.39370078740157483" right="0.39370078740157483" top="0.59055118110236227" bottom="0.39370078740157483" header="0" footer="0"/>
  <pageSetup orientation="portrait"/>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K1000"/>
  <sheetViews>
    <sheetView workbookViewId="0">
      <selection activeCell="N19" sqref="N19"/>
    </sheetView>
  </sheetViews>
  <sheetFormatPr baseColWidth="10" defaultColWidth="14.42578125" defaultRowHeight="15" customHeight="1" x14ac:dyDescent="0.2"/>
  <cols>
    <col min="1" max="1" width="7.140625" style="426" customWidth="1"/>
    <col min="2" max="2" width="7.42578125" style="426" customWidth="1"/>
    <col min="3" max="3" width="21.42578125" style="426" customWidth="1"/>
    <col min="4" max="4" width="17.28515625" style="426" customWidth="1"/>
    <col min="5" max="5" width="13.85546875" style="426" customWidth="1"/>
    <col min="6" max="6" width="17.140625" style="426" customWidth="1"/>
    <col min="7" max="7" width="6.7109375" style="426" customWidth="1"/>
    <col min="8" max="8" width="17" style="426" customWidth="1"/>
    <col min="9" max="9" width="6.7109375" style="426" customWidth="1"/>
    <col min="10" max="10" width="14.85546875" style="426" customWidth="1"/>
    <col min="11" max="11" width="8.7109375" style="426" customWidth="1"/>
    <col min="12" max="12" width="13.85546875" style="426" customWidth="1"/>
    <col min="13" max="13" width="6.7109375" style="426" customWidth="1"/>
    <col min="14" max="14" width="15.28515625" style="426" customWidth="1"/>
    <col min="15" max="15" width="6.7109375" style="426" customWidth="1"/>
    <col min="16" max="16" width="12.5703125" style="426" customWidth="1"/>
    <col min="17" max="17" width="6.7109375" style="426" customWidth="1"/>
    <col min="18" max="18" width="16.85546875" style="426" customWidth="1"/>
    <col min="19" max="19" width="6.7109375" style="426" customWidth="1"/>
    <col min="20" max="20" width="14.85546875" style="426" customWidth="1"/>
    <col min="21" max="21" width="6.7109375" style="426" customWidth="1"/>
    <col min="22" max="22" width="13.140625" style="426" customWidth="1"/>
    <col min="23" max="23" width="7.5703125" style="426" customWidth="1"/>
    <col min="24" max="24" width="12.5703125" style="426" customWidth="1"/>
    <col min="25" max="25" width="6.7109375" style="426" customWidth="1"/>
    <col min="26" max="26" width="12.5703125" style="426" customWidth="1"/>
    <col min="27" max="27" width="6.7109375" style="426" customWidth="1"/>
    <col min="28" max="28" width="15.42578125" style="426" customWidth="1"/>
    <col min="29" max="29" width="6.7109375" style="426" customWidth="1"/>
    <col min="30" max="30" width="12.5703125" style="426" customWidth="1"/>
    <col min="31" max="31" width="6.7109375" style="426" customWidth="1"/>
    <col min="32" max="32" width="13.28515625" style="426" bestFit="1" customWidth="1"/>
    <col min="33" max="33" width="7" style="426" customWidth="1"/>
    <col min="34" max="34" width="13.28515625" style="426" bestFit="1" customWidth="1"/>
    <col min="35" max="35" width="6.7109375" style="426" customWidth="1"/>
    <col min="36" max="36" width="15.28515625" style="426" customWidth="1"/>
    <col min="37" max="37" width="6.7109375" style="426" customWidth="1"/>
    <col min="38" max="38" width="13.28515625" style="426" bestFit="1" customWidth="1"/>
    <col min="39" max="39" width="11.42578125" style="426" customWidth="1"/>
    <col min="40" max="40" width="13.28515625" style="426" bestFit="1" customWidth="1"/>
    <col min="41" max="41" width="11.42578125" style="426" customWidth="1"/>
    <col min="42" max="42" width="13.28515625" style="426" bestFit="1" customWidth="1"/>
    <col min="43" max="43" width="11.42578125" style="426" customWidth="1"/>
    <col min="44" max="44" width="13.28515625" style="426" bestFit="1" customWidth="1"/>
    <col min="45" max="45" width="11.42578125" style="426" customWidth="1"/>
    <col min="46" max="63" width="11.42578125" style="426" hidden="1" customWidth="1"/>
    <col min="64" max="16384" width="14.42578125" style="426"/>
  </cols>
  <sheetData>
    <row r="1" spans="1:63" ht="24.75" customHeight="1" x14ac:dyDescent="0.25">
      <c r="A1" s="729"/>
      <c r="B1" s="730" t="s">
        <v>532</v>
      </c>
      <c r="C1" s="731"/>
      <c r="D1" s="731"/>
      <c r="E1" s="731"/>
      <c r="F1" s="731"/>
      <c r="G1" s="731"/>
      <c r="H1" s="731"/>
      <c r="I1" s="731"/>
      <c r="J1" s="731"/>
      <c r="K1" s="731"/>
      <c r="L1" s="731"/>
      <c r="M1" s="731"/>
      <c r="N1" s="731"/>
      <c r="O1" s="731"/>
      <c r="P1" s="731"/>
      <c r="Q1" s="731"/>
      <c r="R1" s="731"/>
      <c r="S1" s="731"/>
      <c r="T1" s="731"/>
      <c r="U1" s="731"/>
      <c r="V1" s="731"/>
      <c r="W1" s="731"/>
      <c r="X1" s="731"/>
      <c r="Y1" s="731"/>
      <c r="Z1" s="731"/>
      <c r="AA1" s="731"/>
      <c r="AB1" s="731"/>
      <c r="AC1" s="731"/>
      <c r="AD1" s="731"/>
      <c r="AE1" s="731"/>
      <c r="AF1" s="731"/>
      <c r="AG1" s="731"/>
      <c r="AH1" s="731"/>
      <c r="AI1" s="731"/>
      <c r="AJ1" s="731"/>
      <c r="AK1" s="732"/>
      <c r="AL1" s="729"/>
      <c r="AM1" s="729"/>
      <c r="AN1" s="729"/>
      <c r="AO1" s="729"/>
      <c r="AP1" s="729"/>
      <c r="AQ1" s="729"/>
      <c r="AR1" s="729"/>
      <c r="AS1" s="729"/>
      <c r="AT1" s="729"/>
      <c r="AU1" s="729"/>
      <c r="AV1" s="729"/>
      <c r="AW1" s="729"/>
      <c r="AX1" s="729"/>
      <c r="AY1" s="729"/>
      <c r="AZ1" s="729"/>
      <c r="BA1" s="729"/>
      <c r="BB1" s="729"/>
      <c r="BC1" s="729"/>
      <c r="BD1" s="729"/>
      <c r="BE1" s="729"/>
      <c r="BF1" s="729"/>
      <c r="BG1" s="729"/>
      <c r="BH1" s="729"/>
      <c r="BI1" s="729"/>
      <c r="BJ1" s="729"/>
      <c r="BK1" s="729"/>
    </row>
    <row r="2" spans="1:63" ht="12.75" customHeight="1" x14ac:dyDescent="0.2">
      <c r="A2" s="425"/>
      <c r="B2" s="425"/>
      <c r="C2" s="425"/>
      <c r="D2" s="425"/>
      <c r="E2" s="425"/>
      <c r="F2" s="425"/>
      <c r="G2" s="425"/>
      <c r="H2" s="425"/>
      <c r="I2" s="425"/>
      <c r="J2" s="425"/>
      <c r="K2" s="425"/>
      <c r="L2" s="425"/>
      <c r="M2" s="425"/>
      <c r="N2" s="425"/>
      <c r="O2" s="425"/>
      <c r="P2" s="425"/>
      <c r="Q2" s="425"/>
      <c r="R2" s="425"/>
      <c r="S2" s="425"/>
      <c r="T2" s="425"/>
      <c r="U2" s="425"/>
      <c r="V2" s="425"/>
      <c r="W2" s="425"/>
      <c r="X2" s="425"/>
      <c r="Y2" s="425"/>
      <c r="Z2" s="425"/>
      <c r="AA2" s="425"/>
      <c r="AB2" s="425"/>
      <c r="AC2" s="425"/>
      <c r="AD2" s="425"/>
      <c r="AE2" s="425"/>
      <c r="AF2" s="425"/>
      <c r="AG2" s="425"/>
      <c r="AH2" s="425"/>
      <c r="AI2" s="425"/>
      <c r="AJ2" s="425"/>
      <c r="AK2" s="425"/>
      <c r="AL2" s="425"/>
      <c r="AM2" s="425"/>
      <c r="AN2" s="425"/>
      <c r="AO2" s="425"/>
      <c r="AP2" s="425"/>
      <c r="AQ2" s="425"/>
      <c r="AR2" s="425"/>
      <c r="AS2" s="425"/>
      <c r="AT2" s="425"/>
      <c r="AU2" s="425"/>
      <c r="AV2" s="425"/>
      <c r="AW2" s="425"/>
      <c r="AX2" s="425"/>
      <c r="AY2" s="425"/>
      <c r="AZ2" s="425"/>
      <c r="BA2" s="425"/>
      <c r="BB2" s="425"/>
      <c r="BC2" s="425"/>
      <c r="BD2" s="425"/>
      <c r="BE2" s="425"/>
      <c r="BF2" s="425"/>
      <c r="BG2" s="425"/>
      <c r="BH2" s="425"/>
      <c r="BI2" s="425"/>
      <c r="BJ2" s="425"/>
      <c r="BK2" s="425"/>
    </row>
    <row r="3" spans="1:63" ht="12.75" customHeight="1" x14ac:dyDescent="0.25">
      <c r="A3" s="425"/>
      <c r="B3" s="733" t="s">
        <v>533</v>
      </c>
      <c r="C3" s="699"/>
      <c r="D3" s="425"/>
      <c r="E3" s="425"/>
      <c r="F3" s="734" t="s">
        <v>534</v>
      </c>
      <c r="G3" s="735"/>
      <c r="H3" s="735"/>
      <c r="I3" s="735"/>
      <c r="J3" s="425"/>
      <c r="K3" s="425"/>
      <c r="L3" s="736" t="s">
        <v>535</v>
      </c>
      <c r="M3" s="445"/>
      <c r="N3" s="445"/>
      <c r="O3" s="425"/>
      <c r="P3" s="425"/>
      <c r="Q3" s="425"/>
      <c r="R3" s="425"/>
      <c r="S3" s="425"/>
      <c r="T3" s="425"/>
      <c r="U3" s="425"/>
      <c r="V3" s="425"/>
      <c r="W3" s="425"/>
      <c r="X3" s="425"/>
      <c r="Y3" s="425"/>
      <c r="Z3" s="425"/>
      <c r="AA3" s="425"/>
      <c r="AB3" s="425"/>
      <c r="AC3" s="425"/>
      <c r="AD3" s="425"/>
      <c r="AE3" s="425"/>
      <c r="AF3" s="425"/>
      <c r="AG3" s="425"/>
      <c r="AH3" s="425"/>
      <c r="AI3" s="425"/>
      <c r="AJ3" s="425"/>
      <c r="AK3" s="425"/>
      <c r="AL3" s="425"/>
      <c r="AM3" s="425"/>
      <c r="AN3" s="425"/>
      <c r="AO3" s="425"/>
      <c r="AP3" s="425"/>
      <c r="AQ3" s="425"/>
      <c r="AR3" s="425"/>
      <c r="AS3" s="425"/>
      <c r="AT3" s="425"/>
      <c r="AU3" s="425"/>
      <c r="AV3" s="425"/>
      <c r="AW3" s="425"/>
      <c r="AX3" s="425"/>
      <c r="AY3" s="425"/>
      <c r="AZ3" s="425"/>
      <c r="BA3" s="425"/>
      <c r="BB3" s="425"/>
      <c r="BC3" s="425"/>
      <c r="BD3" s="425"/>
      <c r="BE3" s="425"/>
      <c r="BF3" s="425"/>
      <c r="BG3" s="425"/>
      <c r="BH3" s="425"/>
      <c r="BI3" s="425"/>
      <c r="BJ3" s="425"/>
      <c r="BK3" s="425"/>
    </row>
    <row r="4" spans="1:63" ht="30.75" customHeight="1" x14ac:dyDescent="0.2">
      <c r="A4" s="737"/>
      <c r="B4" s="738" t="s">
        <v>536</v>
      </c>
      <c r="C4" s="739">
        <v>13</v>
      </c>
      <c r="D4" s="737"/>
      <c r="E4" s="737"/>
      <c r="F4" s="733" t="s">
        <v>537</v>
      </c>
      <c r="G4" s="699"/>
      <c r="H4" s="733" t="s">
        <v>538</v>
      </c>
      <c r="I4" s="699"/>
      <c r="J4" s="737"/>
      <c r="K4" s="737"/>
      <c r="L4" s="740" t="str">
        <f>'10. EVALUACIÓN'!I8</f>
        <v>Desviación estándar</v>
      </c>
      <c r="M4" s="741"/>
      <c r="N4" s="742"/>
      <c r="O4" s="737"/>
      <c r="P4" s="737"/>
      <c r="Q4" s="737"/>
      <c r="R4" s="737"/>
      <c r="S4" s="737"/>
      <c r="T4" s="737"/>
      <c r="U4" s="737"/>
      <c r="V4" s="737"/>
      <c r="W4" s="737"/>
      <c r="X4" s="737"/>
      <c r="Y4" s="737"/>
      <c r="Z4" s="737"/>
      <c r="AA4" s="737"/>
      <c r="AB4" s="737"/>
      <c r="AC4" s="737"/>
      <c r="AD4" s="737"/>
      <c r="AE4" s="737"/>
      <c r="AF4" s="737"/>
      <c r="AG4" s="737"/>
      <c r="AH4" s="737"/>
      <c r="AI4" s="737"/>
      <c r="AJ4" s="737"/>
      <c r="AK4" s="737"/>
      <c r="AL4" s="737"/>
      <c r="AM4" s="737"/>
      <c r="AN4" s="737"/>
      <c r="AO4" s="737"/>
      <c r="AP4" s="737"/>
      <c r="AQ4" s="737"/>
      <c r="AR4" s="737"/>
      <c r="AS4" s="737"/>
      <c r="AT4" s="737"/>
      <c r="AU4" s="737"/>
      <c r="AV4" s="737"/>
      <c r="AW4" s="737"/>
      <c r="AX4" s="737"/>
      <c r="AY4" s="737"/>
      <c r="AZ4" s="737"/>
      <c r="BA4" s="737"/>
      <c r="BB4" s="737"/>
      <c r="BC4" s="737"/>
      <c r="BD4" s="737"/>
      <c r="BE4" s="737"/>
      <c r="BF4" s="737"/>
      <c r="BG4" s="737"/>
      <c r="BH4" s="737"/>
      <c r="BI4" s="737"/>
      <c r="BJ4" s="737"/>
      <c r="BK4" s="737"/>
    </row>
    <row r="5" spans="1:63" ht="30.75" customHeight="1" x14ac:dyDescent="0.2">
      <c r="A5" s="425"/>
      <c r="B5" s="743" t="s">
        <v>539</v>
      </c>
      <c r="C5" s="739">
        <v>26</v>
      </c>
      <c r="D5" s="425"/>
      <c r="E5" s="425"/>
      <c r="F5" s="744">
        <v>120</v>
      </c>
      <c r="G5" s="699"/>
      <c r="H5" s="744">
        <v>80</v>
      </c>
      <c r="I5" s="699"/>
      <c r="J5" s="425"/>
      <c r="K5" s="425"/>
      <c r="L5" s="745"/>
      <c r="M5" s="735"/>
      <c r="N5" s="746"/>
      <c r="O5" s="425"/>
      <c r="P5" s="425"/>
      <c r="Q5" s="425"/>
      <c r="R5" s="425"/>
      <c r="S5" s="425"/>
      <c r="T5" s="425"/>
      <c r="U5" s="425"/>
      <c r="V5" s="425"/>
      <c r="W5" s="425"/>
      <c r="X5" s="425"/>
      <c r="Y5" s="425"/>
      <c r="Z5" s="425"/>
      <c r="AA5" s="425"/>
      <c r="AB5" s="425"/>
      <c r="AC5" s="425"/>
      <c r="AD5" s="425"/>
      <c r="AE5" s="425"/>
      <c r="AF5" s="425"/>
      <c r="AG5" s="425"/>
      <c r="AH5" s="425"/>
      <c r="AI5" s="425"/>
      <c r="AJ5" s="425"/>
      <c r="AK5" s="425"/>
      <c r="AL5" s="425"/>
      <c r="AM5" s="425"/>
      <c r="AN5" s="425"/>
      <c r="AO5" s="425"/>
      <c r="AP5" s="425"/>
      <c r="AQ5" s="425"/>
      <c r="AR5" s="425"/>
      <c r="AS5" s="425"/>
      <c r="AT5" s="425"/>
      <c r="AU5" s="425"/>
      <c r="AV5" s="425"/>
      <c r="AW5" s="425"/>
      <c r="AX5" s="425"/>
      <c r="AY5" s="425"/>
      <c r="AZ5" s="425"/>
      <c r="BA5" s="425"/>
      <c r="BB5" s="425"/>
      <c r="BC5" s="425"/>
      <c r="BD5" s="425"/>
      <c r="BE5" s="425"/>
      <c r="BF5" s="425"/>
      <c r="BG5" s="425"/>
      <c r="BH5" s="425"/>
      <c r="BI5" s="425"/>
      <c r="BJ5" s="425"/>
      <c r="BK5" s="425"/>
    </row>
    <row r="6" spans="1:63" ht="12.75" customHeight="1" x14ac:dyDescent="0.2">
      <c r="A6" s="425"/>
      <c r="B6" s="425"/>
      <c r="C6" s="425"/>
      <c r="D6" s="425"/>
      <c r="E6" s="747"/>
      <c r="F6" s="425"/>
      <c r="G6" s="425"/>
      <c r="H6" s="425"/>
      <c r="I6" s="425"/>
      <c r="J6" s="425"/>
      <c r="K6" s="425"/>
      <c r="L6" s="425"/>
      <c r="M6" s="425"/>
      <c r="N6" s="425"/>
      <c r="O6" s="425"/>
      <c r="P6" s="425"/>
      <c r="Q6" s="425"/>
      <c r="R6" s="425"/>
      <c r="S6" s="425"/>
      <c r="T6" s="425"/>
      <c r="U6" s="425"/>
      <c r="V6" s="425"/>
      <c r="W6" s="425"/>
      <c r="X6" s="425"/>
      <c r="Y6" s="425"/>
      <c r="Z6" s="425"/>
      <c r="AA6" s="425"/>
      <c r="AB6" s="425"/>
      <c r="AC6" s="425"/>
      <c r="AD6" s="425"/>
      <c r="AE6" s="425"/>
      <c r="AF6" s="425"/>
      <c r="AG6" s="425"/>
      <c r="AH6" s="425"/>
      <c r="AI6" s="425"/>
      <c r="AJ6" s="425"/>
      <c r="AK6" s="425"/>
      <c r="AL6" s="425"/>
      <c r="AM6" s="425"/>
      <c r="AN6" s="425"/>
      <c r="AO6" s="425"/>
      <c r="AP6" s="425"/>
      <c r="AQ6" s="425"/>
      <c r="AR6" s="425"/>
      <c r="AS6" s="425"/>
      <c r="AT6" s="425"/>
      <c r="AU6" s="425"/>
      <c r="AV6" s="425"/>
      <c r="AW6" s="425"/>
      <c r="AX6" s="425"/>
      <c r="AY6" s="425"/>
      <c r="AZ6" s="425"/>
      <c r="BA6" s="425"/>
      <c r="BB6" s="425"/>
      <c r="BC6" s="425"/>
      <c r="BD6" s="425"/>
      <c r="BE6" s="425"/>
      <c r="BF6" s="425"/>
      <c r="BG6" s="425"/>
      <c r="BH6" s="425"/>
      <c r="BI6" s="425"/>
      <c r="BJ6" s="425"/>
      <c r="BK6" s="425"/>
    </row>
    <row r="7" spans="1:63" ht="21" customHeight="1" x14ac:dyDescent="0.2">
      <c r="A7" s="748"/>
      <c r="B7" s="749" t="s">
        <v>283</v>
      </c>
      <c r="C7" s="738" t="s">
        <v>540</v>
      </c>
      <c r="D7" s="750">
        <f>IF('1_ENTREGA'!A8="","",'1_ENTREGA'!A8)</f>
        <v>1</v>
      </c>
      <c r="E7" s="699"/>
      <c r="F7" s="750">
        <f>IF('1_ENTREGA'!A9="","",'1_ENTREGA'!A9)</f>
        <v>2</v>
      </c>
      <c r="G7" s="751"/>
      <c r="H7" s="750">
        <v>3</v>
      </c>
      <c r="I7" s="699"/>
      <c r="J7" s="750">
        <v>4</v>
      </c>
      <c r="K7" s="751"/>
      <c r="L7" s="750">
        <v>5</v>
      </c>
      <c r="M7" s="699"/>
      <c r="N7" s="750">
        <v>6</v>
      </c>
      <c r="O7" s="751"/>
      <c r="P7" s="750">
        <v>7</v>
      </c>
      <c r="Q7" s="751"/>
      <c r="R7" s="750">
        <v>8</v>
      </c>
      <c r="S7" s="751"/>
      <c r="T7" s="750">
        <v>9</v>
      </c>
      <c r="U7" s="751"/>
      <c r="V7" s="750">
        <v>10</v>
      </c>
      <c r="W7" s="751"/>
      <c r="X7" s="750">
        <v>11</v>
      </c>
      <c r="Y7" s="751"/>
      <c r="Z7" s="750">
        <v>12</v>
      </c>
      <c r="AA7" s="751"/>
      <c r="AB7" s="750">
        <v>13</v>
      </c>
      <c r="AC7" s="751"/>
      <c r="AD7" s="750">
        <v>14</v>
      </c>
      <c r="AE7" s="751"/>
      <c r="AF7" s="750">
        <v>15</v>
      </c>
      <c r="AG7" s="751"/>
      <c r="AH7" s="750">
        <v>16</v>
      </c>
      <c r="AI7" s="751"/>
      <c r="AJ7" s="750">
        <v>17</v>
      </c>
      <c r="AK7" s="751"/>
      <c r="AL7" s="750">
        <v>18</v>
      </c>
      <c r="AM7" s="751"/>
      <c r="AN7" s="750">
        <v>19</v>
      </c>
      <c r="AO7" s="751"/>
      <c r="AP7" s="750">
        <v>20</v>
      </c>
      <c r="AQ7" s="751"/>
      <c r="AR7" s="750">
        <v>21</v>
      </c>
      <c r="AS7" s="751"/>
      <c r="AT7" s="750">
        <v>22</v>
      </c>
      <c r="AU7" s="751"/>
      <c r="AV7" s="750">
        <v>23</v>
      </c>
      <c r="AW7" s="751"/>
      <c r="AX7" s="750">
        <v>24</v>
      </c>
      <c r="AY7" s="751"/>
      <c r="AZ7" s="750">
        <v>25</v>
      </c>
      <c r="BA7" s="751"/>
      <c r="BB7" s="750">
        <v>26</v>
      </c>
      <c r="BC7" s="751"/>
      <c r="BD7" s="750">
        <v>27</v>
      </c>
      <c r="BE7" s="751"/>
      <c r="BF7" s="750">
        <v>28</v>
      </c>
      <c r="BG7" s="751"/>
      <c r="BH7" s="750">
        <v>29</v>
      </c>
      <c r="BI7" s="751"/>
      <c r="BJ7" s="750">
        <v>30</v>
      </c>
      <c r="BK7" s="751"/>
    </row>
    <row r="8" spans="1:63" ht="35.25" customHeight="1" x14ac:dyDescent="0.2">
      <c r="A8" s="737"/>
      <c r="B8" s="685"/>
      <c r="C8" s="752" t="s">
        <v>541</v>
      </c>
      <c r="D8" s="753" t="str">
        <f>IF(D7="","",IF('10. EVALUACIÓN'!$F14="H","Habilitado","No habilitado"))</f>
        <v>No habilitado</v>
      </c>
      <c r="E8" s="699"/>
      <c r="F8" s="753" t="str">
        <f>IF(F7="","",IF('10. EVALUACIÓN'!$F15="H","Habilitado","No habilitado"))</f>
        <v>No habilitado</v>
      </c>
      <c r="G8" s="699"/>
      <c r="H8" s="753" t="str">
        <f ca="1">IF(H7="","",IF('10. EVALUACIÓN'!$F16="H","Habilitado","No habilitado"))</f>
        <v>Habilitado</v>
      </c>
      <c r="I8" s="699"/>
      <c r="J8" s="753" t="str">
        <f ca="1">IF(J7="","",IF('10. EVALUACIÓN'!$F17="H","Habilitado","No habilitado"))</f>
        <v>Habilitado</v>
      </c>
      <c r="K8" s="699"/>
      <c r="L8" s="753" t="str">
        <f ca="1">IF(L7="","",IF('10. EVALUACIÓN'!$F18="H","Habilitado","No habilitado"))</f>
        <v>Habilitado</v>
      </c>
      <c r="M8" s="699"/>
      <c r="N8" s="753" t="str">
        <f ca="1">IF(N7="","",IF('10. EVALUACIÓN'!$F19="H","Habilitado","No habilitado"))</f>
        <v>Habilitado</v>
      </c>
      <c r="O8" s="699"/>
      <c r="P8" s="753" t="str">
        <f ca="1">IF(P7="","",IF('10. EVALUACIÓN'!$F20="H","Habilitado","No habilitado"))</f>
        <v>Habilitado</v>
      </c>
      <c r="Q8" s="699"/>
      <c r="R8" s="753" t="str">
        <f ca="1">IF(R7="","",IF('10. EVALUACIÓN'!$F21="H","Habilitado","No habilitado"))</f>
        <v>Habilitado</v>
      </c>
      <c r="S8" s="699"/>
      <c r="T8" s="753" t="str">
        <f ca="1">IF(T7="","",IF('10. EVALUACIÓN'!$F22="H","Habilitado","No habilitado"))</f>
        <v>No habilitado</v>
      </c>
      <c r="U8" s="699"/>
      <c r="V8" s="753" t="str">
        <f ca="1">IF(V7="","",IF('10. EVALUACIÓN'!$F23="H","Habilitado","No habilitado"))</f>
        <v>Habilitado</v>
      </c>
      <c r="W8" s="699"/>
      <c r="X8" s="753" t="str">
        <f ca="1">IF(X7="","",IF('10. EVALUACIÓN'!$F24="H","Habilitado","No habilitado"))</f>
        <v>Habilitado</v>
      </c>
      <c r="Y8" s="699"/>
      <c r="Z8" s="753" t="str">
        <f ca="1">IF(Z7="","",IF('10. EVALUACIÓN'!$F25="H","Habilitado","No habilitado"))</f>
        <v>Habilitado</v>
      </c>
      <c r="AA8" s="699"/>
      <c r="AB8" s="753" t="str">
        <f ca="1">IF(AB7="","",IF('10. EVALUACIÓN'!$F26="H","Habilitado","No habilitado"))</f>
        <v>Habilitado</v>
      </c>
      <c r="AC8" s="699"/>
      <c r="AD8" s="753" t="str">
        <f ca="1">IF(AD7="","",IF('10. EVALUACIÓN'!$F27="H","Habilitado","No habilitado"))</f>
        <v>Habilitado</v>
      </c>
      <c r="AE8" s="699"/>
      <c r="AF8" s="753" t="str">
        <f ca="1">IF(AF7="","",IF('10. EVALUACIÓN'!$F28="H","Habilitado","No habilitado"))</f>
        <v>Habilitado</v>
      </c>
      <c r="AG8" s="699"/>
      <c r="AH8" s="753" t="str">
        <f ca="1">IF(AH7="","",IF('10. EVALUACIÓN'!$F29="H","Habilitado","No habilitado"))</f>
        <v>Habilitado</v>
      </c>
      <c r="AI8" s="699"/>
      <c r="AJ8" s="753" t="str">
        <f ca="1">IF(AJ7="","",IF('10. EVALUACIÓN'!$F30="H","Habilitado","No habilitado"))</f>
        <v>Habilitado</v>
      </c>
      <c r="AK8" s="699"/>
      <c r="AL8" s="753" t="str">
        <f ca="1">IF(AL7="","",IF('10. EVALUACIÓN'!$F31="H","Habilitado","No habilitado"))</f>
        <v>Habilitado</v>
      </c>
      <c r="AM8" s="699"/>
      <c r="AN8" s="753" t="str">
        <f ca="1">IF(AN7="","",IF('10. EVALUACIÓN'!$F32="H","Habilitado","No habilitado"))</f>
        <v>Habilitado</v>
      </c>
      <c r="AO8" s="699"/>
      <c r="AP8" s="753" t="str">
        <f ca="1">IF(AP7="","",IF('10. EVALUACIÓN'!$F33="H","Habilitado","No habilitado"))</f>
        <v>No habilitado</v>
      </c>
      <c r="AQ8" s="699"/>
      <c r="AR8" s="753" t="str">
        <f ca="1">IF(AR7="","",IF('10. EVALUACIÓN'!$F34="H","Habilitado","No habilitado"))</f>
        <v>Habilitado</v>
      </c>
      <c r="AS8" s="699"/>
      <c r="AT8" s="753"/>
      <c r="AU8" s="699"/>
      <c r="AV8" s="753"/>
      <c r="AW8" s="699"/>
      <c r="AX8" s="753"/>
      <c r="AY8" s="699"/>
      <c r="AZ8" s="753"/>
      <c r="BA8" s="699"/>
      <c r="BB8" s="753"/>
      <c r="BC8" s="699"/>
      <c r="BD8" s="753"/>
      <c r="BE8" s="699"/>
      <c r="BF8" s="753"/>
      <c r="BG8" s="699"/>
      <c r="BH8" s="753"/>
      <c r="BI8" s="699"/>
      <c r="BJ8" s="753"/>
      <c r="BK8" s="699"/>
    </row>
    <row r="9" spans="1:63" ht="23.25" customHeight="1" x14ac:dyDescent="0.2">
      <c r="A9" s="737"/>
      <c r="B9" s="754" t="s">
        <v>542</v>
      </c>
      <c r="C9" s="699"/>
      <c r="D9" s="755" t="str">
        <f>IF(D14="","",SUM(E14:E70))</f>
        <v/>
      </c>
      <c r="E9" s="699"/>
      <c r="F9" s="755" t="str">
        <f>IF(F14="","",SUM(G14:G70))</f>
        <v/>
      </c>
      <c r="G9" s="699"/>
      <c r="H9" s="755">
        <f ca="1">IF(H14="","",SUM(I14:I70))</f>
        <v>36.92307692307692</v>
      </c>
      <c r="I9" s="699"/>
      <c r="J9" s="755">
        <f ca="1">IF(J14="","",SUM(K14:K70))</f>
        <v>83.076923076923052</v>
      </c>
      <c r="K9" s="699"/>
      <c r="L9" s="755">
        <f ca="1">IF(L14="","",SUM(M14:M70))</f>
        <v>55.384615384615373</v>
      </c>
      <c r="M9" s="699"/>
      <c r="N9" s="755">
        <f ca="1">IF(N14="","",SUM(O14:O70))</f>
        <v>64.615384615384599</v>
      </c>
      <c r="O9" s="699"/>
      <c r="P9" s="755">
        <f ca="1">IF(P14="","",SUM(Q14:Q70))</f>
        <v>55.384615384615373</v>
      </c>
      <c r="Q9" s="699"/>
      <c r="R9" s="755">
        <f ca="1">IF(R14="","",SUM(S14:S70))</f>
        <v>46.153846153846146</v>
      </c>
      <c r="S9" s="699"/>
      <c r="T9" s="755" t="str">
        <f ca="1">IF(T14="","",SUM(U14:U70))</f>
        <v/>
      </c>
      <c r="U9" s="699"/>
      <c r="V9" s="755">
        <f ca="1">IF(V14="","",SUM(W14:W70))</f>
        <v>46.153846153846146</v>
      </c>
      <c r="W9" s="699"/>
      <c r="X9" s="755">
        <f ca="1">IF(X14="","",SUM(Y14:Y70))</f>
        <v>73.846153846153825</v>
      </c>
      <c r="Y9" s="699"/>
      <c r="Z9" s="755">
        <f ca="1">IF(Z14="","",SUM(AA14:AA70))</f>
        <v>36.92307692307692</v>
      </c>
      <c r="AA9" s="699"/>
      <c r="AB9" s="755">
        <f ca="1">IF(AB14="","",SUM(AC14:AC70))</f>
        <v>73.846153846153825</v>
      </c>
      <c r="AC9" s="699"/>
      <c r="AD9" s="755">
        <f ca="1">IF(AD14="","",SUM(AE14:AE70))</f>
        <v>83.076923076923052</v>
      </c>
      <c r="AE9" s="699"/>
      <c r="AF9" s="755">
        <f ca="1">IF(AF14="","",SUM(AG14:AG70))</f>
        <v>73.846153846153825</v>
      </c>
      <c r="AG9" s="699"/>
      <c r="AH9" s="755">
        <f ca="1">IF(AH14="","",SUM(AI14:AI70))</f>
        <v>83.076923076923052</v>
      </c>
      <c r="AI9" s="699"/>
      <c r="AJ9" s="755">
        <f ca="1">IF(AJ14="","",SUM(AK14:AK70))</f>
        <v>46.153846153846146</v>
      </c>
      <c r="AK9" s="699"/>
      <c r="AL9" s="755">
        <f ca="1">IF(AL14="","",SUM(AM14:AM70))</f>
        <v>36.92307692307692</v>
      </c>
      <c r="AM9" s="699"/>
      <c r="AN9" s="755">
        <f ca="1">IF(AN14="","",SUM(AO14:AO70))</f>
        <v>73.846153846153825</v>
      </c>
      <c r="AO9" s="699"/>
      <c r="AP9" s="755" t="str">
        <f ca="1">IF(AP14="","",SUM(AQ14:AQ70))</f>
        <v/>
      </c>
      <c r="AQ9" s="699"/>
      <c r="AR9" s="755">
        <f ca="1">IF(AR14="","",SUM(AS14:AS70))</f>
        <v>46.153846153846146</v>
      </c>
      <c r="AS9" s="699"/>
      <c r="AT9" s="755"/>
      <c r="AU9" s="699"/>
      <c r="AV9" s="755"/>
      <c r="AW9" s="699"/>
      <c r="AX9" s="755"/>
      <c r="AY9" s="699"/>
      <c r="AZ9" s="755"/>
      <c r="BA9" s="699"/>
      <c r="BB9" s="755"/>
      <c r="BC9" s="699"/>
      <c r="BD9" s="755"/>
      <c r="BE9" s="699"/>
      <c r="BF9" s="755"/>
      <c r="BG9" s="699"/>
      <c r="BH9" s="755"/>
      <c r="BI9" s="699"/>
      <c r="BJ9" s="755"/>
      <c r="BK9" s="699"/>
    </row>
    <row r="10" spans="1:63" ht="23.25" customHeight="1" x14ac:dyDescent="0.2">
      <c r="A10" s="737"/>
      <c r="B10" s="754" t="s">
        <v>543</v>
      </c>
      <c r="C10" s="699"/>
      <c r="D10" s="755" t="str">
        <f>IF(D73="","",SUM(E73:E162))</f>
        <v/>
      </c>
      <c r="E10" s="699"/>
      <c r="F10" s="755" t="str">
        <f>IF(F73="","",SUM(G73:G162))</f>
        <v/>
      </c>
      <c r="G10" s="699"/>
      <c r="H10" s="755">
        <f ca="1">IF(H73="","",SUM(I73:I162))</f>
        <v>24.615384615384617</v>
      </c>
      <c r="I10" s="699"/>
      <c r="J10" s="755">
        <f ca="1">IF(J73="","",SUM(K73:K162))</f>
        <v>24.615384615384617</v>
      </c>
      <c r="K10" s="699"/>
      <c r="L10" s="755">
        <f ca="1">IF(L73="","",SUM(M73:M162))</f>
        <v>36.923076923076927</v>
      </c>
      <c r="M10" s="699"/>
      <c r="N10" s="755">
        <f ca="1">IF(N73="","",SUM(O73:O162))</f>
        <v>43.076923076923087</v>
      </c>
      <c r="O10" s="699"/>
      <c r="P10" s="755">
        <f ca="1">IF(P73="","",SUM(Q73:Q162))</f>
        <v>27.692307692307693</v>
      </c>
      <c r="Q10" s="699"/>
      <c r="R10" s="755">
        <f ca="1">IF(R73="","",SUM(S73:S162))</f>
        <v>49.230769230769248</v>
      </c>
      <c r="S10" s="699"/>
      <c r="T10" s="755" t="str">
        <f ca="1">IF(T73="","",SUM(U73:U162))</f>
        <v/>
      </c>
      <c r="U10" s="699"/>
      <c r="V10" s="755">
        <f ca="1">IF(V73="","",SUM(W73:W162))</f>
        <v>27.692307692307693</v>
      </c>
      <c r="W10" s="699"/>
      <c r="X10" s="755">
        <f ca="1">IF(X73="","",SUM(Y73:Y162))</f>
        <v>30.76923076923077</v>
      </c>
      <c r="Y10" s="699"/>
      <c r="Z10" s="755">
        <f ca="1">IF(Z73="","",SUM(AA73:AA162))</f>
        <v>33.846153846153847</v>
      </c>
      <c r="AA10" s="699"/>
      <c r="AB10" s="755">
        <f ca="1">IF(AB73="","",SUM(AC73:AC162))</f>
        <v>18.461538461538463</v>
      </c>
      <c r="AC10" s="699"/>
      <c r="AD10" s="755">
        <f ca="1">IF(AD73="","",SUM(AE73:AE162))</f>
        <v>27.692307692307693</v>
      </c>
      <c r="AE10" s="699"/>
      <c r="AF10" s="755">
        <f ca="1">IF(AF73="","",SUM(AG73:AG162))</f>
        <v>33.846153846153847</v>
      </c>
      <c r="AG10" s="699"/>
      <c r="AH10" s="755">
        <f ca="1">IF(AH73="","",SUM(AI73:AI162))</f>
        <v>40.000000000000007</v>
      </c>
      <c r="AI10" s="699"/>
      <c r="AJ10" s="755">
        <f ca="1">IF(AJ73="","",SUM(AK73:AK162))</f>
        <v>30.76923076923077</v>
      </c>
      <c r="AK10" s="699"/>
      <c r="AL10" s="755">
        <f ca="1">IF(AL73="","",SUM(AM73:AM162))</f>
        <v>30.76923076923077</v>
      </c>
      <c r="AM10" s="699"/>
      <c r="AN10" s="755">
        <f ca="1">IF(AN73="","",SUM(AO73:AO162))</f>
        <v>18.461538461538463</v>
      </c>
      <c r="AO10" s="699"/>
      <c r="AP10" s="755" t="str">
        <f ca="1">IF(AP73="","",SUM(AQ73:AQ162))</f>
        <v/>
      </c>
      <c r="AQ10" s="699"/>
      <c r="AR10" s="755">
        <f ca="1">IF(AR73="","",SUM(AS73:AS162))</f>
        <v>40.000000000000007</v>
      </c>
      <c r="AS10" s="699"/>
      <c r="AT10" s="755"/>
      <c r="AU10" s="699"/>
      <c r="AV10" s="755"/>
      <c r="AW10" s="699"/>
      <c r="AX10" s="755"/>
      <c r="AY10" s="699"/>
      <c r="AZ10" s="755"/>
      <c r="BA10" s="699"/>
      <c r="BB10" s="755"/>
      <c r="BC10" s="699"/>
      <c r="BD10" s="755"/>
      <c r="BE10" s="699"/>
      <c r="BF10" s="755"/>
      <c r="BG10" s="699"/>
      <c r="BH10" s="755"/>
      <c r="BI10" s="699"/>
      <c r="BJ10" s="755"/>
      <c r="BK10" s="699"/>
    </row>
    <row r="11" spans="1:63" ht="23.25" customHeight="1" x14ac:dyDescent="0.2">
      <c r="A11" s="737"/>
      <c r="B11" s="754" t="s">
        <v>544</v>
      </c>
      <c r="C11" s="699"/>
      <c r="D11" s="755" t="str">
        <f>IF(D7="","",IF(D8="No habilitado","",D9+D10))</f>
        <v/>
      </c>
      <c r="E11" s="699"/>
      <c r="F11" s="755" t="str">
        <f>IF(F7="","",IF(F8="No habilitado","",F9+F10))</f>
        <v/>
      </c>
      <c r="G11" s="699"/>
      <c r="H11" s="755">
        <f ca="1">IF(H7="","",IF(H8="No habilitado","",H9+H10))</f>
        <v>61.538461538461533</v>
      </c>
      <c r="I11" s="699"/>
      <c r="J11" s="755">
        <f ca="1">IF(J7="","",IF(J8="No habilitado","",J9+J10))</f>
        <v>107.69230769230766</v>
      </c>
      <c r="K11" s="699"/>
      <c r="L11" s="755">
        <f ca="1">IF(L7="","",IF(L8="No habilitado","",L9+L10))</f>
        <v>92.307692307692292</v>
      </c>
      <c r="M11" s="699"/>
      <c r="N11" s="755">
        <f ca="1">IF(N7="","",IF(N8="No habilitado","",N9+N10))</f>
        <v>107.69230769230768</v>
      </c>
      <c r="O11" s="699"/>
      <c r="P11" s="755">
        <f ca="1">IF(P7="","",IF(P8="No habilitado","",P9+P10))</f>
        <v>83.076923076923066</v>
      </c>
      <c r="Q11" s="699"/>
      <c r="R11" s="755">
        <f ca="1">IF(R7="","",IF(R8="No habilitado","",R9+R10))</f>
        <v>95.384615384615387</v>
      </c>
      <c r="S11" s="699"/>
      <c r="T11" s="755" t="str">
        <f ca="1">IF(T7="","",IF(T8="No habilitado","",T9+T10))</f>
        <v/>
      </c>
      <c r="U11" s="699"/>
      <c r="V11" s="755">
        <f ca="1">IF(V7="","",IF(V8="No habilitado","",V9+V10))</f>
        <v>73.84615384615384</v>
      </c>
      <c r="W11" s="699"/>
      <c r="X11" s="755">
        <f ca="1">IF(X7="","",IF(X8="No habilitado","",X9+X10))</f>
        <v>104.6153846153846</v>
      </c>
      <c r="Y11" s="699"/>
      <c r="Z11" s="755">
        <f ca="1">IF(Z7="","",IF(Z8="No habilitado","",Z9+Z10))</f>
        <v>70.769230769230774</v>
      </c>
      <c r="AA11" s="699"/>
      <c r="AB11" s="755">
        <f ca="1">IF(AB7="","",IF(AB8="No habilitado","",AB9+AB10))</f>
        <v>92.307692307692292</v>
      </c>
      <c r="AC11" s="699"/>
      <c r="AD11" s="755">
        <f ca="1">IF(AD7="","",IF(AD8="No habilitado","",AD9+AD10))</f>
        <v>110.76923076923075</v>
      </c>
      <c r="AE11" s="699"/>
      <c r="AF11" s="755">
        <f ca="1">IF(AF7="","",IF(AF8="No habilitado","",AF9+AF10))</f>
        <v>107.69230769230768</v>
      </c>
      <c r="AG11" s="699"/>
      <c r="AH11" s="755">
        <f ca="1">IF(AH7="","",IF(AH8="No habilitado","",AH9+AH10))</f>
        <v>123.07692307692307</v>
      </c>
      <c r="AI11" s="699"/>
      <c r="AJ11" s="755">
        <f ca="1">IF(AJ7="","",IF(AJ8="No habilitado","",AJ9+AJ10))</f>
        <v>76.92307692307692</v>
      </c>
      <c r="AK11" s="699"/>
      <c r="AL11" s="755">
        <f ca="1">IF(AL7="","",IF(AL8="No habilitado","",AL9+AL10))</f>
        <v>67.692307692307693</v>
      </c>
      <c r="AM11" s="699"/>
      <c r="AN11" s="755">
        <f ca="1">IF(AN7="","",IF(AN8="No habilitado","",AN9+AN10))</f>
        <v>92.307692307692292</v>
      </c>
      <c r="AO11" s="699"/>
      <c r="AP11" s="755" t="str">
        <f ca="1">IF(AP7="","",IF(AP8="No habilitado","",AP9+AP10))</f>
        <v/>
      </c>
      <c r="AQ11" s="699"/>
      <c r="AR11" s="755">
        <f ca="1">IF(AR7="","",IF(AR8="No habilitado","",AR9+AR10))</f>
        <v>86.15384615384616</v>
      </c>
      <c r="AS11" s="699"/>
      <c r="AT11" s="755"/>
      <c r="AU11" s="699"/>
      <c r="AV11" s="755"/>
      <c r="AW11" s="699"/>
      <c r="AX11" s="755"/>
      <c r="AY11" s="699"/>
      <c r="AZ11" s="755"/>
      <c r="BA11" s="699"/>
      <c r="BB11" s="755"/>
      <c r="BC11" s="699"/>
      <c r="BD11" s="755"/>
      <c r="BE11" s="699"/>
      <c r="BF11" s="755"/>
      <c r="BG11" s="699"/>
      <c r="BH11" s="755"/>
      <c r="BI11" s="699"/>
      <c r="BJ11" s="755"/>
      <c r="BK11" s="699"/>
    </row>
    <row r="12" spans="1:63" ht="21" customHeight="1" x14ac:dyDescent="0.2">
      <c r="A12" s="425"/>
      <c r="B12" s="425"/>
      <c r="C12" s="425"/>
      <c r="D12" s="425"/>
      <c r="E12" s="425"/>
      <c r="F12" s="425"/>
      <c r="G12" s="425"/>
      <c r="H12" s="425"/>
      <c r="I12" s="425"/>
      <c r="J12" s="425"/>
      <c r="K12" s="425"/>
      <c r="L12" s="425"/>
      <c r="M12" s="425"/>
      <c r="N12" s="425"/>
      <c r="O12" s="425"/>
      <c r="P12" s="425"/>
      <c r="Q12" s="425"/>
      <c r="R12" s="425"/>
      <c r="S12" s="425"/>
      <c r="T12" s="425"/>
      <c r="U12" s="425"/>
      <c r="V12" s="425"/>
      <c r="W12" s="425"/>
      <c r="X12" s="425"/>
      <c r="Y12" s="425"/>
      <c r="Z12" s="425"/>
      <c r="AA12" s="425"/>
      <c r="AB12" s="425"/>
      <c r="AC12" s="425"/>
      <c r="AD12" s="425"/>
      <c r="AE12" s="425"/>
      <c r="AF12" s="425"/>
      <c r="AG12" s="425"/>
      <c r="AH12" s="425"/>
      <c r="AI12" s="425"/>
      <c r="AJ12" s="425"/>
      <c r="AK12" s="425"/>
      <c r="AL12" s="425"/>
      <c r="AM12" s="425"/>
      <c r="AN12" s="425"/>
      <c r="AO12" s="425"/>
      <c r="AP12" s="425"/>
      <c r="AQ12" s="425"/>
      <c r="AR12" s="425"/>
      <c r="AS12" s="425"/>
      <c r="AT12" s="425"/>
      <c r="AU12" s="425"/>
      <c r="AV12" s="425"/>
      <c r="AW12" s="425"/>
      <c r="AX12" s="425"/>
      <c r="AY12" s="425"/>
      <c r="AZ12" s="425"/>
      <c r="BA12" s="425"/>
      <c r="BB12" s="425"/>
      <c r="BC12" s="425"/>
      <c r="BD12" s="425"/>
      <c r="BE12" s="425"/>
      <c r="BF12" s="425"/>
      <c r="BG12" s="425"/>
      <c r="BH12" s="425"/>
      <c r="BI12" s="425"/>
      <c r="BJ12" s="425"/>
      <c r="BK12" s="425"/>
    </row>
    <row r="13" spans="1:63" ht="21.75" customHeight="1" x14ac:dyDescent="0.2">
      <c r="A13" s="425"/>
      <c r="B13" s="756" t="s">
        <v>545</v>
      </c>
      <c r="C13" s="757"/>
      <c r="D13" s="757"/>
      <c r="E13" s="757"/>
      <c r="F13" s="757"/>
      <c r="G13" s="751"/>
      <c r="H13" s="758"/>
      <c r="I13" s="758"/>
      <c r="J13" s="758"/>
      <c r="K13" s="758"/>
      <c r="L13" s="758"/>
      <c r="M13" s="758"/>
      <c r="N13" s="758"/>
      <c r="O13" s="758"/>
      <c r="P13" s="758"/>
      <c r="Q13" s="758"/>
      <c r="R13" s="758"/>
      <c r="S13" s="758"/>
      <c r="T13" s="758"/>
      <c r="U13" s="758"/>
      <c r="V13" s="758"/>
      <c r="W13" s="758"/>
      <c r="X13" s="758"/>
      <c r="Y13" s="758"/>
      <c r="Z13" s="758"/>
      <c r="AA13" s="758"/>
      <c r="AB13" s="758"/>
      <c r="AC13" s="758"/>
      <c r="AD13" s="758"/>
      <c r="AE13" s="758"/>
      <c r="AF13" s="758"/>
      <c r="AG13" s="758"/>
      <c r="AH13" s="758"/>
      <c r="AI13" s="758"/>
      <c r="AJ13" s="758"/>
      <c r="AK13" s="758"/>
      <c r="AL13" s="758"/>
      <c r="AM13" s="758"/>
      <c r="AN13" s="758"/>
      <c r="AO13" s="758"/>
      <c r="AP13" s="758"/>
      <c r="AQ13" s="758"/>
      <c r="AR13" s="758"/>
      <c r="AS13" s="758"/>
      <c r="AT13" s="758"/>
      <c r="AU13" s="758"/>
      <c r="AV13" s="758"/>
      <c r="AW13" s="758"/>
      <c r="AX13" s="758"/>
      <c r="AY13" s="758"/>
      <c r="AZ13" s="758"/>
      <c r="BA13" s="758"/>
      <c r="BB13" s="758"/>
      <c r="BC13" s="758"/>
      <c r="BD13" s="758"/>
      <c r="BE13" s="758"/>
      <c r="BF13" s="758"/>
      <c r="BG13" s="758"/>
      <c r="BH13" s="758"/>
      <c r="BI13" s="758"/>
      <c r="BJ13" s="758"/>
      <c r="BK13" s="758"/>
    </row>
    <row r="14" spans="1:63" ht="21" customHeight="1" x14ac:dyDescent="0.2">
      <c r="A14" s="759">
        <v>1</v>
      </c>
      <c r="B14" s="760" t="s">
        <v>301</v>
      </c>
      <c r="C14" s="761">
        <f ca="1">IF(B14="","",IF($L$4="Media aritmética",ROUND(AVERAGE(D14,F14,H14,J14,L14,N14,P14,R14,T14,V14,X14,Z14,AB14,AF14,AH14,AD14,AJ14,AL14,AN14,AP14,AR14),2),ROUND(_xlfn.STDEV.P(D14,F14,H14,J14,L14,N14,P14,R14,T14,V14,X14,Z14,AB14,AF14,AH14,AD14,AJ14,AL14,AN14,AP14,AR14),2)))</f>
        <v>1325172.43</v>
      </c>
      <c r="D14" s="762" t="str">
        <f>IF($D$8="Habilitado",IF($B14="","",ROUND(VLOOKUP($B14,UNITARIO_1,5,FALSE),2)),"")</f>
        <v/>
      </c>
      <c r="E14" s="763" t="str">
        <f>IF($B14="","",IF(D14="","",IF($L$4="Media aritmética",(D14&lt;=$C14)*($F$5/$C$4)+(D14&gt;$C14)*0,IF(AND(ROUND(AVERAGE($D14,$F14,$H14,$J14,$L14,$N14,$P14,$R14,$T14,$V14,$X14,$Z14,$AB14,$AD14,$AF14,$AH14,$AJ14,AL14,AN14,AP14,AR14,AT14,AV14,AX14,AZ14,BB14,BD14,BF14,BH14,BJ14),2)-$C14/2&lt;=D14,(ROUND(AVERAGE($D14,$F14,$H14,$J14,$L14,$N14,$P14,$R14,$T14,$V14,$X14,$Z14,$AB14,$AD14,$AF14,$AH14,$AJ14,AL14,AN14,AP14,AR14,AT14,AV14,AX14,AZ14,BB14,BD14,BF14,BH14,BJ14),2)+$C14/2&gt;D14)),($F$5/$C$4),0))))</f>
        <v/>
      </c>
      <c r="F14" s="764" t="str">
        <f t="shared" ref="F14:F45" si="0">IF($F$8="Habilitado",IF($B14="","",ROUND(VLOOKUP($B14,UNITARIO_2,5,FALSE),2)),"")</f>
        <v/>
      </c>
      <c r="G14" s="763" t="str">
        <f t="shared" ref="G14:G70" si="1">IF($B14="","",IF(F14="","",IF($L$4="Media aritmética",(F14&lt;=$C14)*($F$5/$C$4)+(F14&gt;$C14)*0,IF(AND(ROUND(AVERAGE($D14,$F14,$H14,$J14,$L14,$N14,$P14,$R14,$T14,$V14,$X14,$Z14,$AB14,$AD14,$AF14,$AH14,$AJ14,AL14,AN14,AP14,AR14,AT14,AV14,AX14,AZ14,BB14,BD14,BF14,BH14,BJ14),2)-$C14/2&lt;=F14,(ROUND(AVERAGE($D14,$F14,$H14,$J14,$L14,$N14,$P14,$R14,$T14,$V14,$X14,$Z14,$AB14,$AD14,$AF14,$AH14,$AJ14,AL14,AN14,AP14,AR14,AT14,AV14,AX14,AZ14,BB14,BD14,BF14,BH14,BJ14),2)+$C14/2&gt;F14)),($F$5/$C$4),0))))</f>
        <v/>
      </c>
      <c r="H14" s="764">
        <f t="shared" ref="H14:H45" ca="1" si="2">IF($H$8="Habilitado",IF($B14="","",ROUND(VLOOKUP($B14,UNITARIO_3,5,FALSE),2)),"")</f>
        <v>4500000</v>
      </c>
      <c r="I14" s="763">
        <f t="shared" ref="I14:I70" ca="1" si="3">IF($B14="","",IF(H14="","",IF($L$4="Media aritmética",(H14&lt;=$C14)*($F$5/$C$4)+(H14&gt;$C14)*0,IF(AND(ROUND(AVERAGE($D14,$F14,$H14,$J14,$L14,$N14,$P14,$R14,$T14,$V14,$X14,$Z14,$AB14,$AD14,$AF14,$AH14,$AJ14,AL14,AN14,AP14,AR14,AT14,AV14,AX14,AZ14,BB14,BD14,BF14,BH14,BJ14),2)-$C14/2&lt;=H14,(ROUND(AVERAGE($D14,$F14,$H14,$J14,$L14,$N14,$P14,$R14,$T14,$V14,$X14,$Z14,$AB14,$AD14,$AF14,$AH14,$AJ14,AL14,AN14,AP14,AR14,AT14,AV14,AX14,AZ14,BB14,BD14,BF14,BH14,BJ14),2)+$C14/2&gt;H14)),($F$5/$C$4),0))))</f>
        <v>0</v>
      </c>
      <c r="J14" s="764">
        <f t="shared" ref="J14:J45" ca="1" si="4">IF($J$8="Habilitado",IF($B14="","",ROUND(VLOOKUP($B14,UNITARIO_4,5,FALSE),2)),"")</f>
        <v>700000</v>
      </c>
      <c r="K14" s="763">
        <f t="shared" ref="K14:K70" ca="1" si="5">IF($B14="","",IF(J14="","",IF($L$4="Media aritmética",(J14&lt;=$C14)*($F$5/$C$4)+(J14&gt;$C14)*0,IF(AND(ROUND(AVERAGE($D14,$F14,$H14,$J14,$L14,$N14,$P14,$R14,$T14,$V14,$X14,$Z14,$AB14,$AD14,$AF14,$AH14,$AJ14,AL14,AN14,AP14,AR14,AT14,AV14,AX14,AZ14,BB14,BD14,BF14,BH14,BJ14),2)-$C14/2&lt;=J14,(ROUND(AVERAGE($D14,$F14,$H14,$J14,$L14,$N14,$P14,$R14,$T14,$V14,$X14,$Z14,$AB14,$AD14,$AF14,$AH14,$AJ14,AL14,AN14,AP14,AR14,AT14,AV14,AX14,AZ14,BB14,BD14,BF14,BH14,BJ14),2)+$C14/2&gt;J14)),($F$5/$C$4),0))))</f>
        <v>0</v>
      </c>
      <c r="L14" s="764">
        <f t="shared" ref="L14:L45" ca="1" si="6">IF($L$8="Habilitado",IF($B14="","",ROUND(VLOOKUP($B14,UNITARIO_5,5,FALSE),2)),"")</f>
        <v>3720000</v>
      </c>
      <c r="M14" s="763">
        <f t="shared" ref="M14:M70" ca="1" si="7">IF($B14="","",IF(L14="","",IF($L$4="Media aritmética",(L14&lt;=$C14)*($F$5/$C$4)+(L14&gt;$C14)*0,IF(AND(ROUND(AVERAGE($D14,$F14,$H14,$J14,$L14,$N14,$P14,$R14,$T14,$V14,$X14,$Z14,$AB14,$AD14,$AF14,$AH14,$AJ14,AL14,AN14,AP14,AR14,AT14,AV14,AX14,AZ14,BB14,BD14,BF14,BH14,BJ14),2)-$C14/2&lt;=L14,(ROUND(AVERAGE($D14,$F14,$H14,$J14,$L14,$N14,$P14,$R14,$T14,$V14,$X14,$Z14,$AB14,$AD14,$AF14,$AH14,$AJ14,AL14,AN14,AP14,AR14,AT14,AV14,AX14,AZ14,BB14,BD14,BF14,BH14,BJ14),2)+$C14/2&gt;L14)),($F$5/$C$4),0))))</f>
        <v>0</v>
      </c>
      <c r="N14" s="764">
        <f t="shared" ref="N14:N45" ca="1" si="8">IF($N$8="Habilitado",IF($B14="","",ROUND(VLOOKUP($B14,UNITARIO_6,5,FALSE),2)),"")</f>
        <v>1800000</v>
      </c>
      <c r="O14" s="763">
        <f t="shared" ref="O14:O70" ca="1" si="9">IF($B14="","",IF(N14="","",IF($L$4="Media aritmética",(N14&lt;=$C14)*($F$5/$C$4)+(N14&gt;$C14)*0,IF(AND(ROUND(AVERAGE($D14,$F14,$H14,$J14,$L14,$N14,$P14,$R14,$T14,$V14,$X14,$Z14,$AB14,$AD14,$AF14,$AH14,$AJ14,AL14,AN14,AP14,AR14,AT14,AV14,AX14,AZ14,BB14,BD14,BF14,BH14,BJ14),2)-$C14/2&lt;=N14,(ROUND(AVERAGE($D14,$F14,$H14,$J14,$L14,$N14,$P14,$R14,$T14,$V14,$X14,$Z14,$AB14,$AD14,$AF14,$AH14,$AJ14,AL14,AN14,AP14,AR14,AT14,AV14,AX14,AZ14,BB14,BD14,BF14,BH14,BJ14),2)+$C14/2&gt;N14)),($F$5/$C$4),0))))</f>
        <v>9.2307692307692299</v>
      </c>
      <c r="P14" s="764">
        <f t="shared" ref="P14:P45" ca="1" si="10">IF($P$8="Habilitado",IF($B14="","",ROUND(VLOOKUP($B14,UNITARIO_7,5,FALSE),2)),"")</f>
        <v>950000</v>
      </c>
      <c r="Q14" s="763">
        <f t="shared" ref="Q14:Q70" ca="1" si="11">IF($B14="","",IF(P14="","",IF($L$4="Media aritmética",(P14&lt;=$C14)*($F$5/$C$4)+(P14&gt;$C14)*0,IF(AND(ROUND(AVERAGE($D14,$F14,$H14,$J14,$L14,$N14,$P14,$R14,$T14,$V14,$X14,$Z14,$AB14,$AD14,$AF14,$AH14,$AJ14,AL14,AN14,AP14,AR14,AT14,AV14,AX14,AZ14,BB14,BD14,BF14,BH14,BJ14),2)-$C14/2&lt;=P14,(ROUND(AVERAGE($D14,$F14,$H14,$J14,$L14,$N14,$P14,$R14,$T14,$V14,$X14,$Z14,$AB14,$AD14,$AF14,$AH14,$AJ14,AL14,AN14,AP14,AR14,AT14,AV14,AX14,AZ14,BB14,BD14,BF14,BH14,BJ14),2)+$C14/2&gt;P14)),($F$5/$C$4),0))))</f>
        <v>9.2307692307692299</v>
      </c>
      <c r="R14" s="764">
        <f t="shared" ref="R14:R45" ca="1" si="12">IF($R$8="Habilitado",IF($B14="","",ROUND(VLOOKUP($B14,UNITARIO_8,5,FALSE),2)),"")</f>
        <v>220000</v>
      </c>
      <c r="S14" s="763">
        <f t="shared" ref="S14:S70" ca="1" si="13">IF($B14="","",IF(R14="","",IF($L$4="Media aritmética",(R14&lt;=$C14)*($F$5/$C$4)+(R14&gt;$C14)*0,IF(AND(ROUND(AVERAGE($D14,$F14,$H14,$J14,$L14,$N14,$P14,$R14,$T14,$V14,$X14,$Z14,$AB14,$AD14,$AF14,$AH14,$AJ14,AL14,AN14,AP14,AR14,AT14,AV14,AX14,AZ14,BB14,BD14,BF14,BH14,BJ14),2)-$C14/2&lt;=R14,(ROUND(AVERAGE($D14,$F14,$H14,$J14,$L14,$N14,$P14,$R14,$T14,$V14,$X14,$Z14,$AB14,$AD14,$AF14,$AH14,$AJ14,AL14,AN14,AP14,AR14,AT14,AV14,AX14,AZ14,BB14,BD14,BF14,BH14,BJ14),2)+$C14/2&gt;R14)),($F$5/$C$4),0))))</f>
        <v>0</v>
      </c>
      <c r="T14" s="764" t="str">
        <f t="shared" ref="T14:T45" ca="1" si="14">IF($T$8="Habilitado",IF($B14="","",ROUND(VLOOKUP($B14,UNITARIO_9,5,FALSE),2)),"")</f>
        <v/>
      </c>
      <c r="U14" s="763" t="str">
        <f t="shared" ref="U14:U70" ca="1" si="15">IF($B14="","",IF(T14="","",IF($L$4="Media aritmética",(T14&lt;=$C14)*($F$5/$C$4)+(T14&gt;$C14)*0,IF(AND(ROUND(AVERAGE($D14,$F14,$H14,$J14,$L14,$N14,$P14,$R14,$T14,$V14,$X14,$Z14,$AB14,$AD14,$AF14,$AH14,$AJ14,AL14,AN14,AP14,AR14,AT14,AV14,AX14,AZ14,BB14,BD14,BF14,BH14,BJ14),2)-$C14/2&lt;=T14,(ROUND(AVERAGE($D14,$F14,$H14,$J14,$L14,$N14,$P14,$R14,$T14,$V14,$X14,$Z14,$AB14,$AD14,$AF14,$AH14,$AJ14,AL14,AN14,AP14,AR14,AT14,AV14,AX14,AZ14,BB14,BD14,BF14,BH14,BJ14),2)+$C14/2&gt;T14)),($F$5/$C$4),0))))</f>
        <v/>
      </c>
      <c r="V14" s="764">
        <f t="shared" ref="V14:V45" ca="1" si="16">IF($V$8="Habilitado",IF($B14="","",ROUND(VLOOKUP($B14,UNITARIO_10,5,FALSE),2)),"")</f>
        <v>146325</v>
      </c>
      <c r="W14" s="763">
        <f t="shared" ref="W14:W70" ca="1" si="17">IF($B14="","",IF(V14="","",IF($L$4="Media aritmética",(V14&lt;=$C14)*($F$5/$C$4)+(V14&gt;$C14)*0,IF(AND(ROUND(AVERAGE($D14,$F14,$H14,$J14,$L14,$N14,$P14,$R14,$T14,$V14,$X14,$Z14,$AB14,$AD14,$AF14,$AH14,$AJ14,AL14,AN14,AP14,AR14,AT14,AV14,AX14,AZ14,BB14,BD14,BF14,BH14,BJ14),2)-$C14/2&lt;=V14,(ROUND(AVERAGE($D14,$F14,$H14,$J14,$L14,$N14,$P14,$R14,$T14,$V14,$X14,$Z14,$AB14,$AD14,$AF14,$AH14,$AJ14,AL14,AN14,AP14,AR14,AT14,AV14,AX14,AZ14,BB14,BD14,BF14,BH14,BJ14),2)+$C14/2&gt;V14)),($F$5/$C$4),0))))</f>
        <v>0</v>
      </c>
      <c r="X14" s="764">
        <f t="shared" ref="X14:X45" ca="1" si="18">IF($X$8="Habilitado",IF($B14="","",ROUND(VLOOKUP($B14,UNITARIO_11,5,FALSE),2)),"")</f>
        <v>750000</v>
      </c>
      <c r="Y14" s="763">
        <f t="shared" ref="Y14:Y70" ca="1" si="19">IF($B14="","",IF(X14="","",IF($L$4="Media aritmética",(X14&lt;=$C14)*($F$5/$C$4)+(X14&gt;$C14)*0,IF(AND(ROUND(AVERAGE($D14,$F14,$H14,$J14,$L14,$N14,$P14,$R14,$T14,$V14,$X14,$Z14,$AB14,$AD14,$AF14,$AH14,$AJ14,AL14,AN14,AP14,AR14,AT14,AV14,AX14,AZ14,BB14,BD14,BF14,BH14,BJ14),2)-$C14/2&lt;=X14,(ROUND(AVERAGE($D14,$F14,$H14,$J14,$L14,$N14,$P14,$R14,$T14,$V14,$X14,$Z14,$AB14,$AD14,$AF14,$AH14,$AJ14,AL14,AN14,AP14,AR14,AT14,AV14,AX14,AZ14,BB14,BD14,BF14,BH14,BJ14),2)+$C14/2&gt;X14)),($F$5/$C$4),0))))</f>
        <v>0</v>
      </c>
      <c r="Z14" s="764">
        <f t="shared" ref="Z14:Z45" ca="1" si="20">IF($Z$8="Habilitado",IF($B14="","",ROUND(VLOOKUP($B14,UNITARIO_12,5,FALSE),2)),"")</f>
        <v>800000</v>
      </c>
      <c r="AA14" s="763">
        <f t="shared" ref="AA14:AA70" ca="1" si="21">IF($B14="","",IF(Z14="","",IF($L$4="Media aritmética",(Z14&lt;=$C14)*($F$5/$C$4)+(Z14&gt;$C14)*0,IF(AND(ROUND(AVERAGE($D14,$F14,$H14,$J14,$L14,$N14,$P14,$R14,$T14,$V14,$X14,$Z14,$AB14,$AD14,$AF14,$AH14,$AJ14,AL14,AN14,AP14,AR14,AT14,AV14,AX14,AZ14,BB14,BD14,BF14,BH14,BJ14),2)-$C14/2&lt;=Z14,(ROUND(AVERAGE($D14,$F14,$H14,$J14,$L14,$N14,$P14,$R14,$T14,$V14,$X14,$Z14,$AB14,$AD14,$AF14,$AH14,$AJ14,AL14,AN14,AP14,AR14,AT14,AV14,AX14,AZ14,BB14,BD14,BF14,BH14,BJ14),2)+$C14/2&gt;Z14)),($F$5/$C$4),0))))</f>
        <v>0</v>
      </c>
      <c r="AB14" s="764">
        <f t="shared" ref="AB14:AB45" ca="1" si="22">IF($AB$8="Habilitado",IF($B14="","",ROUND(VLOOKUP($B14,UNITARIO_13,5,FALSE),2)),"")</f>
        <v>1887000</v>
      </c>
      <c r="AC14" s="763">
        <f t="shared" ref="AC14:AC70" ca="1" si="23">IF($B14="","",IF(AB14="","",IF($L$4="Media aritmética",(AB14&lt;=$C14)*($F$5/$C$4)+(AB14&gt;$C14)*0,IF(AND(ROUND(AVERAGE($D14,$F14,$H14,$J14,$L14,$N14,$P14,$R14,$T14,$V14,$X14,$Z14,$AB14,$AD14,$AF14,$AH14,$AJ14,AL14,AN14,AP14,AR14,AT14,AV14,AX14,AZ14,BB14,BD14,BF14,BH14,BJ14),2)-$C14/2&lt;=AB14,(ROUND(AVERAGE($D14,$F14,$H14,$J14,$L14,$N14,$P14,$R14,$T14,$V14,$X14,$Z14,$AB14,$AD14,$AF14,$AH14,$AJ14,AL14,AN14,AP14,AR14,AT14,AV14,AX14,AZ14,BB14,BD14,BF14,BH14,BJ14),2)+$C14/2&gt;AB14)),($F$5/$C$4),0))))</f>
        <v>9.2307692307692299</v>
      </c>
      <c r="AD14" s="764">
        <f t="shared" ref="AD14:AD45" ca="1" si="24">IF($AD$8="Habilitado",IF($B14="","",ROUND(VLOOKUP($B14,UNITARIO_14,5,FALSE),2)),"")</f>
        <v>800000</v>
      </c>
      <c r="AE14" s="763">
        <f t="shared" ref="AE14:AE70" ca="1" si="25">IF($B14="","",IF(AD14="","",IF($L$4="Media aritmética",(AD14&lt;=$C14)*($F$5/$C$4)+(AD14&gt;$C14)*0,IF(AND(ROUND(AVERAGE($D14,$F14,$H14,$J14,$L14,$N14,$P14,$R14,$T14,$V14,$X14,$Z14,$AB14,$AD14,$AF14,$AH14,$AJ14,AL14,AN14,AP14,AR14,AT14,AV14,AX14,AZ14,BB14,BD14,BF14,BH14,BJ14),2)-$C14/2&lt;=AD14,(ROUND(AVERAGE($D14,$F14,$H14,$J14,$L14,$N14,$P14,$R14,$T14,$V14,$X14,$Z14,$AB14,$AD14,$AF14,$AH14,$AJ14,AL14,AN14,AP14,AR14,AT14,AV14,AX14,AZ14,BB14,BD14,BF14,BH14,BJ14),2)+$C14/2&gt;AD14)),($F$5/$C$4),0))))</f>
        <v>0</v>
      </c>
      <c r="AF14" s="764">
        <f t="shared" ref="AF14:AF45" ca="1" si="26">IF($AF$8="Habilitado",IF($B14="","",ROUND(VLOOKUP($B14,UNITARIO_15,5,FALSE),2)),"")</f>
        <v>250000</v>
      </c>
      <c r="AG14" s="763">
        <f t="shared" ref="AG14:AG70" ca="1" si="27">IF($B14="","",IF(AF14="","",IF($L$4="Media aritmética",(AF14&lt;=$C14)*($F$5/$C$4)+(AF14&gt;$C14)*0,IF(AND(ROUND(AVERAGE($D14,$F14,$H14,$J14,$L14,$N14,$P14,$R14,$T14,$V14,$X14,$Z14,$AB14,$AD14,$AF14,$AH14,$AJ14,AL14,AN14,AP14,AR14,AT14,AV14,AX14,AZ14,BB14,BD14,BF14,BH14,BJ14),2)-$C14/2&lt;=AF14,(ROUND(AVERAGE($D14,$F14,$H14,$J14,$L14,$N14,$P14,$R14,$T14,$V14,$X14,$Z14,$AB14,$AD14,$AF14,$AH14,$AJ14,AL14,AN14,AP14,AR14,AT14,AV14,AX14,AZ14,BB14,BD14,BF14,BH14,BJ14),2)+$C14/2&gt;AF14)),($F$5/$C$4),0))))</f>
        <v>0</v>
      </c>
      <c r="AH14" s="764">
        <f t="shared" ref="AH14:AH45" ca="1" si="28">IF($AH$8="Habilitado",IF($B14="","",ROUND(VLOOKUP($B14,UNITARIO_16,5,FALSE),2)),"")</f>
        <v>1000000</v>
      </c>
      <c r="AI14" s="763">
        <f t="shared" ref="AI14:AI70" ca="1" si="29">IF($B14="","",IF(AH14="","",IF($L$4="Media aritmética",(AH14&lt;=$C14)*($F$5/$C$4)+(AH14&gt;$C14)*0,IF(AND(ROUND(AVERAGE($D14,$F14,$H14,$J14,$L14,$N14,$P14,$R14,$T14,$V14,$X14,$Z14,$AB14,$AD14,$AF14,$AH14,$AJ14,AL14,AN14,AP14,AR14,AT14,AV14,AX14,AZ14,BB14,BD14,BF14,BH14,BJ14),2)-$C14/2&lt;=AH14,(ROUND(AVERAGE($D14,$F14,$H14,$J14,$L14,$N14,$P14,$R14,$T14,$V14,$X14,$Z14,$AB14,$AD14,$AF14,$AH14,$AJ14,AL14,AN14,AP14,AR14,AT14,AV14,AX14,AZ14,BB14,BD14,BF14,BH14,BJ14),2)+$C14/2&gt;AH14)),($F$5/$C$4),0))))</f>
        <v>9.2307692307692299</v>
      </c>
      <c r="AJ14" s="764">
        <f t="shared" ref="AJ14:AJ45" ca="1" si="30">IF($AJ$8="Habilitado",IF($B14="","",ROUND(VLOOKUP($B14,UNITARIO_17,5,FALSE),2)),"")</f>
        <v>4000000</v>
      </c>
      <c r="AK14" s="763">
        <f t="shared" ref="AK14:AK70" ca="1" si="31">IF($B14="","",IF(AJ14="","",IF($L$4="Media aritmética",(AJ14&lt;=$C14)*($F$5/$C$4)+(AJ14&gt;$C14)*0,IF(AND(ROUND(AVERAGE($D14,$F14,$H14,$J14,$L14,$N14,$P14,$R14,$T14,$V14,$X14,$Z14,$AB14,$AD14,$AF14,$AH14,$AJ14,AL14,AN14,AP14,AR14,AT14,AV14,AX14,AZ14,BB14,BD14,BF14,BH14,BJ14),2)-$C14/2&lt;=AJ14,(ROUND(AVERAGE($D14,$F14,$H14,$J14,$L14,$N14,$P14,$R14,$T14,$V14,$X14,$Z14,$AB14,$AD14,$AF14,$AH14,$AJ14,AL14,AN14,AP14,AR14,AT14,AV14,AX14,AZ14,BB14,BD14,BF14,BH14,BJ14),2)+$C14/2&gt;AJ14)),($F$5/$C$4),0))))</f>
        <v>0</v>
      </c>
      <c r="AL14" s="764">
        <f t="shared" ref="AL14:AL45" ca="1" si="32">IF($AL$8="Habilitado",IF($B14="","",ROUND(VLOOKUP($B14,UNITARIO_18,5,FALSE),2)),"")</f>
        <v>2300000</v>
      </c>
      <c r="AM14" s="763">
        <f t="shared" ref="AM14:AM70" ca="1" si="33">IF($B14="","",IF(AL14="","",IF($L$4="Media aritmética",(AL14&lt;=$C14)*($F$5/$C$4)+(AL14&gt;$C14)*0,IF(AND(ROUND(AVERAGE($D14,$F14,$H14,$J14,$L14,$N14,$P14,$R14,$T14,$V14,$X14,$Z14,$AB14,$AD14,$AF14,$AH14,$AJ14,AL14,AN14,AP14,AR14,AT14,AV14,AX14,AZ14,BB14,BD14,BF14,BH14,BJ14),2)-$C14/2&lt;=AL14,(ROUND(AVERAGE($D14,$F14,$H14,$J14,$L14,$N14,$P14,$R14,$T14,$V14,$X14,$Z14,$AB14,$AD14,$AF14,$AH14,$AJ14,AL14,AN14,AP14,AR14,AT14,AV14,AX14,AZ14,BB14,BD14,BF14,BH14,BJ14),2)+$C14/2&gt;AL14)),($F$5/$C$4),0))))</f>
        <v>0</v>
      </c>
      <c r="AN14" s="764">
        <f t="shared" ref="AN14:AN45" ca="1" si="34">IF($AN$8="Habilitado",IF($B14="","",ROUND(VLOOKUP($B14,UNITARIO_19,5,FALSE),2)),"")</f>
        <v>1895500</v>
      </c>
      <c r="AO14" s="763">
        <f t="shared" ref="AO14:AO70" ca="1" si="35">IF($B14="","",IF(AN14="","",IF($L$4="Media aritmética",(AN14&lt;=$C14)*($F$5/$C$4)+(AN14&gt;$C14)*0,IF(AND(ROUND(AVERAGE($D14,$F14,$H14,$J14,$L14,$N14,$P14,$R14,$T14,$V14,$X14,$Z14,$AB14,$AD14,$AF14,$AH14,$AJ14,AL14,AN14,AP14,AR14,AT14,AV14,AX14,AZ14,BB14,BD14,BF14,BH14,BJ14),2)-$C14/2&lt;=AN14,(ROUND(AVERAGE($D14,$F14,$H14,$J14,$L14,$N14,$P14,$R14,$T14,$V14,$X14,$Z14,$AB14,$AD14,$AF14,$AH14,$AJ14,AL14,AN14,AP14,AR14,AT14,AV14,AX14,AZ14,BB14,BD14,BF14,BH14,BJ14),2)+$C14/2&gt;AN14)),($F$5/$C$4),0))))</f>
        <v>9.2307692307692299</v>
      </c>
      <c r="AP14" s="764" t="str">
        <f t="shared" ref="AP14:AP45" ca="1" si="36">IF($AP$8="Habilitado",IF($B14="","",ROUND(VLOOKUP($B14,UNITARIO_20,5,FALSE),2)),"")</f>
        <v/>
      </c>
      <c r="AQ14" s="763" t="str">
        <f t="shared" ref="AQ14:AQ70" ca="1" si="37">IF($B14="","",IF(AP14="","",IF($L$4="Media aritmética",(AP14&lt;=$C14)*($F$5/$C$4)+(AP14&gt;$C14)*0,IF(AND(ROUND(AVERAGE($D14,$F14,$H14,$J14,$L14,$N14,$P14,$R14,$T14,$V14,$X14,$Z14,$AB14,$AD14,$AF14,$AH14,$AJ14,AL14,AN14,AP14,AR14,AT14,AV14,AX14,AZ14,BB14,BD14,BF14,BH14,BJ14),2)-$C14/2&lt;=AP14,(ROUND(AVERAGE($D14,$F14,$H14,$J14,$L14,$N14,$P14,$R14,$T14,$V14,$X14,$Z14,$AB14,$AD14,$AF14,$AH14,$AJ14,AL14,AN14,AP14,AR14,AT14,AV14,AX14,AZ14,BB14,BD14,BF14,BH14,BJ14),2)+$C14/2&gt;AP14)),($F$5/$C$4),0))))</f>
        <v/>
      </c>
      <c r="AR14" s="764">
        <f ca="1">IF($AR$8="Habilitado",IF($B14="","",ROUND(VLOOKUP($B14,UNITARIO_21,5,FALSE),2)),"")</f>
        <v>548625.13</v>
      </c>
      <c r="AS14" s="763">
        <f t="shared" ref="AS14:AS70" ca="1" si="38">IF($B14="","",IF(AR14="","",IF($L$4="Media aritmética",(AR14&lt;=$C14)*($F$5/$C$4)+(AR14&gt;$C14)*0,IF(AND(ROUND(AVERAGE($D14,$F14,$H14,$J14,$L14,$N14,$P14,$R14,$T14,$V14,$X14,$Z14,$AB14,$AD14,$AF14,$AH14,$AJ14,AL14,AN14,AP14,AR14,AT14,AV14,AX14,AZ14,BB14,BD14,BF14,BH14,BJ14),2)-$C14/2&lt;=AR14,(ROUND(AVERAGE($D14,$F14,$H14,$J14,$L14,$N14,$P14,$R14,$T14,$V14,$X14,$Z14,$AB14,$AD14,$AF14,$AH14,$AJ14,AL14,AN14,AP14,AR14,AT14,AV14,AX14,AZ14,BB14,BD14,BF14,BH14,BJ14),2)+$C14/2&gt;AR14)),($F$5/$C$4),0))))</f>
        <v>0</v>
      </c>
      <c r="AT14" s="764"/>
      <c r="AU14" s="763"/>
      <c r="AV14" s="764"/>
      <c r="AW14" s="763"/>
      <c r="AX14" s="764"/>
      <c r="AY14" s="763"/>
      <c r="AZ14" s="764"/>
      <c r="BA14" s="763"/>
      <c r="BB14" s="764"/>
      <c r="BC14" s="763"/>
      <c r="BD14" s="764"/>
      <c r="BE14" s="763"/>
      <c r="BF14" s="764"/>
      <c r="BG14" s="763"/>
      <c r="BH14" s="764"/>
      <c r="BI14" s="763"/>
      <c r="BJ14" s="764"/>
      <c r="BK14" s="763"/>
    </row>
    <row r="15" spans="1:63" ht="21" customHeight="1" x14ac:dyDescent="0.2">
      <c r="A15" s="759">
        <v>2</v>
      </c>
      <c r="B15" s="760" t="s">
        <v>312</v>
      </c>
      <c r="C15" s="761">
        <f t="shared" ref="C15:C70" ca="1" si="39">IF(B15="","",IF($L$4="Media aritmética",ROUND(AVERAGE(D15,F15,H15,J15,L15,N15,P15,R15,T15,V15,X15,Z15,AB15,AF15,AH15,AD15,AJ15,AL15,AN15,AP15,AR15),2),ROUND(_xlfn.STDEV.P(D15,F15,H15,J15,L15,N15,P15,R15,T15,V15,X15,Z15,AB15,AF15,AH15,AD15,AJ15,AL15,AN15,AP15,AR15),2)))</f>
        <v>4564.46</v>
      </c>
      <c r="D15" s="762" t="str">
        <f t="shared" ref="D15:D45" si="40">IF($D$8="Habilitado",IF($B15="","",ROUND(VLOOKUP($B15,UNITARIO_1,5,FALSE),2)),"")</f>
        <v/>
      </c>
      <c r="E15" s="763" t="str">
        <f t="shared" ref="E15:E70" si="41">IF($B15="","",IF(D15="","",IF($L$4="Media aritmética",(D15&lt;=$C15)*($F$5/$C$4)+(D15&gt;$C15)*0,IF(AND(ROUND(AVERAGE($D15,$F15,$H15,$J15,$L15,$N15,$P15,$R15,$T15,$V15,$X15,$Z15,$AB15,$AD15,$AF15,$AH15,$AJ15,AL15,AN15,AP15,AR15,AT15,AV15,AX15,AZ15,BB15,BD15,BF15,BH15,BJ15),2)-$C15/2&lt;=D15,(ROUND(AVERAGE($D15,$F15,$H15,$J15,$L15,$N15,$P15,$R15,$T15,$V15,$X15,$Z15,$AB15,$AD15,$AF15,$AH15,$AJ15,AL15,AN15,AP15,AR15,AT15,AV15,AX15,AZ15,BB15,BD15,BF15,BH15,BJ15),2)+$C15/2&gt;D15)),($F$5/$C$4),0))))</f>
        <v/>
      </c>
      <c r="F15" s="764" t="str">
        <f t="shared" si="0"/>
        <v/>
      </c>
      <c r="G15" s="763" t="str">
        <f t="shared" si="1"/>
        <v/>
      </c>
      <c r="H15" s="764">
        <f t="shared" ca="1" si="2"/>
        <v>10500</v>
      </c>
      <c r="I15" s="763">
        <f t="shared" ca="1" si="3"/>
        <v>0</v>
      </c>
      <c r="J15" s="764">
        <f t="shared" ca="1" si="4"/>
        <v>12500</v>
      </c>
      <c r="K15" s="763">
        <f t="shared" ca="1" si="5"/>
        <v>9.2307692307692299</v>
      </c>
      <c r="L15" s="764">
        <f t="shared" ca="1" si="6"/>
        <v>14632</v>
      </c>
      <c r="M15" s="763">
        <f t="shared" ca="1" si="7"/>
        <v>9.2307692307692299</v>
      </c>
      <c r="N15" s="764">
        <f t="shared" ca="1" si="8"/>
        <v>17000</v>
      </c>
      <c r="O15" s="763">
        <f t="shared" ca="1" si="9"/>
        <v>0</v>
      </c>
      <c r="P15" s="764">
        <f t="shared" ca="1" si="10"/>
        <v>11700</v>
      </c>
      <c r="Q15" s="763">
        <f t="shared" ca="1" si="11"/>
        <v>0</v>
      </c>
      <c r="R15" s="764">
        <f t="shared" ca="1" si="12"/>
        <v>10000</v>
      </c>
      <c r="S15" s="763">
        <f t="shared" ca="1" si="13"/>
        <v>0</v>
      </c>
      <c r="T15" s="764" t="str">
        <f t="shared" ca="1" si="14"/>
        <v/>
      </c>
      <c r="U15" s="763" t="str">
        <f t="shared" ca="1" si="15"/>
        <v/>
      </c>
      <c r="V15" s="764">
        <f t="shared" ca="1" si="16"/>
        <v>10243</v>
      </c>
      <c r="W15" s="763">
        <f t="shared" ca="1" si="17"/>
        <v>0</v>
      </c>
      <c r="X15" s="764">
        <f t="shared" ca="1" si="18"/>
        <v>12600</v>
      </c>
      <c r="Y15" s="763">
        <f t="shared" ca="1" si="19"/>
        <v>9.2307692307692299</v>
      </c>
      <c r="Z15" s="764">
        <f t="shared" ca="1" si="20"/>
        <v>14800</v>
      </c>
      <c r="AA15" s="763">
        <f t="shared" ca="1" si="21"/>
        <v>9.2307692307692299</v>
      </c>
      <c r="AB15" s="764">
        <f t="shared" ca="1" si="22"/>
        <v>16650</v>
      </c>
      <c r="AC15" s="763">
        <f t="shared" ca="1" si="23"/>
        <v>9.2307692307692299</v>
      </c>
      <c r="AD15" s="764">
        <f t="shared" ca="1" si="24"/>
        <v>13500</v>
      </c>
      <c r="AE15" s="763">
        <f t="shared" ca="1" si="25"/>
        <v>9.2307692307692299</v>
      </c>
      <c r="AF15" s="764">
        <f t="shared" ca="1" si="26"/>
        <v>13085</v>
      </c>
      <c r="AG15" s="763">
        <f t="shared" ca="1" si="27"/>
        <v>9.2307692307692299</v>
      </c>
      <c r="AH15" s="764">
        <f t="shared" ca="1" si="28"/>
        <v>19300</v>
      </c>
      <c r="AI15" s="763">
        <f t="shared" ca="1" si="29"/>
        <v>0</v>
      </c>
      <c r="AJ15" s="764">
        <f t="shared" ca="1" si="30"/>
        <v>26000</v>
      </c>
      <c r="AK15" s="763">
        <f t="shared" ca="1" si="31"/>
        <v>0</v>
      </c>
      <c r="AL15" s="764">
        <f t="shared" ca="1" si="32"/>
        <v>21500</v>
      </c>
      <c r="AM15" s="763">
        <f t="shared" ca="1" si="33"/>
        <v>0</v>
      </c>
      <c r="AN15" s="764">
        <f t="shared" ca="1" si="34"/>
        <v>16725</v>
      </c>
      <c r="AO15" s="763">
        <f t="shared" ca="1" si="35"/>
        <v>9.2307692307692299</v>
      </c>
      <c r="AP15" s="764" t="str">
        <f t="shared" ca="1" si="36"/>
        <v/>
      </c>
      <c r="AQ15" s="763" t="str">
        <f t="shared" ca="1" si="37"/>
        <v/>
      </c>
      <c r="AR15" s="764">
        <f t="shared" ref="AR15:AR45" ca="1" si="42">IF($AR$8="Habilitado",IF($B15="","",ROUND(VLOOKUP($B15,UNITARIO_21,5,FALSE),2)),"")</f>
        <v>6677.81</v>
      </c>
      <c r="AS15" s="763">
        <f t="shared" ca="1" si="38"/>
        <v>0</v>
      </c>
      <c r="AT15" s="764"/>
      <c r="AU15" s="763"/>
      <c r="AV15" s="764"/>
      <c r="AW15" s="763"/>
      <c r="AX15" s="764"/>
      <c r="AY15" s="763"/>
      <c r="AZ15" s="764"/>
      <c r="BA15" s="763"/>
      <c r="BB15" s="764"/>
      <c r="BC15" s="763"/>
      <c r="BD15" s="764"/>
      <c r="BE15" s="763"/>
      <c r="BF15" s="764"/>
      <c r="BG15" s="763"/>
      <c r="BH15" s="764"/>
      <c r="BI15" s="763"/>
      <c r="BJ15" s="764"/>
      <c r="BK15" s="763"/>
    </row>
    <row r="16" spans="1:63" ht="21" customHeight="1" x14ac:dyDescent="0.2">
      <c r="A16" s="759">
        <v>3</v>
      </c>
      <c r="B16" s="760" t="s">
        <v>321</v>
      </c>
      <c r="C16" s="761">
        <f t="shared" ca="1" si="39"/>
        <v>3293.3</v>
      </c>
      <c r="D16" s="762" t="str">
        <f t="shared" si="40"/>
        <v/>
      </c>
      <c r="E16" s="763" t="str">
        <f t="shared" si="41"/>
        <v/>
      </c>
      <c r="F16" s="764" t="str">
        <f t="shared" si="0"/>
        <v/>
      </c>
      <c r="G16" s="763" t="str">
        <f t="shared" si="1"/>
        <v/>
      </c>
      <c r="H16" s="764">
        <f t="shared" ca="1" si="2"/>
        <v>12500</v>
      </c>
      <c r="I16" s="763">
        <f t="shared" ca="1" si="3"/>
        <v>0</v>
      </c>
      <c r="J16" s="764">
        <f t="shared" ca="1" si="4"/>
        <v>17000</v>
      </c>
      <c r="K16" s="763">
        <f t="shared" ca="1" si="5"/>
        <v>0</v>
      </c>
      <c r="L16" s="764">
        <f t="shared" ca="1" si="6"/>
        <v>9920</v>
      </c>
      <c r="M16" s="763">
        <f t="shared" ca="1" si="7"/>
        <v>0</v>
      </c>
      <c r="N16" s="764">
        <f t="shared" ca="1" si="8"/>
        <v>12650</v>
      </c>
      <c r="O16" s="763">
        <f t="shared" ca="1" si="9"/>
        <v>9.2307692307692299</v>
      </c>
      <c r="P16" s="764">
        <f t="shared" ca="1" si="10"/>
        <v>18650</v>
      </c>
      <c r="Q16" s="763">
        <f t="shared" ca="1" si="11"/>
        <v>0</v>
      </c>
      <c r="R16" s="764">
        <f t="shared" ca="1" si="12"/>
        <v>12100</v>
      </c>
      <c r="S16" s="763">
        <f t="shared" ca="1" si="13"/>
        <v>0</v>
      </c>
      <c r="T16" s="764" t="str">
        <f t="shared" ca="1" si="14"/>
        <v/>
      </c>
      <c r="U16" s="763" t="str">
        <f t="shared" ca="1" si="15"/>
        <v/>
      </c>
      <c r="V16" s="764">
        <f t="shared" ca="1" si="16"/>
        <v>18535</v>
      </c>
      <c r="W16" s="763">
        <f t="shared" ca="1" si="17"/>
        <v>0</v>
      </c>
      <c r="X16" s="764">
        <f t="shared" ca="1" si="18"/>
        <v>16900</v>
      </c>
      <c r="Y16" s="763">
        <f t="shared" ca="1" si="19"/>
        <v>0</v>
      </c>
      <c r="Z16" s="764">
        <f t="shared" ca="1" si="20"/>
        <v>17800</v>
      </c>
      <c r="AA16" s="763">
        <f t="shared" ca="1" si="21"/>
        <v>0</v>
      </c>
      <c r="AB16" s="764">
        <f t="shared" ca="1" si="22"/>
        <v>9435</v>
      </c>
      <c r="AC16" s="763">
        <f t="shared" ca="1" si="23"/>
        <v>0</v>
      </c>
      <c r="AD16" s="764">
        <f t="shared" ca="1" si="24"/>
        <v>17200</v>
      </c>
      <c r="AE16" s="763">
        <f t="shared" ca="1" si="25"/>
        <v>0</v>
      </c>
      <c r="AF16" s="764">
        <f t="shared" ca="1" si="26"/>
        <v>18075</v>
      </c>
      <c r="AG16" s="763">
        <f t="shared" ca="1" si="27"/>
        <v>0</v>
      </c>
      <c r="AH16" s="764">
        <f t="shared" ca="1" si="28"/>
        <v>13000</v>
      </c>
      <c r="AI16" s="763">
        <f t="shared" ca="1" si="29"/>
        <v>9.2307692307692299</v>
      </c>
      <c r="AJ16" s="764">
        <f t="shared" ca="1" si="30"/>
        <v>13500</v>
      </c>
      <c r="AK16" s="763">
        <f t="shared" ca="1" si="31"/>
        <v>9.2307692307692299</v>
      </c>
      <c r="AL16" s="764">
        <f t="shared" ca="1" si="32"/>
        <v>10059</v>
      </c>
      <c r="AM16" s="763">
        <f t="shared" ca="1" si="33"/>
        <v>0</v>
      </c>
      <c r="AN16" s="764">
        <f t="shared" ca="1" si="34"/>
        <v>9478</v>
      </c>
      <c r="AO16" s="763">
        <f t="shared" ca="1" si="35"/>
        <v>0</v>
      </c>
      <c r="AP16" s="764" t="str">
        <f t="shared" ca="1" si="36"/>
        <v/>
      </c>
      <c r="AQ16" s="763" t="str">
        <f t="shared" ca="1" si="37"/>
        <v/>
      </c>
      <c r="AR16" s="764">
        <f t="shared" ca="1" si="42"/>
        <v>15473.58</v>
      </c>
      <c r="AS16" s="763">
        <f t="shared" ca="1" si="38"/>
        <v>9.2307692307692299</v>
      </c>
      <c r="AT16" s="764"/>
      <c r="AU16" s="763"/>
      <c r="AV16" s="764"/>
      <c r="AW16" s="763"/>
      <c r="AX16" s="764"/>
      <c r="AY16" s="763"/>
      <c r="AZ16" s="764"/>
      <c r="BA16" s="763"/>
      <c r="BB16" s="764"/>
      <c r="BC16" s="763"/>
      <c r="BD16" s="764"/>
      <c r="BE16" s="763"/>
      <c r="BF16" s="764"/>
      <c r="BG16" s="763"/>
      <c r="BH16" s="764"/>
      <c r="BI16" s="763"/>
      <c r="BJ16" s="764"/>
      <c r="BK16" s="763"/>
    </row>
    <row r="17" spans="1:63" ht="21" customHeight="1" x14ac:dyDescent="0.2">
      <c r="A17" s="759">
        <v>4</v>
      </c>
      <c r="B17" s="760" t="s">
        <v>351</v>
      </c>
      <c r="C17" s="761">
        <f t="shared" ca="1" si="39"/>
        <v>19205.07</v>
      </c>
      <c r="D17" s="762" t="str">
        <f t="shared" si="40"/>
        <v/>
      </c>
      <c r="E17" s="763" t="str">
        <f t="shared" si="41"/>
        <v/>
      </c>
      <c r="F17" s="764" t="str">
        <f t="shared" si="0"/>
        <v/>
      </c>
      <c r="G17" s="763" t="str">
        <f t="shared" si="1"/>
        <v/>
      </c>
      <c r="H17" s="764">
        <f t="shared" ca="1" si="2"/>
        <v>32500</v>
      </c>
      <c r="I17" s="763">
        <f t="shared" ca="1" si="3"/>
        <v>0</v>
      </c>
      <c r="J17" s="764">
        <f t="shared" ca="1" si="4"/>
        <v>57000</v>
      </c>
      <c r="K17" s="763">
        <f t="shared" ca="1" si="5"/>
        <v>9.2307692307692299</v>
      </c>
      <c r="L17" s="764">
        <f t="shared" ca="1" si="6"/>
        <v>96720</v>
      </c>
      <c r="M17" s="763">
        <f t="shared" ca="1" si="7"/>
        <v>0</v>
      </c>
      <c r="N17" s="764">
        <f t="shared" ca="1" si="8"/>
        <v>75900</v>
      </c>
      <c r="O17" s="763">
        <f t="shared" ca="1" si="9"/>
        <v>0</v>
      </c>
      <c r="P17" s="764">
        <f t="shared" ca="1" si="10"/>
        <v>18200</v>
      </c>
      <c r="Q17" s="763">
        <f t="shared" ca="1" si="11"/>
        <v>0</v>
      </c>
      <c r="R17" s="764">
        <f t="shared" ca="1" si="12"/>
        <v>32637</v>
      </c>
      <c r="S17" s="763">
        <f t="shared" ca="1" si="13"/>
        <v>0</v>
      </c>
      <c r="T17" s="764" t="str">
        <f t="shared" ca="1" si="14"/>
        <v/>
      </c>
      <c r="U17" s="763" t="str">
        <f t="shared" ca="1" si="15"/>
        <v/>
      </c>
      <c r="V17" s="764">
        <f t="shared" ca="1" si="16"/>
        <v>59506</v>
      </c>
      <c r="W17" s="763">
        <f t="shared" ca="1" si="17"/>
        <v>0</v>
      </c>
      <c r="X17" s="764">
        <f t="shared" ca="1" si="18"/>
        <v>57900</v>
      </c>
      <c r="Y17" s="763">
        <f t="shared" ca="1" si="19"/>
        <v>9.2307692307692299</v>
      </c>
      <c r="Z17" s="764">
        <f t="shared" ca="1" si="20"/>
        <v>47500</v>
      </c>
      <c r="AA17" s="763">
        <f t="shared" ca="1" si="21"/>
        <v>9.2307692307692299</v>
      </c>
      <c r="AB17" s="764">
        <f t="shared" ca="1" si="22"/>
        <v>29970</v>
      </c>
      <c r="AC17" s="763">
        <f t="shared" ca="1" si="23"/>
        <v>0</v>
      </c>
      <c r="AD17" s="764">
        <f t="shared" ca="1" si="24"/>
        <v>55000</v>
      </c>
      <c r="AE17" s="763">
        <f t="shared" ca="1" si="25"/>
        <v>9.2307692307692299</v>
      </c>
      <c r="AF17" s="764">
        <f t="shared" ca="1" si="26"/>
        <v>42216</v>
      </c>
      <c r="AG17" s="763">
        <f t="shared" ca="1" si="27"/>
        <v>9.2307692307692299</v>
      </c>
      <c r="AH17" s="764">
        <f t="shared" ca="1" si="28"/>
        <v>54300</v>
      </c>
      <c r="AI17" s="763">
        <f t="shared" ca="1" si="29"/>
        <v>9.2307692307692299</v>
      </c>
      <c r="AJ17" s="764">
        <f t="shared" ca="1" si="30"/>
        <v>59000</v>
      </c>
      <c r="AK17" s="763">
        <f t="shared" ca="1" si="31"/>
        <v>0</v>
      </c>
      <c r="AL17" s="764">
        <f t="shared" ca="1" si="32"/>
        <v>48622</v>
      </c>
      <c r="AM17" s="763">
        <f t="shared" ca="1" si="33"/>
        <v>9.2307692307692299</v>
      </c>
      <c r="AN17" s="764">
        <f t="shared" ca="1" si="34"/>
        <v>30105</v>
      </c>
      <c r="AO17" s="763">
        <f t="shared" ca="1" si="35"/>
        <v>0</v>
      </c>
      <c r="AP17" s="764" t="str">
        <f t="shared" ca="1" si="36"/>
        <v/>
      </c>
      <c r="AQ17" s="763" t="str">
        <f t="shared" ca="1" si="37"/>
        <v/>
      </c>
      <c r="AR17" s="764">
        <f t="shared" ca="1" si="42"/>
        <v>24438.85</v>
      </c>
      <c r="AS17" s="763">
        <f t="shared" ca="1" si="38"/>
        <v>0</v>
      </c>
      <c r="AT17" s="764"/>
      <c r="AU17" s="763"/>
      <c r="AV17" s="764"/>
      <c r="AW17" s="763"/>
      <c r="AX17" s="764"/>
      <c r="AY17" s="763"/>
      <c r="AZ17" s="764"/>
      <c r="BA17" s="763"/>
      <c r="BB17" s="764"/>
      <c r="BC17" s="763"/>
      <c r="BD17" s="764"/>
      <c r="BE17" s="763"/>
      <c r="BF17" s="764"/>
      <c r="BG17" s="763"/>
      <c r="BH17" s="764"/>
      <c r="BI17" s="763"/>
      <c r="BJ17" s="764"/>
      <c r="BK17" s="763"/>
    </row>
    <row r="18" spans="1:63" ht="21" customHeight="1" x14ac:dyDescent="0.2">
      <c r="A18" s="759">
        <v>5</v>
      </c>
      <c r="B18" s="760" t="s">
        <v>353</v>
      </c>
      <c r="C18" s="761">
        <f t="shared" ca="1" si="39"/>
        <v>20039.669999999998</v>
      </c>
      <c r="D18" s="762" t="str">
        <f t="shared" si="40"/>
        <v/>
      </c>
      <c r="E18" s="763" t="str">
        <f t="shared" si="41"/>
        <v/>
      </c>
      <c r="F18" s="764" t="str">
        <f t="shared" si="0"/>
        <v/>
      </c>
      <c r="G18" s="763" t="str">
        <f t="shared" si="1"/>
        <v/>
      </c>
      <c r="H18" s="764">
        <f t="shared" ca="1" si="2"/>
        <v>39500</v>
      </c>
      <c r="I18" s="763">
        <f t="shared" ca="1" si="3"/>
        <v>0</v>
      </c>
      <c r="J18" s="764">
        <f t="shared" ca="1" si="4"/>
        <v>64000</v>
      </c>
      <c r="K18" s="763">
        <f t="shared" ca="1" si="5"/>
        <v>9.2307692307692299</v>
      </c>
      <c r="L18" s="764">
        <f t="shared" ca="1" si="6"/>
        <v>96720</v>
      </c>
      <c r="M18" s="763">
        <f t="shared" ca="1" si="7"/>
        <v>0</v>
      </c>
      <c r="N18" s="764">
        <f t="shared" ca="1" si="8"/>
        <v>94600</v>
      </c>
      <c r="O18" s="763">
        <f t="shared" ca="1" si="9"/>
        <v>0</v>
      </c>
      <c r="P18" s="764">
        <f t="shared" ca="1" si="10"/>
        <v>18200</v>
      </c>
      <c r="Q18" s="763">
        <f t="shared" ca="1" si="11"/>
        <v>0</v>
      </c>
      <c r="R18" s="764">
        <f t="shared" ca="1" si="12"/>
        <v>53962</v>
      </c>
      <c r="S18" s="763">
        <f t="shared" ca="1" si="13"/>
        <v>9.2307692307692299</v>
      </c>
      <c r="T18" s="764" t="str">
        <f t="shared" ca="1" si="14"/>
        <v/>
      </c>
      <c r="U18" s="763" t="str">
        <f t="shared" ca="1" si="15"/>
        <v/>
      </c>
      <c r="V18" s="764">
        <f t="shared" ca="1" si="16"/>
        <v>60481</v>
      </c>
      <c r="W18" s="763">
        <f t="shared" ca="1" si="17"/>
        <v>9.2307692307692299</v>
      </c>
      <c r="X18" s="764">
        <f t="shared" ca="1" si="18"/>
        <v>65100</v>
      </c>
      <c r="Y18" s="763">
        <f t="shared" ca="1" si="19"/>
        <v>0</v>
      </c>
      <c r="Z18" s="764">
        <f t="shared" ca="1" si="20"/>
        <v>47500</v>
      </c>
      <c r="AA18" s="763">
        <f t="shared" ca="1" si="21"/>
        <v>9.2307692307692299</v>
      </c>
      <c r="AB18" s="764">
        <f t="shared" ca="1" si="22"/>
        <v>36630</v>
      </c>
      <c r="AC18" s="763">
        <f t="shared" ca="1" si="23"/>
        <v>0</v>
      </c>
      <c r="AD18" s="764">
        <f t="shared" ca="1" si="24"/>
        <v>64000</v>
      </c>
      <c r="AE18" s="763">
        <f t="shared" ca="1" si="25"/>
        <v>9.2307692307692299</v>
      </c>
      <c r="AF18" s="764">
        <f t="shared" ca="1" si="26"/>
        <v>51164</v>
      </c>
      <c r="AG18" s="763">
        <f t="shared" ca="1" si="27"/>
        <v>9.2307692307692299</v>
      </c>
      <c r="AH18" s="764">
        <f t="shared" ca="1" si="28"/>
        <v>61300</v>
      </c>
      <c r="AI18" s="763">
        <f t="shared" ca="1" si="29"/>
        <v>9.2307692307692299</v>
      </c>
      <c r="AJ18" s="764">
        <f t="shared" ca="1" si="30"/>
        <v>61000</v>
      </c>
      <c r="AK18" s="763">
        <f t="shared" ca="1" si="31"/>
        <v>9.2307692307692299</v>
      </c>
      <c r="AL18" s="764">
        <f t="shared" ca="1" si="32"/>
        <v>45582</v>
      </c>
      <c r="AM18" s="763">
        <f t="shared" ca="1" si="33"/>
        <v>9.2307692307692299</v>
      </c>
      <c r="AN18" s="764">
        <f t="shared" ca="1" si="34"/>
        <v>42370</v>
      </c>
      <c r="AO18" s="763">
        <f t="shared" ca="1" si="35"/>
        <v>0</v>
      </c>
      <c r="AP18" s="764" t="str">
        <f t="shared" ca="1" si="36"/>
        <v/>
      </c>
      <c r="AQ18" s="763" t="str">
        <f t="shared" ca="1" si="37"/>
        <v/>
      </c>
      <c r="AR18" s="764">
        <f t="shared" ca="1" si="42"/>
        <v>25000</v>
      </c>
      <c r="AS18" s="763">
        <f t="shared" ca="1" si="38"/>
        <v>0</v>
      </c>
      <c r="AT18" s="764"/>
      <c r="AU18" s="763"/>
      <c r="AV18" s="764"/>
      <c r="AW18" s="763"/>
      <c r="AX18" s="764"/>
      <c r="AY18" s="763"/>
      <c r="AZ18" s="764"/>
      <c r="BA18" s="763"/>
      <c r="BB18" s="764"/>
      <c r="BC18" s="763"/>
      <c r="BD18" s="764"/>
      <c r="BE18" s="763"/>
      <c r="BF18" s="764"/>
      <c r="BG18" s="763"/>
      <c r="BH18" s="764"/>
      <c r="BI18" s="763"/>
      <c r="BJ18" s="764"/>
      <c r="BK18" s="763"/>
    </row>
    <row r="19" spans="1:63" ht="21" customHeight="1" x14ac:dyDescent="0.2">
      <c r="A19" s="759">
        <v>6</v>
      </c>
      <c r="B19" s="760" t="s">
        <v>355</v>
      </c>
      <c r="C19" s="761">
        <f t="shared" ca="1" si="39"/>
        <v>19255.939999999999</v>
      </c>
      <c r="D19" s="762" t="str">
        <f t="shared" si="40"/>
        <v/>
      </c>
      <c r="E19" s="763" t="str">
        <f t="shared" si="41"/>
        <v/>
      </c>
      <c r="F19" s="764" t="str">
        <f t="shared" si="0"/>
        <v/>
      </c>
      <c r="G19" s="763" t="str">
        <f t="shared" si="1"/>
        <v/>
      </c>
      <c r="H19" s="764">
        <f t="shared" ca="1" si="2"/>
        <v>32500</v>
      </c>
      <c r="I19" s="763">
        <f t="shared" ca="1" si="3"/>
        <v>0</v>
      </c>
      <c r="J19" s="764">
        <f t="shared" ca="1" si="4"/>
        <v>58000</v>
      </c>
      <c r="K19" s="763">
        <f t="shared" ca="1" si="5"/>
        <v>9.2307692307692299</v>
      </c>
      <c r="L19" s="764">
        <f t="shared" ca="1" si="6"/>
        <v>96720</v>
      </c>
      <c r="M19" s="763">
        <f t="shared" ca="1" si="7"/>
        <v>0</v>
      </c>
      <c r="N19" s="764">
        <f t="shared" ca="1" si="8"/>
        <v>84700</v>
      </c>
      <c r="O19" s="763">
        <f t="shared" ca="1" si="9"/>
        <v>0</v>
      </c>
      <c r="P19" s="764">
        <f t="shared" ca="1" si="10"/>
        <v>21760</v>
      </c>
      <c r="Q19" s="763">
        <f t="shared" ca="1" si="11"/>
        <v>0</v>
      </c>
      <c r="R19" s="764">
        <f t="shared" ca="1" si="12"/>
        <v>35976</v>
      </c>
      <c r="S19" s="763">
        <f t="shared" ca="1" si="13"/>
        <v>0</v>
      </c>
      <c r="T19" s="764" t="str">
        <f t="shared" ca="1" si="14"/>
        <v/>
      </c>
      <c r="U19" s="763" t="str">
        <f t="shared" ca="1" si="15"/>
        <v/>
      </c>
      <c r="V19" s="764">
        <f t="shared" ca="1" si="16"/>
        <v>60481</v>
      </c>
      <c r="W19" s="763">
        <f t="shared" ca="1" si="17"/>
        <v>0</v>
      </c>
      <c r="X19" s="764">
        <f t="shared" ca="1" si="18"/>
        <v>58700</v>
      </c>
      <c r="Y19" s="763">
        <f t="shared" ca="1" si="19"/>
        <v>9.2307692307692299</v>
      </c>
      <c r="Z19" s="764">
        <f t="shared" ca="1" si="20"/>
        <v>47500</v>
      </c>
      <c r="AA19" s="763">
        <f t="shared" ca="1" si="21"/>
        <v>9.2307692307692299</v>
      </c>
      <c r="AB19" s="764">
        <f t="shared" ca="1" si="22"/>
        <v>35000</v>
      </c>
      <c r="AC19" s="763">
        <f t="shared" ca="1" si="23"/>
        <v>0</v>
      </c>
      <c r="AD19" s="764">
        <f t="shared" ca="1" si="24"/>
        <v>55000</v>
      </c>
      <c r="AE19" s="763">
        <f t="shared" ca="1" si="25"/>
        <v>9.2307692307692299</v>
      </c>
      <c r="AF19" s="764">
        <f t="shared" ca="1" si="26"/>
        <v>52270</v>
      </c>
      <c r="AG19" s="763">
        <f t="shared" ca="1" si="27"/>
        <v>9.2307692307692299</v>
      </c>
      <c r="AH19" s="764">
        <f t="shared" ca="1" si="28"/>
        <v>59000</v>
      </c>
      <c r="AI19" s="763">
        <f t="shared" ca="1" si="29"/>
        <v>9.2307692307692299</v>
      </c>
      <c r="AJ19" s="764">
        <f t="shared" ca="1" si="30"/>
        <v>59000</v>
      </c>
      <c r="AK19" s="763">
        <f t="shared" ca="1" si="31"/>
        <v>9.2307692307692299</v>
      </c>
      <c r="AL19" s="764">
        <f t="shared" ca="1" si="32"/>
        <v>48569</v>
      </c>
      <c r="AM19" s="763">
        <f t="shared" ca="1" si="33"/>
        <v>9.2307692307692299</v>
      </c>
      <c r="AN19" s="764">
        <f t="shared" ca="1" si="34"/>
        <v>30105</v>
      </c>
      <c r="AO19" s="763">
        <f t="shared" ca="1" si="35"/>
        <v>0</v>
      </c>
      <c r="AP19" s="764" t="str">
        <f t="shared" ca="1" si="36"/>
        <v/>
      </c>
      <c r="AQ19" s="763" t="str">
        <f t="shared" ca="1" si="37"/>
        <v/>
      </c>
      <c r="AR19" s="764">
        <f t="shared" ca="1" si="42"/>
        <v>26473.29</v>
      </c>
      <c r="AS19" s="763">
        <f t="shared" ca="1" si="38"/>
        <v>0</v>
      </c>
      <c r="AT19" s="764"/>
      <c r="AU19" s="763"/>
      <c r="AV19" s="764"/>
      <c r="AW19" s="763"/>
      <c r="AX19" s="764"/>
      <c r="AY19" s="763"/>
      <c r="AZ19" s="764"/>
      <c r="BA19" s="763"/>
      <c r="BB19" s="764"/>
      <c r="BC19" s="763"/>
      <c r="BD19" s="764"/>
      <c r="BE19" s="763"/>
      <c r="BF19" s="764"/>
      <c r="BG19" s="763"/>
      <c r="BH19" s="764"/>
      <c r="BI19" s="763"/>
      <c r="BJ19" s="764"/>
      <c r="BK19" s="763"/>
    </row>
    <row r="20" spans="1:63" ht="21" customHeight="1" x14ac:dyDescent="0.2">
      <c r="A20" s="759">
        <v>7</v>
      </c>
      <c r="B20" s="760" t="s">
        <v>381</v>
      </c>
      <c r="C20" s="761">
        <f t="shared" ca="1" si="39"/>
        <v>2582.02</v>
      </c>
      <c r="D20" s="762" t="str">
        <f t="shared" si="40"/>
        <v/>
      </c>
      <c r="E20" s="763" t="str">
        <f t="shared" si="41"/>
        <v/>
      </c>
      <c r="F20" s="764" t="str">
        <f t="shared" si="0"/>
        <v/>
      </c>
      <c r="G20" s="763" t="str">
        <f t="shared" si="1"/>
        <v/>
      </c>
      <c r="H20" s="764">
        <f t="shared" ca="1" si="2"/>
        <v>1850</v>
      </c>
      <c r="I20" s="763">
        <f t="shared" ca="1" si="3"/>
        <v>0</v>
      </c>
      <c r="J20" s="764">
        <f t="shared" ca="1" si="4"/>
        <v>3000</v>
      </c>
      <c r="K20" s="763">
        <f t="shared" ca="1" si="5"/>
        <v>9.2307692307692299</v>
      </c>
      <c r="L20" s="764">
        <f t="shared" ca="1" si="6"/>
        <v>3844</v>
      </c>
      <c r="M20" s="763">
        <f t="shared" ca="1" si="7"/>
        <v>9.2307692307692299</v>
      </c>
      <c r="N20" s="764">
        <f t="shared" ca="1" si="8"/>
        <v>3000</v>
      </c>
      <c r="O20" s="763">
        <f t="shared" ca="1" si="9"/>
        <v>9.2307692307692299</v>
      </c>
      <c r="P20" s="764">
        <f t="shared" ca="1" si="10"/>
        <v>2530</v>
      </c>
      <c r="Q20" s="763">
        <f t="shared" ca="1" si="11"/>
        <v>9.2307692307692299</v>
      </c>
      <c r="R20" s="764">
        <f t="shared" ca="1" si="12"/>
        <v>3189</v>
      </c>
      <c r="S20" s="763">
        <f t="shared" ca="1" si="13"/>
        <v>9.2307692307692299</v>
      </c>
      <c r="T20" s="764" t="str">
        <f t="shared" ca="1" si="14"/>
        <v/>
      </c>
      <c r="U20" s="763" t="str">
        <f t="shared" ca="1" si="15"/>
        <v/>
      </c>
      <c r="V20" s="764">
        <f t="shared" ca="1" si="16"/>
        <v>2829</v>
      </c>
      <c r="W20" s="763">
        <f t="shared" ca="1" si="17"/>
        <v>9.2307692307692299</v>
      </c>
      <c r="X20" s="764">
        <f t="shared" ca="1" si="18"/>
        <v>3000</v>
      </c>
      <c r="Y20" s="763">
        <f t="shared" ca="1" si="19"/>
        <v>9.2307692307692299</v>
      </c>
      <c r="Z20" s="764">
        <f t="shared" ca="1" si="20"/>
        <v>2280</v>
      </c>
      <c r="AA20" s="763">
        <f t="shared" ca="1" si="21"/>
        <v>0</v>
      </c>
      <c r="AB20" s="764">
        <f t="shared" ca="1" si="22"/>
        <v>3885</v>
      </c>
      <c r="AC20" s="763">
        <f t="shared" ca="1" si="23"/>
        <v>9.2307692307692299</v>
      </c>
      <c r="AD20" s="764">
        <f t="shared" ca="1" si="24"/>
        <v>2900</v>
      </c>
      <c r="AE20" s="763">
        <f t="shared" ca="1" si="25"/>
        <v>9.2307692307692299</v>
      </c>
      <c r="AF20" s="764">
        <f t="shared" ca="1" si="26"/>
        <v>2654</v>
      </c>
      <c r="AG20" s="763">
        <f t="shared" ca="1" si="27"/>
        <v>9.2307692307692299</v>
      </c>
      <c r="AH20" s="764">
        <f t="shared" ca="1" si="28"/>
        <v>3400</v>
      </c>
      <c r="AI20" s="763">
        <f t="shared" ca="1" si="29"/>
        <v>9.2307692307692299</v>
      </c>
      <c r="AJ20" s="764">
        <f t="shared" ca="1" si="30"/>
        <v>2500</v>
      </c>
      <c r="AK20" s="763">
        <f t="shared" ca="1" si="31"/>
        <v>9.2307692307692299</v>
      </c>
      <c r="AL20" s="764">
        <f t="shared" ca="1" si="32"/>
        <v>13655</v>
      </c>
      <c r="AM20" s="763">
        <f t="shared" ca="1" si="33"/>
        <v>0</v>
      </c>
      <c r="AN20" s="764">
        <f t="shared" ca="1" si="34"/>
        <v>3903</v>
      </c>
      <c r="AO20" s="763">
        <f t="shared" ca="1" si="35"/>
        <v>9.2307692307692299</v>
      </c>
      <c r="AP20" s="764" t="str">
        <f t="shared" ca="1" si="36"/>
        <v/>
      </c>
      <c r="AQ20" s="763" t="str">
        <f t="shared" ca="1" si="37"/>
        <v/>
      </c>
      <c r="AR20" s="764">
        <f t="shared" ca="1" si="42"/>
        <v>2341.41</v>
      </c>
      <c r="AS20" s="763">
        <f t="shared" ca="1" si="38"/>
        <v>9.2307692307692299</v>
      </c>
      <c r="AT20" s="764"/>
      <c r="AU20" s="763"/>
      <c r="AV20" s="764"/>
      <c r="AW20" s="763"/>
      <c r="AX20" s="764"/>
      <c r="AY20" s="763"/>
      <c r="AZ20" s="764"/>
      <c r="BA20" s="763"/>
      <c r="BB20" s="764"/>
      <c r="BC20" s="763"/>
      <c r="BD20" s="764"/>
      <c r="BE20" s="763"/>
      <c r="BF20" s="764"/>
      <c r="BG20" s="763"/>
      <c r="BH20" s="764"/>
      <c r="BI20" s="763"/>
      <c r="BJ20" s="764"/>
      <c r="BK20" s="763"/>
    </row>
    <row r="21" spans="1:63" ht="21" customHeight="1" x14ac:dyDescent="0.2">
      <c r="A21" s="759">
        <v>8</v>
      </c>
      <c r="B21" s="760" t="s">
        <v>384</v>
      </c>
      <c r="C21" s="761">
        <f t="shared" ca="1" si="39"/>
        <v>2236.35</v>
      </c>
      <c r="D21" s="762" t="str">
        <f t="shared" si="40"/>
        <v/>
      </c>
      <c r="E21" s="763" t="str">
        <f t="shared" si="41"/>
        <v/>
      </c>
      <c r="F21" s="764" t="str">
        <f t="shared" si="0"/>
        <v/>
      </c>
      <c r="G21" s="763" t="str">
        <f t="shared" si="1"/>
        <v/>
      </c>
      <c r="H21" s="764">
        <f t="shared" ca="1" si="2"/>
        <v>2450</v>
      </c>
      <c r="I21" s="763">
        <f t="shared" ca="1" si="3"/>
        <v>0</v>
      </c>
      <c r="J21" s="764">
        <f t="shared" ca="1" si="4"/>
        <v>4000</v>
      </c>
      <c r="K21" s="763">
        <f t="shared" ca="1" si="5"/>
        <v>9.2307692307692299</v>
      </c>
      <c r="L21" s="764">
        <f t="shared" ca="1" si="6"/>
        <v>4588</v>
      </c>
      <c r="M21" s="763">
        <f t="shared" ca="1" si="7"/>
        <v>9.2307692307692299</v>
      </c>
      <c r="N21" s="764">
        <f t="shared" ca="1" si="8"/>
        <v>4000</v>
      </c>
      <c r="O21" s="763">
        <f t="shared" ca="1" si="9"/>
        <v>9.2307692307692299</v>
      </c>
      <c r="P21" s="764">
        <f t="shared" ca="1" si="10"/>
        <v>3490</v>
      </c>
      <c r="Q21" s="763">
        <f t="shared" ca="1" si="11"/>
        <v>9.2307692307692299</v>
      </c>
      <c r="R21" s="764">
        <f t="shared" ca="1" si="12"/>
        <v>4502</v>
      </c>
      <c r="S21" s="763">
        <f t="shared" ca="1" si="13"/>
        <v>9.2307692307692299</v>
      </c>
      <c r="T21" s="764" t="str">
        <f t="shared" ca="1" si="14"/>
        <v/>
      </c>
      <c r="U21" s="763" t="str">
        <f t="shared" ca="1" si="15"/>
        <v/>
      </c>
      <c r="V21" s="764">
        <f t="shared" ca="1" si="16"/>
        <v>3219</v>
      </c>
      <c r="W21" s="763">
        <f t="shared" ca="1" si="17"/>
        <v>9.2307692307692299</v>
      </c>
      <c r="X21" s="764">
        <f t="shared" ca="1" si="18"/>
        <v>3900</v>
      </c>
      <c r="Y21" s="763">
        <f t="shared" ca="1" si="19"/>
        <v>9.2307692307692299</v>
      </c>
      <c r="Z21" s="764">
        <f t="shared" ca="1" si="20"/>
        <v>2660</v>
      </c>
      <c r="AA21" s="763">
        <f t="shared" ca="1" si="21"/>
        <v>0</v>
      </c>
      <c r="AB21" s="764">
        <f t="shared" ca="1" si="22"/>
        <v>4662</v>
      </c>
      <c r="AC21" s="763">
        <f t="shared" ca="1" si="23"/>
        <v>9.2307692307692299</v>
      </c>
      <c r="AD21" s="764">
        <f t="shared" ca="1" si="24"/>
        <v>3800</v>
      </c>
      <c r="AE21" s="763">
        <f t="shared" ca="1" si="25"/>
        <v>9.2307692307692299</v>
      </c>
      <c r="AF21" s="764">
        <f t="shared" ca="1" si="26"/>
        <v>3077</v>
      </c>
      <c r="AG21" s="763">
        <f t="shared" ca="1" si="27"/>
        <v>0</v>
      </c>
      <c r="AH21" s="764">
        <f t="shared" ca="1" si="28"/>
        <v>4500</v>
      </c>
      <c r="AI21" s="763">
        <f t="shared" ca="1" si="29"/>
        <v>9.2307692307692299</v>
      </c>
      <c r="AJ21" s="764">
        <f t="shared" ca="1" si="30"/>
        <v>3000</v>
      </c>
      <c r="AK21" s="763">
        <f t="shared" ca="1" si="31"/>
        <v>0</v>
      </c>
      <c r="AL21" s="764">
        <f t="shared" ca="1" si="32"/>
        <v>12786</v>
      </c>
      <c r="AM21" s="763">
        <f t="shared" ca="1" si="33"/>
        <v>0</v>
      </c>
      <c r="AN21" s="764">
        <f t="shared" ca="1" si="34"/>
        <v>4683</v>
      </c>
      <c r="AO21" s="763">
        <f t="shared" ca="1" si="35"/>
        <v>9.2307692307692299</v>
      </c>
      <c r="AP21" s="764" t="str">
        <f t="shared" ca="1" si="36"/>
        <v/>
      </c>
      <c r="AQ21" s="763" t="str">
        <f t="shared" ca="1" si="37"/>
        <v/>
      </c>
      <c r="AR21" s="764">
        <f t="shared" ca="1" si="42"/>
        <v>3369.78</v>
      </c>
      <c r="AS21" s="763">
        <f t="shared" ca="1" si="38"/>
        <v>9.2307692307692299</v>
      </c>
      <c r="AT21" s="764"/>
      <c r="AU21" s="763"/>
      <c r="AV21" s="764"/>
      <c r="AW21" s="763"/>
      <c r="AX21" s="764"/>
      <c r="AY21" s="763"/>
      <c r="AZ21" s="764"/>
      <c r="BA21" s="763"/>
      <c r="BB21" s="764"/>
      <c r="BC21" s="763"/>
      <c r="BD21" s="764"/>
      <c r="BE21" s="763"/>
      <c r="BF21" s="764"/>
      <c r="BG21" s="763"/>
      <c r="BH21" s="764"/>
      <c r="BI21" s="763"/>
      <c r="BJ21" s="764"/>
      <c r="BK21" s="763"/>
    </row>
    <row r="22" spans="1:63" ht="21" customHeight="1" x14ac:dyDescent="0.2">
      <c r="A22" s="759">
        <v>9</v>
      </c>
      <c r="B22" s="760" t="s">
        <v>389</v>
      </c>
      <c r="C22" s="761">
        <f t="shared" ca="1" si="39"/>
        <v>130334.15</v>
      </c>
      <c r="D22" s="762" t="str">
        <f t="shared" si="40"/>
        <v/>
      </c>
      <c r="E22" s="763" t="str">
        <f t="shared" si="41"/>
        <v/>
      </c>
      <c r="F22" s="764" t="str">
        <f t="shared" si="0"/>
        <v/>
      </c>
      <c r="G22" s="763" t="str">
        <f t="shared" si="1"/>
        <v/>
      </c>
      <c r="H22" s="764">
        <f t="shared" ca="1" si="2"/>
        <v>325000</v>
      </c>
      <c r="I22" s="763">
        <f t="shared" ca="1" si="3"/>
        <v>9.2307692307692299</v>
      </c>
      <c r="J22" s="764">
        <f t="shared" ca="1" si="4"/>
        <v>540000</v>
      </c>
      <c r="K22" s="763">
        <f t="shared" ca="1" si="5"/>
        <v>0</v>
      </c>
      <c r="L22" s="764">
        <f t="shared" ca="1" si="6"/>
        <v>235600</v>
      </c>
      <c r="M22" s="763">
        <f t="shared" ca="1" si="7"/>
        <v>9.2307692307692299</v>
      </c>
      <c r="N22" s="764">
        <f t="shared" ca="1" si="8"/>
        <v>254100</v>
      </c>
      <c r="O22" s="763">
        <f t="shared" ca="1" si="9"/>
        <v>9.2307692307692299</v>
      </c>
      <c r="P22" s="764">
        <f t="shared" ca="1" si="10"/>
        <v>187000</v>
      </c>
      <c r="Q22" s="763">
        <f t="shared" ca="1" si="11"/>
        <v>0</v>
      </c>
      <c r="R22" s="764">
        <f t="shared" ca="1" si="12"/>
        <v>178602</v>
      </c>
      <c r="S22" s="763">
        <f t="shared" ca="1" si="13"/>
        <v>0</v>
      </c>
      <c r="T22" s="764" t="str">
        <f t="shared" ca="1" si="14"/>
        <v/>
      </c>
      <c r="U22" s="763" t="str">
        <f t="shared" ca="1" si="15"/>
        <v/>
      </c>
      <c r="V22" s="764">
        <f t="shared" ca="1" si="16"/>
        <v>341425</v>
      </c>
      <c r="W22" s="763">
        <f t="shared" ca="1" si="17"/>
        <v>9.2307692307692299</v>
      </c>
      <c r="X22" s="764">
        <f t="shared" ca="1" si="18"/>
        <v>545000</v>
      </c>
      <c r="Y22" s="763">
        <f t="shared" ca="1" si="19"/>
        <v>0</v>
      </c>
      <c r="Z22" s="764">
        <f t="shared" ca="1" si="20"/>
        <v>170000</v>
      </c>
      <c r="AA22" s="763">
        <f t="shared" ca="1" si="21"/>
        <v>0</v>
      </c>
      <c r="AB22" s="764">
        <f t="shared" ca="1" si="22"/>
        <v>244200</v>
      </c>
      <c r="AC22" s="763">
        <f t="shared" ca="1" si="23"/>
        <v>9.2307692307692299</v>
      </c>
      <c r="AD22" s="764">
        <f t="shared" ca="1" si="24"/>
        <v>540000</v>
      </c>
      <c r="AE22" s="763">
        <f t="shared" ca="1" si="25"/>
        <v>0</v>
      </c>
      <c r="AF22" s="764">
        <f t="shared" ca="1" si="26"/>
        <v>162088</v>
      </c>
      <c r="AG22" s="763">
        <f t="shared" ca="1" si="27"/>
        <v>0</v>
      </c>
      <c r="AH22" s="764">
        <f t="shared" ca="1" si="28"/>
        <v>250000</v>
      </c>
      <c r="AI22" s="763">
        <f t="shared" ca="1" si="29"/>
        <v>9.2307692307692299</v>
      </c>
      <c r="AJ22" s="764">
        <f t="shared" ca="1" si="30"/>
        <v>225000</v>
      </c>
      <c r="AK22" s="763">
        <f t="shared" ca="1" si="31"/>
        <v>0</v>
      </c>
      <c r="AL22" s="764">
        <f t="shared" ca="1" si="32"/>
        <v>389851</v>
      </c>
      <c r="AM22" s="763">
        <f t="shared" ca="1" si="33"/>
        <v>0</v>
      </c>
      <c r="AN22" s="764">
        <f t="shared" ca="1" si="34"/>
        <v>245300</v>
      </c>
      <c r="AO22" s="763">
        <f t="shared" ca="1" si="35"/>
        <v>9.2307692307692299</v>
      </c>
      <c r="AP22" s="764" t="str">
        <f t="shared" ca="1" si="36"/>
        <v/>
      </c>
      <c r="AQ22" s="763" t="str">
        <f t="shared" ca="1" si="37"/>
        <v/>
      </c>
      <c r="AR22" s="764">
        <f t="shared" ca="1" si="42"/>
        <v>158883</v>
      </c>
      <c r="AS22" s="763">
        <f t="shared" ca="1" si="38"/>
        <v>0</v>
      </c>
      <c r="AT22" s="764"/>
      <c r="AU22" s="763"/>
      <c r="AV22" s="764"/>
      <c r="AW22" s="763"/>
      <c r="AX22" s="764"/>
      <c r="AY22" s="763"/>
      <c r="AZ22" s="764"/>
      <c r="BA22" s="763"/>
      <c r="BB22" s="764"/>
      <c r="BC22" s="763"/>
      <c r="BD22" s="764"/>
      <c r="BE22" s="763"/>
      <c r="BF22" s="764"/>
      <c r="BG22" s="763"/>
      <c r="BH22" s="764"/>
      <c r="BI22" s="763"/>
      <c r="BJ22" s="764"/>
      <c r="BK22" s="763"/>
    </row>
    <row r="23" spans="1:63" ht="21" customHeight="1" x14ac:dyDescent="0.2">
      <c r="A23" s="759">
        <v>10</v>
      </c>
      <c r="B23" s="760" t="s">
        <v>393</v>
      </c>
      <c r="C23" s="761">
        <f t="shared" ca="1" si="39"/>
        <v>231060.68</v>
      </c>
      <c r="D23" s="762" t="str">
        <f t="shared" si="40"/>
        <v/>
      </c>
      <c r="E23" s="763" t="str">
        <f t="shared" si="41"/>
        <v/>
      </c>
      <c r="F23" s="764" t="str">
        <f t="shared" si="0"/>
        <v/>
      </c>
      <c r="G23" s="763" t="str">
        <f t="shared" si="1"/>
        <v/>
      </c>
      <c r="H23" s="764">
        <f t="shared" ca="1" si="2"/>
        <v>350000</v>
      </c>
      <c r="I23" s="763">
        <f t="shared" ca="1" si="3"/>
        <v>9.2307692307692299</v>
      </c>
      <c r="J23" s="764">
        <f t="shared" ca="1" si="4"/>
        <v>230000</v>
      </c>
      <c r="K23" s="763">
        <f t="shared" ca="1" si="5"/>
        <v>9.2307692307692299</v>
      </c>
      <c r="L23" s="764">
        <f t="shared" ca="1" si="6"/>
        <v>297600</v>
      </c>
      <c r="M23" s="763">
        <f t="shared" ca="1" si="7"/>
        <v>9.2307692307692299</v>
      </c>
      <c r="N23" s="764">
        <f t="shared" ca="1" si="8"/>
        <v>1220000</v>
      </c>
      <c r="O23" s="763">
        <f t="shared" ca="1" si="9"/>
        <v>0</v>
      </c>
      <c r="P23" s="764">
        <f t="shared" ca="1" si="10"/>
        <v>250000</v>
      </c>
      <c r="Q23" s="763">
        <f t="shared" ca="1" si="11"/>
        <v>9.2307692307692299</v>
      </c>
      <c r="R23" s="764">
        <f t="shared" ca="1" si="12"/>
        <v>230000</v>
      </c>
      <c r="S23" s="763">
        <f t="shared" ca="1" si="13"/>
        <v>9.2307692307692299</v>
      </c>
      <c r="T23" s="764" t="str">
        <f t="shared" ca="1" si="14"/>
        <v/>
      </c>
      <c r="U23" s="763" t="str">
        <f t="shared" ca="1" si="15"/>
        <v/>
      </c>
      <c r="V23" s="764">
        <f t="shared" ca="1" si="16"/>
        <v>189247</v>
      </c>
      <c r="W23" s="763">
        <f t="shared" ca="1" si="17"/>
        <v>0</v>
      </c>
      <c r="X23" s="764">
        <f t="shared" ca="1" si="18"/>
        <v>240000</v>
      </c>
      <c r="Y23" s="763">
        <f t="shared" ca="1" si="19"/>
        <v>9.2307692307692299</v>
      </c>
      <c r="Z23" s="764">
        <f t="shared" ca="1" si="20"/>
        <v>190000</v>
      </c>
      <c r="AA23" s="763">
        <f t="shared" ca="1" si="21"/>
        <v>0</v>
      </c>
      <c r="AB23" s="764">
        <f t="shared" ca="1" si="22"/>
        <v>320790</v>
      </c>
      <c r="AC23" s="763">
        <f t="shared" ca="1" si="23"/>
        <v>9.2307692307692299</v>
      </c>
      <c r="AD23" s="764">
        <f t="shared" ca="1" si="24"/>
        <v>238000</v>
      </c>
      <c r="AE23" s="763">
        <f t="shared" ca="1" si="25"/>
        <v>9.2307692307692299</v>
      </c>
      <c r="AF23" s="764">
        <f t="shared" ca="1" si="26"/>
        <v>305572</v>
      </c>
      <c r="AG23" s="763">
        <f t="shared" ca="1" si="27"/>
        <v>9.2307692307692299</v>
      </c>
      <c r="AH23" s="764">
        <f t="shared" ca="1" si="28"/>
        <v>190000</v>
      </c>
      <c r="AI23" s="763">
        <f t="shared" ca="1" si="29"/>
        <v>0</v>
      </c>
      <c r="AJ23" s="764">
        <f t="shared" ca="1" si="30"/>
        <v>300000</v>
      </c>
      <c r="AK23" s="763">
        <f t="shared" ca="1" si="31"/>
        <v>9.2307692307692299</v>
      </c>
      <c r="AL23" s="764">
        <f t="shared" ca="1" si="32"/>
        <v>223000</v>
      </c>
      <c r="AM23" s="763">
        <f t="shared" ca="1" si="33"/>
        <v>9.2307692307692299</v>
      </c>
      <c r="AN23" s="764">
        <f t="shared" ca="1" si="34"/>
        <v>322235</v>
      </c>
      <c r="AO23" s="763">
        <f t="shared" ca="1" si="35"/>
        <v>9.2307692307692299</v>
      </c>
      <c r="AP23" s="764" t="str">
        <f t="shared" ca="1" si="36"/>
        <v/>
      </c>
      <c r="AQ23" s="763" t="str">
        <f t="shared" ca="1" si="37"/>
        <v/>
      </c>
      <c r="AR23" s="764">
        <f t="shared" ca="1" si="42"/>
        <v>284287.5</v>
      </c>
      <c r="AS23" s="763">
        <f t="shared" ca="1" si="38"/>
        <v>9.2307692307692299</v>
      </c>
      <c r="AT23" s="764"/>
      <c r="AU23" s="763"/>
      <c r="AV23" s="764"/>
      <c r="AW23" s="763"/>
      <c r="AX23" s="764"/>
      <c r="AY23" s="763"/>
      <c r="AZ23" s="764"/>
      <c r="BA23" s="763"/>
      <c r="BB23" s="764"/>
      <c r="BC23" s="763"/>
      <c r="BD23" s="764"/>
      <c r="BE23" s="763"/>
      <c r="BF23" s="764"/>
      <c r="BG23" s="763"/>
      <c r="BH23" s="764"/>
      <c r="BI23" s="763"/>
      <c r="BJ23" s="764"/>
      <c r="BK23" s="763"/>
    </row>
    <row r="24" spans="1:63" ht="21" customHeight="1" x14ac:dyDescent="0.2">
      <c r="A24" s="759">
        <v>11</v>
      </c>
      <c r="B24" s="760" t="s">
        <v>404</v>
      </c>
      <c r="C24" s="761">
        <f t="shared" ca="1" si="39"/>
        <v>281431.59000000003</v>
      </c>
      <c r="D24" s="762" t="str">
        <f t="shared" si="40"/>
        <v/>
      </c>
      <c r="E24" s="763" t="str">
        <f t="shared" si="41"/>
        <v/>
      </c>
      <c r="F24" s="764" t="str">
        <f t="shared" si="0"/>
        <v/>
      </c>
      <c r="G24" s="763" t="str">
        <f t="shared" si="1"/>
        <v/>
      </c>
      <c r="H24" s="764">
        <f t="shared" ca="1" si="2"/>
        <v>750000</v>
      </c>
      <c r="I24" s="763">
        <f t="shared" ca="1" si="3"/>
        <v>9.2307692307692299</v>
      </c>
      <c r="J24" s="764">
        <f t="shared" ca="1" si="4"/>
        <v>725000</v>
      </c>
      <c r="K24" s="763">
        <f t="shared" ca="1" si="5"/>
        <v>9.2307692307692299</v>
      </c>
      <c r="L24" s="764">
        <f t="shared" ca="1" si="6"/>
        <v>93000</v>
      </c>
      <c r="M24" s="763">
        <f t="shared" ca="1" si="7"/>
        <v>0</v>
      </c>
      <c r="N24" s="764">
        <f t="shared" ca="1" si="8"/>
        <v>490000</v>
      </c>
      <c r="O24" s="763">
        <f t="shared" ca="1" si="9"/>
        <v>0</v>
      </c>
      <c r="P24" s="764">
        <f t="shared" ca="1" si="10"/>
        <v>650000</v>
      </c>
      <c r="Q24" s="763">
        <f t="shared" ca="1" si="11"/>
        <v>9.2307692307692299</v>
      </c>
      <c r="R24" s="764">
        <f t="shared" ca="1" si="12"/>
        <v>1300818</v>
      </c>
      <c r="S24" s="763">
        <f t="shared" ca="1" si="13"/>
        <v>0</v>
      </c>
      <c r="T24" s="764" t="str">
        <f t="shared" ca="1" si="14"/>
        <v/>
      </c>
      <c r="U24" s="763" t="str">
        <f t="shared" ca="1" si="15"/>
        <v/>
      </c>
      <c r="V24" s="764">
        <f t="shared" ca="1" si="16"/>
        <v>429220</v>
      </c>
      <c r="W24" s="763">
        <f t="shared" ca="1" si="17"/>
        <v>0</v>
      </c>
      <c r="X24" s="764">
        <f t="shared" ca="1" si="18"/>
        <v>720000</v>
      </c>
      <c r="Y24" s="763">
        <f t="shared" ca="1" si="19"/>
        <v>9.2307692307692299</v>
      </c>
      <c r="Z24" s="764">
        <f t="shared" ca="1" si="20"/>
        <v>850000</v>
      </c>
      <c r="AA24" s="763">
        <f t="shared" ca="1" si="21"/>
        <v>0</v>
      </c>
      <c r="AB24" s="764">
        <f t="shared" ca="1" si="22"/>
        <v>987900</v>
      </c>
      <c r="AC24" s="763">
        <f t="shared" ca="1" si="23"/>
        <v>0</v>
      </c>
      <c r="AD24" s="764">
        <f t="shared" ca="1" si="24"/>
        <v>712000</v>
      </c>
      <c r="AE24" s="763">
        <f t="shared" ca="1" si="25"/>
        <v>9.2307692307692299</v>
      </c>
      <c r="AF24" s="764">
        <f t="shared" ca="1" si="26"/>
        <v>530092</v>
      </c>
      <c r="AG24" s="763">
        <f t="shared" ca="1" si="27"/>
        <v>9.2307692307692299</v>
      </c>
      <c r="AH24" s="764">
        <f t="shared" ca="1" si="28"/>
        <v>370000</v>
      </c>
      <c r="AI24" s="763">
        <f t="shared" ca="1" si="29"/>
        <v>0</v>
      </c>
      <c r="AJ24" s="764">
        <f t="shared" ca="1" si="30"/>
        <v>425000</v>
      </c>
      <c r="AK24" s="763">
        <f t="shared" ca="1" si="31"/>
        <v>0</v>
      </c>
      <c r="AL24" s="764">
        <f t="shared" ca="1" si="32"/>
        <v>341860</v>
      </c>
      <c r="AM24" s="763">
        <f t="shared" ca="1" si="33"/>
        <v>0</v>
      </c>
      <c r="AN24" s="764">
        <f t="shared" ca="1" si="34"/>
        <v>992350</v>
      </c>
      <c r="AO24" s="763">
        <f t="shared" ca="1" si="35"/>
        <v>0</v>
      </c>
      <c r="AP24" s="764" t="str">
        <f t="shared" ca="1" si="36"/>
        <v/>
      </c>
      <c r="AQ24" s="763" t="str">
        <f t="shared" ca="1" si="37"/>
        <v/>
      </c>
      <c r="AR24" s="764">
        <f t="shared" ca="1" si="42"/>
        <v>715322.2</v>
      </c>
      <c r="AS24" s="763">
        <f t="shared" ca="1" si="38"/>
        <v>9.2307692307692299</v>
      </c>
      <c r="AT24" s="764"/>
      <c r="AU24" s="763"/>
      <c r="AV24" s="764"/>
      <c r="AW24" s="763"/>
      <c r="AX24" s="764"/>
      <c r="AY24" s="763"/>
      <c r="AZ24" s="764"/>
      <c r="BA24" s="763"/>
      <c r="BB24" s="764"/>
      <c r="BC24" s="763"/>
      <c r="BD24" s="764"/>
      <c r="BE24" s="763"/>
      <c r="BF24" s="764"/>
      <c r="BG24" s="763"/>
      <c r="BH24" s="764"/>
      <c r="BI24" s="763"/>
      <c r="BJ24" s="764"/>
      <c r="BK24" s="763"/>
    </row>
    <row r="25" spans="1:63" ht="21" customHeight="1" x14ac:dyDescent="0.2">
      <c r="A25" s="759">
        <v>12</v>
      </c>
      <c r="B25" s="760" t="s">
        <v>406</v>
      </c>
      <c r="C25" s="761">
        <f t="shared" ca="1" si="39"/>
        <v>385658.39</v>
      </c>
      <c r="D25" s="762" t="str">
        <f t="shared" si="40"/>
        <v/>
      </c>
      <c r="E25" s="763" t="str">
        <f t="shared" si="41"/>
        <v/>
      </c>
      <c r="F25" s="764" t="str">
        <f t="shared" si="0"/>
        <v/>
      </c>
      <c r="G25" s="763" t="str">
        <f t="shared" si="1"/>
        <v/>
      </c>
      <c r="H25" s="764">
        <f t="shared" ca="1" si="2"/>
        <v>986000</v>
      </c>
      <c r="I25" s="763">
        <f t="shared" ca="1" si="3"/>
        <v>0</v>
      </c>
      <c r="J25" s="764">
        <f t="shared" ca="1" si="4"/>
        <v>302000</v>
      </c>
      <c r="K25" s="763">
        <f t="shared" ca="1" si="5"/>
        <v>9.2307692307692299</v>
      </c>
      <c r="L25" s="764">
        <f t="shared" ca="1" si="6"/>
        <v>148800</v>
      </c>
      <c r="M25" s="763">
        <f t="shared" ca="1" si="7"/>
        <v>0</v>
      </c>
      <c r="N25" s="764">
        <f t="shared" ca="1" si="8"/>
        <v>250000</v>
      </c>
      <c r="O25" s="763">
        <f t="shared" ca="1" si="9"/>
        <v>9.2307692307692299</v>
      </c>
      <c r="P25" s="764">
        <f t="shared" ca="1" si="10"/>
        <v>120000</v>
      </c>
      <c r="Q25" s="763">
        <f t="shared" ca="1" si="11"/>
        <v>0</v>
      </c>
      <c r="R25" s="764">
        <f t="shared" ca="1" si="12"/>
        <v>1294893</v>
      </c>
      <c r="S25" s="763">
        <f t="shared" ca="1" si="13"/>
        <v>0</v>
      </c>
      <c r="T25" s="764" t="str">
        <f t="shared" ca="1" si="14"/>
        <v/>
      </c>
      <c r="U25" s="763" t="str">
        <f t="shared" ca="1" si="15"/>
        <v/>
      </c>
      <c r="V25" s="764">
        <f t="shared" ca="1" si="16"/>
        <v>92673</v>
      </c>
      <c r="W25" s="763">
        <f t="shared" ca="1" si="17"/>
        <v>0</v>
      </c>
      <c r="X25" s="764">
        <f t="shared" ca="1" si="18"/>
        <v>310000</v>
      </c>
      <c r="Y25" s="763">
        <f t="shared" ca="1" si="19"/>
        <v>9.2307692307692299</v>
      </c>
      <c r="Z25" s="764">
        <f t="shared" ca="1" si="20"/>
        <v>125000</v>
      </c>
      <c r="AA25" s="763">
        <f t="shared" ca="1" si="21"/>
        <v>0</v>
      </c>
      <c r="AB25" s="764">
        <f t="shared" ca="1" si="22"/>
        <v>499500</v>
      </c>
      <c r="AC25" s="763">
        <f t="shared" ca="1" si="23"/>
        <v>9.2307692307692299</v>
      </c>
      <c r="AD25" s="764">
        <f t="shared" ca="1" si="24"/>
        <v>280000</v>
      </c>
      <c r="AE25" s="763">
        <f t="shared" ca="1" si="25"/>
        <v>9.2307692307692299</v>
      </c>
      <c r="AF25" s="764">
        <f t="shared" ca="1" si="26"/>
        <v>309900</v>
      </c>
      <c r="AG25" s="763">
        <f t="shared" ca="1" si="27"/>
        <v>9.2307692307692299</v>
      </c>
      <c r="AH25" s="764">
        <f t="shared" ca="1" si="28"/>
        <v>205000</v>
      </c>
      <c r="AI25" s="763">
        <f t="shared" ca="1" si="29"/>
        <v>0</v>
      </c>
      <c r="AJ25" s="764">
        <f t="shared" ca="1" si="30"/>
        <v>40000</v>
      </c>
      <c r="AK25" s="763">
        <f t="shared" ca="1" si="31"/>
        <v>0</v>
      </c>
      <c r="AL25" s="764">
        <f t="shared" ca="1" si="32"/>
        <v>186500</v>
      </c>
      <c r="AM25" s="763">
        <f t="shared" ca="1" si="33"/>
        <v>0</v>
      </c>
      <c r="AN25" s="764">
        <f t="shared" ca="1" si="34"/>
        <v>501750</v>
      </c>
      <c r="AO25" s="763">
        <f t="shared" ca="1" si="35"/>
        <v>9.2307692307692299</v>
      </c>
      <c r="AP25" s="764" t="str">
        <f t="shared" ca="1" si="36"/>
        <v/>
      </c>
      <c r="AQ25" s="763" t="str">
        <f t="shared" ca="1" si="37"/>
        <v/>
      </c>
      <c r="AR25" s="764">
        <f t="shared" ca="1" si="42"/>
        <v>1281768.23</v>
      </c>
      <c r="AS25" s="763">
        <f t="shared" ca="1" si="38"/>
        <v>0</v>
      </c>
      <c r="AT25" s="764"/>
      <c r="AU25" s="763"/>
      <c r="AV25" s="764"/>
      <c r="AW25" s="763"/>
      <c r="AX25" s="764"/>
      <c r="AY25" s="763"/>
      <c r="AZ25" s="764"/>
      <c r="BA25" s="763"/>
      <c r="BB25" s="764"/>
      <c r="BC25" s="763"/>
      <c r="BD25" s="764"/>
      <c r="BE25" s="763"/>
      <c r="BF25" s="764"/>
      <c r="BG25" s="763"/>
      <c r="BH25" s="764"/>
      <c r="BI25" s="763"/>
      <c r="BJ25" s="764"/>
      <c r="BK25" s="763"/>
    </row>
    <row r="26" spans="1:63" ht="21" customHeight="1" x14ac:dyDescent="0.2">
      <c r="A26" s="759">
        <v>13</v>
      </c>
      <c r="B26" s="760" t="s">
        <v>411</v>
      </c>
      <c r="C26" s="761">
        <f t="shared" ca="1" si="39"/>
        <v>878445.18</v>
      </c>
      <c r="D26" s="762" t="str">
        <f t="shared" si="40"/>
        <v/>
      </c>
      <c r="E26" s="763" t="str">
        <f t="shared" si="41"/>
        <v/>
      </c>
      <c r="F26" s="764" t="str">
        <f t="shared" si="0"/>
        <v/>
      </c>
      <c r="G26" s="763" t="str">
        <f t="shared" si="1"/>
        <v/>
      </c>
      <c r="H26" s="764">
        <f t="shared" ca="1" si="2"/>
        <v>1500000</v>
      </c>
      <c r="I26" s="763">
        <f t="shared" ca="1" si="3"/>
        <v>9.2307692307692299</v>
      </c>
      <c r="J26" s="764">
        <f t="shared" ca="1" si="4"/>
        <v>100000</v>
      </c>
      <c r="K26" s="763">
        <f t="shared" ca="1" si="5"/>
        <v>0</v>
      </c>
      <c r="L26" s="764">
        <f t="shared" ca="1" si="6"/>
        <v>733486</v>
      </c>
      <c r="M26" s="763">
        <f t="shared" ca="1" si="7"/>
        <v>9.2307692307692299</v>
      </c>
      <c r="N26" s="764">
        <f t="shared" ca="1" si="8"/>
        <v>875000</v>
      </c>
      <c r="O26" s="763">
        <f t="shared" ca="1" si="9"/>
        <v>9.2307692307692299</v>
      </c>
      <c r="P26" s="764">
        <f t="shared" ca="1" si="10"/>
        <v>800000</v>
      </c>
      <c r="Q26" s="763">
        <f t="shared" ca="1" si="11"/>
        <v>9.2307692307692299</v>
      </c>
      <c r="R26" s="764">
        <f t="shared" ca="1" si="12"/>
        <v>1500000</v>
      </c>
      <c r="S26" s="763">
        <f t="shared" ca="1" si="13"/>
        <v>9.2307692307692299</v>
      </c>
      <c r="T26" s="764" t="str">
        <f t="shared" ca="1" si="14"/>
        <v/>
      </c>
      <c r="U26" s="763" t="str">
        <f t="shared" ca="1" si="15"/>
        <v/>
      </c>
      <c r="V26" s="764">
        <f t="shared" ca="1" si="16"/>
        <v>780400</v>
      </c>
      <c r="W26" s="763">
        <f t="shared" ca="1" si="17"/>
        <v>9.2307692307692299</v>
      </c>
      <c r="X26" s="764">
        <f t="shared" ca="1" si="18"/>
        <v>150000</v>
      </c>
      <c r="Y26" s="763">
        <f t="shared" ca="1" si="19"/>
        <v>0</v>
      </c>
      <c r="Z26" s="764">
        <f t="shared" ca="1" si="20"/>
        <v>200000</v>
      </c>
      <c r="AA26" s="763">
        <f t="shared" ca="1" si="21"/>
        <v>0</v>
      </c>
      <c r="AB26" s="764">
        <f t="shared" ca="1" si="22"/>
        <v>1332000</v>
      </c>
      <c r="AC26" s="763">
        <f t="shared" ca="1" si="23"/>
        <v>9.2307692307692299</v>
      </c>
      <c r="AD26" s="764">
        <f t="shared" ca="1" si="24"/>
        <v>100000</v>
      </c>
      <c r="AE26" s="763">
        <f t="shared" ca="1" si="25"/>
        <v>0</v>
      </c>
      <c r="AF26" s="764">
        <f t="shared" ca="1" si="26"/>
        <v>3500000</v>
      </c>
      <c r="AG26" s="763">
        <f t="shared" ca="1" si="27"/>
        <v>0</v>
      </c>
      <c r="AH26" s="764">
        <f t="shared" ca="1" si="28"/>
        <v>750000</v>
      </c>
      <c r="AI26" s="763">
        <f t="shared" ca="1" si="29"/>
        <v>9.2307692307692299</v>
      </c>
      <c r="AJ26" s="764">
        <f t="shared" ca="1" si="30"/>
        <v>450000</v>
      </c>
      <c r="AK26" s="763">
        <f t="shared" ca="1" si="31"/>
        <v>0</v>
      </c>
      <c r="AL26" s="764">
        <f t="shared" ca="1" si="32"/>
        <v>1700000</v>
      </c>
      <c r="AM26" s="763">
        <f t="shared" ca="1" si="33"/>
        <v>0</v>
      </c>
      <c r="AN26" s="764">
        <f t="shared" ca="1" si="34"/>
        <v>1338000</v>
      </c>
      <c r="AO26" s="763">
        <f t="shared" ca="1" si="35"/>
        <v>9.2307692307692299</v>
      </c>
      <c r="AP26" s="764" t="str">
        <f t="shared" ca="1" si="36"/>
        <v/>
      </c>
      <c r="AQ26" s="763" t="str">
        <f t="shared" ca="1" si="37"/>
        <v/>
      </c>
      <c r="AR26" s="764">
        <f t="shared" ca="1" si="42"/>
        <v>2493750.0499999998</v>
      </c>
      <c r="AS26" s="763">
        <f t="shared" ca="1" si="38"/>
        <v>0</v>
      </c>
      <c r="AT26" s="764"/>
      <c r="AU26" s="763"/>
      <c r="AV26" s="764"/>
      <c r="AW26" s="763"/>
      <c r="AX26" s="764"/>
      <c r="AY26" s="763"/>
      <c r="AZ26" s="764"/>
      <c r="BA26" s="763"/>
      <c r="BB26" s="764"/>
      <c r="BC26" s="763"/>
      <c r="BD26" s="764"/>
      <c r="BE26" s="763"/>
      <c r="BF26" s="764"/>
      <c r="BG26" s="763"/>
      <c r="BH26" s="764"/>
      <c r="BI26" s="763"/>
      <c r="BJ26" s="764"/>
      <c r="BK26" s="763"/>
    </row>
    <row r="27" spans="1:63" ht="21" hidden="1" customHeight="1" x14ac:dyDescent="0.2">
      <c r="A27" s="759">
        <v>14</v>
      </c>
      <c r="B27" s="760"/>
      <c r="C27" s="761" t="str">
        <f t="shared" si="39"/>
        <v/>
      </c>
      <c r="D27" s="762" t="str">
        <f t="shared" si="40"/>
        <v/>
      </c>
      <c r="E27" s="763" t="str">
        <f t="shared" si="41"/>
        <v/>
      </c>
      <c r="F27" s="764" t="str">
        <f t="shared" si="0"/>
        <v/>
      </c>
      <c r="G27" s="763" t="str">
        <f t="shared" si="1"/>
        <v/>
      </c>
      <c r="H27" s="764" t="str">
        <f t="shared" ca="1" si="2"/>
        <v/>
      </c>
      <c r="I27" s="763" t="str">
        <f t="shared" si="3"/>
        <v/>
      </c>
      <c r="J27" s="764" t="str">
        <f t="shared" ca="1" si="4"/>
        <v/>
      </c>
      <c r="K27" s="763" t="str">
        <f t="shared" si="5"/>
        <v/>
      </c>
      <c r="L27" s="764" t="str">
        <f t="shared" ca="1" si="6"/>
        <v/>
      </c>
      <c r="M27" s="763" t="str">
        <f t="shared" si="7"/>
        <v/>
      </c>
      <c r="N27" s="764" t="str">
        <f t="shared" ca="1" si="8"/>
        <v/>
      </c>
      <c r="O27" s="763" t="str">
        <f t="shared" si="9"/>
        <v/>
      </c>
      <c r="P27" s="764" t="str">
        <f t="shared" ca="1" si="10"/>
        <v/>
      </c>
      <c r="Q27" s="763" t="str">
        <f t="shared" si="11"/>
        <v/>
      </c>
      <c r="R27" s="764" t="str">
        <f t="shared" ca="1" si="12"/>
        <v/>
      </c>
      <c r="S27" s="763" t="str">
        <f t="shared" si="13"/>
        <v/>
      </c>
      <c r="T27" s="764" t="str">
        <f t="shared" ca="1" si="14"/>
        <v/>
      </c>
      <c r="U27" s="763" t="str">
        <f t="shared" si="15"/>
        <v/>
      </c>
      <c r="V27" s="764" t="str">
        <f t="shared" ca="1" si="16"/>
        <v/>
      </c>
      <c r="W27" s="763" t="str">
        <f t="shared" si="17"/>
        <v/>
      </c>
      <c r="X27" s="764" t="str">
        <f t="shared" ca="1" si="18"/>
        <v/>
      </c>
      <c r="Y27" s="763" t="str">
        <f t="shared" si="19"/>
        <v/>
      </c>
      <c r="Z27" s="764" t="str">
        <f t="shared" ca="1" si="20"/>
        <v/>
      </c>
      <c r="AA27" s="763" t="str">
        <f t="shared" si="21"/>
        <v/>
      </c>
      <c r="AB27" s="764" t="str">
        <f t="shared" ca="1" si="22"/>
        <v/>
      </c>
      <c r="AC27" s="763" t="str">
        <f t="shared" si="23"/>
        <v/>
      </c>
      <c r="AD27" s="764" t="str">
        <f t="shared" ca="1" si="24"/>
        <v/>
      </c>
      <c r="AE27" s="763" t="str">
        <f t="shared" si="25"/>
        <v/>
      </c>
      <c r="AF27" s="764" t="str">
        <f t="shared" ca="1" si="26"/>
        <v/>
      </c>
      <c r="AG27" s="763" t="str">
        <f t="shared" si="27"/>
        <v/>
      </c>
      <c r="AH27" s="764" t="str">
        <f t="shared" ca="1" si="28"/>
        <v/>
      </c>
      <c r="AI27" s="763" t="str">
        <f t="shared" si="29"/>
        <v/>
      </c>
      <c r="AJ27" s="764" t="str">
        <f t="shared" ca="1" si="30"/>
        <v/>
      </c>
      <c r="AK27" s="763" t="str">
        <f t="shared" si="31"/>
        <v/>
      </c>
      <c r="AL27" s="764" t="str">
        <f t="shared" ca="1" si="32"/>
        <v/>
      </c>
      <c r="AM27" s="763" t="str">
        <f t="shared" si="33"/>
        <v/>
      </c>
      <c r="AN27" s="764" t="str">
        <f t="shared" ca="1" si="34"/>
        <v/>
      </c>
      <c r="AO27" s="763" t="str">
        <f t="shared" si="35"/>
        <v/>
      </c>
      <c r="AP27" s="764" t="str">
        <f t="shared" ca="1" si="36"/>
        <v/>
      </c>
      <c r="AQ27" s="763" t="str">
        <f t="shared" si="37"/>
        <v/>
      </c>
      <c r="AR27" s="764" t="str">
        <f t="shared" ca="1" si="42"/>
        <v/>
      </c>
      <c r="AS27" s="763" t="str">
        <f t="shared" si="38"/>
        <v/>
      </c>
      <c r="AT27" s="764"/>
      <c r="AU27" s="763"/>
      <c r="AV27" s="764"/>
      <c r="AW27" s="763"/>
      <c r="AX27" s="764"/>
      <c r="AY27" s="763"/>
      <c r="AZ27" s="764"/>
      <c r="BA27" s="763"/>
      <c r="BB27" s="764"/>
      <c r="BC27" s="763"/>
      <c r="BD27" s="764"/>
      <c r="BE27" s="763"/>
      <c r="BF27" s="764"/>
      <c r="BG27" s="763"/>
      <c r="BH27" s="764"/>
      <c r="BI27" s="763"/>
      <c r="BJ27" s="764"/>
      <c r="BK27" s="763"/>
    </row>
    <row r="28" spans="1:63" ht="21" hidden="1" customHeight="1" x14ac:dyDescent="0.2">
      <c r="A28" s="759">
        <v>15</v>
      </c>
      <c r="B28" s="760"/>
      <c r="C28" s="761" t="str">
        <f t="shared" si="39"/>
        <v/>
      </c>
      <c r="D28" s="762" t="str">
        <f t="shared" si="40"/>
        <v/>
      </c>
      <c r="E28" s="763" t="str">
        <f t="shared" si="41"/>
        <v/>
      </c>
      <c r="F28" s="764" t="str">
        <f t="shared" si="0"/>
        <v/>
      </c>
      <c r="G28" s="763" t="str">
        <f t="shared" si="1"/>
        <v/>
      </c>
      <c r="H28" s="764" t="str">
        <f t="shared" ca="1" si="2"/>
        <v/>
      </c>
      <c r="I28" s="763" t="str">
        <f t="shared" si="3"/>
        <v/>
      </c>
      <c r="J28" s="764" t="str">
        <f t="shared" ca="1" si="4"/>
        <v/>
      </c>
      <c r="K28" s="763" t="str">
        <f t="shared" si="5"/>
        <v/>
      </c>
      <c r="L28" s="764" t="str">
        <f t="shared" ca="1" si="6"/>
        <v/>
      </c>
      <c r="M28" s="763" t="str">
        <f t="shared" si="7"/>
        <v/>
      </c>
      <c r="N28" s="764" t="str">
        <f t="shared" ca="1" si="8"/>
        <v/>
      </c>
      <c r="O28" s="763" t="str">
        <f t="shared" si="9"/>
        <v/>
      </c>
      <c r="P28" s="764" t="str">
        <f t="shared" ca="1" si="10"/>
        <v/>
      </c>
      <c r="Q28" s="763" t="str">
        <f t="shared" si="11"/>
        <v/>
      </c>
      <c r="R28" s="764" t="str">
        <f t="shared" ca="1" si="12"/>
        <v/>
      </c>
      <c r="S28" s="763" t="str">
        <f t="shared" si="13"/>
        <v/>
      </c>
      <c r="T28" s="764" t="str">
        <f t="shared" ca="1" si="14"/>
        <v/>
      </c>
      <c r="U28" s="763" t="str">
        <f t="shared" si="15"/>
        <v/>
      </c>
      <c r="V28" s="764" t="str">
        <f t="shared" ca="1" si="16"/>
        <v/>
      </c>
      <c r="W28" s="763" t="str">
        <f t="shared" si="17"/>
        <v/>
      </c>
      <c r="X28" s="764" t="str">
        <f t="shared" ca="1" si="18"/>
        <v/>
      </c>
      <c r="Y28" s="763" t="str">
        <f t="shared" si="19"/>
        <v/>
      </c>
      <c r="Z28" s="764" t="str">
        <f t="shared" ca="1" si="20"/>
        <v/>
      </c>
      <c r="AA28" s="763" t="str">
        <f t="shared" si="21"/>
        <v/>
      </c>
      <c r="AB28" s="764" t="str">
        <f t="shared" ca="1" si="22"/>
        <v/>
      </c>
      <c r="AC28" s="763" t="str">
        <f t="shared" si="23"/>
        <v/>
      </c>
      <c r="AD28" s="764" t="str">
        <f t="shared" ca="1" si="24"/>
        <v/>
      </c>
      <c r="AE28" s="763" t="str">
        <f t="shared" si="25"/>
        <v/>
      </c>
      <c r="AF28" s="764" t="str">
        <f t="shared" ca="1" si="26"/>
        <v/>
      </c>
      <c r="AG28" s="763" t="str">
        <f t="shared" si="27"/>
        <v/>
      </c>
      <c r="AH28" s="764" t="str">
        <f t="shared" ca="1" si="28"/>
        <v/>
      </c>
      <c r="AI28" s="763" t="str">
        <f t="shared" si="29"/>
        <v/>
      </c>
      <c r="AJ28" s="764" t="str">
        <f t="shared" ca="1" si="30"/>
        <v/>
      </c>
      <c r="AK28" s="763" t="str">
        <f t="shared" si="31"/>
        <v/>
      </c>
      <c r="AL28" s="764" t="str">
        <f t="shared" ca="1" si="32"/>
        <v/>
      </c>
      <c r="AM28" s="763" t="str">
        <f t="shared" si="33"/>
        <v/>
      </c>
      <c r="AN28" s="764" t="str">
        <f t="shared" ca="1" si="34"/>
        <v/>
      </c>
      <c r="AO28" s="763" t="str">
        <f t="shared" si="35"/>
        <v/>
      </c>
      <c r="AP28" s="764" t="str">
        <f t="shared" ca="1" si="36"/>
        <v/>
      </c>
      <c r="AQ28" s="763" t="str">
        <f t="shared" si="37"/>
        <v/>
      </c>
      <c r="AR28" s="764" t="str">
        <f t="shared" ca="1" si="42"/>
        <v/>
      </c>
      <c r="AS28" s="763" t="str">
        <f t="shared" si="38"/>
        <v/>
      </c>
      <c r="AT28" s="764"/>
      <c r="AU28" s="763"/>
      <c r="AV28" s="764"/>
      <c r="AW28" s="763"/>
      <c r="AX28" s="764"/>
      <c r="AY28" s="763"/>
      <c r="AZ28" s="764"/>
      <c r="BA28" s="763"/>
      <c r="BB28" s="764"/>
      <c r="BC28" s="763"/>
      <c r="BD28" s="764"/>
      <c r="BE28" s="763"/>
      <c r="BF28" s="764"/>
      <c r="BG28" s="763"/>
      <c r="BH28" s="764"/>
      <c r="BI28" s="763"/>
      <c r="BJ28" s="764"/>
      <c r="BK28" s="763"/>
    </row>
    <row r="29" spans="1:63" ht="21" hidden="1" customHeight="1" x14ac:dyDescent="0.2">
      <c r="A29" s="759">
        <v>16</v>
      </c>
      <c r="B29" s="760"/>
      <c r="C29" s="761" t="str">
        <f t="shared" si="39"/>
        <v/>
      </c>
      <c r="D29" s="762" t="str">
        <f t="shared" si="40"/>
        <v/>
      </c>
      <c r="E29" s="763" t="str">
        <f t="shared" si="41"/>
        <v/>
      </c>
      <c r="F29" s="764" t="str">
        <f t="shared" si="0"/>
        <v/>
      </c>
      <c r="G29" s="763" t="str">
        <f t="shared" si="1"/>
        <v/>
      </c>
      <c r="H29" s="764" t="str">
        <f t="shared" ca="1" si="2"/>
        <v/>
      </c>
      <c r="I29" s="763" t="str">
        <f t="shared" si="3"/>
        <v/>
      </c>
      <c r="J29" s="764" t="str">
        <f t="shared" ca="1" si="4"/>
        <v/>
      </c>
      <c r="K29" s="763" t="str">
        <f t="shared" si="5"/>
        <v/>
      </c>
      <c r="L29" s="764" t="str">
        <f t="shared" ca="1" si="6"/>
        <v/>
      </c>
      <c r="M29" s="763" t="str">
        <f t="shared" si="7"/>
        <v/>
      </c>
      <c r="N29" s="764" t="str">
        <f t="shared" ca="1" si="8"/>
        <v/>
      </c>
      <c r="O29" s="763" t="str">
        <f t="shared" si="9"/>
        <v/>
      </c>
      <c r="P29" s="764" t="str">
        <f t="shared" ca="1" si="10"/>
        <v/>
      </c>
      <c r="Q29" s="763" t="str">
        <f t="shared" si="11"/>
        <v/>
      </c>
      <c r="R29" s="764" t="str">
        <f t="shared" ca="1" si="12"/>
        <v/>
      </c>
      <c r="S29" s="763" t="str">
        <f t="shared" si="13"/>
        <v/>
      </c>
      <c r="T29" s="764" t="str">
        <f t="shared" ca="1" si="14"/>
        <v/>
      </c>
      <c r="U29" s="763" t="str">
        <f t="shared" si="15"/>
        <v/>
      </c>
      <c r="V29" s="764" t="str">
        <f t="shared" ca="1" si="16"/>
        <v/>
      </c>
      <c r="W29" s="763" t="str">
        <f t="shared" si="17"/>
        <v/>
      </c>
      <c r="X29" s="764" t="str">
        <f t="shared" ca="1" si="18"/>
        <v/>
      </c>
      <c r="Y29" s="763" t="str">
        <f t="shared" si="19"/>
        <v/>
      </c>
      <c r="Z29" s="764" t="str">
        <f t="shared" ca="1" si="20"/>
        <v/>
      </c>
      <c r="AA29" s="763" t="str">
        <f t="shared" si="21"/>
        <v/>
      </c>
      <c r="AB29" s="764" t="str">
        <f t="shared" ca="1" si="22"/>
        <v/>
      </c>
      <c r="AC29" s="763" t="str">
        <f t="shared" si="23"/>
        <v/>
      </c>
      <c r="AD29" s="764" t="str">
        <f t="shared" ca="1" si="24"/>
        <v/>
      </c>
      <c r="AE29" s="763" t="str">
        <f t="shared" si="25"/>
        <v/>
      </c>
      <c r="AF29" s="764" t="str">
        <f t="shared" ca="1" si="26"/>
        <v/>
      </c>
      <c r="AG29" s="763" t="str">
        <f t="shared" si="27"/>
        <v/>
      </c>
      <c r="AH29" s="764" t="str">
        <f t="shared" ca="1" si="28"/>
        <v/>
      </c>
      <c r="AI29" s="763" t="str">
        <f t="shared" si="29"/>
        <v/>
      </c>
      <c r="AJ29" s="764" t="str">
        <f t="shared" ca="1" si="30"/>
        <v/>
      </c>
      <c r="AK29" s="763" t="str">
        <f t="shared" si="31"/>
        <v/>
      </c>
      <c r="AL29" s="764" t="str">
        <f t="shared" ca="1" si="32"/>
        <v/>
      </c>
      <c r="AM29" s="763" t="str">
        <f t="shared" si="33"/>
        <v/>
      </c>
      <c r="AN29" s="764" t="str">
        <f t="shared" ca="1" si="34"/>
        <v/>
      </c>
      <c r="AO29" s="763" t="str">
        <f t="shared" si="35"/>
        <v/>
      </c>
      <c r="AP29" s="764" t="str">
        <f t="shared" ca="1" si="36"/>
        <v/>
      </c>
      <c r="AQ29" s="763" t="str">
        <f t="shared" si="37"/>
        <v/>
      </c>
      <c r="AR29" s="764" t="str">
        <f t="shared" ca="1" si="42"/>
        <v/>
      </c>
      <c r="AS29" s="763" t="str">
        <f t="shared" si="38"/>
        <v/>
      </c>
      <c r="AT29" s="764"/>
      <c r="AU29" s="763"/>
      <c r="AV29" s="764"/>
      <c r="AW29" s="763"/>
      <c r="AX29" s="764"/>
      <c r="AY29" s="763"/>
      <c r="AZ29" s="764"/>
      <c r="BA29" s="763"/>
      <c r="BB29" s="764"/>
      <c r="BC29" s="763"/>
      <c r="BD29" s="764"/>
      <c r="BE29" s="763"/>
      <c r="BF29" s="764"/>
      <c r="BG29" s="763"/>
      <c r="BH29" s="764"/>
      <c r="BI29" s="763"/>
      <c r="BJ29" s="764"/>
      <c r="BK29" s="763"/>
    </row>
    <row r="30" spans="1:63" ht="21" hidden="1" customHeight="1" x14ac:dyDescent="0.2">
      <c r="A30" s="759">
        <v>17</v>
      </c>
      <c r="B30" s="760"/>
      <c r="C30" s="761" t="str">
        <f t="shared" si="39"/>
        <v/>
      </c>
      <c r="D30" s="762" t="str">
        <f t="shared" si="40"/>
        <v/>
      </c>
      <c r="E30" s="763" t="str">
        <f t="shared" si="41"/>
        <v/>
      </c>
      <c r="F30" s="764" t="str">
        <f t="shared" si="0"/>
        <v/>
      </c>
      <c r="G30" s="763" t="str">
        <f t="shared" si="1"/>
        <v/>
      </c>
      <c r="H30" s="764" t="str">
        <f t="shared" ca="1" si="2"/>
        <v/>
      </c>
      <c r="I30" s="763" t="str">
        <f t="shared" si="3"/>
        <v/>
      </c>
      <c r="J30" s="764" t="str">
        <f t="shared" ca="1" si="4"/>
        <v/>
      </c>
      <c r="K30" s="763" t="str">
        <f t="shared" si="5"/>
        <v/>
      </c>
      <c r="L30" s="764" t="str">
        <f t="shared" ca="1" si="6"/>
        <v/>
      </c>
      <c r="M30" s="763" t="str">
        <f t="shared" si="7"/>
        <v/>
      </c>
      <c r="N30" s="764" t="str">
        <f t="shared" ca="1" si="8"/>
        <v/>
      </c>
      <c r="O30" s="763" t="str">
        <f t="shared" si="9"/>
        <v/>
      </c>
      <c r="P30" s="764" t="str">
        <f t="shared" ca="1" si="10"/>
        <v/>
      </c>
      <c r="Q30" s="763" t="str">
        <f t="shared" si="11"/>
        <v/>
      </c>
      <c r="R30" s="764" t="str">
        <f t="shared" ca="1" si="12"/>
        <v/>
      </c>
      <c r="S30" s="763" t="str">
        <f t="shared" si="13"/>
        <v/>
      </c>
      <c r="T30" s="764" t="str">
        <f t="shared" ca="1" si="14"/>
        <v/>
      </c>
      <c r="U30" s="763" t="str">
        <f t="shared" si="15"/>
        <v/>
      </c>
      <c r="V30" s="764" t="str">
        <f t="shared" ca="1" si="16"/>
        <v/>
      </c>
      <c r="W30" s="763" t="str">
        <f t="shared" si="17"/>
        <v/>
      </c>
      <c r="X30" s="764" t="str">
        <f t="shared" ca="1" si="18"/>
        <v/>
      </c>
      <c r="Y30" s="763" t="str">
        <f t="shared" si="19"/>
        <v/>
      </c>
      <c r="Z30" s="764" t="str">
        <f t="shared" ca="1" si="20"/>
        <v/>
      </c>
      <c r="AA30" s="763" t="str">
        <f t="shared" si="21"/>
        <v/>
      </c>
      <c r="AB30" s="764" t="str">
        <f t="shared" ca="1" si="22"/>
        <v/>
      </c>
      <c r="AC30" s="763" t="str">
        <f t="shared" si="23"/>
        <v/>
      </c>
      <c r="AD30" s="764" t="str">
        <f t="shared" ca="1" si="24"/>
        <v/>
      </c>
      <c r="AE30" s="763" t="str">
        <f t="shared" si="25"/>
        <v/>
      </c>
      <c r="AF30" s="764" t="str">
        <f t="shared" ca="1" si="26"/>
        <v/>
      </c>
      <c r="AG30" s="763" t="str">
        <f t="shared" si="27"/>
        <v/>
      </c>
      <c r="AH30" s="764" t="str">
        <f t="shared" ca="1" si="28"/>
        <v/>
      </c>
      <c r="AI30" s="763" t="str">
        <f t="shared" si="29"/>
        <v/>
      </c>
      <c r="AJ30" s="764" t="str">
        <f t="shared" ca="1" si="30"/>
        <v/>
      </c>
      <c r="AK30" s="763" t="str">
        <f t="shared" si="31"/>
        <v/>
      </c>
      <c r="AL30" s="764" t="str">
        <f t="shared" ca="1" si="32"/>
        <v/>
      </c>
      <c r="AM30" s="763" t="str">
        <f t="shared" si="33"/>
        <v/>
      </c>
      <c r="AN30" s="764" t="str">
        <f t="shared" ca="1" si="34"/>
        <v/>
      </c>
      <c r="AO30" s="763" t="str">
        <f t="shared" si="35"/>
        <v/>
      </c>
      <c r="AP30" s="764" t="str">
        <f t="shared" ca="1" si="36"/>
        <v/>
      </c>
      <c r="AQ30" s="763" t="str">
        <f t="shared" si="37"/>
        <v/>
      </c>
      <c r="AR30" s="764" t="str">
        <f t="shared" ca="1" si="42"/>
        <v/>
      </c>
      <c r="AS30" s="763" t="str">
        <f t="shared" si="38"/>
        <v/>
      </c>
      <c r="AT30" s="764"/>
      <c r="AU30" s="763"/>
      <c r="AV30" s="764"/>
      <c r="AW30" s="763"/>
      <c r="AX30" s="764"/>
      <c r="AY30" s="763"/>
      <c r="AZ30" s="764"/>
      <c r="BA30" s="763"/>
      <c r="BB30" s="764"/>
      <c r="BC30" s="763"/>
      <c r="BD30" s="764"/>
      <c r="BE30" s="763"/>
      <c r="BF30" s="764"/>
      <c r="BG30" s="763"/>
      <c r="BH30" s="764"/>
      <c r="BI30" s="763"/>
      <c r="BJ30" s="764"/>
      <c r="BK30" s="763"/>
    </row>
    <row r="31" spans="1:63" ht="21" hidden="1" customHeight="1" x14ac:dyDescent="0.2">
      <c r="A31" s="759">
        <v>18</v>
      </c>
      <c r="B31" s="760"/>
      <c r="C31" s="761" t="str">
        <f t="shared" si="39"/>
        <v/>
      </c>
      <c r="D31" s="762" t="str">
        <f t="shared" si="40"/>
        <v/>
      </c>
      <c r="E31" s="763" t="str">
        <f t="shared" si="41"/>
        <v/>
      </c>
      <c r="F31" s="764" t="str">
        <f t="shared" si="0"/>
        <v/>
      </c>
      <c r="G31" s="763" t="str">
        <f t="shared" si="1"/>
        <v/>
      </c>
      <c r="H31" s="764" t="str">
        <f t="shared" ca="1" si="2"/>
        <v/>
      </c>
      <c r="I31" s="763" t="str">
        <f t="shared" si="3"/>
        <v/>
      </c>
      <c r="J31" s="764" t="str">
        <f t="shared" ca="1" si="4"/>
        <v/>
      </c>
      <c r="K31" s="763" t="str">
        <f t="shared" si="5"/>
        <v/>
      </c>
      <c r="L31" s="764" t="str">
        <f t="shared" ca="1" si="6"/>
        <v/>
      </c>
      <c r="M31" s="763" t="str">
        <f t="shared" si="7"/>
        <v/>
      </c>
      <c r="N31" s="764" t="str">
        <f t="shared" ca="1" si="8"/>
        <v/>
      </c>
      <c r="O31" s="763" t="str">
        <f t="shared" si="9"/>
        <v/>
      </c>
      <c r="P31" s="764" t="str">
        <f t="shared" ca="1" si="10"/>
        <v/>
      </c>
      <c r="Q31" s="763" t="str">
        <f t="shared" si="11"/>
        <v/>
      </c>
      <c r="R31" s="764" t="str">
        <f t="shared" ca="1" si="12"/>
        <v/>
      </c>
      <c r="S31" s="763" t="str">
        <f t="shared" si="13"/>
        <v/>
      </c>
      <c r="T31" s="764" t="str">
        <f t="shared" ca="1" si="14"/>
        <v/>
      </c>
      <c r="U31" s="763" t="str">
        <f t="shared" si="15"/>
        <v/>
      </c>
      <c r="V31" s="764" t="str">
        <f t="shared" ca="1" si="16"/>
        <v/>
      </c>
      <c r="W31" s="763" t="str">
        <f t="shared" si="17"/>
        <v/>
      </c>
      <c r="X31" s="764" t="str">
        <f t="shared" ca="1" si="18"/>
        <v/>
      </c>
      <c r="Y31" s="763" t="str">
        <f t="shared" si="19"/>
        <v/>
      </c>
      <c r="Z31" s="764" t="str">
        <f t="shared" ca="1" si="20"/>
        <v/>
      </c>
      <c r="AA31" s="763" t="str">
        <f t="shared" si="21"/>
        <v/>
      </c>
      <c r="AB31" s="764" t="str">
        <f t="shared" ca="1" si="22"/>
        <v/>
      </c>
      <c r="AC31" s="763" t="str">
        <f t="shared" si="23"/>
        <v/>
      </c>
      <c r="AD31" s="764" t="str">
        <f t="shared" ca="1" si="24"/>
        <v/>
      </c>
      <c r="AE31" s="763" t="str">
        <f t="shared" si="25"/>
        <v/>
      </c>
      <c r="AF31" s="764" t="str">
        <f t="shared" ca="1" si="26"/>
        <v/>
      </c>
      <c r="AG31" s="763" t="str">
        <f t="shared" si="27"/>
        <v/>
      </c>
      <c r="AH31" s="764" t="str">
        <f t="shared" ca="1" si="28"/>
        <v/>
      </c>
      <c r="AI31" s="763" t="str">
        <f t="shared" si="29"/>
        <v/>
      </c>
      <c r="AJ31" s="764" t="str">
        <f t="shared" ca="1" si="30"/>
        <v/>
      </c>
      <c r="AK31" s="763" t="str">
        <f t="shared" si="31"/>
        <v/>
      </c>
      <c r="AL31" s="764" t="str">
        <f t="shared" ca="1" si="32"/>
        <v/>
      </c>
      <c r="AM31" s="763" t="str">
        <f t="shared" si="33"/>
        <v/>
      </c>
      <c r="AN31" s="764" t="str">
        <f t="shared" ca="1" si="34"/>
        <v/>
      </c>
      <c r="AO31" s="763" t="str">
        <f t="shared" si="35"/>
        <v/>
      </c>
      <c r="AP31" s="764" t="str">
        <f t="shared" ca="1" si="36"/>
        <v/>
      </c>
      <c r="AQ31" s="763" t="str">
        <f t="shared" si="37"/>
        <v/>
      </c>
      <c r="AR31" s="764" t="str">
        <f t="shared" ca="1" si="42"/>
        <v/>
      </c>
      <c r="AS31" s="763" t="str">
        <f t="shared" si="38"/>
        <v/>
      </c>
      <c r="AT31" s="764"/>
      <c r="AU31" s="763"/>
      <c r="AV31" s="764"/>
      <c r="AW31" s="763"/>
      <c r="AX31" s="764"/>
      <c r="AY31" s="763"/>
      <c r="AZ31" s="764"/>
      <c r="BA31" s="763"/>
      <c r="BB31" s="764"/>
      <c r="BC31" s="763"/>
      <c r="BD31" s="764"/>
      <c r="BE31" s="763"/>
      <c r="BF31" s="764"/>
      <c r="BG31" s="763"/>
      <c r="BH31" s="764"/>
      <c r="BI31" s="763"/>
      <c r="BJ31" s="764"/>
      <c r="BK31" s="763"/>
    </row>
    <row r="32" spans="1:63" ht="21" hidden="1" customHeight="1" x14ac:dyDescent="0.2">
      <c r="A32" s="759">
        <v>19</v>
      </c>
      <c r="B32" s="760"/>
      <c r="C32" s="761" t="str">
        <f t="shared" si="39"/>
        <v/>
      </c>
      <c r="D32" s="762" t="str">
        <f t="shared" si="40"/>
        <v/>
      </c>
      <c r="E32" s="763" t="str">
        <f t="shared" si="41"/>
        <v/>
      </c>
      <c r="F32" s="764" t="str">
        <f t="shared" si="0"/>
        <v/>
      </c>
      <c r="G32" s="763" t="str">
        <f t="shared" si="1"/>
        <v/>
      </c>
      <c r="H32" s="764" t="str">
        <f t="shared" ca="1" si="2"/>
        <v/>
      </c>
      <c r="I32" s="763" t="str">
        <f t="shared" si="3"/>
        <v/>
      </c>
      <c r="J32" s="764" t="str">
        <f t="shared" ca="1" si="4"/>
        <v/>
      </c>
      <c r="K32" s="763" t="str">
        <f t="shared" si="5"/>
        <v/>
      </c>
      <c r="L32" s="764" t="str">
        <f t="shared" ca="1" si="6"/>
        <v/>
      </c>
      <c r="M32" s="763" t="str">
        <f t="shared" si="7"/>
        <v/>
      </c>
      <c r="N32" s="764" t="str">
        <f t="shared" ca="1" si="8"/>
        <v/>
      </c>
      <c r="O32" s="763" t="str">
        <f t="shared" si="9"/>
        <v/>
      </c>
      <c r="P32" s="764" t="str">
        <f t="shared" ca="1" si="10"/>
        <v/>
      </c>
      <c r="Q32" s="763" t="str">
        <f t="shared" si="11"/>
        <v/>
      </c>
      <c r="R32" s="764" t="str">
        <f t="shared" ca="1" si="12"/>
        <v/>
      </c>
      <c r="S32" s="763" t="str">
        <f t="shared" si="13"/>
        <v/>
      </c>
      <c r="T32" s="764" t="str">
        <f t="shared" ca="1" si="14"/>
        <v/>
      </c>
      <c r="U32" s="763" t="str">
        <f t="shared" si="15"/>
        <v/>
      </c>
      <c r="V32" s="764" t="str">
        <f t="shared" ca="1" si="16"/>
        <v/>
      </c>
      <c r="W32" s="763" t="str">
        <f t="shared" si="17"/>
        <v/>
      </c>
      <c r="X32" s="764" t="str">
        <f t="shared" ca="1" si="18"/>
        <v/>
      </c>
      <c r="Y32" s="763" t="str">
        <f t="shared" si="19"/>
        <v/>
      </c>
      <c r="Z32" s="764" t="str">
        <f t="shared" ca="1" si="20"/>
        <v/>
      </c>
      <c r="AA32" s="763" t="str">
        <f t="shared" si="21"/>
        <v/>
      </c>
      <c r="AB32" s="764" t="str">
        <f t="shared" ca="1" si="22"/>
        <v/>
      </c>
      <c r="AC32" s="763" t="str">
        <f t="shared" si="23"/>
        <v/>
      </c>
      <c r="AD32" s="764" t="str">
        <f t="shared" ca="1" si="24"/>
        <v/>
      </c>
      <c r="AE32" s="763" t="str">
        <f t="shared" si="25"/>
        <v/>
      </c>
      <c r="AF32" s="764" t="str">
        <f t="shared" ca="1" si="26"/>
        <v/>
      </c>
      <c r="AG32" s="763" t="str">
        <f t="shared" si="27"/>
        <v/>
      </c>
      <c r="AH32" s="764" t="str">
        <f t="shared" ca="1" si="28"/>
        <v/>
      </c>
      <c r="AI32" s="763" t="str">
        <f t="shared" si="29"/>
        <v/>
      </c>
      <c r="AJ32" s="764" t="str">
        <f t="shared" ca="1" si="30"/>
        <v/>
      </c>
      <c r="AK32" s="763" t="str">
        <f t="shared" si="31"/>
        <v/>
      </c>
      <c r="AL32" s="764" t="str">
        <f t="shared" ca="1" si="32"/>
        <v/>
      </c>
      <c r="AM32" s="763" t="str">
        <f t="shared" si="33"/>
        <v/>
      </c>
      <c r="AN32" s="764" t="str">
        <f t="shared" ca="1" si="34"/>
        <v/>
      </c>
      <c r="AO32" s="763" t="str">
        <f t="shared" si="35"/>
        <v/>
      </c>
      <c r="AP32" s="764" t="str">
        <f t="shared" ca="1" si="36"/>
        <v/>
      </c>
      <c r="AQ32" s="763" t="str">
        <f t="shared" si="37"/>
        <v/>
      </c>
      <c r="AR32" s="764" t="str">
        <f t="shared" ca="1" si="42"/>
        <v/>
      </c>
      <c r="AS32" s="763" t="str">
        <f t="shared" si="38"/>
        <v/>
      </c>
      <c r="AT32" s="764"/>
      <c r="AU32" s="763"/>
      <c r="AV32" s="764"/>
      <c r="AW32" s="763"/>
      <c r="AX32" s="764"/>
      <c r="AY32" s="763"/>
      <c r="AZ32" s="764"/>
      <c r="BA32" s="763"/>
      <c r="BB32" s="764"/>
      <c r="BC32" s="763"/>
      <c r="BD32" s="764"/>
      <c r="BE32" s="763"/>
      <c r="BF32" s="764"/>
      <c r="BG32" s="763"/>
      <c r="BH32" s="764"/>
      <c r="BI32" s="763"/>
      <c r="BJ32" s="764"/>
      <c r="BK32" s="763"/>
    </row>
    <row r="33" spans="1:63" ht="21" hidden="1" customHeight="1" x14ac:dyDescent="0.2">
      <c r="A33" s="759">
        <v>20</v>
      </c>
      <c r="B33" s="760"/>
      <c r="C33" s="761" t="str">
        <f t="shared" si="39"/>
        <v/>
      </c>
      <c r="D33" s="762" t="str">
        <f t="shared" si="40"/>
        <v/>
      </c>
      <c r="E33" s="763" t="str">
        <f t="shared" si="41"/>
        <v/>
      </c>
      <c r="F33" s="764" t="str">
        <f t="shared" si="0"/>
        <v/>
      </c>
      <c r="G33" s="763" t="str">
        <f t="shared" si="1"/>
        <v/>
      </c>
      <c r="H33" s="764" t="str">
        <f t="shared" ca="1" si="2"/>
        <v/>
      </c>
      <c r="I33" s="763" t="str">
        <f t="shared" si="3"/>
        <v/>
      </c>
      <c r="J33" s="764" t="str">
        <f t="shared" ca="1" si="4"/>
        <v/>
      </c>
      <c r="K33" s="763" t="str">
        <f t="shared" si="5"/>
        <v/>
      </c>
      <c r="L33" s="764" t="str">
        <f t="shared" ca="1" si="6"/>
        <v/>
      </c>
      <c r="M33" s="763" t="str">
        <f t="shared" si="7"/>
        <v/>
      </c>
      <c r="N33" s="764" t="str">
        <f t="shared" ca="1" si="8"/>
        <v/>
      </c>
      <c r="O33" s="763" t="str">
        <f t="shared" si="9"/>
        <v/>
      </c>
      <c r="P33" s="764" t="str">
        <f t="shared" ca="1" si="10"/>
        <v/>
      </c>
      <c r="Q33" s="763" t="str">
        <f t="shared" si="11"/>
        <v/>
      </c>
      <c r="R33" s="764" t="str">
        <f t="shared" ca="1" si="12"/>
        <v/>
      </c>
      <c r="S33" s="763" t="str">
        <f t="shared" si="13"/>
        <v/>
      </c>
      <c r="T33" s="764" t="str">
        <f t="shared" ca="1" si="14"/>
        <v/>
      </c>
      <c r="U33" s="763" t="str">
        <f t="shared" si="15"/>
        <v/>
      </c>
      <c r="V33" s="764" t="str">
        <f t="shared" ca="1" si="16"/>
        <v/>
      </c>
      <c r="W33" s="763" t="str">
        <f t="shared" si="17"/>
        <v/>
      </c>
      <c r="X33" s="764" t="str">
        <f t="shared" ca="1" si="18"/>
        <v/>
      </c>
      <c r="Y33" s="763" t="str">
        <f t="shared" si="19"/>
        <v/>
      </c>
      <c r="Z33" s="764" t="str">
        <f t="shared" ca="1" si="20"/>
        <v/>
      </c>
      <c r="AA33" s="763" t="str">
        <f t="shared" si="21"/>
        <v/>
      </c>
      <c r="AB33" s="764" t="str">
        <f t="shared" ca="1" si="22"/>
        <v/>
      </c>
      <c r="AC33" s="763" t="str">
        <f t="shared" si="23"/>
        <v/>
      </c>
      <c r="AD33" s="764" t="str">
        <f t="shared" ca="1" si="24"/>
        <v/>
      </c>
      <c r="AE33" s="763" t="str">
        <f t="shared" si="25"/>
        <v/>
      </c>
      <c r="AF33" s="764" t="str">
        <f t="shared" ca="1" si="26"/>
        <v/>
      </c>
      <c r="AG33" s="763" t="str">
        <f t="shared" si="27"/>
        <v/>
      </c>
      <c r="AH33" s="764" t="str">
        <f t="shared" ca="1" si="28"/>
        <v/>
      </c>
      <c r="AI33" s="763" t="str">
        <f t="shared" si="29"/>
        <v/>
      </c>
      <c r="AJ33" s="764" t="str">
        <f t="shared" ca="1" si="30"/>
        <v/>
      </c>
      <c r="AK33" s="763" t="str">
        <f t="shared" si="31"/>
        <v/>
      </c>
      <c r="AL33" s="764" t="str">
        <f t="shared" ca="1" si="32"/>
        <v/>
      </c>
      <c r="AM33" s="763" t="str">
        <f t="shared" si="33"/>
        <v/>
      </c>
      <c r="AN33" s="764" t="str">
        <f t="shared" ca="1" si="34"/>
        <v/>
      </c>
      <c r="AO33" s="763" t="str">
        <f t="shared" si="35"/>
        <v/>
      </c>
      <c r="AP33" s="764" t="str">
        <f t="shared" ca="1" si="36"/>
        <v/>
      </c>
      <c r="AQ33" s="763" t="str">
        <f t="shared" si="37"/>
        <v/>
      </c>
      <c r="AR33" s="764" t="str">
        <f t="shared" ca="1" si="42"/>
        <v/>
      </c>
      <c r="AS33" s="763" t="str">
        <f t="shared" si="38"/>
        <v/>
      </c>
      <c r="AT33" s="764"/>
      <c r="AU33" s="763"/>
      <c r="AV33" s="764"/>
      <c r="AW33" s="763"/>
      <c r="AX33" s="764"/>
      <c r="AY33" s="763"/>
      <c r="AZ33" s="764"/>
      <c r="BA33" s="763"/>
      <c r="BB33" s="764"/>
      <c r="BC33" s="763"/>
      <c r="BD33" s="764"/>
      <c r="BE33" s="763"/>
      <c r="BF33" s="764"/>
      <c r="BG33" s="763"/>
      <c r="BH33" s="764"/>
      <c r="BI33" s="763"/>
      <c r="BJ33" s="764"/>
      <c r="BK33" s="763"/>
    </row>
    <row r="34" spans="1:63" ht="21" hidden="1" customHeight="1" x14ac:dyDescent="0.2">
      <c r="A34" s="759">
        <v>21</v>
      </c>
      <c r="B34" s="760"/>
      <c r="C34" s="761" t="str">
        <f t="shared" si="39"/>
        <v/>
      </c>
      <c r="D34" s="762" t="str">
        <f t="shared" si="40"/>
        <v/>
      </c>
      <c r="E34" s="763" t="str">
        <f t="shared" si="41"/>
        <v/>
      </c>
      <c r="F34" s="764" t="str">
        <f t="shared" si="0"/>
        <v/>
      </c>
      <c r="G34" s="763" t="str">
        <f t="shared" si="1"/>
        <v/>
      </c>
      <c r="H34" s="764" t="str">
        <f t="shared" ca="1" si="2"/>
        <v/>
      </c>
      <c r="I34" s="763" t="str">
        <f t="shared" si="3"/>
        <v/>
      </c>
      <c r="J34" s="764" t="str">
        <f t="shared" ca="1" si="4"/>
        <v/>
      </c>
      <c r="K34" s="763" t="str">
        <f t="shared" si="5"/>
        <v/>
      </c>
      <c r="L34" s="764" t="str">
        <f t="shared" ca="1" si="6"/>
        <v/>
      </c>
      <c r="M34" s="763" t="str">
        <f t="shared" si="7"/>
        <v/>
      </c>
      <c r="N34" s="764" t="str">
        <f t="shared" ca="1" si="8"/>
        <v/>
      </c>
      <c r="O34" s="763" t="str">
        <f t="shared" si="9"/>
        <v/>
      </c>
      <c r="P34" s="764" t="str">
        <f t="shared" ca="1" si="10"/>
        <v/>
      </c>
      <c r="Q34" s="763" t="str">
        <f t="shared" si="11"/>
        <v/>
      </c>
      <c r="R34" s="764" t="str">
        <f t="shared" ca="1" si="12"/>
        <v/>
      </c>
      <c r="S34" s="763" t="str">
        <f t="shared" si="13"/>
        <v/>
      </c>
      <c r="T34" s="764" t="str">
        <f t="shared" ca="1" si="14"/>
        <v/>
      </c>
      <c r="U34" s="763" t="str">
        <f t="shared" si="15"/>
        <v/>
      </c>
      <c r="V34" s="764" t="str">
        <f t="shared" ca="1" si="16"/>
        <v/>
      </c>
      <c r="W34" s="763" t="str">
        <f t="shared" si="17"/>
        <v/>
      </c>
      <c r="X34" s="764" t="str">
        <f t="shared" ca="1" si="18"/>
        <v/>
      </c>
      <c r="Y34" s="763" t="str">
        <f t="shared" si="19"/>
        <v/>
      </c>
      <c r="Z34" s="764" t="str">
        <f t="shared" ca="1" si="20"/>
        <v/>
      </c>
      <c r="AA34" s="763" t="str">
        <f t="shared" si="21"/>
        <v/>
      </c>
      <c r="AB34" s="764" t="str">
        <f t="shared" ca="1" si="22"/>
        <v/>
      </c>
      <c r="AC34" s="763" t="str">
        <f t="shared" si="23"/>
        <v/>
      </c>
      <c r="AD34" s="764" t="str">
        <f t="shared" ca="1" si="24"/>
        <v/>
      </c>
      <c r="AE34" s="763" t="str">
        <f t="shared" si="25"/>
        <v/>
      </c>
      <c r="AF34" s="764" t="str">
        <f t="shared" ca="1" si="26"/>
        <v/>
      </c>
      <c r="AG34" s="763" t="str">
        <f t="shared" si="27"/>
        <v/>
      </c>
      <c r="AH34" s="764" t="str">
        <f t="shared" ca="1" si="28"/>
        <v/>
      </c>
      <c r="AI34" s="763" t="str">
        <f t="shared" si="29"/>
        <v/>
      </c>
      <c r="AJ34" s="764" t="str">
        <f t="shared" ca="1" si="30"/>
        <v/>
      </c>
      <c r="AK34" s="763" t="str">
        <f t="shared" si="31"/>
        <v/>
      </c>
      <c r="AL34" s="764" t="str">
        <f t="shared" ca="1" si="32"/>
        <v/>
      </c>
      <c r="AM34" s="763" t="str">
        <f t="shared" si="33"/>
        <v/>
      </c>
      <c r="AN34" s="764" t="str">
        <f t="shared" ca="1" si="34"/>
        <v/>
      </c>
      <c r="AO34" s="763" t="str">
        <f t="shared" si="35"/>
        <v/>
      </c>
      <c r="AP34" s="764" t="str">
        <f t="shared" ca="1" si="36"/>
        <v/>
      </c>
      <c r="AQ34" s="763" t="str">
        <f t="shared" si="37"/>
        <v/>
      </c>
      <c r="AR34" s="764" t="str">
        <f t="shared" ca="1" si="42"/>
        <v/>
      </c>
      <c r="AS34" s="763" t="str">
        <f t="shared" si="38"/>
        <v/>
      </c>
      <c r="AT34" s="764"/>
      <c r="AU34" s="763"/>
      <c r="AV34" s="764"/>
      <c r="AW34" s="763"/>
      <c r="AX34" s="764"/>
      <c r="AY34" s="763"/>
      <c r="AZ34" s="764"/>
      <c r="BA34" s="763"/>
      <c r="BB34" s="764"/>
      <c r="BC34" s="763"/>
      <c r="BD34" s="764"/>
      <c r="BE34" s="763"/>
      <c r="BF34" s="764"/>
      <c r="BG34" s="763"/>
      <c r="BH34" s="764"/>
      <c r="BI34" s="763"/>
      <c r="BJ34" s="764"/>
      <c r="BK34" s="763"/>
    </row>
    <row r="35" spans="1:63" ht="21" hidden="1" customHeight="1" x14ac:dyDescent="0.2">
      <c r="A35" s="759">
        <v>22</v>
      </c>
      <c r="B35" s="760"/>
      <c r="C35" s="761" t="str">
        <f t="shared" si="39"/>
        <v/>
      </c>
      <c r="D35" s="762" t="str">
        <f t="shared" si="40"/>
        <v/>
      </c>
      <c r="E35" s="763" t="str">
        <f t="shared" si="41"/>
        <v/>
      </c>
      <c r="F35" s="764" t="str">
        <f t="shared" si="0"/>
        <v/>
      </c>
      <c r="G35" s="763" t="str">
        <f t="shared" si="1"/>
        <v/>
      </c>
      <c r="H35" s="764" t="str">
        <f t="shared" ca="1" si="2"/>
        <v/>
      </c>
      <c r="I35" s="763" t="str">
        <f t="shared" si="3"/>
        <v/>
      </c>
      <c r="J35" s="764" t="str">
        <f t="shared" ca="1" si="4"/>
        <v/>
      </c>
      <c r="K35" s="763" t="str">
        <f t="shared" si="5"/>
        <v/>
      </c>
      <c r="L35" s="764" t="str">
        <f t="shared" ca="1" si="6"/>
        <v/>
      </c>
      <c r="M35" s="763" t="str">
        <f t="shared" si="7"/>
        <v/>
      </c>
      <c r="N35" s="764" t="str">
        <f t="shared" ca="1" si="8"/>
        <v/>
      </c>
      <c r="O35" s="763" t="str">
        <f t="shared" si="9"/>
        <v/>
      </c>
      <c r="P35" s="764" t="str">
        <f t="shared" ca="1" si="10"/>
        <v/>
      </c>
      <c r="Q35" s="763" t="str">
        <f t="shared" si="11"/>
        <v/>
      </c>
      <c r="R35" s="764" t="str">
        <f t="shared" ca="1" si="12"/>
        <v/>
      </c>
      <c r="S35" s="763" t="str">
        <f t="shared" si="13"/>
        <v/>
      </c>
      <c r="T35" s="764" t="str">
        <f t="shared" ca="1" si="14"/>
        <v/>
      </c>
      <c r="U35" s="763" t="str">
        <f t="shared" si="15"/>
        <v/>
      </c>
      <c r="V35" s="764" t="str">
        <f t="shared" ca="1" si="16"/>
        <v/>
      </c>
      <c r="W35" s="763" t="str">
        <f t="shared" si="17"/>
        <v/>
      </c>
      <c r="X35" s="764" t="str">
        <f t="shared" ca="1" si="18"/>
        <v/>
      </c>
      <c r="Y35" s="763" t="str">
        <f t="shared" si="19"/>
        <v/>
      </c>
      <c r="Z35" s="764" t="str">
        <f t="shared" ca="1" si="20"/>
        <v/>
      </c>
      <c r="AA35" s="763" t="str">
        <f t="shared" si="21"/>
        <v/>
      </c>
      <c r="AB35" s="764" t="str">
        <f t="shared" ca="1" si="22"/>
        <v/>
      </c>
      <c r="AC35" s="763" t="str">
        <f t="shared" si="23"/>
        <v/>
      </c>
      <c r="AD35" s="764" t="str">
        <f t="shared" ca="1" si="24"/>
        <v/>
      </c>
      <c r="AE35" s="763" t="str">
        <f t="shared" si="25"/>
        <v/>
      </c>
      <c r="AF35" s="764" t="str">
        <f t="shared" ca="1" si="26"/>
        <v/>
      </c>
      <c r="AG35" s="763" t="str">
        <f t="shared" si="27"/>
        <v/>
      </c>
      <c r="AH35" s="764" t="str">
        <f t="shared" ca="1" si="28"/>
        <v/>
      </c>
      <c r="AI35" s="763" t="str">
        <f t="shared" si="29"/>
        <v/>
      </c>
      <c r="AJ35" s="764" t="str">
        <f t="shared" ca="1" si="30"/>
        <v/>
      </c>
      <c r="AK35" s="763" t="str">
        <f t="shared" si="31"/>
        <v/>
      </c>
      <c r="AL35" s="764" t="str">
        <f t="shared" ca="1" si="32"/>
        <v/>
      </c>
      <c r="AM35" s="763" t="str">
        <f t="shared" si="33"/>
        <v/>
      </c>
      <c r="AN35" s="764" t="str">
        <f t="shared" ca="1" si="34"/>
        <v/>
      </c>
      <c r="AO35" s="763" t="str">
        <f t="shared" si="35"/>
        <v/>
      </c>
      <c r="AP35" s="764" t="str">
        <f t="shared" ca="1" si="36"/>
        <v/>
      </c>
      <c r="AQ35" s="763" t="str">
        <f t="shared" si="37"/>
        <v/>
      </c>
      <c r="AR35" s="764" t="str">
        <f t="shared" ca="1" si="42"/>
        <v/>
      </c>
      <c r="AS35" s="763" t="str">
        <f t="shared" si="38"/>
        <v/>
      </c>
      <c r="AT35" s="764"/>
      <c r="AU35" s="763"/>
      <c r="AV35" s="764"/>
      <c r="AW35" s="763"/>
      <c r="AX35" s="764"/>
      <c r="AY35" s="763"/>
      <c r="AZ35" s="764"/>
      <c r="BA35" s="763"/>
      <c r="BB35" s="764"/>
      <c r="BC35" s="763"/>
      <c r="BD35" s="764"/>
      <c r="BE35" s="763"/>
      <c r="BF35" s="764"/>
      <c r="BG35" s="763"/>
      <c r="BH35" s="764"/>
      <c r="BI35" s="763"/>
      <c r="BJ35" s="764"/>
      <c r="BK35" s="763"/>
    </row>
    <row r="36" spans="1:63" ht="21" hidden="1" customHeight="1" x14ac:dyDescent="0.2">
      <c r="A36" s="759">
        <v>23</v>
      </c>
      <c r="B36" s="760"/>
      <c r="C36" s="761" t="str">
        <f t="shared" si="39"/>
        <v/>
      </c>
      <c r="D36" s="762" t="str">
        <f t="shared" si="40"/>
        <v/>
      </c>
      <c r="E36" s="763" t="str">
        <f t="shared" si="41"/>
        <v/>
      </c>
      <c r="F36" s="764" t="str">
        <f t="shared" si="0"/>
        <v/>
      </c>
      <c r="G36" s="763" t="str">
        <f t="shared" si="1"/>
        <v/>
      </c>
      <c r="H36" s="764" t="str">
        <f t="shared" ca="1" si="2"/>
        <v/>
      </c>
      <c r="I36" s="763" t="str">
        <f t="shared" si="3"/>
        <v/>
      </c>
      <c r="J36" s="764" t="str">
        <f t="shared" ca="1" si="4"/>
        <v/>
      </c>
      <c r="K36" s="763" t="str">
        <f t="shared" si="5"/>
        <v/>
      </c>
      <c r="L36" s="764" t="str">
        <f t="shared" ca="1" si="6"/>
        <v/>
      </c>
      <c r="M36" s="763" t="str">
        <f t="shared" si="7"/>
        <v/>
      </c>
      <c r="N36" s="764" t="str">
        <f t="shared" ca="1" si="8"/>
        <v/>
      </c>
      <c r="O36" s="763" t="str">
        <f t="shared" si="9"/>
        <v/>
      </c>
      <c r="P36" s="764" t="str">
        <f t="shared" ca="1" si="10"/>
        <v/>
      </c>
      <c r="Q36" s="763" t="str">
        <f t="shared" si="11"/>
        <v/>
      </c>
      <c r="R36" s="764" t="str">
        <f t="shared" ca="1" si="12"/>
        <v/>
      </c>
      <c r="S36" s="763" t="str">
        <f t="shared" si="13"/>
        <v/>
      </c>
      <c r="T36" s="764" t="str">
        <f t="shared" ca="1" si="14"/>
        <v/>
      </c>
      <c r="U36" s="763" t="str">
        <f t="shared" si="15"/>
        <v/>
      </c>
      <c r="V36" s="764" t="str">
        <f t="shared" ca="1" si="16"/>
        <v/>
      </c>
      <c r="W36" s="763" t="str">
        <f t="shared" si="17"/>
        <v/>
      </c>
      <c r="X36" s="764" t="str">
        <f t="shared" ca="1" si="18"/>
        <v/>
      </c>
      <c r="Y36" s="763" t="str">
        <f t="shared" si="19"/>
        <v/>
      </c>
      <c r="Z36" s="764" t="str">
        <f t="shared" ca="1" si="20"/>
        <v/>
      </c>
      <c r="AA36" s="763" t="str">
        <f t="shared" si="21"/>
        <v/>
      </c>
      <c r="AB36" s="764" t="str">
        <f t="shared" ca="1" si="22"/>
        <v/>
      </c>
      <c r="AC36" s="763" t="str">
        <f t="shared" si="23"/>
        <v/>
      </c>
      <c r="AD36" s="764" t="str">
        <f t="shared" ca="1" si="24"/>
        <v/>
      </c>
      <c r="AE36" s="763" t="str">
        <f t="shared" si="25"/>
        <v/>
      </c>
      <c r="AF36" s="764" t="str">
        <f t="shared" ca="1" si="26"/>
        <v/>
      </c>
      <c r="AG36" s="763" t="str">
        <f t="shared" si="27"/>
        <v/>
      </c>
      <c r="AH36" s="764" t="str">
        <f t="shared" ca="1" si="28"/>
        <v/>
      </c>
      <c r="AI36" s="763" t="str">
        <f t="shared" si="29"/>
        <v/>
      </c>
      <c r="AJ36" s="764" t="str">
        <f t="shared" ca="1" si="30"/>
        <v/>
      </c>
      <c r="AK36" s="763" t="str">
        <f t="shared" si="31"/>
        <v/>
      </c>
      <c r="AL36" s="764" t="str">
        <f t="shared" ca="1" si="32"/>
        <v/>
      </c>
      <c r="AM36" s="763" t="str">
        <f t="shared" si="33"/>
        <v/>
      </c>
      <c r="AN36" s="764" t="str">
        <f t="shared" ca="1" si="34"/>
        <v/>
      </c>
      <c r="AO36" s="763" t="str">
        <f t="shared" si="35"/>
        <v/>
      </c>
      <c r="AP36" s="764" t="str">
        <f t="shared" ca="1" si="36"/>
        <v/>
      </c>
      <c r="AQ36" s="763" t="str">
        <f t="shared" si="37"/>
        <v/>
      </c>
      <c r="AR36" s="764" t="str">
        <f t="shared" ca="1" si="42"/>
        <v/>
      </c>
      <c r="AS36" s="763" t="str">
        <f t="shared" si="38"/>
        <v/>
      </c>
      <c r="AT36" s="764"/>
      <c r="AU36" s="763"/>
      <c r="AV36" s="764"/>
      <c r="AW36" s="763"/>
      <c r="AX36" s="764"/>
      <c r="AY36" s="763"/>
      <c r="AZ36" s="764"/>
      <c r="BA36" s="763"/>
      <c r="BB36" s="764"/>
      <c r="BC36" s="763"/>
      <c r="BD36" s="764"/>
      <c r="BE36" s="763"/>
      <c r="BF36" s="764"/>
      <c r="BG36" s="763"/>
      <c r="BH36" s="764"/>
      <c r="BI36" s="763"/>
      <c r="BJ36" s="764"/>
      <c r="BK36" s="763"/>
    </row>
    <row r="37" spans="1:63" ht="21" hidden="1" customHeight="1" x14ac:dyDescent="0.2">
      <c r="A37" s="759">
        <v>24</v>
      </c>
      <c r="B37" s="760"/>
      <c r="C37" s="761" t="str">
        <f t="shared" si="39"/>
        <v/>
      </c>
      <c r="D37" s="762" t="str">
        <f t="shared" si="40"/>
        <v/>
      </c>
      <c r="E37" s="763" t="str">
        <f t="shared" si="41"/>
        <v/>
      </c>
      <c r="F37" s="764" t="str">
        <f t="shared" si="0"/>
        <v/>
      </c>
      <c r="G37" s="763" t="str">
        <f t="shared" si="1"/>
        <v/>
      </c>
      <c r="H37" s="764" t="str">
        <f t="shared" ca="1" si="2"/>
        <v/>
      </c>
      <c r="I37" s="763" t="str">
        <f t="shared" si="3"/>
        <v/>
      </c>
      <c r="J37" s="764" t="str">
        <f t="shared" ca="1" si="4"/>
        <v/>
      </c>
      <c r="K37" s="763" t="str">
        <f t="shared" si="5"/>
        <v/>
      </c>
      <c r="L37" s="764" t="str">
        <f t="shared" ca="1" si="6"/>
        <v/>
      </c>
      <c r="M37" s="763" t="str">
        <f t="shared" si="7"/>
        <v/>
      </c>
      <c r="N37" s="764" t="str">
        <f t="shared" ca="1" si="8"/>
        <v/>
      </c>
      <c r="O37" s="763" t="str">
        <f t="shared" si="9"/>
        <v/>
      </c>
      <c r="P37" s="764" t="str">
        <f t="shared" ca="1" si="10"/>
        <v/>
      </c>
      <c r="Q37" s="763" t="str">
        <f t="shared" si="11"/>
        <v/>
      </c>
      <c r="R37" s="764" t="str">
        <f t="shared" ca="1" si="12"/>
        <v/>
      </c>
      <c r="S37" s="763" t="str">
        <f t="shared" si="13"/>
        <v/>
      </c>
      <c r="T37" s="764" t="str">
        <f t="shared" ca="1" si="14"/>
        <v/>
      </c>
      <c r="U37" s="763" t="str">
        <f t="shared" si="15"/>
        <v/>
      </c>
      <c r="V37" s="764" t="str">
        <f t="shared" ca="1" si="16"/>
        <v/>
      </c>
      <c r="W37" s="763" t="str">
        <f t="shared" si="17"/>
        <v/>
      </c>
      <c r="X37" s="764" t="str">
        <f t="shared" ca="1" si="18"/>
        <v/>
      </c>
      <c r="Y37" s="763" t="str">
        <f t="shared" si="19"/>
        <v/>
      </c>
      <c r="Z37" s="764" t="str">
        <f t="shared" ca="1" si="20"/>
        <v/>
      </c>
      <c r="AA37" s="763" t="str">
        <f t="shared" si="21"/>
        <v/>
      </c>
      <c r="AB37" s="764" t="str">
        <f t="shared" ca="1" si="22"/>
        <v/>
      </c>
      <c r="AC37" s="763" t="str">
        <f t="shared" si="23"/>
        <v/>
      </c>
      <c r="AD37" s="764" t="str">
        <f t="shared" ca="1" si="24"/>
        <v/>
      </c>
      <c r="AE37" s="763" t="str">
        <f t="shared" si="25"/>
        <v/>
      </c>
      <c r="AF37" s="764" t="str">
        <f t="shared" ca="1" si="26"/>
        <v/>
      </c>
      <c r="AG37" s="763" t="str">
        <f t="shared" si="27"/>
        <v/>
      </c>
      <c r="AH37" s="764" t="str">
        <f t="shared" ca="1" si="28"/>
        <v/>
      </c>
      <c r="AI37" s="763" t="str">
        <f t="shared" si="29"/>
        <v/>
      </c>
      <c r="AJ37" s="764" t="str">
        <f t="shared" ca="1" si="30"/>
        <v/>
      </c>
      <c r="AK37" s="763" t="str">
        <f t="shared" si="31"/>
        <v/>
      </c>
      <c r="AL37" s="764" t="str">
        <f t="shared" ca="1" si="32"/>
        <v/>
      </c>
      <c r="AM37" s="763" t="str">
        <f t="shared" si="33"/>
        <v/>
      </c>
      <c r="AN37" s="764" t="str">
        <f t="shared" ca="1" si="34"/>
        <v/>
      </c>
      <c r="AO37" s="763" t="str">
        <f t="shared" si="35"/>
        <v/>
      </c>
      <c r="AP37" s="764" t="str">
        <f t="shared" ca="1" si="36"/>
        <v/>
      </c>
      <c r="AQ37" s="763" t="str">
        <f t="shared" si="37"/>
        <v/>
      </c>
      <c r="AR37" s="764" t="str">
        <f t="shared" ca="1" si="42"/>
        <v/>
      </c>
      <c r="AS37" s="763" t="str">
        <f t="shared" si="38"/>
        <v/>
      </c>
      <c r="AT37" s="764"/>
      <c r="AU37" s="763"/>
      <c r="AV37" s="764"/>
      <c r="AW37" s="763"/>
      <c r="AX37" s="764"/>
      <c r="AY37" s="763"/>
      <c r="AZ37" s="764"/>
      <c r="BA37" s="763"/>
      <c r="BB37" s="764"/>
      <c r="BC37" s="763"/>
      <c r="BD37" s="764"/>
      <c r="BE37" s="763"/>
      <c r="BF37" s="764"/>
      <c r="BG37" s="763"/>
      <c r="BH37" s="764"/>
      <c r="BI37" s="763"/>
      <c r="BJ37" s="764"/>
      <c r="BK37" s="763"/>
    </row>
    <row r="38" spans="1:63" ht="21" hidden="1" customHeight="1" x14ac:dyDescent="0.2">
      <c r="A38" s="759">
        <v>25</v>
      </c>
      <c r="B38" s="760"/>
      <c r="C38" s="761" t="str">
        <f t="shared" si="39"/>
        <v/>
      </c>
      <c r="D38" s="762" t="str">
        <f t="shared" si="40"/>
        <v/>
      </c>
      <c r="E38" s="763" t="str">
        <f t="shared" si="41"/>
        <v/>
      </c>
      <c r="F38" s="764" t="str">
        <f t="shared" si="0"/>
        <v/>
      </c>
      <c r="G38" s="763" t="str">
        <f t="shared" si="1"/>
        <v/>
      </c>
      <c r="H38" s="764" t="str">
        <f t="shared" ca="1" si="2"/>
        <v/>
      </c>
      <c r="I38" s="763" t="str">
        <f t="shared" si="3"/>
        <v/>
      </c>
      <c r="J38" s="764" t="str">
        <f t="shared" ca="1" si="4"/>
        <v/>
      </c>
      <c r="K38" s="763" t="str">
        <f t="shared" si="5"/>
        <v/>
      </c>
      <c r="L38" s="764" t="str">
        <f t="shared" ca="1" si="6"/>
        <v/>
      </c>
      <c r="M38" s="763" t="str">
        <f t="shared" si="7"/>
        <v/>
      </c>
      <c r="N38" s="764" t="str">
        <f t="shared" ca="1" si="8"/>
        <v/>
      </c>
      <c r="O38" s="763" t="str">
        <f t="shared" si="9"/>
        <v/>
      </c>
      <c r="P38" s="764" t="str">
        <f t="shared" ca="1" si="10"/>
        <v/>
      </c>
      <c r="Q38" s="763" t="str">
        <f t="shared" si="11"/>
        <v/>
      </c>
      <c r="R38" s="764" t="str">
        <f t="shared" ca="1" si="12"/>
        <v/>
      </c>
      <c r="S38" s="763" t="str">
        <f t="shared" si="13"/>
        <v/>
      </c>
      <c r="T38" s="764" t="str">
        <f t="shared" ca="1" si="14"/>
        <v/>
      </c>
      <c r="U38" s="763" t="str">
        <f t="shared" si="15"/>
        <v/>
      </c>
      <c r="V38" s="764" t="str">
        <f t="shared" ca="1" si="16"/>
        <v/>
      </c>
      <c r="W38" s="763" t="str">
        <f t="shared" si="17"/>
        <v/>
      </c>
      <c r="X38" s="764" t="str">
        <f t="shared" ca="1" si="18"/>
        <v/>
      </c>
      <c r="Y38" s="763" t="str">
        <f t="shared" si="19"/>
        <v/>
      </c>
      <c r="Z38" s="764" t="str">
        <f t="shared" ca="1" si="20"/>
        <v/>
      </c>
      <c r="AA38" s="763" t="str">
        <f t="shared" si="21"/>
        <v/>
      </c>
      <c r="AB38" s="764" t="str">
        <f t="shared" ca="1" si="22"/>
        <v/>
      </c>
      <c r="AC38" s="763" t="str">
        <f t="shared" si="23"/>
        <v/>
      </c>
      <c r="AD38" s="764" t="str">
        <f t="shared" ca="1" si="24"/>
        <v/>
      </c>
      <c r="AE38" s="763" t="str">
        <f t="shared" si="25"/>
        <v/>
      </c>
      <c r="AF38" s="764" t="str">
        <f t="shared" ca="1" si="26"/>
        <v/>
      </c>
      <c r="AG38" s="763" t="str">
        <f t="shared" si="27"/>
        <v/>
      </c>
      <c r="AH38" s="764" t="str">
        <f t="shared" ca="1" si="28"/>
        <v/>
      </c>
      <c r="AI38" s="763" t="str">
        <f t="shared" si="29"/>
        <v/>
      </c>
      <c r="AJ38" s="764" t="str">
        <f t="shared" ca="1" si="30"/>
        <v/>
      </c>
      <c r="AK38" s="763" t="str">
        <f t="shared" si="31"/>
        <v/>
      </c>
      <c r="AL38" s="764" t="str">
        <f t="shared" ca="1" si="32"/>
        <v/>
      </c>
      <c r="AM38" s="763" t="str">
        <f t="shared" si="33"/>
        <v/>
      </c>
      <c r="AN38" s="764" t="str">
        <f t="shared" ca="1" si="34"/>
        <v/>
      </c>
      <c r="AO38" s="763" t="str">
        <f t="shared" si="35"/>
        <v/>
      </c>
      <c r="AP38" s="764" t="str">
        <f t="shared" ca="1" si="36"/>
        <v/>
      </c>
      <c r="AQ38" s="763" t="str">
        <f t="shared" si="37"/>
        <v/>
      </c>
      <c r="AR38" s="764" t="str">
        <f t="shared" ca="1" si="42"/>
        <v/>
      </c>
      <c r="AS38" s="763" t="str">
        <f t="shared" si="38"/>
        <v/>
      </c>
      <c r="AT38" s="764"/>
      <c r="AU38" s="763"/>
      <c r="AV38" s="764"/>
      <c r="AW38" s="763"/>
      <c r="AX38" s="764"/>
      <c r="AY38" s="763"/>
      <c r="AZ38" s="764"/>
      <c r="BA38" s="763"/>
      <c r="BB38" s="764"/>
      <c r="BC38" s="763"/>
      <c r="BD38" s="764"/>
      <c r="BE38" s="763"/>
      <c r="BF38" s="764"/>
      <c r="BG38" s="763"/>
      <c r="BH38" s="764"/>
      <c r="BI38" s="763"/>
      <c r="BJ38" s="764"/>
      <c r="BK38" s="763"/>
    </row>
    <row r="39" spans="1:63" ht="21" hidden="1" customHeight="1" x14ac:dyDescent="0.2">
      <c r="A39" s="759">
        <v>26</v>
      </c>
      <c r="B39" s="760"/>
      <c r="C39" s="761" t="str">
        <f t="shared" si="39"/>
        <v/>
      </c>
      <c r="D39" s="762" t="str">
        <f t="shared" si="40"/>
        <v/>
      </c>
      <c r="E39" s="763" t="str">
        <f t="shared" si="41"/>
        <v/>
      </c>
      <c r="F39" s="764" t="str">
        <f t="shared" si="0"/>
        <v/>
      </c>
      <c r="G39" s="763" t="str">
        <f t="shared" si="1"/>
        <v/>
      </c>
      <c r="H39" s="764" t="str">
        <f t="shared" ca="1" si="2"/>
        <v/>
      </c>
      <c r="I39" s="763" t="str">
        <f t="shared" si="3"/>
        <v/>
      </c>
      <c r="J39" s="764" t="str">
        <f t="shared" ca="1" si="4"/>
        <v/>
      </c>
      <c r="K39" s="763" t="str">
        <f t="shared" si="5"/>
        <v/>
      </c>
      <c r="L39" s="764" t="str">
        <f t="shared" ca="1" si="6"/>
        <v/>
      </c>
      <c r="M39" s="763" t="str">
        <f t="shared" si="7"/>
        <v/>
      </c>
      <c r="N39" s="764" t="str">
        <f t="shared" ca="1" si="8"/>
        <v/>
      </c>
      <c r="O39" s="763" t="str">
        <f t="shared" si="9"/>
        <v/>
      </c>
      <c r="P39" s="764" t="str">
        <f t="shared" ca="1" si="10"/>
        <v/>
      </c>
      <c r="Q39" s="763" t="str">
        <f t="shared" si="11"/>
        <v/>
      </c>
      <c r="R39" s="764" t="str">
        <f t="shared" ca="1" si="12"/>
        <v/>
      </c>
      <c r="S39" s="763" t="str">
        <f t="shared" si="13"/>
        <v/>
      </c>
      <c r="T39" s="764" t="str">
        <f t="shared" ca="1" si="14"/>
        <v/>
      </c>
      <c r="U39" s="763" t="str">
        <f t="shared" si="15"/>
        <v/>
      </c>
      <c r="V39" s="764" t="str">
        <f t="shared" ca="1" si="16"/>
        <v/>
      </c>
      <c r="W39" s="763" t="str">
        <f t="shared" si="17"/>
        <v/>
      </c>
      <c r="X39" s="764" t="str">
        <f t="shared" ca="1" si="18"/>
        <v/>
      </c>
      <c r="Y39" s="763" t="str">
        <f t="shared" si="19"/>
        <v/>
      </c>
      <c r="Z39" s="764" t="str">
        <f t="shared" ca="1" si="20"/>
        <v/>
      </c>
      <c r="AA39" s="763" t="str">
        <f t="shared" si="21"/>
        <v/>
      </c>
      <c r="AB39" s="764" t="str">
        <f t="shared" ca="1" si="22"/>
        <v/>
      </c>
      <c r="AC39" s="763" t="str">
        <f t="shared" si="23"/>
        <v/>
      </c>
      <c r="AD39" s="764" t="str">
        <f t="shared" ca="1" si="24"/>
        <v/>
      </c>
      <c r="AE39" s="763" t="str">
        <f t="shared" si="25"/>
        <v/>
      </c>
      <c r="AF39" s="764" t="str">
        <f t="shared" ca="1" si="26"/>
        <v/>
      </c>
      <c r="AG39" s="763" t="str">
        <f t="shared" si="27"/>
        <v/>
      </c>
      <c r="AH39" s="764" t="str">
        <f t="shared" ca="1" si="28"/>
        <v/>
      </c>
      <c r="AI39" s="763" t="str">
        <f t="shared" si="29"/>
        <v/>
      </c>
      <c r="AJ39" s="764" t="str">
        <f t="shared" ca="1" si="30"/>
        <v/>
      </c>
      <c r="AK39" s="763" t="str">
        <f t="shared" si="31"/>
        <v/>
      </c>
      <c r="AL39" s="764" t="str">
        <f t="shared" ca="1" si="32"/>
        <v/>
      </c>
      <c r="AM39" s="763" t="str">
        <f t="shared" si="33"/>
        <v/>
      </c>
      <c r="AN39" s="764" t="str">
        <f t="shared" ca="1" si="34"/>
        <v/>
      </c>
      <c r="AO39" s="763" t="str">
        <f t="shared" si="35"/>
        <v/>
      </c>
      <c r="AP39" s="764" t="str">
        <f t="shared" ca="1" si="36"/>
        <v/>
      </c>
      <c r="AQ39" s="763" t="str">
        <f t="shared" si="37"/>
        <v/>
      </c>
      <c r="AR39" s="764" t="str">
        <f t="shared" ca="1" si="42"/>
        <v/>
      </c>
      <c r="AS39" s="763" t="str">
        <f t="shared" si="38"/>
        <v/>
      </c>
      <c r="AT39" s="764"/>
      <c r="AU39" s="763"/>
      <c r="AV39" s="764"/>
      <c r="AW39" s="763"/>
      <c r="AX39" s="764"/>
      <c r="AY39" s="763"/>
      <c r="AZ39" s="764"/>
      <c r="BA39" s="763"/>
      <c r="BB39" s="764"/>
      <c r="BC39" s="763"/>
      <c r="BD39" s="764"/>
      <c r="BE39" s="763"/>
      <c r="BF39" s="764"/>
      <c r="BG39" s="763"/>
      <c r="BH39" s="764"/>
      <c r="BI39" s="763"/>
      <c r="BJ39" s="764"/>
      <c r="BK39" s="763"/>
    </row>
    <row r="40" spans="1:63" ht="21" hidden="1" customHeight="1" x14ac:dyDescent="0.2">
      <c r="A40" s="759">
        <v>27</v>
      </c>
      <c r="B40" s="760"/>
      <c r="C40" s="761" t="str">
        <f t="shared" si="39"/>
        <v/>
      </c>
      <c r="D40" s="762" t="str">
        <f t="shared" si="40"/>
        <v/>
      </c>
      <c r="E40" s="763" t="str">
        <f t="shared" si="41"/>
        <v/>
      </c>
      <c r="F40" s="764" t="str">
        <f t="shared" si="0"/>
        <v/>
      </c>
      <c r="G40" s="763" t="str">
        <f t="shared" si="1"/>
        <v/>
      </c>
      <c r="H40" s="764" t="str">
        <f t="shared" ca="1" si="2"/>
        <v/>
      </c>
      <c r="I40" s="763" t="str">
        <f t="shared" si="3"/>
        <v/>
      </c>
      <c r="J40" s="764" t="str">
        <f t="shared" ca="1" si="4"/>
        <v/>
      </c>
      <c r="K40" s="763" t="str">
        <f t="shared" si="5"/>
        <v/>
      </c>
      <c r="L40" s="764" t="str">
        <f t="shared" ca="1" si="6"/>
        <v/>
      </c>
      <c r="M40" s="763" t="str">
        <f t="shared" si="7"/>
        <v/>
      </c>
      <c r="N40" s="764" t="str">
        <f t="shared" ca="1" si="8"/>
        <v/>
      </c>
      <c r="O40" s="763" t="str">
        <f t="shared" si="9"/>
        <v/>
      </c>
      <c r="P40" s="764" t="str">
        <f t="shared" ca="1" si="10"/>
        <v/>
      </c>
      <c r="Q40" s="763" t="str">
        <f t="shared" si="11"/>
        <v/>
      </c>
      <c r="R40" s="764" t="str">
        <f t="shared" ca="1" si="12"/>
        <v/>
      </c>
      <c r="S40" s="763" t="str">
        <f t="shared" si="13"/>
        <v/>
      </c>
      <c r="T40" s="764" t="str">
        <f t="shared" ca="1" si="14"/>
        <v/>
      </c>
      <c r="U40" s="763" t="str">
        <f t="shared" si="15"/>
        <v/>
      </c>
      <c r="V40" s="764" t="str">
        <f t="shared" ca="1" si="16"/>
        <v/>
      </c>
      <c r="W40" s="763" t="str">
        <f t="shared" si="17"/>
        <v/>
      </c>
      <c r="X40" s="764" t="str">
        <f t="shared" ca="1" si="18"/>
        <v/>
      </c>
      <c r="Y40" s="763" t="str">
        <f t="shared" si="19"/>
        <v/>
      </c>
      <c r="Z40" s="764" t="str">
        <f t="shared" ca="1" si="20"/>
        <v/>
      </c>
      <c r="AA40" s="763" t="str">
        <f t="shared" si="21"/>
        <v/>
      </c>
      <c r="AB40" s="764" t="str">
        <f t="shared" ca="1" si="22"/>
        <v/>
      </c>
      <c r="AC40" s="763" t="str">
        <f t="shared" si="23"/>
        <v/>
      </c>
      <c r="AD40" s="764" t="str">
        <f t="shared" ca="1" si="24"/>
        <v/>
      </c>
      <c r="AE40" s="763" t="str">
        <f t="shared" si="25"/>
        <v/>
      </c>
      <c r="AF40" s="764" t="str">
        <f t="shared" ca="1" si="26"/>
        <v/>
      </c>
      <c r="AG40" s="763" t="str">
        <f t="shared" si="27"/>
        <v/>
      </c>
      <c r="AH40" s="764" t="str">
        <f t="shared" ca="1" si="28"/>
        <v/>
      </c>
      <c r="AI40" s="763" t="str">
        <f t="shared" si="29"/>
        <v/>
      </c>
      <c r="AJ40" s="764" t="str">
        <f t="shared" ca="1" si="30"/>
        <v/>
      </c>
      <c r="AK40" s="763" t="str">
        <f t="shared" si="31"/>
        <v/>
      </c>
      <c r="AL40" s="764" t="str">
        <f t="shared" ca="1" si="32"/>
        <v/>
      </c>
      <c r="AM40" s="763" t="str">
        <f t="shared" si="33"/>
        <v/>
      </c>
      <c r="AN40" s="764" t="str">
        <f t="shared" ca="1" si="34"/>
        <v/>
      </c>
      <c r="AO40" s="763" t="str">
        <f t="shared" si="35"/>
        <v/>
      </c>
      <c r="AP40" s="764" t="str">
        <f t="shared" ca="1" si="36"/>
        <v/>
      </c>
      <c r="AQ40" s="763" t="str">
        <f t="shared" si="37"/>
        <v/>
      </c>
      <c r="AR40" s="764" t="str">
        <f t="shared" ca="1" si="42"/>
        <v/>
      </c>
      <c r="AS40" s="763" t="str">
        <f t="shared" si="38"/>
        <v/>
      </c>
      <c r="AT40" s="764"/>
      <c r="AU40" s="763"/>
      <c r="AV40" s="764"/>
      <c r="AW40" s="763"/>
      <c r="AX40" s="764"/>
      <c r="AY40" s="763"/>
      <c r="AZ40" s="764"/>
      <c r="BA40" s="763"/>
      <c r="BB40" s="764"/>
      <c r="BC40" s="763"/>
      <c r="BD40" s="764"/>
      <c r="BE40" s="763"/>
      <c r="BF40" s="764"/>
      <c r="BG40" s="763"/>
      <c r="BH40" s="764"/>
      <c r="BI40" s="763"/>
      <c r="BJ40" s="764"/>
      <c r="BK40" s="763"/>
    </row>
    <row r="41" spans="1:63" ht="21" hidden="1" customHeight="1" x14ac:dyDescent="0.2">
      <c r="A41" s="759">
        <v>28</v>
      </c>
      <c r="B41" s="760"/>
      <c r="C41" s="761" t="str">
        <f t="shared" si="39"/>
        <v/>
      </c>
      <c r="D41" s="762" t="str">
        <f t="shared" si="40"/>
        <v/>
      </c>
      <c r="E41" s="763" t="str">
        <f t="shared" si="41"/>
        <v/>
      </c>
      <c r="F41" s="764" t="str">
        <f t="shared" si="0"/>
        <v/>
      </c>
      <c r="G41" s="763" t="str">
        <f t="shared" si="1"/>
        <v/>
      </c>
      <c r="H41" s="764" t="str">
        <f t="shared" ca="1" si="2"/>
        <v/>
      </c>
      <c r="I41" s="763" t="str">
        <f t="shared" si="3"/>
        <v/>
      </c>
      <c r="J41" s="764" t="str">
        <f t="shared" ca="1" si="4"/>
        <v/>
      </c>
      <c r="K41" s="763" t="str">
        <f t="shared" si="5"/>
        <v/>
      </c>
      <c r="L41" s="764" t="str">
        <f t="shared" ca="1" si="6"/>
        <v/>
      </c>
      <c r="M41" s="763" t="str">
        <f t="shared" si="7"/>
        <v/>
      </c>
      <c r="N41" s="764" t="str">
        <f t="shared" ca="1" si="8"/>
        <v/>
      </c>
      <c r="O41" s="763" t="str">
        <f t="shared" si="9"/>
        <v/>
      </c>
      <c r="P41" s="764" t="str">
        <f t="shared" ca="1" si="10"/>
        <v/>
      </c>
      <c r="Q41" s="763" t="str">
        <f t="shared" si="11"/>
        <v/>
      </c>
      <c r="R41" s="764" t="str">
        <f t="shared" ca="1" si="12"/>
        <v/>
      </c>
      <c r="S41" s="763" t="str">
        <f t="shared" si="13"/>
        <v/>
      </c>
      <c r="T41" s="764" t="str">
        <f t="shared" ca="1" si="14"/>
        <v/>
      </c>
      <c r="U41" s="763" t="str">
        <f t="shared" si="15"/>
        <v/>
      </c>
      <c r="V41" s="764" t="str">
        <f t="shared" ca="1" si="16"/>
        <v/>
      </c>
      <c r="W41" s="763" t="str">
        <f t="shared" si="17"/>
        <v/>
      </c>
      <c r="X41" s="764" t="str">
        <f t="shared" ca="1" si="18"/>
        <v/>
      </c>
      <c r="Y41" s="763" t="str">
        <f t="shared" si="19"/>
        <v/>
      </c>
      <c r="Z41" s="764" t="str">
        <f t="shared" ca="1" si="20"/>
        <v/>
      </c>
      <c r="AA41" s="763" t="str">
        <f t="shared" si="21"/>
        <v/>
      </c>
      <c r="AB41" s="764" t="str">
        <f t="shared" ca="1" si="22"/>
        <v/>
      </c>
      <c r="AC41" s="763" t="str">
        <f t="shared" si="23"/>
        <v/>
      </c>
      <c r="AD41" s="764" t="str">
        <f t="shared" ca="1" si="24"/>
        <v/>
      </c>
      <c r="AE41" s="763" t="str">
        <f t="shared" si="25"/>
        <v/>
      </c>
      <c r="AF41" s="764" t="str">
        <f t="shared" ca="1" si="26"/>
        <v/>
      </c>
      <c r="AG41" s="763" t="str">
        <f t="shared" si="27"/>
        <v/>
      </c>
      <c r="AH41" s="764" t="str">
        <f t="shared" ca="1" si="28"/>
        <v/>
      </c>
      <c r="AI41" s="763" t="str">
        <f t="shared" si="29"/>
        <v/>
      </c>
      <c r="AJ41" s="764" t="str">
        <f t="shared" ca="1" si="30"/>
        <v/>
      </c>
      <c r="AK41" s="763" t="str">
        <f t="shared" si="31"/>
        <v/>
      </c>
      <c r="AL41" s="764" t="str">
        <f t="shared" ca="1" si="32"/>
        <v/>
      </c>
      <c r="AM41" s="763" t="str">
        <f t="shared" si="33"/>
        <v/>
      </c>
      <c r="AN41" s="764" t="str">
        <f t="shared" ca="1" si="34"/>
        <v/>
      </c>
      <c r="AO41" s="763" t="str">
        <f t="shared" si="35"/>
        <v/>
      </c>
      <c r="AP41" s="764" t="str">
        <f t="shared" ca="1" si="36"/>
        <v/>
      </c>
      <c r="AQ41" s="763" t="str">
        <f t="shared" si="37"/>
        <v/>
      </c>
      <c r="AR41" s="764" t="str">
        <f t="shared" ca="1" si="42"/>
        <v/>
      </c>
      <c r="AS41" s="763" t="str">
        <f t="shared" si="38"/>
        <v/>
      </c>
      <c r="AT41" s="764"/>
      <c r="AU41" s="763"/>
      <c r="AV41" s="764"/>
      <c r="AW41" s="763"/>
      <c r="AX41" s="764"/>
      <c r="AY41" s="763"/>
      <c r="AZ41" s="764"/>
      <c r="BA41" s="763"/>
      <c r="BB41" s="764"/>
      <c r="BC41" s="763"/>
      <c r="BD41" s="764"/>
      <c r="BE41" s="763"/>
      <c r="BF41" s="764"/>
      <c r="BG41" s="763"/>
      <c r="BH41" s="764"/>
      <c r="BI41" s="763"/>
      <c r="BJ41" s="764"/>
      <c r="BK41" s="763"/>
    </row>
    <row r="42" spans="1:63" ht="21" hidden="1" customHeight="1" x14ac:dyDescent="0.2">
      <c r="A42" s="759">
        <v>29</v>
      </c>
      <c r="B42" s="760"/>
      <c r="C42" s="761" t="str">
        <f t="shared" si="39"/>
        <v/>
      </c>
      <c r="D42" s="762" t="str">
        <f t="shared" si="40"/>
        <v/>
      </c>
      <c r="E42" s="763" t="str">
        <f t="shared" si="41"/>
        <v/>
      </c>
      <c r="F42" s="764" t="str">
        <f t="shared" si="0"/>
        <v/>
      </c>
      <c r="G42" s="763" t="str">
        <f t="shared" si="1"/>
        <v/>
      </c>
      <c r="H42" s="764" t="str">
        <f t="shared" ca="1" si="2"/>
        <v/>
      </c>
      <c r="I42" s="763" t="str">
        <f t="shared" si="3"/>
        <v/>
      </c>
      <c r="J42" s="764" t="str">
        <f t="shared" ca="1" si="4"/>
        <v/>
      </c>
      <c r="K42" s="763" t="str">
        <f t="shared" si="5"/>
        <v/>
      </c>
      <c r="L42" s="764" t="str">
        <f t="shared" ca="1" si="6"/>
        <v/>
      </c>
      <c r="M42" s="763" t="str">
        <f t="shared" si="7"/>
        <v/>
      </c>
      <c r="N42" s="764" t="str">
        <f t="shared" ca="1" si="8"/>
        <v/>
      </c>
      <c r="O42" s="763" t="str">
        <f t="shared" si="9"/>
        <v/>
      </c>
      <c r="P42" s="764" t="str">
        <f t="shared" ca="1" si="10"/>
        <v/>
      </c>
      <c r="Q42" s="763" t="str">
        <f t="shared" si="11"/>
        <v/>
      </c>
      <c r="R42" s="764" t="str">
        <f t="shared" ca="1" si="12"/>
        <v/>
      </c>
      <c r="S42" s="763" t="str">
        <f t="shared" si="13"/>
        <v/>
      </c>
      <c r="T42" s="764" t="str">
        <f t="shared" ca="1" si="14"/>
        <v/>
      </c>
      <c r="U42" s="763" t="str">
        <f t="shared" si="15"/>
        <v/>
      </c>
      <c r="V42" s="764" t="str">
        <f t="shared" ca="1" si="16"/>
        <v/>
      </c>
      <c r="W42" s="763" t="str">
        <f t="shared" si="17"/>
        <v/>
      </c>
      <c r="X42" s="764" t="str">
        <f t="shared" ca="1" si="18"/>
        <v/>
      </c>
      <c r="Y42" s="763" t="str">
        <f t="shared" si="19"/>
        <v/>
      </c>
      <c r="Z42" s="764" t="str">
        <f t="shared" ca="1" si="20"/>
        <v/>
      </c>
      <c r="AA42" s="763" t="str">
        <f t="shared" si="21"/>
        <v/>
      </c>
      <c r="AB42" s="764" t="str">
        <f t="shared" ca="1" si="22"/>
        <v/>
      </c>
      <c r="AC42" s="763" t="str">
        <f t="shared" si="23"/>
        <v/>
      </c>
      <c r="AD42" s="764" t="str">
        <f t="shared" ca="1" si="24"/>
        <v/>
      </c>
      <c r="AE42" s="763" t="str">
        <f t="shared" si="25"/>
        <v/>
      </c>
      <c r="AF42" s="764" t="str">
        <f t="shared" ca="1" si="26"/>
        <v/>
      </c>
      <c r="AG42" s="763" t="str">
        <f t="shared" si="27"/>
        <v/>
      </c>
      <c r="AH42" s="764" t="str">
        <f t="shared" ca="1" si="28"/>
        <v/>
      </c>
      <c r="AI42" s="763" t="str">
        <f t="shared" si="29"/>
        <v/>
      </c>
      <c r="AJ42" s="764" t="str">
        <f t="shared" ca="1" si="30"/>
        <v/>
      </c>
      <c r="AK42" s="763" t="str">
        <f t="shared" si="31"/>
        <v/>
      </c>
      <c r="AL42" s="764" t="str">
        <f t="shared" ca="1" si="32"/>
        <v/>
      </c>
      <c r="AM42" s="763" t="str">
        <f t="shared" si="33"/>
        <v/>
      </c>
      <c r="AN42" s="764" t="str">
        <f t="shared" ca="1" si="34"/>
        <v/>
      </c>
      <c r="AO42" s="763" t="str">
        <f t="shared" si="35"/>
        <v/>
      </c>
      <c r="AP42" s="764" t="str">
        <f t="shared" ca="1" si="36"/>
        <v/>
      </c>
      <c r="AQ42" s="763" t="str">
        <f t="shared" si="37"/>
        <v/>
      </c>
      <c r="AR42" s="764" t="str">
        <f t="shared" ca="1" si="42"/>
        <v/>
      </c>
      <c r="AS42" s="763" t="str">
        <f t="shared" si="38"/>
        <v/>
      </c>
      <c r="AT42" s="764"/>
      <c r="AU42" s="763"/>
      <c r="AV42" s="764"/>
      <c r="AW42" s="763"/>
      <c r="AX42" s="764"/>
      <c r="AY42" s="763"/>
      <c r="AZ42" s="764"/>
      <c r="BA42" s="763"/>
      <c r="BB42" s="764"/>
      <c r="BC42" s="763"/>
      <c r="BD42" s="764"/>
      <c r="BE42" s="763"/>
      <c r="BF42" s="764"/>
      <c r="BG42" s="763"/>
      <c r="BH42" s="764"/>
      <c r="BI42" s="763"/>
      <c r="BJ42" s="764"/>
      <c r="BK42" s="763"/>
    </row>
    <row r="43" spans="1:63" ht="21" hidden="1" customHeight="1" x14ac:dyDescent="0.2">
      <c r="A43" s="759">
        <v>30</v>
      </c>
      <c r="B43" s="760"/>
      <c r="C43" s="761" t="str">
        <f t="shared" si="39"/>
        <v/>
      </c>
      <c r="D43" s="762" t="str">
        <f t="shared" si="40"/>
        <v/>
      </c>
      <c r="E43" s="763" t="str">
        <f t="shared" si="41"/>
        <v/>
      </c>
      <c r="F43" s="764" t="str">
        <f t="shared" si="0"/>
        <v/>
      </c>
      <c r="G43" s="763" t="str">
        <f t="shared" si="1"/>
        <v/>
      </c>
      <c r="H43" s="764" t="str">
        <f t="shared" ca="1" si="2"/>
        <v/>
      </c>
      <c r="I43" s="763" t="str">
        <f t="shared" si="3"/>
        <v/>
      </c>
      <c r="J43" s="764" t="str">
        <f t="shared" ca="1" si="4"/>
        <v/>
      </c>
      <c r="K43" s="763" t="str">
        <f t="shared" si="5"/>
        <v/>
      </c>
      <c r="L43" s="764" t="str">
        <f t="shared" ca="1" si="6"/>
        <v/>
      </c>
      <c r="M43" s="763" t="str">
        <f t="shared" si="7"/>
        <v/>
      </c>
      <c r="N43" s="764" t="str">
        <f t="shared" ca="1" si="8"/>
        <v/>
      </c>
      <c r="O43" s="763" t="str">
        <f t="shared" si="9"/>
        <v/>
      </c>
      <c r="P43" s="764" t="str">
        <f t="shared" ca="1" si="10"/>
        <v/>
      </c>
      <c r="Q43" s="763" t="str">
        <f t="shared" si="11"/>
        <v/>
      </c>
      <c r="R43" s="764" t="str">
        <f t="shared" ca="1" si="12"/>
        <v/>
      </c>
      <c r="S43" s="763" t="str">
        <f t="shared" si="13"/>
        <v/>
      </c>
      <c r="T43" s="764" t="str">
        <f t="shared" ca="1" si="14"/>
        <v/>
      </c>
      <c r="U43" s="763" t="str">
        <f t="shared" si="15"/>
        <v/>
      </c>
      <c r="V43" s="764" t="str">
        <f t="shared" ca="1" si="16"/>
        <v/>
      </c>
      <c r="W43" s="763" t="str">
        <f t="shared" si="17"/>
        <v/>
      </c>
      <c r="X43" s="764" t="str">
        <f t="shared" ca="1" si="18"/>
        <v/>
      </c>
      <c r="Y43" s="763" t="str">
        <f t="shared" si="19"/>
        <v/>
      </c>
      <c r="Z43" s="764" t="str">
        <f t="shared" ca="1" si="20"/>
        <v/>
      </c>
      <c r="AA43" s="763" t="str">
        <f t="shared" si="21"/>
        <v/>
      </c>
      <c r="AB43" s="764" t="str">
        <f t="shared" ca="1" si="22"/>
        <v/>
      </c>
      <c r="AC43" s="763" t="str">
        <f t="shared" si="23"/>
        <v/>
      </c>
      <c r="AD43" s="764" t="str">
        <f t="shared" ca="1" si="24"/>
        <v/>
      </c>
      <c r="AE43" s="763" t="str">
        <f t="shared" si="25"/>
        <v/>
      </c>
      <c r="AF43" s="764" t="str">
        <f t="shared" ca="1" si="26"/>
        <v/>
      </c>
      <c r="AG43" s="763" t="str">
        <f t="shared" si="27"/>
        <v/>
      </c>
      <c r="AH43" s="764" t="str">
        <f t="shared" ca="1" si="28"/>
        <v/>
      </c>
      <c r="AI43" s="763" t="str">
        <f t="shared" si="29"/>
        <v/>
      </c>
      <c r="AJ43" s="764" t="str">
        <f t="shared" ca="1" si="30"/>
        <v/>
      </c>
      <c r="AK43" s="763" t="str">
        <f t="shared" si="31"/>
        <v/>
      </c>
      <c r="AL43" s="764" t="str">
        <f t="shared" ca="1" si="32"/>
        <v/>
      </c>
      <c r="AM43" s="763" t="str">
        <f t="shared" si="33"/>
        <v/>
      </c>
      <c r="AN43" s="764" t="str">
        <f t="shared" ca="1" si="34"/>
        <v/>
      </c>
      <c r="AO43" s="763" t="str">
        <f t="shared" si="35"/>
        <v/>
      </c>
      <c r="AP43" s="764" t="str">
        <f t="shared" ca="1" si="36"/>
        <v/>
      </c>
      <c r="AQ43" s="763" t="str">
        <f t="shared" si="37"/>
        <v/>
      </c>
      <c r="AR43" s="764" t="str">
        <f t="shared" ca="1" si="42"/>
        <v/>
      </c>
      <c r="AS43" s="763" t="str">
        <f t="shared" si="38"/>
        <v/>
      </c>
      <c r="AT43" s="764"/>
      <c r="AU43" s="763"/>
      <c r="AV43" s="764"/>
      <c r="AW43" s="763"/>
      <c r="AX43" s="764"/>
      <c r="AY43" s="763"/>
      <c r="AZ43" s="764"/>
      <c r="BA43" s="763"/>
      <c r="BB43" s="764"/>
      <c r="BC43" s="763"/>
      <c r="BD43" s="764"/>
      <c r="BE43" s="763"/>
      <c r="BF43" s="764"/>
      <c r="BG43" s="763"/>
      <c r="BH43" s="764"/>
      <c r="BI43" s="763"/>
      <c r="BJ43" s="764"/>
      <c r="BK43" s="763"/>
    </row>
    <row r="44" spans="1:63" ht="21" hidden="1" customHeight="1" x14ac:dyDescent="0.2">
      <c r="A44" s="759">
        <v>31</v>
      </c>
      <c r="B44" s="760"/>
      <c r="C44" s="761" t="str">
        <f t="shared" si="39"/>
        <v/>
      </c>
      <c r="D44" s="762" t="str">
        <f t="shared" si="40"/>
        <v/>
      </c>
      <c r="E44" s="763" t="str">
        <f t="shared" si="41"/>
        <v/>
      </c>
      <c r="F44" s="764" t="str">
        <f t="shared" si="0"/>
        <v/>
      </c>
      <c r="G44" s="763" t="str">
        <f t="shared" si="1"/>
        <v/>
      </c>
      <c r="H44" s="764" t="str">
        <f t="shared" ca="1" si="2"/>
        <v/>
      </c>
      <c r="I44" s="763" t="str">
        <f t="shared" si="3"/>
        <v/>
      </c>
      <c r="J44" s="764" t="str">
        <f t="shared" ca="1" si="4"/>
        <v/>
      </c>
      <c r="K44" s="763" t="str">
        <f t="shared" si="5"/>
        <v/>
      </c>
      <c r="L44" s="764" t="str">
        <f t="shared" ca="1" si="6"/>
        <v/>
      </c>
      <c r="M44" s="763" t="str">
        <f t="shared" si="7"/>
        <v/>
      </c>
      <c r="N44" s="764" t="str">
        <f t="shared" ca="1" si="8"/>
        <v/>
      </c>
      <c r="O44" s="763" t="str">
        <f t="shared" si="9"/>
        <v/>
      </c>
      <c r="P44" s="764" t="str">
        <f t="shared" ca="1" si="10"/>
        <v/>
      </c>
      <c r="Q44" s="763" t="str">
        <f t="shared" si="11"/>
        <v/>
      </c>
      <c r="R44" s="764" t="str">
        <f t="shared" ca="1" si="12"/>
        <v/>
      </c>
      <c r="S44" s="763" t="str">
        <f t="shared" si="13"/>
        <v/>
      </c>
      <c r="T44" s="764" t="str">
        <f t="shared" ca="1" si="14"/>
        <v/>
      </c>
      <c r="U44" s="763" t="str">
        <f t="shared" si="15"/>
        <v/>
      </c>
      <c r="V44" s="764" t="str">
        <f t="shared" ca="1" si="16"/>
        <v/>
      </c>
      <c r="W44" s="763" t="str">
        <f t="shared" si="17"/>
        <v/>
      </c>
      <c r="X44" s="764" t="str">
        <f t="shared" ca="1" si="18"/>
        <v/>
      </c>
      <c r="Y44" s="763" t="str">
        <f t="shared" si="19"/>
        <v/>
      </c>
      <c r="Z44" s="764" t="str">
        <f t="shared" ca="1" si="20"/>
        <v/>
      </c>
      <c r="AA44" s="763" t="str">
        <f t="shared" si="21"/>
        <v/>
      </c>
      <c r="AB44" s="764" t="str">
        <f t="shared" ca="1" si="22"/>
        <v/>
      </c>
      <c r="AC44" s="763" t="str">
        <f t="shared" si="23"/>
        <v/>
      </c>
      <c r="AD44" s="764" t="str">
        <f t="shared" ca="1" si="24"/>
        <v/>
      </c>
      <c r="AE44" s="763" t="str">
        <f t="shared" si="25"/>
        <v/>
      </c>
      <c r="AF44" s="764" t="str">
        <f t="shared" ca="1" si="26"/>
        <v/>
      </c>
      <c r="AG44" s="763" t="str">
        <f t="shared" si="27"/>
        <v/>
      </c>
      <c r="AH44" s="764" t="str">
        <f t="shared" ca="1" si="28"/>
        <v/>
      </c>
      <c r="AI44" s="763" t="str">
        <f t="shared" si="29"/>
        <v/>
      </c>
      <c r="AJ44" s="764" t="str">
        <f t="shared" ca="1" si="30"/>
        <v/>
      </c>
      <c r="AK44" s="763" t="str">
        <f t="shared" si="31"/>
        <v/>
      </c>
      <c r="AL44" s="764" t="str">
        <f t="shared" ca="1" si="32"/>
        <v/>
      </c>
      <c r="AM44" s="763" t="str">
        <f t="shared" si="33"/>
        <v/>
      </c>
      <c r="AN44" s="764" t="str">
        <f t="shared" ca="1" si="34"/>
        <v/>
      </c>
      <c r="AO44" s="763" t="str">
        <f t="shared" si="35"/>
        <v/>
      </c>
      <c r="AP44" s="764" t="str">
        <f t="shared" ca="1" si="36"/>
        <v/>
      </c>
      <c r="AQ44" s="763" t="str">
        <f t="shared" si="37"/>
        <v/>
      </c>
      <c r="AR44" s="764" t="str">
        <f t="shared" ca="1" si="42"/>
        <v/>
      </c>
      <c r="AS44" s="763" t="str">
        <f t="shared" si="38"/>
        <v/>
      </c>
      <c r="AT44" s="764"/>
      <c r="AU44" s="763"/>
      <c r="AV44" s="764"/>
      <c r="AW44" s="763"/>
      <c r="AX44" s="764"/>
      <c r="AY44" s="763"/>
      <c r="AZ44" s="764"/>
      <c r="BA44" s="763"/>
      <c r="BB44" s="764"/>
      <c r="BC44" s="763"/>
      <c r="BD44" s="764"/>
      <c r="BE44" s="763"/>
      <c r="BF44" s="764"/>
      <c r="BG44" s="763"/>
      <c r="BH44" s="764"/>
      <c r="BI44" s="763"/>
      <c r="BJ44" s="764"/>
      <c r="BK44" s="763"/>
    </row>
    <row r="45" spans="1:63" ht="21" hidden="1" customHeight="1" x14ac:dyDescent="0.2">
      <c r="A45" s="759">
        <v>32</v>
      </c>
      <c r="B45" s="760"/>
      <c r="C45" s="761" t="str">
        <f t="shared" si="39"/>
        <v/>
      </c>
      <c r="D45" s="762" t="str">
        <f t="shared" si="40"/>
        <v/>
      </c>
      <c r="E45" s="763" t="str">
        <f t="shared" si="41"/>
        <v/>
      </c>
      <c r="F45" s="764" t="str">
        <f t="shared" si="0"/>
        <v/>
      </c>
      <c r="G45" s="763" t="str">
        <f t="shared" si="1"/>
        <v/>
      </c>
      <c r="H45" s="764" t="str">
        <f t="shared" ca="1" si="2"/>
        <v/>
      </c>
      <c r="I45" s="763" t="str">
        <f t="shared" si="3"/>
        <v/>
      </c>
      <c r="J45" s="764" t="str">
        <f t="shared" ca="1" si="4"/>
        <v/>
      </c>
      <c r="K45" s="763" t="str">
        <f t="shared" si="5"/>
        <v/>
      </c>
      <c r="L45" s="764" t="str">
        <f t="shared" ca="1" si="6"/>
        <v/>
      </c>
      <c r="M45" s="763" t="str">
        <f t="shared" si="7"/>
        <v/>
      </c>
      <c r="N45" s="764" t="str">
        <f t="shared" ca="1" si="8"/>
        <v/>
      </c>
      <c r="O45" s="763" t="str">
        <f t="shared" si="9"/>
        <v/>
      </c>
      <c r="P45" s="764" t="str">
        <f t="shared" ca="1" si="10"/>
        <v/>
      </c>
      <c r="Q45" s="763" t="str">
        <f t="shared" si="11"/>
        <v/>
      </c>
      <c r="R45" s="764" t="str">
        <f t="shared" ca="1" si="12"/>
        <v/>
      </c>
      <c r="S45" s="763" t="str">
        <f t="shared" si="13"/>
        <v/>
      </c>
      <c r="T45" s="764" t="str">
        <f t="shared" ca="1" si="14"/>
        <v/>
      </c>
      <c r="U45" s="763" t="str">
        <f t="shared" si="15"/>
        <v/>
      </c>
      <c r="V45" s="764" t="str">
        <f t="shared" ca="1" si="16"/>
        <v/>
      </c>
      <c r="W45" s="763" t="str">
        <f t="shared" si="17"/>
        <v/>
      </c>
      <c r="X45" s="764" t="str">
        <f t="shared" ca="1" si="18"/>
        <v/>
      </c>
      <c r="Y45" s="763" t="str">
        <f t="shared" si="19"/>
        <v/>
      </c>
      <c r="Z45" s="764" t="str">
        <f t="shared" ca="1" si="20"/>
        <v/>
      </c>
      <c r="AA45" s="763" t="str">
        <f t="shared" si="21"/>
        <v/>
      </c>
      <c r="AB45" s="764" t="str">
        <f t="shared" ca="1" si="22"/>
        <v/>
      </c>
      <c r="AC45" s="763" t="str">
        <f t="shared" si="23"/>
        <v/>
      </c>
      <c r="AD45" s="764" t="str">
        <f t="shared" ca="1" si="24"/>
        <v/>
      </c>
      <c r="AE45" s="763" t="str">
        <f t="shared" si="25"/>
        <v/>
      </c>
      <c r="AF45" s="764" t="str">
        <f t="shared" ca="1" si="26"/>
        <v/>
      </c>
      <c r="AG45" s="763" t="str">
        <f t="shared" si="27"/>
        <v/>
      </c>
      <c r="AH45" s="764" t="str">
        <f t="shared" ca="1" si="28"/>
        <v/>
      </c>
      <c r="AI45" s="763" t="str">
        <f t="shared" si="29"/>
        <v/>
      </c>
      <c r="AJ45" s="764" t="str">
        <f t="shared" ca="1" si="30"/>
        <v/>
      </c>
      <c r="AK45" s="763" t="str">
        <f t="shared" si="31"/>
        <v/>
      </c>
      <c r="AL45" s="764" t="str">
        <f t="shared" ca="1" si="32"/>
        <v/>
      </c>
      <c r="AM45" s="763" t="str">
        <f t="shared" si="33"/>
        <v/>
      </c>
      <c r="AN45" s="764" t="str">
        <f t="shared" ca="1" si="34"/>
        <v/>
      </c>
      <c r="AO45" s="763" t="str">
        <f t="shared" si="35"/>
        <v/>
      </c>
      <c r="AP45" s="764" t="str">
        <f t="shared" ca="1" si="36"/>
        <v/>
      </c>
      <c r="AQ45" s="763" t="str">
        <f t="shared" si="37"/>
        <v/>
      </c>
      <c r="AR45" s="764" t="str">
        <f t="shared" ca="1" si="42"/>
        <v/>
      </c>
      <c r="AS45" s="763" t="str">
        <f t="shared" si="38"/>
        <v/>
      </c>
      <c r="AT45" s="764"/>
      <c r="AU45" s="763"/>
      <c r="AV45" s="764"/>
      <c r="AW45" s="763"/>
      <c r="AX45" s="764"/>
      <c r="AY45" s="763"/>
      <c r="AZ45" s="764"/>
      <c r="BA45" s="763"/>
      <c r="BB45" s="764"/>
      <c r="BC45" s="763"/>
      <c r="BD45" s="764"/>
      <c r="BE45" s="763"/>
      <c r="BF45" s="764"/>
      <c r="BG45" s="763"/>
      <c r="BH45" s="764"/>
      <c r="BI45" s="763"/>
      <c r="BJ45" s="764"/>
      <c r="BK45" s="763"/>
    </row>
    <row r="46" spans="1:63" ht="21" hidden="1" customHeight="1" x14ac:dyDescent="0.2">
      <c r="A46" s="759">
        <v>33</v>
      </c>
      <c r="B46" s="760"/>
      <c r="C46" s="761" t="str">
        <f t="shared" si="39"/>
        <v/>
      </c>
      <c r="D46" s="762" t="str">
        <f t="shared" ref="D46:D70" si="43">IF($D$8="Habilitado",IF($B46="","",ROUND(VLOOKUP($B46,UNITARIO_1,5,FALSE),2)),"")</f>
        <v/>
      </c>
      <c r="E46" s="763" t="str">
        <f t="shared" si="41"/>
        <v/>
      </c>
      <c r="F46" s="764" t="str">
        <f t="shared" ref="F46:F70" si="44">IF($F$8="Habilitado",IF($B46="","",ROUND(VLOOKUP($B46,UNITARIO_2,5,FALSE),2)),"")</f>
        <v/>
      </c>
      <c r="G46" s="763" t="str">
        <f t="shared" si="1"/>
        <v/>
      </c>
      <c r="H46" s="764" t="str">
        <f t="shared" ref="H46:H70" ca="1" si="45">IF($H$8="Habilitado",IF($B46="","",ROUND(VLOOKUP($B46,UNITARIO_3,5,FALSE),2)),"")</f>
        <v/>
      </c>
      <c r="I46" s="763" t="str">
        <f t="shared" si="3"/>
        <v/>
      </c>
      <c r="J46" s="764" t="str">
        <f t="shared" ref="J46:J70" ca="1" si="46">IF($J$8="Habilitado",IF($B46="","",ROUND(VLOOKUP($B46,UNITARIO_4,5,FALSE),2)),"")</f>
        <v/>
      </c>
      <c r="K46" s="763" t="str">
        <f t="shared" si="5"/>
        <v/>
      </c>
      <c r="L46" s="764" t="str">
        <f t="shared" ref="L46:L70" ca="1" si="47">IF($L$8="Habilitado",IF($B46="","",ROUND(VLOOKUP($B46,UNITARIO_5,5,FALSE),2)),"")</f>
        <v/>
      </c>
      <c r="M46" s="763" t="str">
        <f t="shared" si="7"/>
        <v/>
      </c>
      <c r="N46" s="764" t="str">
        <f t="shared" ref="N46:N70" ca="1" si="48">IF($N$8="Habilitado",IF($B46="","",ROUND(VLOOKUP($B46,UNITARIO_6,5,FALSE),2)),"")</f>
        <v/>
      </c>
      <c r="O46" s="763" t="str">
        <f t="shared" si="9"/>
        <v/>
      </c>
      <c r="P46" s="764" t="str">
        <f t="shared" ref="P46:P70" ca="1" si="49">IF($P$8="Habilitado",IF($B46="","",ROUND(VLOOKUP($B46,UNITARIO_7,5,FALSE),2)),"")</f>
        <v/>
      </c>
      <c r="Q46" s="763" t="str">
        <f t="shared" si="11"/>
        <v/>
      </c>
      <c r="R46" s="764" t="str">
        <f t="shared" ref="R46:R70" ca="1" si="50">IF($R$8="Habilitado",IF($B46="","",ROUND(VLOOKUP($B46,UNITARIO_8,5,FALSE),2)),"")</f>
        <v/>
      </c>
      <c r="S46" s="763" t="str">
        <f t="shared" si="13"/>
        <v/>
      </c>
      <c r="T46" s="764" t="str">
        <f t="shared" ref="T46:T70" ca="1" si="51">IF($T$8="Habilitado",IF($B46="","",ROUND(VLOOKUP($B46,UNITARIO_9,5,FALSE),2)),"")</f>
        <v/>
      </c>
      <c r="U46" s="763" t="str">
        <f t="shared" si="15"/>
        <v/>
      </c>
      <c r="V46" s="764" t="str">
        <f t="shared" ref="V46:V70" ca="1" si="52">IF($V$8="Habilitado",IF($B46="","",ROUND(VLOOKUP($B46,UNITARIO_10,5,FALSE),2)),"")</f>
        <v/>
      </c>
      <c r="W46" s="763" t="str">
        <f t="shared" si="17"/>
        <v/>
      </c>
      <c r="X46" s="764" t="str">
        <f t="shared" ref="X46:X70" ca="1" si="53">IF($X$8="Habilitado",IF($B46="","",ROUND(VLOOKUP($B46,UNITARIO_11,5,FALSE),2)),"")</f>
        <v/>
      </c>
      <c r="Y46" s="763" t="str">
        <f t="shared" si="19"/>
        <v/>
      </c>
      <c r="Z46" s="764" t="str">
        <f t="shared" ref="Z46:Z70" ca="1" si="54">IF($Z$8="Habilitado",IF($B46="","",ROUND(VLOOKUP($B46,UNITARIO_12,5,FALSE),2)),"")</f>
        <v/>
      </c>
      <c r="AA46" s="763" t="str">
        <f t="shared" si="21"/>
        <v/>
      </c>
      <c r="AB46" s="764" t="str">
        <f t="shared" ref="AB46:AB70" ca="1" si="55">IF($AB$8="Habilitado",IF($B46="","",ROUND(VLOOKUP($B46,UNITARIO_13,5,FALSE),2)),"")</f>
        <v/>
      </c>
      <c r="AC46" s="763" t="str">
        <f t="shared" si="23"/>
        <v/>
      </c>
      <c r="AD46" s="764" t="str">
        <f t="shared" ref="AD46:AD70" ca="1" si="56">IF($AD$8="Habilitado",IF($B46="","",ROUND(VLOOKUP($B46,UNITARIO_14,5,FALSE),2)),"")</f>
        <v/>
      </c>
      <c r="AE46" s="763" t="str">
        <f t="shared" si="25"/>
        <v/>
      </c>
      <c r="AF46" s="764" t="str">
        <f t="shared" ref="AF46:AF70" ca="1" si="57">IF($AF$8="Habilitado",IF($B46="","",ROUND(VLOOKUP($B46,UNITARIO_15,5,FALSE),2)),"")</f>
        <v/>
      </c>
      <c r="AG46" s="763" t="str">
        <f t="shared" si="27"/>
        <v/>
      </c>
      <c r="AH46" s="764" t="str">
        <f t="shared" ref="AH46:AH70" ca="1" si="58">IF($AH$8="Habilitado",IF($B46="","",ROUND(VLOOKUP($B46,UNITARIO_16,5,FALSE),2)),"")</f>
        <v/>
      </c>
      <c r="AI46" s="763" t="str">
        <f t="shared" si="29"/>
        <v/>
      </c>
      <c r="AJ46" s="764" t="str">
        <f t="shared" ref="AJ46:AJ70" ca="1" si="59">IF($AJ$8="Habilitado",IF($B46="","",ROUND(VLOOKUP($B46,UNITARIO_17,5,FALSE),2)),"")</f>
        <v/>
      </c>
      <c r="AK46" s="763" t="str">
        <f t="shared" si="31"/>
        <v/>
      </c>
      <c r="AL46" s="764" t="str">
        <f t="shared" ref="AL46:AL70" ca="1" si="60">IF($AL$8="Habilitado",IF($B46="","",ROUND(VLOOKUP($B46,UNITARIO_18,5,FALSE),2)),"")</f>
        <v/>
      </c>
      <c r="AM46" s="763" t="str">
        <f t="shared" si="33"/>
        <v/>
      </c>
      <c r="AN46" s="764" t="str">
        <f t="shared" ref="AN46:AN70" ca="1" si="61">IF($AN$8="Habilitado",IF($B46="","",ROUND(VLOOKUP($B46,UNITARIO_19,5,FALSE),2)),"")</f>
        <v/>
      </c>
      <c r="AO46" s="763" t="str">
        <f t="shared" si="35"/>
        <v/>
      </c>
      <c r="AP46" s="764" t="str">
        <f t="shared" ref="AP46:AP70" ca="1" si="62">IF($AP$8="Habilitado",IF($B46="","",ROUND(VLOOKUP($B46,UNITARIO_20,5,FALSE),2)),"")</f>
        <v/>
      </c>
      <c r="AQ46" s="763" t="str">
        <f t="shared" si="37"/>
        <v/>
      </c>
      <c r="AR46" s="764" t="str">
        <f t="shared" ref="AR46:AR70" ca="1" si="63">IF($AR$8="Habilitado",IF($B46="","",ROUND(VLOOKUP($B46,UNITARIO_21,5,FALSE),2)),"")</f>
        <v/>
      </c>
      <c r="AS46" s="763" t="str">
        <f t="shared" si="38"/>
        <v/>
      </c>
      <c r="AT46" s="764"/>
      <c r="AU46" s="763"/>
      <c r="AV46" s="764"/>
      <c r="AW46" s="763"/>
      <c r="AX46" s="764"/>
      <c r="AY46" s="763"/>
      <c r="AZ46" s="764"/>
      <c r="BA46" s="763"/>
      <c r="BB46" s="764"/>
      <c r="BC46" s="763"/>
      <c r="BD46" s="764"/>
      <c r="BE46" s="763"/>
      <c r="BF46" s="764"/>
      <c r="BG46" s="763"/>
      <c r="BH46" s="764"/>
      <c r="BI46" s="763"/>
      <c r="BJ46" s="764"/>
      <c r="BK46" s="763"/>
    </row>
    <row r="47" spans="1:63" ht="21" hidden="1" customHeight="1" x14ac:dyDescent="0.2">
      <c r="A47" s="759">
        <v>34</v>
      </c>
      <c r="B47" s="760"/>
      <c r="C47" s="761" t="str">
        <f t="shared" si="39"/>
        <v/>
      </c>
      <c r="D47" s="762" t="str">
        <f t="shared" si="43"/>
        <v/>
      </c>
      <c r="E47" s="763" t="str">
        <f t="shared" si="41"/>
        <v/>
      </c>
      <c r="F47" s="764" t="str">
        <f t="shared" si="44"/>
        <v/>
      </c>
      <c r="G47" s="763" t="str">
        <f t="shared" si="1"/>
        <v/>
      </c>
      <c r="H47" s="764" t="str">
        <f t="shared" ca="1" si="45"/>
        <v/>
      </c>
      <c r="I47" s="763" t="str">
        <f t="shared" si="3"/>
        <v/>
      </c>
      <c r="J47" s="764" t="str">
        <f t="shared" ca="1" si="46"/>
        <v/>
      </c>
      <c r="K47" s="763" t="str">
        <f t="shared" si="5"/>
        <v/>
      </c>
      <c r="L47" s="764" t="str">
        <f t="shared" ca="1" si="47"/>
        <v/>
      </c>
      <c r="M47" s="763" t="str">
        <f t="shared" si="7"/>
        <v/>
      </c>
      <c r="N47" s="764" t="str">
        <f t="shared" ca="1" si="48"/>
        <v/>
      </c>
      <c r="O47" s="763" t="str">
        <f t="shared" si="9"/>
        <v/>
      </c>
      <c r="P47" s="764" t="str">
        <f t="shared" ca="1" si="49"/>
        <v/>
      </c>
      <c r="Q47" s="763" t="str">
        <f t="shared" si="11"/>
        <v/>
      </c>
      <c r="R47" s="764" t="str">
        <f t="shared" ca="1" si="50"/>
        <v/>
      </c>
      <c r="S47" s="763" t="str">
        <f t="shared" si="13"/>
        <v/>
      </c>
      <c r="T47" s="764" t="str">
        <f t="shared" ca="1" si="51"/>
        <v/>
      </c>
      <c r="U47" s="763" t="str">
        <f t="shared" si="15"/>
        <v/>
      </c>
      <c r="V47" s="764" t="str">
        <f t="shared" ca="1" si="52"/>
        <v/>
      </c>
      <c r="W47" s="763" t="str">
        <f t="shared" si="17"/>
        <v/>
      </c>
      <c r="X47" s="764" t="str">
        <f t="shared" ca="1" si="53"/>
        <v/>
      </c>
      <c r="Y47" s="763" t="str">
        <f t="shared" si="19"/>
        <v/>
      </c>
      <c r="Z47" s="764" t="str">
        <f t="shared" ca="1" si="54"/>
        <v/>
      </c>
      <c r="AA47" s="763" t="str">
        <f t="shared" si="21"/>
        <v/>
      </c>
      <c r="AB47" s="764" t="str">
        <f t="shared" ca="1" si="55"/>
        <v/>
      </c>
      <c r="AC47" s="763" t="str">
        <f t="shared" si="23"/>
        <v/>
      </c>
      <c r="AD47" s="764" t="str">
        <f t="shared" ca="1" si="56"/>
        <v/>
      </c>
      <c r="AE47" s="763" t="str">
        <f t="shared" si="25"/>
        <v/>
      </c>
      <c r="AF47" s="764" t="str">
        <f t="shared" ca="1" si="57"/>
        <v/>
      </c>
      <c r="AG47" s="763" t="str">
        <f t="shared" si="27"/>
        <v/>
      </c>
      <c r="AH47" s="764" t="str">
        <f t="shared" ca="1" si="58"/>
        <v/>
      </c>
      <c r="AI47" s="763" t="str">
        <f t="shared" si="29"/>
        <v/>
      </c>
      <c r="AJ47" s="764" t="str">
        <f t="shared" ca="1" si="59"/>
        <v/>
      </c>
      <c r="AK47" s="763" t="str">
        <f t="shared" si="31"/>
        <v/>
      </c>
      <c r="AL47" s="764" t="str">
        <f t="shared" ca="1" si="60"/>
        <v/>
      </c>
      <c r="AM47" s="763" t="str">
        <f t="shared" si="33"/>
        <v/>
      </c>
      <c r="AN47" s="764" t="str">
        <f t="shared" ca="1" si="61"/>
        <v/>
      </c>
      <c r="AO47" s="763" t="str">
        <f t="shared" si="35"/>
        <v/>
      </c>
      <c r="AP47" s="764" t="str">
        <f t="shared" ca="1" si="62"/>
        <v/>
      </c>
      <c r="AQ47" s="763" t="str">
        <f t="shared" si="37"/>
        <v/>
      </c>
      <c r="AR47" s="764" t="str">
        <f t="shared" ca="1" si="63"/>
        <v/>
      </c>
      <c r="AS47" s="763" t="str">
        <f t="shared" si="38"/>
        <v/>
      </c>
      <c r="AT47" s="764"/>
      <c r="AU47" s="763"/>
      <c r="AV47" s="764"/>
      <c r="AW47" s="763"/>
      <c r="AX47" s="764"/>
      <c r="AY47" s="763"/>
      <c r="AZ47" s="764"/>
      <c r="BA47" s="763"/>
      <c r="BB47" s="764"/>
      <c r="BC47" s="763"/>
      <c r="BD47" s="764"/>
      <c r="BE47" s="763"/>
      <c r="BF47" s="764"/>
      <c r="BG47" s="763"/>
      <c r="BH47" s="764"/>
      <c r="BI47" s="763"/>
      <c r="BJ47" s="764"/>
      <c r="BK47" s="763"/>
    </row>
    <row r="48" spans="1:63" ht="21" hidden="1" customHeight="1" x14ac:dyDescent="0.2">
      <c r="A48" s="759">
        <v>35</v>
      </c>
      <c r="B48" s="760"/>
      <c r="C48" s="761" t="str">
        <f t="shared" si="39"/>
        <v/>
      </c>
      <c r="D48" s="762" t="str">
        <f t="shared" si="43"/>
        <v/>
      </c>
      <c r="E48" s="763" t="str">
        <f t="shared" si="41"/>
        <v/>
      </c>
      <c r="F48" s="764" t="str">
        <f t="shared" si="44"/>
        <v/>
      </c>
      <c r="G48" s="763" t="str">
        <f t="shared" si="1"/>
        <v/>
      </c>
      <c r="H48" s="764" t="str">
        <f t="shared" ca="1" si="45"/>
        <v/>
      </c>
      <c r="I48" s="763" t="str">
        <f t="shared" si="3"/>
        <v/>
      </c>
      <c r="J48" s="764" t="str">
        <f t="shared" ca="1" si="46"/>
        <v/>
      </c>
      <c r="K48" s="763" t="str">
        <f t="shared" si="5"/>
        <v/>
      </c>
      <c r="L48" s="764" t="str">
        <f t="shared" ca="1" si="47"/>
        <v/>
      </c>
      <c r="M48" s="763" t="str">
        <f t="shared" si="7"/>
        <v/>
      </c>
      <c r="N48" s="764" t="str">
        <f t="shared" ca="1" si="48"/>
        <v/>
      </c>
      <c r="O48" s="763" t="str">
        <f t="shared" si="9"/>
        <v/>
      </c>
      <c r="P48" s="764" t="str">
        <f t="shared" ca="1" si="49"/>
        <v/>
      </c>
      <c r="Q48" s="763" t="str">
        <f t="shared" si="11"/>
        <v/>
      </c>
      <c r="R48" s="764" t="str">
        <f t="shared" ca="1" si="50"/>
        <v/>
      </c>
      <c r="S48" s="763" t="str">
        <f t="shared" si="13"/>
        <v/>
      </c>
      <c r="T48" s="764" t="str">
        <f t="shared" ca="1" si="51"/>
        <v/>
      </c>
      <c r="U48" s="763" t="str">
        <f t="shared" si="15"/>
        <v/>
      </c>
      <c r="V48" s="764" t="str">
        <f t="shared" ca="1" si="52"/>
        <v/>
      </c>
      <c r="W48" s="763" t="str">
        <f t="shared" si="17"/>
        <v/>
      </c>
      <c r="X48" s="764" t="str">
        <f t="shared" ca="1" si="53"/>
        <v/>
      </c>
      <c r="Y48" s="763" t="str">
        <f t="shared" si="19"/>
        <v/>
      </c>
      <c r="Z48" s="764" t="str">
        <f t="shared" ca="1" si="54"/>
        <v/>
      </c>
      <c r="AA48" s="763" t="str">
        <f t="shared" si="21"/>
        <v/>
      </c>
      <c r="AB48" s="764" t="str">
        <f t="shared" ca="1" si="55"/>
        <v/>
      </c>
      <c r="AC48" s="763" t="str">
        <f t="shared" si="23"/>
        <v/>
      </c>
      <c r="AD48" s="764" t="str">
        <f t="shared" ca="1" si="56"/>
        <v/>
      </c>
      <c r="AE48" s="763" t="str">
        <f t="shared" si="25"/>
        <v/>
      </c>
      <c r="AF48" s="764" t="str">
        <f t="shared" ca="1" si="57"/>
        <v/>
      </c>
      <c r="AG48" s="763" t="str">
        <f t="shared" si="27"/>
        <v/>
      </c>
      <c r="AH48" s="764" t="str">
        <f t="shared" ca="1" si="58"/>
        <v/>
      </c>
      <c r="AI48" s="763" t="str">
        <f t="shared" si="29"/>
        <v/>
      </c>
      <c r="AJ48" s="764" t="str">
        <f t="shared" ca="1" si="59"/>
        <v/>
      </c>
      <c r="AK48" s="763" t="str">
        <f t="shared" si="31"/>
        <v/>
      </c>
      <c r="AL48" s="764" t="str">
        <f t="shared" ca="1" si="60"/>
        <v/>
      </c>
      <c r="AM48" s="763" t="str">
        <f t="shared" si="33"/>
        <v/>
      </c>
      <c r="AN48" s="764" t="str">
        <f t="shared" ca="1" si="61"/>
        <v/>
      </c>
      <c r="AO48" s="763" t="str">
        <f t="shared" si="35"/>
        <v/>
      </c>
      <c r="AP48" s="764" t="str">
        <f t="shared" ca="1" si="62"/>
        <v/>
      </c>
      <c r="AQ48" s="763" t="str">
        <f t="shared" si="37"/>
        <v/>
      </c>
      <c r="AR48" s="764" t="str">
        <f t="shared" ca="1" si="63"/>
        <v/>
      </c>
      <c r="AS48" s="763" t="str">
        <f t="shared" si="38"/>
        <v/>
      </c>
      <c r="AT48" s="764"/>
      <c r="AU48" s="763"/>
      <c r="AV48" s="764"/>
      <c r="AW48" s="763"/>
      <c r="AX48" s="764"/>
      <c r="AY48" s="763"/>
      <c r="AZ48" s="764"/>
      <c r="BA48" s="763"/>
      <c r="BB48" s="764"/>
      <c r="BC48" s="763"/>
      <c r="BD48" s="764"/>
      <c r="BE48" s="763"/>
      <c r="BF48" s="764"/>
      <c r="BG48" s="763"/>
      <c r="BH48" s="764"/>
      <c r="BI48" s="763"/>
      <c r="BJ48" s="764"/>
      <c r="BK48" s="763"/>
    </row>
    <row r="49" spans="1:63" ht="21" hidden="1" customHeight="1" x14ac:dyDescent="0.2">
      <c r="A49" s="759">
        <v>36</v>
      </c>
      <c r="B49" s="760"/>
      <c r="C49" s="761" t="str">
        <f t="shared" si="39"/>
        <v/>
      </c>
      <c r="D49" s="762" t="str">
        <f t="shared" si="43"/>
        <v/>
      </c>
      <c r="E49" s="763" t="str">
        <f t="shared" si="41"/>
        <v/>
      </c>
      <c r="F49" s="764" t="str">
        <f t="shared" si="44"/>
        <v/>
      </c>
      <c r="G49" s="763" t="str">
        <f t="shared" si="1"/>
        <v/>
      </c>
      <c r="H49" s="764" t="str">
        <f t="shared" ca="1" si="45"/>
        <v/>
      </c>
      <c r="I49" s="763" t="str">
        <f t="shared" si="3"/>
        <v/>
      </c>
      <c r="J49" s="764" t="str">
        <f t="shared" ca="1" si="46"/>
        <v/>
      </c>
      <c r="K49" s="763" t="str">
        <f t="shared" si="5"/>
        <v/>
      </c>
      <c r="L49" s="764" t="str">
        <f t="shared" ca="1" si="47"/>
        <v/>
      </c>
      <c r="M49" s="763" t="str">
        <f t="shared" si="7"/>
        <v/>
      </c>
      <c r="N49" s="764" t="str">
        <f t="shared" ca="1" si="48"/>
        <v/>
      </c>
      <c r="O49" s="763" t="str">
        <f t="shared" si="9"/>
        <v/>
      </c>
      <c r="P49" s="764" t="str">
        <f t="shared" ca="1" si="49"/>
        <v/>
      </c>
      <c r="Q49" s="763" t="str">
        <f t="shared" si="11"/>
        <v/>
      </c>
      <c r="R49" s="764" t="str">
        <f t="shared" ca="1" si="50"/>
        <v/>
      </c>
      <c r="S49" s="763" t="str">
        <f t="shared" si="13"/>
        <v/>
      </c>
      <c r="T49" s="764" t="str">
        <f t="shared" ca="1" si="51"/>
        <v/>
      </c>
      <c r="U49" s="763" t="str">
        <f t="shared" si="15"/>
        <v/>
      </c>
      <c r="V49" s="764" t="str">
        <f t="shared" ca="1" si="52"/>
        <v/>
      </c>
      <c r="W49" s="763" t="str">
        <f t="shared" si="17"/>
        <v/>
      </c>
      <c r="X49" s="764" t="str">
        <f t="shared" ca="1" si="53"/>
        <v/>
      </c>
      <c r="Y49" s="763" t="str">
        <f t="shared" si="19"/>
        <v/>
      </c>
      <c r="Z49" s="764" t="str">
        <f t="shared" ca="1" si="54"/>
        <v/>
      </c>
      <c r="AA49" s="763" t="str">
        <f t="shared" si="21"/>
        <v/>
      </c>
      <c r="AB49" s="764" t="str">
        <f t="shared" ca="1" si="55"/>
        <v/>
      </c>
      <c r="AC49" s="763" t="str">
        <f t="shared" si="23"/>
        <v/>
      </c>
      <c r="AD49" s="764" t="str">
        <f t="shared" ca="1" si="56"/>
        <v/>
      </c>
      <c r="AE49" s="763" t="str">
        <f t="shared" si="25"/>
        <v/>
      </c>
      <c r="AF49" s="764" t="str">
        <f t="shared" ca="1" si="57"/>
        <v/>
      </c>
      <c r="AG49" s="763" t="str">
        <f t="shared" si="27"/>
        <v/>
      </c>
      <c r="AH49" s="764" t="str">
        <f t="shared" ca="1" si="58"/>
        <v/>
      </c>
      <c r="AI49" s="763" t="str">
        <f t="shared" si="29"/>
        <v/>
      </c>
      <c r="AJ49" s="764" t="str">
        <f t="shared" ca="1" si="59"/>
        <v/>
      </c>
      <c r="AK49" s="763" t="str">
        <f t="shared" si="31"/>
        <v/>
      </c>
      <c r="AL49" s="764" t="str">
        <f t="shared" ca="1" si="60"/>
        <v/>
      </c>
      <c r="AM49" s="763" t="str">
        <f t="shared" si="33"/>
        <v/>
      </c>
      <c r="AN49" s="764" t="str">
        <f t="shared" ca="1" si="61"/>
        <v/>
      </c>
      <c r="AO49" s="763" t="str">
        <f t="shared" si="35"/>
        <v/>
      </c>
      <c r="AP49" s="764" t="str">
        <f t="shared" ca="1" si="62"/>
        <v/>
      </c>
      <c r="AQ49" s="763" t="str">
        <f t="shared" si="37"/>
        <v/>
      </c>
      <c r="AR49" s="764" t="str">
        <f t="shared" ca="1" si="63"/>
        <v/>
      </c>
      <c r="AS49" s="763" t="str">
        <f t="shared" si="38"/>
        <v/>
      </c>
      <c r="AT49" s="764"/>
      <c r="AU49" s="763"/>
      <c r="AV49" s="764"/>
      <c r="AW49" s="763"/>
      <c r="AX49" s="764"/>
      <c r="AY49" s="763"/>
      <c r="AZ49" s="764"/>
      <c r="BA49" s="763"/>
      <c r="BB49" s="764"/>
      <c r="BC49" s="763"/>
      <c r="BD49" s="764"/>
      <c r="BE49" s="763"/>
      <c r="BF49" s="764"/>
      <c r="BG49" s="763"/>
      <c r="BH49" s="764"/>
      <c r="BI49" s="763"/>
      <c r="BJ49" s="764"/>
      <c r="BK49" s="763"/>
    </row>
    <row r="50" spans="1:63" ht="21" hidden="1" customHeight="1" x14ac:dyDescent="0.2">
      <c r="A50" s="759">
        <v>37</v>
      </c>
      <c r="B50" s="760"/>
      <c r="C50" s="761" t="str">
        <f t="shared" si="39"/>
        <v/>
      </c>
      <c r="D50" s="762" t="str">
        <f t="shared" si="43"/>
        <v/>
      </c>
      <c r="E50" s="763" t="str">
        <f t="shared" si="41"/>
        <v/>
      </c>
      <c r="F50" s="764" t="str">
        <f t="shared" si="44"/>
        <v/>
      </c>
      <c r="G50" s="763" t="str">
        <f t="shared" si="1"/>
        <v/>
      </c>
      <c r="H50" s="764" t="str">
        <f t="shared" ca="1" si="45"/>
        <v/>
      </c>
      <c r="I50" s="763" t="str">
        <f t="shared" si="3"/>
        <v/>
      </c>
      <c r="J50" s="764" t="str">
        <f t="shared" ca="1" si="46"/>
        <v/>
      </c>
      <c r="K50" s="763" t="str">
        <f t="shared" si="5"/>
        <v/>
      </c>
      <c r="L50" s="764" t="str">
        <f t="shared" ca="1" si="47"/>
        <v/>
      </c>
      <c r="M50" s="763" t="str">
        <f t="shared" si="7"/>
        <v/>
      </c>
      <c r="N50" s="764" t="str">
        <f t="shared" ca="1" si="48"/>
        <v/>
      </c>
      <c r="O50" s="763" t="str">
        <f t="shared" si="9"/>
        <v/>
      </c>
      <c r="P50" s="764" t="str">
        <f t="shared" ca="1" si="49"/>
        <v/>
      </c>
      <c r="Q50" s="763" t="str">
        <f t="shared" si="11"/>
        <v/>
      </c>
      <c r="R50" s="764" t="str">
        <f t="shared" ca="1" si="50"/>
        <v/>
      </c>
      <c r="S50" s="763" t="str">
        <f t="shared" si="13"/>
        <v/>
      </c>
      <c r="T50" s="764" t="str">
        <f t="shared" ca="1" si="51"/>
        <v/>
      </c>
      <c r="U50" s="763" t="str">
        <f t="shared" si="15"/>
        <v/>
      </c>
      <c r="V50" s="764" t="str">
        <f t="shared" ca="1" si="52"/>
        <v/>
      </c>
      <c r="W50" s="763" t="str">
        <f t="shared" si="17"/>
        <v/>
      </c>
      <c r="X50" s="764" t="str">
        <f t="shared" ca="1" si="53"/>
        <v/>
      </c>
      <c r="Y50" s="763" t="str">
        <f t="shared" si="19"/>
        <v/>
      </c>
      <c r="Z50" s="764" t="str">
        <f t="shared" ca="1" si="54"/>
        <v/>
      </c>
      <c r="AA50" s="763" t="str">
        <f t="shared" si="21"/>
        <v/>
      </c>
      <c r="AB50" s="764" t="str">
        <f t="shared" ca="1" si="55"/>
        <v/>
      </c>
      <c r="AC50" s="763" t="str">
        <f t="shared" si="23"/>
        <v/>
      </c>
      <c r="AD50" s="764" t="str">
        <f t="shared" ca="1" si="56"/>
        <v/>
      </c>
      <c r="AE50" s="763" t="str">
        <f t="shared" si="25"/>
        <v/>
      </c>
      <c r="AF50" s="764" t="str">
        <f t="shared" ca="1" si="57"/>
        <v/>
      </c>
      <c r="AG50" s="763" t="str">
        <f t="shared" si="27"/>
        <v/>
      </c>
      <c r="AH50" s="764" t="str">
        <f t="shared" ca="1" si="58"/>
        <v/>
      </c>
      <c r="AI50" s="763" t="str">
        <f t="shared" si="29"/>
        <v/>
      </c>
      <c r="AJ50" s="764" t="str">
        <f t="shared" ca="1" si="59"/>
        <v/>
      </c>
      <c r="AK50" s="763" t="str">
        <f t="shared" si="31"/>
        <v/>
      </c>
      <c r="AL50" s="764" t="str">
        <f t="shared" ca="1" si="60"/>
        <v/>
      </c>
      <c r="AM50" s="763" t="str">
        <f t="shared" si="33"/>
        <v/>
      </c>
      <c r="AN50" s="764" t="str">
        <f t="shared" ca="1" si="61"/>
        <v/>
      </c>
      <c r="AO50" s="763" t="str">
        <f t="shared" si="35"/>
        <v/>
      </c>
      <c r="AP50" s="764" t="str">
        <f t="shared" ca="1" si="62"/>
        <v/>
      </c>
      <c r="AQ50" s="763" t="str">
        <f t="shared" si="37"/>
        <v/>
      </c>
      <c r="AR50" s="764" t="str">
        <f t="shared" ca="1" si="63"/>
        <v/>
      </c>
      <c r="AS50" s="763" t="str">
        <f t="shared" si="38"/>
        <v/>
      </c>
      <c r="AT50" s="764"/>
      <c r="AU50" s="763"/>
      <c r="AV50" s="764"/>
      <c r="AW50" s="763"/>
      <c r="AX50" s="764"/>
      <c r="AY50" s="763"/>
      <c r="AZ50" s="764"/>
      <c r="BA50" s="763"/>
      <c r="BB50" s="764"/>
      <c r="BC50" s="763"/>
      <c r="BD50" s="764"/>
      <c r="BE50" s="763"/>
      <c r="BF50" s="764"/>
      <c r="BG50" s="763"/>
      <c r="BH50" s="764"/>
      <c r="BI50" s="763"/>
      <c r="BJ50" s="764"/>
      <c r="BK50" s="763"/>
    </row>
    <row r="51" spans="1:63" ht="21" hidden="1" customHeight="1" x14ac:dyDescent="0.2">
      <c r="A51" s="759">
        <v>38</v>
      </c>
      <c r="B51" s="760"/>
      <c r="C51" s="761" t="str">
        <f t="shared" si="39"/>
        <v/>
      </c>
      <c r="D51" s="762" t="str">
        <f t="shared" si="43"/>
        <v/>
      </c>
      <c r="E51" s="763" t="str">
        <f t="shared" si="41"/>
        <v/>
      </c>
      <c r="F51" s="764" t="str">
        <f t="shared" si="44"/>
        <v/>
      </c>
      <c r="G51" s="763" t="str">
        <f t="shared" si="1"/>
        <v/>
      </c>
      <c r="H51" s="764" t="str">
        <f t="shared" ca="1" si="45"/>
        <v/>
      </c>
      <c r="I51" s="763" t="str">
        <f t="shared" si="3"/>
        <v/>
      </c>
      <c r="J51" s="764" t="str">
        <f t="shared" ca="1" si="46"/>
        <v/>
      </c>
      <c r="K51" s="763" t="str">
        <f t="shared" si="5"/>
        <v/>
      </c>
      <c r="L51" s="764" t="str">
        <f t="shared" ca="1" si="47"/>
        <v/>
      </c>
      <c r="M51" s="763" t="str">
        <f t="shared" si="7"/>
        <v/>
      </c>
      <c r="N51" s="764" t="str">
        <f t="shared" ca="1" si="48"/>
        <v/>
      </c>
      <c r="O51" s="763" t="str">
        <f t="shared" si="9"/>
        <v/>
      </c>
      <c r="P51" s="764" t="str">
        <f t="shared" ca="1" si="49"/>
        <v/>
      </c>
      <c r="Q51" s="763" t="str">
        <f t="shared" si="11"/>
        <v/>
      </c>
      <c r="R51" s="764" t="str">
        <f t="shared" ca="1" si="50"/>
        <v/>
      </c>
      <c r="S51" s="763" t="str">
        <f t="shared" si="13"/>
        <v/>
      </c>
      <c r="T51" s="764" t="str">
        <f t="shared" ca="1" si="51"/>
        <v/>
      </c>
      <c r="U51" s="763" t="str">
        <f t="shared" si="15"/>
        <v/>
      </c>
      <c r="V51" s="764" t="str">
        <f t="shared" ca="1" si="52"/>
        <v/>
      </c>
      <c r="W51" s="763" t="str">
        <f t="shared" si="17"/>
        <v/>
      </c>
      <c r="X51" s="764" t="str">
        <f t="shared" ca="1" si="53"/>
        <v/>
      </c>
      <c r="Y51" s="763" t="str">
        <f t="shared" si="19"/>
        <v/>
      </c>
      <c r="Z51" s="764" t="str">
        <f t="shared" ca="1" si="54"/>
        <v/>
      </c>
      <c r="AA51" s="763" t="str">
        <f t="shared" si="21"/>
        <v/>
      </c>
      <c r="AB51" s="764" t="str">
        <f t="shared" ca="1" si="55"/>
        <v/>
      </c>
      <c r="AC51" s="763" t="str">
        <f t="shared" si="23"/>
        <v/>
      </c>
      <c r="AD51" s="764" t="str">
        <f t="shared" ca="1" si="56"/>
        <v/>
      </c>
      <c r="AE51" s="763" t="str">
        <f t="shared" si="25"/>
        <v/>
      </c>
      <c r="AF51" s="764" t="str">
        <f t="shared" ca="1" si="57"/>
        <v/>
      </c>
      <c r="AG51" s="763" t="str">
        <f t="shared" si="27"/>
        <v/>
      </c>
      <c r="AH51" s="764" t="str">
        <f t="shared" ca="1" si="58"/>
        <v/>
      </c>
      <c r="AI51" s="763" t="str">
        <f t="shared" si="29"/>
        <v/>
      </c>
      <c r="AJ51" s="764" t="str">
        <f t="shared" ca="1" si="59"/>
        <v/>
      </c>
      <c r="AK51" s="763" t="str">
        <f t="shared" si="31"/>
        <v/>
      </c>
      <c r="AL51" s="764" t="str">
        <f t="shared" ca="1" si="60"/>
        <v/>
      </c>
      <c r="AM51" s="763" t="str">
        <f t="shared" si="33"/>
        <v/>
      </c>
      <c r="AN51" s="764" t="str">
        <f t="shared" ca="1" si="61"/>
        <v/>
      </c>
      <c r="AO51" s="763" t="str">
        <f t="shared" si="35"/>
        <v/>
      </c>
      <c r="AP51" s="764" t="str">
        <f t="shared" ca="1" si="62"/>
        <v/>
      </c>
      <c r="AQ51" s="763" t="str">
        <f t="shared" si="37"/>
        <v/>
      </c>
      <c r="AR51" s="764" t="str">
        <f t="shared" ca="1" si="63"/>
        <v/>
      </c>
      <c r="AS51" s="763" t="str">
        <f t="shared" si="38"/>
        <v/>
      </c>
      <c r="AT51" s="764"/>
      <c r="AU51" s="763"/>
      <c r="AV51" s="764"/>
      <c r="AW51" s="763"/>
      <c r="AX51" s="764"/>
      <c r="AY51" s="763"/>
      <c r="AZ51" s="764"/>
      <c r="BA51" s="763"/>
      <c r="BB51" s="764"/>
      <c r="BC51" s="763"/>
      <c r="BD51" s="764"/>
      <c r="BE51" s="763"/>
      <c r="BF51" s="764"/>
      <c r="BG51" s="763"/>
      <c r="BH51" s="764"/>
      <c r="BI51" s="763"/>
      <c r="BJ51" s="764"/>
      <c r="BK51" s="763"/>
    </row>
    <row r="52" spans="1:63" ht="21" hidden="1" customHeight="1" x14ac:dyDescent="0.2">
      <c r="A52" s="759">
        <v>39</v>
      </c>
      <c r="B52" s="760"/>
      <c r="C52" s="761" t="str">
        <f t="shared" si="39"/>
        <v/>
      </c>
      <c r="D52" s="762" t="str">
        <f t="shared" si="43"/>
        <v/>
      </c>
      <c r="E52" s="763" t="str">
        <f t="shared" si="41"/>
        <v/>
      </c>
      <c r="F52" s="764" t="str">
        <f t="shared" si="44"/>
        <v/>
      </c>
      <c r="G52" s="763" t="str">
        <f t="shared" si="1"/>
        <v/>
      </c>
      <c r="H52" s="764" t="str">
        <f t="shared" ca="1" si="45"/>
        <v/>
      </c>
      <c r="I52" s="763" t="str">
        <f t="shared" si="3"/>
        <v/>
      </c>
      <c r="J52" s="764" t="str">
        <f t="shared" ca="1" si="46"/>
        <v/>
      </c>
      <c r="K52" s="763" t="str">
        <f t="shared" si="5"/>
        <v/>
      </c>
      <c r="L52" s="764" t="str">
        <f t="shared" ca="1" si="47"/>
        <v/>
      </c>
      <c r="M52" s="763" t="str">
        <f t="shared" si="7"/>
        <v/>
      </c>
      <c r="N52" s="764" t="str">
        <f t="shared" ca="1" si="48"/>
        <v/>
      </c>
      <c r="O52" s="763" t="str">
        <f t="shared" si="9"/>
        <v/>
      </c>
      <c r="P52" s="764" t="str">
        <f t="shared" ca="1" si="49"/>
        <v/>
      </c>
      <c r="Q52" s="763" t="str">
        <f t="shared" si="11"/>
        <v/>
      </c>
      <c r="R52" s="764" t="str">
        <f t="shared" ca="1" si="50"/>
        <v/>
      </c>
      <c r="S52" s="763" t="str">
        <f t="shared" si="13"/>
        <v/>
      </c>
      <c r="T52" s="764" t="str">
        <f t="shared" ca="1" si="51"/>
        <v/>
      </c>
      <c r="U52" s="763" t="str">
        <f t="shared" si="15"/>
        <v/>
      </c>
      <c r="V52" s="764" t="str">
        <f t="shared" ca="1" si="52"/>
        <v/>
      </c>
      <c r="W52" s="763" t="str">
        <f t="shared" si="17"/>
        <v/>
      </c>
      <c r="X52" s="764" t="str">
        <f t="shared" ca="1" si="53"/>
        <v/>
      </c>
      <c r="Y52" s="763" t="str">
        <f t="shared" si="19"/>
        <v/>
      </c>
      <c r="Z52" s="764" t="str">
        <f t="shared" ca="1" si="54"/>
        <v/>
      </c>
      <c r="AA52" s="763" t="str">
        <f t="shared" si="21"/>
        <v/>
      </c>
      <c r="AB52" s="764" t="str">
        <f t="shared" ca="1" si="55"/>
        <v/>
      </c>
      <c r="AC52" s="763" t="str">
        <f t="shared" si="23"/>
        <v/>
      </c>
      <c r="AD52" s="764" t="str">
        <f t="shared" ca="1" si="56"/>
        <v/>
      </c>
      <c r="AE52" s="763" t="str">
        <f t="shared" si="25"/>
        <v/>
      </c>
      <c r="AF52" s="764" t="str">
        <f t="shared" ca="1" si="57"/>
        <v/>
      </c>
      <c r="AG52" s="763" t="str">
        <f t="shared" si="27"/>
        <v/>
      </c>
      <c r="AH52" s="764" t="str">
        <f t="shared" ca="1" si="58"/>
        <v/>
      </c>
      <c r="AI52" s="763" t="str">
        <f t="shared" si="29"/>
        <v/>
      </c>
      <c r="AJ52" s="764" t="str">
        <f t="shared" ca="1" si="59"/>
        <v/>
      </c>
      <c r="AK52" s="763" t="str">
        <f t="shared" si="31"/>
        <v/>
      </c>
      <c r="AL52" s="764" t="str">
        <f t="shared" ca="1" si="60"/>
        <v/>
      </c>
      <c r="AM52" s="763" t="str">
        <f t="shared" si="33"/>
        <v/>
      </c>
      <c r="AN52" s="764" t="str">
        <f t="shared" ca="1" si="61"/>
        <v/>
      </c>
      <c r="AO52" s="763" t="str">
        <f t="shared" si="35"/>
        <v/>
      </c>
      <c r="AP52" s="764" t="str">
        <f t="shared" ca="1" si="62"/>
        <v/>
      </c>
      <c r="AQ52" s="763" t="str">
        <f t="shared" si="37"/>
        <v/>
      </c>
      <c r="AR52" s="764" t="str">
        <f t="shared" ca="1" si="63"/>
        <v/>
      </c>
      <c r="AS52" s="763" t="str">
        <f t="shared" si="38"/>
        <v/>
      </c>
      <c r="AT52" s="764"/>
      <c r="AU52" s="763"/>
      <c r="AV52" s="764"/>
      <c r="AW52" s="763"/>
      <c r="AX52" s="764"/>
      <c r="AY52" s="763"/>
      <c r="AZ52" s="764"/>
      <c r="BA52" s="763"/>
      <c r="BB52" s="764"/>
      <c r="BC52" s="763"/>
      <c r="BD52" s="764"/>
      <c r="BE52" s="763"/>
      <c r="BF52" s="764"/>
      <c r="BG52" s="763"/>
      <c r="BH52" s="764"/>
      <c r="BI52" s="763"/>
      <c r="BJ52" s="764"/>
      <c r="BK52" s="763"/>
    </row>
    <row r="53" spans="1:63" ht="21" hidden="1" customHeight="1" x14ac:dyDescent="0.2">
      <c r="A53" s="759">
        <v>40</v>
      </c>
      <c r="B53" s="760"/>
      <c r="C53" s="761" t="str">
        <f t="shared" si="39"/>
        <v/>
      </c>
      <c r="D53" s="762" t="str">
        <f t="shared" si="43"/>
        <v/>
      </c>
      <c r="E53" s="763" t="str">
        <f t="shared" si="41"/>
        <v/>
      </c>
      <c r="F53" s="764" t="str">
        <f t="shared" si="44"/>
        <v/>
      </c>
      <c r="G53" s="763" t="str">
        <f t="shared" si="1"/>
        <v/>
      </c>
      <c r="H53" s="764" t="str">
        <f t="shared" ca="1" si="45"/>
        <v/>
      </c>
      <c r="I53" s="763" t="str">
        <f t="shared" si="3"/>
        <v/>
      </c>
      <c r="J53" s="764" t="str">
        <f t="shared" ca="1" si="46"/>
        <v/>
      </c>
      <c r="K53" s="763" t="str">
        <f t="shared" si="5"/>
        <v/>
      </c>
      <c r="L53" s="764" t="str">
        <f t="shared" ca="1" si="47"/>
        <v/>
      </c>
      <c r="M53" s="763" t="str">
        <f t="shared" si="7"/>
        <v/>
      </c>
      <c r="N53" s="764" t="str">
        <f t="shared" ca="1" si="48"/>
        <v/>
      </c>
      <c r="O53" s="763" t="str">
        <f t="shared" si="9"/>
        <v/>
      </c>
      <c r="P53" s="764" t="str">
        <f t="shared" ca="1" si="49"/>
        <v/>
      </c>
      <c r="Q53" s="763" t="str">
        <f t="shared" si="11"/>
        <v/>
      </c>
      <c r="R53" s="764" t="str">
        <f t="shared" ca="1" si="50"/>
        <v/>
      </c>
      <c r="S53" s="763" t="str">
        <f t="shared" si="13"/>
        <v/>
      </c>
      <c r="T53" s="764" t="str">
        <f t="shared" ca="1" si="51"/>
        <v/>
      </c>
      <c r="U53" s="763" t="str">
        <f t="shared" si="15"/>
        <v/>
      </c>
      <c r="V53" s="764" t="str">
        <f t="shared" ca="1" si="52"/>
        <v/>
      </c>
      <c r="W53" s="763" t="str">
        <f t="shared" si="17"/>
        <v/>
      </c>
      <c r="X53" s="764" t="str">
        <f t="shared" ca="1" si="53"/>
        <v/>
      </c>
      <c r="Y53" s="763" t="str">
        <f t="shared" si="19"/>
        <v/>
      </c>
      <c r="Z53" s="764" t="str">
        <f t="shared" ca="1" si="54"/>
        <v/>
      </c>
      <c r="AA53" s="763" t="str">
        <f t="shared" si="21"/>
        <v/>
      </c>
      <c r="AB53" s="764" t="str">
        <f t="shared" ca="1" si="55"/>
        <v/>
      </c>
      <c r="AC53" s="763" t="str">
        <f t="shared" si="23"/>
        <v/>
      </c>
      <c r="AD53" s="764" t="str">
        <f t="shared" ca="1" si="56"/>
        <v/>
      </c>
      <c r="AE53" s="763" t="str">
        <f t="shared" si="25"/>
        <v/>
      </c>
      <c r="AF53" s="764" t="str">
        <f t="shared" ca="1" si="57"/>
        <v/>
      </c>
      <c r="AG53" s="763" t="str">
        <f t="shared" si="27"/>
        <v/>
      </c>
      <c r="AH53" s="764" t="str">
        <f t="shared" ca="1" si="58"/>
        <v/>
      </c>
      <c r="AI53" s="763" t="str">
        <f t="shared" si="29"/>
        <v/>
      </c>
      <c r="AJ53" s="764" t="str">
        <f t="shared" ca="1" si="59"/>
        <v/>
      </c>
      <c r="AK53" s="763" t="str">
        <f t="shared" si="31"/>
        <v/>
      </c>
      <c r="AL53" s="764" t="str">
        <f t="shared" ca="1" si="60"/>
        <v/>
      </c>
      <c r="AM53" s="763" t="str">
        <f t="shared" si="33"/>
        <v/>
      </c>
      <c r="AN53" s="764" t="str">
        <f t="shared" ca="1" si="61"/>
        <v/>
      </c>
      <c r="AO53" s="763" t="str">
        <f t="shared" si="35"/>
        <v/>
      </c>
      <c r="AP53" s="764" t="str">
        <f t="shared" ca="1" si="62"/>
        <v/>
      </c>
      <c r="AQ53" s="763" t="str">
        <f t="shared" si="37"/>
        <v/>
      </c>
      <c r="AR53" s="764" t="str">
        <f t="shared" ca="1" si="63"/>
        <v/>
      </c>
      <c r="AS53" s="763" t="str">
        <f t="shared" si="38"/>
        <v/>
      </c>
      <c r="AT53" s="764"/>
      <c r="AU53" s="763"/>
      <c r="AV53" s="764"/>
      <c r="AW53" s="763"/>
      <c r="AX53" s="764"/>
      <c r="AY53" s="763"/>
      <c r="AZ53" s="764"/>
      <c r="BA53" s="763"/>
      <c r="BB53" s="764"/>
      <c r="BC53" s="763"/>
      <c r="BD53" s="764"/>
      <c r="BE53" s="763"/>
      <c r="BF53" s="764"/>
      <c r="BG53" s="763"/>
      <c r="BH53" s="764"/>
      <c r="BI53" s="763"/>
      <c r="BJ53" s="764"/>
      <c r="BK53" s="763"/>
    </row>
    <row r="54" spans="1:63" ht="21" hidden="1" customHeight="1" x14ac:dyDescent="0.2">
      <c r="A54" s="759">
        <v>41</v>
      </c>
      <c r="B54" s="760"/>
      <c r="C54" s="761" t="str">
        <f t="shared" si="39"/>
        <v/>
      </c>
      <c r="D54" s="762" t="str">
        <f t="shared" si="43"/>
        <v/>
      </c>
      <c r="E54" s="763" t="str">
        <f t="shared" si="41"/>
        <v/>
      </c>
      <c r="F54" s="764" t="str">
        <f t="shared" si="44"/>
        <v/>
      </c>
      <c r="G54" s="763" t="str">
        <f t="shared" si="1"/>
        <v/>
      </c>
      <c r="H54" s="764" t="str">
        <f t="shared" ca="1" si="45"/>
        <v/>
      </c>
      <c r="I54" s="763" t="str">
        <f t="shared" si="3"/>
        <v/>
      </c>
      <c r="J54" s="764" t="str">
        <f t="shared" ca="1" si="46"/>
        <v/>
      </c>
      <c r="K54" s="763" t="str">
        <f t="shared" si="5"/>
        <v/>
      </c>
      <c r="L54" s="764" t="str">
        <f t="shared" ca="1" si="47"/>
        <v/>
      </c>
      <c r="M54" s="763" t="str">
        <f t="shared" si="7"/>
        <v/>
      </c>
      <c r="N54" s="764" t="str">
        <f t="shared" ca="1" si="48"/>
        <v/>
      </c>
      <c r="O54" s="763" t="str">
        <f t="shared" si="9"/>
        <v/>
      </c>
      <c r="P54" s="764" t="str">
        <f t="shared" ca="1" si="49"/>
        <v/>
      </c>
      <c r="Q54" s="763" t="str">
        <f t="shared" si="11"/>
        <v/>
      </c>
      <c r="R54" s="764" t="str">
        <f t="shared" ca="1" si="50"/>
        <v/>
      </c>
      <c r="S54" s="763" t="str">
        <f t="shared" si="13"/>
        <v/>
      </c>
      <c r="T54" s="764" t="str">
        <f t="shared" ca="1" si="51"/>
        <v/>
      </c>
      <c r="U54" s="763" t="str">
        <f t="shared" si="15"/>
        <v/>
      </c>
      <c r="V54" s="764" t="str">
        <f t="shared" ca="1" si="52"/>
        <v/>
      </c>
      <c r="W54" s="763" t="str">
        <f t="shared" si="17"/>
        <v/>
      </c>
      <c r="X54" s="764" t="str">
        <f t="shared" ca="1" si="53"/>
        <v/>
      </c>
      <c r="Y54" s="763" t="str">
        <f t="shared" si="19"/>
        <v/>
      </c>
      <c r="Z54" s="764" t="str">
        <f t="shared" ca="1" si="54"/>
        <v/>
      </c>
      <c r="AA54" s="763" t="str">
        <f t="shared" si="21"/>
        <v/>
      </c>
      <c r="AB54" s="764" t="str">
        <f t="shared" ca="1" si="55"/>
        <v/>
      </c>
      <c r="AC54" s="763" t="str">
        <f t="shared" si="23"/>
        <v/>
      </c>
      <c r="AD54" s="764" t="str">
        <f t="shared" ca="1" si="56"/>
        <v/>
      </c>
      <c r="AE54" s="763" t="str">
        <f t="shared" si="25"/>
        <v/>
      </c>
      <c r="AF54" s="764" t="str">
        <f t="shared" ca="1" si="57"/>
        <v/>
      </c>
      <c r="AG54" s="763" t="str">
        <f t="shared" si="27"/>
        <v/>
      </c>
      <c r="AH54" s="764" t="str">
        <f t="shared" ca="1" si="58"/>
        <v/>
      </c>
      <c r="AI54" s="763" t="str">
        <f t="shared" si="29"/>
        <v/>
      </c>
      <c r="AJ54" s="764" t="str">
        <f t="shared" ca="1" si="59"/>
        <v/>
      </c>
      <c r="AK54" s="763" t="str">
        <f t="shared" si="31"/>
        <v/>
      </c>
      <c r="AL54" s="764" t="str">
        <f t="shared" ca="1" si="60"/>
        <v/>
      </c>
      <c r="AM54" s="763" t="str">
        <f t="shared" si="33"/>
        <v/>
      </c>
      <c r="AN54" s="764" t="str">
        <f t="shared" ca="1" si="61"/>
        <v/>
      </c>
      <c r="AO54" s="763" t="str">
        <f t="shared" si="35"/>
        <v/>
      </c>
      <c r="AP54" s="764" t="str">
        <f t="shared" ca="1" si="62"/>
        <v/>
      </c>
      <c r="AQ54" s="763" t="str">
        <f t="shared" si="37"/>
        <v/>
      </c>
      <c r="AR54" s="764" t="str">
        <f t="shared" ca="1" si="63"/>
        <v/>
      </c>
      <c r="AS54" s="763" t="str">
        <f t="shared" si="38"/>
        <v/>
      </c>
      <c r="AT54" s="764"/>
      <c r="AU54" s="763"/>
      <c r="AV54" s="764"/>
      <c r="AW54" s="763"/>
      <c r="AX54" s="764"/>
      <c r="AY54" s="763"/>
      <c r="AZ54" s="764"/>
      <c r="BA54" s="763"/>
      <c r="BB54" s="764"/>
      <c r="BC54" s="763"/>
      <c r="BD54" s="764"/>
      <c r="BE54" s="763"/>
      <c r="BF54" s="764"/>
      <c r="BG54" s="763"/>
      <c r="BH54" s="764"/>
      <c r="BI54" s="763"/>
      <c r="BJ54" s="764"/>
      <c r="BK54" s="763"/>
    </row>
    <row r="55" spans="1:63" ht="21" hidden="1" customHeight="1" x14ac:dyDescent="0.2">
      <c r="A55" s="759">
        <v>42</v>
      </c>
      <c r="B55" s="760"/>
      <c r="C55" s="761" t="str">
        <f t="shared" si="39"/>
        <v/>
      </c>
      <c r="D55" s="762" t="str">
        <f t="shared" si="43"/>
        <v/>
      </c>
      <c r="E55" s="763" t="str">
        <f t="shared" si="41"/>
        <v/>
      </c>
      <c r="F55" s="764" t="str">
        <f t="shared" si="44"/>
        <v/>
      </c>
      <c r="G55" s="763" t="str">
        <f t="shared" si="1"/>
        <v/>
      </c>
      <c r="H55" s="764" t="str">
        <f t="shared" ca="1" si="45"/>
        <v/>
      </c>
      <c r="I55" s="763" t="str">
        <f t="shared" si="3"/>
        <v/>
      </c>
      <c r="J55" s="764" t="str">
        <f t="shared" ca="1" si="46"/>
        <v/>
      </c>
      <c r="K55" s="763" t="str">
        <f t="shared" si="5"/>
        <v/>
      </c>
      <c r="L55" s="764" t="str">
        <f t="shared" ca="1" si="47"/>
        <v/>
      </c>
      <c r="M55" s="763" t="str">
        <f t="shared" si="7"/>
        <v/>
      </c>
      <c r="N55" s="764" t="str">
        <f t="shared" ca="1" si="48"/>
        <v/>
      </c>
      <c r="O55" s="763" t="str">
        <f t="shared" si="9"/>
        <v/>
      </c>
      <c r="P55" s="764" t="str">
        <f t="shared" ca="1" si="49"/>
        <v/>
      </c>
      <c r="Q55" s="763" t="str">
        <f t="shared" si="11"/>
        <v/>
      </c>
      <c r="R55" s="764" t="str">
        <f t="shared" ca="1" si="50"/>
        <v/>
      </c>
      <c r="S55" s="763" t="str">
        <f t="shared" si="13"/>
        <v/>
      </c>
      <c r="T55" s="764" t="str">
        <f t="shared" ca="1" si="51"/>
        <v/>
      </c>
      <c r="U55" s="763" t="str">
        <f t="shared" si="15"/>
        <v/>
      </c>
      <c r="V55" s="764" t="str">
        <f t="shared" ca="1" si="52"/>
        <v/>
      </c>
      <c r="W55" s="763" t="str">
        <f t="shared" si="17"/>
        <v/>
      </c>
      <c r="X55" s="764" t="str">
        <f t="shared" ca="1" si="53"/>
        <v/>
      </c>
      <c r="Y55" s="763" t="str">
        <f t="shared" si="19"/>
        <v/>
      </c>
      <c r="Z55" s="764" t="str">
        <f t="shared" ca="1" si="54"/>
        <v/>
      </c>
      <c r="AA55" s="763" t="str">
        <f t="shared" si="21"/>
        <v/>
      </c>
      <c r="AB55" s="764" t="str">
        <f t="shared" ca="1" si="55"/>
        <v/>
      </c>
      <c r="AC55" s="763" t="str">
        <f t="shared" si="23"/>
        <v/>
      </c>
      <c r="AD55" s="764" t="str">
        <f t="shared" ca="1" si="56"/>
        <v/>
      </c>
      <c r="AE55" s="763" t="str">
        <f t="shared" si="25"/>
        <v/>
      </c>
      <c r="AF55" s="764" t="str">
        <f t="shared" ca="1" si="57"/>
        <v/>
      </c>
      <c r="AG55" s="763" t="str">
        <f t="shared" si="27"/>
        <v/>
      </c>
      <c r="AH55" s="764" t="str">
        <f t="shared" ca="1" si="58"/>
        <v/>
      </c>
      <c r="AI55" s="763" t="str">
        <f t="shared" si="29"/>
        <v/>
      </c>
      <c r="AJ55" s="764" t="str">
        <f t="shared" ca="1" si="59"/>
        <v/>
      </c>
      <c r="AK55" s="763" t="str">
        <f t="shared" si="31"/>
        <v/>
      </c>
      <c r="AL55" s="764" t="str">
        <f t="shared" ca="1" si="60"/>
        <v/>
      </c>
      <c r="AM55" s="763" t="str">
        <f t="shared" si="33"/>
        <v/>
      </c>
      <c r="AN55" s="764" t="str">
        <f t="shared" ca="1" si="61"/>
        <v/>
      </c>
      <c r="AO55" s="763" t="str">
        <f t="shared" si="35"/>
        <v/>
      </c>
      <c r="AP55" s="764" t="str">
        <f t="shared" ca="1" si="62"/>
        <v/>
      </c>
      <c r="AQ55" s="763" t="str">
        <f t="shared" si="37"/>
        <v/>
      </c>
      <c r="AR55" s="764" t="str">
        <f t="shared" ca="1" si="63"/>
        <v/>
      </c>
      <c r="AS55" s="763" t="str">
        <f t="shared" si="38"/>
        <v/>
      </c>
      <c r="AT55" s="764"/>
      <c r="AU55" s="763"/>
      <c r="AV55" s="764"/>
      <c r="AW55" s="763"/>
      <c r="AX55" s="764"/>
      <c r="AY55" s="763"/>
      <c r="AZ55" s="764"/>
      <c r="BA55" s="763"/>
      <c r="BB55" s="764"/>
      <c r="BC55" s="763"/>
      <c r="BD55" s="764"/>
      <c r="BE55" s="763"/>
      <c r="BF55" s="764"/>
      <c r="BG55" s="763"/>
      <c r="BH55" s="764"/>
      <c r="BI55" s="763"/>
      <c r="BJ55" s="764"/>
      <c r="BK55" s="763"/>
    </row>
    <row r="56" spans="1:63" ht="21" hidden="1" customHeight="1" x14ac:dyDescent="0.2">
      <c r="A56" s="759">
        <v>43</v>
      </c>
      <c r="B56" s="760"/>
      <c r="C56" s="761" t="str">
        <f t="shared" si="39"/>
        <v/>
      </c>
      <c r="D56" s="762" t="str">
        <f t="shared" si="43"/>
        <v/>
      </c>
      <c r="E56" s="763" t="str">
        <f t="shared" si="41"/>
        <v/>
      </c>
      <c r="F56" s="764" t="str">
        <f t="shared" si="44"/>
        <v/>
      </c>
      <c r="G56" s="763" t="str">
        <f t="shared" si="1"/>
        <v/>
      </c>
      <c r="H56" s="764" t="str">
        <f t="shared" ca="1" si="45"/>
        <v/>
      </c>
      <c r="I56" s="763" t="str">
        <f t="shared" si="3"/>
        <v/>
      </c>
      <c r="J56" s="764" t="str">
        <f t="shared" ca="1" si="46"/>
        <v/>
      </c>
      <c r="K56" s="763" t="str">
        <f t="shared" si="5"/>
        <v/>
      </c>
      <c r="L56" s="764" t="str">
        <f t="shared" ca="1" si="47"/>
        <v/>
      </c>
      <c r="M56" s="763" t="str">
        <f t="shared" si="7"/>
        <v/>
      </c>
      <c r="N56" s="764" t="str">
        <f t="shared" ca="1" si="48"/>
        <v/>
      </c>
      <c r="O56" s="763" t="str">
        <f t="shared" si="9"/>
        <v/>
      </c>
      <c r="P56" s="764" t="str">
        <f t="shared" ca="1" si="49"/>
        <v/>
      </c>
      <c r="Q56" s="763" t="str">
        <f t="shared" si="11"/>
        <v/>
      </c>
      <c r="R56" s="764" t="str">
        <f t="shared" ca="1" si="50"/>
        <v/>
      </c>
      <c r="S56" s="763" t="str">
        <f t="shared" si="13"/>
        <v/>
      </c>
      <c r="T56" s="764" t="str">
        <f t="shared" ca="1" si="51"/>
        <v/>
      </c>
      <c r="U56" s="763" t="str">
        <f t="shared" si="15"/>
        <v/>
      </c>
      <c r="V56" s="764" t="str">
        <f t="shared" ca="1" si="52"/>
        <v/>
      </c>
      <c r="W56" s="763" t="str">
        <f t="shared" si="17"/>
        <v/>
      </c>
      <c r="X56" s="764" t="str">
        <f t="shared" ca="1" si="53"/>
        <v/>
      </c>
      <c r="Y56" s="763" t="str">
        <f t="shared" si="19"/>
        <v/>
      </c>
      <c r="Z56" s="764" t="str">
        <f t="shared" ca="1" si="54"/>
        <v/>
      </c>
      <c r="AA56" s="763" t="str">
        <f t="shared" si="21"/>
        <v/>
      </c>
      <c r="AB56" s="764" t="str">
        <f t="shared" ca="1" si="55"/>
        <v/>
      </c>
      <c r="AC56" s="763" t="str">
        <f t="shared" si="23"/>
        <v/>
      </c>
      <c r="AD56" s="764" t="str">
        <f t="shared" ca="1" si="56"/>
        <v/>
      </c>
      <c r="AE56" s="763" t="str">
        <f t="shared" si="25"/>
        <v/>
      </c>
      <c r="AF56" s="764" t="str">
        <f t="shared" ca="1" si="57"/>
        <v/>
      </c>
      <c r="AG56" s="763" t="str">
        <f t="shared" si="27"/>
        <v/>
      </c>
      <c r="AH56" s="764" t="str">
        <f t="shared" ca="1" si="58"/>
        <v/>
      </c>
      <c r="AI56" s="763" t="str">
        <f t="shared" si="29"/>
        <v/>
      </c>
      <c r="AJ56" s="764" t="str">
        <f t="shared" ca="1" si="59"/>
        <v/>
      </c>
      <c r="AK56" s="763" t="str">
        <f t="shared" si="31"/>
        <v/>
      </c>
      <c r="AL56" s="764" t="str">
        <f t="shared" ca="1" si="60"/>
        <v/>
      </c>
      <c r="AM56" s="763" t="str">
        <f t="shared" si="33"/>
        <v/>
      </c>
      <c r="AN56" s="764" t="str">
        <f t="shared" ca="1" si="61"/>
        <v/>
      </c>
      <c r="AO56" s="763" t="str">
        <f t="shared" si="35"/>
        <v/>
      </c>
      <c r="AP56" s="764" t="str">
        <f t="shared" ca="1" si="62"/>
        <v/>
      </c>
      <c r="AQ56" s="763" t="str">
        <f t="shared" si="37"/>
        <v/>
      </c>
      <c r="AR56" s="764" t="str">
        <f t="shared" ca="1" si="63"/>
        <v/>
      </c>
      <c r="AS56" s="763" t="str">
        <f t="shared" si="38"/>
        <v/>
      </c>
      <c r="AT56" s="764"/>
      <c r="AU56" s="763"/>
      <c r="AV56" s="764"/>
      <c r="AW56" s="763"/>
      <c r="AX56" s="764"/>
      <c r="AY56" s="763"/>
      <c r="AZ56" s="764"/>
      <c r="BA56" s="763"/>
      <c r="BB56" s="764"/>
      <c r="BC56" s="763"/>
      <c r="BD56" s="764"/>
      <c r="BE56" s="763"/>
      <c r="BF56" s="764"/>
      <c r="BG56" s="763"/>
      <c r="BH56" s="764"/>
      <c r="BI56" s="763"/>
      <c r="BJ56" s="764"/>
      <c r="BK56" s="763"/>
    </row>
    <row r="57" spans="1:63" ht="21" hidden="1" customHeight="1" x14ac:dyDescent="0.2">
      <c r="A57" s="759">
        <v>44</v>
      </c>
      <c r="B57" s="760"/>
      <c r="C57" s="761" t="str">
        <f t="shared" si="39"/>
        <v/>
      </c>
      <c r="D57" s="762" t="str">
        <f t="shared" si="43"/>
        <v/>
      </c>
      <c r="E57" s="763" t="str">
        <f t="shared" si="41"/>
        <v/>
      </c>
      <c r="F57" s="764" t="str">
        <f t="shared" si="44"/>
        <v/>
      </c>
      <c r="G57" s="763" t="str">
        <f t="shared" si="1"/>
        <v/>
      </c>
      <c r="H57" s="764" t="str">
        <f t="shared" ca="1" si="45"/>
        <v/>
      </c>
      <c r="I57" s="763" t="str">
        <f t="shared" si="3"/>
        <v/>
      </c>
      <c r="J57" s="764" t="str">
        <f t="shared" ca="1" si="46"/>
        <v/>
      </c>
      <c r="K57" s="763" t="str">
        <f t="shared" si="5"/>
        <v/>
      </c>
      <c r="L57" s="764" t="str">
        <f t="shared" ca="1" si="47"/>
        <v/>
      </c>
      <c r="M57" s="763" t="str">
        <f t="shared" si="7"/>
        <v/>
      </c>
      <c r="N57" s="764" t="str">
        <f t="shared" ca="1" si="48"/>
        <v/>
      </c>
      <c r="O57" s="763" t="str">
        <f t="shared" si="9"/>
        <v/>
      </c>
      <c r="P57" s="764" t="str">
        <f t="shared" ca="1" si="49"/>
        <v/>
      </c>
      <c r="Q57" s="763" t="str">
        <f t="shared" si="11"/>
        <v/>
      </c>
      <c r="R57" s="764" t="str">
        <f t="shared" ca="1" si="50"/>
        <v/>
      </c>
      <c r="S57" s="763" t="str">
        <f t="shared" si="13"/>
        <v/>
      </c>
      <c r="T57" s="764" t="str">
        <f t="shared" ca="1" si="51"/>
        <v/>
      </c>
      <c r="U57" s="763" t="str">
        <f t="shared" si="15"/>
        <v/>
      </c>
      <c r="V57" s="764" t="str">
        <f t="shared" ca="1" si="52"/>
        <v/>
      </c>
      <c r="W57" s="763" t="str">
        <f t="shared" si="17"/>
        <v/>
      </c>
      <c r="X57" s="764" t="str">
        <f t="shared" ca="1" si="53"/>
        <v/>
      </c>
      <c r="Y57" s="763" t="str">
        <f t="shared" si="19"/>
        <v/>
      </c>
      <c r="Z57" s="764" t="str">
        <f t="shared" ca="1" si="54"/>
        <v/>
      </c>
      <c r="AA57" s="763" t="str">
        <f t="shared" si="21"/>
        <v/>
      </c>
      <c r="AB57" s="764" t="str">
        <f t="shared" ca="1" si="55"/>
        <v/>
      </c>
      <c r="AC57" s="763" t="str">
        <f t="shared" si="23"/>
        <v/>
      </c>
      <c r="AD57" s="764" t="str">
        <f t="shared" ca="1" si="56"/>
        <v/>
      </c>
      <c r="AE57" s="763" t="str">
        <f t="shared" si="25"/>
        <v/>
      </c>
      <c r="AF57" s="764" t="str">
        <f t="shared" ca="1" si="57"/>
        <v/>
      </c>
      <c r="AG57" s="763" t="str">
        <f t="shared" si="27"/>
        <v/>
      </c>
      <c r="AH57" s="764" t="str">
        <f t="shared" ca="1" si="58"/>
        <v/>
      </c>
      <c r="AI57" s="763" t="str">
        <f t="shared" si="29"/>
        <v/>
      </c>
      <c r="AJ57" s="764" t="str">
        <f t="shared" ca="1" si="59"/>
        <v/>
      </c>
      <c r="AK57" s="763" t="str">
        <f t="shared" si="31"/>
        <v/>
      </c>
      <c r="AL57" s="764" t="str">
        <f t="shared" ca="1" si="60"/>
        <v/>
      </c>
      <c r="AM57" s="763" t="str">
        <f t="shared" si="33"/>
        <v/>
      </c>
      <c r="AN57" s="764" t="str">
        <f t="shared" ca="1" si="61"/>
        <v/>
      </c>
      <c r="AO57" s="763" t="str">
        <f t="shared" si="35"/>
        <v/>
      </c>
      <c r="AP57" s="764" t="str">
        <f t="shared" ca="1" si="62"/>
        <v/>
      </c>
      <c r="AQ57" s="763" t="str">
        <f t="shared" si="37"/>
        <v/>
      </c>
      <c r="AR57" s="764" t="str">
        <f t="shared" ca="1" si="63"/>
        <v/>
      </c>
      <c r="AS57" s="763" t="str">
        <f t="shared" si="38"/>
        <v/>
      </c>
      <c r="AT57" s="764"/>
      <c r="AU57" s="763"/>
      <c r="AV57" s="764"/>
      <c r="AW57" s="763"/>
      <c r="AX57" s="764"/>
      <c r="AY57" s="763"/>
      <c r="AZ57" s="764"/>
      <c r="BA57" s="763"/>
      <c r="BB57" s="764"/>
      <c r="BC57" s="763"/>
      <c r="BD57" s="764"/>
      <c r="BE57" s="763"/>
      <c r="BF57" s="764"/>
      <c r="BG57" s="763"/>
      <c r="BH57" s="764"/>
      <c r="BI57" s="763"/>
      <c r="BJ57" s="764"/>
      <c r="BK57" s="763"/>
    </row>
    <row r="58" spans="1:63" ht="21" hidden="1" customHeight="1" x14ac:dyDescent="0.2">
      <c r="A58" s="759">
        <v>45</v>
      </c>
      <c r="B58" s="760"/>
      <c r="C58" s="761" t="str">
        <f t="shared" si="39"/>
        <v/>
      </c>
      <c r="D58" s="762" t="str">
        <f t="shared" si="43"/>
        <v/>
      </c>
      <c r="E58" s="763" t="str">
        <f t="shared" si="41"/>
        <v/>
      </c>
      <c r="F58" s="764" t="str">
        <f t="shared" si="44"/>
        <v/>
      </c>
      <c r="G58" s="763" t="str">
        <f t="shared" si="1"/>
        <v/>
      </c>
      <c r="H58" s="764" t="str">
        <f t="shared" ca="1" si="45"/>
        <v/>
      </c>
      <c r="I58" s="763" t="str">
        <f t="shared" si="3"/>
        <v/>
      </c>
      <c r="J58" s="764" t="str">
        <f t="shared" ca="1" si="46"/>
        <v/>
      </c>
      <c r="K58" s="763" t="str">
        <f t="shared" si="5"/>
        <v/>
      </c>
      <c r="L58" s="764" t="str">
        <f t="shared" ca="1" si="47"/>
        <v/>
      </c>
      <c r="M58" s="763" t="str">
        <f t="shared" si="7"/>
        <v/>
      </c>
      <c r="N58" s="764" t="str">
        <f t="shared" ca="1" si="48"/>
        <v/>
      </c>
      <c r="O58" s="763" t="str">
        <f t="shared" si="9"/>
        <v/>
      </c>
      <c r="P58" s="764" t="str">
        <f t="shared" ca="1" si="49"/>
        <v/>
      </c>
      <c r="Q58" s="763" t="str">
        <f t="shared" si="11"/>
        <v/>
      </c>
      <c r="R58" s="764" t="str">
        <f t="shared" ca="1" si="50"/>
        <v/>
      </c>
      <c r="S58" s="763" t="str">
        <f t="shared" si="13"/>
        <v/>
      </c>
      <c r="T58" s="764" t="str">
        <f t="shared" ca="1" si="51"/>
        <v/>
      </c>
      <c r="U58" s="763" t="str">
        <f t="shared" si="15"/>
        <v/>
      </c>
      <c r="V58" s="764" t="str">
        <f t="shared" ca="1" si="52"/>
        <v/>
      </c>
      <c r="W58" s="763" t="str">
        <f t="shared" si="17"/>
        <v/>
      </c>
      <c r="X58" s="764" t="str">
        <f t="shared" ca="1" si="53"/>
        <v/>
      </c>
      <c r="Y58" s="763" t="str">
        <f t="shared" si="19"/>
        <v/>
      </c>
      <c r="Z58" s="764" t="str">
        <f t="shared" ca="1" si="54"/>
        <v/>
      </c>
      <c r="AA58" s="763" t="str">
        <f t="shared" si="21"/>
        <v/>
      </c>
      <c r="AB58" s="764" t="str">
        <f t="shared" ca="1" si="55"/>
        <v/>
      </c>
      <c r="AC58" s="763" t="str">
        <f t="shared" si="23"/>
        <v/>
      </c>
      <c r="AD58" s="764" t="str">
        <f t="shared" ca="1" si="56"/>
        <v/>
      </c>
      <c r="AE58" s="763" t="str">
        <f t="shared" si="25"/>
        <v/>
      </c>
      <c r="AF58" s="764" t="str">
        <f t="shared" ca="1" si="57"/>
        <v/>
      </c>
      <c r="AG58" s="763" t="str">
        <f t="shared" si="27"/>
        <v/>
      </c>
      <c r="AH58" s="764" t="str">
        <f t="shared" ca="1" si="58"/>
        <v/>
      </c>
      <c r="AI58" s="763" t="str">
        <f t="shared" si="29"/>
        <v/>
      </c>
      <c r="AJ58" s="764" t="str">
        <f t="shared" ca="1" si="59"/>
        <v/>
      </c>
      <c r="AK58" s="763" t="str">
        <f t="shared" si="31"/>
        <v/>
      </c>
      <c r="AL58" s="764" t="str">
        <f t="shared" ca="1" si="60"/>
        <v/>
      </c>
      <c r="AM58" s="763" t="str">
        <f t="shared" si="33"/>
        <v/>
      </c>
      <c r="AN58" s="764" t="str">
        <f t="shared" ca="1" si="61"/>
        <v/>
      </c>
      <c r="AO58" s="763" t="str">
        <f t="shared" si="35"/>
        <v/>
      </c>
      <c r="AP58" s="764" t="str">
        <f t="shared" ca="1" si="62"/>
        <v/>
      </c>
      <c r="AQ58" s="763" t="str">
        <f t="shared" si="37"/>
        <v/>
      </c>
      <c r="AR58" s="764" t="str">
        <f t="shared" ca="1" si="63"/>
        <v/>
      </c>
      <c r="AS58" s="763" t="str">
        <f t="shared" si="38"/>
        <v/>
      </c>
      <c r="AT58" s="764"/>
      <c r="AU58" s="763"/>
      <c r="AV58" s="764"/>
      <c r="AW58" s="763"/>
      <c r="AX58" s="764"/>
      <c r="AY58" s="763"/>
      <c r="AZ58" s="764"/>
      <c r="BA58" s="763"/>
      <c r="BB58" s="764"/>
      <c r="BC58" s="763"/>
      <c r="BD58" s="764"/>
      <c r="BE58" s="763"/>
      <c r="BF58" s="764"/>
      <c r="BG58" s="763"/>
      <c r="BH58" s="764"/>
      <c r="BI58" s="763"/>
      <c r="BJ58" s="764"/>
      <c r="BK58" s="763"/>
    </row>
    <row r="59" spans="1:63" ht="21" hidden="1" customHeight="1" x14ac:dyDescent="0.2">
      <c r="A59" s="759">
        <v>46</v>
      </c>
      <c r="B59" s="760"/>
      <c r="C59" s="761" t="str">
        <f t="shared" si="39"/>
        <v/>
      </c>
      <c r="D59" s="762" t="str">
        <f t="shared" si="43"/>
        <v/>
      </c>
      <c r="E59" s="763" t="str">
        <f t="shared" si="41"/>
        <v/>
      </c>
      <c r="F59" s="764" t="str">
        <f t="shared" si="44"/>
        <v/>
      </c>
      <c r="G59" s="763" t="str">
        <f t="shared" si="1"/>
        <v/>
      </c>
      <c r="H59" s="764" t="str">
        <f t="shared" ca="1" si="45"/>
        <v/>
      </c>
      <c r="I59" s="763" t="str">
        <f t="shared" si="3"/>
        <v/>
      </c>
      <c r="J59" s="764" t="str">
        <f t="shared" ca="1" si="46"/>
        <v/>
      </c>
      <c r="K59" s="763" t="str">
        <f t="shared" si="5"/>
        <v/>
      </c>
      <c r="L59" s="764" t="str">
        <f t="shared" ca="1" si="47"/>
        <v/>
      </c>
      <c r="M59" s="763" t="str">
        <f t="shared" si="7"/>
        <v/>
      </c>
      <c r="N59" s="764" t="str">
        <f t="shared" ca="1" si="48"/>
        <v/>
      </c>
      <c r="O59" s="763" t="str">
        <f t="shared" si="9"/>
        <v/>
      </c>
      <c r="P59" s="764" t="str">
        <f t="shared" ca="1" si="49"/>
        <v/>
      </c>
      <c r="Q59" s="763" t="str">
        <f t="shared" si="11"/>
        <v/>
      </c>
      <c r="R59" s="764" t="str">
        <f t="shared" ca="1" si="50"/>
        <v/>
      </c>
      <c r="S59" s="763" t="str">
        <f t="shared" si="13"/>
        <v/>
      </c>
      <c r="T59" s="764" t="str">
        <f t="shared" ca="1" si="51"/>
        <v/>
      </c>
      <c r="U59" s="763" t="str">
        <f t="shared" si="15"/>
        <v/>
      </c>
      <c r="V59" s="764" t="str">
        <f t="shared" ca="1" si="52"/>
        <v/>
      </c>
      <c r="W59" s="763" t="str">
        <f t="shared" si="17"/>
        <v/>
      </c>
      <c r="X59" s="764" t="str">
        <f t="shared" ca="1" si="53"/>
        <v/>
      </c>
      <c r="Y59" s="763" t="str">
        <f t="shared" si="19"/>
        <v/>
      </c>
      <c r="Z59" s="764" t="str">
        <f t="shared" ca="1" si="54"/>
        <v/>
      </c>
      <c r="AA59" s="763" t="str">
        <f t="shared" si="21"/>
        <v/>
      </c>
      <c r="AB59" s="764" t="str">
        <f t="shared" ca="1" si="55"/>
        <v/>
      </c>
      <c r="AC59" s="763" t="str">
        <f t="shared" si="23"/>
        <v/>
      </c>
      <c r="AD59" s="764" t="str">
        <f t="shared" ca="1" si="56"/>
        <v/>
      </c>
      <c r="AE59" s="763" t="str">
        <f t="shared" si="25"/>
        <v/>
      </c>
      <c r="AF59" s="764" t="str">
        <f t="shared" ca="1" si="57"/>
        <v/>
      </c>
      <c r="AG59" s="763" t="str">
        <f t="shared" si="27"/>
        <v/>
      </c>
      <c r="AH59" s="764" t="str">
        <f t="shared" ca="1" si="58"/>
        <v/>
      </c>
      <c r="AI59" s="763" t="str">
        <f t="shared" si="29"/>
        <v/>
      </c>
      <c r="AJ59" s="764" t="str">
        <f t="shared" ca="1" si="59"/>
        <v/>
      </c>
      <c r="AK59" s="763" t="str">
        <f t="shared" si="31"/>
        <v/>
      </c>
      <c r="AL59" s="764" t="str">
        <f t="shared" ca="1" si="60"/>
        <v/>
      </c>
      <c r="AM59" s="763" t="str">
        <f t="shared" si="33"/>
        <v/>
      </c>
      <c r="AN59" s="764" t="str">
        <f t="shared" ca="1" si="61"/>
        <v/>
      </c>
      <c r="AO59" s="763" t="str">
        <f t="shared" si="35"/>
        <v/>
      </c>
      <c r="AP59" s="764" t="str">
        <f t="shared" ca="1" si="62"/>
        <v/>
      </c>
      <c r="AQ59" s="763" t="str">
        <f t="shared" si="37"/>
        <v/>
      </c>
      <c r="AR59" s="764" t="str">
        <f t="shared" ca="1" si="63"/>
        <v/>
      </c>
      <c r="AS59" s="763" t="str">
        <f t="shared" si="38"/>
        <v/>
      </c>
      <c r="AT59" s="764"/>
      <c r="AU59" s="763"/>
      <c r="AV59" s="764"/>
      <c r="AW59" s="763"/>
      <c r="AX59" s="764"/>
      <c r="AY59" s="763"/>
      <c r="AZ59" s="764"/>
      <c r="BA59" s="763"/>
      <c r="BB59" s="764"/>
      <c r="BC59" s="763"/>
      <c r="BD59" s="764"/>
      <c r="BE59" s="763"/>
      <c r="BF59" s="764"/>
      <c r="BG59" s="763"/>
      <c r="BH59" s="764"/>
      <c r="BI59" s="763"/>
      <c r="BJ59" s="764"/>
      <c r="BK59" s="763"/>
    </row>
    <row r="60" spans="1:63" ht="21" hidden="1" customHeight="1" x14ac:dyDescent="0.2">
      <c r="A60" s="759">
        <v>47</v>
      </c>
      <c r="B60" s="760"/>
      <c r="C60" s="761" t="str">
        <f t="shared" si="39"/>
        <v/>
      </c>
      <c r="D60" s="762" t="str">
        <f t="shared" si="43"/>
        <v/>
      </c>
      <c r="E60" s="763" t="str">
        <f t="shared" si="41"/>
        <v/>
      </c>
      <c r="F60" s="764" t="str">
        <f t="shared" si="44"/>
        <v/>
      </c>
      <c r="G60" s="763" t="str">
        <f t="shared" si="1"/>
        <v/>
      </c>
      <c r="H60" s="764" t="str">
        <f t="shared" ca="1" si="45"/>
        <v/>
      </c>
      <c r="I60" s="763" t="str">
        <f t="shared" si="3"/>
        <v/>
      </c>
      <c r="J60" s="764" t="str">
        <f t="shared" ca="1" si="46"/>
        <v/>
      </c>
      <c r="K60" s="763" t="str">
        <f t="shared" si="5"/>
        <v/>
      </c>
      <c r="L60" s="764" t="str">
        <f t="shared" ca="1" si="47"/>
        <v/>
      </c>
      <c r="M60" s="763" t="str">
        <f t="shared" si="7"/>
        <v/>
      </c>
      <c r="N60" s="764" t="str">
        <f t="shared" ca="1" si="48"/>
        <v/>
      </c>
      <c r="O60" s="763" t="str">
        <f t="shared" si="9"/>
        <v/>
      </c>
      <c r="P60" s="764" t="str">
        <f t="shared" ca="1" si="49"/>
        <v/>
      </c>
      <c r="Q60" s="763" t="str">
        <f t="shared" si="11"/>
        <v/>
      </c>
      <c r="R60" s="764" t="str">
        <f t="shared" ca="1" si="50"/>
        <v/>
      </c>
      <c r="S60" s="763" t="str">
        <f t="shared" si="13"/>
        <v/>
      </c>
      <c r="T60" s="764" t="str">
        <f t="shared" ca="1" si="51"/>
        <v/>
      </c>
      <c r="U60" s="763" t="str">
        <f t="shared" si="15"/>
        <v/>
      </c>
      <c r="V60" s="764" t="str">
        <f t="shared" ca="1" si="52"/>
        <v/>
      </c>
      <c r="W60" s="763" t="str">
        <f t="shared" si="17"/>
        <v/>
      </c>
      <c r="X60" s="764" t="str">
        <f t="shared" ca="1" si="53"/>
        <v/>
      </c>
      <c r="Y60" s="763" t="str">
        <f t="shared" si="19"/>
        <v/>
      </c>
      <c r="Z60" s="764" t="str">
        <f t="shared" ca="1" si="54"/>
        <v/>
      </c>
      <c r="AA60" s="763" t="str">
        <f t="shared" si="21"/>
        <v/>
      </c>
      <c r="AB60" s="764" t="str">
        <f t="shared" ca="1" si="55"/>
        <v/>
      </c>
      <c r="AC60" s="763" t="str">
        <f t="shared" si="23"/>
        <v/>
      </c>
      <c r="AD60" s="764" t="str">
        <f t="shared" ca="1" si="56"/>
        <v/>
      </c>
      <c r="AE60" s="763" t="str">
        <f t="shared" si="25"/>
        <v/>
      </c>
      <c r="AF60" s="764" t="str">
        <f t="shared" ca="1" si="57"/>
        <v/>
      </c>
      <c r="AG60" s="763" t="str">
        <f t="shared" si="27"/>
        <v/>
      </c>
      <c r="AH60" s="764" t="str">
        <f t="shared" ca="1" si="58"/>
        <v/>
      </c>
      <c r="AI60" s="763" t="str">
        <f t="shared" si="29"/>
        <v/>
      </c>
      <c r="AJ60" s="764" t="str">
        <f t="shared" ca="1" si="59"/>
        <v/>
      </c>
      <c r="AK60" s="763" t="str">
        <f t="shared" si="31"/>
        <v/>
      </c>
      <c r="AL60" s="764" t="str">
        <f t="shared" ca="1" si="60"/>
        <v/>
      </c>
      <c r="AM60" s="763" t="str">
        <f t="shared" si="33"/>
        <v/>
      </c>
      <c r="AN60" s="764" t="str">
        <f t="shared" ca="1" si="61"/>
        <v/>
      </c>
      <c r="AO60" s="763" t="str">
        <f t="shared" si="35"/>
        <v/>
      </c>
      <c r="AP60" s="764" t="str">
        <f t="shared" ca="1" si="62"/>
        <v/>
      </c>
      <c r="AQ60" s="763" t="str">
        <f t="shared" si="37"/>
        <v/>
      </c>
      <c r="AR60" s="764" t="str">
        <f t="shared" ca="1" si="63"/>
        <v/>
      </c>
      <c r="AS60" s="763" t="str">
        <f t="shared" si="38"/>
        <v/>
      </c>
      <c r="AT60" s="764"/>
      <c r="AU60" s="763"/>
      <c r="AV60" s="764"/>
      <c r="AW60" s="763"/>
      <c r="AX60" s="764"/>
      <c r="AY60" s="763"/>
      <c r="AZ60" s="764"/>
      <c r="BA60" s="763"/>
      <c r="BB60" s="764"/>
      <c r="BC60" s="763"/>
      <c r="BD60" s="764"/>
      <c r="BE60" s="763"/>
      <c r="BF60" s="764"/>
      <c r="BG60" s="763"/>
      <c r="BH60" s="764"/>
      <c r="BI60" s="763"/>
      <c r="BJ60" s="764"/>
      <c r="BK60" s="763"/>
    </row>
    <row r="61" spans="1:63" ht="21" hidden="1" customHeight="1" x14ac:dyDescent="0.2">
      <c r="A61" s="759">
        <v>48</v>
      </c>
      <c r="B61" s="760"/>
      <c r="C61" s="761" t="str">
        <f t="shared" si="39"/>
        <v/>
      </c>
      <c r="D61" s="762" t="str">
        <f t="shared" si="43"/>
        <v/>
      </c>
      <c r="E61" s="763" t="str">
        <f t="shared" si="41"/>
        <v/>
      </c>
      <c r="F61" s="764" t="str">
        <f t="shared" si="44"/>
        <v/>
      </c>
      <c r="G61" s="763" t="str">
        <f t="shared" si="1"/>
        <v/>
      </c>
      <c r="H61" s="764" t="str">
        <f t="shared" ca="1" si="45"/>
        <v/>
      </c>
      <c r="I61" s="763" t="str">
        <f t="shared" si="3"/>
        <v/>
      </c>
      <c r="J61" s="764" t="str">
        <f t="shared" ca="1" si="46"/>
        <v/>
      </c>
      <c r="K61" s="763" t="str">
        <f t="shared" si="5"/>
        <v/>
      </c>
      <c r="L61" s="764" t="str">
        <f t="shared" ca="1" si="47"/>
        <v/>
      </c>
      <c r="M61" s="763" t="str">
        <f t="shared" si="7"/>
        <v/>
      </c>
      <c r="N61" s="764" t="str">
        <f t="shared" ca="1" si="48"/>
        <v/>
      </c>
      <c r="O61" s="763" t="str">
        <f t="shared" si="9"/>
        <v/>
      </c>
      <c r="P61" s="764" t="str">
        <f t="shared" ca="1" si="49"/>
        <v/>
      </c>
      <c r="Q61" s="763" t="str">
        <f t="shared" si="11"/>
        <v/>
      </c>
      <c r="R61" s="764" t="str">
        <f t="shared" ca="1" si="50"/>
        <v/>
      </c>
      <c r="S61" s="763" t="str">
        <f t="shared" si="13"/>
        <v/>
      </c>
      <c r="T61" s="764" t="str">
        <f t="shared" ca="1" si="51"/>
        <v/>
      </c>
      <c r="U61" s="763" t="str">
        <f t="shared" si="15"/>
        <v/>
      </c>
      <c r="V61" s="764" t="str">
        <f t="shared" ca="1" si="52"/>
        <v/>
      </c>
      <c r="W61" s="763" t="str">
        <f t="shared" si="17"/>
        <v/>
      </c>
      <c r="X61" s="764" t="str">
        <f t="shared" ca="1" si="53"/>
        <v/>
      </c>
      <c r="Y61" s="763" t="str">
        <f t="shared" si="19"/>
        <v/>
      </c>
      <c r="Z61" s="764" t="str">
        <f t="shared" ca="1" si="54"/>
        <v/>
      </c>
      <c r="AA61" s="763" t="str">
        <f t="shared" si="21"/>
        <v/>
      </c>
      <c r="AB61" s="764" t="str">
        <f t="shared" ca="1" si="55"/>
        <v/>
      </c>
      <c r="AC61" s="763" t="str">
        <f t="shared" si="23"/>
        <v/>
      </c>
      <c r="AD61" s="764" t="str">
        <f t="shared" ca="1" si="56"/>
        <v/>
      </c>
      <c r="AE61" s="763" t="str">
        <f t="shared" si="25"/>
        <v/>
      </c>
      <c r="AF61" s="764" t="str">
        <f t="shared" ca="1" si="57"/>
        <v/>
      </c>
      <c r="AG61" s="763" t="str">
        <f t="shared" si="27"/>
        <v/>
      </c>
      <c r="AH61" s="764" t="str">
        <f t="shared" ca="1" si="58"/>
        <v/>
      </c>
      <c r="AI61" s="763" t="str">
        <f t="shared" si="29"/>
        <v/>
      </c>
      <c r="AJ61" s="764" t="str">
        <f t="shared" ca="1" si="59"/>
        <v/>
      </c>
      <c r="AK61" s="763" t="str">
        <f t="shared" si="31"/>
        <v/>
      </c>
      <c r="AL61" s="764" t="str">
        <f t="shared" ca="1" si="60"/>
        <v/>
      </c>
      <c r="AM61" s="763" t="str">
        <f t="shared" si="33"/>
        <v/>
      </c>
      <c r="AN61" s="764" t="str">
        <f t="shared" ca="1" si="61"/>
        <v/>
      </c>
      <c r="AO61" s="763" t="str">
        <f t="shared" si="35"/>
        <v/>
      </c>
      <c r="AP61" s="764" t="str">
        <f t="shared" ca="1" si="62"/>
        <v/>
      </c>
      <c r="AQ61" s="763" t="str">
        <f t="shared" si="37"/>
        <v/>
      </c>
      <c r="AR61" s="764" t="str">
        <f t="shared" ca="1" si="63"/>
        <v/>
      </c>
      <c r="AS61" s="763" t="str">
        <f t="shared" si="38"/>
        <v/>
      </c>
      <c r="AT61" s="764"/>
      <c r="AU61" s="763"/>
      <c r="AV61" s="764"/>
      <c r="AW61" s="763"/>
      <c r="AX61" s="764"/>
      <c r="AY61" s="763"/>
      <c r="AZ61" s="764"/>
      <c r="BA61" s="763"/>
      <c r="BB61" s="764"/>
      <c r="BC61" s="763"/>
      <c r="BD61" s="764"/>
      <c r="BE61" s="763"/>
      <c r="BF61" s="764"/>
      <c r="BG61" s="763"/>
      <c r="BH61" s="764"/>
      <c r="BI61" s="763"/>
      <c r="BJ61" s="764"/>
      <c r="BK61" s="763"/>
    </row>
    <row r="62" spans="1:63" ht="21" hidden="1" customHeight="1" x14ac:dyDescent="0.2">
      <c r="A62" s="759">
        <v>49</v>
      </c>
      <c r="B62" s="760"/>
      <c r="C62" s="761" t="str">
        <f t="shared" si="39"/>
        <v/>
      </c>
      <c r="D62" s="762" t="str">
        <f t="shared" si="43"/>
        <v/>
      </c>
      <c r="E62" s="763" t="str">
        <f t="shared" si="41"/>
        <v/>
      </c>
      <c r="F62" s="764" t="str">
        <f t="shared" si="44"/>
        <v/>
      </c>
      <c r="G62" s="763" t="str">
        <f t="shared" si="1"/>
        <v/>
      </c>
      <c r="H62" s="764" t="str">
        <f t="shared" ca="1" si="45"/>
        <v/>
      </c>
      <c r="I62" s="763" t="str">
        <f t="shared" si="3"/>
        <v/>
      </c>
      <c r="J62" s="764" t="str">
        <f t="shared" ca="1" si="46"/>
        <v/>
      </c>
      <c r="K62" s="763" t="str">
        <f t="shared" si="5"/>
        <v/>
      </c>
      <c r="L62" s="764" t="str">
        <f t="shared" ca="1" si="47"/>
        <v/>
      </c>
      <c r="M62" s="763" t="str">
        <f t="shared" si="7"/>
        <v/>
      </c>
      <c r="N62" s="764" t="str">
        <f t="shared" ca="1" si="48"/>
        <v/>
      </c>
      <c r="O62" s="763" t="str">
        <f t="shared" si="9"/>
        <v/>
      </c>
      <c r="P62" s="764" t="str">
        <f t="shared" ca="1" si="49"/>
        <v/>
      </c>
      <c r="Q62" s="763" t="str">
        <f t="shared" si="11"/>
        <v/>
      </c>
      <c r="R62" s="764" t="str">
        <f t="shared" ca="1" si="50"/>
        <v/>
      </c>
      <c r="S62" s="763" t="str">
        <f t="shared" si="13"/>
        <v/>
      </c>
      <c r="T62" s="764" t="str">
        <f t="shared" ca="1" si="51"/>
        <v/>
      </c>
      <c r="U62" s="763" t="str">
        <f t="shared" si="15"/>
        <v/>
      </c>
      <c r="V62" s="764" t="str">
        <f t="shared" ca="1" si="52"/>
        <v/>
      </c>
      <c r="W62" s="763" t="str">
        <f t="shared" si="17"/>
        <v/>
      </c>
      <c r="X62" s="764" t="str">
        <f t="shared" ca="1" si="53"/>
        <v/>
      </c>
      <c r="Y62" s="763" t="str">
        <f t="shared" si="19"/>
        <v/>
      </c>
      <c r="Z62" s="764" t="str">
        <f t="shared" ca="1" si="54"/>
        <v/>
      </c>
      <c r="AA62" s="763" t="str">
        <f t="shared" si="21"/>
        <v/>
      </c>
      <c r="AB62" s="764" t="str">
        <f t="shared" ca="1" si="55"/>
        <v/>
      </c>
      <c r="AC62" s="763" t="str">
        <f t="shared" si="23"/>
        <v/>
      </c>
      <c r="AD62" s="764" t="str">
        <f t="shared" ca="1" si="56"/>
        <v/>
      </c>
      <c r="AE62" s="763" t="str">
        <f t="shared" si="25"/>
        <v/>
      </c>
      <c r="AF62" s="764" t="str">
        <f t="shared" ca="1" si="57"/>
        <v/>
      </c>
      <c r="AG62" s="763" t="str">
        <f t="shared" si="27"/>
        <v/>
      </c>
      <c r="AH62" s="764" t="str">
        <f t="shared" ca="1" si="58"/>
        <v/>
      </c>
      <c r="AI62" s="763" t="str">
        <f t="shared" si="29"/>
        <v/>
      </c>
      <c r="AJ62" s="764" t="str">
        <f t="shared" ca="1" si="59"/>
        <v/>
      </c>
      <c r="AK62" s="763" t="str">
        <f t="shared" si="31"/>
        <v/>
      </c>
      <c r="AL62" s="764" t="str">
        <f t="shared" ca="1" si="60"/>
        <v/>
      </c>
      <c r="AM62" s="763" t="str">
        <f t="shared" si="33"/>
        <v/>
      </c>
      <c r="AN62" s="764" t="str">
        <f t="shared" ca="1" si="61"/>
        <v/>
      </c>
      <c r="AO62" s="763" t="str">
        <f t="shared" si="35"/>
        <v/>
      </c>
      <c r="AP62" s="764" t="str">
        <f t="shared" ca="1" si="62"/>
        <v/>
      </c>
      <c r="AQ62" s="763" t="str">
        <f t="shared" si="37"/>
        <v/>
      </c>
      <c r="AR62" s="764" t="str">
        <f t="shared" ca="1" si="63"/>
        <v/>
      </c>
      <c r="AS62" s="763" t="str">
        <f t="shared" si="38"/>
        <v/>
      </c>
      <c r="AT62" s="764"/>
      <c r="AU62" s="763"/>
      <c r="AV62" s="764"/>
      <c r="AW62" s="763"/>
      <c r="AX62" s="764"/>
      <c r="AY62" s="763"/>
      <c r="AZ62" s="764"/>
      <c r="BA62" s="763"/>
      <c r="BB62" s="764"/>
      <c r="BC62" s="763"/>
      <c r="BD62" s="764"/>
      <c r="BE62" s="763"/>
      <c r="BF62" s="764"/>
      <c r="BG62" s="763"/>
      <c r="BH62" s="764"/>
      <c r="BI62" s="763"/>
      <c r="BJ62" s="764"/>
      <c r="BK62" s="763"/>
    </row>
    <row r="63" spans="1:63" ht="21" hidden="1" customHeight="1" x14ac:dyDescent="0.2">
      <c r="A63" s="759">
        <v>50</v>
      </c>
      <c r="B63" s="760"/>
      <c r="C63" s="761" t="str">
        <f t="shared" si="39"/>
        <v/>
      </c>
      <c r="D63" s="762" t="str">
        <f t="shared" si="43"/>
        <v/>
      </c>
      <c r="E63" s="763" t="str">
        <f t="shared" si="41"/>
        <v/>
      </c>
      <c r="F63" s="764" t="str">
        <f t="shared" si="44"/>
        <v/>
      </c>
      <c r="G63" s="763" t="str">
        <f t="shared" si="1"/>
        <v/>
      </c>
      <c r="H63" s="764" t="str">
        <f t="shared" ca="1" si="45"/>
        <v/>
      </c>
      <c r="I63" s="763" t="str">
        <f t="shared" si="3"/>
        <v/>
      </c>
      <c r="J63" s="764" t="str">
        <f t="shared" ca="1" si="46"/>
        <v/>
      </c>
      <c r="K63" s="763" t="str">
        <f t="shared" si="5"/>
        <v/>
      </c>
      <c r="L63" s="764" t="str">
        <f t="shared" ca="1" si="47"/>
        <v/>
      </c>
      <c r="M63" s="763" t="str">
        <f t="shared" si="7"/>
        <v/>
      </c>
      <c r="N63" s="764" t="str">
        <f t="shared" ca="1" si="48"/>
        <v/>
      </c>
      <c r="O63" s="763" t="str">
        <f t="shared" si="9"/>
        <v/>
      </c>
      <c r="P63" s="764" t="str">
        <f t="shared" ca="1" si="49"/>
        <v/>
      </c>
      <c r="Q63" s="763" t="str">
        <f t="shared" si="11"/>
        <v/>
      </c>
      <c r="R63" s="764" t="str">
        <f t="shared" ca="1" si="50"/>
        <v/>
      </c>
      <c r="S63" s="763" t="str">
        <f t="shared" si="13"/>
        <v/>
      </c>
      <c r="T63" s="764" t="str">
        <f t="shared" ca="1" si="51"/>
        <v/>
      </c>
      <c r="U63" s="763" t="str">
        <f t="shared" si="15"/>
        <v/>
      </c>
      <c r="V63" s="764" t="str">
        <f t="shared" ca="1" si="52"/>
        <v/>
      </c>
      <c r="W63" s="763" t="str">
        <f t="shared" si="17"/>
        <v/>
      </c>
      <c r="X63" s="764" t="str">
        <f t="shared" ca="1" si="53"/>
        <v/>
      </c>
      <c r="Y63" s="763" t="str">
        <f t="shared" si="19"/>
        <v/>
      </c>
      <c r="Z63" s="764" t="str">
        <f t="shared" ca="1" si="54"/>
        <v/>
      </c>
      <c r="AA63" s="763" t="str">
        <f t="shared" si="21"/>
        <v/>
      </c>
      <c r="AB63" s="764" t="str">
        <f t="shared" ca="1" si="55"/>
        <v/>
      </c>
      <c r="AC63" s="763" t="str">
        <f t="shared" si="23"/>
        <v/>
      </c>
      <c r="AD63" s="764" t="str">
        <f t="shared" ca="1" si="56"/>
        <v/>
      </c>
      <c r="AE63" s="763" t="str">
        <f t="shared" si="25"/>
        <v/>
      </c>
      <c r="AF63" s="764" t="str">
        <f t="shared" ca="1" si="57"/>
        <v/>
      </c>
      <c r="AG63" s="763" t="str">
        <f t="shared" si="27"/>
        <v/>
      </c>
      <c r="AH63" s="764" t="str">
        <f t="shared" ca="1" si="58"/>
        <v/>
      </c>
      <c r="AI63" s="763" t="str">
        <f t="shared" si="29"/>
        <v/>
      </c>
      <c r="AJ63" s="764" t="str">
        <f t="shared" ca="1" si="59"/>
        <v/>
      </c>
      <c r="AK63" s="763" t="str">
        <f t="shared" si="31"/>
        <v/>
      </c>
      <c r="AL63" s="764" t="str">
        <f t="shared" ca="1" si="60"/>
        <v/>
      </c>
      <c r="AM63" s="763" t="str">
        <f t="shared" si="33"/>
        <v/>
      </c>
      <c r="AN63" s="764" t="str">
        <f t="shared" ca="1" si="61"/>
        <v/>
      </c>
      <c r="AO63" s="763" t="str">
        <f t="shared" si="35"/>
        <v/>
      </c>
      <c r="AP63" s="764" t="str">
        <f t="shared" ca="1" si="62"/>
        <v/>
      </c>
      <c r="AQ63" s="763" t="str">
        <f t="shared" si="37"/>
        <v/>
      </c>
      <c r="AR63" s="764" t="str">
        <f t="shared" ca="1" si="63"/>
        <v/>
      </c>
      <c r="AS63" s="763" t="str">
        <f t="shared" si="38"/>
        <v/>
      </c>
      <c r="AT63" s="764"/>
      <c r="AU63" s="763"/>
      <c r="AV63" s="764"/>
      <c r="AW63" s="763"/>
      <c r="AX63" s="764"/>
      <c r="AY63" s="763"/>
      <c r="AZ63" s="764"/>
      <c r="BA63" s="763"/>
      <c r="BB63" s="764"/>
      <c r="BC63" s="763"/>
      <c r="BD63" s="764"/>
      <c r="BE63" s="763"/>
      <c r="BF63" s="764"/>
      <c r="BG63" s="763"/>
      <c r="BH63" s="764"/>
      <c r="BI63" s="763"/>
      <c r="BJ63" s="764"/>
      <c r="BK63" s="763"/>
    </row>
    <row r="64" spans="1:63" ht="21" hidden="1" customHeight="1" x14ac:dyDescent="0.2">
      <c r="A64" s="759">
        <v>51</v>
      </c>
      <c r="B64" s="760"/>
      <c r="C64" s="761" t="str">
        <f t="shared" si="39"/>
        <v/>
      </c>
      <c r="D64" s="762" t="str">
        <f t="shared" si="43"/>
        <v/>
      </c>
      <c r="E64" s="763" t="str">
        <f t="shared" si="41"/>
        <v/>
      </c>
      <c r="F64" s="764" t="str">
        <f t="shared" si="44"/>
        <v/>
      </c>
      <c r="G64" s="763" t="str">
        <f t="shared" si="1"/>
        <v/>
      </c>
      <c r="H64" s="764" t="str">
        <f t="shared" ca="1" si="45"/>
        <v/>
      </c>
      <c r="I64" s="763" t="str">
        <f t="shared" si="3"/>
        <v/>
      </c>
      <c r="J64" s="764" t="str">
        <f t="shared" ca="1" si="46"/>
        <v/>
      </c>
      <c r="K64" s="763" t="str">
        <f t="shared" si="5"/>
        <v/>
      </c>
      <c r="L64" s="764" t="str">
        <f t="shared" ca="1" si="47"/>
        <v/>
      </c>
      <c r="M64" s="763" t="str">
        <f t="shared" si="7"/>
        <v/>
      </c>
      <c r="N64" s="764" t="str">
        <f t="shared" ca="1" si="48"/>
        <v/>
      </c>
      <c r="O64" s="763" t="str">
        <f t="shared" si="9"/>
        <v/>
      </c>
      <c r="P64" s="764" t="str">
        <f t="shared" ca="1" si="49"/>
        <v/>
      </c>
      <c r="Q64" s="763" t="str">
        <f t="shared" si="11"/>
        <v/>
      </c>
      <c r="R64" s="764" t="str">
        <f t="shared" ca="1" si="50"/>
        <v/>
      </c>
      <c r="S64" s="763" t="str">
        <f t="shared" si="13"/>
        <v/>
      </c>
      <c r="T64" s="764" t="str">
        <f t="shared" ca="1" si="51"/>
        <v/>
      </c>
      <c r="U64" s="763" t="str">
        <f t="shared" si="15"/>
        <v/>
      </c>
      <c r="V64" s="764" t="str">
        <f t="shared" ca="1" si="52"/>
        <v/>
      </c>
      <c r="W64" s="763" t="str">
        <f t="shared" si="17"/>
        <v/>
      </c>
      <c r="X64" s="764" t="str">
        <f t="shared" ca="1" si="53"/>
        <v/>
      </c>
      <c r="Y64" s="763" t="str">
        <f t="shared" si="19"/>
        <v/>
      </c>
      <c r="Z64" s="764" t="str">
        <f t="shared" ca="1" si="54"/>
        <v/>
      </c>
      <c r="AA64" s="763" t="str">
        <f t="shared" si="21"/>
        <v/>
      </c>
      <c r="AB64" s="764" t="str">
        <f t="shared" ca="1" si="55"/>
        <v/>
      </c>
      <c r="AC64" s="763" t="str">
        <f t="shared" si="23"/>
        <v/>
      </c>
      <c r="AD64" s="764" t="str">
        <f t="shared" ca="1" si="56"/>
        <v/>
      </c>
      <c r="AE64" s="763" t="str">
        <f t="shared" si="25"/>
        <v/>
      </c>
      <c r="AF64" s="764" t="str">
        <f t="shared" ca="1" si="57"/>
        <v/>
      </c>
      <c r="AG64" s="763" t="str">
        <f t="shared" si="27"/>
        <v/>
      </c>
      <c r="AH64" s="764" t="str">
        <f t="shared" ca="1" si="58"/>
        <v/>
      </c>
      <c r="AI64" s="763" t="str">
        <f t="shared" si="29"/>
        <v/>
      </c>
      <c r="AJ64" s="764" t="str">
        <f t="shared" ca="1" si="59"/>
        <v/>
      </c>
      <c r="AK64" s="763" t="str">
        <f t="shared" si="31"/>
        <v/>
      </c>
      <c r="AL64" s="764" t="str">
        <f t="shared" ca="1" si="60"/>
        <v/>
      </c>
      <c r="AM64" s="763" t="str">
        <f t="shared" si="33"/>
        <v/>
      </c>
      <c r="AN64" s="764" t="str">
        <f t="shared" ca="1" si="61"/>
        <v/>
      </c>
      <c r="AO64" s="763" t="str">
        <f t="shared" si="35"/>
        <v/>
      </c>
      <c r="AP64" s="764" t="str">
        <f t="shared" ca="1" si="62"/>
        <v/>
      </c>
      <c r="AQ64" s="763" t="str">
        <f t="shared" si="37"/>
        <v/>
      </c>
      <c r="AR64" s="764" t="str">
        <f t="shared" ca="1" si="63"/>
        <v/>
      </c>
      <c r="AS64" s="763" t="str">
        <f t="shared" si="38"/>
        <v/>
      </c>
      <c r="AT64" s="764"/>
      <c r="AU64" s="763"/>
      <c r="AV64" s="764"/>
      <c r="AW64" s="763"/>
      <c r="AX64" s="764"/>
      <c r="AY64" s="763"/>
      <c r="AZ64" s="764"/>
      <c r="BA64" s="763"/>
      <c r="BB64" s="764"/>
      <c r="BC64" s="763"/>
      <c r="BD64" s="764"/>
      <c r="BE64" s="763"/>
      <c r="BF64" s="764"/>
      <c r="BG64" s="763"/>
      <c r="BH64" s="764"/>
      <c r="BI64" s="763"/>
      <c r="BJ64" s="764"/>
      <c r="BK64" s="763"/>
    </row>
    <row r="65" spans="1:63" ht="21" hidden="1" customHeight="1" x14ac:dyDescent="0.2">
      <c r="A65" s="759">
        <v>52</v>
      </c>
      <c r="B65" s="760"/>
      <c r="C65" s="761" t="str">
        <f t="shared" si="39"/>
        <v/>
      </c>
      <c r="D65" s="762" t="str">
        <f t="shared" si="43"/>
        <v/>
      </c>
      <c r="E65" s="763" t="str">
        <f t="shared" si="41"/>
        <v/>
      </c>
      <c r="F65" s="764" t="str">
        <f t="shared" si="44"/>
        <v/>
      </c>
      <c r="G65" s="763" t="str">
        <f t="shared" si="1"/>
        <v/>
      </c>
      <c r="H65" s="764" t="str">
        <f t="shared" ca="1" si="45"/>
        <v/>
      </c>
      <c r="I65" s="763" t="str">
        <f t="shared" si="3"/>
        <v/>
      </c>
      <c r="J65" s="764" t="str">
        <f t="shared" ca="1" si="46"/>
        <v/>
      </c>
      <c r="K65" s="763" t="str">
        <f t="shared" si="5"/>
        <v/>
      </c>
      <c r="L65" s="764" t="str">
        <f t="shared" ca="1" si="47"/>
        <v/>
      </c>
      <c r="M65" s="763" t="str">
        <f t="shared" si="7"/>
        <v/>
      </c>
      <c r="N65" s="764" t="str">
        <f t="shared" ca="1" si="48"/>
        <v/>
      </c>
      <c r="O65" s="763" t="str">
        <f t="shared" si="9"/>
        <v/>
      </c>
      <c r="P65" s="764" t="str">
        <f t="shared" ca="1" si="49"/>
        <v/>
      </c>
      <c r="Q65" s="763" t="str">
        <f t="shared" si="11"/>
        <v/>
      </c>
      <c r="R65" s="764" t="str">
        <f t="shared" ca="1" si="50"/>
        <v/>
      </c>
      <c r="S65" s="763" t="str">
        <f t="shared" si="13"/>
        <v/>
      </c>
      <c r="T65" s="764" t="str">
        <f t="shared" ca="1" si="51"/>
        <v/>
      </c>
      <c r="U65" s="763" t="str">
        <f t="shared" si="15"/>
        <v/>
      </c>
      <c r="V65" s="764" t="str">
        <f t="shared" ca="1" si="52"/>
        <v/>
      </c>
      <c r="W65" s="763" t="str">
        <f t="shared" si="17"/>
        <v/>
      </c>
      <c r="X65" s="764" t="str">
        <f t="shared" ca="1" si="53"/>
        <v/>
      </c>
      <c r="Y65" s="763" t="str">
        <f t="shared" si="19"/>
        <v/>
      </c>
      <c r="Z65" s="764" t="str">
        <f t="shared" ca="1" si="54"/>
        <v/>
      </c>
      <c r="AA65" s="763" t="str">
        <f t="shared" si="21"/>
        <v/>
      </c>
      <c r="AB65" s="764" t="str">
        <f t="shared" ca="1" si="55"/>
        <v/>
      </c>
      <c r="AC65" s="763" t="str">
        <f t="shared" si="23"/>
        <v/>
      </c>
      <c r="AD65" s="764" t="str">
        <f t="shared" ca="1" si="56"/>
        <v/>
      </c>
      <c r="AE65" s="763" t="str">
        <f t="shared" si="25"/>
        <v/>
      </c>
      <c r="AF65" s="764" t="str">
        <f t="shared" ca="1" si="57"/>
        <v/>
      </c>
      <c r="AG65" s="763" t="str">
        <f t="shared" si="27"/>
        <v/>
      </c>
      <c r="AH65" s="764" t="str">
        <f t="shared" ca="1" si="58"/>
        <v/>
      </c>
      <c r="AI65" s="763" t="str">
        <f t="shared" si="29"/>
        <v/>
      </c>
      <c r="AJ65" s="764" t="str">
        <f t="shared" ca="1" si="59"/>
        <v/>
      </c>
      <c r="AK65" s="763" t="str">
        <f t="shared" si="31"/>
        <v/>
      </c>
      <c r="AL65" s="764" t="str">
        <f t="shared" ca="1" si="60"/>
        <v/>
      </c>
      <c r="AM65" s="763" t="str">
        <f t="shared" si="33"/>
        <v/>
      </c>
      <c r="AN65" s="764" t="str">
        <f t="shared" ca="1" si="61"/>
        <v/>
      </c>
      <c r="AO65" s="763" t="str">
        <f t="shared" si="35"/>
        <v/>
      </c>
      <c r="AP65" s="764" t="str">
        <f t="shared" ca="1" si="62"/>
        <v/>
      </c>
      <c r="AQ65" s="763" t="str">
        <f t="shared" si="37"/>
        <v/>
      </c>
      <c r="AR65" s="764" t="str">
        <f t="shared" ca="1" si="63"/>
        <v/>
      </c>
      <c r="AS65" s="763" t="str">
        <f t="shared" si="38"/>
        <v/>
      </c>
      <c r="AT65" s="764"/>
      <c r="AU65" s="763"/>
      <c r="AV65" s="764"/>
      <c r="AW65" s="763"/>
      <c r="AX65" s="764"/>
      <c r="AY65" s="763"/>
      <c r="AZ65" s="764"/>
      <c r="BA65" s="763"/>
      <c r="BB65" s="764"/>
      <c r="BC65" s="763"/>
      <c r="BD65" s="764"/>
      <c r="BE65" s="763"/>
      <c r="BF65" s="764"/>
      <c r="BG65" s="763"/>
      <c r="BH65" s="764"/>
      <c r="BI65" s="763"/>
      <c r="BJ65" s="764"/>
      <c r="BK65" s="763"/>
    </row>
    <row r="66" spans="1:63" ht="21" hidden="1" customHeight="1" x14ac:dyDescent="0.2">
      <c r="A66" s="759">
        <v>53</v>
      </c>
      <c r="B66" s="760"/>
      <c r="C66" s="761" t="str">
        <f t="shared" si="39"/>
        <v/>
      </c>
      <c r="D66" s="762" t="str">
        <f t="shared" si="43"/>
        <v/>
      </c>
      <c r="E66" s="763" t="str">
        <f t="shared" si="41"/>
        <v/>
      </c>
      <c r="F66" s="764" t="str">
        <f t="shared" si="44"/>
        <v/>
      </c>
      <c r="G66" s="763" t="str">
        <f t="shared" si="1"/>
        <v/>
      </c>
      <c r="H66" s="764" t="str">
        <f t="shared" ca="1" si="45"/>
        <v/>
      </c>
      <c r="I66" s="763" t="str">
        <f t="shared" si="3"/>
        <v/>
      </c>
      <c r="J66" s="764" t="str">
        <f t="shared" ca="1" si="46"/>
        <v/>
      </c>
      <c r="K66" s="763" t="str">
        <f t="shared" si="5"/>
        <v/>
      </c>
      <c r="L66" s="764" t="str">
        <f t="shared" ca="1" si="47"/>
        <v/>
      </c>
      <c r="M66" s="763" t="str">
        <f t="shared" si="7"/>
        <v/>
      </c>
      <c r="N66" s="764" t="str">
        <f t="shared" ca="1" si="48"/>
        <v/>
      </c>
      <c r="O66" s="763" t="str">
        <f t="shared" si="9"/>
        <v/>
      </c>
      <c r="P66" s="764" t="str">
        <f t="shared" ca="1" si="49"/>
        <v/>
      </c>
      <c r="Q66" s="763" t="str">
        <f t="shared" si="11"/>
        <v/>
      </c>
      <c r="R66" s="764" t="str">
        <f t="shared" ca="1" si="50"/>
        <v/>
      </c>
      <c r="S66" s="763" t="str">
        <f t="shared" si="13"/>
        <v/>
      </c>
      <c r="T66" s="764" t="str">
        <f t="shared" ca="1" si="51"/>
        <v/>
      </c>
      <c r="U66" s="763" t="str">
        <f t="shared" si="15"/>
        <v/>
      </c>
      <c r="V66" s="764" t="str">
        <f t="shared" ca="1" si="52"/>
        <v/>
      </c>
      <c r="W66" s="763" t="str">
        <f t="shared" si="17"/>
        <v/>
      </c>
      <c r="X66" s="764" t="str">
        <f t="shared" ca="1" si="53"/>
        <v/>
      </c>
      <c r="Y66" s="763" t="str">
        <f t="shared" si="19"/>
        <v/>
      </c>
      <c r="Z66" s="764" t="str">
        <f t="shared" ca="1" si="54"/>
        <v/>
      </c>
      <c r="AA66" s="763" t="str">
        <f t="shared" si="21"/>
        <v/>
      </c>
      <c r="AB66" s="764" t="str">
        <f t="shared" ca="1" si="55"/>
        <v/>
      </c>
      <c r="AC66" s="763" t="str">
        <f t="shared" si="23"/>
        <v/>
      </c>
      <c r="AD66" s="764" t="str">
        <f t="shared" ca="1" si="56"/>
        <v/>
      </c>
      <c r="AE66" s="763" t="str">
        <f t="shared" si="25"/>
        <v/>
      </c>
      <c r="AF66" s="764" t="str">
        <f t="shared" ca="1" si="57"/>
        <v/>
      </c>
      <c r="AG66" s="763" t="str">
        <f t="shared" si="27"/>
        <v/>
      </c>
      <c r="AH66" s="764" t="str">
        <f t="shared" ca="1" si="58"/>
        <v/>
      </c>
      <c r="AI66" s="763" t="str">
        <f t="shared" si="29"/>
        <v/>
      </c>
      <c r="AJ66" s="764" t="str">
        <f t="shared" ca="1" si="59"/>
        <v/>
      </c>
      <c r="AK66" s="763" t="str">
        <f t="shared" si="31"/>
        <v/>
      </c>
      <c r="AL66" s="764" t="str">
        <f t="shared" ca="1" si="60"/>
        <v/>
      </c>
      <c r="AM66" s="763" t="str">
        <f t="shared" si="33"/>
        <v/>
      </c>
      <c r="AN66" s="764" t="str">
        <f t="shared" ca="1" si="61"/>
        <v/>
      </c>
      <c r="AO66" s="763" t="str">
        <f t="shared" si="35"/>
        <v/>
      </c>
      <c r="AP66" s="764" t="str">
        <f t="shared" ca="1" si="62"/>
        <v/>
      </c>
      <c r="AQ66" s="763" t="str">
        <f t="shared" si="37"/>
        <v/>
      </c>
      <c r="AR66" s="764" t="str">
        <f t="shared" ca="1" si="63"/>
        <v/>
      </c>
      <c r="AS66" s="763" t="str">
        <f t="shared" si="38"/>
        <v/>
      </c>
      <c r="AT66" s="764"/>
      <c r="AU66" s="763"/>
      <c r="AV66" s="764"/>
      <c r="AW66" s="763"/>
      <c r="AX66" s="764"/>
      <c r="AY66" s="763"/>
      <c r="AZ66" s="764"/>
      <c r="BA66" s="763"/>
      <c r="BB66" s="764"/>
      <c r="BC66" s="763"/>
      <c r="BD66" s="764"/>
      <c r="BE66" s="763"/>
      <c r="BF66" s="764"/>
      <c r="BG66" s="763"/>
      <c r="BH66" s="764"/>
      <c r="BI66" s="763"/>
      <c r="BJ66" s="764"/>
      <c r="BK66" s="763"/>
    </row>
    <row r="67" spans="1:63" ht="21" hidden="1" customHeight="1" x14ac:dyDescent="0.2">
      <c r="A67" s="759">
        <v>54</v>
      </c>
      <c r="B67" s="760"/>
      <c r="C67" s="761" t="str">
        <f t="shared" si="39"/>
        <v/>
      </c>
      <c r="D67" s="762" t="str">
        <f t="shared" si="43"/>
        <v/>
      </c>
      <c r="E67" s="763" t="str">
        <f t="shared" si="41"/>
        <v/>
      </c>
      <c r="F67" s="764" t="str">
        <f t="shared" si="44"/>
        <v/>
      </c>
      <c r="G67" s="763" t="str">
        <f t="shared" si="1"/>
        <v/>
      </c>
      <c r="H67" s="764" t="str">
        <f t="shared" ca="1" si="45"/>
        <v/>
      </c>
      <c r="I67" s="763" t="str">
        <f t="shared" si="3"/>
        <v/>
      </c>
      <c r="J67" s="764" t="str">
        <f t="shared" ca="1" si="46"/>
        <v/>
      </c>
      <c r="K67" s="763" t="str">
        <f t="shared" si="5"/>
        <v/>
      </c>
      <c r="L67" s="764" t="str">
        <f t="shared" ca="1" si="47"/>
        <v/>
      </c>
      <c r="M67" s="763" t="str">
        <f t="shared" si="7"/>
        <v/>
      </c>
      <c r="N67" s="764" t="str">
        <f t="shared" ca="1" si="48"/>
        <v/>
      </c>
      <c r="O67" s="763" t="str">
        <f t="shared" si="9"/>
        <v/>
      </c>
      <c r="P67" s="764" t="str">
        <f t="shared" ca="1" si="49"/>
        <v/>
      </c>
      <c r="Q67" s="763" t="str">
        <f t="shared" si="11"/>
        <v/>
      </c>
      <c r="R67" s="764" t="str">
        <f t="shared" ca="1" si="50"/>
        <v/>
      </c>
      <c r="S67" s="763" t="str">
        <f t="shared" si="13"/>
        <v/>
      </c>
      <c r="T67" s="764" t="str">
        <f t="shared" ca="1" si="51"/>
        <v/>
      </c>
      <c r="U67" s="763" t="str">
        <f t="shared" si="15"/>
        <v/>
      </c>
      <c r="V67" s="764" t="str">
        <f t="shared" ca="1" si="52"/>
        <v/>
      </c>
      <c r="W67" s="763" t="str">
        <f t="shared" si="17"/>
        <v/>
      </c>
      <c r="X67" s="764" t="str">
        <f t="shared" ca="1" si="53"/>
        <v/>
      </c>
      <c r="Y67" s="763" t="str">
        <f t="shared" si="19"/>
        <v/>
      </c>
      <c r="Z67" s="764" t="str">
        <f t="shared" ca="1" si="54"/>
        <v/>
      </c>
      <c r="AA67" s="763" t="str">
        <f t="shared" si="21"/>
        <v/>
      </c>
      <c r="AB67" s="764" t="str">
        <f t="shared" ca="1" si="55"/>
        <v/>
      </c>
      <c r="AC67" s="763" t="str">
        <f t="shared" si="23"/>
        <v/>
      </c>
      <c r="AD67" s="764" t="str">
        <f t="shared" ca="1" si="56"/>
        <v/>
      </c>
      <c r="AE67" s="763" t="str">
        <f t="shared" si="25"/>
        <v/>
      </c>
      <c r="AF67" s="764" t="str">
        <f t="shared" ca="1" si="57"/>
        <v/>
      </c>
      <c r="AG67" s="763" t="str">
        <f t="shared" si="27"/>
        <v/>
      </c>
      <c r="AH67" s="764" t="str">
        <f t="shared" ca="1" si="58"/>
        <v/>
      </c>
      <c r="AI67" s="763" t="str">
        <f t="shared" si="29"/>
        <v/>
      </c>
      <c r="AJ67" s="764" t="str">
        <f t="shared" ca="1" si="59"/>
        <v/>
      </c>
      <c r="AK67" s="763" t="str">
        <f t="shared" si="31"/>
        <v/>
      </c>
      <c r="AL67" s="764" t="str">
        <f t="shared" ca="1" si="60"/>
        <v/>
      </c>
      <c r="AM67" s="763" t="str">
        <f t="shared" si="33"/>
        <v/>
      </c>
      <c r="AN67" s="764" t="str">
        <f t="shared" ca="1" si="61"/>
        <v/>
      </c>
      <c r="AO67" s="763" t="str">
        <f t="shared" si="35"/>
        <v/>
      </c>
      <c r="AP67" s="764" t="str">
        <f t="shared" ca="1" si="62"/>
        <v/>
      </c>
      <c r="AQ67" s="763" t="str">
        <f t="shared" si="37"/>
        <v/>
      </c>
      <c r="AR67" s="764" t="str">
        <f t="shared" ca="1" si="63"/>
        <v/>
      </c>
      <c r="AS67" s="763" t="str">
        <f t="shared" si="38"/>
        <v/>
      </c>
      <c r="AT67" s="764"/>
      <c r="AU67" s="763"/>
      <c r="AV67" s="764"/>
      <c r="AW67" s="763"/>
      <c r="AX67" s="764"/>
      <c r="AY67" s="763"/>
      <c r="AZ67" s="764"/>
      <c r="BA67" s="763"/>
      <c r="BB67" s="764"/>
      <c r="BC67" s="763"/>
      <c r="BD67" s="764"/>
      <c r="BE67" s="763"/>
      <c r="BF67" s="764"/>
      <c r="BG67" s="763"/>
      <c r="BH67" s="764"/>
      <c r="BI67" s="763"/>
      <c r="BJ67" s="764"/>
      <c r="BK67" s="763"/>
    </row>
    <row r="68" spans="1:63" ht="21" hidden="1" customHeight="1" x14ac:dyDescent="0.2">
      <c r="A68" s="759">
        <v>55</v>
      </c>
      <c r="B68" s="760"/>
      <c r="C68" s="761" t="str">
        <f t="shared" si="39"/>
        <v/>
      </c>
      <c r="D68" s="762" t="str">
        <f t="shared" si="43"/>
        <v/>
      </c>
      <c r="E68" s="763" t="str">
        <f t="shared" si="41"/>
        <v/>
      </c>
      <c r="F68" s="764" t="str">
        <f t="shared" si="44"/>
        <v/>
      </c>
      <c r="G68" s="763" t="str">
        <f t="shared" si="1"/>
        <v/>
      </c>
      <c r="H68" s="764" t="str">
        <f t="shared" ca="1" si="45"/>
        <v/>
      </c>
      <c r="I68" s="763" t="str">
        <f t="shared" si="3"/>
        <v/>
      </c>
      <c r="J68" s="764" t="str">
        <f t="shared" ca="1" si="46"/>
        <v/>
      </c>
      <c r="K68" s="763" t="str">
        <f t="shared" si="5"/>
        <v/>
      </c>
      <c r="L68" s="764" t="str">
        <f t="shared" ca="1" si="47"/>
        <v/>
      </c>
      <c r="M68" s="763" t="str">
        <f t="shared" si="7"/>
        <v/>
      </c>
      <c r="N68" s="764" t="str">
        <f t="shared" ca="1" si="48"/>
        <v/>
      </c>
      <c r="O68" s="763" t="str">
        <f t="shared" si="9"/>
        <v/>
      </c>
      <c r="P68" s="764" t="str">
        <f t="shared" ca="1" si="49"/>
        <v/>
      </c>
      <c r="Q68" s="763" t="str">
        <f t="shared" si="11"/>
        <v/>
      </c>
      <c r="R68" s="764" t="str">
        <f t="shared" ca="1" si="50"/>
        <v/>
      </c>
      <c r="S68" s="763" t="str">
        <f t="shared" si="13"/>
        <v/>
      </c>
      <c r="T68" s="764" t="str">
        <f t="shared" ca="1" si="51"/>
        <v/>
      </c>
      <c r="U68" s="763" t="str">
        <f t="shared" si="15"/>
        <v/>
      </c>
      <c r="V68" s="764" t="str">
        <f t="shared" ca="1" si="52"/>
        <v/>
      </c>
      <c r="W68" s="763" t="str">
        <f t="shared" si="17"/>
        <v/>
      </c>
      <c r="X68" s="764" t="str">
        <f t="shared" ca="1" si="53"/>
        <v/>
      </c>
      <c r="Y68" s="763" t="str">
        <f t="shared" si="19"/>
        <v/>
      </c>
      <c r="Z68" s="764" t="str">
        <f t="shared" ca="1" si="54"/>
        <v/>
      </c>
      <c r="AA68" s="763" t="str">
        <f t="shared" si="21"/>
        <v/>
      </c>
      <c r="AB68" s="764" t="str">
        <f t="shared" ca="1" si="55"/>
        <v/>
      </c>
      <c r="AC68" s="763" t="str">
        <f t="shared" si="23"/>
        <v/>
      </c>
      <c r="AD68" s="764" t="str">
        <f t="shared" ca="1" si="56"/>
        <v/>
      </c>
      <c r="AE68" s="763" t="str">
        <f t="shared" si="25"/>
        <v/>
      </c>
      <c r="AF68" s="764" t="str">
        <f t="shared" ca="1" si="57"/>
        <v/>
      </c>
      <c r="AG68" s="763" t="str">
        <f t="shared" si="27"/>
        <v/>
      </c>
      <c r="AH68" s="764" t="str">
        <f t="shared" ca="1" si="58"/>
        <v/>
      </c>
      <c r="AI68" s="763" t="str">
        <f t="shared" si="29"/>
        <v/>
      </c>
      <c r="AJ68" s="764" t="str">
        <f t="shared" ca="1" si="59"/>
        <v/>
      </c>
      <c r="AK68" s="763" t="str">
        <f t="shared" si="31"/>
        <v/>
      </c>
      <c r="AL68" s="764" t="str">
        <f t="shared" ca="1" si="60"/>
        <v/>
      </c>
      <c r="AM68" s="763" t="str">
        <f t="shared" si="33"/>
        <v/>
      </c>
      <c r="AN68" s="764" t="str">
        <f t="shared" ca="1" si="61"/>
        <v/>
      </c>
      <c r="AO68" s="763" t="str">
        <f t="shared" si="35"/>
        <v/>
      </c>
      <c r="AP68" s="764" t="str">
        <f t="shared" ca="1" si="62"/>
        <v/>
      </c>
      <c r="AQ68" s="763" t="str">
        <f t="shared" si="37"/>
        <v/>
      </c>
      <c r="AR68" s="764" t="str">
        <f t="shared" ca="1" si="63"/>
        <v/>
      </c>
      <c r="AS68" s="763" t="str">
        <f t="shared" si="38"/>
        <v/>
      </c>
      <c r="AT68" s="764"/>
      <c r="AU68" s="763"/>
      <c r="AV68" s="764"/>
      <c r="AW68" s="763"/>
      <c r="AX68" s="764"/>
      <c r="AY68" s="763"/>
      <c r="AZ68" s="764"/>
      <c r="BA68" s="763"/>
      <c r="BB68" s="764"/>
      <c r="BC68" s="763"/>
      <c r="BD68" s="764"/>
      <c r="BE68" s="763"/>
      <c r="BF68" s="764"/>
      <c r="BG68" s="763"/>
      <c r="BH68" s="764"/>
      <c r="BI68" s="763"/>
      <c r="BJ68" s="764"/>
      <c r="BK68" s="763"/>
    </row>
    <row r="69" spans="1:63" ht="21" hidden="1" customHeight="1" x14ac:dyDescent="0.2">
      <c r="A69" s="759">
        <v>56</v>
      </c>
      <c r="B69" s="760"/>
      <c r="C69" s="761" t="str">
        <f t="shared" si="39"/>
        <v/>
      </c>
      <c r="D69" s="762" t="str">
        <f t="shared" si="43"/>
        <v/>
      </c>
      <c r="E69" s="763" t="str">
        <f t="shared" si="41"/>
        <v/>
      </c>
      <c r="F69" s="764" t="str">
        <f t="shared" si="44"/>
        <v/>
      </c>
      <c r="G69" s="763" t="str">
        <f t="shared" si="1"/>
        <v/>
      </c>
      <c r="H69" s="764" t="str">
        <f t="shared" ca="1" si="45"/>
        <v/>
      </c>
      <c r="I69" s="763" t="str">
        <f t="shared" si="3"/>
        <v/>
      </c>
      <c r="J69" s="764" t="str">
        <f t="shared" ca="1" si="46"/>
        <v/>
      </c>
      <c r="K69" s="763" t="str">
        <f t="shared" si="5"/>
        <v/>
      </c>
      <c r="L69" s="764" t="str">
        <f t="shared" ca="1" si="47"/>
        <v/>
      </c>
      <c r="M69" s="763" t="str">
        <f t="shared" si="7"/>
        <v/>
      </c>
      <c r="N69" s="764" t="str">
        <f t="shared" ca="1" si="48"/>
        <v/>
      </c>
      <c r="O69" s="763" t="str">
        <f t="shared" si="9"/>
        <v/>
      </c>
      <c r="P69" s="764" t="str">
        <f t="shared" ca="1" si="49"/>
        <v/>
      </c>
      <c r="Q69" s="763" t="str">
        <f t="shared" si="11"/>
        <v/>
      </c>
      <c r="R69" s="764" t="str">
        <f t="shared" ca="1" si="50"/>
        <v/>
      </c>
      <c r="S69" s="763" t="str">
        <f t="shared" si="13"/>
        <v/>
      </c>
      <c r="T69" s="764" t="str">
        <f t="shared" ca="1" si="51"/>
        <v/>
      </c>
      <c r="U69" s="763" t="str">
        <f t="shared" si="15"/>
        <v/>
      </c>
      <c r="V69" s="764" t="str">
        <f t="shared" ca="1" si="52"/>
        <v/>
      </c>
      <c r="W69" s="763" t="str">
        <f t="shared" si="17"/>
        <v/>
      </c>
      <c r="X69" s="764" t="str">
        <f t="shared" ca="1" si="53"/>
        <v/>
      </c>
      <c r="Y69" s="763" t="str">
        <f t="shared" si="19"/>
        <v/>
      </c>
      <c r="Z69" s="764" t="str">
        <f t="shared" ca="1" si="54"/>
        <v/>
      </c>
      <c r="AA69" s="763" t="str">
        <f t="shared" si="21"/>
        <v/>
      </c>
      <c r="AB69" s="764" t="str">
        <f t="shared" ca="1" si="55"/>
        <v/>
      </c>
      <c r="AC69" s="763" t="str">
        <f t="shared" si="23"/>
        <v/>
      </c>
      <c r="AD69" s="764" t="str">
        <f t="shared" ca="1" si="56"/>
        <v/>
      </c>
      <c r="AE69" s="763" t="str">
        <f t="shared" si="25"/>
        <v/>
      </c>
      <c r="AF69" s="764" t="str">
        <f t="shared" ca="1" si="57"/>
        <v/>
      </c>
      <c r="AG69" s="763" t="str">
        <f t="shared" si="27"/>
        <v/>
      </c>
      <c r="AH69" s="764" t="str">
        <f t="shared" ca="1" si="58"/>
        <v/>
      </c>
      <c r="AI69" s="763" t="str">
        <f t="shared" si="29"/>
        <v/>
      </c>
      <c r="AJ69" s="764" t="str">
        <f t="shared" ca="1" si="59"/>
        <v/>
      </c>
      <c r="AK69" s="763" t="str">
        <f t="shared" si="31"/>
        <v/>
      </c>
      <c r="AL69" s="764" t="str">
        <f t="shared" ca="1" si="60"/>
        <v/>
      </c>
      <c r="AM69" s="763" t="str">
        <f t="shared" si="33"/>
        <v/>
      </c>
      <c r="AN69" s="764" t="str">
        <f t="shared" ca="1" si="61"/>
        <v/>
      </c>
      <c r="AO69" s="763" t="str">
        <f t="shared" si="35"/>
        <v/>
      </c>
      <c r="AP69" s="764" t="str">
        <f t="shared" ca="1" si="62"/>
        <v/>
      </c>
      <c r="AQ69" s="763" t="str">
        <f t="shared" si="37"/>
        <v/>
      </c>
      <c r="AR69" s="764" t="str">
        <f t="shared" ca="1" si="63"/>
        <v/>
      </c>
      <c r="AS69" s="763" t="str">
        <f t="shared" si="38"/>
        <v/>
      </c>
      <c r="AT69" s="764"/>
      <c r="AU69" s="763"/>
      <c r="AV69" s="764"/>
      <c r="AW69" s="763"/>
      <c r="AX69" s="764"/>
      <c r="AY69" s="763"/>
      <c r="AZ69" s="764"/>
      <c r="BA69" s="763"/>
      <c r="BB69" s="764"/>
      <c r="BC69" s="763"/>
      <c r="BD69" s="764"/>
      <c r="BE69" s="763"/>
      <c r="BF69" s="764"/>
      <c r="BG69" s="763"/>
      <c r="BH69" s="764"/>
      <c r="BI69" s="763"/>
      <c r="BJ69" s="764"/>
      <c r="BK69" s="763"/>
    </row>
    <row r="70" spans="1:63" ht="21" hidden="1" customHeight="1" x14ac:dyDescent="0.2">
      <c r="A70" s="759">
        <v>57</v>
      </c>
      <c r="B70" s="760"/>
      <c r="C70" s="761" t="str">
        <f t="shared" si="39"/>
        <v/>
      </c>
      <c r="D70" s="762" t="str">
        <f t="shared" si="43"/>
        <v/>
      </c>
      <c r="E70" s="763" t="str">
        <f t="shared" si="41"/>
        <v/>
      </c>
      <c r="F70" s="764" t="str">
        <f t="shared" si="44"/>
        <v/>
      </c>
      <c r="G70" s="763" t="str">
        <f t="shared" si="1"/>
        <v/>
      </c>
      <c r="H70" s="764" t="str">
        <f t="shared" ca="1" si="45"/>
        <v/>
      </c>
      <c r="I70" s="763" t="str">
        <f t="shared" si="3"/>
        <v/>
      </c>
      <c r="J70" s="764" t="str">
        <f t="shared" ca="1" si="46"/>
        <v/>
      </c>
      <c r="K70" s="763" t="str">
        <f t="shared" si="5"/>
        <v/>
      </c>
      <c r="L70" s="764" t="str">
        <f t="shared" ca="1" si="47"/>
        <v/>
      </c>
      <c r="M70" s="763" t="str">
        <f t="shared" si="7"/>
        <v/>
      </c>
      <c r="N70" s="764" t="str">
        <f t="shared" ca="1" si="48"/>
        <v/>
      </c>
      <c r="O70" s="763" t="str">
        <f t="shared" si="9"/>
        <v/>
      </c>
      <c r="P70" s="764" t="str">
        <f t="shared" ca="1" si="49"/>
        <v/>
      </c>
      <c r="Q70" s="763" t="str">
        <f t="shared" si="11"/>
        <v/>
      </c>
      <c r="R70" s="764" t="str">
        <f t="shared" ca="1" si="50"/>
        <v/>
      </c>
      <c r="S70" s="763" t="str">
        <f t="shared" si="13"/>
        <v/>
      </c>
      <c r="T70" s="764" t="str">
        <f t="shared" ca="1" si="51"/>
        <v/>
      </c>
      <c r="U70" s="763" t="str">
        <f t="shared" si="15"/>
        <v/>
      </c>
      <c r="V70" s="764" t="str">
        <f t="shared" ca="1" si="52"/>
        <v/>
      </c>
      <c r="W70" s="763" t="str">
        <f t="shared" si="17"/>
        <v/>
      </c>
      <c r="X70" s="764" t="str">
        <f t="shared" ca="1" si="53"/>
        <v/>
      </c>
      <c r="Y70" s="763" t="str">
        <f t="shared" si="19"/>
        <v/>
      </c>
      <c r="Z70" s="764" t="str">
        <f t="shared" ca="1" si="54"/>
        <v/>
      </c>
      <c r="AA70" s="763" t="str">
        <f t="shared" si="21"/>
        <v/>
      </c>
      <c r="AB70" s="764" t="str">
        <f t="shared" ca="1" si="55"/>
        <v/>
      </c>
      <c r="AC70" s="763" t="str">
        <f t="shared" si="23"/>
        <v/>
      </c>
      <c r="AD70" s="764" t="str">
        <f t="shared" ca="1" si="56"/>
        <v/>
      </c>
      <c r="AE70" s="763" t="str">
        <f t="shared" si="25"/>
        <v/>
      </c>
      <c r="AF70" s="764" t="str">
        <f t="shared" ca="1" si="57"/>
        <v/>
      </c>
      <c r="AG70" s="763" t="str">
        <f t="shared" si="27"/>
        <v/>
      </c>
      <c r="AH70" s="764" t="str">
        <f t="shared" ca="1" si="58"/>
        <v/>
      </c>
      <c r="AI70" s="763" t="str">
        <f t="shared" si="29"/>
        <v/>
      </c>
      <c r="AJ70" s="764" t="str">
        <f t="shared" ca="1" si="59"/>
        <v/>
      </c>
      <c r="AK70" s="763" t="str">
        <f t="shared" si="31"/>
        <v/>
      </c>
      <c r="AL70" s="764" t="str">
        <f t="shared" ca="1" si="60"/>
        <v/>
      </c>
      <c r="AM70" s="763" t="str">
        <f t="shared" si="33"/>
        <v/>
      </c>
      <c r="AN70" s="764" t="str">
        <f t="shared" ca="1" si="61"/>
        <v/>
      </c>
      <c r="AO70" s="763" t="str">
        <f t="shared" si="35"/>
        <v/>
      </c>
      <c r="AP70" s="764" t="str">
        <f t="shared" ca="1" si="62"/>
        <v/>
      </c>
      <c r="AQ70" s="763" t="str">
        <f t="shared" si="37"/>
        <v/>
      </c>
      <c r="AR70" s="764" t="str">
        <f t="shared" ca="1" si="63"/>
        <v/>
      </c>
      <c r="AS70" s="763" t="str">
        <f t="shared" si="38"/>
        <v/>
      </c>
      <c r="AT70" s="764"/>
      <c r="AU70" s="763"/>
      <c r="AV70" s="764"/>
      <c r="AW70" s="763"/>
      <c r="AX70" s="764"/>
      <c r="AY70" s="763"/>
      <c r="AZ70" s="764"/>
      <c r="BA70" s="763"/>
      <c r="BB70" s="764"/>
      <c r="BC70" s="763"/>
      <c r="BD70" s="764"/>
      <c r="BE70" s="763"/>
      <c r="BF70" s="764"/>
      <c r="BG70" s="763"/>
      <c r="BH70" s="764"/>
      <c r="BI70" s="763"/>
      <c r="BJ70" s="764"/>
      <c r="BK70" s="763"/>
    </row>
    <row r="71" spans="1:63" ht="21" customHeight="1" x14ac:dyDescent="0.2">
      <c r="A71" s="425"/>
      <c r="B71" s="425"/>
      <c r="C71" s="425"/>
      <c r="D71" s="425"/>
      <c r="E71" s="425"/>
      <c r="F71" s="425"/>
      <c r="G71" s="425"/>
      <c r="H71" s="425"/>
      <c r="I71" s="425"/>
      <c r="J71" s="425"/>
      <c r="K71" s="425"/>
      <c r="L71" s="425"/>
      <c r="M71" s="425"/>
      <c r="N71" s="425"/>
      <c r="O71" s="425"/>
      <c r="P71" s="425"/>
      <c r="Q71" s="425"/>
      <c r="R71" s="425"/>
      <c r="S71" s="425"/>
      <c r="T71" s="425"/>
      <c r="U71" s="425"/>
      <c r="V71" s="425"/>
      <c r="W71" s="425"/>
      <c r="X71" s="425"/>
      <c r="Y71" s="425"/>
      <c r="Z71" s="425"/>
      <c r="AA71" s="425"/>
      <c r="AB71" s="425"/>
      <c r="AC71" s="425"/>
      <c r="AD71" s="425"/>
      <c r="AE71" s="425"/>
      <c r="AF71" s="425"/>
      <c r="AG71" s="425"/>
      <c r="AH71" s="425"/>
      <c r="AI71" s="425"/>
      <c r="AJ71" s="425"/>
      <c r="AK71" s="425"/>
      <c r="AL71" s="425"/>
      <c r="AM71" s="425"/>
      <c r="AN71" s="425"/>
      <c r="AO71" s="425"/>
      <c r="AP71" s="425"/>
      <c r="AQ71" s="425"/>
      <c r="AR71" s="425"/>
      <c r="AS71" s="425"/>
      <c r="AT71" s="425"/>
      <c r="AU71" s="425"/>
      <c r="AV71" s="425"/>
      <c r="AW71" s="425"/>
      <c r="AX71" s="425"/>
      <c r="AY71" s="425"/>
      <c r="AZ71" s="425"/>
      <c r="BA71" s="425"/>
      <c r="BB71" s="425"/>
      <c r="BC71" s="425"/>
      <c r="BD71" s="425"/>
      <c r="BE71" s="425"/>
      <c r="BF71" s="425"/>
      <c r="BG71" s="425"/>
      <c r="BH71" s="425"/>
      <c r="BI71" s="425"/>
      <c r="BJ71" s="425"/>
      <c r="BK71" s="425"/>
    </row>
    <row r="72" spans="1:63" ht="21.75" customHeight="1" x14ac:dyDescent="0.2">
      <c r="A72" s="425"/>
      <c r="B72" s="756" t="s">
        <v>546</v>
      </c>
      <c r="C72" s="757"/>
      <c r="D72" s="757"/>
      <c r="E72" s="757"/>
      <c r="F72" s="757"/>
      <c r="G72" s="751"/>
      <c r="H72" s="765"/>
      <c r="I72" s="765"/>
      <c r="J72" s="765"/>
      <c r="K72" s="765"/>
      <c r="L72" s="765"/>
      <c r="M72" s="765"/>
      <c r="N72" s="765"/>
      <c r="O72" s="765"/>
      <c r="P72" s="765"/>
      <c r="Q72" s="765"/>
      <c r="R72" s="765"/>
      <c r="S72" s="765"/>
      <c r="T72" s="765"/>
      <c r="U72" s="765"/>
      <c r="V72" s="765"/>
      <c r="W72" s="765"/>
      <c r="X72" s="765"/>
      <c r="Y72" s="765"/>
      <c r="Z72" s="765"/>
      <c r="AA72" s="765"/>
      <c r="AB72" s="765"/>
      <c r="AC72" s="765"/>
      <c r="AD72" s="765"/>
      <c r="AE72" s="765"/>
      <c r="AF72" s="765"/>
      <c r="AG72" s="765"/>
      <c r="AH72" s="765"/>
      <c r="AI72" s="765"/>
      <c r="AJ72" s="765"/>
      <c r="AK72" s="765"/>
      <c r="AL72" s="765"/>
      <c r="AM72" s="765"/>
      <c r="AN72" s="765"/>
      <c r="AO72" s="765"/>
      <c r="AP72" s="765"/>
      <c r="AQ72" s="765"/>
      <c r="AR72" s="765"/>
      <c r="AS72" s="765"/>
      <c r="AT72" s="765"/>
      <c r="AU72" s="765"/>
      <c r="AV72" s="765"/>
      <c r="AW72" s="765"/>
      <c r="AX72" s="765"/>
      <c r="AY72" s="765"/>
      <c r="AZ72" s="765"/>
      <c r="BA72" s="765"/>
      <c r="BB72" s="765"/>
      <c r="BC72" s="765"/>
      <c r="BD72" s="765"/>
      <c r="BE72" s="765"/>
      <c r="BF72" s="765"/>
      <c r="BG72" s="765"/>
      <c r="BH72" s="765"/>
      <c r="BI72" s="765"/>
      <c r="BJ72" s="765"/>
      <c r="BK72" s="765"/>
    </row>
    <row r="73" spans="1:63" ht="21" customHeight="1" x14ac:dyDescent="0.2">
      <c r="A73" s="759">
        <v>1</v>
      </c>
      <c r="B73" s="760" t="s">
        <v>293</v>
      </c>
      <c r="C73" s="761">
        <f t="shared" ref="C73:C136" ca="1" si="64">IF(B73="","",IF($L$4="Media aritmética",ROUND(AVERAGE(D73,F73,H73,J73,L73,N73,P73,R73,T73,V73,X73,Z73,AB73,AF73,AH73,AD73,AJ73,AL73,AN73,AP73,AR73),2),ROUND(_xlfn.STDEV.P(D73,F73,H73,J73,L73,N73,P73,R73,T73,V73,X73,Z73,AB73,AF73,AH73,AD73,AJ73,AL73,AN73,AP73,AR73),2)))</f>
        <v>6284.23</v>
      </c>
      <c r="D73" s="764" t="str">
        <f t="shared" ref="D73:D104" si="65">IF($D$8="Habilitado",IF($B73="","",ROUND(VLOOKUP($B73,UNITARIO_1,5,FALSE),2)),"")</f>
        <v/>
      </c>
      <c r="E73" s="763" t="str">
        <f t="shared" ref="E73:E162" si="66">IF($B73="","",IF(D73="","",IF($L$4="Media aritmética",(D73&lt;=$C73)*($H$5/$C$5)+(D73&gt;$C73)*0,IF(AND(ROUND(AVERAGE($D73,$F73,$H73,$J73,$L73,$N73,$P73,$R73,$T73,$V73,$X73,$Z73,$AB73,$AD73,$AF73,$AH73,$AJ73,AL73,AN73,AP73,AR73,AT73,AV73,AX73,AZ73,BB73,BD73,BF73,BH73,BJ73),2)-$C73/2&lt;=D73,(ROUND(AVERAGE($D73,$F73,$H73,$J73,$L73,$N73,$P73,$R73,$T73,$V73,$X73,$Z73,$AB73,$AD73,$AF73,$AH73,$AJ73,AL73,AN73,AP73,AR73,AT73,AV73,AX73,AZ73,BB73,BD73,BF73,BH73,BJ73),2)+$C73/2&gt;D73)),($H$5/$C$5),0))))</f>
        <v/>
      </c>
      <c r="F73" s="764" t="str">
        <f t="shared" ref="F73:F104" si="67">IF($F$8="Habilitado",IF($B73="","",ROUND(VLOOKUP($B73,UNITARIO_2,5,FALSE),2)),"")</f>
        <v/>
      </c>
      <c r="G73" s="763" t="str">
        <f t="shared" ref="G73:G162" si="68">IF($B73="","",IF(F73="","",IF($L$4="Media aritmética",(F73&lt;=$C73)*($H$5/$C$5)+(F73&gt;$C73)*0,IF(AND(ROUND(AVERAGE($D73,$F73,$H73,$J73,$L73,$N73,$P73,$R73,$T73,$V73,$X73,$Z73,$AB73,$AD73,$AF73,$AH73,$AJ73,AL73,AN73,AP73,AR73,AT73,AV73,AX73,AZ73,BB73,BD73,BF73,BH73,BJ73),2)-$C73/2&lt;=F73,(ROUND(AVERAGE($D73,$F73,$H73,$J73,$L73,$N73,$P73,$R73,$T73,$V73,$X73,$Z73,$AB73,$AD73,$AF73,$AH73,$AJ73,AL73,AN73,AP73,AR73,AT73,AV73,AX73,AZ73,BB73,BD73,BF73,BH73,BJ73),2)+$C73/2&gt;F73)),($H$5/$C$5),0))))</f>
        <v/>
      </c>
      <c r="H73" s="764">
        <f t="shared" ref="H73:H104" ca="1" si="69">IF($H$8="Habilitado",IF($B73="","",ROUND(VLOOKUP($B73,UNITARIO_3,5,FALSE),2)),"")</f>
        <v>32500</v>
      </c>
      <c r="I73" s="763">
        <f t="shared" ref="I73:I162" ca="1" si="70">IF($B73="","",IF(H73="","",IF($L$4="Media aritmética",(H73&lt;=$C73)*($H$5/$C$5)+(H73&gt;$C73)*0,IF(AND(ROUND(AVERAGE($D73,$F73,$H73,$J73,$L73,$N73,$P73,$R73,$T73,$V73,$X73,$Z73,$AB73,$AD73,$AF73,$AH73,$AJ73,AL73,AN73,AP73,AR73,AT73,AV73,AX73,AZ73,BB73,BD73,BF73,BH73,BJ73),2)-$C73/2&lt;=H73,(ROUND(AVERAGE($D73,$F73,$H73,$J73,$L73,$N73,$P73,$R73,$T73,$V73,$X73,$Z73,$AB73,$AD73,$AF73,$AH73,$AJ73,AL73,AN73,AP73,AR73,AT73,AV73,AX73,AZ73,BB73,BD73,BF73,BH73,BJ73),2)+$C73/2&gt;H73)),($H$5/$C$5),0))))</f>
        <v>0</v>
      </c>
      <c r="J73" s="764">
        <f t="shared" ref="J73:J104" ca="1" si="71">IF($J$8="Habilitado",IF($B73="","",ROUND(VLOOKUP($B73,UNITARIO_4,5,FALSE),2)),"")</f>
        <v>28000</v>
      </c>
      <c r="K73" s="763">
        <f t="shared" ref="K73:K162" ca="1" si="72">IF($B73="","",IF(J73="","",IF($L$4="Media aritmética",(J73&lt;=$C73)*($H$5/$C$5)+(J73&gt;$C73)*0,IF(AND(ROUND(AVERAGE($D73,$F73,$H73,$J73,$L73,$N73,$P73,$R73,$T73,$V73,$X73,$Z73,$AB73,$AD73,$AF73,$AH73,$AJ73,AL73,AN73,AP73,AR73,AT73,AV73,AX73,AZ73,BB73,BD73,BF73,BH73,BJ73),2)-$C73/2&lt;=J73,(ROUND(AVERAGE($D73,$F73,$H73,$J73,$L73,$N73,$P73,$R73,$T73,$V73,$X73,$Z73,$AB73,$AD73,$AF73,$AH73,$AJ73,AL73,AN73,AP73,AR73,AT73,AV73,AX73,AZ73,BB73,BD73,BF73,BH73,BJ73),2)+$C73/2&gt;J73)),($H$5/$C$5),0))))</f>
        <v>0</v>
      </c>
      <c r="L73" s="764">
        <f t="shared" ref="L73:L104" ca="1" si="73">IF($L$8="Habilitado",IF($B73="","",ROUND(VLOOKUP($B73,UNITARIO_5,5,FALSE),2)),"")</f>
        <v>27280</v>
      </c>
      <c r="M73" s="763">
        <f t="shared" ref="M73:M162" ca="1" si="74">IF($B73="","",IF(L73="","",IF($L$4="Media aritmética",(L73&lt;=$C73)*($H$5/$C$5)+(L73&gt;$C73)*0,IF(AND(ROUND(AVERAGE($D73,$F73,$H73,$J73,$L73,$N73,$P73,$R73,$T73,$V73,$X73,$Z73,$AB73,$AD73,$AF73,$AH73,$AJ73,AL73,AN73,AP73,AR73,AT73,AV73,AX73,AZ73,BB73,BD73,BF73,BH73,BJ73),2)-$C73/2&lt;=L73,(ROUND(AVERAGE($D73,$F73,$H73,$J73,$L73,$N73,$P73,$R73,$T73,$V73,$X73,$Z73,$AB73,$AD73,$AF73,$AH73,$AJ73,AL73,AN73,AP73,AR73,AT73,AV73,AX73,AZ73,BB73,BD73,BF73,BH73,BJ73),2)+$C73/2&gt;L73)),($H$5/$C$5),0))))</f>
        <v>0</v>
      </c>
      <c r="N73" s="764">
        <f t="shared" ref="N73:N104" ca="1" si="75">IF($N$8="Habilitado",IF($B73="","",ROUND(VLOOKUP($B73,UNITARIO_6,5,FALSE),2)),"")</f>
        <v>18000</v>
      </c>
      <c r="O73" s="763">
        <f t="shared" ref="O73:O162" ca="1" si="76">IF($B73="","",IF(N73="","",IF($L$4="Media aritmética",(N73&lt;=$C73)*($H$5/$C$5)+(N73&gt;$C73)*0,IF(AND(ROUND(AVERAGE($D73,$F73,$H73,$J73,$L73,$N73,$P73,$R73,$T73,$V73,$X73,$Z73,$AB73,$AD73,$AF73,$AH73,$AJ73,AL73,AN73,AP73,AR73,AT73,AV73,AX73,AZ73,BB73,BD73,BF73,BH73,BJ73),2)-$C73/2&lt;=N73,(ROUND(AVERAGE($D73,$F73,$H73,$J73,$L73,$N73,$P73,$R73,$T73,$V73,$X73,$Z73,$AB73,$AD73,$AF73,$AH73,$AJ73,AL73,AN73,AP73,AR73,AT73,AV73,AX73,AZ73,BB73,BD73,BF73,BH73,BJ73),2)+$C73/2&gt;N73)),($H$5/$C$5),0))))</f>
        <v>0</v>
      </c>
      <c r="P73" s="764">
        <f t="shared" ref="P73:P104" ca="1" si="77">IF($P$8="Habilitado",IF($B73="","",ROUND(VLOOKUP($B73,UNITARIO_7,5,FALSE),2)),"")</f>
        <v>24355</v>
      </c>
      <c r="Q73" s="763">
        <f t="shared" ref="Q73:Q162" ca="1" si="78">IF($B73="","",IF(P73="","",IF($L$4="Media aritmética",(P73&lt;=$C73)*($H$5/$C$5)+(P73&gt;$C73)*0,IF(AND(ROUND(AVERAGE($D73,$F73,$H73,$J73,$L73,$N73,$P73,$R73,$T73,$V73,$X73,$Z73,$AB73,$AD73,$AF73,$AH73,$AJ73,AL73,AN73,AP73,AR73,AT73,AV73,AX73,AZ73,BB73,BD73,BF73,BH73,BJ73),2)-$C73/2&lt;=P73,(ROUND(AVERAGE($D73,$F73,$H73,$J73,$L73,$N73,$P73,$R73,$T73,$V73,$X73,$Z73,$AB73,$AD73,$AF73,$AH73,$AJ73,AL73,AN73,AP73,AR73,AT73,AV73,AX73,AZ73,BB73,BD73,BF73,BH73,BJ73),2)+$C73/2&gt;P73)),($H$5/$C$5),0))))</f>
        <v>3.0769230769230771</v>
      </c>
      <c r="R73" s="764">
        <f t="shared" ref="R73:R104" ca="1" si="79">IF($R$8="Habilitado",IF($B73="","",ROUND(VLOOKUP($B73,UNITARIO_8,5,FALSE),2)),"")</f>
        <v>28050</v>
      </c>
      <c r="S73" s="763">
        <f t="shared" ref="S73:S162" ca="1" si="80">IF($B73="","",IF(R73="","",IF($L$4="Media aritmética",(R73&lt;=$C73)*($H$5/$C$5)+(R73&gt;$C73)*0,IF(AND(ROUND(AVERAGE($D73,$F73,$H73,$J73,$L73,$N73,$P73,$R73,$T73,$V73,$X73,$Z73,$AB73,$AD73,$AF73,$AH73,$AJ73,AL73,AN73,AP73,AR73,AT73,AV73,AX73,AZ73,BB73,BD73,BF73,BH73,BJ73),2)-$C73/2&lt;=R73,(ROUND(AVERAGE($D73,$F73,$H73,$J73,$L73,$N73,$P73,$R73,$T73,$V73,$X73,$Z73,$AB73,$AD73,$AF73,$AH73,$AJ73,AL73,AN73,AP73,AR73,AT73,AV73,AX73,AZ73,BB73,BD73,BF73,BH73,BJ73),2)+$C73/2&gt;R73)),($H$5/$C$5),0))))</f>
        <v>0</v>
      </c>
      <c r="T73" s="764" t="str">
        <f t="shared" ref="T73:T104" ca="1" si="81">IF($T$8="Habilitado",IF($B73="","",ROUND(VLOOKUP($B73,UNITARIO_9,5,FALSE),2)),"")</f>
        <v/>
      </c>
      <c r="U73" s="763" t="str">
        <f t="shared" ref="U73:U162" ca="1" si="82">IF($B73="","",IF(T73="","",IF($L$4="Media aritmética",(T73&lt;=$C73)*($H$5/$C$5)+(T73&gt;$C73)*0,IF(AND(ROUND(AVERAGE($D73,$F73,$H73,$J73,$L73,$N73,$P73,$R73,$T73,$V73,$X73,$Z73,$AB73,$AD73,$AF73,$AH73,$AJ73,AL73,AN73,AP73,AR73,AT73,AV73,AX73,AZ73,BB73,BD73,BF73,BH73,BJ73),2)-$C73/2&lt;=T73,(ROUND(AVERAGE($D73,$F73,$H73,$J73,$L73,$N73,$P73,$R73,$T73,$V73,$X73,$Z73,$AB73,$AD73,$AF73,$AH73,$AJ73,AL73,AN73,AP73,AR73,AT73,AV73,AX73,AZ73,BB73,BD73,BF73,BH73,BJ73),2)+$C73/2&gt;T73)),($H$5/$C$5),0))))</f>
        <v/>
      </c>
      <c r="V73" s="764">
        <f t="shared" ref="V73:V104" ca="1" si="83">IF($V$8="Habilitado",IF($B73="","",ROUND(VLOOKUP($B73,UNITARIO_10,5,FALSE),2)),"")</f>
        <v>32192</v>
      </c>
      <c r="W73" s="763">
        <f t="shared" ref="W73:W162" ca="1" si="84">IF($B73="","",IF(V73="","",IF($L$4="Media aritmética",(V73&lt;=$C73)*($H$5/$C$5)+(V73&gt;$C73)*0,IF(AND(ROUND(AVERAGE($D73,$F73,$H73,$J73,$L73,$N73,$P73,$R73,$T73,$V73,$X73,$Z73,$AB73,$AD73,$AF73,$AH73,$AJ73,AL73,AN73,AP73,AR73,AT73,AV73,AX73,AZ73,BB73,BD73,BF73,BH73,BJ73),2)-$C73/2&lt;=V73,(ROUND(AVERAGE($D73,$F73,$H73,$J73,$L73,$N73,$P73,$R73,$T73,$V73,$X73,$Z73,$AB73,$AD73,$AF73,$AH73,$AJ73,AL73,AN73,AP73,AR73,AT73,AV73,AX73,AZ73,BB73,BD73,BF73,BH73,BJ73),2)+$C73/2&gt;V73)),($H$5/$C$5),0))))</f>
        <v>0</v>
      </c>
      <c r="X73" s="764">
        <f t="shared" ref="X73:X104" ca="1" si="85">IF($X$8="Habilitado",IF($B73="","",ROUND(VLOOKUP($B73,UNITARIO_11,5,FALSE),2)),"")</f>
        <v>30100</v>
      </c>
      <c r="Y73" s="763">
        <f t="shared" ref="Y73:Y162" ca="1" si="86">IF($B73="","",IF(X73="","",IF($L$4="Media aritmética",(X73&lt;=$C73)*($H$5/$C$5)+(X73&gt;$C73)*0,IF(AND(ROUND(AVERAGE($D73,$F73,$H73,$J73,$L73,$N73,$P73,$R73,$T73,$V73,$X73,$Z73,$AB73,$AD73,$AF73,$AH73,$AJ73,AL73,AN73,AP73,AR73,AT73,AV73,AX73,AZ73,BB73,BD73,BF73,BH73,BJ73),2)-$C73/2&lt;=X73,(ROUND(AVERAGE($D73,$F73,$H73,$J73,$L73,$N73,$P73,$R73,$T73,$V73,$X73,$Z73,$AB73,$AD73,$AF73,$AH73,$AJ73,AL73,AN73,AP73,AR73,AT73,AV73,AX73,AZ73,BB73,BD73,BF73,BH73,BJ73),2)+$C73/2&gt;X73)),($H$5/$C$5),0))))</f>
        <v>0</v>
      </c>
      <c r="Z73" s="764">
        <f t="shared" ref="Z73:Z104" ca="1" si="87">IF($Z$8="Habilitado",IF($B73="","",ROUND(VLOOKUP($B73,UNITARIO_12,5,FALSE),2)),"")</f>
        <v>14750</v>
      </c>
      <c r="AA73" s="763">
        <f t="shared" ref="AA73:AA162" ca="1" si="88">IF($B73="","",IF(Z73="","",IF($L$4="Media aritmética",(Z73&lt;=$C73)*($H$5/$C$5)+(Z73&gt;$C73)*0,IF(AND(ROUND(AVERAGE($D73,$F73,$H73,$J73,$L73,$N73,$P73,$R73,$T73,$V73,$X73,$Z73,$AB73,$AD73,$AF73,$AH73,$AJ73,AL73,AN73,AP73,AR73,AT73,AV73,AX73,AZ73,BB73,BD73,BF73,BH73,BJ73),2)-$C73/2&lt;=Z73,(ROUND(AVERAGE($D73,$F73,$H73,$J73,$L73,$N73,$P73,$R73,$T73,$V73,$X73,$Z73,$AB73,$AD73,$AF73,$AH73,$AJ73,AL73,AN73,AP73,AR73,AT73,AV73,AX73,AZ73,BB73,BD73,BF73,BH73,BJ73),2)+$C73/2&gt;Z73)),($H$5/$C$5),0))))</f>
        <v>0</v>
      </c>
      <c r="AB73" s="764">
        <f t="shared" ref="AB73:AB104" ca="1" si="89">IF($AB$8="Habilitado",IF($B73="","",ROUND(VLOOKUP($B73,UNITARIO_13,5,FALSE),2)),"")</f>
        <v>19980</v>
      </c>
      <c r="AC73" s="763">
        <f t="shared" ref="AC73:AC162" ca="1" si="90">IF($B73="","",IF(AB73="","",IF($L$4="Media aritmética",(AB73&lt;=$C73)*($H$5/$C$5)+(AB73&gt;$C73)*0,IF(AND(ROUND(AVERAGE($D73,$F73,$H73,$J73,$L73,$N73,$P73,$R73,$T73,$V73,$X73,$Z73,$AB73,$AD73,$AF73,$AH73,$AJ73,AL73,AN73,AP73,AR73,AT73,AV73,AX73,AZ73,BB73,BD73,BF73,BH73,BJ73),2)-$C73/2&lt;=AB73,(ROUND(AVERAGE($D73,$F73,$H73,$J73,$L73,$N73,$P73,$R73,$T73,$V73,$X73,$Z73,$AB73,$AD73,$AF73,$AH73,$AJ73,AL73,AN73,AP73,AR73,AT73,AV73,AX73,AZ73,BB73,BD73,BF73,BH73,BJ73),2)+$C73/2&gt;AB73)),($H$5/$C$5),0))))</f>
        <v>0</v>
      </c>
      <c r="AD73" s="764">
        <f t="shared" ref="AD73:AD104" ca="1" si="91">IF($AD$8="Habilitado",IF($B73="","",ROUND(VLOOKUP($B73,UNITARIO_14,5,FALSE),2)),"")</f>
        <v>32000</v>
      </c>
      <c r="AE73" s="763">
        <f t="shared" ref="AE73:AE162" ca="1" si="92">IF($B73="","",IF(AD73="","",IF($L$4="Media aritmética",(AD73&lt;=$C73)*($H$5/$C$5)+(AD73&gt;$C73)*0,IF(AND(ROUND(AVERAGE($D73,$F73,$H73,$J73,$L73,$N73,$P73,$R73,$T73,$V73,$X73,$Z73,$AB73,$AD73,$AF73,$AH73,$AJ73,AL73,AN73,AP73,AR73,AT73,AV73,AX73,AZ73,BB73,BD73,BF73,BH73,BJ73),2)-$C73/2&lt;=AD73,(ROUND(AVERAGE($D73,$F73,$H73,$J73,$L73,$N73,$P73,$R73,$T73,$V73,$X73,$Z73,$AB73,$AD73,$AF73,$AH73,$AJ73,AL73,AN73,AP73,AR73,AT73,AV73,AX73,AZ73,BB73,BD73,BF73,BH73,BJ73),2)+$C73/2&gt;AD73)),($H$5/$C$5),0))))</f>
        <v>0</v>
      </c>
      <c r="AF73" s="764">
        <f t="shared" ref="AF73:AF104" ca="1" si="93">IF($AF$8="Habilitado",IF($B73="","",ROUND(VLOOKUP($B73,UNITARIO_15,5,FALSE),2)),"")</f>
        <v>12150</v>
      </c>
      <c r="AG73" s="763">
        <f t="shared" ref="AG73:AG162" ca="1" si="94">IF($B73="","",IF(AF73="","",IF($L$4="Media aritmética",(AF73&lt;=$C73)*($H$5/$C$5)+(AF73&gt;$C73)*0,IF(AND(ROUND(AVERAGE($D73,$F73,$H73,$J73,$L73,$N73,$P73,$R73,$T73,$V73,$X73,$Z73,$AB73,$AD73,$AF73,$AH73,$AJ73,AL73,AN73,AP73,AR73,AT73,AV73,AX73,AZ73,BB73,BD73,BF73,BH73,BJ73),2)-$C73/2&lt;=AF73,(ROUND(AVERAGE($D73,$F73,$H73,$J73,$L73,$N73,$P73,$R73,$T73,$V73,$X73,$Z73,$AB73,$AD73,$AF73,$AH73,$AJ73,AL73,AN73,AP73,AR73,AT73,AV73,AX73,AZ73,BB73,BD73,BF73,BH73,BJ73),2)+$C73/2&gt;AF73)),($H$5/$C$5),0))))</f>
        <v>0</v>
      </c>
      <c r="AH73" s="764">
        <f t="shared" ref="AH73:AH104" ca="1" si="95">IF($AH$8="Habilitado",IF($B73="","",ROUND(VLOOKUP($B73,UNITARIO_16,5,FALSE),2)),"")</f>
        <v>19500</v>
      </c>
      <c r="AI73" s="763">
        <f t="shared" ref="AI73:AI162" ca="1" si="96">IF($B73="","",IF(AH73="","",IF($L$4="Media aritmética",(AH73&lt;=$C73)*($H$5/$C$5)+(AH73&gt;$C73)*0,IF(AND(ROUND(AVERAGE($D73,$F73,$H73,$J73,$L73,$N73,$P73,$R73,$T73,$V73,$X73,$Z73,$AB73,$AD73,$AF73,$AH73,$AJ73,AL73,AN73,AP73,AR73,AT73,AV73,AX73,AZ73,BB73,BD73,BF73,BH73,BJ73),2)-$C73/2&lt;=AH73,(ROUND(AVERAGE($D73,$F73,$H73,$J73,$L73,$N73,$P73,$R73,$T73,$V73,$X73,$Z73,$AB73,$AD73,$AF73,$AH73,$AJ73,AL73,AN73,AP73,AR73,AT73,AV73,AX73,AZ73,BB73,BD73,BF73,BH73,BJ73),2)+$C73/2&gt;AH73)),($H$5/$C$5),0))))</f>
        <v>0</v>
      </c>
      <c r="AJ73" s="764">
        <f t="shared" ref="AJ73:AJ104" ca="1" si="97">IF($AJ$8="Habilitado",IF($B73="","",ROUND(VLOOKUP($B73,UNITARIO_17,5,FALSE),2)),"")</f>
        <v>18000</v>
      </c>
      <c r="AK73" s="763">
        <f t="shared" ref="AK73:AK162" ca="1" si="98">IF($B73="","",IF(AJ73="","",IF($L$4="Media aritmética",(AJ73&lt;=$C73)*($H$5/$C$5)+(AJ73&gt;$C73)*0,IF(AND(ROUND(AVERAGE($D73,$F73,$H73,$J73,$L73,$N73,$P73,$R73,$T73,$V73,$X73,$Z73,$AB73,$AD73,$AF73,$AH73,$AJ73,AL73,AN73,AP73,AR73,AT73,AV73,AX73,AZ73,BB73,BD73,BF73,BH73,BJ73),2)-$C73/2&lt;=AJ73,(ROUND(AVERAGE($D73,$F73,$H73,$J73,$L73,$N73,$P73,$R73,$T73,$V73,$X73,$Z73,$AB73,$AD73,$AF73,$AH73,$AJ73,AL73,AN73,AP73,AR73,AT73,AV73,AX73,AZ73,BB73,BD73,BF73,BH73,BJ73),2)+$C73/2&gt;AJ73)),($H$5/$C$5),0))))</f>
        <v>0</v>
      </c>
      <c r="AL73" s="764">
        <f t="shared" ref="AL73:AL104" ca="1" si="99">IF($AL$8="Habilitado",IF($B73="","",ROUND(VLOOKUP($B73,UNITARIO_18,5,FALSE),2)),"")</f>
        <v>22000</v>
      </c>
      <c r="AM73" s="763">
        <f t="shared" ref="AM73:AM162" ca="1" si="100">IF($B73="","",IF(AL73="","",IF($L$4="Media aritmética",(AL73&lt;=$C73)*($H$5/$C$5)+(AL73&gt;$C73)*0,IF(AND(ROUND(AVERAGE($D73,$F73,$H73,$J73,$L73,$N73,$P73,$R73,$T73,$V73,$X73,$Z73,$AB73,$AD73,$AF73,$AH73,$AJ73,AL73,AN73,AP73,AR73,AT73,AV73,AX73,AZ73,BB73,BD73,BF73,BH73,BJ73),2)-$C73/2&lt;=AL73,(ROUND(AVERAGE($D73,$F73,$H73,$J73,$L73,$N73,$P73,$R73,$T73,$V73,$X73,$Z73,$AB73,$AD73,$AF73,$AH73,$AJ73,AL73,AN73,AP73,AR73,AT73,AV73,AX73,AZ73,BB73,BD73,BF73,BH73,BJ73),2)+$C73/2&gt;AL73)),($H$5/$C$5),0))))</f>
        <v>3.0769230769230771</v>
      </c>
      <c r="AN73" s="764">
        <f t="shared" ref="AN73:AN104" ca="1" si="101">IF($AN$8="Habilitado",IF($B73="","",ROUND(VLOOKUP($B73,UNITARIO_19,5,FALSE),2)),"")</f>
        <v>20070</v>
      </c>
      <c r="AO73" s="763">
        <f t="shared" ref="AO73:AO162" ca="1" si="102">IF($B73="","",IF(AN73="","",IF($L$4="Media aritmética",(AN73&lt;=$C73)*($H$5/$C$5)+(AN73&gt;$C73)*0,IF(AND(ROUND(AVERAGE($D73,$F73,$H73,$J73,$L73,$N73,$P73,$R73,$T73,$V73,$X73,$Z73,$AB73,$AD73,$AF73,$AH73,$AJ73,AL73,AN73,AP73,AR73,AT73,AV73,AX73,AZ73,BB73,BD73,BF73,BH73,BJ73),2)-$C73/2&lt;=AN73,(ROUND(AVERAGE($D73,$F73,$H73,$J73,$L73,$N73,$P73,$R73,$T73,$V73,$X73,$Z73,$AB73,$AD73,$AF73,$AH73,$AJ73,AL73,AN73,AP73,AR73,AT73,AV73,AX73,AZ73,BB73,BD73,BF73,BH73,BJ73),2)+$C73/2&gt;AN73)),($H$5/$C$5),0))))</f>
        <v>0</v>
      </c>
      <c r="AP73" s="764" t="str">
        <f t="shared" ref="AP73:AP104" ca="1" si="103">IF($AP$8="Habilitado",IF($B73="","",ROUND(VLOOKUP($B73,UNITARIO_20,5,FALSE),2)),"")</f>
        <v/>
      </c>
      <c r="AQ73" s="763" t="str">
        <f t="shared" ref="AQ73:AQ162" ca="1" si="104">IF($B73="","",IF(AP73="","",IF($L$4="Media aritmética",(AP73&lt;=$C73)*($H$5/$C$5)+(AP73&gt;$C73)*0,IF(AND(ROUND(AVERAGE($D73,$F73,$H73,$J73,$L73,$N73,$P73,$R73,$T73,$V73,$X73,$Z73,$AB73,$AD73,$AF73,$AH73,$AJ73,AL73,AN73,AP73,AR73,AT73,AV73,AX73,AZ73,BB73,BD73,BF73,BH73,BJ73),2)-$C73/2&lt;=AP73,(ROUND(AVERAGE($D73,$F73,$H73,$J73,$L73,$N73,$P73,$R73,$T73,$V73,$X73,$Z73,$AB73,$AD73,$AF73,$AH73,$AJ73,AL73,AN73,AP73,AR73,AT73,AV73,AX73,AZ73,BB73,BD73,BF73,BH73,BJ73),2)+$C73/2&gt;AP73)),($H$5/$C$5),0))))</f>
        <v/>
      </c>
      <c r="AR73" s="764">
        <f t="shared" ref="AR73:AR104" ca="1" si="105">IF($AR$8="Habilitado",IF($B73="","",ROUND(VLOOKUP($B73,UNITARIO_21,5,FALSE),2)),"")</f>
        <v>17561.400000000001</v>
      </c>
      <c r="AS73" s="763">
        <f t="shared" ref="AS73:AS162" ca="1" si="106">IF($B73="","",IF(AR73="","",IF($L$4="Media aritmética",(AR73&lt;=$C73)*($H$5/$C$5)+(AR73&gt;$C73)*0,IF(AND(ROUND(AVERAGE($D73,$F73,$H73,$J73,$L73,$N73,$P73,$R73,$T73,$V73,$X73,$Z73,$AB73,$AD73,$AF73,$AH73,$AJ73,AL73,AN73,AP73,AR73,AT73,AV73,AX73,AZ73,BB73,BD73,BF73,BH73,BJ73),2)-$C73/2&lt;=AR73,(ROUND(AVERAGE($D73,$F73,$H73,$J73,$L73,$N73,$P73,$R73,$T73,$V73,$X73,$Z73,$AB73,$AD73,$AF73,$AH73,$AJ73,AL73,AN73,AP73,AR73,AT73,AV73,AX73,AZ73,BB73,BD73,BF73,BH73,BJ73),2)+$C73/2&gt;AR73)),($H$5/$C$5),0))))</f>
        <v>0</v>
      </c>
      <c r="AT73" s="764"/>
      <c r="AU73" s="763"/>
      <c r="AV73" s="764"/>
      <c r="AW73" s="763"/>
      <c r="AX73" s="764"/>
      <c r="AY73" s="763"/>
      <c r="AZ73" s="764"/>
      <c r="BA73" s="763"/>
      <c r="BB73" s="764"/>
      <c r="BC73" s="763"/>
      <c r="BD73" s="764"/>
      <c r="BE73" s="763"/>
      <c r="BF73" s="764"/>
      <c r="BG73" s="763"/>
      <c r="BH73" s="764"/>
      <c r="BI73" s="763"/>
      <c r="BJ73" s="764"/>
      <c r="BK73" s="763"/>
    </row>
    <row r="74" spans="1:63" ht="21" customHeight="1" x14ac:dyDescent="0.2">
      <c r="A74" s="759">
        <v>2</v>
      </c>
      <c r="B74" s="760" t="s">
        <v>296</v>
      </c>
      <c r="C74" s="761">
        <f t="shared" ca="1" si="64"/>
        <v>6475.95</v>
      </c>
      <c r="D74" s="764" t="str">
        <f t="shared" si="65"/>
        <v/>
      </c>
      <c r="E74" s="763" t="str">
        <f t="shared" si="66"/>
        <v/>
      </c>
      <c r="F74" s="764" t="str">
        <f t="shared" si="67"/>
        <v/>
      </c>
      <c r="G74" s="763" t="str">
        <f t="shared" si="68"/>
        <v/>
      </c>
      <c r="H74" s="764">
        <f t="shared" ca="1" si="69"/>
        <v>12500</v>
      </c>
      <c r="I74" s="763">
        <f t="shared" ca="1" si="70"/>
        <v>3.0769230769230771</v>
      </c>
      <c r="J74" s="764">
        <f t="shared" ca="1" si="71"/>
        <v>6000</v>
      </c>
      <c r="K74" s="763">
        <f t="shared" ca="1" si="72"/>
        <v>0</v>
      </c>
      <c r="L74" s="764">
        <f t="shared" ca="1" si="73"/>
        <v>9920</v>
      </c>
      <c r="M74" s="763">
        <f t="shared" ca="1" si="74"/>
        <v>3.0769230769230771</v>
      </c>
      <c r="N74" s="764">
        <f t="shared" ca="1" si="75"/>
        <v>13000</v>
      </c>
      <c r="O74" s="763">
        <f t="shared" ca="1" si="76"/>
        <v>3.0769230769230771</v>
      </c>
      <c r="P74" s="764">
        <f t="shared" ca="1" si="77"/>
        <v>12500</v>
      </c>
      <c r="Q74" s="763">
        <f t="shared" ca="1" si="78"/>
        <v>3.0769230769230771</v>
      </c>
      <c r="R74" s="764">
        <f t="shared" ca="1" si="79"/>
        <v>13475</v>
      </c>
      <c r="S74" s="763">
        <f t="shared" ca="1" si="80"/>
        <v>3.0769230769230771</v>
      </c>
      <c r="T74" s="764" t="str">
        <f t="shared" ca="1" si="81"/>
        <v/>
      </c>
      <c r="U74" s="763" t="str">
        <f t="shared" ca="1" si="82"/>
        <v/>
      </c>
      <c r="V74" s="764">
        <f t="shared" ca="1" si="83"/>
        <v>32192</v>
      </c>
      <c r="W74" s="763">
        <f t="shared" ca="1" si="84"/>
        <v>0</v>
      </c>
      <c r="X74" s="764">
        <f t="shared" ca="1" si="85"/>
        <v>6200</v>
      </c>
      <c r="Y74" s="763">
        <f t="shared" ca="1" si="86"/>
        <v>0</v>
      </c>
      <c r="Z74" s="764">
        <f t="shared" ca="1" si="87"/>
        <v>6920</v>
      </c>
      <c r="AA74" s="763">
        <f t="shared" ca="1" si="88"/>
        <v>0</v>
      </c>
      <c r="AB74" s="764">
        <f t="shared" ca="1" si="89"/>
        <v>16650</v>
      </c>
      <c r="AC74" s="763">
        <f t="shared" ca="1" si="90"/>
        <v>0</v>
      </c>
      <c r="AD74" s="764">
        <f t="shared" ca="1" si="91"/>
        <v>5800</v>
      </c>
      <c r="AE74" s="763">
        <f t="shared" ca="1" si="92"/>
        <v>0</v>
      </c>
      <c r="AF74" s="764">
        <f t="shared" ca="1" si="93"/>
        <v>3450</v>
      </c>
      <c r="AG74" s="763">
        <f t="shared" ca="1" si="94"/>
        <v>0</v>
      </c>
      <c r="AH74" s="764">
        <f t="shared" ca="1" si="95"/>
        <v>14500</v>
      </c>
      <c r="AI74" s="763">
        <f t="shared" ca="1" si="96"/>
        <v>3.0769230769230771</v>
      </c>
      <c r="AJ74" s="764">
        <f t="shared" ca="1" si="97"/>
        <v>10000</v>
      </c>
      <c r="AK74" s="763">
        <f t="shared" ca="1" si="98"/>
        <v>3.0769230769230771</v>
      </c>
      <c r="AL74" s="764">
        <f t="shared" ca="1" si="99"/>
        <v>15050</v>
      </c>
      <c r="AM74" s="763">
        <f t="shared" ca="1" si="100"/>
        <v>3.0769230769230771</v>
      </c>
      <c r="AN74" s="764">
        <f t="shared" ca="1" si="101"/>
        <v>16725</v>
      </c>
      <c r="AO74" s="763">
        <f t="shared" ca="1" si="102"/>
        <v>0</v>
      </c>
      <c r="AP74" s="764" t="str">
        <f t="shared" ca="1" si="103"/>
        <v/>
      </c>
      <c r="AQ74" s="763" t="str">
        <f t="shared" ca="1" si="104"/>
        <v/>
      </c>
      <c r="AR74" s="764">
        <f t="shared" ca="1" si="105"/>
        <v>17561.400000000001</v>
      </c>
      <c r="AS74" s="763">
        <f t="shared" ca="1" si="106"/>
        <v>0</v>
      </c>
      <c r="AT74" s="764"/>
      <c r="AU74" s="763"/>
      <c r="AV74" s="764"/>
      <c r="AW74" s="763"/>
      <c r="AX74" s="764"/>
      <c r="AY74" s="763"/>
      <c r="AZ74" s="764"/>
      <c r="BA74" s="763"/>
      <c r="BB74" s="764"/>
      <c r="BC74" s="763"/>
      <c r="BD74" s="764"/>
      <c r="BE74" s="763"/>
      <c r="BF74" s="764"/>
      <c r="BG74" s="763"/>
      <c r="BH74" s="764"/>
      <c r="BI74" s="763"/>
      <c r="BJ74" s="764"/>
      <c r="BK74" s="763"/>
    </row>
    <row r="75" spans="1:63" ht="21" customHeight="1" x14ac:dyDescent="0.2">
      <c r="A75" s="759">
        <v>3</v>
      </c>
      <c r="B75" s="760" t="s">
        <v>298</v>
      </c>
      <c r="C75" s="761">
        <f t="shared" ca="1" si="64"/>
        <v>55521.72</v>
      </c>
      <c r="D75" s="764" t="str">
        <f t="shared" si="65"/>
        <v/>
      </c>
      <c r="E75" s="763" t="str">
        <f t="shared" si="66"/>
        <v/>
      </c>
      <c r="F75" s="764" t="str">
        <f t="shared" si="67"/>
        <v/>
      </c>
      <c r="G75" s="763" t="str">
        <f t="shared" si="68"/>
        <v/>
      </c>
      <c r="H75" s="764">
        <f t="shared" ca="1" si="69"/>
        <v>100000</v>
      </c>
      <c r="I75" s="763">
        <f t="shared" ca="1" si="70"/>
        <v>0</v>
      </c>
      <c r="J75" s="764">
        <f t="shared" ca="1" si="71"/>
        <v>5300</v>
      </c>
      <c r="K75" s="763">
        <f t="shared" ca="1" si="72"/>
        <v>0</v>
      </c>
      <c r="L75" s="764">
        <f t="shared" ca="1" si="73"/>
        <v>124000</v>
      </c>
      <c r="M75" s="763">
        <f t="shared" ca="1" si="74"/>
        <v>0</v>
      </c>
      <c r="N75" s="764">
        <f t="shared" ca="1" si="75"/>
        <v>45000</v>
      </c>
      <c r="O75" s="763">
        <f t="shared" ca="1" si="76"/>
        <v>3.0769230769230771</v>
      </c>
      <c r="P75" s="764">
        <f t="shared" ca="1" si="77"/>
        <v>19400</v>
      </c>
      <c r="Q75" s="763">
        <f t="shared" ca="1" si="78"/>
        <v>0</v>
      </c>
      <c r="R75" s="764">
        <f t="shared" ca="1" si="79"/>
        <v>13054</v>
      </c>
      <c r="S75" s="763">
        <f t="shared" ca="1" si="80"/>
        <v>0</v>
      </c>
      <c r="T75" s="764" t="str">
        <f t="shared" ca="1" si="81"/>
        <v/>
      </c>
      <c r="U75" s="763" t="str">
        <f t="shared" ca="1" si="82"/>
        <v/>
      </c>
      <c r="V75" s="764">
        <f t="shared" ca="1" si="83"/>
        <v>21461</v>
      </c>
      <c r="W75" s="763">
        <f t="shared" ca="1" si="84"/>
        <v>0</v>
      </c>
      <c r="X75" s="764">
        <f t="shared" ca="1" si="85"/>
        <v>5600</v>
      </c>
      <c r="Y75" s="763">
        <f t="shared" ca="1" si="86"/>
        <v>0</v>
      </c>
      <c r="Z75" s="764">
        <f t="shared" ca="1" si="87"/>
        <v>39750</v>
      </c>
      <c r="AA75" s="763">
        <f t="shared" ca="1" si="88"/>
        <v>3.0769230769230771</v>
      </c>
      <c r="AB75" s="764">
        <f t="shared" ca="1" si="89"/>
        <v>166500</v>
      </c>
      <c r="AC75" s="763">
        <f t="shared" ca="1" si="90"/>
        <v>0</v>
      </c>
      <c r="AD75" s="764">
        <f t="shared" ca="1" si="91"/>
        <v>6500</v>
      </c>
      <c r="AE75" s="763">
        <f t="shared" ca="1" si="92"/>
        <v>0</v>
      </c>
      <c r="AF75" s="764">
        <f t="shared" ca="1" si="93"/>
        <v>25000</v>
      </c>
      <c r="AG75" s="763">
        <f t="shared" ca="1" si="94"/>
        <v>0</v>
      </c>
      <c r="AH75" s="764">
        <f t="shared" ca="1" si="95"/>
        <v>130000</v>
      </c>
      <c r="AI75" s="763">
        <f t="shared" ca="1" si="96"/>
        <v>0</v>
      </c>
      <c r="AJ75" s="764">
        <f t="shared" ca="1" si="97"/>
        <v>45000</v>
      </c>
      <c r="AK75" s="763">
        <f t="shared" ca="1" si="98"/>
        <v>3.0769230769230771</v>
      </c>
      <c r="AL75" s="764">
        <f t="shared" ca="1" si="99"/>
        <v>35000</v>
      </c>
      <c r="AM75" s="763">
        <f t="shared" ca="1" si="100"/>
        <v>3.0769230769230771</v>
      </c>
      <c r="AN75" s="764">
        <f t="shared" ca="1" si="101"/>
        <v>167250</v>
      </c>
      <c r="AO75" s="763">
        <f t="shared" ca="1" si="102"/>
        <v>0</v>
      </c>
      <c r="AP75" s="764" t="str">
        <f t="shared" ca="1" si="103"/>
        <v/>
      </c>
      <c r="AQ75" s="763" t="str">
        <f t="shared" ca="1" si="104"/>
        <v/>
      </c>
      <c r="AR75" s="764">
        <f t="shared" ca="1" si="105"/>
        <v>11941.84</v>
      </c>
      <c r="AS75" s="763">
        <f t="shared" ca="1" si="106"/>
        <v>0</v>
      </c>
      <c r="AT75" s="764"/>
      <c r="AU75" s="763"/>
      <c r="AV75" s="764"/>
      <c r="AW75" s="763"/>
      <c r="AX75" s="764"/>
      <c r="AY75" s="763"/>
      <c r="AZ75" s="764"/>
      <c r="BA75" s="763"/>
      <c r="BB75" s="764"/>
      <c r="BC75" s="763"/>
      <c r="BD75" s="764"/>
      <c r="BE75" s="763"/>
      <c r="BF75" s="764"/>
      <c r="BG75" s="763"/>
      <c r="BH75" s="764"/>
      <c r="BI75" s="763"/>
      <c r="BJ75" s="764"/>
      <c r="BK75" s="763"/>
    </row>
    <row r="76" spans="1:63" ht="21" customHeight="1" x14ac:dyDescent="0.2">
      <c r="A76" s="759">
        <v>4</v>
      </c>
      <c r="B76" s="760" t="s">
        <v>304</v>
      </c>
      <c r="C76" s="761">
        <f t="shared" ca="1" si="64"/>
        <v>72243.33</v>
      </c>
      <c r="D76" s="764" t="str">
        <f t="shared" si="65"/>
        <v/>
      </c>
      <c r="E76" s="763" t="str">
        <f t="shared" si="66"/>
        <v/>
      </c>
      <c r="F76" s="764" t="str">
        <f t="shared" si="67"/>
        <v/>
      </c>
      <c r="G76" s="763" t="str">
        <f t="shared" si="68"/>
        <v/>
      </c>
      <c r="H76" s="764">
        <f t="shared" ca="1" si="69"/>
        <v>150000</v>
      </c>
      <c r="I76" s="763">
        <f t="shared" ca="1" si="70"/>
        <v>0</v>
      </c>
      <c r="J76" s="764">
        <f t="shared" ca="1" si="71"/>
        <v>30000</v>
      </c>
      <c r="K76" s="763">
        <f t="shared" ca="1" si="72"/>
        <v>0</v>
      </c>
      <c r="L76" s="764">
        <f t="shared" ca="1" si="73"/>
        <v>43400</v>
      </c>
      <c r="M76" s="763">
        <f t="shared" ca="1" si="74"/>
        <v>3.0769230769230771</v>
      </c>
      <c r="N76" s="764">
        <f t="shared" ca="1" si="75"/>
        <v>50000</v>
      </c>
      <c r="O76" s="763">
        <f t="shared" ca="1" si="76"/>
        <v>3.0769230769230771</v>
      </c>
      <c r="P76" s="764">
        <f t="shared" ca="1" si="77"/>
        <v>112500</v>
      </c>
      <c r="Q76" s="763">
        <f t="shared" ca="1" si="78"/>
        <v>0</v>
      </c>
      <c r="R76" s="764">
        <f t="shared" ca="1" si="79"/>
        <v>66000</v>
      </c>
      <c r="S76" s="763">
        <f t="shared" ca="1" si="80"/>
        <v>3.0769230769230771</v>
      </c>
      <c r="T76" s="764" t="str">
        <f t="shared" ca="1" si="81"/>
        <v/>
      </c>
      <c r="U76" s="763" t="str">
        <f t="shared" ca="1" si="82"/>
        <v/>
      </c>
      <c r="V76" s="764">
        <f t="shared" ca="1" si="83"/>
        <v>73163</v>
      </c>
      <c r="W76" s="763">
        <f t="shared" ca="1" si="84"/>
        <v>3.0769230769230771</v>
      </c>
      <c r="X76" s="764">
        <f t="shared" ca="1" si="85"/>
        <v>32000</v>
      </c>
      <c r="Y76" s="763">
        <f t="shared" ca="1" si="86"/>
        <v>3.0769230769230771</v>
      </c>
      <c r="Z76" s="764">
        <f t="shared" ca="1" si="87"/>
        <v>44800</v>
      </c>
      <c r="AA76" s="763">
        <f t="shared" ca="1" si="88"/>
        <v>3.0769230769230771</v>
      </c>
      <c r="AB76" s="764">
        <f t="shared" ca="1" si="89"/>
        <v>16650</v>
      </c>
      <c r="AC76" s="763">
        <f t="shared" ca="1" si="90"/>
        <v>0</v>
      </c>
      <c r="AD76" s="764">
        <f t="shared" ca="1" si="91"/>
        <v>33000</v>
      </c>
      <c r="AE76" s="763">
        <f t="shared" ca="1" si="92"/>
        <v>3.0769230769230771</v>
      </c>
      <c r="AF76" s="764">
        <f t="shared" ca="1" si="93"/>
        <v>49700</v>
      </c>
      <c r="AG76" s="763">
        <f t="shared" ca="1" si="94"/>
        <v>3.0769230769230771</v>
      </c>
      <c r="AH76" s="764">
        <f t="shared" ca="1" si="95"/>
        <v>56500</v>
      </c>
      <c r="AI76" s="763">
        <f t="shared" ca="1" si="96"/>
        <v>3.0769230769230771</v>
      </c>
      <c r="AJ76" s="764">
        <f t="shared" ca="1" si="97"/>
        <v>320000</v>
      </c>
      <c r="AK76" s="763">
        <f t="shared" ca="1" si="98"/>
        <v>0</v>
      </c>
      <c r="AL76" s="764">
        <f t="shared" ca="1" si="99"/>
        <v>19800</v>
      </c>
      <c r="AM76" s="763">
        <f t="shared" ca="1" si="100"/>
        <v>0</v>
      </c>
      <c r="AN76" s="764">
        <f t="shared" ca="1" si="101"/>
        <v>16725</v>
      </c>
      <c r="AO76" s="763">
        <f t="shared" ca="1" si="102"/>
        <v>0</v>
      </c>
      <c r="AP76" s="764" t="str">
        <f t="shared" ca="1" si="103"/>
        <v/>
      </c>
      <c r="AQ76" s="763" t="str">
        <f t="shared" ca="1" si="104"/>
        <v/>
      </c>
      <c r="AR76" s="764">
        <f t="shared" ca="1" si="105"/>
        <v>12806.21</v>
      </c>
      <c r="AS76" s="763">
        <f t="shared" ca="1" si="106"/>
        <v>0</v>
      </c>
      <c r="AT76" s="764"/>
      <c r="AU76" s="763"/>
      <c r="AV76" s="764"/>
      <c r="AW76" s="763"/>
      <c r="AX76" s="764"/>
      <c r="AY76" s="763"/>
      <c r="AZ76" s="764"/>
      <c r="BA76" s="763"/>
      <c r="BB76" s="764"/>
      <c r="BC76" s="763"/>
      <c r="BD76" s="764"/>
      <c r="BE76" s="763"/>
      <c r="BF76" s="764"/>
      <c r="BG76" s="763"/>
      <c r="BH76" s="764"/>
      <c r="BI76" s="763"/>
      <c r="BJ76" s="764"/>
      <c r="BK76" s="763"/>
    </row>
    <row r="77" spans="1:63" ht="21" customHeight="1" x14ac:dyDescent="0.2">
      <c r="A77" s="759">
        <v>5</v>
      </c>
      <c r="B77" s="760" t="s">
        <v>308</v>
      </c>
      <c r="C77" s="761">
        <f t="shared" ca="1" si="64"/>
        <v>3981.29</v>
      </c>
      <c r="D77" s="764" t="str">
        <f t="shared" si="65"/>
        <v/>
      </c>
      <c r="E77" s="763" t="str">
        <f t="shared" si="66"/>
        <v/>
      </c>
      <c r="F77" s="764" t="str">
        <f t="shared" si="67"/>
        <v/>
      </c>
      <c r="G77" s="763" t="str">
        <f t="shared" si="68"/>
        <v/>
      </c>
      <c r="H77" s="764">
        <f t="shared" ca="1" si="69"/>
        <v>14500</v>
      </c>
      <c r="I77" s="763">
        <f t="shared" ca="1" si="70"/>
        <v>3.0769230769230771</v>
      </c>
      <c r="J77" s="764">
        <f t="shared" ca="1" si="71"/>
        <v>12000</v>
      </c>
      <c r="K77" s="763">
        <f t="shared" ca="1" si="72"/>
        <v>0</v>
      </c>
      <c r="L77" s="764">
        <f t="shared" ca="1" si="73"/>
        <v>26040</v>
      </c>
      <c r="M77" s="763">
        <f t="shared" ca="1" si="74"/>
        <v>0</v>
      </c>
      <c r="N77" s="764">
        <f t="shared" ca="1" si="75"/>
        <v>15000</v>
      </c>
      <c r="O77" s="763">
        <f t="shared" ca="1" si="76"/>
        <v>3.0769230769230771</v>
      </c>
      <c r="P77" s="764">
        <f t="shared" ca="1" si="77"/>
        <v>15450</v>
      </c>
      <c r="Q77" s="763">
        <f t="shared" ca="1" si="78"/>
        <v>3.0769230769230771</v>
      </c>
      <c r="R77" s="764">
        <f t="shared" ca="1" si="79"/>
        <v>14300</v>
      </c>
      <c r="S77" s="763">
        <f t="shared" ca="1" si="80"/>
        <v>3.0769230769230771</v>
      </c>
      <c r="T77" s="764" t="str">
        <f t="shared" ca="1" si="81"/>
        <v/>
      </c>
      <c r="U77" s="763" t="str">
        <f t="shared" ca="1" si="82"/>
        <v/>
      </c>
      <c r="V77" s="764">
        <f t="shared" ca="1" si="83"/>
        <v>12194</v>
      </c>
      <c r="W77" s="763">
        <f t="shared" ca="1" si="84"/>
        <v>0</v>
      </c>
      <c r="X77" s="764">
        <f t="shared" ca="1" si="85"/>
        <v>12200</v>
      </c>
      <c r="Y77" s="763">
        <f t="shared" ca="1" si="86"/>
        <v>0</v>
      </c>
      <c r="Z77" s="764">
        <f t="shared" ca="1" si="87"/>
        <v>11900</v>
      </c>
      <c r="AA77" s="763">
        <f t="shared" ca="1" si="88"/>
        <v>0</v>
      </c>
      <c r="AB77" s="764">
        <f t="shared" ca="1" si="89"/>
        <v>19980</v>
      </c>
      <c r="AC77" s="763">
        <f t="shared" ca="1" si="90"/>
        <v>0</v>
      </c>
      <c r="AD77" s="764">
        <f t="shared" ca="1" si="91"/>
        <v>12500</v>
      </c>
      <c r="AE77" s="763">
        <f t="shared" ca="1" si="92"/>
        <v>0</v>
      </c>
      <c r="AF77" s="764">
        <f t="shared" ca="1" si="93"/>
        <v>10750</v>
      </c>
      <c r="AG77" s="763">
        <f t="shared" ca="1" si="94"/>
        <v>0</v>
      </c>
      <c r="AH77" s="764">
        <f t="shared" ca="1" si="95"/>
        <v>16100</v>
      </c>
      <c r="AI77" s="763">
        <f t="shared" ca="1" si="96"/>
        <v>3.0769230769230771</v>
      </c>
      <c r="AJ77" s="764">
        <f t="shared" ca="1" si="97"/>
        <v>21500</v>
      </c>
      <c r="AK77" s="763">
        <f t="shared" ca="1" si="98"/>
        <v>0</v>
      </c>
      <c r="AL77" s="764">
        <f t="shared" ca="1" si="99"/>
        <v>15450</v>
      </c>
      <c r="AM77" s="763">
        <f t="shared" ca="1" si="100"/>
        <v>3.0769230769230771</v>
      </c>
      <c r="AN77" s="764">
        <f t="shared" ca="1" si="101"/>
        <v>20070</v>
      </c>
      <c r="AO77" s="763">
        <f t="shared" ca="1" si="102"/>
        <v>0</v>
      </c>
      <c r="AP77" s="764" t="str">
        <f t="shared" ca="1" si="103"/>
        <v/>
      </c>
      <c r="AQ77" s="763" t="str">
        <f t="shared" ca="1" si="104"/>
        <v/>
      </c>
      <c r="AR77" s="764">
        <f t="shared" ca="1" si="105"/>
        <v>15663.9</v>
      </c>
      <c r="AS77" s="763">
        <f t="shared" ca="1" si="106"/>
        <v>3.0769230769230771</v>
      </c>
      <c r="AT77" s="764"/>
      <c r="AU77" s="763"/>
      <c r="AV77" s="764"/>
      <c r="AW77" s="763"/>
      <c r="AX77" s="764"/>
      <c r="AY77" s="763"/>
      <c r="AZ77" s="764"/>
      <c r="BA77" s="763"/>
      <c r="BB77" s="764"/>
      <c r="BC77" s="763"/>
      <c r="BD77" s="764"/>
      <c r="BE77" s="763"/>
      <c r="BF77" s="764"/>
      <c r="BG77" s="763"/>
      <c r="BH77" s="764"/>
      <c r="BI77" s="763"/>
      <c r="BJ77" s="764"/>
      <c r="BK77" s="763"/>
    </row>
    <row r="78" spans="1:63" ht="21" customHeight="1" x14ac:dyDescent="0.2">
      <c r="A78" s="759">
        <v>6</v>
      </c>
      <c r="B78" s="760" t="s">
        <v>310</v>
      </c>
      <c r="C78" s="761">
        <f t="shared" ca="1" si="64"/>
        <v>4255.6400000000003</v>
      </c>
      <c r="D78" s="764" t="str">
        <f t="shared" si="65"/>
        <v/>
      </c>
      <c r="E78" s="763" t="str">
        <f t="shared" si="66"/>
        <v/>
      </c>
      <c r="F78" s="764" t="str">
        <f t="shared" si="67"/>
        <v/>
      </c>
      <c r="G78" s="763" t="str">
        <f t="shared" si="68"/>
        <v/>
      </c>
      <c r="H78" s="764">
        <f t="shared" ca="1" si="69"/>
        <v>14000</v>
      </c>
      <c r="I78" s="763">
        <f t="shared" ca="1" si="70"/>
        <v>3.0769230769230771</v>
      </c>
      <c r="J78" s="764">
        <f t="shared" ca="1" si="71"/>
        <v>13000</v>
      </c>
      <c r="K78" s="763">
        <f t="shared" ca="1" si="72"/>
        <v>0</v>
      </c>
      <c r="L78" s="764">
        <f t="shared" ca="1" si="73"/>
        <v>26040</v>
      </c>
      <c r="M78" s="763">
        <f t="shared" ca="1" si="74"/>
        <v>0</v>
      </c>
      <c r="N78" s="764">
        <f t="shared" ca="1" si="75"/>
        <v>16500</v>
      </c>
      <c r="O78" s="763">
        <f t="shared" ca="1" si="76"/>
        <v>3.0769230769230771</v>
      </c>
      <c r="P78" s="764">
        <f t="shared" ca="1" si="77"/>
        <v>13870</v>
      </c>
      <c r="Q78" s="763">
        <f t="shared" ca="1" si="78"/>
        <v>0</v>
      </c>
      <c r="R78" s="764">
        <f t="shared" ca="1" si="79"/>
        <v>17920</v>
      </c>
      <c r="S78" s="763">
        <f t="shared" ca="1" si="80"/>
        <v>3.0769230769230771</v>
      </c>
      <c r="T78" s="764" t="str">
        <f t="shared" ca="1" si="81"/>
        <v/>
      </c>
      <c r="U78" s="763" t="str">
        <f t="shared" ca="1" si="82"/>
        <v/>
      </c>
      <c r="V78" s="764">
        <f t="shared" ca="1" si="83"/>
        <v>12194</v>
      </c>
      <c r="W78" s="763">
        <f t="shared" ca="1" si="84"/>
        <v>0</v>
      </c>
      <c r="X78" s="764">
        <f t="shared" ca="1" si="85"/>
        <v>12800</v>
      </c>
      <c r="Y78" s="763">
        <f t="shared" ca="1" si="86"/>
        <v>0</v>
      </c>
      <c r="Z78" s="764">
        <f t="shared" ca="1" si="87"/>
        <v>11900</v>
      </c>
      <c r="AA78" s="763">
        <f t="shared" ca="1" si="88"/>
        <v>0</v>
      </c>
      <c r="AB78" s="764">
        <f t="shared" ca="1" si="89"/>
        <v>18870</v>
      </c>
      <c r="AC78" s="763">
        <f t="shared" ca="1" si="90"/>
        <v>0</v>
      </c>
      <c r="AD78" s="764">
        <f t="shared" ca="1" si="91"/>
        <v>13000</v>
      </c>
      <c r="AE78" s="763">
        <f t="shared" ca="1" si="92"/>
        <v>0</v>
      </c>
      <c r="AF78" s="764">
        <f t="shared" ca="1" si="93"/>
        <v>8596</v>
      </c>
      <c r="AG78" s="763">
        <f t="shared" ca="1" si="94"/>
        <v>0</v>
      </c>
      <c r="AH78" s="764">
        <f t="shared" ca="1" si="95"/>
        <v>17300</v>
      </c>
      <c r="AI78" s="763">
        <f t="shared" ca="1" si="96"/>
        <v>3.0769230769230771</v>
      </c>
      <c r="AJ78" s="764">
        <f t="shared" ca="1" si="97"/>
        <v>23500</v>
      </c>
      <c r="AK78" s="763">
        <f t="shared" ca="1" si="98"/>
        <v>0</v>
      </c>
      <c r="AL78" s="764">
        <f t="shared" ca="1" si="99"/>
        <v>18300</v>
      </c>
      <c r="AM78" s="763">
        <f t="shared" ca="1" si="100"/>
        <v>0</v>
      </c>
      <c r="AN78" s="764">
        <f t="shared" ca="1" si="101"/>
        <v>18955</v>
      </c>
      <c r="AO78" s="763">
        <f t="shared" ca="1" si="102"/>
        <v>0</v>
      </c>
      <c r="AP78" s="764" t="str">
        <f t="shared" ca="1" si="103"/>
        <v/>
      </c>
      <c r="AQ78" s="763" t="str">
        <f t="shared" ca="1" si="104"/>
        <v/>
      </c>
      <c r="AR78" s="764">
        <f t="shared" ca="1" si="105"/>
        <v>16344.99</v>
      </c>
      <c r="AS78" s="763">
        <f t="shared" ca="1" si="106"/>
        <v>3.0769230769230771</v>
      </c>
      <c r="AT78" s="764"/>
      <c r="AU78" s="763"/>
      <c r="AV78" s="764"/>
      <c r="AW78" s="763"/>
      <c r="AX78" s="764"/>
      <c r="AY78" s="763"/>
      <c r="AZ78" s="764"/>
      <c r="BA78" s="763"/>
      <c r="BB78" s="764"/>
      <c r="BC78" s="763"/>
      <c r="BD78" s="764"/>
      <c r="BE78" s="763"/>
      <c r="BF78" s="764"/>
      <c r="BG78" s="763"/>
      <c r="BH78" s="764"/>
      <c r="BI78" s="763"/>
      <c r="BJ78" s="764"/>
      <c r="BK78" s="763"/>
    </row>
    <row r="79" spans="1:63" ht="21" customHeight="1" x14ac:dyDescent="0.2">
      <c r="A79" s="759">
        <v>7</v>
      </c>
      <c r="B79" s="760" t="s">
        <v>317</v>
      </c>
      <c r="C79" s="761">
        <f t="shared" ca="1" si="64"/>
        <v>42282.96</v>
      </c>
      <c r="D79" s="764" t="str">
        <f t="shared" si="65"/>
        <v/>
      </c>
      <c r="E79" s="763" t="str">
        <f t="shared" si="66"/>
        <v/>
      </c>
      <c r="F79" s="764" t="str">
        <f t="shared" si="67"/>
        <v/>
      </c>
      <c r="G79" s="763" t="str">
        <f t="shared" si="68"/>
        <v/>
      </c>
      <c r="H79" s="764">
        <f t="shared" ca="1" si="69"/>
        <v>95000</v>
      </c>
      <c r="I79" s="763">
        <f t="shared" ca="1" si="70"/>
        <v>0</v>
      </c>
      <c r="J79" s="764">
        <f t="shared" ca="1" si="71"/>
        <v>130000</v>
      </c>
      <c r="K79" s="763">
        <f t="shared" ca="1" si="72"/>
        <v>3.0769230769230771</v>
      </c>
      <c r="L79" s="764">
        <f t="shared" ca="1" si="73"/>
        <v>105400</v>
      </c>
      <c r="M79" s="763">
        <f t="shared" ca="1" si="74"/>
        <v>3.0769230769230771</v>
      </c>
      <c r="N79" s="764">
        <f t="shared" ca="1" si="75"/>
        <v>120000</v>
      </c>
      <c r="O79" s="763">
        <f t="shared" ca="1" si="76"/>
        <v>3.0769230769230771</v>
      </c>
      <c r="P79" s="764">
        <f t="shared" ca="1" si="77"/>
        <v>188900</v>
      </c>
      <c r="Q79" s="763">
        <f t="shared" ca="1" si="78"/>
        <v>0</v>
      </c>
      <c r="R79" s="764">
        <f t="shared" ca="1" si="79"/>
        <v>190000</v>
      </c>
      <c r="S79" s="763">
        <f t="shared" ca="1" si="80"/>
        <v>0</v>
      </c>
      <c r="T79" s="764" t="str">
        <f t="shared" ca="1" si="81"/>
        <v/>
      </c>
      <c r="U79" s="763" t="str">
        <f t="shared" ca="1" si="82"/>
        <v/>
      </c>
      <c r="V79" s="764">
        <f t="shared" ca="1" si="83"/>
        <v>117060</v>
      </c>
      <c r="W79" s="763">
        <f t="shared" ca="1" si="84"/>
        <v>3.0769230769230771</v>
      </c>
      <c r="X79" s="764">
        <f t="shared" ca="1" si="85"/>
        <v>135000</v>
      </c>
      <c r="Y79" s="763">
        <f t="shared" ca="1" si="86"/>
        <v>3.0769230769230771</v>
      </c>
      <c r="Z79" s="764">
        <f t="shared" ca="1" si="87"/>
        <v>102000</v>
      </c>
      <c r="AA79" s="763">
        <f t="shared" ca="1" si="88"/>
        <v>0</v>
      </c>
      <c r="AB79" s="764">
        <f t="shared" ca="1" si="89"/>
        <v>87690</v>
      </c>
      <c r="AC79" s="763">
        <f t="shared" ca="1" si="90"/>
        <v>0</v>
      </c>
      <c r="AD79" s="764">
        <f t="shared" ca="1" si="91"/>
        <v>136000</v>
      </c>
      <c r="AE79" s="763">
        <f t="shared" ca="1" si="92"/>
        <v>3.0769230769230771</v>
      </c>
      <c r="AF79" s="764">
        <f t="shared" ca="1" si="93"/>
        <v>55800</v>
      </c>
      <c r="AG79" s="763">
        <f t="shared" ca="1" si="94"/>
        <v>0</v>
      </c>
      <c r="AH79" s="764">
        <f t="shared" ca="1" si="95"/>
        <v>201000</v>
      </c>
      <c r="AI79" s="763">
        <f t="shared" ca="1" si="96"/>
        <v>0</v>
      </c>
      <c r="AJ79" s="764">
        <f t="shared" ca="1" si="97"/>
        <v>145000</v>
      </c>
      <c r="AK79" s="763">
        <f t="shared" ca="1" si="98"/>
        <v>3.0769230769230771</v>
      </c>
      <c r="AL79" s="764">
        <f t="shared" ca="1" si="99"/>
        <v>68520</v>
      </c>
      <c r="AM79" s="763">
        <f t="shared" ca="1" si="100"/>
        <v>0</v>
      </c>
      <c r="AN79" s="764">
        <f t="shared" ca="1" si="101"/>
        <v>88085</v>
      </c>
      <c r="AO79" s="763">
        <f t="shared" ca="1" si="102"/>
        <v>0</v>
      </c>
      <c r="AP79" s="764" t="str">
        <f t="shared" ca="1" si="103"/>
        <v/>
      </c>
      <c r="AQ79" s="763" t="str">
        <f t="shared" ca="1" si="104"/>
        <v/>
      </c>
      <c r="AR79" s="764">
        <f t="shared" ca="1" si="105"/>
        <v>180261.88</v>
      </c>
      <c r="AS79" s="763">
        <f t="shared" ca="1" si="106"/>
        <v>0</v>
      </c>
      <c r="AT79" s="764"/>
      <c r="AU79" s="763"/>
      <c r="AV79" s="764"/>
      <c r="AW79" s="763"/>
      <c r="AX79" s="764"/>
      <c r="AY79" s="763"/>
      <c r="AZ79" s="764"/>
      <c r="BA79" s="763"/>
      <c r="BB79" s="764"/>
      <c r="BC79" s="763"/>
      <c r="BD79" s="764"/>
      <c r="BE79" s="763"/>
      <c r="BF79" s="764"/>
      <c r="BG79" s="763"/>
      <c r="BH79" s="764"/>
      <c r="BI79" s="763"/>
      <c r="BJ79" s="764"/>
      <c r="BK79" s="763"/>
    </row>
    <row r="80" spans="1:63" ht="21" customHeight="1" x14ac:dyDescent="0.2">
      <c r="A80" s="759">
        <v>8</v>
      </c>
      <c r="B80" s="760" t="s">
        <v>319</v>
      </c>
      <c r="C80" s="761">
        <f t="shared" ca="1" si="64"/>
        <v>14036.1</v>
      </c>
      <c r="D80" s="764" t="str">
        <f t="shared" si="65"/>
        <v/>
      </c>
      <c r="E80" s="763" t="str">
        <f t="shared" si="66"/>
        <v/>
      </c>
      <c r="F80" s="764" t="str">
        <f t="shared" si="67"/>
        <v/>
      </c>
      <c r="G80" s="763" t="str">
        <f t="shared" si="68"/>
        <v/>
      </c>
      <c r="H80" s="764">
        <f t="shared" ca="1" si="69"/>
        <v>23500</v>
      </c>
      <c r="I80" s="763">
        <f t="shared" ca="1" si="70"/>
        <v>0</v>
      </c>
      <c r="J80" s="764">
        <f t="shared" ca="1" si="71"/>
        <v>22000</v>
      </c>
      <c r="K80" s="763">
        <f t="shared" ca="1" si="72"/>
        <v>0</v>
      </c>
      <c r="L80" s="764">
        <f t="shared" ca="1" si="73"/>
        <v>34720</v>
      </c>
      <c r="M80" s="763">
        <f t="shared" ca="1" si="74"/>
        <v>3.0769230769230771</v>
      </c>
      <c r="N80" s="764">
        <f t="shared" ca="1" si="75"/>
        <v>30000</v>
      </c>
      <c r="O80" s="763">
        <f t="shared" ca="1" si="76"/>
        <v>3.0769230769230771</v>
      </c>
      <c r="P80" s="764">
        <f t="shared" ca="1" si="77"/>
        <v>57950</v>
      </c>
      <c r="Q80" s="763">
        <f t="shared" ca="1" si="78"/>
        <v>0</v>
      </c>
      <c r="R80" s="764">
        <f t="shared" ca="1" si="79"/>
        <v>60000</v>
      </c>
      <c r="S80" s="763">
        <f t="shared" ca="1" si="80"/>
        <v>0</v>
      </c>
      <c r="T80" s="764" t="str">
        <f t="shared" ca="1" si="81"/>
        <v/>
      </c>
      <c r="U80" s="763" t="str">
        <f t="shared" ca="1" si="82"/>
        <v/>
      </c>
      <c r="V80" s="764">
        <f t="shared" ca="1" si="83"/>
        <v>18047</v>
      </c>
      <c r="W80" s="763">
        <f t="shared" ca="1" si="84"/>
        <v>0</v>
      </c>
      <c r="X80" s="764">
        <f t="shared" ca="1" si="85"/>
        <v>24000</v>
      </c>
      <c r="Y80" s="763">
        <f t="shared" ca="1" si="86"/>
        <v>0</v>
      </c>
      <c r="Z80" s="764">
        <f t="shared" ca="1" si="87"/>
        <v>45000</v>
      </c>
      <c r="AA80" s="763">
        <f t="shared" ca="1" si="88"/>
        <v>0</v>
      </c>
      <c r="AB80" s="764">
        <f t="shared" ca="1" si="89"/>
        <v>31080</v>
      </c>
      <c r="AC80" s="763">
        <f t="shared" ca="1" si="90"/>
        <v>3.0769230769230771</v>
      </c>
      <c r="AD80" s="764">
        <f t="shared" ca="1" si="91"/>
        <v>22000</v>
      </c>
      <c r="AE80" s="763">
        <f t="shared" ca="1" si="92"/>
        <v>0</v>
      </c>
      <c r="AF80" s="764">
        <f t="shared" ca="1" si="93"/>
        <v>11890</v>
      </c>
      <c r="AG80" s="763">
        <f t="shared" ca="1" si="94"/>
        <v>0</v>
      </c>
      <c r="AH80" s="764">
        <f t="shared" ca="1" si="95"/>
        <v>49500</v>
      </c>
      <c r="AI80" s="763">
        <f t="shared" ca="1" si="96"/>
        <v>0</v>
      </c>
      <c r="AJ80" s="764">
        <f t="shared" ca="1" si="97"/>
        <v>51000</v>
      </c>
      <c r="AK80" s="763">
        <f t="shared" ca="1" si="98"/>
        <v>0</v>
      </c>
      <c r="AL80" s="764">
        <f t="shared" ca="1" si="99"/>
        <v>20520</v>
      </c>
      <c r="AM80" s="763">
        <f t="shared" ca="1" si="100"/>
        <v>0</v>
      </c>
      <c r="AN80" s="764">
        <f t="shared" ca="1" si="101"/>
        <v>31220</v>
      </c>
      <c r="AO80" s="763">
        <f t="shared" ca="1" si="102"/>
        <v>3.0769230769230771</v>
      </c>
      <c r="AP80" s="764" t="str">
        <f t="shared" ca="1" si="103"/>
        <v/>
      </c>
      <c r="AQ80" s="763" t="str">
        <f t="shared" ca="1" si="104"/>
        <v/>
      </c>
      <c r="AR80" s="764">
        <f t="shared" ca="1" si="105"/>
        <v>34597.120000000003</v>
      </c>
      <c r="AS80" s="763">
        <f t="shared" ca="1" si="106"/>
        <v>3.0769230769230771</v>
      </c>
      <c r="AT80" s="764"/>
      <c r="AU80" s="763"/>
      <c r="AV80" s="764"/>
      <c r="AW80" s="763"/>
      <c r="AX80" s="764"/>
      <c r="AY80" s="763"/>
      <c r="AZ80" s="764"/>
      <c r="BA80" s="763"/>
      <c r="BB80" s="764"/>
      <c r="BC80" s="763"/>
      <c r="BD80" s="764"/>
      <c r="BE80" s="763"/>
      <c r="BF80" s="764"/>
      <c r="BG80" s="763"/>
      <c r="BH80" s="764"/>
      <c r="BI80" s="763"/>
      <c r="BJ80" s="764"/>
      <c r="BK80" s="763"/>
    </row>
    <row r="81" spans="1:63" ht="21" customHeight="1" x14ac:dyDescent="0.2">
      <c r="A81" s="759">
        <v>9</v>
      </c>
      <c r="B81" s="760" t="s">
        <v>325</v>
      </c>
      <c r="C81" s="761">
        <f t="shared" ca="1" si="64"/>
        <v>21225.119999999999</v>
      </c>
      <c r="D81" s="764" t="str">
        <f t="shared" si="65"/>
        <v/>
      </c>
      <c r="E81" s="763" t="str">
        <f t="shared" si="66"/>
        <v/>
      </c>
      <c r="F81" s="764" t="str">
        <f t="shared" si="67"/>
        <v/>
      </c>
      <c r="G81" s="763" t="str">
        <f t="shared" si="68"/>
        <v/>
      </c>
      <c r="H81" s="764">
        <f t="shared" ca="1" si="69"/>
        <v>10000</v>
      </c>
      <c r="I81" s="763">
        <f t="shared" ca="1" si="70"/>
        <v>0</v>
      </c>
      <c r="J81" s="764">
        <f t="shared" ca="1" si="71"/>
        <v>18000</v>
      </c>
      <c r="K81" s="763">
        <f t="shared" ca="1" si="72"/>
        <v>0</v>
      </c>
      <c r="L81" s="764">
        <f t="shared" ca="1" si="73"/>
        <v>31000</v>
      </c>
      <c r="M81" s="763">
        <f t="shared" ca="1" si="74"/>
        <v>3.0769230769230771</v>
      </c>
      <c r="N81" s="764">
        <f t="shared" ca="1" si="75"/>
        <v>45000</v>
      </c>
      <c r="O81" s="763">
        <f t="shared" ca="1" si="76"/>
        <v>3.0769230769230771</v>
      </c>
      <c r="P81" s="764">
        <f t="shared" ca="1" si="77"/>
        <v>46520</v>
      </c>
      <c r="Q81" s="763">
        <f t="shared" ca="1" si="78"/>
        <v>3.0769230769230771</v>
      </c>
      <c r="R81" s="764">
        <f t="shared" ca="1" si="79"/>
        <v>19800</v>
      </c>
      <c r="S81" s="763">
        <f t="shared" ca="1" si="80"/>
        <v>0</v>
      </c>
      <c r="T81" s="764" t="str">
        <f t="shared" ca="1" si="81"/>
        <v/>
      </c>
      <c r="U81" s="763" t="str">
        <f t="shared" ca="1" si="82"/>
        <v/>
      </c>
      <c r="V81" s="764">
        <f t="shared" ca="1" si="83"/>
        <v>18047</v>
      </c>
      <c r="W81" s="763">
        <f t="shared" ca="1" si="84"/>
        <v>0</v>
      </c>
      <c r="X81" s="764">
        <f t="shared" ca="1" si="85"/>
        <v>19000</v>
      </c>
      <c r="Y81" s="763">
        <f t="shared" ca="1" si="86"/>
        <v>0</v>
      </c>
      <c r="Z81" s="764">
        <f t="shared" ca="1" si="87"/>
        <v>58350</v>
      </c>
      <c r="AA81" s="763">
        <f t="shared" ca="1" si="88"/>
        <v>0</v>
      </c>
      <c r="AB81" s="764">
        <f t="shared" ca="1" si="89"/>
        <v>72150</v>
      </c>
      <c r="AC81" s="763">
        <f t="shared" ca="1" si="90"/>
        <v>0</v>
      </c>
      <c r="AD81" s="764">
        <f t="shared" ca="1" si="91"/>
        <v>20000</v>
      </c>
      <c r="AE81" s="763">
        <f t="shared" ca="1" si="92"/>
        <v>0</v>
      </c>
      <c r="AF81" s="764">
        <f t="shared" ca="1" si="93"/>
        <v>12500</v>
      </c>
      <c r="AG81" s="763">
        <f t="shared" ca="1" si="94"/>
        <v>0</v>
      </c>
      <c r="AH81" s="764">
        <f t="shared" ca="1" si="95"/>
        <v>74500</v>
      </c>
      <c r="AI81" s="763">
        <f t="shared" ca="1" si="96"/>
        <v>0</v>
      </c>
      <c r="AJ81" s="764">
        <f t="shared" ca="1" si="97"/>
        <v>30000</v>
      </c>
      <c r="AK81" s="763">
        <f t="shared" ca="1" si="98"/>
        <v>3.0769230769230771</v>
      </c>
      <c r="AL81" s="764">
        <f t="shared" ca="1" si="99"/>
        <v>45030</v>
      </c>
      <c r="AM81" s="763">
        <f t="shared" ca="1" si="100"/>
        <v>3.0769230769230771</v>
      </c>
      <c r="AN81" s="764">
        <f t="shared" ca="1" si="101"/>
        <v>72475</v>
      </c>
      <c r="AO81" s="763">
        <f t="shared" ca="1" si="102"/>
        <v>0</v>
      </c>
      <c r="AP81" s="764" t="str">
        <f t="shared" ca="1" si="103"/>
        <v/>
      </c>
      <c r="AQ81" s="763" t="str">
        <f t="shared" ca="1" si="104"/>
        <v/>
      </c>
      <c r="AR81" s="764">
        <f t="shared" ca="1" si="105"/>
        <v>43551.93</v>
      </c>
      <c r="AS81" s="763">
        <f t="shared" ca="1" si="106"/>
        <v>3.0769230769230771</v>
      </c>
      <c r="AT81" s="764"/>
      <c r="AU81" s="763"/>
      <c r="AV81" s="764"/>
      <c r="AW81" s="763"/>
      <c r="AX81" s="764"/>
      <c r="AY81" s="763"/>
      <c r="AZ81" s="764"/>
      <c r="BA81" s="763"/>
      <c r="BB81" s="764"/>
      <c r="BC81" s="763"/>
      <c r="BD81" s="764"/>
      <c r="BE81" s="763"/>
      <c r="BF81" s="764"/>
      <c r="BG81" s="763"/>
      <c r="BH81" s="764"/>
      <c r="BI81" s="763"/>
      <c r="BJ81" s="764"/>
      <c r="BK81" s="763"/>
    </row>
    <row r="82" spans="1:63" ht="21" customHeight="1" x14ac:dyDescent="0.2">
      <c r="A82" s="759">
        <v>10</v>
      </c>
      <c r="B82" s="760" t="s">
        <v>327</v>
      </c>
      <c r="C82" s="761">
        <f t="shared" ca="1" si="64"/>
        <v>27291.52</v>
      </c>
      <c r="D82" s="764" t="str">
        <f t="shared" si="65"/>
        <v/>
      </c>
      <c r="E82" s="763" t="str">
        <f t="shared" si="66"/>
        <v/>
      </c>
      <c r="F82" s="764" t="str">
        <f t="shared" si="67"/>
        <v/>
      </c>
      <c r="G82" s="763" t="str">
        <f t="shared" si="68"/>
        <v/>
      </c>
      <c r="H82" s="764">
        <f t="shared" ca="1" si="69"/>
        <v>22500</v>
      </c>
      <c r="I82" s="763">
        <f t="shared" ca="1" si="70"/>
        <v>0</v>
      </c>
      <c r="J82" s="764">
        <f t="shared" ca="1" si="71"/>
        <v>29000</v>
      </c>
      <c r="K82" s="763">
        <f t="shared" ca="1" si="72"/>
        <v>0</v>
      </c>
      <c r="L82" s="764">
        <f t="shared" ca="1" si="73"/>
        <v>17360</v>
      </c>
      <c r="M82" s="763">
        <f t="shared" ca="1" si="74"/>
        <v>0</v>
      </c>
      <c r="N82" s="764">
        <f t="shared" ca="1" si="75"/>
        <v>50000</v>
      </c>
      <c r="O82" s="763">
        <f t="shared" ca="1" si="76"/>
        <v>3.0769230769230771</v>
      </c>
      <c r="P82" s="764">
        <f t="shared" ca="1" si="77"/>
        <v>24900</v>
      </c>
      <c r="Q82" s="763">
        <f t="shared" ca="1" si="78"/>
        <v>0</v>
      </c>
      <c r="R82" s="764">
        <f t="shared" ca="1" si="79"/>
        <v>99000</v>
      </c>
      <c r="S82" s="763">
        <f t="shared" ca="1" si="80"/>
        <v>0</v>
      </c>
      <c r="T82" s="764" t="str">
        <f t="shared" ca="1" si="81"/>
        <v/>
      </c>
      <c r="U82" s="763" t="str">
        <f t="shared" ca="1" si="82"/>
        <v/>
      </c>
      <c r="V82" s="764">
        <f t="shared" ca="1" si="83"/>
        <v>39020</v>
      </c>
      <c r="W82" s="763">
        <f t="shared" ca="1" si="84"/>
        <v>3.0769230769230771</v>
      </c>
      <c r="X82" s="764">
        <f t="shared" ca="1" si="85"/>
        <v>28000</v>
      </c>
      <c r="Y82" s="763">
        <f t="shared" ca="1" si="86"/>
        <v>0</v>
      </c>
      <c r="Z82" s="764">
        <f t="shared" ca="1" si="87"/>
        <v>84750</v>
      </c>
      <c r="AA82" s="763">
        <f t="shared" ca="1" si="88"/>
        <v>0</v>
      </c>
      <c r="AB82" s="764">
        <f t="shared" ca="1" si="89"/>
        <v>89910</v>
      </c>
      <c r="AC82" s="763">
        <f t="shared" ca="1" si="90"/>
        <v>0</v>
      </c>
      <c r="AD82" s="764">
        <f t="shared" ca="1" si="91"/>
        <v>30000</v>
      </c>
      <c r="AE82" s="763">
        <f t="shared" ca="1" si="92"/>
        <v>0</v>
      </c>
      <c r="AF82" s="764">
        <f t="shared" ca="1" si="93"/>
        <v>60700</v>
      </c>
      <c r="AG82" s="763">
        <f t="shared" ca="1" si="94"/>
        <v>3.0769230769230771</v>
      </c>
      <c r="AH82" s="764">
        <f t="shared" ca="1" si="95"/>
        <v>60000</v>
      </c>
      <c r="AI82" s="763">
        <f t="shared" ca="1" si="96"/>
        <v>3.0769230769230771</v>
      </c>
      <c r="AJ82" s="764">
        <f t="shared" ca="1" si="97"/>
        <v>15000</v>
      </c>
      <c r="AK82" s="763">
        <f t="shared" ca="1" si="98"/>
        <v>0</v>
      </c>
      <c r="AL82" s="764">
        <f t="shared" ca="1" si="99"/>
        <v>26352</v>
      </c>
      <c r="AM82" s="763">
        <f t="shared" ca="1" si="100"/>
        <v>0</v>
      </c>
      <c r="AN82" s="764">
        <f t="shared" ca="1" si="101"/>
        <v>90315</v>
      </c>
      <c r="AO82" s="763">
        <f t="shared" ca="1" si="102"/>
        <v>0</v>
      </c>
      <c r="AP82" s="764" t="str">
        <f t="shared" ca="1" si="103"/>
        <v/>
      </c>
      <c r="AQ82" s="763" t="str">
        <f t="shared" ca="1" si="104"/>
        <v/>
      </c>
      <c r="AR82" s="764">
        <f t="shared" ca="1" si="105"/>
        <v>44948.81</v>
      </c>
      <c r="AS82" s="763">
        <f t="shared" ca="1" si="106"/>
        <v>3.0769230769230771</v>
      </c>
      <c r="AT82" s="764"/>
      <c r="AU82" s="763"/>
      <c r="AV82" s="764"/>
      <c r="AW82" s="763"/>
      <c r="AX82" s="764"/>
      <c r="AY82" s="763"/>
      <c r="AZ82" s="764"/>
      <c r="BA82" s="763"/>
      <c r="BB82" s="764"/>
      <c r="BC82" s="763"/>
      <c r="BD82" s="764"/>
      <c r="BE82" s="763"/>
      <c r="BF82" s="764"/>
      <c r="BG82" s="763"/>
      <c r="BH82" s="764"/>
      <c r="BI82" s="763"/>
      <c r="BJ82" s="764"/>
      <c r="BK82" s="763"/>
    </row>
    <row r="83" spans="1:63" ht="21" customHeight="1" x14ac:dyDescent="0.2">
      <c r="A83" s="759">
        <v>11</v>
      </c>
      <c r="B83" s="760" t="s">
        <v>330</v>
      </c>
      <c r="C83" s="761">
        <f t="shared" ca="1" si="64"/>
        <v>125557.79</v>
      </c>
      <c r="D83" s="764" t="str">
        <f t="shared" si="65"/>
        <v/>
      </c>
      <c r="E83" s="763" t="str">
        <f t="shared" si="66"/>
        <v/>
      </c>
      <c r="F83" s="764" t="str">
        <f t="shared" si="67"/>
        <v/>
      </c>
      <c r="G83" s="763" t="str">
        <f t="shared" si="68"/>
        <v/>
      </c>
      <c r="H83" s="764">
        <f t="shared" ca="1" si="69"/>
        <v>450000</v>
      </c>
      <c r="I83" s="763">
        <f t="shared" ca="1" si="70"/>
        <v>0</v>
      </c>
      <c r="J83" s="764">
        <f t="shared" ca="1" si="71"/>
        <v>35000</v>
      </c>
      <c r="K83" s="763">
        <f t="shared" ca="1" si="72"/>
        <v>0</v>
      </c>
      <c r="L83" s="764">
        <f t="shared" ca="1" si="73"/>
        <v>204600</v>
      </c>
      <c r="M83" s="763">
        <f t="shared" ca="1" si="74"/>
        <v>3.0769230769230771</v>
      </c>
      <c r="N83" s="764">
        <f t="shared" ca="1" si="75"/>
        <v>180000</v>
      </c>
      <c r="O83" s="763">
        <f t="shared" ca="1" si="76"/>
        <v>3.0769230769230771</v>
      </c>
      <c r="P83" s="764">
        <f t="shared" ca="1" si="77"/>
        <v>353200</v>
      </c>
      <c r="Q83" s="763">
        <f t="shared" ca="1" si="78"/>
        <v>0</v>
      </c>
      <c r="R83" s="764">
        <f t="shared" ca="1" si="79"/>
        <v>220000</v>
      </c>
      <c r="S83" s="763">
        <f t="shared" ca="1" si="80"/>
        <v>3.0769230769230771</v>
      </c>
      <c r="T83" s="764" t="str">
        <f t="shared" ca="1" si="81"/>
        <v/>
      </c>
      <c r="U83" s="763" t="str">
        <f t="shared" ca="1" si="82"/>
        <v/>
      </c>
      <c r="V83" s="764">
        <f t="shared" ca="1" si="83"/>
        <v>214610</v>
      </c>
      <c r="W83" s="763">
        <f t="shared" ca="1" si="84"/>
        <v>3.0769230769230771</v>
      </c>
      <c r="X83" s="764">
        <f t="shared" ca="1" si="85"/>
        <v>35500</v>
      </c>
      <c r="Y83" s="763">
        <f t="shared" ca="1" si="86"/>
        <v>0</v>
      </c>
      <c r="Z83" s="764">
        <f t="shared" ca="1" si="87"/>
        <v>162000</v>
      </c>
      <c r="AA83" s="763">
        <f t="shared" ca="1" si="88"/>
        <v>3.0769230769230771</v>
      </c>
      <c r="AB83" s="764">
        <f t="shared" ca="1" si="89"/>
        <v>94350</v>
      </c>
      <c r="AC83" s="763">
        <f t="shared" ca="1" si="90"/>
        <v>0</v>
      </c>
      <c r="AD83" s="764">
        <f t="shared" ca="1" si="91"/>
        <v>33000</v>
      </c>
      <c r="AE83" s="763">
        <f t="shared" ca="1" si="92"/>
        <v>0</v>
      </c>
      <c r="AF83" s="764">
        <f t="shared" ca="1" si="93"/>
        <v>125500</v>
      </c>
      <c r="AG83" s="763">
        <f t="shared" ca="1" si="94"/>
        <v>0</v>
      </c>
      <c r="AH83" s="764">
        <f t="shared" ca="1" si="95"/>
        <v>420000</v>
      </c>
      <c r="AI83" s="763">
        <f t="shared" ca="1" si="96"/>
        <v>0</v>
      </c>
      <c r="AJ83" s="764">
        <f t="shared" ca="1" si="97"/>
        <v>325000</v>
      </c>
      <c r="AK83" s="763">
        <f t="shared" ca="1" si="98"/>
        <v>0</v>
      </c>
      <c r="AL83" s="764">
        <f t="shared" ca="1" si="99"/>
        <v>118560</v>
      </c>
      <c r="AM83" s="763">
        <f t="shared" ca="1" si="100"/>
        <v>0</v>
      </c>
      <c r="AN83" s="764">
        <f t="shared" ca="1" si="101"/>
        <v>94775</v>
      </c>
      <c r="AO83" s="763">
        <f t="shared" ca="1" si="102"/>
        <v>0</v>
      </c>
      <c r="AP83" s="764" t="str">
        <f t="shared" ca="1" si="103"/>
        <v/>
      </c>
      <c r="AQ83" s="763" t="str">
        <f t="shared" ca="1" si="104"/>
        <v/>
      </c>
      <c r="AR83" s="764">
        <f t="shared" ca="1" si="105"/>
        <v>183881.39</v>
      </c>
      <c r="AS83" s="763">
        <f t="shared" ca="1" si="106"/>
        <v>3.0769230769230771</v>
      </c>
      <c r="AT83" s="764"/>
      <c r="AU83" s="763"/>
      <c r="AV83" s="764"/>
      <c r="AW83" s="763"/>
      <c r="AX83" s="764"/>
      <c r="AY83" s="763"/>
      <c r="AZ83" s="764"/>
      <c r="BA83" s="763"/>
      <c r="BB83" s="764"/>
      <c r="BC83" s="763"/>
      <c r="BD83" s="764"/>
      <c r="BE83" s="763"/>
      <c r="BF83" s="764"/>
      <c r="BG83" s="763"/>
      <c r="BH83" s="764"/>
      <c r="BI83" s="763"/>
      <c r="BJ83" s="764"/>
      <c r="BK83" s="763"/>
    </row>
    <row r="84" spans="1:63" ht="21" customHeight="1" x14ac:dyDescent="0.2">
      <c r="A84" s="759">
        <v>12</v>
      </c>
      <c r="B84" s="760" t="s">
        <v>332</v>
      </c>
      <c r="C84" s="761">
        <f t="shared" ca="1" si="64"/>
        <v>78557.53</v>
      </c>
      <c r="D84" s="764" t="str">
        <f t="shared" si="65"/>
        <v/>
      </c>
      <c r="E84" s="763" t="str">
        <f t="shared" si="66"/>
        <v/>
      </c>
      <c r="F84" s="764" t="str">
        <f t="shared" si="67"/>
        <v/>
      </c>
      <c r="G84" s="763" t="str">
        <f t="shared" si="68"/>
        <v/>
      </c>
      <c r="H84" s="764">
        <f t="shared" ca="1" si="69"/>
        <v>150000</v>
      </c>
      <c r="I84" s="763">
        <f t="shared" ca="1" si="70"/>
        <v>3.0769230769230771</v>
      </c>
      <c r="J84" s="764">
        <f t="shared" ca="1" si="71"/>
        <v>20000</v>
      </c>
      <c r="K84" s="763">
        <f t="shared" ca="1" si="72"/>
        <v>0</v>
      </c>
      <c r="L84" s="764">
        <f t="shared" ca="1" si="73"/>
        <v>80600</v>
      </c>
      <c r="M84" s="763">
        <f t="shared" ca="1" si="74"/>
        <v>0</v>
      </c>
      <c r="N84" s="764">
        <f t="shared" ca="1" si="75"/>
        <v>65000</v>
      </c>
      <c r="O84" s="763">
        <f t="shared" ca="1" si="76"/>
        <v>0</v>
      </c>
      <c r="P84" s="764">
        <f t="shared" ca="1" si="77"/>
        <v>214580</v>
      </c>
      <c r="Q84" s="763">
        <f t="shared" ca="1" si="78"/>
        <v>0</v>
      </c>
      <c r="R84" s="764">
        <f t="shared" ca="1" si="79"/>
        <v>132000</v>
      </c>
      <c r="S84" s="763">
        <f t="shared" ca="1" si="80"/>
        <v>3.0769230769230771</v>
      </c>
      <c r="T84" s="764" t="str">
        <f t="shared" ca="1" si="81"/>
        <v/>
      </c>
      <c r="U84" s="763" t="str">
        <f t="shared" ca="1" si="82"/>
        <v/>
      </c>
      <c r="V84" s="764">
        <f t="shared" ca="1" si="83"/>
        <v>180468</v>
      </c>
      <c r="W84" s="763">
        <f t="shared" ca="1" si="84"/>
        <v>0</v>
      </c>
      <c r="X84" s="764">
        <f t="shared" ca="1" si="85"/>
        <v>20500</v>
      </c>
      <c r="Y84" s="763">
        <f t="shared" ca="1" si="86"/>
        <v>0</v>
      </c>
      <c r="Z84" s="764">
        <f t="shared" ca="1" si="87"/>
        <v>110000</v>
      </c>
      <c r="AA84" s="763">
        <f t="shared" ca="1" si="88"/>
        <v>3.0769230769230771</v>
      </c>
      <c r="AB84" s="764">
        <f t="shared" ca="1" si="89"/>
        <v>277500</v>
      </c>
      <c r="AC84" s="763">
        <f t="shared" ca="1" si="90"/>
        <v>0</v>
      </c>
      <c r="AD84" s="764">
        <f t="shared" ca="1" si="91"/>
        <v>22000</v>
      </c>
      <c r="AE84" s="763">
        <f t="shared" ca="1" si="92"/>
        <v>0</v>
      </c>
      <c r="AF84" s="764">
        <f t="shared" ca="1" si="93"/>
        <v>153500</v>
      </c>
      <c r="AG84" s="763">
        <f t="shared" ca="1" si="94"/>
        <v>3.0769230769230771</v>
      </c>
      <c r="AH84" s="764">
        <f t="shared" ca="1" si="95"/>
        <v>99000</v>
      </c>
      <c r="AI84" s="763">
        <f t="shared" ca="1" si="96"/>
        <v>3.0769230769230771</v>
      </c>
      <c r="AJ84" s="764">
        <f t="shared" ca="1" si="97"/>
        <v>45000</v>
      </c>
      <c r="AK84" s="763">
        <f t="shared" ca="1" si="98"/>
        <v>0</v>
      </c>
      <c r="AL84" s="764">
        <f t="shared" ca="1" si="99"/>
        <v>120000</v>
      </c>
      <c r="AM84" s="763">
        <f t="shared" ca="1" si="100"/>
        <v>3.0769230769230771</v>
      </c>
      <c r="AN84" s="764">
        <f t="shared" ca="1" si="101"/>
        <v>278750</v>
      </c>
      <c r="AO84" s="763">
        <f t="shared" ca="1" si="102"/>
        <v>0</v>
      </c>
      <c r="AP84" s="764" t="str">
        <f t="shared" ca="1" si="103"/>
        <v/>
      </c>
      <c r="AQ84" s="763" t="str">
        <f t="shared" ca="1" si="104"/>
        <v/>
      </c>
      <c r="AR84" s="764">
        <f t="shared" ca="1" si="105"/>
        <v>129398.19</v>
      </c>
      <c r="AS84" s="763">
        <f t="shared" ca="1" si="106"/>
        <v>3.0769230769230771</v>
      </c>
      <c r="AT84" s="764"/>
      <c r="AU84" s="763"/>
      <c r="AV84" s="764"/>
      <c r="AW84" s="763"/>
      <c r="AX84" s="764"/>
      <c r="AY84" s="763"/>
      <c r="AZ84" s="764"/>
      <c r="BA84" s="763"/>
      <c r="BB84" s="764"/>
      <c r="BC84" s="763"/>
      <c r="BD84" s="764"/>
      <c r="BE84" s="763"/>
      <c r="BF84" s="764"/>
      <c r="BG84" s="763"/>
      <c r="BH84" s="764"/>
      <c r="BI84" s="763"/>
      <c r="BJ84" s="764"/>
      <c r="BK84" s="763"/>
    </row>
    <row r="85" spans="1:63" ht="21" customHeight="1" x14ac:dyDescent="0.2">
      <c r="A85" s="759">
        <v>13</v>
      </c>
      <c r="B85" s="760" t="s">
        <v>336</v>
      </c>
      <c r="C85" s="761">
        <f t="shared" ca="1" si="64"/>
        <v>100769</v>
      </c>
      <c r="D85" s="764" t="str">
        <f t="shared" si="65"/>
        <v/>
      </c>
      <c r="E85" s="763" t="str">
        <f t="shared" si="66"/>
        <v/>
      </c>
      <c r="F85" s="764" t="str">
        <f t="shared" si="67"/>
        <v/>
      </c>
      <c r="G85" s="763" t="str">
        <f t="shared" si="68"/>
        <v/>
      </c>
      <c r="H85" s="764">
        <f t="shared" ca="1" si="69"/>
        <v>150000</v>
      </c>
      <c r="I85" s="763">
        <f t="shared" ca="1" si="70"/>
        <v>3.0769230769230771</v>
      </c>
      <c r="J85" s="764">
        <f t="shared" ca="1" si="71"/>
        <v>150000</v>
      </c>
      <c r="K85" s="763">
        <f t="shared" ca="1" si="72"/>
        <v>3.0769230769230771</v>
      </c>
      <c r="L85" s="764">
        <f t="shared" ca="1" si="73"/>
        <v>93000</v>
      </c>
      <c r="M85" s="763">
        <f t="shared" ca="1" si="74"/>
        <v>0</v>
      </c>
      <c r="N85" s="764">
        <f t="shared" ca="1" si="75"/>
        <v>120000</v>
      </c>
      <c r="O85" s="763">
        <f t="shared" ca="1" si="76"/>
        <v>3.0769230769230771</v>
      </c>
      <c r="P85" s="764">
        <f t="shared" ca="1" si="77"/>
        <v>175000</v>
      </c>
      <c r="Q85" s="763">
        <f t="shared" ca="1" si="78"/>
        <v>3.0769230769230771</v>
      </c>
      <c r="R85" s="764">
        <f t="shared" ca="1" si="79"/>
        <v>95040</v>
      </c>
      <c r="S85" s="763">
        <f t="shared" ca="1" si="80"/>
        <v>0</v>
      </c>
      <c r="T85" s="764" t="str">
        <f t="shared" ca="1" si="81"/>
        <v/>
      </c>
      <c r="U85" s="763" t="str">
        <f t="shared" ca="1" si="82"/>
        <v/>
      </c>
      <c r="V85" s="764">
        <f t="shared" ca="1" si="83"/>
        <v>113158</v>
      </c>
      <c r="W85" s="763">
        <f t="shared" ca="1" si="84"/>
        <v>3.0769230769230771</v>
      </c>
      <c r="X85" s="764">
        <f t="shared" ca="1" si="85"/>
        <v>155000</v>
      </c>
      <c r="Y85" s="763">
        <f t="shared" ca="1" si="86"/>
        <v>3.0769230769230771</v>
      </c>
      <c r="Z85" s="764">
        <f t="shared" ca="1" si="87"/>
        <v>170000</v>
      </c>
      <c r="AA85" s="763">
        <f t="shared" ca="1" si="88"/>
        <v>3.0769230769230771</v>
      </c>
      <c r="AB85" s="764">
        <f t="shared" ca="1" si="89"/>
        <v>77700</v>
      </c>
      <c r="AC85" s="763">
        <f t="shared" ca="1" si="90"/>
        <v>0</v>
      </c>
      <c r="AD85" s="764">
        <f t="shared" ca="1" si="91"/>
        <v>160000</v>
      </c>
      <c r="AE85" s="763">
        <f t="shared" ca="1" si="92"/>
        <v>3.0769230769230771</v>
      </c>
      <c r="AF85" s="764">
        <f t="shared" ca="1" si="93"/>
        <v>458900</v>
      </c>
      <c r="AG85" s="763">
        <f t="shared" ca="1" si="94"/>
        <v>0</v>
      </c>
      <c r="AH85" s="764">
        <f t="shared" ca="1" si="95"/>
        <v>325000</v>
      </c>
      <c r="AI85" s="763">
        <f t="shared" ca="1" si="96"/>
        <v>0</v>
      </c>
      <c r="AJ85" s="764">
        <f t="shared" ca="1" si="97"/>
        <v>50000</v>
      </c>
      <c r="AK85" s="763">
        <f t="shared" ca="1" si="98"/>
        <v>0</v>
      </c>
      <c r="AL85" s="764">
        <f t="shared" ca="1" si="99"/>
        <v>55200</v>
      </c>
      <c r="AM85" s="763">
        <f t="shared" ca="1" si="100"/>
        <v>0</v>
      </c>
      <c r="AN85" s="764">
        <f t="shared" ca="1" si="101"/>
        <v>78050</v>
      </c>
      <c r="AO85" s="763">
        <f t="shared" ca="1" si="102"/>
        <v>0</v>
      </c>
      <c r="AP85" s="764" t="str">
        <f t="shared" ca="1" si="103"/>
        <v/>
      </c>
      <c r="AQ85" s="763" t="str">
        <f t="shared" ca="1" si="104"/>
        <v/>
      </c>
      <c r="AR85" s="764">
        <f t="shared" ca="1" si="105"/>
        <v>241221.33</v>
      </c>
      <c r="AS85" s="763">
        <f t="shared" ca="1" si="106"/>
        <v>0</v>
      </c>
      <c r="AT85" s="764"/>
      <c r="AU85" s="763"/>
      <c r="AV85" s="764"/>
      <c r="AW85" s="763"/>
      <c r="AX85" s="764"/>
      <c r="AY85" s="763"/>
      <c r="AZ85" s="764"/>
      <c r="BA85" s="763"/>
      <c r="BB85" s="764"/>
      <c r="BC85" s="763"/>
      <c r="BD85" s="764"/>
      <c r="BE85" s="763"/>
      <c r="BF85" s="764"/>
      <c r="BG85" s="763"/>
      <c r="BH85" s="764"/>
      <c r="BI85" s="763"/>
      <c r="BJ85" s="764"/>
      <c r="BK85" s="763"/>
    </row>
    <row r="86" spans="1:63" ht="21" customHeight="1" x14ac:dyDescent="0.2">
      <c r="A86" s="759">
        <v>14</v>
      </c>
      <c r="B86" s="760" t="s">
        <v>344</v>
      </c>
      <c r="C86" s="761">
        <f t="shared" ca="1" si="64"/>
        <v>13294.77</v>
      </c>
      <c r="D86" s="764" t="str">
        <f t="shared" si="65"/>
        <v/>
      </c>
      <c r="E86" s="763" t="str">
        <f t="shared" si="66"/>
        <v/>
      </c>
      <c r="F86" s="764" t="str">
        <f t="shared" si="67"/>
        <v/>
      </c>
      <c r="G86" s="763" t="str">
        <f t="shared" si="68"/>
        <v/>
      </c>
      <c r="H86" s="764">
        <f t="shared" ca="1" si="69"/>
        <v>19500</v>
      </c>
      <c r="I86" s="763">
        <f t="shared" ca="1" si="70"/>
        <v>0</v>
      </c>
      <c r="J86" s="764">
        <f t="shared" ca="1" si="71"/>
        <v>21000</v>
      </c>
      <c r="K86" s="763">
        <f t="shared" ca="1" si="72"/>
        <v>3.0769230769230771</v>
      </c>
      <c r="L86" s="764">
        <f t="shared" ca="1" si="73"/>
        <v>31000</v>
      </c>
      <c r="M86" s="763">
        <f t="shared" ca="1" si="74"/>
        <v>3.0769230769230771</v>
      </c>
      <c r="N86" s="764">
        <f t="shared" ca="1" si="75"/>
        <v>23100</v>
      </c>
      <c r="O86" s="763">
        <f t="shared" ca="1" si="76"/>
        <v>3.0769230769230771</v>
      </c>
      <c r="P86" s="764">
        <f t="shared" ca="1" si="77"/>
        <v>17370</v>
      </c>
      <c r="Q86" s="763">
        <f t="shared" ca="1" si="78"/>
        <v>0</v>
      </c>
      <c r="R86" s="764">
        <f t="shared" ca="1" si="79"/>
        <v>23103</v>
      </c>
      <c r="S86" s="763">
        <f t="shared" ca="1" si="80"/>
        <v>3.0769230769230771</v>
      </c>
      <c r="T86" s="764" t="str">
        <f t="shared" ca="1" si="81"/>
        <v/>
      </c>
      <c r="U86" s="763" t="str">
        <f t="shared" ca="1" si="82"/>
        <v/>
      </c>
      <c r="V86" s="764">
        <f t="shared" ca="1" si="83"/>
        <v>23900</v>
      </c>
      <c r="W86" s="763">
        <f t="shared" ca="1" si="84"/>
        <v>3.0769230769230771</v>
      </c>
      <c r="X86" s="764">
        <f t="shared" ca="1" si="85"/>
        <v>21000</v>
      </c>
      <c r="Y86" s="763">
        <f t="shared" ca="1" si="86"/>
        <v>3.0769230769230771</v>
      </c>
      <c r="Z86" s="764">
        <f t="shared" ca="1" si="87"/>
        <v>29200</v>
      </c>
      <c r="AA86" s="763">
        <f t="shared" ca="1" si="88"/>
        <v>3.0769230769230771</v>
      </c>
      <c r="AB86" s="764">
        <f t="shared" ca="1" si="89"/>
        <v>38850</v>
      </c>
      <c r="AC86" s="763">
        <f t="shared" ca="1" si="90"/>
        <v>0</v>
      </c>
      <c r="AD86" s="764">
        <f t="shared" ca="1" si="91"/>
        <v>20000</v>
      </c>
      <c r="AE86" s="763">
        <f t="shared" ca="1" si="92"/>
        <v>0</v>
      </c>
      <c r="AF86" s="764">
        <f t="shared" ca="1" si="93"/>
        <v>17559</v>
      </c>
      <c r="AG86" s="763">
        <f t="shared" ca="1" si="94"/>
        <v>0</v>
      </c>
      <c r="AH86" s="764">
        <f t="shared" ca="1" si="95"/>
        <v>16500</v>
      </c>
      <c r="AI86" s="763">
        <f t="shared" ca="1" si="96"/>
        <v>0</v>
      </c>
      <c r="AJ86" s="764">
        <f t="shared" ca="1" si="97"/>
        <v>31500</v>
      </c>
      <c r="AK86" s="763">
        <f t="shared" ca="1" si="98"/>
        <v>3.0769230769230771</v>
      </c>
      <c r="AL86" s="764">
        <f t="shared" ca="1" si="99"/>
        <v>18262</v>
      </c>
      <c r="AM86" s="763">
        <f t="shared" ca="1" si="100"/>
        <v>0</v>
      </c>
      <c r="AN86" s="764">
        <f t="shared" ca="1" si="101"/>
        <v>39025</v>
      </c>
      <c r="AO86" s="763">
        <f t="shared" ca="1" si="102"/>
        <v>0</v>
      </c>
      <c r="AP86" s="764" t="str">
        <f t="shared" ca="1" si="103"/>
        <v/>
      </c>
      <c r="AQ86" s="763" t="str">
        <f t="shared" ca="1" si="104"/>
        <v/>
      </c>
      <c r="AR86" s="764">
        <f t="shared" ca="1" si="105"/>
        <v>72762.289999999994</v>
      </c>
      <c r="AS86" s="763">
        <f t="shared" ca="1" si="106"/>
        <v>0</v>
      </c>
      <c r="AT86" s="764"/>
      <c r="AU86" s="763"/>
      <c r="AV86" s="764"/>
      <c r="AW86" s="763"/>
      <c r="AX86" s="764"/>
      <c r="AY86" s="763"/>
      <c r="AZ86" s="764"/>
      <c r="BA86" s="763"/>
      <c r="BB86" s="764"/>
      <c r="BC86" s="763"/>
      <c r="BD86" s="764"/>
      <c r="BE86" s="763"/>
      <c r="BF86" s="764"/>
      <c r="BG86" s="763"/>
      <c r="BH86" s="764"/>
      <c r="BI86" s="763"/>
      <c r="BJ86" s="764"/>
      <c r="BK86" s="763"/>
    </row>
    <row r="87" spans="1:63" ht="21" customHeight="1" x14ac:dyDescent="0.2">
      <c r="A87" s="759">
        <v>15</v>
      </c>
      <c r="B87" s="760" t="s">
        <v>349</v>
      </c>
      <c r="C87" s="761">
        <f t="shared" ca="1" si="64"/>
        <v>16283.81</v>
      </c>
      <c r="D87" s="764" t="str">
        <f t="shared" si="65"/>
        <v/>
      </c>
      <c r="E87" s="763" t="str">
        <f t="shared" si="66"/>
        <v/>
      </c>
      <c r="F87" s="764" t="str">
        <f t="shared" si="67"/>
        <v/>
      </c>
      <c r="G87" s="763" t="str">
        <f t="shared" si="68"/>
        <v/>
      </c>
      <c r="H87" s="764">
        <f t="shared" ca="1" si="69"/>
        <v>37500</v>
      </c>
      <c r="I87" s="763">
        <f t="shared" ca="1" si="70"/>
        <v>0</v>
      </c>
      <c r="J87" s="764">
        <f t="shared" ca="1" si="71"/>
        <v>58000</v>
      </c>
      <c r="K87" s="763">
        <f t="shared" ca="1" si="72"/>
        <v>3.0769230769230771</v>
      </c>
      <c r="L87" s="764">
        <f t="shared" ca="1" si="73"/>
        <v>96720</v>
      </c>
      <c r="M87" s="763">
        <f t="shared" ca="1" si="74"/>
        <v>0</v>
      </c>
      <c r="N87" s="764">
        <f t="shared" ca="1" si="75"/>
        <v>78100</v>
      </c>
      <c r="O87" s="763">
        <f t="shared" ca="1" si="76"/>
        <v>0</v>
      </c>
      <c r="P87" s="764">
        <f t="shared" ca="1" si="77"/>
        <v>18200</v>
      </c>
      <c r="Q87" s="763">
        <f t="shared" ca="1" si="78"/>
        <v>0</v>
      </c>
      <c r="R87" s="764">
        <f t="shared" ca="1" si="79"/>
        <v>45257</v>
      </c>
      <c r="S87" s="763">
        <f t="shared" ca="1" si="80"/>
        <v>0</v>
      </c>
      <c r="T87" s="764" t="str">
        <f t="shared" ca="1" si="81"/>
        <v/>
      </c>
      <c r="U87" s="763" t="str">
        <f t="shared" ca="1" si="82"/>
        <v/>
      </c>
      <c r="V87" s="764">
        <f t="shared" ca="1" si="83"/>
        <v>60481</v>
      </c>
      <c r="W87" s="763">
        <f t="shared" ca="1" si="84"/>
        <v>3.0769230769230771</v>
      </c>
      <c r="X87" s="764">
        <f t="shared" ca="1" si="85"/>
        <v>58800</v>
      </c>
      <c r="Y87" s="763">
        <f t="shared" ca="1" si="86"/>
        <v>3.0769230769230771</v>
      </c>
      <c r="Z87" s="764">
        <f t="shared" ca="1" si="87"/>
        <v>52250</v>
      </c>
      <c r="AA87" s="763">
        <f t="shared" ca="1" si="88"/>
        <v>3.0769230769230771</v>
      </c>
      <c r="AB87" s="764">
        <f t="shared" ca="1" si="89"/>
        <v>51060</v>
      </c>
      <c r="AC87" s="763">
        <f t="shared" ca="1" si="90"/>
        <v>3.0769230769230771</v>
      </c>
      <c r="AD87" s="764">
        <f t="shared" ca="1" si="91"/>
        <v>57000</v>
      </c>
      <c r="AE87" s="763">
        <f t="shared" ca="1" si="92"/>
        <v>3.0769230769230771</v>
      </c>
      <c r="AF87" s="764">
        <f t="shared" ca="1" si="93"/>
        <v>57770</v>
      </c>
      <c r="AG87" s="763">
        <f t="shared" ca="1" si="94"/>
        <v>3.0769230769230771</v>
      </c>
      <c r="AH87" s="764">
        <f t="shared" ca="1" si="95"/>
        <v>57000</v>
      </c>
      <c r="AI87" s="763">
        <f t="shared" ca="1" si="96"/>
        <v>3.0769230769230771</v>
      </c>
      <c r="AJ87" s="764">
        <f t="shared" ca="1" si="97"/>
        <v>59000</v>
      </c>
      <c r="AK87" s="763">
        <f t="shared" ca="1" si="98"/>
        <v>3.0769230769230771</v>
      </c>
      <c r="AL87" s="764">
        <f t="shared" ca="1" si="99"/>
        <v>38652</v>
      </c>
      <c r="AM87" s="763">
        <f t="shared" ca="1" si="100"/>
        <v>0</v>
      </c>
      <c r="AN87" s="764">
        <f t="shared" ca="1" si="101"/>
        <v>51290</v>
      </c>
      <c r="AO87" s="763">
        <f t="shared" ca="1" si="102"/>
        <v>3.0769230769230771</v>
      </c>
      <c r="AP87" s="764" t="str">
        <f t="shared" ca="1" si="103"/>
        <v/>
      </c>
      <c r="AQ87" s="763" t="str">
        <f t="shared" ca="1" si="104"/>
        <v/>
      </c>
      <c r="AR87" s="764">
        <f t="shared" ca="1" si="105"/>
        <v>45068.56</v>
      </c>
      <c r="AS87" s="763">
        <f t="shared" ca="1" si="106"/>
        <v>0</v>
      </c>
      <c r="AT87" s="764"/>
      <c r="AU87" s="763"/>
      <c r="AV87" s="764"/>
      <c r="AW87" s="763"/>
      <c r="AX87" s="764"/>
      <c r="AY87" s="763"/>
      <c r="AZ87" s="764"/>
      <c r="BA87" s="763"/>
      <c r="BB87" s="764"/>
      <c r="BC87" s="763"/>
      <c r="BD87" s="764"/>
      <c r="BE87" s="763"/>
      <c r="BF87" s="764"/>
      <c r="BG87" s="763"/>
      <c r="BH87" s="764"/>
      <c r="BI87" s="763"/>
      <c r="BJ87" s="764"/>
      <c r="BK87" s="763"/>
    </row>
    <row r="88" spans="1:63" ht="21" customHeight="1" x14ac:dyDescent="0.2">
      <c r="A88" s="759">
        <v>16</v>
      </c>
      <c r="B88" s="760" t="s">
        <v>357</v>
      </c>
      <c r="C88" s="761">
        <f t="shared" ca="1" si="64"/>
        <v>21485.09</v>
      </c>
      <c r="D88" s="764" t="str">
        <f t="shared" si="65"/>
        <v/>
      </c>
      <c r="E88" s="763" t="str">
        <f t="shared" si="66"/>
        <v/>
      </c>
      <c r="F88" s="764" t="str">
        <f t="shared" si="67"/>
        <v/>
      </c>
      <c r="G88" s="763" t="str">
        <f t="shared" si="68"/>
        <v/>
      </c>
      <c r="H88" s="764">
        <f t="shared" ca="1" si="69"/>
        <v>39500</v>
      </c>
      <c r="I88" s="763">
        <f t="shared" ca="1" si="70"/>
        <v>0</v>
      </c>
      <c r="J88" s="764">
        <f t="shared" ca="1" si="71"/>
        <v>66000</v>
      </c>
      <c r="K88" s="763">
        <f t="shared" ca="1" si="72"/>
        <v>3.0769230769230771</v>
      </c>
      <c r="L88" s="764">
        <f t="shared" ca="1" si="73"/>
        <v>117800</v>
      </c>
      <c r="M88" s="763">
        <f t="shared" ca="1" si="74"/>
        <v>0</v>
      </c>
      <c r="N88" s="764">
        <f t="shared" ca="1" si="75"/>
        <v>105600</v>
      </c>
      <c r="O88" s="763">
        <f t="shared" ca="1" si="76"/>
        <v>0</v>
      </c>
      <c r="P88" s="764">
        <f t="shared" ca="1" si="77"/>
        <v>42240</v>
      </c>
      <c r="Q88" s="763">
        <f t="shared" ca="1" si="78"/>
        <v>0</v>
      </c>
      <c r="R88" s="764">
        <f t="shared" ca="1" si="79"/>
        <v>57301</v>
      </c>
      <c r="S88" s="763">
        <f t="shared" ca="1" si="80"/>
        <v>3.0769230769230771</v>
      </c>
      <c r="T88" s="764" t="str">
        <f t="shared" ca="1" si="81"/>
        <v/>
      </c>
      <c r="U88" s="763" t="str">
        <f t="shared" ca="1" si="82"/>
        <v/>
      </c>
      <c r="V88" s="764">
        <f t="shared" ca="1" si="83"/>
        <v>59506</v>
      </c>
      <c r="W88" s="763">
        <f t="shared" ca="1" si="84"/>
        <v>3.0769230769230771</v>
      </c>
      <c r="X88" s="764">
        <f t="shared" ca="1" si="85"/>
        <v>65800</v>
      </c>
      <c r="Y88" s="763">
        <f t="shared" ca="1" si="86"/>
        <v>3.0769230769230771</v>
      </c>
      <c r="Z88" s="764">
        <f t="shared" ca="1" si="87"/>
        <v>57000</v>
      </c>
      <c r="AA88" s="763">
        <f t="shared" ca="1" si="88"/>
        <v>3.0769230769230771</v>
      </c>
      <c r="AB88" s="764">
        <f t="shared" ca="1" si="89"/>
        <v>42300</v>
      </c>
      <c r="AC88" s="763">
        <f t="shared" ca="1" si="90"/>
        <v>0</v>
      </c>
      <c r="AD88" s="764">
        <f t="shared" ca="1" si="91"/>
        <v>64000</v>
      </c>
      <c r="AE88" s="763">
        <f t="shared" ca="1" si="92"/>
        <v>3.0769230769230771</v>
      </c>
      <c r="AF88" s="764">
        <f t="shared" ca="1" si="93"/>
        <v>65075</v>
      </c>
      <c r="AG88" s="763">
        <f t="shared" ca="1" si="94"/>
        <v>3.0769230769230771</v>
      </c>
      <c r="AH88" s="764">
        <f t="shared" ca="1" si="95"/>
        <v>61300</v>
      </c>
      <c r="AI88" s="763">
        <f t="shared" ca="1" si="96"/>
        <v>3.0769230769230771</v>
      </c>
      <c r="AJ88" s="764">
        <f t="shared" ca="1" si="97"/>
        <v>82500</v>
      </c>
      <c r="AK88" s="763">
        <f t="shared" ca="1" si="98"/>
        <v>0</v>
      </c>
      <c r="AL88" s="764">
        <f t="shared" ca="1" si="99"/>
        <v>45269</v>
      </c>
      <c r="AM88" s="763">
        <f t="shared" ca="1" si="100"/>
        <v>0</v>
      </c>
      <c r="AN88" s="764">
        <f t="shared" ca="1" si="101"/>
        <v>36795</v>
      </c>
      <c r="AO88" s="763">
        <f t="shared" ca="1" si="102"/>
        <v>0</v>
      </c>
      <c r="AP88" s="764" t="str">
        <f t="shared" ca="1" si="103"/>
        <v/>
      </c>
      <c r="AQ88" s="763" t="str">
        <f t="shared" ca="1" si="104"/>
        <v/>
      </c>
      <c r="AR88" s="764">
        <f t="shared" ca="1" si="105"/>
        <v>51211.56</v>
      </c>
      <c r="AS88" s="763">
        <f t="shared" ca="1" si="106"/>
        <v>0</v>
      </c>
      <c r="AT88" s="764"/>
      <c r="AU88" s="763"/>
      <c r="AV88" s="764"/>
      <c r="AW88" s="763"/>
      <c r="AX88" s="764"/>
      <c r="AY88" s="763"/>
      <c r="AZ88" s="764"/>
      <c r="BA88" s="763"/>
      <c r="BB88" s="764"/>
      <c r="BC88" s="763"/>
      <c r="BD88" s="764"/>
      <c r="BE88" s="763"/>
      <c r="BF88" s="764"/>
      <c r="BG88" s="763"/>
      <c r="BH88" s="764"/>
      <c r="BI88" s="763"/>
      <c r="BJ88" s="764"/>
      <c r="BK88" s="763"/>
    </row>
    <row r="89" spans="1:63" ht="21" customHeight="1" x14ac:dyDescent="0.2">
      <c r="A89" s="759">
        <v>17</v>
      </c>
      <c r="B89" s="760" t="s">
        <v>359</v>
      </c>
      <c r="C89" s="761">
        <f t="shared" ca="1" si="64"/>
        <v>12008.9</v>
      </c>
      <c r="D89" s="764" t="str">
        <f t="shared" si="65"/>
        <v/>
      </c>
      <c r="E89" s="763" t="str">
        <f t="shared" si="66"/>
        <v/>
      </c>
      <c r="F89" s="764" t="str">
        <f t="shared" si="67"/>
        <v/>
      </c>
      <c r="G89" s="763" t="str">
        <f t="shared" si="68"/>
        <v/>
      </c>
      <c r="H89" s="764">
        <f t="shared" ca="1" si="69"/>
        <v>32500</v>
      </c>
      <c r="I89" s="763">
        <f t="shared" ca="1" si="70"/>
        <v>0</v>
      </c>
      <c r="J89" s="764">
        <f t="shared" ca="1" si="71"/>
        <v>58000</v>
      </c>
      <c r="K89" s="763">
        <f t="shared" ca="1" si="72"/>
        <v>3.0769230769230771</v>
      </c>
      <c r="L89" s="764">
        <f t="shared" ca="1" si="73"/>
        <v>68200</v>
      </c>
      <c r="M89" s="763">
        <f t="shared" ca="1" si="74"/>
        <v>0</v>
      </c>
      <c r="N89" s="764">
        <f t="shared" ca="1" si="75"/>
        <v>72600</v>
      </c>
      <c r="O89" s="763">
        <f t="shared" ca="1" si="76"/>
        <v>0</v>
      </c>
      <c r="P89" s="764">
        <f t="shared" ca="1" si="77"/>
        <v>22334</v>
      </c>
      <c r="Q89" s="763">
        <f t="shared" ca="1" si="78"/>
        <v>0</v>
      </c>
      <c r="R89" s="764">
        <f t="shared" ca="1" si="79"/>
        <v>56128</v>
      </c>
      <c r="S89" s="763">
        <f t="shared" ca="1" si="80"/>
        <v>3.0769230769230771</v>
      </c>
      <c r="T89" s="764" t="str">
        <f t="shared" ca="1" si="81"/>
        <v/>
      </c>
      <c r="U89" s="763" t="str">
        <f t="shared" ca="1" si="82"/>
        <v/>
      </c>
      <c r="V89" s="764">
        <f t="shared" ca="1" si="83"/>
        <v>59506</v>
      </c>
      <c r="W89" s="763">
        <f t="shared" ca="1" si="84"/>
        <v>0</v>
      </c>
      <c r="X89" s="764">
        <f t="shared" ca="1" si="85"/>
        <v>58900</v>
      </c>
      <c r="Y89" s="763">
        <f t="shared" ca="1" si="86"/>
        <v>3.0769230769230771</v>
      </c>
      <c r="Z89" s="764">
        <f t="shared" ca="1" si="87"/>
        <v>52250</v>
      </c>
      <c r="AA89" s="763">
        <f t="shared" ca="1" si="88"/>
        <v>3.0769230769230771</v>
      </c>
      <c r="AB89" s="764">
        <f t="shared" ca="1" si="89"/>
        <v>51060</v>
      </c>
      <c r="AC89" s="763">
        <f t="shared" ca="1" si="90"/>
        <v>3.0769230769230771</v>
      </c>
      <c r="AD89" s="764">
        <f t="shared" ca="1" si="91"/>
        <v>57000</v>
      </c>
      <c r="AE89" s="763">
        <f t="shared" ca="1" si="92"/>
        <v>3.0769230769230771</v>
      </c>
      <c r="AF89" s="764">
        <f t="shared" ca="1" si="93"/>
        <v>39355</v>
      </c>
      <c r="AG89" s="763">
        <f t="shared" ca="1" si="94"/>
        <v>0</v>
      </c>
      <c r="AH89" s="764">
        <f t="shared" ca="1" si="95"/>
        <v>56300</v>
      </c>
      <c r="AI89" s="763">
        <f t="shared" ca="1" si="96"/>
        <v>3.0769230769230771</v>
      </c>
      <c r="AJ89" s="764">
        <f t="shared" ca="1" si="97"/>
        <v>65000</v>
      </c>
      <c r="AK89" s="763">
        <f t="shared" ca="1" si="98"/>
        <v>0</v>
      </c>
      <c r="AL89" s="764">
        <f t="shared" ca="1" si="99"/>
        <v>52352</v>
      </c>
      <c r="AM89" s="763">
        <f t="shared" ca="1" si="100"/>
        <v>3.0769230769230771</v>
      </c>
      <c r="AN89" s="764">
        <f t="shared" ca="1" si="101"/>
        <v>51290</v>
      </c>
      <c r="AO89" s="763">
        <f t="shared" ca="1" si="102"/>
        <v>3.0769230769230771</v>
      </c>
      <c r="AP89" s="764" t="str">
        <f t="shared" ca="1" si="103"/>
        <v/>
      </c>
      <c r="AQ89" s="763" t="str">
        <f t="shared" ca="1" si="104"/>
        <v/>
      </c>
      <c r="AR89" s="764">
        <f t="shared" ca="1" si="105"/>
        <v>52544.37</v>
      </c>
      <c r="AS89" s="763">
        <f t="shared" ca="1" si="106"/>
        <v>3.0769230769230771</v>
      </c>
      <c r="AT89" s="764"/>
      <c r="AU89" s="763"/>
      <c r="AV89" s="764"/>
      <c r="AW89" s="763"/>
      <c r="AX89" s="764"/>
      <c r="AY89" s="763"/>
      <c r="AZ89" s="764"/>
      <c r="BA89" s="763"/>
      <c r="BB89" s="764"/>
      <c r="BC89" s="763"/>
      <c r="BD89" s="764"/>
      <c r="BE89" s="763"/>
      <c r="BF89" s="764"/>
      <c r="BG89" s="763"/>
      <c r="BH89" s="764"/>
      <c r="BI89" s="763"/>
      <c r="BJ89" s="764"/>
      <c r="BK89" s="763"/>
    </row>
    <row r="90" spans="1:63" ht="21" customHeight="1" x14ac:dyDescent="0.2">
      <c r="A90" s="759">
        <v>18</v>
      </c>
      <c r="B90" s="760" t="s">
        <v>364</v>
      </c>
      <c r="C90" s="761">
        <f t="shared" ca="1" si="64"/>
        <v>3867.79</v>
      </c>
      <c r="D90" s="764" t="str">
        <f t="shared" si="65"/>
        <v/>
      </c>
      <c r="E90" s="763" t="str">
        <f t="shared" si="66"/>
        <v/>
      </c>
      <c r="F90" s="764" t="str">
        <f t="shared" si="67"/>
        <v/>
      </c>
      <c r="G90" s="763" t="str">
        <f t="shared" si="68"/>
        <v/>
      </c>
      <c r="H90" s="764">
        <f t="shared" ca="1" si="69"/>
        <v>10500</v>
      </c>
      <c r="I90" s="763">
        <f t="shared" ca="1" si="70"/>
        <v>0</v>
      </c>
      <c r="J90" s="764">
        <f t="shared" ca="1" si="71"/>
        <v>14500</v>
      </c>
      <c r="K90" s="763">
        <f t="shared" ca="1" si="72"/>
        <v>3.0769230769230771</v>
      </c>
      <c r="L90" s="764">
        <f t="shared" ca="1" si="73"/>
        <v>17360</v>
      </c>
      <c r="M90" s="763">
        <f t="shared" ca="1" si="74"/>
        <v>0</v>
      </c>
      <c r="N90" s="764">
        <f t="shared" ca="1" si="75"/>
        <v>10250</v>
      </c>
      <c r="O90" s="763">
        <f t="shared" ca="1" si="76"/>
        <v>0</v>
      </c>
      <c r="P90" s="764">
        <f t="shared" ca="1" si="77"/>
        <v>15160</v>
      </c>
      <c r="Q90" s="763">
        <f t="shared" ca="1" si="78"/>
        <v>3.0769230769230771</v>
      </c>
      <c r="R90" s="764">
        <f t="shared" ca="1" si="79"/>
        <v>13040</v>
      </c>
      <c r="S90" s="763">
        <f t="shared" ca="1" si="80"/>
        <v>3.0769230769230771</v>
      </c>
      <c r="T90" s="764" t="str">
        <f t="shared" ca="1" si="81"/>
        <v/>
      </c>
      <c r="U90" s="763" t="str">
        <f t="shared" ca="1" si="82"/>
        <v/>
      </c>
      <c r="V90" s="764">
        <f t="shared" ca="1" si="83"/>
        <v>9560</v>
      </c>
      <c r="W90" s="763">
        <f t="shared" ca="1" si="84"/>
        <v>0</v>
      </c>
      <c r="X90" s="764">
        <f t="shared" ca="1" si="85"/>
        <v>15700</v>
      </c>
      <c r="Y90" s="763">
        <f t="shared" ca="1" si="86"/>
        <v>3.0769230769230771</v>
      </c>
      <c r="Z90" s="764">
        <f t="shared" ca="1" si="87"/>
        <v>17100</v>
      </c>
      <c r="AA90" s="763">
        <f t="shared" ca="1" si="88"/>
        <v>0</v>
      </c>
      <c r="AB90" s="764">
        <f t="shared" ca="1" si="89"/>
        <v>13320</v>
      </c>
      <c r="AC90" s="763">
        <f t="shared" ca="1" si="90"/>
        <v>3.0769230769230771</v>
      </c>
      <c r="AD90" s="764">
        <f t="shared" ca="1" si="91"/>
        <v>15000</v>
      </c>
      <c r="AE90" s="763">
        <f t="shared" ca="1" si="92"/>
        <v>3.0769230769230771</v>
      </c>
      <c r="AF90" s="764">
        <f t="shared" ca="1" si="93"/>
        <v>12149</v>
      </c>
      <c r="AG90" s="763">
        <f t="shared" ca="1" si="94"/>
        <v>0</v>
      </c>
      <c r="AH90" s="764">
        <f t="shared" ca="1" si="95"/>
        <v>18000</v>
      </c>
      <c r="AI90" s="763">
        <f t="shared" ca="1" si="96"/>
        <v>0</v>
      </c>
      <c r="AJ90" s="764">
        <f t="shared" ca="1" si="97"/>
        <v>17000</v>
      </c>
      <c r="AK90" s="763">
        <f t="shared" ca="1" si="98"/>
        <v>0</v>
      </c>
      <c r="AL90" s="764">
        <f t="shared" ca="1" si="99"/>
        <v>26855</v>
      </c>
      <c r="AM90" s="763">
        <f t="shared" ca="1" si="100"/>
        <v>0</v>
      </c>
      <c r="AN90" s="764">
        <f t="shared" ca="1" si="101"/>
        <v>13380</v>
      </c>
      <c r="AO90" s="763">
        <f t="shared" ca="1" si="102"/>
        <v>3.0769230769230771</v>
      </c>
      <c r="AP90" s="764" t="str">
        <f t="shared" ca="1" si="103"/>
        <v/>
      </c>
      <c r="AQ90" s="763" t="str">
        <f t="shared" ca="1" si="104"/>
        <v/>
      </c>
      <c r="AR90" s="764">
        <f t="shared" ca="1" si="105"/>
        <v>15481.96</v>
      </c>
      <c r="AS90" s="763">
        <f t="shared" ca="1" si="106"/>
        <v>3.0769230769230771</v>
      </c>
      <c r="AT90" s="764"/>
      <c r="AU90" s="763"/>
      <c r="AV90" s="764"/>
      <c r="AW90" s="763"/>
      <c r="AX90" s="764"/>
      <c r="AY90" s="763"/>
      <c r="AZ90" s="764"/>
      <c r="BA90" s="763"/>
      <c r="BB90" s="764"/>
      <c r="BC90" s="763"/>
      <c r="BD90" s="764"/>
      <c r="BE90" s="763"/>
      <c r="BF90" s="764"/>
      <c r="BG90" s="763"/>
      <c r="BH90" s="764"/>
      <c r="BI90" s="763"/>
      <c r="BJ90" s="764"/>
      <c r="BK90" s="763"/>
    </row>
    <row r="91" spans="1:63" ht="21" customHeight="1" x14ac:dyDescent="0.2">
      <c r="A91" s="759">
        <v>19</v>
      </c>
      <c r="B91" s="760" t="s">
        <v>366</v>
      </c>
      <c r="C91" s="761">
        <f t="shared" ca="1" si="64"/>
        <v>11507.55</v>
      </c>
      <c r="D91" s="764" t="str">
        <f t="shared" si="65"/>
        <v/>
      </c>
      <c r="E91" s="763" t="str">
        <f t="shared" si="66"/>
        <v/>
      </c>
      <c r="F91" s="764" t="str">
        <f t="shared" si="67"/>
        <v/>
      </c>
      <c r="G91" s="763" t="str">
        <f t="shared" si="68"/>
        <v/>
      </c>
      <c r="H91" s="764">
        <f t="shared" ca="1" si="69"/>
        <v>13500</v>
      </c>
      <c r="I91" s="763">
        <f t="shared" ca="1" si="70"/>
        <v>0</v>
      </c>
      <c r="J91" s="764">
        <f t="shared" ca="1" si="71"/>
        <v>17000</v>
      </c>
      <c r="K91" s="763">
        <f t="shared" ca="1" si="72"/>
        <v>0</v>
      </c>
      <c r="L91" s="764">
        <f t="shared" ca="1" si="73"/>
        <v>22320</v>
      </c>
      <c r="M91" s="763">
        <f t="shared" ca="1" si="74"/>
        <v>3.0769230769230771</v>
      </c>
      <c r="N91" s="764">
        <f t="shared" ca="1" si="75"/>
        <v>15400</v>
      </c>
      <c r="O91" s="763">
        <f t="shared" ca="1" si="76"/>
        <v>0</v>
      </c>
      <c r="P91" s="764">
        <f t="shared" ca="1" si="77"/>
        <v>18800</v>
      </c>
      <c r="Q91" s="763">
        <f t="shared" ca="1" si="78"/>
        <v>3.0769230769230771</v>
      </c>
      <c r="R91" s="764">
        <f t="shared" ca="1" si="79"/>
        <v>18034</v>
      </c>
      <c r="S91" s="763">
        <f t="shared" ca="1" si="80"/>
        <v>3.0769230769230771</v>
      </c>
      <c r="T91" s="764" t="str">
        <f t="shared" ca="1" si="81"/>
        <v/>
      </c>
      <c r="U91" s="763" t="str">
        <f t="shared" ca="1" si="82"/>
        <v/>
      </c>
      <c r="V91" s="764">
        <f t="shared" ca="1" si="83"/>
        <v>11218</v>
      </c>
      <c r="W91" s="763">
        <f t="shared" ca="1" si="84"/>
        <v>0</v>
      </c>
      <c r="X91" s="764">
        <f t="shared" ca="1" si="85"/>
        <v>18200</v>
      </c>
      <c r="Y91" s="763">
        <f t="shared" ca="1" si="86"/>
        <v>3.0769230769230771</v>
      </c>
      <c r="Z91" s="764">
        <f t="shared" ca="1" si="87"/>
        <v>20900</v>
      </c>
      <c r="AA91" s="763">
        <f t="shared" ca="1" si="88"/>
        <v>3.0769230769230771</v>
      </c>
      <c r="AB91" s="764">
        <f t="shared" ca="1" si="89"/>
        <v>49950</v>
      </c>
      <c r="AC91" s="763">
        <f t="shared" ca="1" si="90"/>
        <v>0</v>
      </c>
      <c r="AD91" s="764">
        <f t="shared" ca="1" si="91"/>
        <v>18000</v>
      </c>
      <c r="AE91" s="763">
        <f t="shared" ca="1" si="92"/>
        <v>3.0769230769230771</v>
      </c>
      <c r="AF91" s="764">
        <f t="shared" ca="1" si="93"/>
        <v>19776</v>
      </c>
      <c r="AG91" s="763">
        <f t="shared" ca="1" si="94"/>
        <v>3.0769230769230771</v>
      </c>
      <c r="AH91" s="764">
        <f t="shared" ca="1" si="95"/>
        <v>22800</v>
      </c>
      <c r="AI91" s="763">
        <f t="shared" ca="1" si="96"/>
        <v>3.0769230769230771</v>
      </c>
      <c r="AJ91" s="764">
        <f t="shared" ca="1" si="97"/>
        <v>19000</v>
      </c>
      <c r="AK91" s="763">
        <f t="shared" ca="1" si="98"/>
        <v>3.0769230769230771</v>
      </c>
      <c r="AL91" s="764">
        <f t="shared" ca="1" si="99"/>
        <v>41582</v>
      </c>
      <c r="AM91" s="763">
        <f t="shared" ca="1" si="100"/>
        <v>0</v>
      </c>
      <c r="AN91" s="764">
        <f t="shared" ca="1" si="101"/>
        <v>50175</v>
      </c>
      <c r="AO91" s="763">
        <f t="shared" ca="1" si="102"/>
        <v>0</v>
      </c>
      <c r="AP91" s="764" t="str">
        <f t="shared" ca="1" si="103"/>
        <v/>
      </c>
      <c r="AQ91" s="763" t="str">
        <f t="shared" ca="1" si="104"/>
        <v/>
      </c>
      <c r="AR91" s="764">
        <f t="shared" ca="1" si="105"/>
        <v>22349.599999999999</v>
      </c>
      <c r="AS91" s="763">
        <f t="shared" ca="1" si="106"/>
        <v>3.0769230769230771</v>
      </c>
      <c r="AT91" s="764"/>
      <c r="AU91" s="763"/>
      <c r="AV91" s="764"/>
      <c r="AW91" s="763"/>
      <c r="AX91" s="764"/>
      <c r="AY91" s="763"/>
      <c r="AZ91" s="764"/>
      <c r="BA91" s="763"/>
      <c r="BB91" s="764"/>
      <c r="BC91" s="763"/>
      <c r="BD91" s="764"/>
      <c r="BE91" s="763"/>
      <c r="BF91" s="764"/>
      <c r="BG91" s="763"/>
      <c r="BH91" s="764"/>
      <c r="BI91" s="763"/>
      <c r="BJ91" s="764"/>
      <c r="BK91" s="763"/>
    </row>
    <row r="92" spans="1:63" ht="21" customHeight="1" x14ac:dyDescent="0.2">
      <c r="A92" s="759">
        <v>20</v>
      </c>
      <c r="B92" s="760" t="s">
        <v>368</v>
      </c>
      <c r="C92" s="761">
        <f t="shared" ca="1" si="64"/>
        <v>5522.96</v>
      </c>
      <c r="D92" s="764" t="str">
        <f t="shared" si="65"/>
        <v/>
      </c>
      <c r="E92" s="763" t="str">
        <f t="shared" si="66"/>
        <v/>
      </c>
      <c r="F92" s="764" t="str">
        <f t="shared" si="67"/>
        <v/>
      </c>
      <c r="G92" s="763" t="str">
        <f t="shared" si="68"/>
        <v/>
      </c>
      <c r="H92" s="764">
        <f t="shared" ca="1" si="69"/>
        <v>9500</v>
      </c>
      <c r="I92" s="763">
        <f t="shared" ca="1" si="70"/>
        <v>0</v>
      </c>
      <c r="J92" s="764">
        <f t="shared" ca="1" si="71"/>
        <v>7500</v>
      </c>
      <c r="K92" s="763">
        <f t="shared" ca="1" si="72"/>
        <v>0</v>
      </c>
      <c r="L92" s="764">
        <f t="shared" ca="1" si="73"/>
        <v>27280</v>
      </c>
      <c r="M92" s="763">
        <f t="shared" ca="1" si="74"/>
        <v>0</v>
      </c>
      <c r="N92" s="764">
        <f t="shared" ca="1" si="75"/>
        <v>17600</v>
      </c>
      <c r="O92" s="763">
        <f t="shared" ca="1" si="76"/>
        <v>0</v>
      </c>
      <c r="P92" s="764">
        <f t="shared" ca="1" si="77"/>
        <v>11040</v>
      </c>
      <c r="Q92" s="763">
        <f t="shared" ca="1" si="78"/>
        <v>3.0769230769230771</v>
      </c>
      <c r="R92" s="764">
        <f t="shared" ca="1" si="79"/>
        <v>12777</v>
      </c>
      <c r="S92" s="763">
        <f t="shared" ca="1" si="80"/>
        <v>3.0769230769230771</v>
      </c>
      <c r="T92" s="764" t="str">
        <f t="shared" ca="1" si="81"/>
        <v/>
      </c>
      <c r="U92" s="763" t="str">
        <f t="shared" ca="1" si="82"/>
        <v/>
      </c>
      <c r="V92" s="764">
        <f t="shared" ca="1" si="83"/>
        <v>7804</v>
      </c>
      <c r="W92" s="763">
        <f t="shared" ca="1" si="84"/>
        <v>0</v>
      </c>
      <c r="X92" s="764">
        <f t="shared" ca="1" si="85"/>
        <v>8100</v>
      </c>
      <c r="Y92" s="763">
        <f t="shared" ca="1" si="86"/>
        <v>0</v>
      </c>
      <c r="Z92" s="764">
        <f t="shared" ca="1" si="87"/>
        <v>21850</v>
      </c>
      <c r="AA92" s="763">
        <f t="shared" ca="1" si="88"/>
        <v>0</v>
      </c>
      <c r="AB92" s="764">
        <f t="shared" ca="1" si="89"/>
        <v>12765</v>
      </c>
      <c r="AC92" s="763">
        <f t="shared" ca="1" si="90"/>
        <v>3.0769230769230771</v>
      </c>
      <c r="AD92" s="764">
        <f t="shared" ca="1" si="91"/>
        <v>8000</v>
      </c>
      <c r="AE92" s="763">
        <f t="shared" ca="1" si="92"/>
        <v>0</v>
      </c>
      <c r="AF92" s="764">
        <f t="shared" ca="1" si="93"/>
        <v>16238</v>
      </c>
      <c r="AG92" s="763">
        <f t="shared" ca="1" si="94"/>
        <v>0</v>
      </c>
      <c r="AH92" s="764">
        <f t="shared" ca="1" si="95"/>
        <v>18000</v>
      </c>
      <c r="AI92" s="763">
        <f t="shared" ca="1" si="96"/>
        <v>0</v>
      </c>
      <c r="AJ92" s="764">
        <f t="shared" ca="1" si="97"/>
        <v>5500</v>
      </c>
      <c r="AK92" s="763">
        <f t="shared" ca="1" si="98"/>
        <v>0</v>
      </c>
      <c r="AL92" s="764">
        <f t="shared" ca="1" si="99"/>
        <v>12365</v>
      </c>
      <c r="AM92" s="763">
        <f t="shared" ca="1" si="100"/>
        <v>3.0769230769230771</v>
      </c>
      <c r="AN92" s="764">
        <f t="shared" ca="1" si="101"/>
        <v>12823</v>
      </c>
      <c r="AO92" s="763">
        <f t="shared" ca="1" si="102"/>
        <v>3.0769230769230771</v>
      </c>
      <c r="AP92" s="764" t="str">
        <f t="shared" ca="1" si="103"/>
        <v/>
      </c>
      <c r="AQ92" s="763" t="str">
        <f t="shared" ca="1" si="104"/>
        <v/>
      </c>
      <c r="AR92" s="764">
        <f t="shared" ca="1" si="105"/>
        <v>12267.44</v>
      </c>
      <c r="AS92" s="763">
        <f t="shared" ca="1" si="106"/>
        <v>3.0769230769230771</v>
      </c>
      <c r="AT92" s="764"/>
      <c r="AU92" s="763"/>
      <c r="AV92" s="764"/>
      <c r="AW92" s="763"/>
      <c r="AX92" s="764"/>
      <c r="AY92" s="763"/>
      <c r="AZ92" s="764"/>
      <c r="BA92" s="763"/>
      <c r="BB92" s="764"/>
      <c r="BC92" s="763"/>
      <c r="BD92" s="764"/>
      <c r="BE92" s="763"/>
      <c r="BF92" s="764"/>
      <c r="BG92" s="763"/>
      <c r="BH92" s="764"/>
      <c r="BI92" s="763"/>
      <c r="BJ92" s="764"/>
      <c r="BK92" s="763"/>
    </row>
    <row r="93" spans="1:63" ht="21" customHeight="1" x14ac:dyDescent="0.2">
      <c r="A93" s="759">
        <v>21</v>
      </c>
      <c r="B93" s="760" t="s">
        <v>370</v>
      </c>
      <c r="C93" s="761">
        <f t="shared" ca="1" si="64"/>
        <v>7604.18</v>
      </c>
      <c r="D93" s="764" t="str">
        <f t="shared" si="65"/>
        <v/>
      </c>
      <c r="E93" s="763" t="str">
        <f t="shared" si="66"/>
        <v/>
      </c>
      <c r="F93" s="764" t="str">
        <f t="shared" si="67"/>
        <v/>
      </c>
      <c r="G93" s="763" t="str">
        <f t="shared" si="68"/>
        <v/>
      </c>
      <c r="H93" s="764">
        <f t="shared" ca="1" si="69"/>
        <v>19800</v>
      </c>
      <c r="I93" s="763">
        <f t="shared" ca="1" si="70"/>
        <v>3.0769230769230771</v>
      </c>
      <c r="J93" s="764">
        <f t="shared" ca="1" si="71"/>
        <v>17000</v>
      </c>
      <c r="K93" s="763">
        <f t="shared" ca="1" si="72"/>
        <v>0</v>
      </c>
      <c r="L93" s="764">
        <f t="shared" ca="1" si="73"/>
        <v>27280</v>
      </c>
      <c r="M93" s="763">
        <f t="shared" ca="1" si="74"/>
        <v>0</v>
      </c>
      <c r="N93" s="764">
        <f t="shared" ca="1" si="75"/>
        <v>19800</v>
      </c>
      <c r="O93" s="763">
        <f t="shared" ca="1" si="76"/>
        <v>3.0769230769230771</v>
      </c>
      <c r="P93" s="764">
        <f t="shared" ca="1" si="77"/>
        <v>15860</v>
      </c>
      <c r="Q93" s="763">
        <f t="shared" ca="1" si="78"/>
        <v>0</v>
      </c>
      <c r="R93" s="764">
        <f t="shared" ca="1" si="79"/>
        <v>12764</v>
      </c>
      <c r="S93" s="763">
        <f t="shared" ca="1" si="80"/>
        <v>0</v>
      </c>
      <c r="T93" s="764" t="str">
        <f t="shared" ca="1" si="81"/>
        <v/>
      </c>
      <c r="U93" s="763" t="str">
        <f t="shared" ca="1" si="82"/>
        <v/>
      </c>
      <c r="V93" s="764">
        <f t="shared" ca="1" si="83"/>
        <v>19510</v>
      </c>
      <c r="W93" s="763">
        <f t="shared" ca="1" si="84"/>
        <v>3.0769230769230771</v>
      </c>
      <c r="X93" s="764">
        <f t="shared" ca="1" si="85"/>
        <v>17200</v>
      </c>
      <c r="Y93" s="763">
        <f t="shared" ca="1" si="86"/>
        <v>0</v>
      </c>
      <c r="Z93" s="764">
        <f t="shared" ca="1" si="87"/>
        <v>28500</v>
      </c>
      <c r="AA93" s="763">
        <f t="shared" ca="1" si="88"/>
        <v>0</v>
      </c>
      <c r="AB93" s="764">
        <f t="shared" ca="1" si="89"/>
        <v>23865</v>
      </c>
      <c r="AC93" s="763">
        <f t="shared" ca="1" si="90"/>
        <v>3.0769230769230771</v>
      </c>
      <c r="AD93" s="764">
        <f t="shared" ca="1" si="91"/>
        <v>16500</v>
      </c>
      <c r="AE93" s="763">
        <f t="shared" ca="1" si="92"/>
        <v>0</v>
      </c>
      <c r="AF93" s="764">
        <f t="shared" ca="1" si="93"/>
        <v>12097</v>
      </c>
      <c r="AG93" s="763">
        <f t="shared" ca="1" si="94"/>
        <v>0</v>
      </c>
      <c r="AH93" s="764">
        <f t="shared" ca="1" si="95"/>
        <v>23000</v>
      </c>
      <c r="AI93" s="763">
        <f t="shared" ca="1" si="96"/>
        <v>3.0769230769230771</v>
      </c>
      <c r="AJ93" s="764">
        <f t="shared" ca="1" si="97"/>
        <v>18500</v>
      </c>
      <c r="AK93" s="763">
        <f t="shared" ca="1" si="98"/>
        <v>3.0769230769230771</v>
      </c>
      <c r="AL93" s="764">
        <f t="shared" ca="1" si="99"/>
        <v>45698</v>
      </c>
      <c r="AM93" s="763">
        <f t="shared" ca="1" si="100"/>
        <v>0</v>
      </c>
      <c r="AN93" s="764">
        <f t="shared" ca="1" si="101"/>
        <v>23973</v>
      </c>
      <c r="AO93" s="763">
        <f t="shared" ca="1" si="102"/>
        <v>3.0769230769230771</v>
      </c>
      <c r="AP93" s="764" t="str">
        <f t="shared" ca="1" si="103"/>
        <v/>
      </c>
      <c r="AQ93" s="763" t="str">
        <f t="shared" ca="1" si="104"/>
        <v/>
      </c>
      <c r="AR93" s="764">
        <f t="shared" ca="1" si="105"/>
        <v>16444.05</v>
      </c>
      <c r="AS93" s="763">
        <f t="shared" ca="1" si="106"/>
        <v>0</v>
      </c>
      <c r="AT93" s="764"/>
      <c r="AU93" s="763"/>
      <c r="AV93" s="764"/>
      <c r="AW93" s="763"/>
      <c r="AX93" s="764"/>
      <c r="AY93" s="763"/>
      <c r="AZ93" s="764"/>
      <c r="BA93" s="763"/>
      <c r="BB93" s="764"/>
      <c r="BC93" s="763"/>
      <c r="BD93" s="764"/>
      <c r="BE93" s="763"/>
      <c r="BF93" s="764"/>
      <c r="BG93" s="763"/>
      <c r="BH93" s="764"/>
      <c r="BI93" s="763"/>
      <c r="BJ93" s="764"/>
      <c r="BK93" s="763"/>
    </row>
    <row r="94" spans="1:63" ht="21" customHeight="1" x14ac:dyDescent="0.2">
      <c r="A94" s="759">
        <v>22</v>
      </c>
      <c r="B94" s="760" t="s">
        <v>372</v>
      </c>
      <c r="C94" s="761">
        <f t="shared" ca="1" si="64"/>
        <v>5617.41</v>
      </c>
      <c r="D94" s="764" t="str">
        <f t="shared" si="65"/>
        <v/>
      </c>
      <c r="E94" s="763" t="str">
        <f t="shared" si="66"/>
        <v/>
      </c>
      <c r="F94" s="764" t="str">
        <f t="shared" si="67"/>
        <v/>
      </c>
      <c r="G94" s="763" t="str">
        <f t="shared" si="68"/>
        <v/>
      </c>
      <c r="H94" s="764">
        <f t="shared" ca="1" si="69"/>
        <v>4000</v>
      </c>
      <c r="I94" s="763">
        <f t="shared" ca="1" si="70"/>
        <v>0</v>
      </c>
      <c r="J94" s="764">
        <f t="shared" ca="1" si="71"/>
        <v>13800</v>
      </c>
      <c r="K94" s="763">
        <f t="shared" ca="1" si="72"/>
        <v>3.0769230769230771</v>
      </c>
      <c r="L94" s="764">
        <f t="shared" ca="1" si="73"/>
        <v>11160</v>
      </c>
      <c r="M94" s="763">
        <f t="shared" ca="1" si="74"/>
        <v>3.0769230769230771</v>
      </c>
      <c r="N94" s="764">
        <f t="shared" ca="1" si="75"/>
        <v>17200</v>
      </c>
      <c r="O94" s="763">
        <f t="shared" ca="1" si="76"/>
        <v>0</v>
      </c>
      <c r="P94" s="764">
        <f t="shared" ca="1" si="77"/>
        <v>13250</v>
      </c>
      <c r="Q94" s="763">
        <f t="shared" ca="1" si="78"/>
        <v>3.0769230769230771</v>
      </c>
      <c r="R94" s="764">
        <f t="shared" ca="1" si="79"/>
        <v>10497</v>
      </c>
      <c r="S94" s="763">
        <f t="shared" ca="1" si="80"/>
        <v>0</v>
      </c>
      <c r="T94" s="764" t="str">
        <f t="shared" ca="1" si="81"/>
        <v/>
      </c>
      <c r="U94" s="763" t="str">
        <f t="shared" ca="1" si="82"/>
        <v/>
      </c>
      <c r="V94" s="764">
        <f t="shared" ca="1" si="83"/>
        <v>7024</v>
      </c>
      <c r="W94" s="763">
        <f t="shared" ca="1" si="84"/>
        <v>0</v>
      </c>
      <c r="X94" s="764">
        <f t="shared" ca="1" si="85"/>
        <v>13800</v>
      </c>
      <c r="Y94" s="763">
        <f t="shared" ca="1" si="86"/>
        <v>3.0769230769230771</v>
      </c>
      <c r="Z94" s="764">
        <f t="shared" ca="1" si="87"/>
        <v>20900</v>
      </c>
      <c r="AA94" s="763">
        <f t="shared" ca="1" si="88"/>
        <v>0</v>
      </c>
      <c r="AB94" s="764">
        <f t="shared" ca="1" si="89"/>
        <v>18870</v>
      </c>
      <c r="AC94" s="763">
        <f t="shared" ca="1" si="90"/>
        <v>0</v>
      </c>
      <c r="AD94" s="764">
        <f t="shared" ca="1" si="91"/>
        <v>13000</v>
      </c>
      <c r="AE94" s="763">
        <f t="shared" ca="1" si="92"/>
        <v>3.0769230769230771</v>
      </c>
      <c r="AF94" s="764">
        <f t="shared" ca="1" si="93"/>
        <v>12097</v>
      </c>
      <c r="AG94" s="763">
        <f t="shared" ca="1" si="94"/>
        <v>3.0769230769230771</v>
      </c>
      <c r="AH94" s="764">
        <f t="shared" ca="1" si="95"/>
        <v>8500</v>
      </c>
      <c r="AI94" s="763">
        <f t="shared" ca="1" si="96"/>
        <v>0</v>
      </c>
      <c r="AJ94" s="764">
        <f t="shared" ca="1" si="97"/>
        <v>11500</v>
      </c>
      <c r="AK94" s="763">
        <f t="shared" ca="1" si="98"/>
        <v>3.0769230769230771</v>
      </c>
      <c r="AL94" s="764">
        <f t="shared" ca="1" si="99"/>
        <v>26985</v>
      </c>
      <c r="AM94" s="763">
        <f t="shared" ca="1" si="100"/>
        <v>0</v>
      </c>
      <c r="AN94" s="764">
        <f t="shared" ca="1" si="101"/>
        <v>18955</v>
      </c>
      <c r="AO94" s="763">
        <f t="shared" ca="1" si="102"/>
        <v>0</v>
      </c>
      <c r="AP94" s="764" t="str">
        <f t="shared" ca="1" si="103"/>
        <v/>
      </c>
      <c r="AQ94" s="763" t="str">
        <f t="shared" ca="1" si="104"/>
        <v/>
      </c>
      <c r="AR94" s="764">
        <f t="shared" ca="1" si="105"/>
        <v>6461.46</v>
      </c>
      <c r="AS94" s="763">
        <f t="shared" ca="1" si="106"/>
        <v>0</v>
      </c>
      <c r="AT94" s="764"/>
      <c r="AU94" s="763"/>
      <c r="AV94" s="764"/>
      <c r="AW94" s="763"/>
      <c r="AX94" s="764"/>
      <c r="AY94" s="763"/>
      <c r="AZ94" s="764"/>
      <c r="BA94" s="763"/>
      <c r="BB94" s="764"/>
      <c r="BC94" s="763"/>
      <c r="BD94" s="764"/>
      <c r="BE94" s="763"/>
      <c r="BF94" s="764"/>
      <c r="BG94" s="763"/>
      <c r="BH94" s="764"/>
      <c r="BI94" s="763"/>
      <c r="BJ94" s="764"/>
      <c r="BK94" s="763"/>
    </row>
    <row r="95" spans="1:63" ht="21" customHeight="1" x14ac:dyDescent="0.2">
      <c r="A95" s="759">
        <v>23</v>
      </c>
      <c r="B95" s="760" t="s">
        <v>374</v>
      </c>
      <c r="C95" s="761">
        <f t="shared" ca="1" si="64"/>
        <v>11419.75</v>
      </c>
      <c r="D95" s="764" t="str">
        <f t="shared" si="65"/>
        <v/>
      </c>
      <c r="E95" s="763" t="str">
        <f t="shared" si="66"/>
        <v/>
      </c>
      <c r="F95" s="764" t="str">
        <f t="shared" si="67"/>
        <v/>
      </c>
      <c r="G95" s="763" t="str">
        <f t="shared" si="68"/>
        <v/>
      </c>
      <c r="H95" s="764">
        <f t="shared" ca="1" si="69"/>
        <v>32500</v>
      </c>
      <c r="I95" s="763">
        <f t="shared" ca="1" si="70"/>
        <v>0</v>
      </c>
      <c r="J95" s="764">
        <f t="shared" ca="1" si="71"/>
        <v>55000</v>
      </c>
      <c r="K95" s="763">
        <f t="shared" ca="1" si="72"/>
        <v>0</v>
      </c>
      <c r="L95" s="764">
        <f t="shared" ca="1" si="73"/>
        <v>52080</v>
      </c>
      <c r="M95" s="763">
        <f t="shared" ca="1" si="74"/>
        <v>0</v>
      </c>
      <c r="N95" s="764">
        <f t="shared" ca="1" si="75"/>
        <v>70400</v>
      </c>
      <c r="O95" s="763">
        <f t="shared" ca="1" si="76"/>
        <v>0</v>
      </c>
      <c r="P95" s="764">
        <f t="shared" ca="1" si="77"/>
        <v>51990</v>
      </c>
      <c r="Q95" s="763">
        <f t="shared" ca="1" si="78"/>
        <v>0</v>
      </c>
      <c r="R95" s="764">
        <f t="shared" ca="1" si="79"/>
        <v>47678</v>
      </c>
      <c r="S95" s="763">
        <f t="shared" ca="1" si="80"/>
        <v>3.0769230769230771</v>
      </c>
      <c r="T95" s="764" t="str">
        <f t="shared" ca="1" si="81"/>
        <v/>
      </c>
      <c r="U95" s="763" t="str">
        <f t="shared" ca="1" si="82"/>
        <v/>
      </c>
      <c r="V95" s="764">
        <f t="shared" ca="1" si="83"/>
        <v>26826</v>
      </c>
      <c r="W95" s="763">
        <f t="shared" ca="1" si="84"/>
        <v>0</v>
      </c>
      <c r="X95" s="764">
        <f t="shared" ca="1" si="85"/>
        <v>55700</v>
      </c>
      <c r="Y95" s="763">
        <f t="shared" ca="1" si="86"/>
        <v>0</v>
      </c>
      <c r="Z95" s="764">
        <f t="shared" ca="1" si="87"/>
        <v>38000</v>
      </c>
      <c r="AA95" s="763">
        <f t="shared" ca="1" si="88"/>
        <v>0</v>
      </c>
      <c r="AB95" s="764">
        <f t="shared" ca="1" si="89"/>
        <v>35520</v>
      </c>
      <c r="AC95" s="763">
        <f t="shared" ca="1" si="90"/>
        <v>0</v>
      </c>
      <c r="AD95" s="764">
        <f t="shared" ca="1" si="91"/>
        <v>55000</v>
      </c>
      <c r="AE95" s="763">
        <f t="shared" ca="1" si="92"/>
        <v>0</v>
      </c>
      <c r="AF95" s="764">
        <f t="shared" ca="1" si="93"/>
        <v>40416</v>
      </c>
      <c r="AG95" s="763">
        <f t="shared" ca="1" si="94"/>
        <v>3.0769230769230771</v>
      </c>
      <c r="AH95" s="764">
        <f t="shared" ca="1" si="95"/>
        <v>39600</v>
      </c>
      <c r="AI95" s="763">
        <f t="shared" ca="1" si="96"/>
        <v>3.0769230769230771</v>
      </c>
      <c r="AJ95" s="764">
        <f t="shared" ca="1" si="97"/>
        <v>51200</v>
      </c>
      <c r="AK95" s="763">
        <f t="shared" ca="1" si="98"/>
        <v>0</v>
      </c>
      <c r="AL95" s="764">
        <f t="shared" ca="1" si="99"/>
        <v>26252</v>
      </c>
      <c r="AM95" s="763">
        <f t="shared" ca="1" si="100"/>
        <v>0</v>
      </c>
      <c r="AN95" s="764">
        <f t="shared" ca="1" si="101"/>
        <v>35680</v>
      </c>
      <c r="AO95" s="763">
        <f t="shared" ca="1" si="102"/>
        <v>0</v>
      </c>
      <c r="AP95" s="764" t="str">
        <f t="shared" ca="1" si="103"/>
        <v/>
      </c>
      <c r="AQ95" s="763" t="str">
        <f t="shared" ca="1" si="104"/>
        <v/>
      </c>
      <c r="AR95" s="764">
        <f t="shared" ca="1" si="105"/>
        <v>43501.78</v>
      </c>
      <c r="AS95" s="763">
        <f t="shared" ca="1" si="106"/>
        <v>3.0769230769230771</v>
      </c>
      <c r="AT95" s="764"/>
      <c r="AU95" s="763"/>
      <c r="AV95" s="764"/>
      <c r="AW95" s="763"/>
      <c r="AX95" s="764"/>
      <c r="AY95" s="763"/>
      <c r="AZ95" s="764"/>
      <c r="BA95" s="763"/>
      <c r="BB95" s="764"/>
      <c r="BC95" s="763"/>
      <c r="BD95" s="764"/>
      <c r="BE95" s="763"/>
      <c r="BF95" s="764"/>
      <c r="BG95" s="763"/>
      <c r="BH95" s="764"/>
      <c r="BI95" s="763"/>
      <c r="BJ95" s="764"/>
      <c r="BK95" s="763"/>
    </row>
    <row r="96" spans="1:63" ht="21" customHeight="1" x14ac:dyDescent="0.2">
      <c r="A96" s="759">
        <v>24</v>
      </c>
      <c r="B96" s="760" t="s">
        <v>376</v>
      </c>
      <c r="C96" s="761">
        <f t="shared" ca="1" si="64"/>
        <v>5379.6</v>
      </c>
      <c r="D96" s="764" t="str">
        <f t="shared" si="65"/>
        <v/>
      </c>
      <c r="E96" s="763" t="str">
        <f t="shared" si="66"/>
        <v/>
      </c>
      <c r="F96" s="764" t="str">
        <f t="shared" si="67"/>
        <v/>
      </c>
      <c r="G96" s="763" t="str">
        <f t="shared" si="68"/>
        <v/>
      </c>
      <c r="H96" s="764">
        <f t="shared" ca="1" si="69"/>
        <v>7500</v>
      </c>
      <c r="I96" s="763">
        <f t="shared" ca="1" si="70"/>
        <v>3.0769230769230771</v>
      </c>
      <c r="J96" s="764">
        <f t="shared" ca="1" si="71"/>
        <v>4200</v>
      </c>
      <c r="K96" s="763">
        <f t="shared" ca="1" si="72"/>
        <v>0</v>
      </c>
      <c r="L96" s="764">
        <f t="shared" ca="1" si="73"/>
        <v>7812</v>
      </c>
      <c r="M96" s="763">
        <f t="shared" ca="1" si="74"/>
        <v>3.0769230769230771</v>
      </c>
      <c r="N96" s="764">
        <f t="shared" ca="1" si="75"/>
        <v>4200</v>
      </c>
      <c r="O96" s="763">
        <f t="shared" ca="1" si="76"/>
        <v>0</v>
      </c>
      <c r="P96" s="764">
        <f t="shared" ca="1" si="77"/>
        <v>4100</v>
      </c>
      <c r="Q96" s="763">
        <f t="shared" ca="1" si="78"/>
        <v>0</v>
      </c>
      <c r="R96" s="764">
        <f t="shared" ca="1" si="79"/>
        <v>8142</v>
      </c>
      <c r="S96" s="763">
        <f t="shared" ca="1" si="80"/>
        <v>3.0769230769230771</v>
      </c>
      <c r="T96" s="764" t="str">
        <f t="shared" ca="1" si="81"/>
        <v/>
      </c>
      <c r="U96" s="763" t="str">
        <f t="shared" ca="1" si="82"/>
        <v/>
      </c>
      <c r="V96" s="764">
        <f t="shared" ca="1" si="83"/>
        <v>3804</v>
      </c>
      <c r="W96" s="763">
        <f t="shared" ca="1" si="84"/>
        <v>0</v>
      </c>
      <c r="X96" s="764">
        <f t="shared" ca="1" si="85"/>
        <v>4150</v>
      </c>
      <c r="Y96" s="763">
        <f t="shared" ca="1" si="86"/>
        <v>0</v>
      </c>
      <c r="Z96" s="764">
        <f t="shared" ca="1" si="87"/>
        <v>7500</v>
      </c>
      <c r="AA96" s="763">
        <f t="shared" ca="1" si="88"/>
        <v>3.0769230769230771</v>
      </c>
      <c r="AB96" s="764">
        <f t="shared" ca="1" si="89"/>
        <v>13875</v>
      </c>
      <c r="AC96" s="763">
        <f t="shared" ca="1" si="90"/>
        <v>0</v>
      </c>
      <c r="AD96" s="764">
        <f t="shared" ca="1" si="91"/>
        <v>4200</v>
      </c>
      <c r="AE96" s="763">
        <f t="shared" ca="1" si="92"/>
        <v>0</v>
      </c>
      <c r="AF96" s="764">
        <f t="shared" ca="1" si="93"/>
        <v>9681</v>
      </c>
      <c r="AG96" s="763">
        <f t="shared" ca="1" si="94"/>
        <v>3.0769230769230771</v>
      </c>
      <c r="AH96" s="764">
        <f t="shared" ca="1" si="95"/>
        <v>4500</v>
      </c>
      <c r="AI96" s="763">
        <f t="shared" ca="1" si="96"/>
        <v>0</v>
      </c>
      <c r="AJ96" s="764">
        <f t="shared" ca="1" si="97"/>
        <v>7500</v>
      </c>
      <c r="AK96" s="763">
        <f t="shared" ca="1" si="98"/>
        <v>3.0769230769230771</v>
      </c>
      <c r="AL96" s="764">
        <f t="shared" ca="1" si="99"/>
        <v>25450</v>
      </c>
      <c r="AM96" s="763">
        <f t="shared" ca="1" si="100"/>
        <v>0</v>
      </c>
      <c r="AN96" s="764">
        <f t="shared" ca="1" si="101"/>
        <v>13938</v>
      </c>
      <c r="AO96" s="763">
        <f t="shared" ca="1" si="102"/>
        <v>0</v>
      </c>
      <c r="AP96" s="764" t="str">
        <f t="shared" ca="1" si="103"/>
        <v/>
      </c>
      <c r="AQ96" s="763" t="str">
        <f t="shared" ca="1" si="104"/>
        <v/>
      </c>
      <c r="AR96" s="764">
        <f t="shared" ca="1" si="105"/>
        <v>11619.87</v>
      </c>
      <c r="AS96" s="763">
        <f t="shared" ca="1" si="106"/>
        <v>0</v>
      </c>
      <c r="AT96" s="764"/>
      <c r="AU96" s="763"/>
      <c r="AV96" s="764"/>
      <c r="AW96" s="763"/>
      <c r="AX96" s="764"/>
      <c r="AY96" s="763"/>
      <c r="AZ96" s="764"/>
      <c r="BA96" s="763"/>
      <c r="BB96" s="764"/>
      <c r="BC96" s="763"/>
      <c r="BD96" s="764"/>
      <c r="BE96" s="763"/>
      <c r="BF96" s="764"/>
      <c r="BG96" s="763"/>
      <c r="BH96" s="764"/>
      <c r="BI96" s="763"/>
      <c r="BJ96" s="764"/>
      <c r="BK96" s="763"/>
    </row>
    <row r="97" spans="1:63" ht="21" customHeight="1" x14ac:dyDescent="0.2">
      <c r="A97" s="759">
        <v>25</v>
      </c>
      <c r="B97" s="760" t="s">
        <v>396</v>
      </c>
      <c r="C97" s="761">
        <f t="shared" ca="1" si="64"/>
        <v>8860.67</v>
      </c>
      <c r="D97" s="764" t="str">
        <f t="shared" si="65"/>
        <v/>
      </c>
      <c r="E97" s="763" t="str">
        <f t="shared" si="66"/>
        <v/>
      </c>
      <c r="F97" s="764" t="str">
        <f t="shared" si="67"/>
        <v/>
      </c>
      <c r="G97" s="763" t="str">
        <f t="shared" si="68"/>
        <v/>
      </c>
      <c r="H97" s="764">
        <f t="shared" ca="1" si="69"/>
        <v>2500</v>
      </c>
      <c r="I97" s="763">
        <f t="shared" ca="1" si="70"/>
        <v>0</v>
      </c>
      <c r="J97" s="764">
        <f t="shared" ca="1" si="71"/>
        <v>600</v>
      </c>
      <c r="K97" s="763">
        <f t="shared" ca="1" si="72"/>
        <v>0</v>
      </c>
      <c r="L97" s="764">
        <f t="shared" ca="1" si="73"/>
        <v>8060</v>
      </c>
      <c r="M97" s="763">
        <f t="shared" ca="1" si="74"/>
        <v>3.0769230769230771</v>
      </c>
      <c r="N97" s="764">
        <f t="shared" ca="1" si="75"/>
        <v>11000</v>
      </c>
      <c r="O97" s="763">
        <f t="shared" ca="1" si="76"/>
        <v>3.0769230769230771</v>
      </c>
      <c r="P97" s="764">
        <f t="shared" ca="1" si="77"/>
        <v>1150</v>
      </c>
      <c r="Q97" s="763">
        <f t="shared" ca="1" si="78"/>
        <v>0</v>
      </c>
      <c r="R97" s="764">
        <f t="shared" ca="1" si="79"/>
        <v>5366</v>
      </c>
      <c r="S97" s="763">
        <f t="shared" ca="1" si="80"/>
        <v>3.0769230769230771</v>
      </c>
      <c r="T97" s="764" t="str">
        <f t="shared" ca="1" si="81"/>
        <v/>
      </c>
      <c r="U97" s="763" t="str">
        <f t="shared" ca="1" si="82"/>
        <v/>
      </c>
      <c r="V97" s="764">
        <f t="shared" ca="1" si="83"/>
        <v>3414</v>
      </c>
      <c r="W97" s="763">
        <f t="shared" ca="1" si="84"/>
        <v>0</v>
      </c>
      <c r="X97" s="764">
        <f t="shared" ca="1" si="85"/>
        <v>1200</v>
      </c>
      <c r="Y97" s="763">
        <f t="shared" ca="1" si="86"/>
        <v>0</v>
      </c>
      <c r="Z97" s="764">
        <f t="shared" ca="1" si="87"/>
        <v>2850</v>
      </c>
      <c r="AA97" s="763">
        <f t="shared" ca="1" si="88"/>
        <v>0</v>
      </c>
      <c r="AB97" s="764">
        <f t="shared" ca="1" si="89"/>
        <v>19980</v>
      </c>
      <c r="AC97" s="763">
        <f t="shared" ca="1" si="90"/>
        <v>0</v>
      </c>
      <c r="AD97" s="764">
        <f t="shared" ca="1" si="91"/>
        <v>850</v>
      </c>
      <c r="AE97" s="763">
        <f t="shared" ca="1" si="92"/>
        <v>0</v>
      </c>
      <c r="AF97" s="764">
        <f t="shared" ca="1" si="93"/>
        <v>7500</v>
      </c>
      <c r="AG97" s="763">
        <f t="shared" ca="1" si="94"/>
        <v>3.0769230769230771</v>
      </c>
      <c r="AH97" s="764">
        <f t="shared" ca="1" si="95"/>
        <v>3900</v>
      </c>
      <c r="AI97" s="763">
        <f t="shared" ca="1" si="96"/>
        <v>0</v>
      </c>
      <c r="AJ97" s="764">
        <f t="shared" ca="1" si="97"/>
        <v>35000</v>
      </c>
      <c r="AK97" s="763">
        <f t="shared" ca="1" si="98"/>
        <v>0</v>
      </c>
      <c r="AL97" s="764">
        <f t="shared" ca="1" si="99"/>
        <v>11000</v>
      </c>
      <c r="AM97" s="763">
        <f t="shared" ca="1" si="100"/>
        <v>3.0769230769230771</v>
      </c>
      <c r="AN97" s="764">
        <f t="shared" ca="1" si="101"/>
        <v>20070</v>
      </c>
      <c r="AO97" s="763">
        <f t="shared" ca="1" si="102"/>
        <v>0</v>
      </c>
      <c r="AP97" s="764" t="str">
        <f t="shared" ca="1" si="103"/>
        <v/>
      </c>
      <c r="AQ97" s="763" t="str">
        <f t="shared" ca="1" si="104"/>
        <v/>
      </c>
      <c r="AR97" s="764">
        <f t="shared" ca="1" si="105"/>
        <v>8897.2199999999993</v>
      </c>
      <c r="AS97" s="763">
        <f t="shared" ca="1" si="106"/>
        <v>3.0769230769230771</v>
      </c>
      <c r="AT97" s="764"/>
      <c r="AU97" s="763"/>
      <c r="AV97" s="764"/>
      <c r="AW97" s="763"/>
      <c r="AX97" s="764"/>
      <c r="AY97" s="763"/>
      <c r="AZ97" s="764"/>
      <c r="BA97" s="763"/>
      <c r="BB97" s="764"/>
      <c r="BC97" s="763"/>
      <c r="BD97" s="764"/>
      <c r="BE97" s="763"/>
      <c r="BF97" s="764"/>
      <c r="BG97" s="763"/>
      <c r="BH97" s="764"/>
      <c r="BI97" s="763"/>
      <c r="BJ97" s="764"/>
      <c r="BK97" s="763"/>
    </row>
    <row r="98" spans="1:63" ht="21" customHeight="1" x14ac:dyDescent="0.2">
      <c r="A98" s="759">
        <v>26</v>
      </c>
      <c r="B98" s="760" t="s">
        <v>398</v>
      </c>
      <c r="C98" s="761">
        <f t="shared" ca="1" si="64"/>
        <v>8563.11</v>
      </c>
      <c r="D98" s="764" t="str">
        <f t="shared" si="65"/>
        <v/>
      </c>
      <c r="E98" s="763" t="str">
        <f t="shared" si="66"/>
        <v/>
      </c>
      <c r="F98" s="764" t="str">
        <f t="shared" si="67"/>
        <v/>
      </c>
      <c r="G98" s="763" t="str">
        <f t="shared" si="68"/>
        <v/>
      </c>
      <c r="H98" s="764">
        <f t="shared" ca="1" si="69"/>
        <v>5000</v>
      </c>
      <c r="I98" s="763">
        <f t="shared" ca="1" si="70"/>
        <v>3.0769230769230771</v>
      </c>
      <c r="J98" s="764">
        <f t="shared" ca="1" si="71"/>
        <v>1500</v>
      </c>
      <c r="K98" s="763">
        <f t="shared" ca="1" si="72"/>
        <v>0</v>
      </c>
      <c r="L98" s="764">
        <f t="shared" ca="1" si="73"/>
        <v>11780</v>
      </c>
      <c r="M98" s="763">
        <f t="shared" ca="1" si="74"/>
        <v>3.0769230769230771</v>
      </c>
      <c r="N98" s="764">
        <f t="shared" ca="1" si="75"/>
        <v>1100</v>
      </c>
      <c r="O98" s="763">
        <f t="shared" ca="1" si="76"/>
        <v>0</v>
      </c>
      <c r="P98" s="764">
        <f t="shared" ca="1" si="77"/>
        <v>3600</v>
      </c>
      <c r="Q98" s="763">
        <f t="shared" ca="1" si="78"/>
        <v>0</v>
      </c>
      <c r="R98" s="764">
        <f t="shared" ca="1" si="79"/>
        <v>5417</v>
      </c>
      <c r="S98" s="763">
        <f t="shared" ca="1" si="80"/>
        <v>3.0769230769230771</v>
      </c>
      <c r="T98" s="764" t="str">
        <f t="shared" ca="1" si="81"/>
        <v/>
      </c>
      <c r="U98" s="763" t="str">
        <f t="shared" ca="1" si="82"/>
        <v/>
      </c>
      <c r="V98" s="764">
        <f t="shared" ca="1" si="83"/>
        <v>3902</v>
      </c>
      <c r="W98" s="763">
        <f t="shared" ca="1" si="84"/>
        <v>0</v>
      </c>
      <c r="X98" s="764">
        <f t="shared" ca="1" si="85"/>
        <v>1100</v>
      </c>
      <c r="Y98" s="763">
        <f t="shared" ca="1" si="86"/>
        <v>0</v>
      </c>
      <c r="Z98" s="764">
        <f t="shared" ca="1" si="87"/>
        <v>19000</v>
      </c>
      <c r="AA98" s="763">
        <f t="shared" ca="1" si="88"/>
        <v>0</v>
      </c>
      <c r="AB98" s="764">
        <f t="shared" ca="1" si="89"/>
        <v>27750</v>
      </c>
      <c r="AC98" s="763">
        <f t="shared" ca="1" si="90"/>
        <v>0</v>
      </c>
      <c r="AD98" s="764">
        <f t="shared" ca="1" si="91"/>
        <v>950</v>
      </c>
      <c r="AE98" s="763">
        <f t="shared" ca="1" si="92"/>
        <v>0</v>
      </c>
      <c r="AF98" s="764">
        <f t="shared" ca="1" si="93"/>
        <v>5500</v>
      </c>
      <c r="AG98" s="763">
        <f t="shared" ca="1" si="94"/>
        <v>3.0769230769230771</v>
      </c>
      <c r="AH98" s="764">
        <f t="shared" ca="1" si="95"/>
        <v>4400</v>
      </c>
      <c r="AI98" s="763">
        <f t="shared" ca="1" si="96"/>
        <v>3.0769230769230771</v>
      </c>
      <c r="AJ98" s="764">
        <f t="shared" ca="1" si="97"/>
        <v>15000</v>
      </c>
      <c r="AK98" s="763">
        <f t="shared" ca="1" si="98"/>
        <v>0</v>
      </c>
      <c r="AL98" s="764">
        <f t="shared" ca="1" si="99"/>
        <v>10150</v>
      </c>
      <c r="AM98" s="763">
        <f t="shared" ca="1" si="100"/>
        <v>3.0769230769230771</v>
      </c>
      <c r="AN98" s="764">
        <f t="shared" ca="1" si="101"/>
        <v>27875</v>
      </c>
      <c r="AO98" s="763">
        <f t="shared" ca="1" si="102"/>
        <v>0</v>
      </c>
      <c r="AP98" s="764" t="str">
        <f t="shared" ca="1" si="103"/>
        <v/>
      </c>
      <c r="AQ98" s="763" t="str">
        <f t="shared" ca="1" si="104"/>
        <v/>
      </c>
      <c r="AR98" s="764">
        <f t="shared" ca="1" si="105"/>
        <v>3317.5</v>
      </c>
      <c r="AS98" s="763">
        <f t="shared" ca="1" si="106"/>
        <v>0</v>
      </c>
      <c r="AT98" s="764"/>
      <c r="AU98" s="763"/>
      <c r="AV98" s="764"/>
      <c r="AW98" s="763"/>
      <c r="AX98" s="764"/>
      <c r="AY98" s="763"/>
      <c r="AZ98" s="764"/>
      <c r="BA98" s="763"/>
      <c r="BB98" s="764"/>
      <c r="BC98" s="763"/>
      <c r="BD98" s="764"/>
      <c r="BE98" s="763"/>
      <c r="BF98" s="764"/>
      <c r="BG98" s="763"/>
      <c r="BH98" s="764"/>
      <c r="BI98" s="763"/>
      <c r="BJ98" s="764"/>
      <c r="BK98" s="763"/>
    </row>
    <row r="99" spans="1:63" ht="21" hidden="1" customHeight="1" x14ac:dyDescent="0.2">
      <c r="A99" s="759">
        <v>27</v>
      </c>
      <c r="B99" s="760"/>
      <c r="C99" s="761" t="str">
        <f t="shared" si="64"/>
        <v/>
      </c>
      <c r="D99" s="764" t="str">
        <f t="shared" si="65"/>
        <v/>
      </c>
      <c r="E99" s="763" t="str">
        <f t="shared" si="66"/>
        <v/>
      </c>
      <c r="F99" s="764" t="str">
        <f t="shared" si="67"/>
        <v/>
      </c>
      <c r="G99" s="763" t="str">
        <f t="shared" si="68"/>
        <v/>
      </c>
      <c r="H99" s="764" t="str">
        <f t="shared" ca="1" si="69"/>
        <v/>
      </c>
      <c r="I99" s="763" t="str">
        <f t="shared" si="70"/>
        <v/>
      </c>
      <c r="J99" s="764" t="str">
        <f t="shared" ca="1" si="71"/>
        <v/>
      </c>
      <c r="K99" s="763" t="str">
        <f t="shared" si="72"/>
        <v/>
      </c>
      <c r="L99" s="764" t="str">
        <f t="shared" ca="1" si="73"/>
        <v/>
      </c>
      <c r="M99" s="763" t="str">
        <f t="shared" si="74"/>
        <v/>
      </c>
      <c r="N99" s="764" t="str">
        <f t="shared" ca="1" si="75"/>
        <v/>
      </c>
      <c r="O99" s="763" t="str">
        <f t="shared" si="76"/>
        <v/>
      </c>
      <c r="P99" s="764" t="str">
        <f t="shared" ca="1" si="77"/>
        <v/>
      </c>
      <c r="Q99" s="763" t="str">
        <f t="shared" si="78"/>
        <v/>
      </c>
      <c r="R99" s="764" t="str">
        <f t="shared" ca="1" si="79"/>
        <v/>
      </c>
      <c r="S99" s="763" t="str">
        <f t="shared" si="80"/>
        <v/>
      </c>
      <c r="T99" s="764" t="str">
        <f t="shared" ca="1" si="81"/>
        <v/>
      </c>
      <c r="U99" s="763" t="str">
        <f t="shared" si="82"/>
        <v/>
      </c>
      <c r="V99" s="764" t="str">
        <f t="shared" ca="1" si="83"/>
        <v/>
      </c>
      <c r="W99" s="763" t="str">
        <f t="shared" si="84"/>
        <v/>
      </c>
      <c r="X99" s="764" t="str">
        <f t="shared" ca="1" si="85"/>
        <v/>
      </c>
      <c r="Y99" s="763" t="str">
        <f t="shared" si="86"/>
        <v/>
      </c>
      <c r="Z99" s="764" t="str">
        <f t="shared" ca="1" si="87"/>
        <v/>
      </c>
      <c r="AA99" s="763" t="str">
        <f t="shared" si="88"/>
        <v/>
      </c>
      <c r="AB99" s="764" t="str">
        <f t="shared" ca="1" si="89"/>
        <v/>
      </c>
      <c r="AC99" s="763" t="str">
        <f t="shared" si="90"/>
        <v/>
      </c>
      <c r="AD99" s="764" t="str">
        <f t="shared" ca="1" si="91"/>
        <v/>
      </c>
      <c r="AE99" s="763" t="str">
        <f t="shared" si="92"/>
        <v/>
      </c>
      <c r="AF99" s="764" t="str">
        <f t="shared" ca="1" si="93"/>
        <v/>
      </c>
      <c r="AG99" s="763" t="str">
        <f t="shared" si="94"/>
        <v/>
      </c>
      <c r="AH99" s="764" t="str">
        <f t="shared" ca="1" si="95"/>
        <v/>
      </c>
      <c r="AI99" s="763" t="str">
        <f t="shared" si="96"/>
        <v/>
      </c>
      <c r="AJ99" s="764" t="str">
        <f t="shared" ca="1" si="97"/>
        <v/>
      </c>
      <c r="AK99" s="763" t="str">
        <f t="shared" si="98"/>
        <v/>
      </c>
      <c r="AL99" s="764" t="str">
        <f t="shared" ca="1" si="99"/>
        <v/>
      </c>
      <c r="AM99" s="763" t="str">
        <f t="shared" si="100"/>
        <v/>
      </c>
      <c r="AN99" s="764" t="str">
        <f t="shared" ca="1" si="101"/>
        <v/>
      </c>
      <c r="AO99" s="763" t="str">
        <f t="shared" si="102"/>
        <v/>
      </c>
      <c r="AP99" s="764" t="str">
        <f t="shared" ca="1" si="103"/>
        <v/>
      </c>
      <c r="AQ99" s="763" t="str">
        <f t="shared" si="104"/>
        <v/>
      </c>
      <c r="AR99" s="764" t="str">
        <f t="shared" ca="1" si="105"/>
        <v/>
      </c>
      <c r="AS99" s="763" t="str">
        <f t="shared" si="106"/>
        <v/>
      </c>
      <c r="AT99" s="764"/>
      <c r="AU99" s="763"/>
      <c r="AV99" s="764"/>
      <c r="AW99" s="763"/>
      <c r="AX99" s="764"/>
      <c r="AY99" s="763"/>
      <c r="AZ99" s="764"/>
      <c r="BA99" s="763"/>
      <c r="BB99" s="764"/>
      <c r="BC99" s="763"/>
      <c r="BD99" s="764"/>
      <c r="BE99" s="763"/>
      <c r="BF99" s="764"/>
      <c r="BG99" s="763"/>
      <c r="BH99" s="764"/>
      <c r="BI99" s="763"/>
      <c r="BJ99" s="764"/>
      <c r="BK99" s="763"/>
    </row>
    <row r="100" spans="1:63" ht="21" hidden="1" customHeight="1" x14ac:dyDescent="0.2">
      <c r="A100" s="759">
        <v>28</v>
      </c>
      <c r="B100" s="760"/>
      <c r="C100" s="761" t="str">
        <f t="shared" si="64"/>
        <v/>
      </c>
      <c r="D100" s="764" t="str">
        <f t="shared" si="65"/>
        <v/>
      </c>
      <c r="E100" s="763" t="str">
        <f t="shared" si="66"/>
        <v/>
      </c>
      <c r="F100" s="764" t="str">
        <f t="shared" si="67"/>
        <v/>
      </c>
      <c r="G100" s="763" t="str">
        <f t="shared" si="68"/>
        <v/>
      </c>
      <c r="H100" s="764" t="str">
        <f t="shared" ca="1" si="69"/>
        <v/>
      </c>
      <c r="I100" s="763" t="str">
        <f t="shared" si="70"/>
        <v/>
      </c>
      <c r="J100" s="764" t="str">
        <f t="shared" ca="1" si="71"/>
        <v/>
      </c>
      <c r="K100" s="763" t="str">
        <f t="shared" si="72"/>
        <v/>
      </c>
      <c r="L100" s="764" t="str">
        <f t="shared" ca="1" si="73"/>
        <v/>
      </c>
      <c r="M100" s="763" t="str">
        <f t="shared" si="74"/>
        <v/>
      </c>
      <c r="N100" s="764" t="str">
        <f t="shared" ca="1" si="75"/>
        <v/>
      </c>
      <c r="O100" s="763" t="str">
        <f t="shared" si="76"/>
        <v/>
      </c>
      <c r="P100" s="764" t="str">
        <f t="shared" ca="1" si="77"/>
        <v/>
      </c>
      <c r="Q100" s="763" t="str">
        <f t="shared" si="78"/>
        <v/>
      </c>
      <c r="R100" s="764" t="str">
        <f t="shared" ca="1" si="79"/>
        <v/>
      </c>
      <c r="S100" s="763" t="str">
        <f t="shared" si="80"/>
        <v/>
      </c>
      <c r="T100" s="764" t="str">
        <f t="shared" ca="1" si="81"/>
        <v/>
      </c>
      <c r="U100" s="763" t="str">
        <f t="shared" si="82"/>
        <v/>
      </c>
      <c r="V100" s="764" t="str">
        <f t="shared" ca="1" si="83"/>
        <v/>
      </c>
      <c r="W100" s="763" t="str">
        <f t="shared" si="84"/>
        <v/>
      </c>
      <c r="X100" s="764" t="str">
        <f t="shared" ca="1" si="85"/>
        <v/>
      </c>
      <c r="Y100" s="763" t="str">
        <f t="shared" si="86"/>
        <v/>
      </c>
      <c r="Z100" s="764" t="str">
        <f t="shared" ca="1" si="87"/>
        <v/>
      </c>
      <c r="AA100" s="763" t="str">
        <f t="shared" si="88"/>
        <v/>
      </c>
      <c r="AB100" s="764" t="str">
        <f t="shared" ca="1" si="89"/>
        <v/>
      </c>
      <c r="AC100" s="763" t="str">
        <f t="shared" si="90"/>
        <v/>
      </c>
      <c r="AD100" s="764" t="str">
        <f t="shared" ca="1" si="91"/>
        <v/>
      </c>
      <c r="AE100" s="763" t="str">
        <f t="shared" si="92"/>
        <v/>
      </c>
      <c r="AF100" s="764" t="str">
        <f t="shared" ca="1" si="93"/>
        <v/>
      </c>
      <c r="AG100" s="763" t="str">
        <f t="shared" si="94"/>
        <v/>
      </c>
      <c r="AH100" s="764" t="str">
        <f t="shared" ca="1" si="95"/>
        <v/>
      </c>
      <c r="AI100" s="763" t="str">
        <f t="shared" si="96"/>
        <v/>
      </c>
      <c r="AJ100" s="764" t="str">
        <f t="shared" ca="1" si="97"/>
        <v/>
      </c>
      <c r="AK100" s="763" t="str">
        <f t="shared" si="98"/>
        <v/>
      </c>
      <c r="AL100" s="764" t="str">
        <f t="shared" ca="1" si="99"/>
        <v/>
      </c>
      <c r="AM100" s="763" t="str">
        <f t="shared" si="100"/>
        <v/>
      </c>
      <c r="AN100" s="764" t="str">
        <f t="shared" ca="1" si="101"/>
        <v/>
      </c>
      <c r="AO100" s="763" t="str">
        <f t="shared" si="102"/>
        <v/>
      </c>
      <c r="AP100" s="764" t="str">
        <f t="shared" ca="1" si="103"/>
        <v/>
      </c>
      <c r="AQ100" s="763" t="str">
        <f t="shared" si="104"/>
        <v/>
      </c>
      <c r="AR100" s="764" t="str">
        <f t="shared" ca="1" si="105"/>
        <v/>
      </c>
      <c r="AS100" s="763" t="str">
        <f t="shared" si="106"/>
        <v/>
      </c>
      <c r="AT100" s="764"/>
      <c r="AU100" s="763"/>
      <c r="AV100" s="764"/>
      <c r="AW100" s="763"/>
      <c r="AX100" s="764"/>
      <c r="AY100" s="763"/>
      <c r="AZ100" s="764"/>
      <c r="BA100" s="763"/>
      <c r="BB100" s="764"/>
      <c r="BC100" s="763"/>
      <c r="BD100" s="764"/>
      <c r="BE100" s="763"/>
      <c r="BF100" s="764"/>
      <c r="BG100" s="763"/>
      <c r="BH100" s="764"/>
      <c r="BI100" s="763"/>
      <c r="BJ100" s="764"/>
      <c r="BK100" s="763"/>
    </row>
    <row r="101" spans="1:63" ht="21" hidden="1" customHeight="1" x14ac:dyDescent="0.2">
      <c r="A101" s="759">
        <v>29</v>
      </c>
      <c r="B101" s="760"/>
      <c r="C101" s="761" t="str">
        <f t="shared" si="64"/>
        <v/>
      </c>
      <c r="D101" s="764" t="str">
        <f t="shared" si="65"/>
        <v/>
      </c>
      <c r="E101" s="763" t="str">
        <f t="shared" si="66"/>
        <v/>
      </c>
      <c r="F101" s="764" t="str">
        <f t="shared" si="67"/>
        <v/>
      </c>
      <c r="G101" s="763" t="str">
        <f t="shared" si="68"/>
        <v/>
      </c>
      <c r="H101" s="764" t="str">
        <f t="shared" ca="1" si="69"/>
        <v/>
      </c>
      <c r="I101" s="763" t="str">
        <f t="shared" si="70"/>
        <v/>
      </c>
      <c r="J101" s="764" t="str">
        <f t="shared" ca="1" si="71"/>
        <v/>
      </c>
      <c r="K101" s="763" t="str">
        <f t="shared" si="72"/>
        <v/>
      </c>
      <c r="L101" s="764" t="str">
        <f t="shared" ca="1" si="73"/>
        <v/>
      </c>
      <c r="M101" s="763" t="str">
        <f t="shared" si="74"/>
        <v/>
      </c>
      <c r="N101" s="764" t="str">
        <f t="shared" ca="1" si="75"/>
        <v/>
      </c>
      <c r="O101" s="763" t="str">
        <f t="shared" si="76"/>
        <v/>
      </c>
      <c r="P101" s="764" t="str">
        <f t="shared" ca="1" si="77"/>
        <v/>
      </c>
      <c r="Q101" s="763" t="str">
        <f t="shared" si="78"/>
        <v/>
      </c>
      <c r="R101" s="764" t="str">
        <f t="shared" ca="1" si="79"/>
        <v/>
      </c>
      <c r="S101" s="763" t="str">
        <f t="shared" si="80"/>
        <v/>
      </c>
      <c r="T101" s="764" t="str">
        <f t="shared" ca="1" si="81"/>
        <v/>
      </c>
      <c r="U101" s="763" t="str">
        <f t="shared" si="82"/>
        <v/>
      </c>
      <c r="V101" s="764" t="str">
        <f t="shared" ca="1" si="83"/>
        <v/>
      </c>
      <c r="W101" s="763" t="str">
        <f t="shared" si="84"/>
        <v/>
      </c>
      <c r="X101" s="764" t="str">
        <f t="shared" ca="1" si="85"/>
        <v/>
      </c>
      <c r="Y101" s="763" t="str">
        <f t="shared" si="86"/>
        <v/>
      </c>
      <c r="Z101" s="764" t="str">
        <f t="shared" ca="1" si="87"/>
        <v/>
      </c>
      <c r="AA101" s="763" t="str">
        <f t="shared" si="88"/>
        <v/>
      </c>
      <c r="AB101" s="764" t="str">
        <f t="shared" ca="1" si="89"/>
        <v/>
      </c>
      <c r="AC101" s="763" t="str">
        <f t="shared" si="90"/>
        <v/>
      </c>
      <c r="AD101" s="764" t="str">
        <f t="shared" ca="1" si="91"/>
        <v/>
      </c>
      <c r="AE101" s="763" t="str">
        <f t="shared" si="92"/>
        <v/>
      </c>
      <c r="AF101" s="764" t="str">
        <f t="shared" ca="1" si="93"/>
        <v/>
      </c>
      <c r="AG101" s="763" t="str">
        <f t="shared" si="94"/>
        <v/>
      </c>
      <c r="AH101" s="764" t="str">
        <f t="shared" ca="1" si="95"/>
        <v/>
      </c>
      <c r="AI101" s="763" t="str">
        <f t="shared" si="96"/>
        <v/>
      </c>
      <c r="AJ101" s="764" t="str">
        <f t="shared" ca="1" si="97"/>
        <v/>
      </c>
      <c r="AK101" s="763" t="str">
        <f t="shared" si="98"/>
        <v/>
      </c>
      <c r="AL101" s="764" t="str">
        <f t="shared" ca="1" si="99"/>
        <v/>
      </c>
      <c r="AM101" s="763" t="str">
        <f t="shared" si="100"/>
        <v/>
      </c>
      <c r="AN101" s="764" t="str">
        <f t="shared" ca="1" si="101"/>
        <v/>
      </c>
      <c r="AO101" s="763" t="str">
        <f t="shared" si="102"/>
        <v/>
      </c>
      <c r="AP101" s="764" t="str">
        <f t="shared" ca="1" si="103"/>
        <v/>
      </c>
      <c r="AQ101" s="763" t="str">
        <f t="shared" si="104"/>
        <v/>
      </c>
      <c r="AR101" s="764" t="str">
        <f t="shared" ca="1" si="105"/>
        <v/>
      </c>
      <c r="AS101" s="763" t="str">
        <f t="shared" si="106"/>
        <v/>
      </c>
      <c r="AT101" s="764"/>
      <c r="AU101" s="763"/>
      <c r="AV101" s="764"/>
      <c r="AW101" s="763"/>
      <c r="AX101" s="764"/>
      <c r="AY101" s="763"/>
      <c r="AZ101" s="764"/>
      <c r="BA101" s="763"/>
      <c r="BB101" s="764"/>
      <c r="BC101" s="763"/>
      <c r="BD101" s="764"/>
      <c r="BE101" s="763"/>
      <c r="BF101" s="764"/>
      <c r="BG101" s="763"/>
      <c r="BH101" s="764"/>
      <c r="BI101" s="763"/>
      <c r="BJ101" s="764"/>
      <c r="BK101" s="763"/>
    </row>
    <row r="102" spans="1:63" ht="21" hidden="1" customHeight="1" x14ac:dyDescent="0.2">
      <c r="A102" s="759">
        <v>30</v>
      </c>
      <c r="B102" s="760"/>
      <c r="C102" s="761" t="str">
        <f t="shared" si="64"/>
        <v/>
      </c>
      <c r="D102" s="764" t="str">
        <f t="shared" si="65"/>
        <v/>
      </c>
      <c r="E102" s="763" t="str">
        <f t="shared" si="66"/>
        <v/>
      </c>
      <c r="F102" s="764" t="str">
        <f t="shared" si="67"/>
        <v/>
      </c>
      <c r="G102" s="763" t="str">
        <f t="shared" si="68"/>
        <v/>
      </c>
      <c r="H102" s="764" t="str">
        <f t="shared" ca="1" si="69"/>
        <v/>
      </c>
      <c r="I102" s="763" t="str">
        <f t="shared" si="70"/>
        <v/>
      </c>
      <c r="J102" s="764" t="str">
        <f t="shared" ca="1" si="71"/>
        <v/>
      </c>
      <c r="K102" s="763" t="str">
        <f t="shared" si="72"/>
        <v/>
      </c>
      <c r="L102" s="764" t="str">
        <f t="shared" ca="1" si="73"/>
        <v/>
      </c>
      <c r="M102" s="763" t="str">
        <f t="shared" si="74"/>
        <v/>
      </c>
      <c r="N102" s="764" t="str">
        <f t="shared" ca="1" si="75"/>
        <v/>
      </c>
      <c r="O102" s="763" t="str">
        <f t="shared" si="76"/>
        <v/>
      </c>
      <c r="P102" s="764" t="str">
        <f t="shared" ca="1" si="77"/>
        <v/>
      </c>
      <c r="Q102" s="763" t="str">
        <f t="shared" si="78"/>
        <v/>
      </c>
      <c r="R102" s="764" t="str">
        <f t="shared" ca="1" si="79"/>
        <v/>
      </c>
      <c r="S102" s="763" t="str">
        <f t="shared" si="80"/>
        <v/>
      </c>
      <c r="T102" s="764" t="str">
        <f t="shared" ca="1" si="81"/>
        <v/>
      </c>
      <c r="U102" s="763" t="str">
        <f t="shared" si="82"/>
        <v/>
      </c>
      <c r="V102" s="764" t="str">
        <f t="shared" ca="1" si="83"/>
        <v/>
      </c>
      <c r="W102" s="763" t="str">
        <f t="shared" si="84"/>
        <v/>
      </c>
      <c r="X102" s="764" t="str">
        <f t="shared" ca="1" si="85"/>
        <v/>
      </c>
      <c r="Y102" s="763" t="str">
        <f t="shared" si="86"/>
        <v/>
      </c>
      <c r="Z102" s="764" t="str">
        <f t="shared" ca="1" si="87"/>
        <v/>
      </c>
      <c r="AA102" s="763" t="str">
        <f t="shared" si="88"/>
        <v/>
      </c>
      <c r="AB102" s="764" t="str">
        <f t="shared" ca="1" si="89"/>
        <v/>
      </c>
      <c r="AC102" s="763" t="str">
        <f t="shared" si="90"/>
        <v/>
      </c>
      <c r="AD102" s="764" t="str">
        <f t="shared" ca="1" si="91"/>
        <v/>
      </c>
      <c r="AE102" s="763" t="str">
        <f t="shared" si="92"/>
        <v/>
      </c>
      <c r="AF102" s="764" t="str">
        <f t="shared" ca="1" si="93"/>
        <v/>
      </c>
      <c r="AG102" s="763" t="str">
        <f t="shared" si="94"/>
        <v/>
      </c>
      <c r="AH102" s="764" t="str">
        <f t="shared" ca="1" si="95"/>
        <v/>
      </c>
      <c r="AI102" s="763" t="str">
        <f t="shared" si="96"/>
        <v/>
      </c>
      <c r="AJ102" s="764" t="str">
        <f t="shared" ca="1" si="97"/>
        <v/>
      </c>
      <c r="AK102" s="763" t="str">
        <f t="shared" si="98"/>
        <v/>
      </c>
      <c r="AL102" s="764" t="str">
        <f t="shared" ca="1" si="99"/>
        <v/>
      </c>
      <c r="AM102" s="763" t="str">
        <f t="shared" si="100"/>
        <v/>
      </c>
      <c r="AN102" s="764" t="str">
        <f t="shared" ca="1" si="101"/>
        <v/>
      </c>
      <c r="AO102" s="763" t="str">
        <f t="shared" si="102"/>
        <v/>
      </c>
      <c r="AP102" s="764" t="str">
        <f t="shared" ca="1" si="103"/>
        <v/>
      </c>
      <c r="AQ102" s="763" t="str">
        <f t="shared" si="104"/>
        <v/>
      </c>
      <c r="AR102" s="764" t="str">
        <f t="shared" ca="1" si="105"/>
        <v/>
      </c>
      <c r="AS102" s="763" t="str">
        <f t="shared" si="106"/>
        <v/>
      </c>
      <c r="AT102" s="764"/>
      <c r="AU102" s="763"/>
      <c r="AV102" s="764"/>
      <c r="AW102" s="763"/>
      <c r="AX102" s="764"/>
      <c r="AY102" s="763"/>
      <c r="AZ102" s="764"/>
      <c r="BA102" s="763"/>
      <c r="BB102" s="764"/>
      <c r="BC102" s="763"/>
      <c r="BD102" s="764"/>
      <c r="BE102" s="763"/>
      <c r="BF102" s="764"/>
      <c r="BG102" s="763"/>
      <c r="BH102" s="764"/>
      <c r="BI102" s="763"/>
      <c r="BJ102" s="764"/>
      <c r="BK102" s="763"/>
    </row>
    <row r="103" spans="1:63" ht="21" hidden="1" customHeight="1" x14ac:dyDescent="0.2">
      <c r="A103" s="759">
        <v>31</v>
      </c>
      <c r="B103" s="760"/>
      <c r="C103" s="761" t="str">
        <f t="shared" si="64"/>
        <v/>
      </c>
      <c r="D103" s="764" t="str">
        <f t="shared" si="65"/>
        <v/>
      </c>
      <c r="E103" s="763" t="str">
        <f t="shared" si="66"/>
        <v/>
      </c>
      <c r="F103" s="764" t="str">
        <f t="shared" si="67"/>
        <v/>
      </c>
      <c r="G103" s="763" t="str">
        <f t="shared" si="68"/>
        <v/>
      </c>
      <c r="H103" s="764" t="str">
        <f t="shared" ca="1" si="69"/>
        <v/>
      </c>
      <c r="I103" s="763" t="str">
        <f t="shared" si="70"/>
        <v/>
      </c>
      <c r="J103" s="764" t="str">
        <f t="shared" ca="1" si="71"/>
        <v/>
      </c>
      <c r="K103" s="763" t="str">
        <f t="shared" si="72"/>
        <v/>
      </c>
      <c r="L103" s="764" t="str">
        <f t="shared" ca="1" si="73"/>
        <v/>
      </c>
      <c r="M103" s="763" t="str">
        <f t="shared" si="74"/>
        <v/>
      </c>
      <c r="N103" s="764" t="str">
        <f t="shared" ca="1" si="75"/>
        <v/>
      </c>
      <c r="O103" s="763" t="str">
        <f t="shared" si="76"/>
        <v/>
      </c>
      <c r="P103" s="764" t="str">
        <f t="shared" ca="1" si="77"/>
        <v/>
      </c>
      <c r="Q103" s="763" t="str">
        <f t="shared" si="78"/>
        <v/>
      </c>
      <c r="R103" s="764" t="str">
        <f t="shared" ca="1" si="79"/>
        <v/>
      </c>
      <c r="S103" s="763" t="str">
        <f t="shared" si="80"/>
        <v/>
      </c>
      <c r="T103" s="764" t="str">
        <f t="shared" ca="1" si="81"/>
        <v/>
      </c>
      <c r="U103" s="763" t="str">
        <f t="shared" si="82"/>
        <v/>
      </c>
      <c r="V103" s="764" t="str">
        <f t="shared" ca="1" si="83"/>
        <v/>
      </c>
      <c r="W103" s="763" t="str">
        <f t="shared" si="84"/>
        <v/>
      </c>
      <c r="X103" s="764" t="str">
        <f t="shared" ca="1" si="85"/>
        <v/>
      </c>
      <c r="Y103" s="763" t="str">
        <f t="shared" si="86"/>
        <v/>
      </c>
      <c r="Z103" s="764" t="str">
        <f t="shared" ca="1" si="87"/>
        <v/>
      </c>
      <c r="AA103" s="763" t="str">
        <f t="shared" si="88"/>
        <v/>
      </c>
      <c r="AB103" s="764" t="str">
        <f t="shared" ca="1" si="89"/>
        <v/>
      </c>
      <c r="AC103" s="763" t="str">
        <f t="shared" si="90"/>
        <v/>
      </c>
      <c r="AD103" s="764" t="str">
        <f t="shared" ca="1" si="91"/>
        <v/>
      </c>
      <c r="AE103" s="763" t="str">
        <f t="shared" si="92"/>
        <v/>
      </c>
      <c r="AF103" s="764" t="str">
        <f t="shared" ca="1" si="93"/>
        <v/>
      </c>
      <c r="AG103" s="763" t="str">
        <f t="shared" si="94"/>
        <v/>
      </c>
      <c r="AH103" s="764" t="str">
        <f t="shared" ca="1" si="95"/>
        <v/>
      </c>
      <c r="AI103" s="763" t="str">
        <f t="shared" si="96"/>
        <v/>
      </c>
      <c r="AJ103" s="764" t="str">
        <f t="shared" ca="1" si="97"/>
        <v/>
      </c>
      <c r="AK103" s="763" t="str">
        <f t="shared" si="98"/>
        <v/>
      </c>
      <c r="AL103" s="764" t="str">
        <f t="shared" ca="1" si="99"/>
        <v/>
      </c>
      <c r="AM103" s="763" t="str">
        <f t="shared" si="100"/>
        <v/>
      </c>
      <c r="AN103" s="764" t="str">
        <f t="shared" ca="1" si="101"/>
        <v/>
      </c>
      <c r="AO103" s="763" t="str">
        <f t="shared" si="102"/>
        <v/>
      </c>
      <c r="AP103" s="764" t="str">
        <f t="shared" ca="1" si="103"/>
        <v/>
      </c>
      <c r="AQ103" s="763" t="str">
        <f t="shared" si="104"/>
        <v/>
      </c>
      <c r="AR103" s="764" t="str">
        <f t="shared" ca="1" si="105"/>
        <v/>
      </c>
      <c r="AS103" s="763" t="str">
        <f t="shared" si="106"/>
        <v/>
      </c>
      <c r="AT103" s="764"/>
      <c r="AU103" s="763"/>
      <c r="AV103" s="764"/>
      <c r="AW103" s="763"/>
      <c r="AX103" s="764"/>
      <c r="AY103" s="763"/>
      <c r="AZ103" s="764"/>
      <c r="BA103" s="763"/>
      <c r="BB103" s="764"/>
      <c r="BC103" s="763"/>
      <c r="BD103" s="764"/>
      <c r="BE103" s="763"/>
      <c r="BF103" s="764"/>
      <c r="BG103" s="763"/>
      <c r="BH103" s="764"/>
      <c r="BI103" s="763"/>
      <c r="BJ103" s="764"/>
      <c r="BK103" s="763"/>
    </row>
    <row r="104" spans="1:63" ht="21" hidden="1" customHeight="1" x14ac:dyDescent="0.2">
      <c r="A104" s="759">
        <v>32</v>
      </c>
      <c r="B104" s="760"/>
      <c r="C104" s="761" t="str">
        <f t="shared" si="64"/>
        <v/>
      </c>
      <c r="D104" s="764" t="str">
        <f t="shared" si="65"/>
        <v/>
      </c>
      <c r="E104" s="763" t="str">
        <f t="shared" si="66"/>
        <v/>
      </c>
      <c r="F104" s="764" t="str">
        <f t="shared" si="67"/>
        <v/>
      </c>
      <c r="G104" s="763" t="str">
        <f t="shared" si="68"/>
        <v/>
      </c>
      <c r="H104" s="764" t="str">
        <f t="shared" ca="1" si="69"/>
        <v/>
      </c>
      <c r="I104" s="763" t="str">
        <f t="shared" si="70"/>
        <v/>
      </c>
      <c r="J104" s="764" t="str">
        <f t="shared" ca="1" si="71"/>
        <v/>
      </c>
      <c r="K104" s="763" t="str">
        <f t="shared" si="72"/>
        <v/>
      </c>
      <c r="L104" s="764" t="str">
        <f t="shared" ca="1" si="73"/>
        <v/>
      </c>
      <c r="M104" s="763" t="str">
        <f t="shared" si="74"/>
        <v/>
      </c>
      <c r="N104" s="764" t="str">
        <f t="shared" ca="1" si="75"/>
        <v/>
      </c>
      <c r="O104" s="763" t="str">
        <f t="shared" si="76"/>
        <v/>
      </c>
      <c r="P104" s="764" t="str">
        <f t="shared" ca="1" si="77"/>
        <v/>
      </c>
      <c r="Q104" s="763" t="str">
        <f t="shared" si="78"/>
        <v/>
      </c>
      <c r="R104" s="764" t="str">
        <f t="shared" ca="1" si="79"/>
        <v/>
      </c>
      <c r="S104" s="763" t="str">
        <f t="shared" si="80"/>
        <v/>
      </c>
      <c r="T104" s="764" t="str">
        <f t="shared" ca="1" si="81"/>
        <v/>
      </c>
      <c r="U104" s="763" t="str">
        <f t="shared" si="82"/>
        <v/>
      </c>
      <c r="V104" s="764" t="str">
        <f t="shared" ca="1" si="83"/>
        <v/>
      </c>
      <c r="W104" s="763" t="str">
        <f t="shared" si="84"/>
        <v/>
      </c>
      <c r="X104" s="764" t="str">
        <f t="shared" ca="1" si="85"/>
        <v/>
      </c>
      <c r="Y104" s="763" t="str">
        <f t="shared" si="86"/>
        <v/>
      </c>
      <c r="Z104" s="764" t="str">
        <f t="shared" ca="1" si="87"/>
        <v/>
      </c>
      <c r="AA104" s="763" t="str">
        <f t="shared" si="88"/>
        <v/>
      </c>
      <c r="AB104" s="764" t="str">
        <f t="shared" ca="1" si="89"/>
        <v/>
      </c>
      <c r="AC104" s="763" t="str">
        <f t="shared" si="90"/>
        <v/>
      </c>
      <c r="AD104" s="764" t="str">
        <f t="shared" ca="1" si="91"/>
        <v/>
      </c>
      <c r="AE104" s="763" t="str">
        <f t="shared" si="92"/>
        <v/>
      </c>
      <c r="AF104" s="764" t="str">
        <f t="shared" ca="1" si="93"/>
        <v/>
      </c>
      <c r="AG104" s="763" t="str">
        <f t="shared" si="94"/>
        <v/>
      </c>
      <c r="AH104" s="764" t="str">
        <f t="shared" ca="1" si="95"/>
        <v/>
      </c>
      <c r="AI104" s="763" t="str">
        <f t="shared" si="96"/>
        <v/>
      </c>
      <c r="AJ104" s="764" t="str">
        <f t="shared" ca="1" si="97"/>
        <v/>
      </c>
      <c r="AK104" s="763" t="str">
        <f t="shared" si="98"/>
        <v/>
      </c>
      <c r="AL104" s="764" t="str">
        <f t="shared" ca="1" si="99"/>
        <v/>
      </c>
      <c r="AM104" s="763" t="str">
        <f t="shared" si="100"/>
        <v/>
      </c>
      <c r="AN104" s="764" t="str">
        <f t="shared" ca="1" si="101"/>
        <v/>
      </c>
      <c r="AO104" s="763" t="str">
        <f t="shared" si="102"/>
        <v/>
      </c>
      <c r="AP104" s="764" t="str">
        <f t="shared" ca="1" si="103"/>
        <v/>
      </c>
      <c r="AQ104" s="763" t="str">
        <f t="shared" si="104"/>
        <v/>
      </c>
      <c r="AR104" s="764" t="str">
        <f t="shared" ca="1" si="105"/>
        <v/>
      </c>
      <c r="AS104" s="763" t="str">
        <f t="shared" si="106"/>
        <v/>
      </c>
      <c r="AT104" s="764"/>
      <c r="AU104" s="763"/>
      <c r="AV104" s="764"/>
      <c r="AW104" s="763"/>
      <c r="AX104" s="764"/>
      <c r="AY104" s="763"/>
      <c r="AZ104" s="764"/>
      <c r="BA104" s="763"/>
      <c r="BB104" s="764"/>
      <c r="BC104" s="763"/>
      <c r="BD104" s="764"/>
      <c r="BE104" s="763"/>
      <c r="BF104" s="764"/>
      <c r="BG104" s="763"/>
      <c r="BH104" s="764"/>
      <c r="BI104" s="763"/>
      <c r="BJ104" s="764"/>
      <c r="BK104" s="763"/>
    </row>
    <row r="105" spans="1:63" ht="21" hidden="1" customHeight="1" x14ac:dyDescent="0.2">
      <c r="A105" s="759">
        <v>33</v>
      </c>
      <c r="B105" s="760"/>
      <c r="C105" s="761" t="str">
        <f t="shared" si="64"/>
        <v/>
      </c>
      <c r="D105" s="764" t="str">
        <f t="shared" ref="D105:D136" si="107">IF($D$8="Habilitado",IF($B105="","",ROUND(VLOOKUP($B105,UNITARIO_1,5,FALSE),2)),"")</f>
        <v/>
      </c>
      <c r="E105" s="763" t="str">
        <f t="shared" si="66"/>
        <v/>
      </c>
      <c r="F105" s="764" t="str">
        <f t="shared" ref="F105:F136" si="108">IF($F$8="Habilitado",IF($B105="","",ROUND(VLOOKUP($B105,UNITARIO_2,5,FALSE),2)),"")</f>
        <v/>
      </c>
      <c r="G105" s="763" t="str">
        <f t="shared" si="68"/>
        <v/>
      </c>
      <c r="H105" s="764" t="str">
        <f t="shared" ref="H105:H136" ca="1" si="109">IF($H$8="Habilitado",IF($B105="","",ROUND(VLOOKUP($B105,UNITARIO_3,5,FALSE),2)),"")</f>
        <v/>
      </c>
      <c r="I105" s="763" t="str">
        <f t="shared" si="70"/>
        <v/>
      </c>
      <c r="J105" s="764" t="str">
        <f t="shared" ref="J105:J136" ca="1" si="110">IF($J$8="Habilitado",IF($B105="","",ROUND(VLOOKUP($B105,UNITARIO_4,5,FALSE),2)),"")</f>
        <v/>
      </c>
      <c r="K105" s="763" t="str">
        <f t="shared" si="72"/>
        <v/>
      </c>
      <c r="L105" s="764" t="str">
        <f t="shared" ref="L105:L136" ca="1" si="111">IF($L$8="Habilitado",IF($B105="","",ROUND(VLOOKUP($B105,UNITARIO_5,5,FALSE),2)),"")</f>
        <v/>
      </c>
      <c r="M105" s="763" t="str">
        <f t="shared" si="74"/>
        <v/>
      </c>
      <c r="N105" s="764" t="str">
        <f t="shared" ref="N105:N136" ca="1" si="112">IF($N$8="Habilitado",IF($B105="","",ROUND(VLOOKUP($B105,UNITARIO_6,5,FALSE),2)),"")</f>
        <v/>
      </c>
      <c r="O105" s="763" t="str">
        <f t="shared" si="76"/>
        <v/>
      </c>
      <c r="P105" s="764" t="str">
        <f t="shared" ref="P105:P136" ca="1" si="113">IF($P$8="Habilitado",IF($B105="","",ROUND(VLOOKUP($B105,UNITARIO_7,5,FALSE),2)),"")</f>
        <v/>
      </c>
      <c r="Q105" s="763" t="str">
        <f t="shared" si="78"/>
        <v/>
      </c>
      <c r="R105" s="764" t="str">
        <f t="shared" ref="R105:R136" ca="1" si="114">IF($R$8="Habilitado",IF($B105="","",ROUND(VLOOKUP($B105,UNITARIO_8,5,FALSE),2)),"")</f>
        <v/>
      </c>
      <c r="S105" s="763" t="str">
        <f t="shared" si="80"/>
        <v/>
      </c>
      <c r="T105" s="764" t="str">
        <f t="shared" ref="T105:T136" ca="1" si="115">IF($T$8="Habilitado",IF($B105="","",ROUND(VLOOKUP($B105,UNITARIO_9,5,FALSE),2)),"")</f>
        <v/>
      </c>
      <c r="U105" s="763" t="str">
        <f t="shared" si="82"/>
        <v/>
      </c>
      <c r="V105" s="764" t="str">
        <f t="shared" ref="V105:V136" ca="1" si="116">IF($V$8="Habilitado",IF($B105="","",ROUND(VLOOKUP($B105,UNITARIO_10,5,FALSE),2)),"")</f>
        <v/>
      </c>
      <c r="W105" s="763" t="str">
        <f t="shared" si="84"/>
        <v/>
      </c>
      <c r="X105" s="764" t="str">
        <f t="shared" ref="X105:X136" ca="1" si="117">IF($X$8="Habilitado",IF($B105="","",ROUND(VLOOKUP($B105,UNITARIO_11,5,FALSE),2)),"")</f>
        <v/>
      </c>
      <c r="Y105" s="763" t="str">
        <f t="shared" si="86"/>
        <v/>
      </c>
      <c r="Z105" s="764" t="str">
        <f t="shared" ref="Z105:Z136" ca="1" si="118">IF($Z$8="Habilitado",IF($B105="","",ROUND(VLOOKUP($B105,UNITARIO_12,5,FALSE),2)),"")</f>
        <v/>
      </c>
      <c r="AA105" s="763" t="str">
        <f t="shared" si="88"/>
        <v/>
      </c>
      <c r="AB105" s="764" t="str">
        <f t="shared" ref="AB105:AB136" ca="1" si="119">IF($AB$8="Habilitado",IF($B105="","",ROUND(VLOOKUP($B105,UNITARIO_13,5,FALSE),2)),"")</f>
        <v/>
      </c>
      <c r="AC105" s="763" t="str">
        <f t="shared" si="90"/>
        <v/>
      </c>
      <c r="AD105" s="764" t="str">
        <f t="shared" ref="AD105:AD136" ca="1" si="120">IF($AD$8="Habilitado",IF($B105="","",ROUND(VLOOKUP($B105,UNITARIO_14,5,FALSE),2)),"")</f>
        <v/>
      </c>
      <c r="AE105" s="763" t="str">
        <f t="shared" si="92"/>
        <v/>
      </c>
      <c r="AF105" s="764" t="str">
        <f t="shared" ref="AF105:AF136" ca="1" si="121">IF($AF$8="Habilitado",IF($B105="","",ROUND(VLOOKUP($B105,UNITARIO_15,5,FALSE),2)),"")</f>
        <v/>
      </c>
      <c r="AG105" s="763" t="str">
        <f t="shared" si="94"/>
        <v/>
      </c>
      <c r="AH105" s="764" t="str">
        <f t="shared" ref="AH105:AH136" ca="1" si="122">IF($AH$8="Habilitado",IF($B105="","",ROUND(VLOOKUP($B105,UNITARIO_16,5,FALSE),2)),"")</f>
        <v/>
      </c>
      <c r="AI105" s="763" t="str">
        <f t="shared" si="96"/>
        <v/>
      </c>
      <c r="AJ105" s="764" t="str">
        <f t="shared" ref="AJ105:AJ136" ca="1" si="123">IF($AJ$8="Habilitado",IF($B105="","",ROUND(VLOOKUP($B105,UNITARIO_17,5,FALSE),2)),"")</f>
        <v/>
      </c>
      <c r="AK105" s="763" t="str">
        <f t="shared" si="98"/>
        <v/>
      </c>
      <c r="AL105" s="764" t="str">
        <f t="shared" ref="AL105:AL136" ca="1" si="124">IF($AL$8="Habilitado",IF($B105="","",ROUND(VLOOKUP($B105,UNITARIO_18,5,FALSE),2)),"")</f>
        <v/>
      </c>
      <c r="AM105" s="763" t="str">
        <f t="shared" si="100"/>
        <v/>
      </c>
      <c r="AN105" s="764" t="str">
        <f t="shared" ref="AN105:AN136" ca="1" si="125">IF($AN$8="Habilitado",IF($B105="","",ROUND(VLOOKUP($B105,UNITARIO_19,5,FALSE),2)),"")</f>
        <v/>
      </c>
      <c r="AO105" s="763" t="str">
        <f t="shared" si="102"/>
        <v/>
      </c>
      <c r="AP105" s="764" t="str">
        <f t="shared" ref="AP105:AP136" ca="1" si="126">IF($AP$8="Habilitado",IF($B105="","",ROUND(VLOOKUP($B105,UNITARIO_20,5,FALSE),2)),"")</f>
        <v/>
      </c>
      <c r="AQ105" s="763" t="str">
        <f t="shared" si="104"/>
        <v/>
      </c>
      <c r="AR105" s="764" t="str">
        <f t="shared" ref="AR105:AR136" ca="1" si="127">IF($AR$8="Habilitado",IF($B105="","",ROUND(VLOOKUP($B105,UNITARIO_21,5,FALSE),2)),"")</f>
        <v/>
      </c>
      <c r="AS105" s="763" t="str">
        <f t="shared" si="106"/>
        <v/>
      </c>
      <c r="AT105" s="764"/>
      <c r="AU105" s="763"/>
      <c r="AV105" s="764"/>
      <c r="AW105" s="763"/>
      <c r="AX105" s="764"/>
      <c r="AY105" s="763"/>
      <c r="AZ105" s="764"/>
      <c r="BA105" s="763"/>
      <c r="BB105" s="764"/>
      <c r="BC105" s="763"/>
      <c r="BD105" s="764"/>
      <c r="BE105" s="763"/>
      <c r="BF105" s="764"/>
      <c r="BG105" s="763"/>
      <c r="BH105" s="764"/>
      <c r="BI105" s="763"/>
      <c r="BJ105" s="764"/>
      <c r="BK105" s="763"/>
    </row>
    <row r="106" spans="1:63" ht="21" hidden="1" customHeight="1" x14ac:dyDescent="0.2">
      <c r="A106" s="759">
        <v>34</v>
      </c>
      <c r="B106" s="760"/>
      <c r="C106" s="761" t="str">
        <f t="shared" si="64"/>
        <v/>
      </c>
      <c r="D106" s="764" t="str">
        <f t="shared" si="107"/>
        <v/>
      </c>
      <c r="E106" s="763" t="str">
        <f t="shared" si="66"/>
        <v/>
      </c>
      <c r="F106" s="764" t="str">
        <f t="shared" si="108"/>
        <v/>
      </c>
      <c r="G106" s="763" t="str">
        <f t="shared" si="68"/>
        <v/>
      </c>
      <c r="H106" s="764" t="str">
        <f t="shared" ca="1" si="109"/>
        <v/>
      </c>
      <c r="I106" s="763" t="str">
        <f t="shared" si="70"/>
        <v/>
      </c>
      <c r="J106" s="764" t="str">
        <f t="shared" ca="1" si="110"/>
        <v/>
      </c>
      <c r="K106" s="763" t="str">
        <f t="shared" si="72"/>
        <v/>
      </c>
      <c r="L106" s="764" t="str">
        <f t="shared" ca="1" si="111"/>
        <v/>
      </c>
      <c r="M106" s="763" t="str">
        <f t="shared" si="74"/>
        <v/>
      </c>
      <c r="N106" s="764" t="str">
        <f t="shared" ca="1" si="112"/>
        <v/>
      </c>
      <c r="O106" s="763" t="str">
        <f t="shared" si="76"/>
        <v/>
      </c>
      <c r="P106" s="764" t="str">
        <f t="shared" ca="1" si="113"/>
        <v/>
      </c>
      <c r="Q106" s="763" t="str">
        <f t="shared" si="78"/>
        <v/>
      </c>
      <c r="R106" s="764" t="str">
        <f t="shared" ca="1" si="114"/>
        <v/>
      </c>
      <c r="S106" s="763" t="str">
        <f t="shared" si="80"/>
        <v/>
      </c>
      <c r="T106" s="764" t="str">
        <f t="shared" ca="1" si="115"/>
        <v/>
      </c>
      <c r="U106" s="763" t="str">
        <f t="shared" si="82"/>
        <v/>
      </c>
      <c r="V106" s="764" t="str">
        <f t="shared" ca="1" si="116"/>
        <v/>
      </c>
      <c r="W106" s="763" t="str">
        <f t="shared" si="84"/>
        <v/>
      </c>
      <c r="X106" s="764" t="str">
        <f t="shared" ca="1" si="117"/>
        <v/>
      </c>
      <c r="Y106" s="763" t="str">
        <f t="shared" si="86"/>
        <v/>
      </c>
      <c r="Z106" s="764" t="str">
        <f t="shared" ca="1" si="118"/>
        <v/>
      </c>
      <c r="AA106" s="763" t="str">
        <f t="shared" si="88"/>
        <v/>
      </c>
      <c r="AB106" s="764" t="str">
        <f t="shared" ca="1" si="119"/>
        <v/>
      </c>
      <c r="AC106" s="763" t="str">
        <f t="shared" si="90"/>
        <v/>
      </c>
      <c r="AD106" s="764" t="str">
        <f t="shared" ca="1" si="120"/>
        <v/>
      </c>
      <c r="AE106" s="763" t="str">
        <f t="shared" si="92"/>
        <v/>
      </c>
      <c r="AF106" s="764" t="str">
        <f t="shared" ca="1" si="121"/>
        <v/>
      </c>
      <c r="AG106" s="763" t="str">
        <f t="shared" si="94"/>
        <v/>
      </c>
      <c r="AH106" s="764" t="str">
        <f t="shared" ca="1" si="122"/>
        <v/>
      </c>
      <c r="AI106" s="763" t="str">
        <f t="shared" si="96"/>
        <v/>
      </c>
      <c r="AJ106" s="764" t="str">
        <f t="shared" ca="1" si="123"/>
        <v/>
      </c>
      <c r="AK106" s="763" t="str">
        <f t="shared" si="98"/>
        <v/>
      </c>
      <c r="AL106" s="764" t="str">
        <f t="shared" ca="1" si="124"/>
        <v/>
      </c>
      <c r="AM106" s="763" t="str">
        <f t="shared" si="100"/>
        <v/>
      </c>
      <c r="AN106" s="764" t="str">
        <f t="shared" ca="1" si="125"/>
        <v/>
      </c>
      <c r="AO106" s="763" t="str">
        <f t="shared" si="102"/>
        <v/>
      </c>
      <c r="AP106" s="764" t="str">
        <f t="shared" ca="1" si="126"/>
        <v/>
      </c>
      <c r="AQ106" s="763" t="str">
        <f t="shared" si="104"/>
        <v/>
      </c>
      <c r="AR106" s="764" t="str">
        <f t="shared" ca="1" si="127"/>
        <v/>
      </c>
      <c r="AS106" s="763" t="str">
        <f t="shared" si="106"/>
        <v/>
      </c>
      <c r="AT106" s="764"/>
      <c r="AU106" s="763"/>
      <c r="AV106" s="764"/>
      <c r="AW106" s="763"/>
      <c r="AX106" s="764"/>
      <c r="AY106" s="763"/>
      <c r="AZ106" s="764"/>
      <c r="BA106" s="763"/>
      <c r="BB106" s="764"/>
      <c r="BC106" s="763"/>
      <c r="BD106" s="764"/>
      <c r="BE106" s="763"/>
      <c r="BF106" s="764"/>
      <c r="BG106" s="763"/>
      <c r="BH106" s="764"/>
      <c r="BI106" s="763"/>
      <c r="BJ106" s="764"/>
      <c r="BK106" s="763"/>
    </row>
    <row r="107" spans="1:63" ht="21" hidden="1" customHeight="1" x14ac:dyDescent="0.2">
      <c r="A107" s="759">
        <v>35</v>
      </c>
      <c r="B107" s="760"/>
      <c r="C107" s="761" t="str">
        <f t="shared" si="64"/>
        <v/>
      </c>
      <c r="D107" s="764" t="str">
        <f t="shared" si="107"/>
        <v/>
      </c>
      <c r="E107" s="763" t="str">
        <f t="shared" si="66"/>
        <v/>
      </c>
      <c r="F107" s="764" t="str">
        <f t="shared" si="108"/>
        <v/>
      </c>
      <c r="G107" s="763" t="str">
        <f t="shared" si="68"/>
        <v/>
      </c>
      <c r="H107" s="764" t="str">
        <f t="shared" ca="1" si="109"/>
        <v/>
      </c>
      <c r="I107" s="763" t="str">
        <f t="shared" si="70"/>
        <v/>
      </c>
      <c r="J107" s="764" t="str">
        <f t="shared" ca="1" si="110"/>
        <v/>
      </c>
      <c r="K107" s="763" t="str">
        <f t="shared" si="72"/>
        <v/>
      </c>
      <c r="L107" s="764" t="str">
        <f t="shared" ca="1" si="111"/>
        <v/>
      </c>
      <c r="M107" s="763" t="str">
        <f t="shared" si="74"/>
        <v/>
      </c>
      <c r="N107" s="764" t="str">
        <f t="shared" ca="1" si="112"/>
        <v/>
      </c>
      <c r="O107" s="763" t="str">
        <f t="shared" si="76"/>
        <v/>
      </c>
      <c r="P107" s="764" t="str">
        <f t="shared" ca="1" si="113"/>
        <v/>
      </c>
      <c r="Q107" s="763" t="str">
        <f t="shared" si="78"/>
        <v/>
      </c>
      <c r="R107" s="764" t="str">
        <f t="shared" ca="1" si="114"/>
        <v/>
      </c>
      <c r="S107" s="763" t="str">
        <f t="shared" si="80"/>
        <v/>
      </c>
      <c r="T107" s="764" t="str">
        <f t="shared" ca="1" si="115"/>
        <v/>
      </c>
      <c r="U107" s="763" t="str">
        <f t="shared" si="82"/>
        <v/>
      </c>
      <c r="V107" s="764" t="str">
        <f t="shared" ca="1" si="116"/>
        <v/>
      </c>
      <c r="W107" s="763" t="str">
        <f t="shared" si="84"/>
        <v/>
      </c>
      <c r="X107" s="764" t="str">
        <f t="shared" ca="1" si="117"/>
        <v/>
      </c>
      <c r="Y107" s="763" t="str">
        <f t="shared" si="86"/>
        <v/>
      </c>
      <c r="Z107" s="764" t="str">
        <f t="shared" ca="1" si="118"/>
        <v/>
      </c>
      <c r="AA107" s="763" t="str">
        <f t="shared" si="88"/>
        <v/>
      </c>
      <c r="AB107" s="764" t="str">
        <f t="shared" ca="1" si="119"/>
        <v/>
      </c>
      <c r="AC107" s="763" t="str">
        <f t="shared" si="90"/>
        <v/>
      </c>
      <c r="AD107" s="764" t="str">
        <f t="shared" ca="1" si="120"/>
        <v/>
      </c>
      <c r="AE107" s="763" t="str">
        <f t="shared" si="92"/>
        <v/>
      </c>
      <c r="AF107" s="764" t="str">
        <f t="shared" ca="1" si="121"/>
        <v/>
      </c>
      <c r="AG107" s="763" t="str">
        <f t="shared" si="94"/>
        <v/>
      </c>
      <c r="AH107" s="764" t="str">
        <f t="shared" ca="1" si="122"/>
        <v/>
      </c>
      <c r="AI107" s="763" t="str">
        <f t="shared" si="96"/>
        <v/>
      </c>
      <c r="AJ107" s="764" t="str">
        <f t="shared" ca="1" si="123"/>
        <v/>
      </c>
      <c r="AK107" s="763" t="str">
        <f t="shared" si="98"/>
        <v/>
      </c>
      <c r="AL107" s="764" t="str">
        <f t="shared" ca="1" si="124"/>
        <v/>
      </c>
      <c r="AM107" s="763" t="str">
        <f t="shared" si="100"/>
        <v/>
      </c>
      <c r="AN107" s="764" t="str">
        <f t="shared" ca="1" si="125"/>
        <v/>
      </c>
      <c r="AO107" s="763" t="str">
        <f t="shared" si="102"/>
        <v/>
      </c>
      <c r="AP107" s="764" t="str">
        <f t="shared" ca="1" si="126"/>
        <v/>
      </c>
      <c r="AQ107" s="763" t="str">
        <f t="shared" si="104"/>
        <v/>
      </c>
      <c r="AR107" s="764" t="str">
        <f t="shared" ca="1" si="127"/>
        <v/>
      </c>
      <c r="AS107" s="763" t="str">
        <f t="shared" si="106"/>
        <v/>
      </c>
      <c r="AT107" s="764"/>
      <c r="AU107" s="763"/>
      <c r="AV107" s="764"/>
      <c r="AW107" s="763"/>
      <c r="AX107" s="764"/>
      <c r="AY107" s="763"/>
      <c r="AZ107" s="764"/>
      <c r="BA107" s="763"/>
      <c r="BB107" s="764"/>
      <c r="BC107" s="763"/>
      <c r="BD107" s="764"/>
      <c r="BE107" s="763"/>
      <c r="BF107" s="764"/>
      <c r="BG107" s="763"/>
      <c r="BH107" s="764"/>
      <c r="BI107" s="763"/>
      <c r="BJ107" s="764"/>
      <c r="BK107" s="763"/>
    </row>
    <row r="108" spans="1:63" ht="21" hidden="1" customHeight="1" x14ac:dyDescent="0.2">
      <c r="A108" s="759">
        <v>36</v>
      </c>
      <c r="B108" s="760"/>
      <c r="C108" s="761" t="str">
        <f t="shared" si="64"/>
        <v/>
      </c>
      <c r="D108" s="764" t="str">
        <f t="shared" si="107"/>
        <v/>
      </c>
      <c r="E108" s="763" t="str">
        <f t="shared" si="66"/>
        <v/>
      </c>
      <c r="F108" s="764" t="str">
        <f t="shared" si="108"/>
        <v/>
      </c>
      <c r="G108" s="763" t="str">
        <f t="shared" si="68"/>
        <v/>
      </c>
      <c r="H108" s="764" t="str">
        <f t="shared" ca="1" si="109"/>
        <v/>
      </c>
      <c r="I108" s="763" t="str">
        <f t="shared" si="70"/>
        <v/>
      </c>
      <c r="J108" s="764" t="str">
        <f t="shared" ca="1" si="110"/>
        <v/>
      </c>
      <c r="K108" s="763" t="str">
        <f t="shared" si="72"/>
        <v/>
      </c>
      <c r="L108" s="764" t="str">
        <f t="shared" ca="1" si="111"/>
        <v/>
      </c>
      <c r="M108" s="763" t="str">
        <f t="shared" si="74"/>
        <v/>
      </c>
      <c r="N108" s="764" t="str">
        <f t="shared" ca="1" si="112"/>
        <v/>
      </c>
      <c r="O108" s="763" t="str">
        <f t="shared" si="76"/>
        <v/>
      </c>
      <c r="P108" s="764" t="str">
        <f t="shared" ca="1" si="113"/>
        <v/>
      </c>
      <c r="Q108" s="763" t="str">
        <f t="shared" si="78"/>
        <v/>
      </c>
      <c r="R108" s="764" t="str">
        <f t="shared" ca="1" si="114"/>
        <v/>
      </c>
      <c r="S108" s="763" t="str">
        <f t="shared" si="80"/>
        <v/>
      </c>
      <c r="T108" s="764" t="str">
        <f t="shared" ca="1" si="115"/>
        <v/>
      </c>
      <c r="U108" s="763" t="str">
        <f t="shared" si="82"/>
        <v/>
      </c>
      <c r="V108" s="764" t="str">
        <f t="shared" ca="1" si="116"/>
        <v/>
      </c>
      <c r="W108" s="763" t="str">
        <f t="shared" si="84"/>
        <v/>
      </c>
      <c r="X108" s="764" t="str">
        <f t="shared" ca="1" si="117"/>
        <v/>
      </c>
      <c r="Y108" s="763" t="str">
        <f t="shared" si="86"/>
        <v/>
      </c>
      <c r="Z108" s="764" t="str">
        <f t="shared" ca="1" si="118"/>
        <v/>
      </c>
      <c r="AA108" s="763" t="str">
        <f t="shared" si="88"/>
        <v/>
      </c>
      <c r="AB108" s="764" t="str">
        <f t="shared" ca="1" si="119"/>
        <v/>
      </c>
      <c r="AC108" s="763" t="str">
        <f t="shared" si="90"/>
        <v/>
      </c>
      <c r="AD108" s="764" t="str">
        <f t="shared" ca="1" si="120"/>
        <v/>
      </c>
      <c r="AE108" s="763" t="str">
        <f t="shared" si="92"/>
        <v/>
      </c>
      <c r="AF108" s="764" t="str">
        <f t="shared" ca="1" si="121"/>
        <v/>
      </c>
      <c r="AG108" s="763" t="str">
        <f t="shared" si="94"/>
        <v/>
      </c>
      <c r="AH108" s="764" t="str">
        <f t="shared" ca="1" si="122"/>
        <v/>
      </c>
      <c r="AI108" s="763" t="str">
        <f t="shared" si="96"/>
        <v/>
      </c>
      <c r="AJ108" s="764" t="str">
        <f t="shared" ca="1" si="123"/>
        <v/>
      </c>
      <c r="AK108" s="763" t="str">
        <f t="shared" si="98"/>
        <v/>
      </c>
      <c r="AL108" s="764" t="str">
        <f t="shared" ca="1" si="124"/>
        <v/>
      </c>
      <c r="AM108" s="763" t="str">
        <f t="shared" si="100"/>
        <v/>
      </c>
      <c r="AN108" s="764" t="str">
        <f t="shared" ca="1" si="125"/>
        <v/>
      </c>
      <c r="AO108" s="763" t="str">
        <f t="shared" si="102"/>
        <v/>
      </c>
      <c r="AP108" s="764" t="str">
        <f t="shared" ca="1" si="126"/>
        <v/>
      </c>
      <c r="AQ108" s="763" t="str">
        <f t="shared" si="104"/>
        <v/>
      </c>
      <c r="AR108" s="764" t="str">
        <f t="shared" ca="1" si="127"/>
        <v/>
      </c>
      <c r="AS108" s="763" t="str">
        <f t="shared" si="106"/>
        <v/>
      </c>
      <c r="AT108" s="764"/>
      <c r="AU108" s="763"/>
      <c r="AV108" s="764"/>
      <c r="AW108" s="763"/>
      <c r="AX108" s="764"/>
      <c r="AY108" s="763"/>
      <c r="AZ108" s="764"/>
      <c r="BA108" s="763"/>
      <c r="BB108" s="764"/>
      <c r="BC108" s="763"/>
      <c r="BD108" s="764"/>
      <c r="BE108" s="763"/>
      <c r="BF108" s="764"/>
      <c r="BG108" s="763"/>
      <c r="BH108" s="764"/>
      <c r="BI108" s="763"/>
      <c r="BJ108" s="764"/>
      <c r="BK108" s="763"/>
    </row>
    <row r="109" spans="1:63" ht="21" hidden="1" customHeight="1" x14ac:dyDescent="0.2">
      <c r="A109" s="759">
        <v>37</v>
      </c>
      <c r="B109" s="760"/>
      <c r="C109" s="761" t="str">
        <f t="shared" si="64"/>
        <v/>
      </c>
      <c r="D109" s="764" t="str">
        <f t="shared" si="107"/>
        <v/>
      </c>
      <c r="E109" s="763" t="str">
        <f t="shared" si="66"/>
        <v/>
      </c>
      <c r="F109" s="764" t="str">
        <f t="shared" si="108"/>
        <v/>
      </c>
      <c r="G109" s="763" t="str">
        <f t="shared" si="68"/>
        <v/>
      </c>
      <c r="H109" s="764" t="str">
        <f t="shared" ca="1" si="109"/>
        <v/>
      </c>
      <c r="I109" s="763" t="str">
        <f t="shared" si="70"/>
        <v/>
      </c>
      <c r="J109" s="764" t="str">
        <f t="shared" ca="1" si="110"/>
        <v/>
      </c>
      <c r="K109" s="763" t="str">
        <f t="shared" si="72"/>
        <v/>
      </c>
      <c r="L109" s="764" t="str">
        <f t="shared" ca="1" si="111"/>
        <v/>
      </c>
      <c r="M109" s="763" t="str">
        <f t="shared" si="74"/>
        <v/>
      </c>
      <c r="N109" s="764" t="str">
        <f t="shared" ca="1" si="112"/>
        <v/>
      </c>
      <c r="O109" s="763" t="str">
        <f t="shared" si="76"/>
        <v/>
      </c>
      <c r="P109" s="764" t="str">
        <f t="shared" ca="1" si="113"/>
        <v/>
      </c>
      <c r="Q109" s="763" t="str">
        <f t="shared" si="78"/>
        <v/>
      </c>
      <c r="R109" s="764" t="str">
        <f t="shared" ca="1" si="114"/>
        <v/>
      </c>
      <c r="S109" s="763" t="str">
        <f t="shared" si="80"/>
        <v/>
      </c>
      <c r="T109" s="764" t="str">
        <f t="shared" ca="1" si="115"/>
        <v/>
      </c>
      <c r="U109" s="763" t="str">
        <f t="shared" si="82"/>
        <v/>
      </c>
      <c r="V109" s="764" t="str">
        <f t="shared" ca="1" si="116"/>
        <v/>
      </c>
      <c r="W109" s="763" t="str">
        <f t="shared" si="84"/>
        <v/>
      </c>
      <c r="X109" s="764" t="str">
        <f t="shared" ca="1" si="117"/>
        <v/>
      </c>
      <c r="Y109" s="763" t="str">
        <f t="shared" si="86"/>
        <v/>
      </c>
      <c r="Z109" s="764" t="str">
        <f t="shared" ca="1" si="118"/>
        <v/>
      </c>
      <c r="AA109" s="763" t="str">
        <f t="shared" si="88"/>
        <v/>
      </c>
      <c r="AB109" s="764" t="str">
        <f t="shared" ca="1" si="119"/>
        <v/>
      </c>
      <c r="AC109" s="763" t="str">
        <f t="shared" si="90"/>
        <v/>
      </c>
      <c r="AD109" s="764" t="str">
        <f t="shared" ca="1" si="120"/>
        <v/>
      </c>
      <c r="AE109" s="763" t="str">
        <f t="shared" si="92"/>
        <v/>
      </c>
      <c r="AF109" s="764" t="str">
        <f t="shared" ca="1" si="121"/>
        <v/>
      </c>
      <c r="AG109" s="763" t="str">
        <f t="shared" si="94"/>
        <v/>
      </c>
      <c r="AH109" s="764" t="str">
        <f t="shared" ca="1" si="122"/>
        <v/>
      </c>
      <c r="AI109" s="763" t="str">
        <f t="shared" si="96"/>
        <v/>
      </c>
      <c r="AJ109" s="764" t="str">
        <f t="shared" ca="1" si="123"/>
        <v/>
      </c>
      <c r="AK109" s="763" t="str">
        <f t="shared" si="98"/>
        <v/>
      </c>
      <c r="AL109" s="764" t="str">
        <f t="shared" ca="1" si="124"/>
        <v/>
      </c>
      <c r="AM109" s="763" t="str">
        <f t="shared" si="100"/>
        <v/>
      </c>
      <c r="AN109" s="764" t="str">
        <f t="shared" ca="1" si="125"/>
        <v/>
      </c>
      <c r="AO109" s="763" t="str">
        <f t="shared" si="102"/>
        <v/>
      </c>
      <c r="AP109" s="764" t="str">
        <f t="shared" ca="1" si="126"/>
        <v/>
      </c>
      <c r="AQ109" s="763" t="str">
        <f t="shared" si="104"/>
        <v/>
      </c>
      <c r="AR109" s="764" t="str">
        <f t="shared" ca="1" si="127"/>
        <v/>
      </c>
      <c r="AS109" s="763" t="str">
        <f t="shared" si="106"/>
        <v/>
      </c>
      <c r="AT109" s="764"/>
      <c r="AU109" s="763"/>
      <c r="AV109" s="764"/>
      <c r="AW109" s="763"/>
      <c r="AX109" s="764"/>
      <c r="AY109" s="763"/>
      <c r="AZ109" s="764"/>
      <c r="BA109" s="763"/>
      <c r="BB109" s="764"/>
      <c r="BC109" s="763"/>
      <c r="BD109" s="764"/>
      <c r="BE109" s="763"/>
      <c r="BF109" s="764"/>
      <c r="BG109" s="763"/>
      <c r="BH109" s="764"/>
      <c r="BI109" s="763"/>
      <c r="BJ109" s="764"/>
      <c r="BK109" s="763"/>
    </row>
    <row r="110" spans="1:63" ht="21" hidden="1" customHeight="1" x14ac:dyDescent="0.2">
      <c r="A110" s="759">
        <v>38</v>
      </c>
      <c r="B110" s="760"/>
      <c r="C110" s="761" t="str">
        <f t="shared" si="64"/>
        <v/>
      </c>
      <c r="D110" s="764" t="str">
        <f t="shared" si="107"/>
        <v/>
      </c>
      <c r="E110" s="763" t="str">
        <f t="shared" si="66"/>
        <v/>
      </c>
      <c r="F110" s="764" t="str">
        <f t="shared" si="108"/>
        <v/>
      </c>
      <c r="G110" s="763" t="str">
        <f t="shared" si="68"/>
        <v/>
      </c>
      <c r="H110" s="764" t="str">
        <f t="shared" ca="1" si="109"/>
        <v/>
      </c>
      <c r="I110" s="763" t="str">
        <f t="shared" si="70"/>
        <v/>
      </c>
      <c r="J110" s="764" t="str">
        <f t="shared" ca="1" si="110"/>
        <v/>
      </c>
      <c r="K110" s="763" t="str">
        <f t="shared" si="72"/>
        <v/>
      </c>
      <c r="L110" s="764" t="str">
        <f t="shared" ca="1" si="111"/>
        <v/>
      </c>
      <c r="M110" s="763" t="str">
        <f t="shared" si="74"/>
        <v/>
      </c>
      <c r="N110" s="764" t="str">
        <f t="shared" ca="1" si="112"/>
        <v/>
      </c>
      <c r="O110" s="763" t="str">
        <f t="shared" si="76"/>
        <v/>
      </c>
      <c r="P110" s="764" t="str">
        <f t="shared" ca="1" si="113"/>
        <v/>
      </c>
      <c r="Q110" s="763" t="str">
        <f t="shared" si="78"/>
        <v/>
      </c>
      <c r="R110" s="764" t="str">
        <f t="shared" ca="1" si="114"/>
        <v/>
      </c>
      <c r="S110" s="763" t="str">
        <f t="shared" si="80"/>
        <v/>
      </c>
      <c r="T110" s="764" t="str">
        <f t="shared" ca="1" si="115"/>
        <v/>
      </c>
      <c r="U110" s="763" t="str">
        <f t="shared" si="82"/>
        <v/>
      </c>
      <c r="V110" s="764" t="str">
        <f t="shared" ca="1" si="116"/>
        <v/>
      </c>
      <c r="W110" s="763" t="str">
        <f t="shared" si="84"/>
        <v/>
      </c>
      <c r="X110" s="764" t="str">
        <f t="shared" ca="1" si="117"/>
        <v/>
      </c>
      <c r="Y110" s="763" t="str">
        <f t="shared" si="86"/>
        <v/>
      </c>
      <c r="Z110" s="764" t="str">
        <f t="shared" ca="1" si="118"/>
        <v/>
      </c>
      <c r="AA110" s="763" t="str">
        <f t="shared" si="88"/>
        <v/>
      </c>
      <c r="AB110" s="764" t="str">
        <f t="shared" ca="1" si="119"/>
        <v/>
      </c>
      <c r="AC110" s="763" t="str">
        <f t="shared" si="90"/>
        <v/>
      </c>
      <c r="AD110" s="764" t="str">
        <f t="shared" ca="1" si="120"/>
        <v/>
      </c>
      <c r="AE110" s="763" t="str">
        <f t="shared" si="92"/>
        <v/>
      </c>
      <c r="AF110" s="764" t="str">
        <f t="shared" ca="1" si="121"/>
        <v/>
      </c>
      <c r="AG110" s="763" t="str">
        <f t="shared" si="94"/>
        <v/>
      </c>
      <c r="AH110" s="764" t="str">
        <f t="shared" ca="1" si="122"/>
        <v/>
      </c>
      <c r="AI110" s="763" t="str">
        <f t="shared" si="96"/>
        <v/>
      </c>
      <c r="AJ110" s="764" t="str">
        <f t="shared" ca="1" si="123"/>
        <v/>
      </c>
      <c r="AK110" s="763" t="str">
        <f t="shared" si="98"/>
        <v/>
      </c>
      <c r="AL110" s="764" t="str">
        <f t="shared" ca="1" si="124"/>
        <v/>
      </c>
      <c r="AM110" s="763" t="str">
        <f t="shared" si="100"/>
        <v/>
      </c>
      <c r="AN110" s="764" t="str">
        <f t="shared" ca="1" si="125"/>
        <v/>
      </c>
      <c r="AO110" s="763" t="str">
        <f t="shared" si="102"/>
        <v/>
      </c>
      <c r="AP110" s="764" t="str">
        <f t="shared" ca="1" si="126"/>
        <v/>
      </c>
      <c r="AQ110" s="763" t="str">
        <f t="shared" si="104"/>
        <v/>
      </c>
      <c r="AR110" s="764" t="str">
        <f t="shared" ca="1" si="127"/>
        <v/>
      </c>
      <c r="AS110" s="763" t="str">
        <f t="shared" si="106"/>
        <v/>
      </c>
      <c r="AT110" s="764"/>
      <c r="AU110" s="763"/>
      <c r="AV110" s="764"/>
      <c r="AW110" s="763"/>
      <c r="AX110" s="764"/>
      <c r="AY110" s="763"/>
      <c r="AZ110" s="764"/>
      <c r="BA110" s="763"/>
      <c r="BB110" s="764"/>
      <c r="BC110" s="763"/>
      <c r="BD110" s="764"/>
      <c r="BE110" s="763"/>
      <c r="BF110" s="764"/>
      <c r="BG110" s="763"/>
      <c r="BH110" s="764"/>
      <c r="BI110" s="763"/>
      <c r="BJ110" s="764"/>
      <c r="BK110" s="763"/>
    </row>
    <row r="111" spans="1:63" ht="21" hidden="1" customHeight="1" x14ac:dyDescent="0.2">
      <c r="A111" s="759">
        <v>39</v>
      </c>
      <c r="B111" s="760"/>
      <c r="C111" s="761" t="str">
        <f t="shared" si="64"/>
        <v/>
      </c>
      <c r="D111" s="764" t="str">
        <f t="shared" si="107"/>
        <v/>
      </c>
      <c r="E111" s="763" t="str">
        <f t="shared" si="66"/>
        <v/>
      </c>
      <c r="F111" s="764" t="str">
        <f t="shared" si="108"/>
        <v/>
      </c>
      <c r="G111" s="763" t="str">
        <f t="shared" si="68"/>
        <v/>
      </c>
      <c r="H111" s="764" t="str">
        <f t="shared" ca="1" si="109"/>
        <v/>
      </c>
      <c r="I111" s="763" t="str">
        <f t="shared" si="70"/>
        <v/>
      </c>
      <c r="J111" s="764" t="str">
        <f t="shared" ca="1" si="110"/>
        <v/>
      </c>
      <c r="K111" s="763" t="str">
        <f t="shared" si="72"/>
        <v/>
      </c>
      <c r="L111" s="764" t="str">
        <f t="shared" ca="1" si="111"/>
        <v/>
      </c>
      <c r="M111" s="763" t="str">
        <f t="shared" si="74"/>
        <v/>
      </c>
      <c r="N111" s="764" t="str">
        <f t="shared" ca="1" si="112"/>
        <v/>
      </c>
      <c r="O111" s="763" t="str">
        <f t="shared" si="76"/>
        <v/>
      </c>
      <c r="P111" s="764" t="str">
        <f t="shared" ca="1" si="113"/>
        <v/>
      </c>
      <c r="Q111" s="763" t="str">
        <f t="shared" si="78"/>
        <v/>
      </c>
      <c r="R111" s="764" t="str">
        <f t="shared" ca="1" si="114"/>
        <v/>
      </c>
      <c r="S111" s="763" t="str">
        <f t="shared" si="80"/>
        <v/>
      </c>
      <c r="T111" s="764" t="str">
        <f t="shared" ca="1" si="115"/>
        <v/>
      </c>
      <c r="U111" s="763" t="str">
        <f t="shared" si="82"/>
        <v/>
      </c>
      <c r="V111" s="764" t="str">
        <f t="shared" ca="1" si="116"/>
        <v/>
      </c>
      <c r="W111" s="763" t="str">
        <f t="shared" si="84"/>
        <v/>
      </c>
      <c r="X111" s="764" t="str">
        <f t="shared" ca="1" si="117"/>
        <v/>
      </c>
      <c r="Y111" s="763" t="str">
        <f t="shared" si="86"/>
        <v/>
      </c>
      <c r="Z111" s="764" t="str">
        <f t="shared" ca="1" si="118"/>
        <v/>
      </c>
      <c r="AA111" s="763" t="str">
        <f t="shared" si="88"/>
        <v/>
      </c>
      <c r="AB111" s="764" t="str">
        <f t="shared" ca="1" si="119"/>
        <v/>
      </c>
      <c r="AC111" s="763" t="str">
        <f t="shared" si="90"/>
        <v/>
      </c>
      <c r="AD111" s="764" t="str">
        <f t="shared" ca="1" si="120"/>
        <v/>
      </c>
      <c r="AE111" s="763" t="str">
        <f t="shared" si="92"/>
        <v/>
      </c>
      <c r="AF111" s="764" t="str">
        <f t="shared" ca="1" si="121"/>
        <v/>
      </c>
      <c r="AG111" s="763" t="str">
        <f t="shared" si="94"/>
        <v/>
      </c>
      <c r="AH111" s="764" t="str">
        <f t="shared" ca="1" si="122"/>
        <v/>
      </c>
      <c r="AI111" s="763" t="str">
        <f t="shared" si="96"/>
        <v/>
      </c>
      <c r="AJ111" s="764" t="str">
        <f t="shared" ca="1" si="123"/>
        <v/>
      </c>
      <c r="AK111" s="763" t="str">
        <f t="shared" si="98"/>
        <v/>
      </c>
      <c r="AL111" s="764" t="str">
        <f t="shared" ca="1" si="124"/>
        <v/>
      </c>
      <c r="AM111" s="763" t="str">
        <f t="shared" si="100"/>
        <v/>
      </c>
      <c r="AN111" s="764" t="str">
        <f t="shared" ca="1" si="125"/>
        <v/>
      </c>
      <c r="AO111" s="763" t="str">
        <f t="shared" si="102"/>
        <v/>
      </c>
      <c r="AP111" s="764" t="str">
        <f t="shared" ca="1" si="126"/>
        <v/>
      </c>
      <c r="AQ111" s="763" t="str">
        <f t="shared" si="104"/>
        <v/>
      </c>
      <c r="AR111" s="764" t="str">
        <f t="shared" ca="1" si="127"/>
        <v/>
      </c>
      <c r="AS111" s="763" t="str">
        <f t="shared" si="106"/>
        <v/>
      </c>
      <c r="AT111" s="764"/>
      <c r="AU111" s="763"/>
      <c r="AV111" s="764"/>
      <c r="AW111" s="763"/>
      <c r="AX111" s="764"/>
      <c r="AY111" s="763"/>
      <c r="AZ111" s="764"/>
      <c r="BA111" s="763"/>
      <c r="BB111" s="764"/>
      <c r="BC111" s="763"/>
      <c r="BD111" s="764"/>
      <c r="BE111" s="763"/>
      <c r="BF111" s="764"/>
      <c r="BG111" s="763"/>
      <c r="BH111" s="764"/>
      <c r="BI111" s="763"/>
      <c r="BJ111" s="764"/>
      <c r="BK111" s="763"/>
    </row>
    <row r="112" spans="1:63" ht="21" hidden="1" customHeight="1" x14ac:dyDescent="0.2">
      <c r="A112" s="759">
        <v>40</v>
      </c>
      <c r="B112" s="760"/>
      <c r="C112" s="761" t="str">
        <f t="shared" si="64"/>
        <v/>
      </c>
      <c r="D112" s="764" t="str">
        <f t="shared" si="107"/>
        <v/>
      </c>
      <c r="E112" s="763" t="str">
        <f t="shared" si="66"/>
        <v/>
      </c>
      <c r="F112" s="764" t="str">
        <f t="shared" si="108"/>
        <v/>
      </c>
      <c r="G112" s="763" t="str">
        <f t="shared" si="68"/>
        <v/>
      </c>
      <c r="H112" s="764" t="str">
        <f t="shared" ca="1" si="109"/>
        <v/>
      </c>
      <c r="I112" s="763" t="str">
        <f t="shared" si="70"/>
        <v/>
      </c>
      <c r="J112" s="764" t="str">
        <f t="shared" ca="1" si="110"/>
        <v/>
      </c>
      <c r="K112" s="763" t="str">
        <f t="shared" si="72"/>
        <v/>
      </c>
      <c r="L112" s="764" t="str">
        <f t="shared" ca="1" si="111"/>
        <v/>
      </c>
      <c r="M112" s="763" t="str">
        <f t="shared" si="74"/>
        <v/>
      </c>
      <c r="N112" s="764" t="str">
        <f t="shared" ca="1" si="112"/>
        <v/>
      </c>
      <c r="O112" s="763" t="str">
        <f t="shared" si="76"/>
        <v/>
      </c>
      <c r="P112" s="764" t="str">
        <f t="shared" ca="1" si="113"/>
        <v/>
      </c>
      <c r="Q112" s="763" t="str">
        <f t="shared" si="78"/>
        <v/>
      </c>
      <c r="R112" s="764" t="str">
        <f t="shared" ca="1" si="114"/>
        <v/>
      </c>
      <c r="S112" s="763" t="str">
        <f t="shared" si="80"/>
        <v/>
      </c>
      <c r="T112" s="764" t="str">
        <f t="shared" ca="1" si="115"/>
        <v/>
      </c>
      <c r="U112" s="763" t="str">
        <f t="shared" si="82"/>
        <v/>
      </c>
      <c r="V112" s="764" t="str">
        <f t="shared" ca="1" si="116"/>
        <v/>
      </c>
      <c r="W112" s="763" t="str">
        <f t="shared" si="84"/>
        <v/>
      </c>
      <c r="X112" s="764" t="str">
        <f t="shared" ca="1" si="117"/>
        <v/>
      </c>
      <c r="Y112" s="763" t="str">
        <f t="shared" si="86"/>
        <v/>
      </c>
      <c r="Z112" s="764" t="str">
        <f t="shared" ca="1" si="118"/>
        <v/>
      </c>
      <c r="AA112" s="763" t="str">
        <f t="shared" si="88"/>
        <v/>
      </c>
      <c r="AB112" s="764" t="str">
        <f t="shared" ca="1" si="119"/>
        <v/>
      </c>
      <c r="AC112" s="763" t="str">
        <f t="shared" si="90"/>
        <v/>
      </c>
      <c r="AD112" s="764" t="str">
        <f t="shared" ca="1" si="120"/>
        <v/>
      </c>
      <c r="AE112" s="763" t="str">
        <f t="shared" si="92"/>
        <v/>
      </c>
      <c r="AF112" s="764" t="str">
        <f t="shared" ca="1" si="121"/>
        <v/>
      </c>
      <c r="AG112" s="763" t="str">
        <f t="shared" si="94"/>
        <v/>
      </c>
      <c r="AH112" s="764" t="str">
        <f t="shared" ca="1" si="122"/>
        <v/>
      </c>
      <c r="AI112" s="763" t="str">
        <f t="shared" si="96"/>
        <v/>
      </c>
      <c r="AJ112" s="764" t="str">
        <f t="shared" ca="1" si="123"/>
        <v/>
      </c>
      <c r="AK112" s="763" t="str">
        <f t="shared" si="98"/>
        <v/>
      </c>
      <c r="AL112" s="764" t="str">
        <f t="shared" ca="1" si="124"/>
        <v/>
      </c>
      <c r="AM112" s="763" t="str">
        <f t="shared" si="100"/>
        <v/>
      </c>
      <c r="AN112" s="764" t="str">
        <f t="shared" ca="1" si="125"/>
        <v/>
      </c>
      <c r="AO112" s="763" t="str">
        <f t="shared" si="102"/>
        <v/>
      </c>
      <c r="AP112" s="764" t="str">
        <f t="shared" ca="1" si="126"/>
        <v/>
      </c>
      <c r="AQ112" s="763" t="str">
        <f t="shared" si="104"/>
        <v/>
      </c>
      <c r="AR112" s="764" t="str">
        <f t="shared" ca="1" si="127"/>
        <v/>
      </c>
      <c r="AS112" s="763" t="str">
        <f t="shared" si="106"/>
        <v/>
      </c>
      <c r="AT112" s="764"/>
      <c r="AU112" s="763"/>
      <c r="AV112" s="764"/>
      <c r="AW112" s="763"/>
      <c r="AX112" s="764"/>
      <c r="AY112" s="763"/>
      <c r="AZ112" s="764"/>
      <c r="BA112" s="763"/>
      <c r="BB112" s="764"/>
      <c r="BC112" s="763"/>
      <c r="BD112" s="764"/>
      <c r="BE112" s="763"/>
      <c r="BF112" s="764"/>
      <c r="BG112" s="763"/>
      <c r="BH112" s="764"/>
      <c r="BI112" s="763"/>
      <c r="BJ112" s="764"/>
      <c r="BK112" s="763"/>
    </row>
    <row r="113" spans="1:63" ht="21" hidden="1" customHeight="1" x14ac:dyDescent="0.2">
      <c r="A113" s="759">
        <v>41</v>
      </c>
      <c r="B113" s="760"/>
      <c r="C113" s="761" t="str">
        <f t="shared" si="64"/>
        <v/>
      </c>
      <c r="D113" s="764" t="str">
        <f t="shared" si="107"/>
        <v/>
      </c>
      <c r="E113" s="763" t="str">
        <f t="shared" si="66"/>
        <v/>
      </c>
      <c r="F113" s="764" t="str">
        <f t="shared" si="108"/>
        <v/>
      </c>
      <c r="G113" s="763" t="str">
        <f t="shared" si="68"/>
        <v/>
      </c>
      <c r="H113" s="764" t="str">
        <f t="shared" ca="1" si="109"/>
        <v/>
      </c>
      <c r="I113" s="763" t="str">
        <f t="shared" si="70"/>
        <v/>
      </c>
      <c r="J113" s="764" t="str">
        <f t="shared" ca="1" si="110"/>
        <v/>
      </c>
      <c r="K113" s="763" t="str">
        <f t="shared" si="72"/>
        <v/>
      </c>
      <c r="L113" s="764" t="str">
        <f t="shared" ca="1" si="111"/>
        <v/>
      </c>
      <c r="M113" s="763" t="str">
        <f t="shared" si="74"/>
        <v/>
      </c>
      <c r="N113" s="764" t="str">
        <f t="shared" ca="1" si="112"/>
        <v/>
      </c>
      <c r="O113" s="763" t="str">
        <f t="shared" si="76"/>
        <v/>
      </c>
      <c r="P113" s="764" t="str">
        <f t="shared" ca="1" si="113"/>
        <v/>
      </c>
      <c r="Q113" s="763" t="str">
        <f t="shared" si="78"/>
        <v/>
      </c>
      <c r="R113" s="764" t="str">
        <f t="shared" ca="1" si="114"/>
        <v/>
      </c>
      <c r="S113" s="763" t="str">
        <f t="shared" si="80"/>
        <v/>
      </c>
      <c r="T113" s="764" t="str">
        <f t="shared" ca="1" si="115"/>
        <v/>
      </c>
      <c r="U113" s="763" t="str">
        <f t="shared" si="82"/>
        <v/>
      </c>
      <c r="V113" s="764" t="str">
        <f t="shared" ca="1" si="116"/>
        <v/>
      </c>
      <c r="W113" s="763" t="str">
        <f t="shared" si="84"/>
        <v/>
      </c>
      <c r="X113" s="764" t="str">
        <f t="shared" ca="1" si="117"/>
        <v/>
      </c>
      <c r="Y113" s="763" t="str">
        <f t="shared" si="86"/>
        <v/>
      </c>
      <c r="Z113" s="764" t="str">
        <f t="shared" ca="1" si="118"/>
        <v/>
      </c>
      <c r="AA113" s="763" t="str">
        <f t="shared" si="88"/>
        <v/>
      </c>
      <c r="AB113" s="764" t="str">
        <f t="shared" ca="1" si="119"/>
        <v/>
      </c>
      <c r="AC113" s="763" t="str">
        <f t="shared" si="90"/>
        <v/>
      </c>
      <c r="AD113" s="764" t="str">
        <f t="shared" ca="1" si="120"/>
        <v/>
      </c>
      <c r="AE113" s="763" t="str">
        <f t="shared" si="92"/>
        <v/>
      </c>
      <c r="AF113" s="764" t="str">
        <f t="shared" ca="1" si="121"/>
        <v/>
      </c>
      <c r="AG113" s="763" t="str">
        <f t="shared" si="94"/>
        <v/>
      </c>
      <c r="AH113" s="764" t="str">
        <f t="shared" ca="1" si="122"/>
        <v/>
      </c>
      <c r="AI113" s="763" t="str">
        <f t="shared" si="96"/>
        <v/>
      </c>
      <c r="AJ113" s="764" t="str">
        <f t="shared" ca="1" si="123"/>
        <v/>
      </c>
      <c r="AK113" s="763" t="str">
        <f t="shared" si="98"/>
        <v/>
      </c>
      <c r="AL113" s="764" t="str">
        <f t="shared" ca="1" si="124"/>
        <v/>
      </c>
      <c r="AM113" s="763" t="str">
        <f t="shared" si="100"/>
        <v/>
      </c>
      <c r="AN113" s="764" t="str">
        <f t="shared" ca="1" si="125"/>
        <v/>
      </c>
      <c r="AO113" s="763" t="str">
        <f t="shared" si="102"/>
        <v/>
      </c>
      <c r="AP113" s="764" t="str">
        <f t="shared" ca="1" si="126"/>
        <v/>
      </c>
      <c r="AQ113" s="763" t="str">
        <f t="shared" si="104"/>
        <v/>
      </c>
      <c r="AR113" s="764" t="str">
        <f t="shared" ca="1" si="127"/>
        <v/>
      </c>
      <c r="AS113" s="763" t="str">
        <f t="shared" si="106"/>
        <v/>
      </c>
      <c r="AT113" s="764"/>
      <c r="AU113" s="763"/>
      <c r="AV113" s="764"/>
      <c r="AW113" s="763"/>
      <c r="AX113" s="764"/>
      <c r="AY113" s="763"/>
      <c r="AZ113" s="764"/>
      <c r="BA113" s="763"/>
      <c r="BB113" s="764"/>
      <c r="BC113" s="763"/>
      <c r="BD113" s="764"/>
      <c r="BE113" s="763"/>
      <c r="BF113" s="764"/>
      <c r="BG113" s="763"/>
      <c r="BH113" s="764"/>
      <c r="BI113" s="763"/>
      <c r="BJ113" s="764"/>
      <c r="BK113" s="763"/>
    </row>
    <row r="114" spans="1:63" ht="21" hidden="1" customHeight="1" x14ac:dyDescent="0.2">
      <c r="A114" s="759">
        <v>42</v>
      </c>
      <c r="B114" s="760"/>
      <c r="C114" s="761" t="str">
        <f t="shared" si="64"/>
        <v/>
      </c>
      <c r="D114" s="764" t="str">
        <f t="shared" si="107"/>
        <v/>
      </c>
      <c r="E114" s="763" t="str">
        <f t="shared" si="66"/>
        <v/>
      </c>
      <c r="F114" s="764" t="str">
        <f t="shared" si="108"/>
        <v/>
      </c>
      <c r="G114" s="763" t="str">
        <f t="shared" si="68"/>
        <v/>
      </c>
      <c r="H114" s="764" t="str">
        <f t="shared" ca="1" si="109"/>
        <v/>
      </c>
      <c r="I114" s="763" t="str">
        <f t="shared" si="70"/>
        <v/>
      </c>
      <c r="J114" s="764" t="str">
        <f t="shared" ca="1" si="110"/>
        <v/>
      </c>
      <c r="K114" s="763" t="str">
        <f t="shared" si="72"/>
        <v/>
      </c>
      <c r="L114" s="764" t="str">
        <f t="shared" ca="1" si="111"/>
        <v/>
      </c>
      <c r="M114" s="763" t="str">
        <f t="shared" si="74"/>
        <v/>
      </c>
      <c r="N114" s="764" t="str">
        <f t="shared" ca="1" si="112"/>
        <v/>
      </c>
      <c r="O114" s="763" t="str">
        <f t="shared" si="76"/>
        <v/>
      </c>
      <c r="P114" s="764" t="str">
        <f t="shared" ca="1" si="113"/>
        <v/>
      </c>
      <c r="Q114" s="763" t="str">
        <f t="shared" si="78"/>
        <v/>
      </c>
      <c r="R114" s="764" t="str">
        <f t="shared" ca="1" si="114"/>
        <v/>
      </c>
      <c r="S114" s="763" t="str">
        <f t="shared" si="80"/>
        <v/>
      </c>
      <c r="T114" s="764" t="str">
        <f t="shared" ca="1" si="115"/>
        <v/>
      </c>
      <c r="U114" s="763" t="str">
        <f t="shared" si="82"/>
        <v/>
      </c>
      <c r="V114" s="764" t="str">
        <f t="shared" ca="1" si="116"/>
        <v/>
      </c>
      <c r="W114" s="763" t="str">
        <f t="shared" si="84"/>
        <v/>
      </c>
      <c r="X114" s="764" t="str">
        <f t="shared" ca="1" si="117"/>
        <v/>
      </c>
      <c r="Y114" s="763" t="str">
        <f t="shared" si="86"/>
        <v/>
      </c>
      <c r="Z114" s="764" t="str">
        <f t="shared" ca="1" si="118"/>
        <v/>
      </c>
      <c r="AA114" s="763" t="str">
        <f t="shared" si="88"/>
        <v/>
      </c>
      <c r="AB114" s="764" t="str">
        <f t="shared" ca="1" si="119"/>
        <v/>
      </c>
      <c r="AC114" s="763" t="str">
        <f t="shared" si="90"/>
        <v/>
      </c>
      <c r="AD114" s="764" t="str">
        <f t="shared" ca="1" si="120"/>
        <v/>
      </c>
      <c r="AE114" s="763" t="str">
        <f t="shared" si="92"/>
        <v/>
      </c>
      <c r="AF114" s="764" t="str">
        <f t="shared" ca="1" si="121"/>
        <v/>
      </c>
      <c r="AG114" s="763" t="str">
        <f t="shared" si="94"/>
        <v/>
      </c>
      <c r="AH114" s="764" t="str">
        <f t="shared" ca="1" si="122"/>
        <v/>
      </c>
      <c r="AI114" s="763" t="str">
        <f t="shared" si="96"/>
        <v/>
      </c>
      <c r="AJ114" s="764" t="str">
        <f t="shared" ca="1" si="123"/>
        <v/>
      </c>
      <c r="AK114" s="763" t="str">
        <f t="shared" si="98"/>
        <v/>
      </c>
      <c r="AL114" s="764" t="str">
        <f t="shared" ca="1" si="124"/>
        <v/>
      </c>
      <c r="AM114" s="763" t="str">
        <f t="shared" si="100"/>
        <v/>
      </c>
      <c r="AN114" s="764" t="str">
        <f t="shared" ca="1" si="125"/>
        <v/>
      </c>
      <c r="AO114" s="763" t="str">
        <f t="shared" si="102"/>
        <v/>
      </c>
      <c r="AP114" s="764" t="str">
        <f t="shared" ca="1" si="126"/>
        <v/>
      </c>
      <c r="AQ114" s="763" t="str">
        <f t="shared" si="104"/>
        <v/>
      </c>
      <c r="AR114" s="764" t="str">
        <f t="shared" ca="1" si="127"/>
        <v/>
      </c>
      <c r="AS114" s="763" t="str">
        <f t="shared" si="106"/>
        <v/>
      </c>
      <c r="AT114" s="764"/>
      <c r="AU114" s="763"/>
      <c r="AV114" s="764"/>
      <c r="AW114" s="763"/>
      <c r="AX114" s="764"/>
      <c r="AY114" s="763"/>
      <c r="AZ114" s="764"/>
      <c r="BA114" s="763"/>
      <c r="BB114" s="764"/>
      <c r="BC114" s="763"/>
      <c r="BD114" s="764"/>
      <c r="BE114" s="763"/>
      <c r="BF114" s="764"/>
      <c r="BG114" s="763"/>
      <c r="BH114" s="764"/>
      <c r="BI114" s="763"/>
      <c r="BJ114" s="764"/>
      <c r="BK114" s="763"/>
    </row>
    <row r="115" spans="1:63" ht="21" hidden="1" customHeight="1" x14ac:dyDescent="0.2">
      <c r="A115" s="759">
        <v>43</v>
      </c>
      <c r="B115" s="760"/>
      <c r="C115" s="761" t="str">
        <f t="shared" si="64"/>
        <v/>
      </c>
      <c r="D115" s="764" t="str">
        <f t="shared" si="107"/>
        <v/>
      </c>
      <c r="E115" s="763" t="str">
        <f t="shared" si="66"/>
        <v/>
      </c>
      <c r="F115" s="764" t="str">
        <f t="shared" si="108"/>
        <v/>
      </c>
      <c r="G115" s="763" t="str">
        <f t="shared" si="68"/>
        <v/>
      </c>
      <c r="H115" s="764" t="str">
        <f t="shared" ca="1" si="109"/>
        <v/>
      </c>
      <c r="I115" s="763" t="str">
        <f t="shared" si="70"/>
        <v/>
      </c>
      <c r="J115" s="764" t="str">
        <f t="shared" ca="1" si="110"/>
        <v/>
      </c>
      <c r="K115" s="763" t="str">
        <f t="shared" si="72"/>
        <v/>
      </c>
      <c r="L115" s="764" t="str">
        <f t="shared" ca="1" si="111"/>
        <v/>
      </c>
      <c r="M115" s="763" t="str">
        <f t="shared" si="74"/>
        <v/>
      </c>
      <c r="N115" s="764" t="str">
        <f t="shared" ca="1" si="112"/>
        <v/>
      </c>
      <c r="O115" s="763" t="str">
        <f t="shared" si="76"/>
        <v/>
      </c>
      <c r="P115" s="764" t="str">
        <f t="shared" ca="1" si="113"/>
        <v/>
      </c>
      <c r="Q115" s="763" t="str">
        <f t="shared" si="78"/>
        <v/>
      </c>
      <c r="R115" s="764" t="str">
        <f t="shared" ca="1" si="114"/>
        <v/>
      </c>
      <c r="S115" s="763" t="str">
        <f t="shared" si="80"/>
        <v/>
      </c>
      <c r="T115" s="764" t="str">
        <f t="shared" ca="1" si="115"/>
        <v/>
      </c>
      <c r="U115" s="763" t="str">
        <f t="shared" si="82"/>
        <v/>
      </c>
      <c r="V115" s="764" t="str">
        <f t="shared" ca="1" si="116"/>
        <v/>
      </c>
      <c r="W115" s="763" t="str">
        <f t="shared" si="84"/>
        <v/>
      </c>
      <c r="X115" s="764" t="str">
        <f t="shared" ca="1" si="117"/>
        <v/>
      </c>
      <c r="Y115" s="763" t="str">
        <f t="shared" si="86"/>
        <v/>
      </c>
      <c r="Z115" s="764" t="str">
        <f t="shared" ca="1" si="118"/>
        <v/>
      </c>
      <c r="AA115" s="763" t="str">
        <f t="shared" si="88"/>
        <v/>
      </c>
      <c r="AB115" s="764" t="str">
        <f t="shared" ca="1" si="119"/>
        <v/>
      </c>
      <c r="AC115" s="763" t="str">
        <f t="shared" si="90"/>
        <v/>
      </c>
      <c r="AD115" s="764" t="str">
        <f t="shared" ca="1" si="120"/>
        <v/>
      </c>
      <c r="AE115" s="763" t="str">
        <f t="shared" si="92"/>
        <v/>
      </c>
      <c r="AF115" s="764" t="str">
        <f t="shared" ca="1" si="121"/>
        <v/>
      </c>
      <c r="AG115" s="763" t="str">
        <f t="shared" si="94"/>
        <v/>
      </c>
      <c r="AH115" s="764" t="str">
        <f t="shared" ca="1" si="122"/>
        <v/>
      </c>
      <c r="AI115" s="763" t="str">
        <f t="shared" si="96"/>
        <v/>
      </c>
      <c r="AJ115" s="764" t="str">
        <f t="shared" ca="1" si="123"/>
        <v/>
      </c>
      <c r="AK115" s="763" t="str">
        <f t="shared" si="98"/>
        <v/>
      </c>
      <c r="AL115" s="764" t="str">
        <f t="shared" ca="1" si="124"/>
        <v/>
      </c>
      <c r="AM115" s="763" t="str">
        <f t="shared" si="100"/>
        <v/>
      </c>
      <c r="AN115" s="764" t="str">
        <f t="shared" ca="1" si="125"/>
        <v/>
      </c>
      <c r="AO115" s="763" t="str">
        <f t="shared" si="102"/>
        <v/>
      </c>
      <c r="AP115" s="764" t="str">
        <f t="shared" ca="1" si="126"/>
        <v/>
      </c>
      <c r="AQ115" s="763" t="str">
        <f t="shared" si="104"/>
        <v/>
      </c>
      <c r="AR115" s="764" t="str">
        <f t="shared" ca="1" si="127"/>
        <v/>
      </c>
      <c r="AS115" s="763" t="str">
        <f t="shared" si="106"/>
        <v/>
      </c>
      <c r="AT115" s="764"/>
      <c r="AU115" s="763"/>
      <c r="AV115" s="764"/>
      <c r="AW115" s="763"/>
      <c r="AX115" s="764"/>
      <c r="AY115" s="763"/>
      <c r="AZ115" s="764"/>
      <c r="BA115" s="763"/>
      <c r="BB115" s="764"/>
      <c r="BC115" s="763"/>
      <c r="BD115" s="764"/>
      <c r="BE115" s="763"/>
      <c r="BF115" s="764"/>
      <c r="BG115" s="763"/>
      <c r="BH115" s="764"/>
      <c r="BI115" s="763"/>
      <c r="BJ115" s="764"/>
      <c r="BK115" s="763"/>
    </row>
    <row r="116" spans="1:63" ht="21" hidden="1" customHeight="1" x14ac:dyDescent="0.2">
      <c r="A116" s="759">
        <v>44</v>
      </c>
      <c r="B116" s="760"/>
      <c r="C116" s="761" t="str">
        <f t="shared" si="64"/>
        <v/>
      </c>
      <c r="D116" s="764" t="str">
        <f t="shared" si="107"/>
        <v/>
      </c>
      <c r="E116" s="763" t="str">
        <f t="shared" si="66"/>
        <v/>
      </c>
      <c r="F116" s="764" t="str">
        <f t="shared" si="108"/>
        <v/>
      </c>
      <c r="G116" s="763" t="str">
        <f t="shared" si="68"/>
        <v/>
      </c>
      <c r="H116" s="764" t="str">
        <f t="shared" ca="1" si="109"/>
        <v/>
      </c>
      <c r="I116" s="763" t="str">
        <f t="shared" si="70"/>
        <v/>
      </c>
      <c r="J116" s="764" t="str">
        <f t="shared" ca="1" si="110"/>
        <v/>
      </c>
      <c r="K116" s="763" t="str">
        <f t="shared" si="72"/>
        <v/>
      </c>
      <c r="L116" s="764" t="str">
        <f t="shared" ca="1" si="111"/>
        <v/>
      </c>
      <c r="M116" s="763" t="str">
        <f t="shared" si="74"/>
        <v/>
      </c>
      <c r="N116" s="764" t="str">
        <f t="shared" ca="1" si="112"/>
        <v/>
      </c>
      <c r="O116" s="763" t="str">
        <f t="shared" si="76"/>
        <v/>
      </c>
      <c r="P116" s="764" t="str">
        <f t="shared" ca="1" si="113"/>
        <v/>
      </c>
      <c r="Q116" s="763" t="str">
        <f t="shared" si="78"/>
        <v/>
      </c>
      <c r="R116" s="764" t="str">
        <f t="shared" ca="1" si="114"/>
        <v/>
      </c>
      <c r="S116" s="763" t="str">
        <f t="shared" si="80"/>
        <v/>
      </c>
      <c r="T116" s="764" t="str">
        <f t="shared" ca="1" si="115"/>
        <v/>
      </c>
      <c r="U116" s="763" t="str">
        <f t="shared" si="82"/>
        <v/>
      </c>
      <c r="V116" s="764" t="str">
        <f t="shared" ca="1" si="116"/>
        <v/>
      </c>
      <c r="W116" s="763" t="str">
        <f t="shared" si="84"/>
        <v/>
      </c>
      <c r="X116" s="764" t="str">
        <f t="shared" ca="1" si="117"/>
        <v/>
      </c>
      <c r="Y116" s="763" t="str">
        <f t="shared" si="86"/>
        <v/>
      </c>
      <c r="Z116" s="764" t="str">
        <f t="shared" ca="1" si="118"/>
        <v/>
      </c>
      <c r="AA116" s="763" t="str">
        <f t="shared" si="88"/>
        <v/>
      </c>
      <c r="AB116" s="764" t="str">
        <f t="shared" ca="1" si="119"/>
        <v/>
      </c>
      <c r="AC116" s="763" t="str">
        <f t="shared" si="90"/>
        <v/>
      </c>
      <c r="AD116" s="764" t="str">
        <f t="shared" ca="1" si="120"/>
        <v/>
      </c>
      <c r="AE116" s="763" t="str">
        <f t="shared" si="92"/>
        <v/>
      </c>
      <c r="AF116" s="764" t="str">
        <f t="shared" ca="1" si="121"/>
        <v/>
      </c>
      <c r="AG116" s="763" t="str">
        <f t="shared" si="94"/>
        <v/>
      </c>
      <c r="AH116" s="764" t="str">
        <f t="shared" ca="1" si="122"/>
        <v/>
      </c>
      <c r="AI116" s="763" t="str">
        <f t="shared" si="96"/>
        <v/>
      </c>
      <c r="AJ116" s="764" t="str">
        <f t="shared" ca="1" si="123"/>
        <v/>
      </c>
      <c r="AK116" s="763" t="str">
        <f t="shared" si="98"/>
        <v/>
      </c>
      <c r="AL116" s="764" t="str">
        <f t="shared" ca="1" si="124"/>
        <v/>
      </c>
      <c r="AM116" s="763" t="str">
        <f t="shared" si="100"/>
        <v/>
      </c>
      <c r="AN116" s="764" t="str">
        <f t="shared" ca="1" si="125"/>
        <v/>
      </c>
      <c r="AO116" s="763" t="str">
        <f t="shared" si="102"/>
        <v/>
      </c>
      <c r="AP116" s="764" t="str">
        <f t="shared" ca="1" si="126"/>
        <v/>
      </c>
      <c r="AQ116" s="763" t="str">
        <f t="shared" si="104"/>
        <v/>
      </c>
      <c r="AR116" s="764" t="str">
        <f t="shared" ca="1" si="127"/>
        <v/>
      </c>
      <c r="AS116" s="763" t="str">
        <f t="shared" si="106"/>
        <v/>
      </c>
      <c r="AT116" s="764"/>
      <c r="AU116" s="763"/>
      <c r="AV116" s="764"/>
      <c r="AW116" s="763"/>
      <c r="AX116" s="764"/>
      <c r="AY116" s="763"/>
      <c r="AZ116" s="764"/>
      <c r="BA116" s="763"/>
      <c r="BB116" s="764"/>
      <c r="BC116" s="763"/>
      <c r="BD116" s="764"/>
      <c r="BE116" s="763"/>
      <c r="BF116" s="764"/>
      <c r="BG116" s="763"/>
      <c r="BH116" s="764"/>
      <c r="BI116" s="763"/>
      <c r="BJ116" s="764"/>
      <c r="BK116" s="763"/>
    </row>
    <row r="117" spans="1:63" ht="21" hidden="1" customHeight="1" x14ac:dyDescent="0.2">
      <c r="A117" s="759">
        <v>45</v>
      </c>
      <c r="B117" s="760"/>
      <c r="C117" s="761" t="str">
        <f t="shared" si="64"/>
        <v/>
      </c>
      <c r="D117" s="764" t="str">
        <f t="shared" si="107"/>
        <v/>
      </c>
      <c r="E117" s="763" t="str">
        <f t="shared" si="66"/>
        <v/>
      </c>
      <c r="F117" s="764" t="str">
        <f t="shared" si="108"/>
        <v/>
      </c>
      <c r="G117" s="763" t="str">
        <f t="shared" si="68"/>
        <v/>
      </c>
      <c r="H117" s="764" t="str">
        <f t="shared" ca="1" si="109"/>
        <v/>
      </c>
      <c r="I117" s="763" t="str">
        <f t="shared" si="70"/>
        <v/>
      </c>
      <c r="J117" s="764" t="str">
        <f t="shared" ca="1" si="110"/>
        <v/>
      </c>
      <c r="K117" s="763" t="str">
        <f t="shared" si="72"/>
        <v/>
      </c>
      <c r="L117" s="764" t="str">
        <f t="shared" ca="1" si="111"/>
        <v/>
      </c>
      <c r="M117" s="763" t="str">
        <f t="shared" si="74"/>
        <v/>
      </c>
      <c r="N117" s="764" t="str">
        <f t="shared" ca="1" si="112"/>
        <v/>
      </c>
      <c r="O117" s="763" t="str">
        <f t="shared" si="76"/>
        <v/>
      </c>
      <c r="P117" s="764" t="str">
        <f t="shared" ca="1" si="113"/>
        <v/>
      </c>
      <c r="Q117" s="763" t="str">
        <f t="shared" si="78"/>
        <v/>
      </c>
      <c r="R117" s="764" t="str">
        <f t="shared" ca="1" si="114"/>
        <v/>
      </c>
      <c r="S117" s="763" t="str">
        <f t="shared" si="80"/>
        <v/>
      </c>
      <c r="T117" s="764" t="str">
        <f t="shared" ca="1" si="115"/>
        <v/>
      </c>
      <c r="U117" s="763" t="str">
        <f t="shared" si="82"/>
        <v/>
      </c>
      <c r="V117" s="764" t="str">
        <f t="shared" ca="1" si="116"/>
        <v/>
      </c>
      <c r="W117" s="763" t="str">
        <f t="shared" si="84"/>
        <v/>
      </c>
      <c r="X117" s="764" t="str">
        <f t="shared" ca="1" si="117"/>
        <v/>
      </c>
      <c r="Y117" s="763" t="str">
        <f t="shared" si="86"/>
        <v/>
      </c>
      <c r="Z117" s="764" t="str">
        <f t="shared" ca="1" si="118"/>
        <v/>
      </c>
      <c r="AA117" s="763" t="str">
        <f t="shared" si="88"/>
        <v/>
      </c>
      <c r="AB117" s="764" t="str">
        <f t="shared" ca="1" si="119"/>
        <v/>
      </c>
      <c r="AC117" s="763" t="str">
        <f t="shared" si="90"/>
        <v/>
      </c>
      <c r="AD117" s="764" t="str">
        <f t="shared" ca="1" si="120"/>
        <v/>
      </c>
      <c r="AE117" s="763" t="str">
        <f t="shared" si="92"/>
        <v/>
      </c>
      <c r="AF117" s="764" t="str">
        <f t="shared" ca="1" si="121"/>
        <v/>
      </c>
      <c r="AG117" s="763" t="str">
        <f t="shared" si="94"/>
        <v/>
      </c>
      <c r="AH117" s="764" t="str">
        <f t="shared" ca="1" si="122"/>
        <v/>
      </c>
      <c r="AI117" s="763" t="str">
        <f t="shared" si="96"/>
        <v/>
      </c>
      <c r="AJ117" s="764" t="str">
        <f t="shared" ca="1" si="123"/>
        <v/>
      </c>
      <c r="AK117" s="763" t="str">
        <f t="shared" si="98"/>
        <v/>
      </c>
      <c r="AL117" s="764" t="str">
        <f t="shared" ca="1" si="124"/>
        <v/>
      </c>
      <c r="AM117" s="763" t="str">
        <f t="shared" si="100"/>
        <v/>
      </c>
      <c r="AN117" s="764" t="str">
        <f t="shared" ca="1" si="125"/>
        <v/>
      </c>
      <c r="AO117" s="763" t="str">
        <f t="shared" si="102"/>
        <v/>
      </c>
      <c r="AP117" s="764" t="str">
        <f t="shared" ca="1" si="126"/>
        <v/>
      </c>
      <c r="AQ117" s="763" t="str">
        <f t="shared" si="104"/>
        <v/>
      </c>
      <c r="AR117" s="764" t="str">
        <f t="shared" ca="1" si="127"/>
        <v/>
      </c>
      <c r="AS117" s="763" t="str">
        <f t="shared" si="106"/>
        <v/>
      </c>
      <c r="AT117" s="764"/>
      <c r="AU117" s="763"/>
      <c r="AV117" s="764"/>
      <c r="AW117" s="763"/>
      <c r="AX117" s="764"/>
      <c r="AY117" s="763"/>
      <c r="AZ117" s="764"/>
      <c r="BA117" s="763"/>
      <c r="BB117" s="764"/>
      <c r="BC117" s="763"/>
      <c r="BD117" s="764"/>
      <c r="BE117" s="763"/>
      <c r="BF117" s="764"/>
      <c r="BG117" s="763"/>
      <c r="BH117" s="764"/>
      <c r="BI117" s="763"/>
      <c r="BJ117" s="764"/>
      <c r="BK117" s="763"/>
    </row>
    <row r="118" spans="1:63" ht="21" hidden="1" customHeight="1" x14ac:dyDescent="0.2">
      <c r="A118" s="759">
        <v>46</v>
      </c>
      <c r="B118" s="760"/>
      <c r="C118" s="761" t="str">
        <f t="shared" si="64"/>
        <v/>
      </c>
      <c r="D118" s="764" t="str">
        <f t="shared" si="107"/>
        <v/>
      </c>
      <c r="E118" s="763" t="str">
        <f t="shared" si="66"/>
        <v/>
      </c>
      <c r="F118" s="764" t="str">
        <f t="shared" si="108"/>
        <v/>
      </c>
      <c r="G118" s="763" t="str">
        <f t="shared" si="68"/>
        <v/>
      </c>
      <c r="H118" s="764" t="str">
        <f t="shared" ca="1" si="109"/>
        <v/>
      </c>
      <c r="I118" s="763" t="str">
        <f t="shared" si="70"/>
        <v/>
      </c>
      <c r="J118" s="764" t="str">
        <f t="shared" ca="1" si="110"/>
        <v/>
      </c>
      <c r="K118" s="763" t="str">
        <f t="shared" si="72"/>
        <v/>
      </c>
      <c r="L118" s="764" t="str">
        <f t="shared" ca="1" si="111"/>
        <v/>
      </c>
      <c r="M118" s="763" t="str">
        <f t="shared" si="74"/>
        <v/>
      </c>
      <c r="N118" s="764" t="str">
        <f t="shared" ca="1" si="112"/>
        <v/>
      </c>
      <c r="O118" s="763" t="str">
        <f t="shared" si="76"/>
        <v/>
      </c>
      <c r="P118" s="764" t="str">
        <f t="shared" ca="1" si="113"/>
        <v/>
      </c>
      <c r="Q118" s="763" t="str">
        <f t="shared" si="78"/>
        <v/>
      </c>
      <c r="R118" s="764" t="str">
        <f t="shared" ca="1" si="114"/>
        <v/>
      </c>
      <c r="S118" s="763" t="str">
        <f t="shared" si="80"/>
        <v/>
      </c>
      <c r="T118" s="764" t="str">
        <f t="shared" ca="1" si="115"/>
        <v/>
      </c>
      <c r="U118" s="763" t="str">
        <f t="shared" si="82"/>
        <v/>
      </c>
      <c r="V118" s="764" t="str">
        <f t="shared" ca="1" si="116"/>
        <v/>
      </c>
      <c r="W118" s="763" t="str">
        <f t="shared" si="84"/>
        <v/>
      </c>
      <c r="X118" s="764" t="str">
        <f t="shared" ca="1" si="117"/>
        <v/>
      </c>
      <c r="Y118" s="763" t="str">
        <f t="shared" si="86"/>
        <v/>
      </c>
      <c r="Z118" s="764" t="str">
        <f t="shared" ca="1" si="118"/>
        <v/>
      </c>
      <c r="AA118" s="763" t="str">
        <f t="shared" si="88"/>
        <v/>
      </c>
      <c r="AB118" s="764" t="str">
        <f t="shared" ca="1" si="119"/>
        <v/>
      </c>
      <c r="AC118" s="763" t="str">
        <f t="shared" si="90"/>
        <v/>
      </c>
      <c r="AD118" s="764" t="str">
        <f t="shared" ca="1" si="120"/>
        <v/>
      </c>
      <c r="AE118" s="763" t="str">
        <f t="shared" si="92"/>
        <v/>
      </c>
      <c r="AF118" s="764" t="str">
        <f t="shared" ca="1" si="121"/>
        <v/>
      </c>
      <c r="AG118" s="763" t="str">
        <f t="shared" si="94"/>
        <v/>
      </c>
      <c r="AH118" s="764" t="str">
        <f t="shared" ca="1" si="122"/>
        <v/>
      </c>
      <c r="AI118" s="763" t="str">
        <f t="shared" si="96"/>
        <v/>
      </c>
      <c r="AJ118" s="764" t="str">
        <f t="shared" ca="1" si="123"/>
        <v/>
      </c>
      <c r="AK118" s="763" t="str">
        <f t="shared" si="98"/>
        <v/>
      </c>
      <c r="AL118" s="764" t="str">
        <f t="shared" ca="1" si="124"/>
        <v/>
      </c>
      <c r="AM118" s="763" t="str">
        <f t="shared" si="100"/>
        <v/>
      </c>
      <c r="AN118" s="764" t="str">
        <f t="shared" ca="1" si="125"/>
        <v/>
      </c>
      <c r="AO118" s="763" t="str">
        <f t="shared" si="102"/>
        <v/>
      </c>
      <c r="AP118" s="764" t="str">
        <f t="shared" ca="1" si="126"/>
        <v/>
      </c>
      <c r="AQ118" s="763" t="str">
        <f t="shared" si="104"/>
        <v/>
      </c>
      <c r="AR118" s="764" t="str">
        <f t="shared" ca="1" si="127"/>
        <v/>
      </c>
      <c r="AS118" s="763" t="str">
        <f t="shared" si="106"/>
        <v/>
      </c>
      <c r="AT118" s="764"/>
      <c r="AU118" s="763"/>
      <c r="AV118" s="764"/>
      <c r="AW118" s="763"/>
      <c r="AX118" s="764"/>
      <c r="AY118" s="763"/>
      <c r="AZ118" s="764"/>
      <c r="BA118" s="763"/>
      <c r="BB118" s="764"/>
      <c r="BC118" s="763"/>
      <c r="BD118" s="764"/>
      <c r="BE118" s="763"/>
      <c r="BF118" s="764"/>
      <c r="BG118" s="763"/>
      <c r="BH118" s="764"/>
      <c r="BI118" s="763"/>
      <c r="BJ118" s="764"/>
      <c r="BK118" s="763"/>
    </row>
    <row r="119" spans="1:63" ht="21" hidden="1" customHeight="1" x14ac:dyDescent="0.2">
      <c r="A119" s="759">
        <v>47</v>
      </c>
      <c r="B119" s="760"/>
      <c r="C119" s="761" t="str">
        <f t="shared" si="64"/>
        <v/>
      </c>
      <c r="D119" s="764" t="str">
        <f t="shared" si="107"/>
        <v/>
      </c>
      <c r="E119" s="763" t="str">
        <f t="shared" si="66"/>
        <v/>
      </c>
      <c r="F119" s="764" t="str">
        <f t="shared" si="108"/>
        <v/>
      </c>
      <c r="G119" s="763" t="str">
        <f t="shared" si="68"/>
        <v/>
      </c>
      <c r="H119" s="764" t="str">
        <f t="shared" ca="1" si="109"/>
        <v/>
      </c>
      <c r="I119" s="763" t="str">
        <f t="shared" si="70"/>
        <v/>
      </c>
      <c r="J119" s="764" t="str">
        <f t="shared" ca="1" si="110"/>
        <v/>
      </c>
      <c r="K119" s="763" t="str">
        <f t="shared" si="72"/>
        <v/>
      </c>
      <c r="L119" s="764" t="str">
        <f t="shared" ca="1" si="111"/>
        <v/>
      </c>
      <c r="M119" s="763" t="str">
        <f t="shared" si="74"/>
        <v/>
      </c>
      <c r="N119" s="764" t="str">
        <f t="shared" ca="1" si="112"/>
        <v/>
      </c>
      <c r="O119" s="763" t="str">
        <f t="shared" si="76"/>
        <v/>
      </c>
      <c r="P119" s="764" t="str">
        <f t="shared" ca="1" si="113"/>
        <v/>
      </c>
      <c r="Q119" s="763" t="str">
        <f t="shared" si="78"/>
        <v/>
      </c>
      <c r="R119" s="764" t="str">
        <f t="shared" ca="1" si="114"/>
        <v/>
      </c>
      <c r="S119" s="763" t="str">
        <f t="shared" si="80"/>
        <v/>
      </c>
      <c r="T119" s="764" t="str">
        <f t="shared" ca="1" si="115"/>
        <v/>
      </c>
      <c r="U119" s="763" t="str">
        <f t="shared" si="82"/>
        <v/>
      </c>
      <c r="V119" s="764" t="str">
        <f t="shared" ca="1" si="116"/>
        <v/>
      </c>
      <c r="W119" s="763" t="str">
        <f t="shared" si="84"/>
        <v/>
      </c>
      <c r="X119" s="764" t="str">
        <f t="shared" ca="1" si="117"/>
        <v/>
      </c>
      <c r="Y119" s="763" t="str">
        <f t="shared" si="86"/>
        <v/>
      </c>
      <c r="Z119" s="764" t="str">
        <f t="shared" ca="1" si="118"/>
        <v/>
      </c>
      <c r="AA119" s="763" t="str">
        <f t="shared" si="88"/>
        <v/>
      </c>
      <c r="AB119" s="764" t="str">
        <f t="shared" ca="1" si="119"/>
        <v/>
      </c>
      <c r="AC119" s="763" t="str">
        <f t="shared" si="90"/>
        <v/>
      </c>
      <c r="AD119" s="764" t="str">
        <f t="shared" ca="1" si="120"/>
        <v/>
      </c>
      <c r="AE119" s="763" t="str">
        <f t="shared" si="92"/>
        <v/>
      </c>
      <c r="AF119" s="764" t="str">
        <f t="shared" ca="1" si="121"/>
        <v/>
      </c>
      <c r="AG119" s="763" t="str">
        <f t="shared" si="94"/>
        <v/>
      </c>
      <c r="AH119" s="764" t="str">
        <f t="shared" ca="1" si="122"/>
        <v/>
      </c>
      <c r="AI119" s="763" t="str">
        <f t="shared" si="96"/>
        <v/>
      </c>
      <c r="AJ119" s="764" t="str">
        <f t="shared" ca="1" si="123"/>
        <v/>
      </c>
      <c r="AK119" s="763" t="str">
        <f t="shared" si="98"/>
        <v/>
      </c>
      <c r="AL119" s="764" t="str">
        <f t="shared" ca="1" si="124"/>
        <v/>
      </c>
      <c r="AM119" s="763" t="str">
        <f t="shared" si="100"/>
        <v/>
      </c>
      <c r="AN119" s="764" t="str">
        <f t="shared" ca="1" si="125"/>
        <v/>
      </c>
      <c r="AO119" s="763" t="str">
        <f t="shared" si="102"/>
        <v/>
      </c>
      <c r="AP119" s="764" t="str">
        <f t="shared" ca="1" si="126"/>
        <v/>
      </c>
      <c r="AQ119" s="763" t="str">
        <f t="shared" si="104"/>
        <v/>
      </c>
      <c r="AR119" s="764" t="str">
        <f t="shared" ca="1" si="127"/>
        <v/>
      </c>
      <c r="AS119" s="763" t="str">
        <f t="shared" si="106"/>
        <v/>
      </c>
      <c r="AT119" s="764"/>
      <c r="AU119" s="763"/>
      <c r="AV119" s="764"/>
      <c r="AW119" s="763"/>
      <c r="AX119" s="764"/>
      <c r="AY119" s="763"/>
      <c r="AZ119" s="764"/>
      <c r="BA119" s="763"/>
      <c r="BB119" s="764"/>
      <c r="BC119" s="763"/>
      <c r="BD119" s="764"/>
      <c r="BE119" s="763"/>
      <c r="BF119" s="764"/>
      <c r="BG119" s="763"/>
      <c r="BH119" s="764"/>
      <c r="BI119" s="763"/>
      <c r="BJ119" s="764"/>
      <c r="BK119" s="763"/>
    </row>
    <row r="120" spans="1:63" ht="21" hidden="1" customHeight="1" x14ac:dyDescent="0.2">
      <c r="A120" s="759">
        <v>48</v>
      </c>
      <c r="B120" s="760"/>
      <c r="C120" s="761" t="str">
        <f t="shared" si="64"/>
        <v/>
      </c>
      <c r="D120" s="764" t="str">
        <f t="shared" si="107"/>
        <v/>
      </c>
      <c r="E120" s="763" t="str">
        <f t="shared" si="66"/>
        <v/>
      </c>
      <c r="F120" s="764" t="str">
        <f t="shared" si="108"/>
        <v/>
      </c>
      <c r="G120" s="763" t="str">
        <f t="shared" si="68"/>
        <v/>
      </c>
      <c r="H120" s="764" t="str">
        <f t="shared" ca="1" si="109"/>
        <v/>
      </c>
      <c r="I120" s="763" t="str">
        <f t="shared" si="70"/>
        <v/>
      </c>
      <c r="J120" s="764" t="str">
        <f t="shared" ca="1" si="110"/>
        <v/>
      </c>
      <c r="K120" s="763" t="str">
        <f t="shared" si="72"/>
        <v/>
      </c>
      <c r="L120" s="764" t="str">
        <f t="shared" ca="1" si="111"/>
        <v/>
      </c>
      <c r="M120" s="763" t="str">
        <f t="shared" si="74"/>
        <v/>
      </c>
      <c r="N120" s="764" t="str">
        <f t="shared" ca="1" si="112"/>
        <v/>
      </c>
      <c r="O120" s="763" t="str">
        <f t="shared" si="76"/>
        <v/>
      </c>
      <c r="P120" s="764" t="str">
        <f t="shared" ca="1" si="113"/>
        <v/>
      </c>
      <c r="Q120" s="763" t="str">
        <f t="shared" si="78"/>
        <v/>
      </c>
      <c r="R120" s="764" t="str">
        <f t="shared" ca="1" si="114"/>
        <v/>
      </c>
      <c r="S120" s="763" t="str">
        <f t="shared" si="80"/>
        <v/>
      </c>
      <c r="T120" s="764" t="str">
        <f t="shared" ca="1" si="115"/>
        <v/>
      </c>
      <c r="U120" s="763" t="str">
        <f t="shared" si="82"/>
        <v/>
      </c>
      <c r="V120" s="764" t="str">
        <f t="shared" ca="1" si="116"/>
        <v/>
      </c>
      <c r="W120" s="763" t="str">
        <f t="shared" si="84"/>
        <v/>
      </c>
      <c r="X120" s="764" t="str">
        <f t="shared" ca="1" si="117"/>
        <v/>
      </c>
      <c r="Y120" s="763" t="str">
        <f t="shared" si="86"/>
        <v/>
      </c>
      <c r="Z120" s="764" t="str">
        <f t="shared" ca="1" si="118"/>
        <v/>
      </c>
      <c r="AA120" s="763" t="str">
        <f t="shared" si="88"/>
        <v/>
      </c>
      <c r="AB120" s="764" t="str">
        <f t="shared" ca="1" si="119"/>
        <v/>
      </c>
      <c r="AC120" s="763" t="str">
        <f t="shared" si="90"/>
        <v/>
      </c>
      <c r="AD120" s="764" t="str">
        <f t="shared" ca="1" si="120"/>
        <v/>
      </c>
      <c r="AE120" s="763" t="str">
        <f t="shared" si="92"/>
        <v/>
      </c>
      <c r="AF120" s="764" t="str">
        <f t="shared" ca="1" si="121"/>
        <v/>
      </c>
      <c r="AG120" s="763" t="str">
        <f t="shared" si="94"/>
        <v/>
      </c>
      <c r="AH120" s="764" t="str">
        <f t="shared" ca="1" si="122"/>
        <v/>
      </c>
      <c r="AI120" s="763" t="str">
        <f t="shared" si="96"/>
        <v/>
      </c>
      <c r="AJ120" s="764" t="str">
        <f t="shared" ca="1" si="123"/>
        <v/>
      </c>
      <c r="AK120" s="763" t="str">
        <f t="shared" si="98"/>
        <v/>
      </c>
      <c r="AL120" s="764" t="str">
        <f t="shared" ca="1" si="124"/>
        <v/>
      </c>
      <c r="AM120" s="763" t="str">
        <f t="shared" si="100"/>
        <v/>
      </c>
      <c r="AN120" s="764" t="str">
        <f t="shared" ca="1" si="125"/>
        <v/>
      </c>
      <c r="AO120" s="763" t="str">
        <f t="shared" si="102"/>
        <v/>
      </c>
      <c r="AP120" s="764" t="str">
        <f t="shared" ca="1" si="126"/>
        <v/>
      </c>
      <c r="AQ120" s="763" t="str">
        <f t="shared" si="104"/>
        <v/>
      </c>
      <c r="AR120" s="764" t="str">
        <f t="shared" ca="1" si="127"/>
        <v/>
      </c>
      <c r="AS120" s="763" t="str">
        <f t="shared" si="106"/>
        <v/>
      </c>
      <c r="AT120" s="764"/>
      <c r="AU120" s="763"/>
      <c r="AV120" s="764"/>
      <c r="AW120" s="763"/>
      <c r="AX120" s="764"/>
      <c r="AY120" s="763"/>
      <c r="AZ120" s="764"/>
      <c r="BA120" s="763"/>
      <c r="BB120" s="764"/>
      <c r="BC120" s="763"/>
      <c r="BD120" s="764"/>
      <c r="BE120" s="763"/>
      <c r="BF120" s="764"/>
      <c r="BG120" s="763"/>
      <c r="BH120" s="764"/>
      <c r="BI120" s="763"/>
      <c r="BJ120" s="764"/>
      <c r="BK120" s="763"/>
    </row>
    <row r="121" spans="1:63" ht="21" hidden="1" customHeight="1" x14ac:dyDescent="0.2">
      <c r="A121" s="759">
        <v>49</v>
      </c>
      <c r="B121" s="760"/>
      <c r="C121" s="761" t="str">
        <f t="shared" si="64"/>
        <v/>
      </c>
      <c r="D121" s="764" t="str">
        <f t="shared" si="107"/>
        <v/>
      </c>
      <c r="E121" s="763" t="str">
        <f t="shared" si="66"/>
        <v/>
      </c>
      <c r="F121" s="764" t="str">
        <f t="shared" si="108"/>
        <v/>
      </c>
      <c r="G121" s="763" t="str">
        <f t="shared" si="68"/>
        <v/>
      </c>
      <c r="H121" s="764" t="str">
        <f t="shared" ca="1" si="109"/>
        <v/>
      </c>
      <c r="I121" s="763" t="str">
        <f t="shared" si="70"/>
        <v/>
      </c>
      <c r="J121" s="764" t="str">
        <f t="shared" ca="1" si="110"/>
        <v/>
      </c>
      <c r="K121" s="763" t="str">
        <f t="shared" si="72"/>
        <v/>
      </c>
      <c r="L121" s="764" t="str">
        <f t="shared" ca="1" si="111"/>
        <v/>
      </c>
      <c r="M121" s="763" t="str">
        <f t="shared" si="74"/>
        <v/>
      </c>
      <c r="N121" s="764" t="str">
        <f t="shared" ca="1" si="112"/>
        <v/>
      </c>
      <c r="O121" s="763" t="str">
        <f t="shared" si="76"/>
        <v/>
      </c>
      <c r="P121" s="764" t="str">
        <f t="shared" ca="1" si="113"/>
        <v/>
      </c>
      <c r="Q121" s="763" t="str">
        <f t="shared" si="78"/>
        <v/>
      </c>
      <c r="R121" s="764" t="str">
        <f t="shared" ca="1" si="114"/>
        <v/>
      </c>
      <c r="S121" s="763" t="str">
        <f t="shared" si="80"/>
        <v/>
      </c>
      <c r="T121" s="764" t="str">
        <f t="shared" ca="1" si="115"/>
        <v/>
      </c>
      <c r="U121" s="763" t="str">
        <f t="shared" si="82"/>
        <v/>
      </c>
      <c r="V121" s="764" t="str">
        <f t="shared" ca="1" si="116"/>
        <v/>
      </c>
      <c r="W121" s="763" t="str">
        <f t="shared" si="84"/>
        <v/>
      </c>
      <c r="X121" s="764" t="str">
        <f t="shared" ca="1" si="117"/>
        <v/>
      </c>
      <c r="Y121" s="763" t="str">
        <f t="shared" si="86"/>
        <v/>
      </c>
      <c r="Z121" s="764" t="str">
        <f t="shared" ca="1" si="118"/>
        <v/>
      </c>
      <c r="AA121" s="763" t="str">
        <f t="shared" si="88"/>
        <v/>
      </c>
      <c r="AB121" s="764" t="str">
        <f t="shared" ca="1" si="119"/>
        <v/>
      </c>
      <c r="AC121" s="763" t="str">
        <f t="shared" si="90"/>
        <v/>
      </c>
      <c r="AD121" s="764" t="str">
        <f t="shared" ca="1" si="120"/>
        <v/>
      </c>
      <c r="AE121" s="763" t="str">
        <f t="shared" si="92"/>
        <v/>
      </c>
      <c r="AF121" s="764" t="str">
        <f t="shared" ca="1" si="121"/>
        <v/>
      </c>
      <c r="AG121" s="763" t="str">
        <f t="shared" si="94"/>
        <v/>
      </c>
      <c r="AH121" s="764" t="str">
        <f t="shared" ca="1" si="122"/>
        <v/>
      </c>
      <c r="AI121" s="763" t="str">
        <f t="shared" si="96"/>
        <v/>
      </c>
      <c r="AJ121" s="764" t="str">
        <f t="shared" ca="1" si="123"/>
        <v/>
      </c>
      <c r="AK121" s="763" t="str">
        <f t="shared" si="98"/>
        <v/>
      </c>
      <c r="AL121" s="764" t="str">
        <f t="shared" ca="1" si="124"/>
        <v/>
      </c>
      <c r="AM121" s="763" t="str">
        <f t="shared" si="100"/>
        <v/>
      </c>
      <c r="AN121" s="764" t="str">
        <f t="shared" ca="1" si="125"/>
        <v/>
      </c>
      <c r="AO121" s="763" t="str">
        <f t="shared" si="102"/>
        <v/>
      </c>
      <c r="AP121" s="764" t="str">
        <f t="shared" ca="1" si="126"/>
        <v/>
      </c>
      <c r="AQ121" s="763" t="str">
        <f t="shared" si="104"/>
        <v/>
      </c>
      <c r="AR121" s="764" t="str">
        <f t="shared" ca="1" si="127"/>
        <v/>
      </c>
      <c r="AS121" s="763" t="str">
        <f t="shared" si="106"/>
        <v/>
      </c>
      <c r="AT121" s="764"/>
      <c r="AU121" s="763"/>
      <c r="AV121" s="764"/>
      <c r="AW121" s="763"/>
      <c r="AX121" s="764"/>
      <c r="AY121" s="763"/>
      <c r="AZ121" s="764"/>
      <c r="BA121" s="763"/>
      <c r="BB121" s="764"/>
      <c r="BC121" s="763"/>
      <c r="BD121" s="764"/>
      <c r="BE121" s="763"/>
      <c r="BF121" s="764"/>
      <c r="BG121" s="763"/>
      <c r="BH121" s="764"/>
      <c r="BI121" s="763"/>
      <c r="BJ121" s="764"/>
      <c r="BK121" s="763"/>
    </row>
    <row r="122" spans="1:63" ht="21" hidden="1" customHeight="1" x14ac:dyDescent="0.2">
      <c r="A122" s="759">
        <v>50</v>
      </c>
      <c r="B122" s="760"/>
      <c r="C122" s="761" t="str">
        <f t="shared" si="64"/>
        <v/>
      </c>
      <c r="D122" s="764" t="str">
        <f t="shared" si="107"/>
        <v/>
      </c>
      <c r="E122" s="763" t="str">
        <f t="shared" si="66"/>
        <v/>
      </c>
      <c r="F122" s="764" t="str">
        <f t="shared" si="108"/>
        <v/>
      </c>
      <c r="G122" s="763" t="str">
        <f t="shared" si="68"/>
        <v/>
      </c>
      <c r="H122" s="764" t="str">
        <f t="shared" ca="1" si="109"/>
        <v/>
      </c>
      <c r="I122" s="763" t="str">
        <f t="shared" si="70"/>
        <v/>
      </c>
      <c r="J122" s="764" t="str">
        <f t="shared" ca="1" si="110"/>
        <v/>
      </c>
      <c r="K122" s="763" t="str">
        <f t="shared" si="72"/>
        <v/>
      </c>
      <c r="L122" s="764" t="str">
        <f t="shared" ca="1" si="111"/>
        <v/>
      </c>
      <c r="M122" s="763" t="str">
        <f t="shared" si="74"/>
        <v/>
      </c>
      <c r="N122" s="764" t="str">
        <f t="shared" ca="1" si="112"/>
        <v/>
      </c>
      <c r="O122" s="763" t="str">
        <f t="shared" si="76"/>
        <v/>
      </c>
      <c r="P122" s="764" t="str">
        <f t="shared" ca="1" si="113"/>
        <v/>
      </c>
      <c r="Q122" s="763" t="str">
        <f t="shared" si="78"/>
        <v/>
      </c>
      <c r="R122" s="764" t="str">
        <f t="shared" ca="1" si="114"/>
        <v/>
      </c>
      <c r="S122" s="763" t="str">
        <f t="shared" si="80"/>
        <v/>
      </c>
      <c r="T122" s="764" t="str">
        <f t="shared" ca="1" si="115"/>
        <v/>
      </c>
      <c r="U122" s="763" t="str">
        <f t="shared" si="82"/>
        <v/>
      </c>
      <c r="V122" s="764" t="str">
        <f t="shared" ca="1" si="116"/>
        <v/>
      </c>
      <c r="W122" s="763" t="str">
        <f t="shared" si="84"/>
        <v/>
      </c>
      <c r="X122" s="764" t="str">
        <f t="shared" ca="1" si="117"/>
        <v/>
      </c>
      <c r="Y122" s="763" t="str">
        <f t="shared" si="86"/>
        <v/>
      </c>
      <c r="Z122" s="764" t="str">
        <f t="shared" ca="1" si="118"/>
        <v/>
      </c>
      <c r="AA122" s="763" t="str">
        <f t="shared" si="88"/>
        <v/>
      </c>
      <c r="AB122" s="764" t="str">
        <f t="shared" ca="1" si="119"/>
        <v/>
      </c>
      <c r="AC122" s="763" t="str">
        <f t="shared" si="90"/>
        <v/>
      </c>
      <c r="AD122" s="764" t="str">
        <f t="shared" ca="1" si="120"/>
        <v/>
      </c>
      <c r="AE122" s="763" t="str">
        <f t="shared" si="92"/>
        <v/>
      </c>
      <c r="AF122" s="764" t="str">
        <f t="shared" ca="1" si="121"/>
        <v/>
      </c>
      <c r="AG122" s="763" t="str">
        <f t="shared" si="94"/>
        <v/>
      </c>
      <c r="AH122" s="764" t="str">
        <f t="shared" ca="1" si="122"/>
        <v/>
      </c>
      <c r="AI122" s="763" t="str">
        <f t="shared" si="96"/>
        <v/>
      </c>
      <c r="AJ122" s="764" t="str">
        <f t="shared" ca="1" si="123"/>
        <v/>
      </c>
      <c r="AK122" s="763" t="str">
        <f t="shared" si="98"/>
        <v/>
      </c>
      <c r="AL122" s="764" t="str">
        <f t="shared" ca="1" si="124"/>
        <v/>
      </c>
      <c r="AM122" s="763" t="str">
        <f t="shared" si="100"/>
        <v/>
      </c>
      <c r="AN122" s="764" t="str">
        <f t="shared" ca="1" si="125"/>
        <v/>
      </c>
      <c r="AO122" s="763" t="str">
        <f t="shared" si="102"/>
        <v/>
      </c>
      <c r="AP122" s="764" t="str">
        <f t="shared" ca="1" si="126"/>
        <v/>
      </c>
      <c r="AQ122" s="763" t="str">
        <f t="shared" si="104"/>
        <v/>
      </c>
      <c r="AR122" s="764" t="str">
        <f t="shared" ca="1" si="127"/>
        <v/>
      </c>
      <c r="AS122" s="763" t="str">
        <f t="shared" si="106"/>
        <v/>
      </c>
      <c r="AT122" s="764"/>
      <c r="AU122" s="763"/>
      <c r="AV122" s="764"/>
      <c r="AW122" s="763"/>
      <c r="AX122" s="764"/>
      <c r="AY122" s="763"/>
      <c r="AZ122" s="764"/>
      <c r="BA122" s="763"/>
      <c r="BB122" s="764"/>
      <c r="BC122" s="763"/>
      <c r="BD122" s="764"/>
      <c r="BE122" s="763"/>
      <c r="BF122" s="764"/>
      <c r="BG122" s="763"/>
      <c r="BH122" s="764"/>
      <c r="BI122" s="763"/>
      <c r="BJ122" s="764"/>
      <c r="BK122" s="763"/>
    </row>
    <row r="123" spans="1:63" ht="21" hidden="1" customHeight="1" x14ac:dyDescent="0.2">
      <c r="A123" s="759">
        <v>51</v>
      </c>
      <c r="B123" s="760"/>
      <c r="C123" s="761" t="str">
        <f t="shared" si="64"/>
        <v/>
      </c>
      <c r="D123" s="764" t="str">
        <f t="shared" si="107"/>
        <v/>
      </c>
      <c r="E123" s="763" t="str">
        <f t="shared" si="66"/>
        <v/>
      </c>
      <c r="F123" s="764" t="str">
        <f t="shared" si="108"/>
        <v/>
      </c>
      <c r="G123" s="763" t="str">
        <f t="shared" si="68"/>
        <v/>
      </c>
      <c r="H123" s="764" t="str">
        <f t="shared" ca="1" si="109"/>
        <v/>
      </c>
      <c r="I123" s="763" t="str">
        <f t="shared" si="70"/>
        <v/>
      </c>
      <c r="J123" s="764" t="str">
        <f t="shared" ca="1" si="110"/>
        <v/>
      </c>
      <c r="K123" s="763" t="str">
        <f t="shared" si="72"/>
        <v/>
      </c>
      <c r="L123" s="764" t="str">
        <f t="shared" ca="1" si="111"/>
        <v/>
      </c>
      <c r="M123" s="763" t="str">
        <f t="shared" si="74"/>
        <v/>
      </c>
      <c r="N123" s="764" t="str">
        <f t="shared" ca="1" si="112"/>
        <v/>
      </c>
      <c r="O123" s="763" t="str">
        <f t="shared" si="76"/>
        <v/>
      </c>
      <c r="P123" s="764" t="str">
        <f t="shared" ca="1" si="113"/>
        <v/>
      </c>
      <c r="Q123" s="763" t="str">
        <f t="shared" si="78"/>
        <v/>
      </c>
      <c r="R123" s="764" t="str">
        <f t="shared" ca="1" si="114"/>
        <v/>
      </c>
      <c r="S123" s="763" t="str">
        <f t="shared" si="80"/>
        <v/>
      </c>
      <c r="T123" s="764" t="str">
        <f t="shared" ca="1" si="115"/>
        <v/>
      </c>
      <c r="U123" s="763" t="str">
        <f t="shared" si="82"/>
        <v/>
      </c>
      <c r="V123" s="764" t="str">
        <f t="shared" ca="1" si="116"/>
        <v/>
      </c>
      <c r="W123" s="763" t="str">
        <f t="shared" si="84"/>
        <v/>
      </c>
      <c r="X123" s="764" t="str">
        <f t="shared" ca="1" si="117"/>
        <v/>
      </c>
      <c r="Y123" s="763" t="str">
        <f t="shared" si="86"/>
        <v/>
      </c>
      <c r="Z123" s="764" t="str">
        <f t="shared" ca="1" si="118"/>
        <v/>
      </c>
      <c r="AA123" s="763" t="str">
        <f t="shared" si="88"/>
        <v/>
      </c>
      <c r="AB123" s="764" t="str">
        <f t="shared" ca="1" si="119"/>
        <v/>
      </c>
      <c r="AC123" s="763" t="str">
        <f t="shared" si="90"/>
        <v/>
      </c>
      <c r="AD123" s="764" t="str">
        <f t="shared" ca="1" si="120"/>
        <v/>
      </c>
      <c r="AE123" s="763" t="str">
        <f t="shared" si="92"/>
        <v/>
      </c>
      <c r="AF123" s="764" t="str">
        <f t="shared" ca="1" si="121"/>
        <v/>
      </c>
      <c r="AG123" s="763" t="str">
        <f t="shared" si="94"/>
        <v/>
      </c>
      <c r="AH123" s="764" t="str">
        <f t="shared" ca="1" si="122"/>
        <v/>
      </c>
      <c r="AI123" s="763" t="str">
        <f t="shared" si="96"/>
        <v/>
      </c>
      <c r="AJ123" s="764" t="str">
        <f t="shared" ca="1" si="123"/>
        <v/>
      </c>
      <c r="AK123" s="763" t="str">
        <f t="shared" si="98"/>
        <v/>
      </c>
      <c r="AL123" s="764" t="str">
        <f t="shared" ca="1" si="124"/>
        <v/>
      </c>
      <c r="AM123" s="763" t="str">
        <f t="shared" si="100"/>
        <v/>
      </c>
      <c r="AN123" s="764" t="str">
        <f t="shared" ca="1" si="125"/>
        <v/>
      </c>
      <c r="AO123" s="763" t="str">
        <f t="shared" si="102"/>
        <v/>
      </c>
      <c r="AP123" s="764" t="str">
        <f t="shared" ca="1" si="126"/>
        <v/>
      </c>
      <c r="AQ123" s="763" t="str">
        <f t="shared" si="104"/>
        <v/>
      </c>
      <c r="AR123" s="764" t="str">
        <f t="shared" ca="1" si="127"/>
        <v/>
      </c>
      <c r="AS123" s="763" t="str">
        <f t="shared" si="106"/>
        <v/>
      </c>
      <c r="AT123" s="764"/>
      <c r="AU123" s="763"/>
      <c r="AV123" s="764"/>
      <c r="AW123" s="763"/>
      <c r="AX123" s="764"/>
      <c r="AY123" s="763"/>
      <c r="AZ123" s="764"/>
      <c r="BA123" s="763"/>
      <c r="BB123" s="764"/>
      <c r="BC123" s="763"/>
      <c r="BD123" s="764"/>
      <c r="BE123" s="763"/>
      <c r="BF123" s="764"/>
      <c r="BG123" s="763"/>
      <c r="BH123" s="764"/>
      <c r="BI123" s="763"/>
      <c r="BJ123" s="764"/>
      <c r="BK123" s="763"/>
    </row>
    <row r="124" spans="1:63" ht="21" hidden="1" customHeight="1" x14ac:dyDescent="0.2">
      <c r="A124" s="759">
        <v>52</v>
      </c>
      <c r="B124" s="760"/>
      <c r="C124" s="761" t="str">
        <f t="shared" si="64"/>
        <v/>
      </c>
      <c r="D124" s="764" t="str">
        <f t="shared" si="107"/>
        <v/>
      </c>
      <c r="E124" s="763" t="str">
        <f t="shared" si="66"/>
        <v/>
      </c>
      <c r="F124" s="764" t="str">
        <f t="shared" si="108"/>
        <v/>
      </c>
      <c r="G124" s="763" t="str">
        <f t="shared" si="68"/>
        <v/>
      </c>
      <c r="H124" s="764" t="str">
        <f t="shared" ca="1" si="109"/>
        <v/>
      </c>
      <c r="I124" s="763" t="str">
        <f t="shared" si="70"/>
        <v/>
      </c>
      <c r="J124" s="764" t="str">
        <f t="shared" ca="1" si="110"/>
        <v/>
      </c>
      <c r="K124" s="763" t="str">
        <f t="shared" si="72"/>
        <v/>
      </c>
      <c r="L124" s="764" t="str">
        <f t="shared" ca="1" si="111"/>
        <v/>
      </c>
      <c r="M124" s="763" t="str">
        <f t="shared" si="74"/>
        <v/>
      </c>
      <c r="N124" s="764" t="str">
        <f t="shared" ca="1" si="112"/>
        <v/>
      </c>
      <c r="O124" s="763" t="str">
        <f t="shared" si="76"/>
        <v/>
      </c>
      <c r="P124" s="764" t="str">
        <f t="shared" ca="1" si="113"/>
        <v/>
      </c>
      <c r="Q124" s="763" t="str">
        <f t="shared" si="78"/>
        <v/>
      </c>
      <c r="R124" s="764" t="str">
        <f t="shared" ca="1" si="114"/>
        <v/>
      </c>
      <c r="S124" s="763" t="str">
        <f t="shared" si="80"/>
        <v/>
      </c>
      <c r="T124" s="764" t="str">
        <f t="shared" ca="1" si="115"/>
        <v/>
      </c>
      <c r="U124" s="763" t="str">
        <f t="shared" si="82"/>
        <v/>
      </c>
      <c r="V124" s="764" t="str">
        <f t="shared" ca="1" si="116"/>
        <v/>
      </c>
      <c r="W124" s="763" t="str">
        <f t="shared" si="84"/>
        <v/>
      </c>
      <c r="X124" s="764" t="str">
        <f t="shared" ca="1" si="117"/>
        <v/>
      </c>
      <c r="Y124" s="763" t="str">
        <f t="shared" si="86"/>
        <v/>
      </c>
      <c r="Z124" s="764" t="str">
        <f t="shared" ca="1" si="118"/>
        <v/>
      </c>
      <c r="AA124" s="763" t="str">
        <f t="shared" si="88"/>
        <v/>
      </c>
      <c r="AB124" s="764" t="str">
        <f t="shared" ca="1" si="119"/>
        <v/>
      </c>
      <c r="AC124" s="763" t="str">
        <f t="shared" si="90"/>
        <v/>
      </c>
      <c r="AD124" s="764" t="str">
        <f t="shared" ca="1" si="120"/>
        <v/>
      </c>
      <c r="AE124" s="763" t="str">
        <f t="shared" si="92"/>
        <v/>
      </c>
      <c r="AF124" s="764" t="str">
        <f t="shared" ca="1" si="121"/>
        <v/>
      </c>
      <c r="AG124" s="763" t="str">
        <f t="shared" si="94"/>
        <v/>
      </c>
      <c r="AH124" s="764" t="str">
        <f t="shared" ca="1" si="122"/>
        <v/>
      </c>
      <c r="AI124" s="763" t="str">
        <f t="shared" si="96"/>
        <v/>
      </c>
      <c r="AJ124" s="764" t="str">
        <f t="shared" ca="1" si="123"/>
        <v/>
      </c>
      <c r="AK124" s="763" t="str">
        <f t="shared" si="98"/>
        <v/>
      </c>
      <c r="AL124" s="764" t="str">
        <f t="shared" ca="1" si="124"/>
        <v/>
      </c>
      <c r="AM124" s="763" t="str">
        <f t="shared" si="100"/>
        <v/>
      </c>
      <c r="AN124" s="764" t="str">
        <f t="shared" ca="1" si="125"/>
        <v/>
      </c>
      <c r="AO124" s="763" t="str">
        <f t="shared" si="102"/>
        <v/>
      </c>
      <c r="AP124" s="764" t="str">
        <f t="shared" ca="1" si="126"/>
        <v/>
      </c>
      <c r="AQ124" s="763" t="str">
        <f t="shared" si="104"/>
        <v/>
      </c>
      <c r="AR124" s="764" t="str">
        <f t="shared" ca="1" si="127"/>
        <v/>
      </c>
      <c r="AS124" s="763" t="str">
        <f t="shared" si="106"/>
        <v/>
      </c>
      <c r="AT124" s="764"/>
      <c r="AU124" s="763"/>
      <c r="AV124" s="764"/>
      <c r="AW124" s="763"/>
      <c r="AX124" s="764"/>
      <c r="AY124" s="763"/>
      <c r="AZ124" s="764"/>
      <c r="BA124" s="763"/>
      <c r="BB124" s="764"/>
      <c r="BC124" s="763"/>
      <c r="BD124" s="764"/>
      <c r="BE124" s="763"/>
      <c r="BF124" s="764"/>
      <c r="BG124" s="763"/>
      <c r="BH124" s="764"/>
      <c r="BI124" s="763"/>
      <c r="BJ124" s="764"/>
      <c r="BK124" s="763"/>
    </row>
    <row r="125" spans="1:63" ht="21" hidden="1" customHeight="1" x14ac:dyDescent="0.2">
      <c r="A125" s="759">
        <v>53</v>
      </c>
      <c r="B125" s="760"/>
      <c r="C125" s="761" t="str">
        <f t="shared" si="64"/>
        <v/>
      </c>
      <c r="D125" s="764" t="str">
        <f t="shared" si="107"/>
        <v/>
      </c>
      <c r="E125" s="763" t="str">
        <f t="shared" si="66"/>
        <v/>
      </c>
      <c r="F125" s="764" t="str">
        <f t="shared" si="108"/>
        <v/>
      </c>
      <c r="G125" s="763" t="str">
        <f t="shared" si="68"/>
        <v/>
      </c>
      <c r="H125" s="764" t="str">
        <f t="shared" ca="1" si="109"/>
        <v/>
      </c>
      <c r="I125" s="763" t="str">
        <f t="shared" si="70"/>
        <v/>
      </c>
      <c r="J125" s="764" t="str">
        <f t="shared" ca="1" si="110"/>
        <v/>
      </c>
      <c r="K125" s="763" t="str">
        <f t="shared" si="72"/>
        <v/>
      </c>
      <c r="L125" s="764" t="str">
        <f t="shared" ca="1" si="111"/>
        <v/>
      </c>
      <c r="M125" s="763" t="str">
        <f t="shared" si="74"/>
        <v/>
      </c>
      <c r="N125" s="764" t="str">
        <f t="shared" ca="1" si="112"/>
        <v/>
      </c>
      <c r="O125" s="763" t="str">
        <f t="shared" si="76"/>
        <v/>
      </c>
      <c r="P125" s="764" t="str">
        <f t="shared" ca="1" si="113"/>
        <v/>
      </c>
      <c r="Q125" s="763" t="str">
        <f t="shared" si="78"/>
        <v/>
      </c>
      <c r="R125" s="764" t="str">
        <f t="shared" ca="1" si="114"/>
        <v/>
      </c>
      <c r="S125" s="763" t="str">
        <f t="shared" si="80"/>
        <v/>
      </c>
      <c r="T125" s="764" t="str">
        <f t="shared" ca="1" si="115"/>
        <v/>
      </c>
      <c r="U125" s="763" t="str">
        <f t="shared" si="82"/>
        <v/>
      </c>
      <c r="V125" s="764" t="str">
        <f t="shared" ca="1" si="116"/>
        <v/>
      </c>
      <c r="W125" s="763" t="str">
        <f t="shared" si="84"/>
        <v/>
      </c>
      <c r="X125" s="764" t="str">
        <f t="shared" ca="1" si="117"/>
        <v/>
      </c>
      <c r="Y125" s="763" t="str">
        <f t="shared" si="86"/>
        <v/>
      </c>
      <c r="Z125" s="764" t="str">
        <f t="shared" ca="1" si="118"/>
        <v/>
      </c>
      <c r="AA125" s="763" t="str">
        <f t="shared" si="88"/>
        <v/>
      </c>
      <c r="AB125" s="764" t="str">
        <f t="shared" ca="1" si="119"/>
        <v/>
      </c>
      <c r="AC125" s="763" t="str">
        <f t="shared" si="90"/>
        <v/>
      </c>
      <c r="AD125" s="764" t="str">
        <f t="shared" ca="1" si="120"/>
        <v/>
      </c>
      <c r="AE125" s="763" t="str">
        <f t="shared" si="92"/>
        <v/>
      </c>
      <c r="AF125" s="764" t="str">
        <f t="shared" ca="1" si="121"/>
        <v/>
      </c>
      <c r="AG125" s="763" t="str">
        <f t="shared" si="94"/>
        <v/>
      </c>
      <c r="AH125" s="764" t="str">
        <f t="shared" ca="1" si="122"/>
        <v/>
      </c>
      <c r="AI125" s="763" t="str">
        <f t="shared" si="96"/>
        <v/>
      </c>
      <c r="AJ125" s="764" t="str">
        <f t="shared" ca="1" si="123"/>
        <v/>
      </c>
      <c r="AK125" s="763" t="str">
        <f t="shared" si="98"/>
        <v/>
      </c>
      <c r="AL125" s="764" t="str">
        <f t="shared" ca="1" si="124"/>
        <v/>
      </c>
      <c r="AM125" s="763" t="str">
        <f t="shared" si="100"/>
        <v/>
      </c>
      <c r="AN125" s="764" t="str">
        <f t="shared" ca="1" si="125"/>
        <v/>
      </c>
      <c r="AO125" s="763" t="str">
        <f t="shared" si="102"/>
        <v/>
      </c>
      <c r="AP125" s="764" t="str">
        <f t="shared" ca="1" si="126"/>
        <v/>
      </c>
      <c r="AQ125" s="763" t="str">
        <f t="shared" si="104"/>
        <v/>
      </c>
      <c r="AR125" s="764" t="str">
        <f t="shared" ca="1" si="127"/>
        <v/>
      </c>
      <c r="AS125" s="763" t="str">
        <f t="shared" si="106"/>
        <v/>
      </c>
      <c r="AT125" s="764"/>
      <c r="AU125" s="763"/>
      <c r="AV125" s="764"/>
      <c r="AW125" s="763"/>
      <c r="AX125" s="764"/>
      <c r="AY125" s="763"/>
      <c r="AZ125" s="764"/>
      <c r="BA125" s="763"/>
      <c r="BB125" s="764"/>
      <c r="BC125" s="763"/>
      <c r="BD125" s="764"/>
      <c r="BE125" s="763"/>
      <c r="BF125" s="764"/>
      <c r="BG125" s="763"/>
      <c r="BH125" s="764"/>
      <c r="BI125" s="763"/>
      <c r="BJ125" s="764"/>
      <c r="BK125" s="763"/>
    </row>
    <row r="126" spans="1:63" ht="21" hidden="1" customHeight="1" x14ac:dyDescent="0.2">
      <c r="A126" s="759">
        <v>54</v>
      </c>
      <c r="B126" s="760"/>
      <c r="C126" s="761" t="str">
        <f t="shared" si="64"/>
        <v/>
      </c>
      <c r="D126" s="764" t="str">
        <f t="shared" si="107"/>
        <v/>
      </c>
      <c r="E126" s="763" t="str">
        <f t="shared" si="66"/>
        <v/>
      </c>
      <c r="F126" s="764" t="str">
        <f t="shared" si="108"/>
        <v/>
      </c>
      <c r="G126" s="763" t="str">
        <f t="shared" si="68"/>
        <v/>
      </c>
      <c r="H126" s="764" t="str">
        <f t="shared" ca="1" si="109"/>
        <v/>
      </c>
      <c r="I126" s="763" t="str">
        <f t="shared" si="70"/>
        <v/>
      </c>
      <c r="J126" s="764" t="str">
        <f t="shared" ca="1" si="110"/>
        <v/>
      </c>
      <c r="K126" s="763" t="str">
        <f t="shared" si="72"/>
        <v/>
      </c>
      <c r="L126" s="764" t="str">
        <f t="shared" ca="1" si="111"/>
        <v/>
      </c>
      <c r="M126" s="763" t="str">
        <f t="shared" si="74"/>
        <v/>
      </c>
      <c r="N126" s="764" t="str">
        <f t="shared" ca="1" si="112"/>
        <v/>
      </c>
      <c r="O126" s="763" t="str">
        <f t="shared" si="76"/>
        <v/>
      </c>
      <c r="P126" s="764" t="str">
        <f t="shared" ca="1" si="113"/>
        <v/>
      </c>
      <c r="Q126" s="763" t="str">
        <f t="shared" si="78"/>
        <v/>
      </c>
      <c r="R126" s="764" t="str">
        <f t="shared" ca="1" si="114"/>
        <v/>
      </c>
      <c r="S126" s="763" t="str">
        <f t="shared" si="80"/>
        <v/>
      </c>
      <c r="T126" s="764" t="str">
        <f t="shared" ca="1" si="115"/>
        <v/>
      </c>
      <c r="U126" s="763" t="str">
        <f t="shared" si="82"/>
        <v/>
      </c>
      <c r="V126" s="764" t="str">
        <f t="shared" ca="1" si="116"/>
        <v/>
      </c>
      <c r="W126" s="763" t="str">
        <f t="shared" si="84"/>
        <v/>
      </c>
      <c r="X126" s="764" t="str">
        <f t="shared" ca="1" si="117"/>
        <v/>
      </c>
      <c r="Y126" s="763" t="str">
        <f t="shared" si="86"/>
        <v/>
      </c>
      <c r="Z126" s="764" t="str">
        <f t="shared" ca="1" si="118"/>
        <v/>
      </c>
      <c r="AA126" s="763" t="str">
        <f t="shared" si="88"/>
        <v/>
      </c>
      <c r="AB126" s="764" t="str">
        <f t="shared" ca="1" si="119"/>
        <v/>
      </c>
      <c r="AC126" s="763" t="str">
        <f t="shared" si="90"/>
        <v/>
      </c>
      <c r="AD126" s="764" t="str">
        <f t="shared" ca="1" si="120"/>
        <v/>
      </c>
      <c r="AE126" s="763" t="str">
        <f t="shared" si="92"/>
        <v/>
      </c>
      <c r="AF126" s="764" t="str">
        <f t="shared" ca="1" si="121"/>
        <v/>
      </c>
      <c r="AG126" s="763" t="str">
        <f t="shared" si="94"/>
        <v/>
      </c>
      <c r="AH126" s="764" t="str">
        <f t="shared" ca="1" si="122"/>
        <v/>
      </c>
      <c r="AI126" s="763" t="str">
        <f t="shared" si="96"/>
        <v/>
      </c>
      <c r="AJ126" s="764" t="str">
        <f t="shared" ca="1" si="123"/>
        <v/>
      </c>
      <c r="AK126" s="763" t="str">
        <f t="shared" si="98"/>
        <v/>
      </c>
      <c r="AL126" s="764" t="str">
        <f t="shared" ca="1" si="124"/>
        <v/>
      </c>
      <c r="AM126" s="763" t="str">
        <f t="shared" si="100"/>
        <v/>
      </c>
      <c r="AN126" s="764" t="str">
        <f t="shared" ca="1" si="125"/>
        <v/>
      </c>
      <c r="AO126" s="763" t="str">
        <f t="shared" si="102"/>
        <v/>
      </c>
      <c r="AP126" s="764" t="str">
        <f t="shared" ca="1" si="126"/>
        <v/>
      </c>
      <c r="AQ126" s="763" t="str">
        <f t="shared" si="104"/>
        <v/>
      </c>
      <c r="AR126" s="764" t="str">
        <f t="shared" ca="1" si="127"/>
        <v/>
      </c>
      <c r="AS126" s="763" t="str">
        <f t="shared" si="106"/>
        <v/>
      </c>
      <c r="AT126" s="764"/>
      <c r="AU126" s="763"/>
      <c r="AV126" s="764"/>
      <c r="AW126" s="763"/>
      <c r="AX126" s="764"/>
      <c r="AY126" s="763"/>
      <c r="AZ126" s="764"/>
      <c r="BA126" s="763"/>
      <c r="BB126" s="764"/>
      <c r="BC126" s="763"/>
      <c r="BD126" s="764"/>
      <c r="BE126" s="763"/>
      <c r="BF126" s="764"/>
      <c r="BG126" s="763"/>
      <c r="BH126" s="764"/>
      <c r="BI126" s="763"/>
      <c r="BJ126" s="764"/>
      <c r="BK126" s="763"/>
    </row>
    <row r="127" spans="1:63" ht="21" hidden="1" customHeight="1" x14ac:dyDescent="0.2">
      <c r="A127" s="759">
        <v>55</v>
      </c>
      <c r="B127" s="760"/>
      <c r="C127" s="761" t="str">
        <f t="shared" si="64"/>
        <v/>
      </c>
      <c r="D127" s="764" t="str">
        <f t="shared" si="107"/>
        <v/>
      </c>
      <c r="E127" s="763" t="str">
        <f t="shared" si="66"/>
        <v/>
      </c>
      <c r="F127" s="764" t="str">
        <f t="shared" si="108"/>
        <v/>
      </c>
      <c r="G127" s="763" t="str">
        <f t="shared" si="68"/>
        <v/>
      </c>
      <c r="H127" s="764" t="str">
        <f t="shared" ca="1" si="109"/>
        <v/>
      </c>
      <c r="I127" s="763" t="str">
        <f t="shared" si="70"/>
        <v/>
      </c>
      <c r="J127" s="764" t="str">
        <f t="shared" ca="1" si="110"/>
        <v/>
      </c>
      <c r="K127" s="763" t="str">
        <f t="shared" si="72"/>
        <v/>
      </c>
      <c r="L127" s="764" t="str">
        <f t="shared" ca="1" si="111"/>
        <v/>
      </c>
      <c r="M127" s="763" t="str">
        <f t="shared" si="74"/>
        <v/>
      </c>
      <c r="N127" s="764" t="str">
        <f t="shared" ca="1" si="112"/>
        <v/>
      </c>
      <c r="O127" s="763" t="str">
        <f t="shared" si="76"/>
        <v/>
      </c>
      <c r="P127" s="764" t="str">
        <f t="shared" ca="1" si="113"/>
        <v/>
      </c>
      <c r="Q127" s="763" t="str">
        <f t="shared" si="78"/>
        <v/>
      </c>
      <c r="R127" s="764" t="str">
        <f t="shared" ca="1" si="114"/>
        <v/>
      </c>
      <c r="S127" s="763" t="str">
        <f t="shared" si="80"/>
        <v/>
      </c>
      <c r="T127" s="764" t="str">
        <f t="shared" ca="1" si="115"/>
        <v/>
      </c>
      <c r="U127" s="763" t="str">
        <f t="shared" si="82"/>
        <v/>
      </c>
      <c r="V127" s="764" t="str">
        <f t="shared" ca="1" si="116"/>
        <v/>
      </c>
      <c r="W127" s="763" t="str">
        <f t="shared" si="84"/>
        <v/>
      </c>
      <c r="X127" s="764" t="str">
        <f t="shared" ca="1" si="117"/>
        <v/>
      </c>
      <c r="Y127" s="763" t="str">
        <f t="shared" si="86"/>
        <v/>
      </c>
      <c r="Z127" s="764" t="str">
        <f t="shared" ca="1" si="118"/>
        <v/>
      </c>
      <c r="AA127" s="763" t="str">
        <f t="shared" si="88"/>
        <v/>
      </c>
      <c r="AB127" s="764" t="str">
        <f t="shared" ca="1" si="119"/>
        <v/>
      </c>
      <c r="AC127" s="763" t="str">
        <f t="shared" si="90"/>
        <v/>
      </c>
      <c r="AD127" s="764" t="str">
        <f t="shared" ca="1" si="120"/>
        <v/>
      </c>
      <c r="AE127" s="763" t="str">
        <f t="shared" si="92"/>
        <v/>
      </c>
      <c r="AF127" s="764" t="str">
        <f t="shared" ca="1" si="121"/>
        <v/>
      </c>
      <c r="AG127" s="763" t="str">
        <f t="shared" si="94"/>
        <v/>
      </c>
      <c r="AH127" s="764" t="str">
        <f t="shared" ca="1" si="122"/>
        <v/>
      </c>
      <c r="AI127" s="763" t="str">
        <f t="shared" si="96"/>
        <v/>
      </c>
      <c r="AJ127" s="764" t="str">
        <f t="shared" ca="1" si="123"/>
        <v/>
      </c>
      <c r="AK127" s="763" t="str">
        <f t="shared" si="98"/>
        <v/>
      </c>
      <c r="AL127" s="764" t="str">
        <f t="shared" ca="1" si="124"/>
        <v/>
      </c>
      <c r="AM127" s="763" t="str">
        <f t="shared" si="100"/>
        <v/>
      </c>
      <c r="AN127" s="764" t="str">
        <f t="shared" ca="1" si="125"/>
        <v/>
      </c>
      <c r="AO127" s="763" t="str">
        <f t="shared" si="102"/>
        <v/>
      </c>
      <c r="AP127" s="764" t="str">
        <f t="shared" ca="1" si="126"/>
        <v/>
      </c>
      <c r="AQ127" s="763" t="str">
        <f t="shared" si="104"/>
        <v/>
      </c>
      <c r="AR127" s="764" t="str">
        <f t="shared" ca="1" si="127"/>
        <v/>
      </c>
      <c r="AS127" s="763" t="str">
        <f t="shared" si="106"/>
        <v/>
      </c>
      <c r="AT127" s="764"/>
      <c r="AU127" s="763"/>
      <c r="AV127" s="764"/>
      <c r="AW127" s="763"/>
      <c r="AX127" s="764"/>
      <c r="AY127" s="763"/>
      <c r="AZ127" s="764"/>
      <c r="BA127" s="763"/>
      <c r="BB127" s="764"/>
      <c r="BC127" s="763"/>
      <c r="BD127" s="764"/>
      <c r="BE127" s="763"/>
      <c r="BF127" s="764"/>
      <c r="BG127" s="763"/>
      <c r="BH127" s="764"/>
      <c r="BI127" s="763"/>
      <c r="BJ127" s="764"/>
      <c r="BK127" s="763"/>
    </row>
    <row r="128" spans="1:63" ht="21" hidden="1" customHeight="1" x14ac:dyDescent="0.2">
      <c r="A128" s="759">
        <v>56</v>
      </c>
      <c r="B128" s="760"/>
      <c r="C128" s="761" t="str">
        <f t="shared" si="64"/>
        <v/>
      </c>
      <c r="D128" s="764" t="str">
        <f t="shared" si="107"/>
        <v/>
      </c>
      <c r="E128" s="763" t="str">
        <f t="shared" si="66"/>
        <v/>
      </c>
      <c r="F128" s="764" t="str">
        <f t="shared" si="108"/>
        <v/>
      </c>
      <c r="G128" s="763" t="str">
        <f t="shared" si="68"/>
        <v/>
      </c>
      <c r="H128" s="764" t="str">
        <f t="shared" ca="1" si="109"/>
        <v/>
      </c>
      <c r="I128" s="763" t="str">
        <f t="shared" si="70"/>
        <v/>
      </c>
      <c r="J128" s="764" t="str">
        <f t="shared" ca="1" si="110"/>
        <v/>
      </c>
      <c r="K128" s="763" t="str">
        <f t="shared" si="72"/>
        <v/>
      </c>
      <c r="L128" s="764" t="str">
        <f t="shared" ca="1" si="111"/>
        <v/>
      </c>
      <c r="M128" s="763" t="str">
        <f t="shared" si="74"/>
        <v/>
      </c>
      <c r="N128" s="764" t="str">
        <f t="shared" ca="1" si="112"/>
        <v/>
      </c>
      <c r="O128" s="763" t="str">
        <f t="shared" si="76"/>
        <v/>
      </c>
      <c r="P128" s="764" t="str">
        <f t="shared" ca="1" si="113"/>
        <v/>
      </c>
      <c r="Q128" s="763" t="str">
        <f t="shared" si="78"/>
        <v/>
      </c>
      <c r="R128" s="764" t="str">
        <f t="shared" ca="1" si="114"/>
        <v/>
      </c>
      <c r="S128" s="763" t="str">
        <f t="shared" si="80"/>
        <v/>
      </c>
      <c r="T128" s="764" t="str">
        <f t="shared" ca="1" si="115"/>
        <v/>
      </c>
      <c r="U128" s="763" t="str">
        <f t="shared" si="82"/>
        <v/>
      </c>
      <c r="V128" s="764" t="str">
        <f t="shared" ca="1" si="116"/>
        <v/>
      </c>
      <c r="W128" s="763" t="str">
        <f t="shared" si="84"/>
        <v/>
      </c>
      <c r="X128" s="764" t="str">
        <f t="shared" ca="1" si="117"/>
        <v/>
      </c>
      <c r="Y128" s="763" t="str">
        <f t="shared" si="86"/>
        <v/>
      </c>
      <c r="Z128" s="764" t="str">
        <f t="shared" ca="1" si="118"/>
        <v/>
      </c>
      <c r="AA128" s="763" t="str">
        <f t="shared" si="88"/>
        <v/>
      </c>
      <c r="AB128" s="764" t="str">
        <f t="shared" ca="1" si="119"/>
        <v/>
      </c>
      <c r="AC128" s="763" t="str">
        <f t="shared" si="90"/>
        <v/>
      </c>
      <c r="AD128" s="764" t="str">
        <f t="shared" ca="1" si="120"/>
        <v/>
      </c>
      <c r="AE128" s="763" t="str">
        <f t="shared" si="92"/>
        <v/>
      </c>
      <c r="AF128" s="764" t="str">
        <f t="shared" ca="1" si="121"/>
        <v/>
      </c>
      <c r="AG128" s="763" t="str">
        <f t="shared" si="94"/>
        <v/>
      </c>
      <c r="AH128" s="764" t="str">
        <f t="shared" ca="1" si="122"/>
        <v/>
      </c>
      <c r="AI128" s="763" t="str">
        <f t="shared" si="96"/>
        <v/>
      </c>
      <c r="AJ128" s="764" t="str">
        <f t="shared" ca="1" si="123"/>
        <v/>
      </c>
      <c r="AK128" s="763" t="str">
        <f t="shared" si="98"/>
        <v/>
      </c>
      <c r="AL128" s="764" t="str">
        <f t="shared" ca="1" si="124"/>
        <v/>
      </c>
      <c r="AM128" s="763" t="str">
        <f t="shared" si="100"/>
        <v/>
      </c>
      <c r="AN128" s="764" t="str">
        <f t="shared" ca="1" si="125"/>
        <v/>
      </c>
      <c r="AO128" s="763" t="str">
        <f t="shared" si="102"/>
        <v/>
      </c>
      <c r="AP128" s="764" t="str">
        <f t="shared" ca="1" si="126"/>
        <v/>
      </c>
      <c r="AQ128" s="763" t="str">
        <f t="shared" si="104"/>
        <v/>
      </c>
      <c r="AR128" s="764" t="str">
        <f t="shared" ca="1" si="127"/>
        <v/>
      </c>
      <c r="AS128" s="763" t="str">
        <f t="shared" si="106"/>
        <v/>
      </c>
      <c r="AT128" s="764"/>
      <c r="AU128" s="763"/>
      <c r="AV128" s="764"/>
      <c r="AW128" s="763"/>
      <c r="AX128" s="764"/>
      <c r="AY128" s="763"/>
      <c r="AZ128" s="764"/>
      <c r="BA128" s="763"/>
      <c r="BB128" s="764"/>
      <c r="BC128" s="763"/>
      <c r="BD128" s="764"/>
      <c r="BE128" s="763"/>
      <c r="BF128" s="764"/>
      <c r="BG128" s="763"/>
      <c r="BH128" s="764"/>
      <c r="BI128" s="763"/>
      <c r="BJ128" s="764"/>
      <c r="BK128" s="763"/>
    </row>
    <row r="129" spans="1:63" ht="21" hidden="1" customHeight="1" x14ac:dyDescent="0.2">
      <c r="A129" s="759">
        <v>57</v>
      </c>
      <c r="B129" s="760"/>
      <c r="C129" s="761" t="str">
        <f t="shared" si="64"/>
        <v/>
      </c>
      <c r="D129" s="764" t="str">
        <f t="shared" si="107"/>
        <v/>
      </c>
      <c r="E129" s="763" t="str">
        <f t="shared" si="66"/>
        <v/>
      </c>
      <c r="F129" s="764" t="str">
        <f t="shared" si="108"/>
        <v/>
      </c>
      <c r="G129" s="763" t="str">
        <f t="shared" si="68"/>
        <v/>
      </c>
      <c r="H129" s="764" t="str">
        <f t="shared" ca="1" si="109"/>
        <v/>
      </c>
      <c r="I129" s="763" t="str">
        <f t="shared" si="70"/>
        <v/>
      </c>
      <c r="J129" s="764" t="str">
        <f t="shared" ca="1" si="110"/>
        <v/>
      </c>
      <c r="K129" s="763" t="str">
        <f t="shared" si="72"/>
        <v/>
      </c>
      <c r="L129" s="764" t="str">
        <f t="shared" ca="1" si="111"/>
        <v/>
      </c>
      <c r="M129" s="763" t="str">
        <f t="shared" si="74"/>
        <v/>
      </c>
      <c r="N129" s="764" t="str">
        <f t="shared" ca="1" si="112"/>
        <v/>
      </c>
      <c r="O129" s="763" t="str">
        <f t="shared" si="76"/>
        <v/>
      </c>
      <c r="P129" s="764" t="str">
        <f t="shared" ca="1" si="113"/>
        <v/>
      </c>
      <c r="Q129" s="763" t="str">
        <f t="shared" si="78"/>
        <v/>
      </c>
      <c r="R129" s="764" t="str">
        <f t="shared" ca="1" si="114"/>
        <v/>
      </c>
      <c r="S129" s="763" t="str">
        <f t="shared" si="80"/>
        <v/>
      </c>
      <c r="T129" s="764" t="str">
        <f t="shared" ca="1" si="115"/>
        <v/>
      </c>
      <c r="U129" s="763" t="str">
        <f t="shared" si="82"/>
        <v/>
      </c>
      <c r="V129" s="764" t="str">
        <f t="shared" ca="1" si="116"/>
        <v/>
      </c>
      <c r="W129" s="763" t="str">
        <f t="shared" si="84"/>
        <v/>
      </c>
      <c r="X129" s="764" t="str">
        <f t="shared" ca="1" si="117"/>
        <v/>
      </c>
      <c r="Y129" s="763" t="str">
        <f t="shared" si="86"/>
        <v/>
      </c>
      <c r="Z129" s="764" t="str">
        <f t="shared" ca="1" si="118"/>
        <v/>
      </c>
      <c r="AA129" s="763" t="str">
        <f t="shared" si="88"/>
        <v/>
      </c>
      <c r="AB129" s="764" t="str">
        <f t="shared" ca="1" si="119"/>
        <v/>
      </c>
      <c r="AC129" s="763" t="str">
        <f t="shared" si="90"/>
        <v/>
      </c>
      <c r="AD129" s="764" t="str">
        <f t="shared" ca="1" si="120"/>
        <v/>
      </c>
      <c r="AE129" s="763" t="str">
        <f t="shared" si="92"/>
        <v/>
      </c>
      <c r="AF129" s="764" t="str">
        <f t="shared" ca="1" si="121"/>
        <v/>
      </c>
      <c r="AG129" s="763" t="str">
        <f t="shared" si="94"/>
        <v/>
      </c>
      <c r="AH129" s="764" t="str">
        <f t="shared" ca="1" si="122"/>
        <v/>
      </c>
      <c r="AI129" s="763" t="str">
        <f t="shared" si="96"/>
        <v/>
      </c>
      <c r="AJ129" s="764" t="str">
        <f t="shared" ca="1" si="123"/>
        <v/>
      </c>
      <c r="AK129" s="763" t="str">
        <f t="shared" si="98"/>
        <v/>
      </c>
      <c r="AL129" s="764" t="str">
        <f t="shared" ca="1" si="124"/>
        <v/>
      </c>
      <c r="AM129" s="763" t="str">
        <f t="shared" si="100"/>
        <v/>
      </c>
      <c r="AN129" s="764" t="str">
        <f t="shared" ca="1" si="125"/>
        <v/>
      </c>
      <c r="AO129" s="763" t="str">
        <f t="shared" si="102"/>
        <v/>
      </c>
      <c r="AP129" s="764" t="str">
        <f t="shared" ca="1" si="126"/>
        <v/>
      </c>
      <c r="AQ129" s="763" t="str">
        <f t="shared" si="104"/>
        <v/>
      </c>
      <c r="AR129" s="764" t="str">
        <f t="shared" ca="1" si="127"/>
        <v/>
      </c>
      <c r="AS129" s="763" t="str">
        <f t="shared" si="106"/>
        <v/>
      </c>
      <c r="AT129" s="764"/>
      <c r="AU129" s="763"/>
      <c r="AV129" s="764"/>
      <c r="AW129" s="763"/>
      <c r="AX129" s="764"/>
      <c r="AY129" s="763"/>
      <c r="AZ129" s="764"/>
      <c r="BA129" s="763"/>
      <c r="BB129" s="764"/>
      <c r="BC129" s="763"/>
      <c r="BD129" s="764"/>
      <c r="BE129" s="763"/>
      <c r="BF129" s="764"/>
      <c r="BG129" s="763"/>
      <c r="BH129" s="764"/>
      <c r="BI129" s="763"/>
      <c r="BJ129" s="764"/>
      <c r="BK129" s="763"/>
    </row>
    <row r="130" spans="1:63" ht="21" hidden="1" customHeight="1" x14ac:dyDescent="0.2">
      <c r="A130" s="759">
        <v>58</v>
      </c>
      <c r="B130" s="760"/>
      <c r="C130" s="761" t="str">
        <f t="shared" si="64"/>
        <v/>
      </c>
      <c r="D130" s="764" t="str">
        <f t="shared" si="107"/>
        <v/>
      </c>
      <c r="E130" s="763" t="str">
        <f t="shared" si="66"/>
        <v/>
      </c>
      <c r="F130" s="764" t="str">
        <f t="shared" si="108"/>
        <v/>
      </c>
      <c r="G130" s="763" t="str">
        <f t="shared" si="68"/>
        <v/>
      </c>
      <c r="H130" s="764" t="str">
        <f t="shared" ca="1" si="109"/>
        <v/>
      </c>
      <c r="I130" s="763" t="str">
        <f t="shared" si="70"/>
        <v/>
      </c>
      <c r="J130" s="764" t="str">
        <f t="shared" ca="1" si="110"/>
        <v/>
      </c>
      <c r="K130" s="763" t="str">
        <f t="shared" si="72"/>
        <v/>
      </c>
      <c r="L130" s="764" t="str">
        <f t="shared" ca="1" si="111"/>
        <v/>
      </c>
      <c r="M130" s="763" t="str">
        <f t="shared" si="74"/>
        <v/>
      </c>
      <c r="N130" s="764" t="str">
        <f t="shared" ca="1" si="112"/>
        <v/>
      </c>
      <c r="O130" s="763" t="str">
        <f t="shared" si="76"/>
        <v/>
      </c>
      <c r="P130" s="764" t="str">
        <f t="shared" ca="1" si="113"/>
        <v/>
      </c>
      <c r="Q130" s="763" t="str">
        <f t="shared" si="78"/>
        <v/>
      </c>
      <c r="R130" s="764" t="str">
        <f t="shared" ca="1" si="114"/>
        <v/>
      </c>
      <c r="S130" s="763" t="str">
        <f t="shared" si="80"/>
        <v/>
      </c>
      <c r="T130" s="764" t="str">
        <f t="shared" ca="1" si="115"/>
        <v/>
      </c>
      <c r="U130" s="763" t="str">
        <f t="shared" si="82"/>
        <v/>
      </c>
      <c r="V130" s="764" t="str">
        <f t="shared" ca="1" si="116"/>
        <v/>
      </c>
      <c r="W130" s="763" t="str">
        <f t="shared" si="84"/>
        <v/>
      </c>
      <c r="X130" s="764" t="str">
        <f t="shared" ca="1" si="117"/>
        <v/>
      </c>
      <c r="Y130" s="763" t="str">
        <f t="shared" si="86"/>
        <v/>
      </c>
      <c r="Z130" s="764" t="str">
        <f t="shared" ca="1" si="118"/>
        <v/>
      </c>
      <c r="AA130" s="763" t="str">
        <f t="shared" si="88"/>
        <v/>
      </c>
      <c r="AB130" s="764" t="str">
        <f t="shared" ca="1" si="119"/>
        <v/>
      </c>
      <c r="AC130" s="763" t="str">
        <f t="shared" si="90"/>
        <v/>
      </c>
      <c r="AD130" s="764" t="str">
        <f t="shared" ca="1" si="120"/>
        <v/>
      </c>
      <c r="AE130" s="763" t="str">
        <f t="shared" si="92"/>
        <v/>
      </c>
      <c r="AF130" s="764" t="str">
        <f t="shared" ca="1" si="121"/>
        <v/>
      </c>
      <c r="AG130" s="763" t="str">
        <f t="shared" si="94"/>
        <v/>
      </c>
      <c r="AH130" s="764" t="str">
        <f t="shared" ca="1" si="122"/>
        <v/>
      </c>
      <c r="AI130" s="763" t="str">
        <f t="shared" si="96"/>
        <v/>
      </c>
      <c r="AJ130" s="764" t="str">
        <f t="shared" ca="1" si="123"/>
        <v/>
      </c>
      <c r="AK130" s="763" t="str">
        <f t="shared" si="98"/>
        <v/>
      </c>
      <c r="AL130" s="764" t="str">
        <f t="shared" ca="1" si="124"/>
        <v/>
      </c>
      <c r="AM130" s="763" t="str">
        <f t="shared" si="100"/>
        <v/>
      </c>
      <c r="AN130" s="764" t="str">
        <f t="shared" ca="1" si="125"/>
        <v/>
      </c>
      <c r="AO130" s="763" t="str">
        <f t="shared" si="102"/>
        <v/>
      </c>
      <c r="AP130" s="764" t="str">
        <f t="shared" ca="1" si="126"/>
        <v/>
      </c>
      <c r="AQ130" s="763" t="str">
        <f t="shared" si="104"/>
        <v/>
      </c>
      <c r="AR130" s="764" t="str">
        <f t="shared" ca="1" si="127"/>
        <v/>
      </c>
      <c r="AS130" s="763" t="str">
        <f t="shared" si="106"/>
        <v/>
      </c>
      <c r="AT130" s="764"/>
      <c r="AU130" s="763"/>
      <c r="AV130" s="764"/>
      <c r="AW130" s="763"/>
      <c r="AX130" s="764"/>
      <c r="AY130" s="763"/>
      <c r="AZ130" s="764"/>
      <c r="BA130" s="763"/>
      <c r="BB130" s="764"/>
      <c r="BC130" s="763"/>
      <c r="BD130" s="764"/>
      <c r="BE130" s="763"/>
      <c r="BF130" s="764"/>
      <c r="BG130" s="763"/>
      <c r="BH130" s="764"/>
      <c r="BI130" s="763"/>
      <c r="BJ130" s="764"/>
      <c r="BK130" s="763"/>
    </row>
    <row r="131" spans="1:63" ht="21" hidden="1" customHeight="1" x14ac:dyDescent="0.2">
      <c r="A131" s="759">
        <v>59</v>
      </c>
      <c r="B131" s="760"/>
      <c r="C131" s="761" t="str">
        <f t="shared" si="64"/>
        <v/>
      </c>
      <c r="D131" s="764" t="str">
        <f t="shared" si="107"/>
        <v/>
      </c>
      <c r="E131" s="763" t="str">
        <f t="shared" si="66"/>
        <v/>
      </c>
      <c r="F131" s="764" t="str">
        <f t="shared" si="108"/>
        <v/>
      </c>
      <c r="G131" s="763" t="str">
        <f t="shared" si="68"/>
        <v/>
      </c>
      <c r="H131" s="764" t="str">
        <f t="shared" ca="1" si="109"/>
        <v/>
      </c>
      <c r="I131" s="763" t="str">
        <f t="shared" si="70"/>
        <v/>
      </c>
      <c r="J131" s="764" t="str">
        <f t="shared" ca="1" si="110"/>
        <v/>
      </c>
      <c r="K131" s="763" t="str">
        <f t="shared" si="72"/>
        <v/>
      </c>
      <c r="L131" s="764" t="str">
        <f t="shared" ca="1" si="111"/>
        <v/>
      </c>
      <c r="M131" s="763" t="str">
        <f t="shared" si="74"/>
        <v/>
      </c>
      <c r="N131" s="764" t="str">
        <f t="shared" ca="1" si="112"/>
        <v/>
      </c>
      <c r="O131" s="763" t="str">
        <f t="shared" si="76"/>
        <v/>
      </c>
      <c r="P131" s="764" t="str">
        <f t="shared" ca="1" si="113"/>
        <v/>
      </c>
      <c r="Q131" s="763" t="str">
        <f t="shared" si="78"/>
        <v/>
      </c>
      <c r="R131" s="764" t="str">
        <f t="shared" ca="1" si="114"/>
        <v/>
      </c>
      <c r="S131" s="763" t="str">
        <f t="shared" si="80"/>
        <v/>
      </c>
      <c r="T131" s="764" t="str">
        <f t="shared" ca="1" si="115"/>
        <v/>
      </c>
      <c r="U131" s="763" t="str">
        <f t="shared" si="82"/>
        <v/>
      </c>
      <c r="V131" s="764" t="str">
        <f t="shared" ca="1" si="116"/>
        <v/>
      </c>
      <c r="W131" s="763" t="str">
        <f t="shared" si="84"/>
        <v/>
      </c>
      <c r="X131" s="764" t="str">
        <f t="shared" ca="1" si="117"/>
        <v/>
      </c>
      <c r="Y131" s="763" t="str">
        <f t="shared" si="86"/>
        <v/>
      </c>
      <c r="Z131" s="764" t="str">
        <f t="shared" ca="1" si="118"/>
        <v/>
      </c>
      <c r="AA131" s="763" t="str">
        <f t="shared" si="88"/>
        <v/>
      </c>
      <c r="AB131" s="764" t="str">
        <f t="shared" ca="1" si="119"/>
        <v/>
      </c>
      <c r="AC131" s="763" t="str">
        <f t="shared" si="90"/>
        <v/>
      </c>
      <c r="AD131" s="764" t="str">
        <f t="shared" ca="1" si="120"/>
        <v/>
      </c>
      <c r="AE131" s="763" t="str">
        <f t="shared" si="92"/>
        <v/>
      </c>
      <c r="AF131" s="764" t="str">
        <f t="shared" ca="1" si="121"/>
        <v/>
      </c>
      <c r="AG131" s="763" t="str">
        <f t="shared" si="94"/>
        <v/>
      </c>
      <c r="AH131" s="764" t="str">
        <f t="shared" ca="1" si="122"/>
        <v/>
      </c>
      <c r="AI131" s="763" t="str">
        <f t="shared" si="96"/>
        <v/>
      </c>
      <c r="AJ131" s="764" t="str">
        <f t="shared" ca="1" si="123"/>
        <v/>
      </c>
      <c r="AK131" s="763" t="str">
        <f t="shared" si="98"/>
        <v/>
      </c>
      <c r="AL131" s="764" t="str">
        <f t="shared" ca="1" si="124"/>
        <v/>
      </c>
      <c r="AM131" s="763" t="str">
        <f t="shared" si="100"/>
        <v/>
      </c>
      <c r="AN131" s="764" t="str">
        <f t="shared" ca="1" si="125"/>
        <v/>
      </c>
      <c r="AO131" s="763" t="str">
        <f t="shared" si="102"/>
        <v/>
      </c>
      <c r="AP131" s="764" t="str">
        <f t="shared" ca="1" si="126"/>
        <v/>
      </c>
      <c r="AQ131" s="763" t="str">
        <f t="shared" si="104"/>
        <v/>
      </c>
      <c r="AR131" s="764" t="str">
        <f t="shared" ca="1" si="127"/>
        <v/>
      </c>
      <c r="AS131" s="763" t="str">
        <f t="shared" si="106"/>
        <v/>
      </c>
      <c r="AT131" s="764"/>
      <c r="AU131" s="763"/>
      <c r="AV131" s="764"/>
      <c r="AW131" s="763"/>
      <c r="AX131" s="764"/>
      <c r="AY131" s="763"/>
      <c r="AZ131" s="764"/>
      <c r="BA131" s="763"/>
      <c r="BB131" s="764"/>
      <c r="BC131" s="763"/>
      <c r="BD131" s="764"/>
      <c r="BE131" s="763"/>
      <c r="BF131" s="764"/>
      <c r="BG131" s="763"/>
      <c r="BH131" s="764"/>
      <c r="BI131" s="763"/>
      <c r="BJ131" s="764"/>
      <c r="BK131" s="763"/>
    </row>
    <row r="132" spans="1:63" ht="21" hidden="1" customHeight="1" x14ac:dyDescent="0.2">
      <c r="A132" s="759">
        <v>60</v>
      </c>
      <c r="B132" s="760"/>
      <c r="C132" s="761" t="str">
        <f t="shared" si="64"/>
        <v/>
      </c>
      <c r="D132" s="764" t="str">
        <f t="shared" si="107"/>
        <v/>
      </c>
      <c r="E132" s="763" t="str">
        <f t="shared" si="66"/>
        <v/>
      </c>
      <c r="F132" s="764" t="str">
        <f t="shared" si="108"/>
        <v/>
      </c>
      <c r="G132" s="763" t="str">
        <f t="shared" si="68"/>
        <v/>
      </c>
      <c r="H132" s="764" t="str">
        <f t="shared" ca="1" si="109"/>
        <v/>
      </c>
      <c r="I132" s="763" t="str">
        <f t="shared" si="70"/>
        <v/>
      </c>
      <c r="J132" s="764" t="str">
        <f t="shared" ca="1" si="110"/>
        <v/>
      </c>
      <c r="K132" s="763" t="str">
        <f t="shared" si="72"/>
        <v/>
      </c>
      <c r="L132" s="764" t="str">
        <f t="shared" ca="1" si="111"/>
        <v/>
      </c>
      <c r="M132" s="763" t="str">
        <f t="shared" si="74"/>
        <v/>
      </c>
      <c r="N132" s="764" t="str">
        <f t="shared" ca="1" si="112"/>
        <v/>
      </c>
      <c r="O132" s="763" t="str">
        <f t="shared" si="76"/>
        <v/>
      </c>
      <c r="P132" s="764" t="str">
        <f t="shared" ca="1" si="113"/>
        <v/>
      </c>
      <c r="Q132" s="763" t="str">
        <f t="shared" si="78"/>
        <v/>
      </c>
      <c r="R132" s="764" t="str">
        <f t="shared" ca="1" si="114"/>
        <v/>
      </c>
      <c r="S132" s="763" t="str">
        <f t="shared" si="80"/>
        <v/>
      </c>
      <c r="T132" s="764" t="str">
        <f t="shared" ca="1" si="115"/>
        <v/>
      </c>
      <c r="U132" s="763" t="str">
        <f t="shared" si="82"/>
        <v/>
      </c>
      <c r="V132" s="764" t="str">
        <f t="shared" ca="1" si="116"/>
        <v/>
      </c>
      <c r="W132" s="763" t="str">
        <f t="shared" si="84"/>
        <v/>
      </c>
      <c r="X132" s="764" t="str">
        <f t="shared" ca="1" si="117"/>
        <v/>
      </c>
      <c r="Y132" s="763" t="str">
        <f t="shared" si="86"/>
        <v/>
      </c>
      <c r="Z132" s="764" t="str">
        <f t="shared" ca="1" si="118"/>
        <v/>
      </c>
      <c r="AA132" s="763" t="str">
        <f t="shared" si="88"/>
        <v/>
      </c>
      <c r="AB132" s="764" t="str">
        <f t="shared" ca="1" si="119"/>
        <v/>
      </c>
      <c r="AC132" s="763" t="str">
        <f t="shared" si="90"/>
        <v/>
      </c>
      <c r="AD132" s="764" t="str">
        <f t="shared" ca="1" si="120"/>
        <v/>
      </c>
      <c r="AE132" s="763" t="str">
        <f t="shared" si="92"/>
        <v/>
      </c>
      <c r="AF132" s="764" t="str">
        <f t="shared" ca="1" si="121"/>
        <v/>
      </c>
      <c r="AG132" s="763" t="str">
        <f t="shared" si="94"/>
        <v/>
      </c>
      <c r="AH132" s="764" t="str">
        <f t="shared" ca="1" si="122"/>
        <v/>
      </c>
      <c r="AI132" s="763" t="str">
        <f t="shared" si="96"/>
        <v/>
      </c>
      <c r="AJ132" s="764" t="str">
        <f t="shared" ca="1" si="123"/>
        <v/>
      </c>
      <c r="AK132" s="763" t="str">
        <f t="shared" si="98"/>
        <v/>
      </c>
      <c r="AL132" s="764" t="str">
        <f t="shared" ca="1" si="124"/>
        <v/>
      </c>
      <c r="AM132" s="763" t="str">
        <f t="shared" si="100"/>
        <v/>
      </c>
      <c r="AN132" s="764" t="str">
        <f t="shared" ca="1" si="125"/>
        <v/>
      </c>
      <c r="AO132" s="763" t="str">
        <f t="shared" si="102"/>
        <v/>
      </c>
      <c r="AP132" s="764" t="str">
        <f t="shared" ca="1" si="126"/>
        <v/>
      </c>
      <c r="AQ132" s="763" t="str">
        <f t="shared" si="104"/>
        <v/>
      </c>
      <c r="AR132" s="764" t="str">
        <f t="shared" ca="1" si="127"/>
        <v/>
      </c>
      <c r="AS132" s="763" t="str">
        <f t="shared" si="106"/>
        <v/>
      </c>
      <c r="AT132" s="764"/>
      <c r="AU132" s="763"/>
      <c r="AV132" s="764"/>
      <c r="AW132" s="763"/>
      <c r="AX132" s="764"/>
      <c r="AY132" s="763"/>
      <c r="AZ132" s="764"/>
      <c r="BA132" s="763"/>
      <c r="BB132" s="764"/>
      <c r="BC132" s="763"/>
      <c r="BD132" s="764"/>
      <c r="BE132" s="763"/>
      <c r="BF132" s="764"/>
      <c r="BG132" s="763"/>
      <c r="BH132" s="764"/>
      <c r="BI132" s="763"/>
      <c r="BJ132" s="764"/>
      <c r="BK132" s="763"/>
    </row>
    <row r="133" spans="1:63" ht="21" hidden="1" customHeight="1" x14ac:dyDescent="0.2">
      <c r="A133" s="759">
        <v>61</v>
      </c>
      <c r="B133" s="760"/>
      <c r="C133" s="761" t="str">
        <f t="shared" si="64"/>
        <v/>
      </c>
      <c r="D133" s="764" t="str">
        <f t="shared" si="107"/>
        <v/>
      </c>
      <c r="E133" s="763" t="str">
        <f t="shared" si="66"/>
        <v/>
      </c>
      <c r="F133" s="764" t="str">
        <f t="shared" si="108"/>
        <v/>
      </c>
      <c r="G133" s="763" t="str">
        <f t="shared" si="68"/>
        <v/>
      </c>
      <c r="H133" s="764" t="str">
        <f t="shared" ca="1" si="109"/>
        <v/>
      </c>
      <c r="I133" s="763" t="str">
        <f t="shared" si="70"/>
        <v/>
      </c>
      <c r="J133" s="764" t="str">
        <f t="shared" ca="1" si="110"/>
        <v/>
      </c>
      <c r="K133" s="763" t="str">
        <f t="shared" si="72"/>
        <v/>
      </c>
      <c r="L133" s="764" t="str">
        <f t="shared" ca="1" si="111"/>
        <v/>
      </c>
      <c r="M133" s="763" t="str">
        <f t="shared" si="74"/>
        <v/>
      </c>
      <c r="N133" s="764" t="str">
        <f t="shared" ca="1" si="112"/>
        <v/>
      </c>
      <c r="O133" s="763" t="str">
        <f t="shared" si="76"/>
        <v/>
      </c>
      <c r="P133" s="764" t="str">
        <f t="shared" ca="1" si="113"/>
        <v/>
      </c>
      <c r="Q133" s="763" t="str">
        <f t="shared" si="78"/>
        <v/>
      </c>
      <c r="R133" s="764" t="str">
        <f t="shared" ca="1" si="114"/>
        <v/>
      </c>
      <c r="S133" s="763" t="str">
        <f t="shared" si="80"/>
        <v/>
      </c>
      <c r="T133" s="764" t="str">
        <f t="shared" ca="1" si="115"/>
        <v/>
      </c>
      <c r="U133" s="763" t="str">
        <f t="shared" si="82"/>
        <v/>
      </c>
      <c r="V133" s="764" t="str">
        <f t="shared" ca="1" si="116"/>
        <v/>
      </c>
      <c r="W133" s="763" t="str">
        <f t="shared" si="84"/>
        <v/>
      </c>
      <c r="X133" s="764" t="str">
        <f t="shared" ca="1" si="117"/>
        <v/>
      </c>
      <c r="Y133" s="763" t="str">
        <f t="shared" si="86"/>
        <v/>
      </c>
      <c r="Z133" s="764" t="str">
        <f t="shared" ca="1" si="118"/>
        <v/>
      </c>
      <c r="AA133" s="763" t="str">
        <f t="shared" si="88"/>
        <v/>
      </c>
      <c r="AB133" s="764" t="str">
        <f t="shared" ca="1" si="119"/>
        <v/>
      </c>
      <c r="AC133" s="763" t="str">
        <f t="shared" si="90"/>
        <v/>
      </c>
      <c r="AD133" s="764" t="str">
        <f t="shared" ca="1" si="120"/>
        <v/>
      </c>
      <c r="AE133" s="763" t="str">
        <f t="shared" si="92"/>
        <v/>
      </c>
      <c r="AF133" s="764" t="str">
        <f t="shared" ca="1" si="121"/>
        <v/>
      </c>
      <c r="AG133" s="763" t="str">
        <f t="shared" si="94"/>
        <v/>
      </c>
      <c r="AH133" s="764" t="str">
        <f t="shared" ca="1" si="122"/>
        <v/>
      </c>
      <c r="AI133" s="763" t="str">
        <f t="shared" si="96"/>
        <v/>
      </c>
      <c r="AJ133" s="764" t="str">
        <f t="shared" ca="1" si="123"/>
        <v/>
      </c>
      <c r="AK133" s="763" t="str">
        <f t="shared" si="98"/>
        <v/>
      </c>
      <c r="AL133" s="764" t="str">
        <f t="shared" ca="1" si="124"/>
        <v/>
      </c>
      <c r="AM133" s="763" t="str">
        <f t="shared" si="100"/>
        <v/>
      </c>
      <c r="AN133" s="764" t="str">
        <f t="shared" ca="1" si="125"/>
        <v/>
      </c>
      <c r="AO133" s="763" t="str">
        <f t="shared" si="102"/>
        <v/>
      </c>
      <c r="AP133" s="764" t="str">
        <f t="shared" ca="1" si="126"/>
        <v/>
      </c>
      <c r="AQ133" s="763" t="str">
        <f t="shared" si="104"/>
        <v/>
      </c>
      <c r="AR133" s="764" t="str">
        <f t="shared" ca="1" si="127"/>
        <v/>
      </c>
      <c r="AS133" s="763" t="str">
        <f t="shared" si="106"/>
        <v/>
      </c>
      <c r="AT133" s="764"/>
      <c r="AU133" s="763"/>
      <c r="AV133" s="764"/>
      <c r="AW133" s="763"/>
      <c r="AX133" s="764"/>
      <c r="AY133" s="763"/>
      <c r="AZ133" s="764"/>
      <c r="BA133" s="763"/>
      <c r="BB133" s="764"/>
      <c r="BC133" s="763"/>
      <c r="BD133" s="764"/>
      <c r="BE133" s="763"/>
      <c r="BF133" s="764"/>
      <c r="BG133" s="763"/>
      <c r="BH133" s="764"/>
      <c r="BI133" s="763"/>
      <c r="BJ133" s="764"/>
      <c r="BK133" s="763"/>
    </row>
    <row r="134" spans="1:63" ht="21" hidden="1" customHeight="1" x14ac:dyDescent="0.2">
      <c r="A134" s="759">
        <v>62</v>
      </c>
      <c r="B134" s="760"/>
      <c r="C134" s="761" t="str">
        <f t="shared" si="64"/>
        <v/>
      </c>
      <c r="D134" s="764" t="str">
        <f t="shared" si="107"/>
        <v/>
      </c>
      <c r="E134" s="763" t="str">
        <f t="shared" si="66"/>
        <v/>
      </c>
      <c r="F134" s="764" t="str">
        <f t="shared" si="108"/>
        <v/>
      </c>
      <c r="G134" s="763" t="str">
        <f t="shared" si="68"/>
        <v/>
      </c>
      <c r="H134" s="764" t="str">
        <f t="shared" ca="1" si="109"/>
        <v/>
      </c>
      <c r="I134" s="763" t="str">
        <f t="shared" si="70"/>
        <v/>
      </c>
      <c r="J134" s="764" t="str">
        <f t="shared" ca="1" si="110"/>
        <v/>
      </c>
      <c r="K134" s="763" t="str">
        <f t="shared" si="72"/>
        <v/>
      </c>
      <c r="L134" s="764" t="str">
        <f t="shared" ca="1" si="111"/>
        <v/>
      </c>
      <c r="M134" s="763" t="str">
        <f t="shared" si="74"/>
        <v/>
      </c>
      <c r="N134" s="764" t="str">
        <f t="shared" ca="1" si="112"/>
        <v/>
      </c>
      <c r="O134" s="763" t="str">
        <f t="shared" si="76"/>
        <v/>
      </c>
      <c r="P134" s="764" t="str">
        <f t="shared" ca="1" si="113"/>
        <v/>
      </c>
      <c r="Q134" s="763" t="str">
        <f t="shared" si="78"/>
        <v/>
      </c>
      <c r="R134" s="764" t="str">
        <f t="shared" ca="1" si="114"/>
        <v/>
      </c>
      <c r="S134" s="763" t="str">
        <f t="shared" si="80"/>
        <v/>
      </c>
      <c r="T134" s="764" t="str">
        <f t="shared" ca="1" si="115"/>
        <v/>
      </c>
      <c r="U134" s="763" t="str">
        <f t="shared" si="82"/>
        <v/>
      </c>
      <c r="V134" s="764" t="str">
        <f t="shared" ca="1" si="116"/>
        <v/>
      </c>
      <c r="W134" s="763" t="str">
        <f t="shared" si="84"/>
        <v/>
      </c>
      <c r="X134" s="764" t="str">
        <f t="shared" ca="1" si="117"/>
        <v/>
      </c>
      <c r="Y134" s="763" t="str">
        <f t="shared" si="86"/>
        <v/>
      </c>
      <c r="Z134" s="764" t="str">
        <f t="shared" ca="1" si="118"/>
        <v/>
      </c>
      <c r="AA134" s="763" t="str">
        <f t="shared" si="88"/>
        <v/>
      </c>
      <c r="AB134" s="764" t="str">
        <f t="shared" ca="1" si="119"/>
        <v/>
      </c>
      <c r="AC134" s="763" t="str">
        <f t="shared" si="90"/>
        <v/>
      </c>
      <c r="AD134" s="764" t="str">
        <f t="shared" ca="1" si="120"/>
        <v/>
      </c>
      <c r="AE134" s="763" t="str">
        <f t="shared" si="92"/>
        <v/>
      </c>
      <c r="AF134" s="764" t="str">
        <f t="shared" ca="1" si="121"/>
        <v/>
      </c>
      <c r="AG134" s="763" t="str">
        <f t="shared" si="94"/>
        <v/>
      </c>
      <c r="AH134" s="764" t="str">
        <f t="shared" ca="1" si="122"/>
        <v/>
      </c>
      <c r="AI134" s="763" t="str">
        <f t="shared" si="96"/>
        <v/>
      </c>
      <c r="AJ134" s="764" t="str">
        <f t="shared" ca="1" si="123"/>
        <v/>
      </c>
      <c r="AK134" s="763" t="str">
        <f t="shared" si="98"/>
        <v/>
      </c>
      <c r="AL134" s="764" t="str">
        <f t="shared" ca="1" si="124"/>
        <v/>
      </c>
      <c r="AM134" s="763" t="str">
        <f t="shared" si="100"/>
        <v/>
      </c>
      <c r="AN134" s="764" t="str">
        <f t="shared" ca="1" si="125"/>
        <v/>
      </c>
      <c r="AO134" s="763" t="str">
        <f t="shared" si="102"/>
        <v/>
      </c>
      <c r="AP134" s="764" t="str">
        <f t="shared" ca="1" si="126"/>
        <v/>
      </c>
      <c r="AQ134" s="763" t="str">
        <f t="shared" si="104"/>
        <v/>
      </c>
      <c r="AR134" s="764" t="str">
        <f t="shared" ca="1" si="127"/>
        <v/>
      </c>
      <c r="AS134" s="763" t="str">
        <f t="shared" si="106"/>
        <v/>
      </c>
      <c r="AT134" s="764"/>
      <c r="AU134" s="763"/>
      <c r="AV134" s="764"/>
      <c r="AW134" s="763"/>
      <c r="AX134" s="764"/>
      <c r="AY134" s="763"/>
      <c r="AZ134" s="764"/>
      <c r="BA134" s="763"/>
      <c r="BB134" s="764"/>
      <c r="BC134" s="763"/>
      <c r="BD134" s="764"/>
      <c r="BE134" s="763"/>
      <c r="BF134" s="764"/>
      <c r="BG134" s="763"/>
      <c r="BH134" s="764"/>
      <c r="BI134" s="763"/>
      <c r="BJ134" s="764"/>
      <c r="BK134" s="763"/>
    </row>
    <row r="135" spans="1:63" ht="21" hidden="1" customHeight="1" x14ac:dyDescent="0.2">
      <c r="A135" s="759">
        <v>63</v>
      </c>
      <c r="B135" s="760"/>
      <c r="C135" s="761" t="str">
        <f t="shared" si="64"/>
        <v/>
      </c>
      <c r="D135" s="764" t="str">
        <f t="shared" si="107"/>
        <v/>
      </c>
      <c r="E135" s="763" t="str">
        <f t="shared" si="66"/>
        <v/>
      </c>
      <c r="F135" s="764" t="str">
        <f t="shared" si="108"/>
        <v/>
      </c>
      <c r="G135" s="763" t="str">
        <f t="shared" si="68"/>
        <v/>
      </c>
      <c r="H135" s="764" t="str">
        <f t="shared" ca="1" si="109"/>
        <v/>
      </c>
      <c r="I135" s="763" t="str">
        <f t="shared" si="70"/>
        <v/>
      </c>
      <c r="J135" s="764" t="str">
        <f t="shared" ca="1" si="110"/>
        <v/>
      </c>
      <c r="K135" s="763" t="str">
        <f t="shared" si="72"/>
        <v/>
      </c>
      <c r="L135" s="764" t="str">
        <f t="shared" ca="1" si="111"/>
        <v/>
      </c>
      <c r="M135" s="763" t="str">
        <f t="shared" si="74"/>
        <v/>
      </c>
      <c r="N135" s="764" t="str">
        <f t="shared" ca="1" si="112"/>
        <v/>
      </c>
      <c r="O135" s="763" t="str">
        <f t="shared" si="76"/>
        <v/>
      </c>
      <c r="P135" s="764" t="str">
        <f t="shared" ca="1" si="113"/>
        <v/>
      </c>
      <c r="Q135" s="763" t="str">
        <f t="shared" si="78"/>
        <v/>
      </c>
      <c r="R135" s="764" t="str">
        <f t="shared" ca="1" si="114"/>
        <v/>
      </c>
      <c r="S135" s="763" t="str">
        <f t="shared" si="80"/>
        <v/>
      </c>
      <c r="T135" s="764" t="str">
        <f t="shared" ca="1" si="115"/>
        <v/>
      </c>
      <c r="U135" s="763" t="str">
        <f t="shared" si="82"/>
        <v/>
      </c>
      <c r="V135" s="764" t="str">
        <f t="shared" ca="1" si="116"/>
        <v/>
      </c>
      <c r="W135" s="763" t="str">
        <f t="shared" si="84"/>
        <v/>
      </c>
      <c r="X135" s="764" t="str">
        <f t="shared" ca="1" si="117"/>
        <v/>
      </c>
      <c r="Y135" s="763" t="str">
        <f t="shared" si="86"/>
        <v/>
      </c>
      <c r="Z135" s="764" t="str">
        <f t="shared" ca="1" si="118"/>
        <v/>
      </c>
      <c r="AA135" s="763" t="str">
        <f t="shared" si="88"/>
        <v/>
      </c>
      <c r="AB135" s="764" t="str">
        <f t="shared" ca="1" si="119"/>
        <v/>
      </c>
      <c r="AC135" s="763" t="str">
        <f t="shared" si="90"/>
        <v/>
      </c>
      <c r="AD135" s="764" t="str">
        <f t="shared" ca="1" si="120"/>
        <v/>
      </c>
      <c r="AE135" s="763" t="str">
        <f t="shared" si="92"/>
        <v/>
      </c>
      <c r="AF135" s="764" t="str">
        <f t="shared" ca="1" si="121"/>
        <v/>
      </c>
      <c r="AG135" s="763" t="str">
        <f t="shared" si="94"/>
        <v/>
      </c>
      <c r="AH135" s="764" t="str">
        <f t="shared" ca="1" si="122"/>
        <v/>
      </c>
      <c r="AI135" s="763" t="str">
        <f t="shared" si="96"/>
        <v/>
      </c>
      <c r="AJ135" s="764" t="str">
        <f t="shared" ca="1" si="123"/>
        <v/>
      </c>
      <c r="AK135" s="763" t="str">
        <f t="shared" si="98"/>
        <v/>
      </c>
      <c r="AL135" s="764" t="str">
        <f t="shared" ca="1" si="124"/>
        <v/>
      </c>
      <c r="AM135" s="763" t="str">
        <f t="shared" si="100"/>
        <v/>
      </c>
      <c r="AN135" s="764" t="str">
        <f t="shared" ca="1" si="125"/>
        <v/>
      </c>
      <c r="AO135" s="763" t="str">
        <f t="shared" si="102"/>
        <v/>
      </c>
      <c r="AP135" s="764" t="str">
        <f t="shared" ca="1" si="126"/>
        <v/>
      </c>
      <c r="AQ135" s="763" t="str">
        <f t="shared" si="104"/>
        <v/>
      </c>
      <c r="AR135" s="764" t="str">
        <f t="shared" ca="1" si="127"/>
        <v/>
      </c>
      <c r="AS135" s="763" t="str">
        <f t="shared" si="106"/>
        <v/>
      </c>
      <c r="AT135" s="764"/>
      <c r="AU135" s="763"/>
      <c r="AV135" s="764"/>
      <c r="AW135" s="763"/>
      <c r="AX135" s="764"/>
      <c r="AY135" s="763"/>
      <c r="AZ135" s="764"/>
      <c r="BA135" s="763"/>
      <c r="BB135" s="764"/>
      <c r="BC135" s="763"/>
      <c r="BD135" s="764"/>
      <c r="BE135" s="763"/>
      <c r="BF135" s="764"/>
      <c r="BG135" s="763"/>
      <c r="BH135" s="764"/>
      <c r="BI135" s="763"/>
      <c r="BJ135" s="764"/>
      <c r="BK135" s="763"/>
    </row>
    <row r="136" spans="1:63" ht="21" hidden="1" customHeight="1" x14ac:dyDescent="0.2">
      <c r="A136" s="759">
        <v>64</v>
      </c>
      <c r="B136" s="760"/>
      <c r="C136" s="761" t="str">
        <f t="shared" si="64"/>
        <v/>
      </c>
      <c r="D136" s="764" t="str">
        <f t="shared" si="107"/>
        <v/>
      </c>
      <c r="E136" s="763" t="str">
        <f t="shared" si="66"/>
        <v/>
      </c>
      <c r="F136" s="764" t="str">
        <f t="shared" si="108"/>
        <v/>
      </c>
      <c r="G136" s="763" t="str">
        <f t="shared" si="68"/>
        <v/>
      </c>
      <c r="H136" s="764" t="str">
        <f t="shared" ca="1" si="109"/>
        <v/>
      </c>
      <c r="I136" s="763" t="str">
        <f t="shared" si="70"/>
        <v/>
      </c>
      <c r="J136" s="764" t="str">
        <f t="shared" ca="1" si="110"/>
        <v/>
      </c>
      <c r="K136" s="763" t="str">
        <f t="shared" si="72"/>
        <v/>
      </c>
      <c r="L136" s="764" t="str">
        <f t="shared" ca="1" si="111"/>
        <v/>
      </c>
      <c r="M136" s="763" t="str">
        <f t="shared" si="74"/>
        <v/>
      </c>
      <c r="N136" s="764" t="str">
        <f t="shared" ca="1" si="112"/>
        <v/>
      </c>
      <c r="O136" s="763" t="str">
        <f t="shared" si="76"/>
        <v/>
      </c>
      <c r="P136" s="764" t="str">
        <f t="shared" ca="1" si="113"/>
        <v/>
      </c>
      <c r="Q136" s="763" t="str">
        <f t="shared" si="78"/>
        <v/>
      </c>
      <c r="R136" s="764" t="str">
        <f t="shared" ca="1" si="114"/>
        <v/>
      </c>
      <c r="S136" s="763" t="str">
        <f t="shared" si="80"/>
        <v/>
      </c>
      <c r="T136" s="764" t="str">
        <f t="shared" ca="1" si="115"/>
        <v/>
      </c>
      <c r="U136" s="763" t="str">
        <f t="shared" si="82"/>
        <v/>
      </c>
      <c r="V136" s="764" t="str">
        <f t="shared" ca="1" si="116"/>
        <v/>
      </c>
      <c r="W136" s="763" t="str">
        <f t="shared" si="84"/>
        <v/>
      </c>
      <c r="X136" s="764" t="str">
        <f t="shared" ca="1" si="117"/>
        <v/>
      </c>
      <c r="Y136" s="763" t="str">
        <f t="shared" si="86"/>
        <v/>
      </c>
      <c r="Z136" s="764" t="str">
        <f t="shared" ca="1" si="118"/>
        <v/>
      </c>
      <c r="AA136" s="763" t="str">
        <f t="shared" si="88"/>
        <v/>
      </c>
      <c r="AB136" s="764" t="str">
        <f t="shared" ca="1" si="119"/>
        <v/>
      </c>
      <c r="AC136" s="763" t="str">
        <f t="shared" si="90"/>
        <v/>
      </c>
      <c r="AD136" s="764" t="str">
        <f t="shared" ca="1" si="120"/>
        <v/>
      </c>
      <c r="AE136" s="763" t="str">
        <f t="shared" si="92"/>
        <v/>
      </c>
      <c r="AF136" s="764" t="str">
        <f t="shared" ca="1" si="121"/>
        <v/>
      </c>
      <c r="AG136" s="763" t="str">
        <f t="shared" si="94"/>
        <v/>
      </c>
      <c r="AH136" s="764" t="str">
        <f t="shared" ca="1" si="122"/>
        <v/>
      </c>
      <c r="AI136" s="763" t="str">
        <f t="shared" si="96"/>
        <v/>
      </c>
      <c r="AJ136" s="764" t="str">
        <f t="shared" ca="1" si="123"/>
        <v/>
      </c>
      <c r="AK136" s="763" t="str">
        <f t="shared" si="98"/>
        <v/>
      </c>
      <c r="AL136" s="764" t="str">
        <f t="shared" ca="1" si="124"/>
        <v/>
      </c>
      <c r="AM136" s="763" t="str">
        <f t="shared" si="100"/>
        <v/>
      </c>
      <c r="AN136" s="764" t="str">
        <f t="shared" ca="1" si="125"/>
        <v/>
      </c>
      <c r="AO136" s="763" t="str">
        <f t="shared" si="102"/>
        <v/>
      </c>
      <c r="AP136" s="764" t="str">
        <f t="shared" ca="1" si="126"/>
        <v/>
      </c>
      <c r="AQ136" s="763" t="str">
        <f t="shared" si="104"/>
        <v/>
      </c>
      <c r="AR136" s="764" t="str">
        <f t="shared" ca="1" si="127"/>
        <v/>
      </c>
      <c r="AS136" s="763" t="str">
        <f t="shared" si="106"/>
        <v/>
      </c>
      <c r="AT136" s="764"/>
      <c r="AU136" s="763"/>
      <c r="AV136" s="764"/>
      <c r="AW136" s="763"/>
      <c r="AX136" s="764"/>
      <c r="AY136" s="763"/>
      <c r="AZ136" s="764"/>
      <c r="BA136" s="763"/>
      <c r="BB136" s="764"/>
      <c r="BC136" s="763"/>
      <c r="BD136" s="764"/>
      <c r="BE136" s="763"/>
      <c r="BF136" s="764"/>
      <c r="BG136" s="763"/>
      <c r="BH136" s="764"/>
      <c r="BI136" s="763"/>
      <c r="BJ136" s="764"/>
      <c r="BK136" s="763"/>
    </row>
    <row r="137" spans="1:63" ht="21" hidden="1" customHeight="1" x14ac:dyDescent="0.2">
      <c r="A137" s="759">
        <v>65</v>
      </c>
      <c r="B137" s="760"/>
      <c r="C137" s="761" t="str">
        <f t="shared" ref="C137:C162" si="128">IF(B137="","",IF($L$4="Media aritmética",ROUND(AVERAGE(D137,F137,H137,J137,L137,N137,P137,R137,T137,V137,X137,Z137,AB137,AF137,AH137,AD137,AJ137,AL137,AN137,AP137,AR137),2),ROUND(_xlfn.STDEV.P(D137,F137,H137,J137,L137,N137,P137,R137,T137,V137,X137,Z137,AB137,AF137,AH137,AD137,AJ137,AL137,AN137,AP137,AR137),2)))</f>
        <v/>
      </c>
      <c r="D137" s="764" t="str">
        <f t="shared" ref="D137:D162" si="129">IF($D$8="Habilitado",IF($B137="","",ROUND(VLOOKUP($B137,UNITARIO_1,5,FALSE),2)),"")</f>
        <v/>
      </c>
      <c r="E137" s="763" t="str">
        <f t="shared" si="66"/>
        <v/>
      </c>
      <c r="F137" s="764" t="str">
        <f t="shared" ref="F137:F162" si="130">IF($F$8="Habilitado",IF($B137="","",ROUND(VLOOKUP($B137,UNITARIO_2,5,FALSE),2)),"")</f>
        <v/>
      </c>
      <c r="G137" s="763" t="str">
        <f t="shared" si="68"/>
        <v/>
      </c>
      <c r="H137" s="764" t="str">
        <f t="shared" ref="H137:H162" ca="1" si="131">IF($H$8="Habilitado",IF($B137="","",ROUND(VLOOKUP($B137,UNITARIO_3,5,FALSE),2)),"")</f>
        <v/>
      </c>
      <c r="I137" s="763" t="str">
        <f t="shared" si="70"/>
        <v/>
      </c>
      <c r="J137" s="764" t="str">
        <f t="shared" ref="J137:J162" ca="1" si="132">IF($J$8="Habilitado",IF($B137="","",ROUND(VLOOKUP($B137,UNITARIO_4,5,FALSE),2)),"")</f>
        <v/>
      </c>
      <c r="K137" s="763" t="str">
        <f t="shared" si="72"/>
        <v/>
      </c>
      <c r="L137" s="764" t="str">
        <f t="shared" ref="L137:L162" ca="1" si="133">IF($L$8="Habilitado",IF($B137="","",ROUND(VLOOKUP($B137,UNITARIO_5,5,FALSE),2)),"")</f>
        <v/>
      </c>
      <c r="M137" s="763" t="str">
        <f t="shared" si="74"/>
        <v/>
      </c>
      <c r="N137" s="764" t="str">
        <f t="shared" ref="N137:N162" ca="1" si="134">IF($N$8="Habilitado",IF($B137="","",ROUND(VLOOKUP($B137,UNITARIO_6,5,FALSE),2)),"")</f>
        <v/>
      </c>
      <c r="O137" s="763" t="str">
        <f t="shared" si="76"/>
        <v/>
      </c>
      <c r="P137" s="764" t="str">
        <f t="shared" ref="P137:P162" ca="1" si="135">IF($P$8="Habilitado",IF($B137="","",ROUND(VLOOKUP($B137,UNITARIO_7,5,FALSE),2)),"")</f>
        <v/>
      </c>
      <c r="Q137" s="763" t="str">
        <f t="shared" si="78"/>
        <v/>
      </c>
      <c r="R137" s="764" t="str">
        <f t="shared" ref="R137:R162" ca="1" si="136">IF($R$8="Habilitado",IF($B137="","",ROUND(VLOOKUP($B137,UNITARIO_8,5,FALSE),2)),"")</f>
        <v/>
      </c>
      <c r="S137" s="763" t="str">
        <f t="shared" si="80"/>
        <v/>
      </c>
      <c r="T137" s="764" t="str">
        <f t="shared" ref="T137:T162" ca="1" si="137">IF($T$8="Habilitado",IF($B137="","",ROUND(VLOOKUP($B137,UNITARIO_9,5,FALSE),2)),"")</f>
        <v/>
      </c>
      <c r="U137" s="763" t="str">
        <f t="shared" si="82"/>
        <v/>
      </c>
      <c r="V137" s="764" t="str">
        <f t="shared" ref="V137:V162" ca="1" si="138">IF($V$8="Habilitado",IF($B137="","",ROUND(VLOOKUP($B137,UNITARIO_10,5,FALSE),2)),"")</f>
        <v/>
      </c>
      <c r="W137" s="763" t="str">
        <f t="shared" si="84"/>
        <v/>
      </c>
      <c r="X137" s="764" t="str">
        <f t="shared" ref="X137:X162" ca="1" si="139">IF($X$8="Habilitado",IF($B137="","",ROUND(VLOOKUP($B137,UNITARIO_11,5,FALSE),2)),"")</f>
        <v/>
      </c>
      <c r="Y137" s="763" t="str">
        <f t="shared" si="86"/>
        <v/>
      </c>
      <c r="Z137" s="764" t="str">
        <f t="shared" ref="Z137:Z162" ca="1" si="140">IF($Z$8="Habilitado",IF($B137="","",ROUND(VLOOKUP($B137,UNITARIO_12,5,FALSE),2)),"")</f>
        <v/>
      </c>
      <c r="AA137" s="763" t="str">
        <f t="shared" si="88"/>
        <v/>
      </c>
      <c r="AB137" s="764" t="str">
        <f t="shared" ref="AB137:AB162" ca="1" si="141">IF($AB$8="Habilitado",IF($B137="","",ROUND(VLOOKUP($B137,UNITARIO_13,5,FALSE),2)),"")</f>
        <v/>
      </c>
      <c r="AC137" s="763" t="str">
        <f t="shared" si="90"/>
        <v/>
      </c>
      <c r="AD137" s="764" t="str">
        <f t="shared" ref="AD137:AD162" ca="1" si="142">IF($AD$8="Habilitado",IF($B137="","",ROUND(VLOOKUP($B137,UNITARIO_14,5,FALSE),2)),"")</f>
        <v/>
      </c>
      <c r="AE137" s="763" t="str">
        <f t="shared" si="92"/>
        <v/>
      </c>
      <c r="AF137" s="764" t="str">
        <f t="shared" ref="AF137:AF162" ca="1" si="143">IF($AF$8="Habilitado",IF($B137="","",ROUND(VLOOKUP($B137,UNITARIO_15,5,FALSE),2)),"")</f>
        <v/>
      </c>
      <c r="AG137" s="763" t="str">
        <f t="shared" si="94"/>
        <v/>
      </c>
      <c r="AH137" s="764" t="str">
        <f t="shared" ref="AH137:AH162" ca="1" si="144">IF($AH$8="Habilitado",IF($B137="","",ROUND(VLOOKUP($B137,UNITARIO_16,5,FALSE),2)),"")</f>
        <v/>
      </c>
      <c r="AI137" s="763" t="str">
        <f t="shared" si="96"/>
        <v/>
      </c>
      <c r="AJ137" s="764" t="str">
        <f t="shared" ref="AJ137:AJ162" ca="1" si="145">IF($AJ$8="Habilitado",IF($B137="","",ROUND(VLOOKUP($B137,UNITARIO_17,5,FALSE),2)),"")</f>
        <v/>
      </c>
      <c r="AK137" s="763" t="str">
        <f t="shared" si="98"/>
        <v/>
      </c>
      <c r="AL137" s="764" t="str">
        <f t="shared" ref="AL137:AL162" ca="1" si="146">IF($AL$8="Habilitado",IF($B137="","",ROUND(VLOOKUP($B137,UNITARIO_18,5,FALSE),2)),"")</f>
        <v/>
      </c>
      <c r="AM137" s="763" t="str">
        <f t="shared" si="100"/>
        <v/>
      </c>
      <c r="AN137" s="764" t="str">
        <f t="shared" ref="AN137:AN162" ca="1" si="147">IF($AN$8="Habilitado",IF($B137="","",ROUND(VLOOKUP($B137,UNITARIO_19,5,FALSE),2)),"")</f>
        <v/>
      </c>
      <c r="AO137" s="763" t="str">
        <f t="shared" si="102"/>
        <v/>
      </c>
      <c r="AP137" s="764" t="str">
        <f t="shared" ref="AP137:AP162" ca="1" si="148">IF($AP$8="Habilitado",IF($B137="","",ROUND(VLOOKUP($B137,UNITARIO_20,5,FALSE),2)),"")</f>
        <v/>
      </c>
      <c r="AQ137" s="763" t="str">
        <f t="shared" si="104"/>
        <v/>
      </c>
      <c r="AR137" s="764" t="str">
        <f t="shared" ref="AR137:AR162" ca="1" si="149">IF($AR$8="Habilitado",IF($B137="","",ROUND(VLOOKUP($B137,UNITARIO_21,5,FALSE),2)),"")</f>
        <v/>
      </c>
      <c r="AS137" s="763" t="str">
        <f t="shared" si="106"/>
        <v/>
      </c>
      <c r="AT137" s="764"/>
      <c r="AU137" s="763"/>
      <c r="AV137" s="764"/>
      <c r="AW137" s="763"/>
      <c r="AX137" s="764"/>
      <c r="AY137" s="763"/>
      <c r="AZ137" s="764"/>
      <c r="BA137" s="763"/>
      <c r="BB137" s="764"/>
      <c r="BC137" s="763"/>
      <c r="BD137" s="764"/>
      <c r="BE137" s="763"/>
      <c r="BF137" s="764"/>
      <c r="BG137" s="763"/>
      <c r="BH137" s="764"/>
      <c r="BI137" s="763"/>
      <c r="BJ137" s="764"/>
      <c r="BK137" s="763"/>
    </row>
    <row r="138" spans="1:63" ht="21" hidden="1" customHeight="1" x14ac:dyDescent="0.2">
      <c r="A138" s="759">
        <v>66</v>
      </c>
      <c r="B138" s="760"/>
      <c r="C138" s="761" t="str">
        <f t="shared" si="128"/>
        <v/>
      </c>
      <c r="D138" s="764" t="str">
        <f t="shared" si="129"/>
        <v/>
      </c>
      <c r="E138" s="763" t="str">
        <f t="shared" si="66"/>
        <v/>
      </c>
      <c r="F138" s="764" t="str">
        <f t="shared" si="130"/>
        <v/>
      </c>
      <c r="G138" s="763" t="str">
        <f t="shared" si="68"/>
        <v/>
      </c>
      <c r="H138" s="764" t="str">
        <f t="shared" ca="1" si="131"/>
        <v/>
      </c>
      <c r="I138" s="763" t="str">
        <f t="shared" si="70"/>
        <v/>
      </c>
      <c r="J138" s="764" t="str">
        <f t="shared" ca="1" si="132"/>
        <v/>
      </c>
      <c r="K138" s="763" t="str">
        <f t="shared" si="72"/>
        <v/>
      </c>
      <c r="L138" s="764" t="str">
        <f t="shared" ca="1" si="133"/>
        <v/>
      </c>
      <c r="M138" s="763" t="str">
        <f t="shared" si="74"/>
        <v/>
      </c>
      <c r="N138" s="764" t="str">
        <f t="shared" ca="1" si="134"/>
        <v/>
      </c>
      <c r="O138" s="763" t="str">
        <f t="shared" si="76"/>
        <v/>
      </c>
      <c r="P138" s="764" t="str">
        <f t="shared" ca="1" si="135"/>
        <v/>
      </c>
      <c r="Q138" s="763" t="str">
        <f t="shared" si="78"/>
        <v/>
      </c>
      <c r="R138" s="764" t="str">
        <f t="shared" ca="1" si="136"/>
        <v/>
      </c>
      <c r="S138" s="763" t="str">
        <f t="shared" si="80"/>
        <v/>
      </c>
      <c r="T138" s="764" t="str">
        <f t="shared" ca="1" si="137"/>
        <v/>
      </c>
      <c r="U138" s="763" t="str">
        <f t="shared" si="82"/>
        <v/>
      </c>
      <c r="V138" s="764" t="str">
        <f t="shared" ca="1" si="138"/>
        <v/>
      </c>
      <c r="W138" s="763" t="str">
        <f t="shared" si="84"/>
        <v/>
      </c>
      <c r="X138" s="764" t="str">
        <f t="shared" ca="1" si="139"/>
        <v/>
      </c>
      <c r="Y138" s="763" t="str">
        <f t="shared" si="86"/>
        <v/>
      </c>
      <c r="Z138" s="764" t="str">
        <f t="shared" ca="1" si="140"/>
        <v/>
      </c>
      <c r="AA138" s="763" t="str">
        <f t="shared" si="88"/>
        <v/>
      </c>
      <c r="AB138" s="764" t="str">
        <f t="shared" ca="1" si="141"/>
        <v/>
      </c>
      <c r="AC138" s="763" t="str">
        <f t="shared" si="90"/>
        <v/>
      </c>
      <c r="AD138" s="764" t="str">
        <f t="shared" ca="1" si="142"/>
        <v/>
      </c>
      <c r="AE138" s="763" t="str">
        <f t="shared" si="92"/>
        <v/>
      </c>
      <c r="AF138" s="764" t="str">
        <f t="shared" ca="1" si="143"/>
        <v/>
      </c>
      <c r="AG138" s="763" t="str">
        <f t="shared" si="94"/>
        <v/>
      </c>
      <c r="AH138" s="764" t="str">
        <f t="shared" ca="1" si="144"/>
        <v/>
      </c>
      <c r="AI138" s="763" t="str">
        <f t="shared" si="96"/>
        <v/>
      </c>
      <c r="AJ138" s="764" t="str">
        <f t="shared" ca="1" si="145"/>
        <v/>
      </c>
      <c r="AK138" s="763" t="str">
        <f t="shared" si="98"/>
        <v/>
      </c>
      <c r="AL138" s="764" t="str">
        <f t="shared" ca="1" si="146"/>
        <v/>
      </c>
      <c r="AM138" s="763" t="str">
        <f t="shared" si="100"/>
        <v/>
      </c>
      <c r="AN138" s="764" t="str">
        <f t="shared" ca="1" si="147"/>
        <v/>
      </c>
      <c r="AO138" s="763" t="str">
        <f t="shared" si="102"/>
        <v/>
      </c>
      <c r="AP138" s="764" t="str">
        <f t="shared" ca="1" si="148"/>
        <v/>
      </c>
      <c r="AQ138" s="763" t="str">
        <f t="shared" si="104"/>
        <v/>
      </c>
      <c r="AR138" s="764" t="str">
        <f t="shared" ca="1" si="149"/>
        <v/>
      </c>
      <c r="AS138" s="763" t="str">
        <f t="shared" si="106"/>
        <v/>
      </c>
      <c r="AT138" s="764"/>
      <c r="AU138" s="763"/>
      <c r="AV138" s="764"/>
      <c r="AW138" s="763"/>
      <c r="AX138" s="764"/>
      <c r="AY138" s="763"/>
      <c r="AZ138" s="764"/>
      <c r="BA138" s="763"/>
      <c r="BB138" s="764"/>
      <c r="BC138" s="763"/>
      <c r="BD138" s="764"/>
      <c r="BE138" s="763"/>
      <c r="BF138" s="764"/>
      <c r="BG138" s="763"/>
      <c r="BH138" s="764"/>
      <c r="BI138" s="763"/>
      <c r="BJ138" s="764"/>
      <c r="BK138" s="763"/>
    </row>
    <row r="139" spans="1:63" ht="21" hidden="1" customHeight="1" x14ac:dyDescent="0.2">
      <c r="A139" s="759">
        <v>67</v>
      </c>
      <c r="B139" s="760"/>
      <c r="C139" s="761" t="str">
        <f t="shared" si="128"/>
        <v/>
      </c>
      <c r="D139" s="764" t="str">
        <f t="shared" si="129"/>
        <v/>
      </c>
      <c r="E139" s="763" t="str">
        <f t="shared" si="66"/>
        <v/>
      </c>
      <c r="F139" s="764" t="str">
        <f t="shared" si="130"/>
        <v/>
      </c>
      <c r="G139" s="763" t="str">
        <f t="shared" si="68"/>
        <v/>
      </c>
      <c r="H139" s="764" t="str">
        <f t="shared" ca="1" si="131"/>
        <v/>
      </c>
      <c r="I139" s="763" t="str">
        <f t="shared" si="70"/>
        <v/>
      </c>
      <c r="J139" s="764" t="str">
        <f t="shared" ca="1" si="132"/>
        <v/>
      </c>
      <c r="K139" s="763" t="str">
        <f t="shared" si="72"/>
        <v/>
      </c>
      <c r="L139" s="764" t="str">
        <f t="shared" ca="1" si="133"/>
        <v/>
      </c>
      <c r="M139" s="763" t="str">
        <f t="shared" si="74"/>
        <v/>
      </c>
      <c r="N139" s="764" t="str">
        <f t="shared" ca="1" si="134"/>
        <v/>
      </c>
      <c r="O139" s="763" t="str">
        <f t="shared" si="76"/>
        <v/>
      </c>
      <c r="P139" s="764" t="str">
        <f t="shared" ca="1" si="135"/>
        <v/>
      </c>
      <c r="Q139" s="763" t="str">
        <f t="shared" si="78"/>
        <v/>
      </c>
      <c r="R139" s="764" t="str">
        <f t="shared" ca="1" si="136"/>
        <v/>
      </c>
      <c r="S139" s="763" t="str">
        <f t="shared" si="80"/>
        <v/>
      </c>
      <c r="T139" s="764" t="str">
        <f t="shared" ca="1" si="137"/>
        <v/>
      </c>
      <c r="U139" s="763" t="str">
        <f t="shared" si="82"/>
        <v/>
      </c>
      <c r="V139" s="764" t="str">
        <f t="shared" ca="1" si="138"/>
        <v/>
      </c>
      <c r="W139" s="763" t="str">
        <f t="shared" si="84"/>
        <v/>
      </c>
      <c r="X139" s="764" t="str">
        <f t="shared" ca="1" si="139"/>
        <v/>
      </c>
      <c r="Y139" s="763" t="str">
        <f t="shared" si="86"/>
        <v/>
      </c>
      <c r="Z139" s="764" t="str">
        <f t="shared" ca="1" si="140"/>
        <v/>
      </c>
      <c r="AA139" s="763" t="str">
        <f t="shared" si="88"/>
        <v/>
      </c>
      <c r="AB139" s="764" t="str">
        <f t="shared" ca="1" si="141"/>
        <v/>
      </c>
      <c r="AC139" s="763" t="str">
        <f t="shared" si="90"/>
        <v/>
      </c>
      <c r="AD139" s="764" t="str">
        <f t="shared" ca="1" si="142"/>
        <v/>
      </c>
      <c r="AE139" s="763" t="str">
        <f t="shared" si="92"/>
        <v/>
      </c>
      <c r="AF139" s="764" t="str">
        <f t="shared" ca="1" si="143"/>
        <v/>
      </c>
      <c r="AG139" s="763" t="str">
        <f t="shared" si="94"/>
        <v/>
      </c>
      <c r="AH139" s="764" t="str">
        <f t="shared" ca="1" si="144"/>
        <v/>
      </c>
      <c r="AI139" s="763" t="str">
        <f t="shared" si="96"/>
        <v/>
      </c>
      <c r="AJ139" s="764" t="str">
        <f t="shared" ca="1" si="145"/>
        <v/>
      </c>
      <c r="AK139" s="763" t="str">
        <f t="shared" si="98"/>
        <v/>
      </c>
      <c r="AL139" s="764" t="str">
        <f t="shared" ca="1" si="146"/>
        <v/>
      </c>
      <c r="AM139" s="763" t="str">
        <f t="shared" si="100"/>
        <v/>
      </c>
      <c r="AN139" s="764" t="str">
        <f t="shared" ca="1" si="147"/>
        <v/>
      </c>
      <c r="AO139" s="763" t="str">
        <f t="shared" si="102"/>
        <v/>
      </c>
      <c r="AP139" s="764" t="str">
        <f t="shared" ca="1" si="148"/>
        <v/>
      </c>
      <c r="AQ139" s="763" t="str">
        <f t="shared" si="104"/>
        <v/>
      </c>
      <c r="AR139" s="764" t="str">
        <f t="shared" ca="1" si="149"/>
        <v/>
      </c>
      <c r="AS139" s="763" t="str">
        <f t="shared" si="106"/>
        <v/>
      </c>
      <c r="AT139" s="764"/>
      <c r="AU139" s="763"/>
      <c r="AV139" s="764"/>
      <c r="AW139" s="763"/>
      <c r="AX139" s="764"/>
      <c r="AY139" s="763"/>
      <c r="AZ139" s="764"/>
      <c r="BA139" s="763"/>
      <c r="BB139" s="764"/>
      <c r="BC139" s="763"/>
      <c r="BD139" s="764"/>
      <c r="BE139" s="763"/>
      <c r="BF139" s="764"/>
      <c r="BG139" s="763"/>
      <c r="BH139" s="764"/>
      <c r="BI139" s="763"/>
      <c r="BJ139" s="764"/>
      <c r="BK139" s="763"/>
    </row>
    <row r="140" spans="1:63" ht="21" hidden="1" customHeight="1" x14ac:dyDescent="0.2">
      <c r="A140" s="759">
        <v>68</v>
      </c>
      <c r="B140" s="760"/>
      <c r="C140" s="761" t="str">
        <f t="shared" si="128"/>
        <v/>
      </c>
      <c r="D140" s="764" t="str">
        <f t="shared" si="129"/>
        <v/>
      </c>
      <c r="E140" s="763" t="str">
        <f t="shared" si="66"/>
        <v/>
      </c>
      <c r="F140" s="764" t="str">
        <f t="shared" si="130"/>
        <v/>
      </c>
      <c r="G140" s="763" t="str">
        <f t="shared" si="68"/>
        <v/>
      </c>
      <c r="H140" s="764" t="str">
        <f t="shared" ca="1" si="131"/>
        <v/>
      </c>
      <c r="I140" s="763" t="str">
        <f t="shared" si="70"/>
        <v/>
      </c>
      <c r="J140" s="764" t="str">
        <f t="shared" ca="1" si="132"/>
        <v/>
      </c>
      <c r="K140" s="763" t="str">
        <f t="shared" si="72"/>
        <v/>
      </c>
      <c r="L140" s="764" t="str">
        <f t="shared" ca="1" si="133"/>
        <v/>
      </c>
      <c r="M140" s="763" t="str">
        <f t="shared" si="74"/>
        <v/>
      </c>
      <c r="N140" s="764" t="str">
        <f t="shared" ca="1" si="134"/>
        <v/>
      </c>
      <c r="O140" s="763" t="str">
        <f t="shared" si="76"/>
        <v/>
      </c>
      <c r="P140" s="764" t="str">
        <f t="shared" ca="1" si="135"/>
        <v/>
      </c>
      <c r="Q140" s="763" t="str">
        <f t="shared" si="78"/>
        <v/>
      </c>
      <c r="R140" s="764" t="str">
        <f t="shared" ca="1" si="136"/>
        <v/>
      </c>
      <c r="S140" s="763" t="str">
        <f t="shared" si="80"/>
        <v/>
      </c>
      <c r="T140" s="764" t="str">
        <f t="shared" ca="1" si="137"/>
        <v/>
      </c>
      <c r="U140" s="763" t="str">
        <f t="shared" si="82"/>
        <v/>
      </c>
      <c r="V140" s="764" t="str">
        <f t="shared" ca="1" si="138"/>
        <v/>
      </c>
      <c r="W140" s="763" t="str">
        <f t="shared" si="84"/>
        <v/>
      </c>
      <c r="X140" s="764" t="str">
        <f t="shared" ca="1" si="139"/>
        <v/>
      </c>
      <c r="Y140" s="763" t="str">
        <f t="shared" si="86"/>
        <v/>
      </c>
      <c r="Z140" s="764" t="str">
        <f t="shared" ca="1" si="140"/>
        <v/>
      </c>
      <c r="AA140" s="763" t="str">
        <f t="shared" si="88"/>
        <v/>
      </c>
      <c r="AB140" s="764" t="str">
        <f t="shared" ca="1" si="141"/>
        <v/>
      </c>
      <c r="AC140" s="763" t="str">
        <f t="shared" si="90"/>
        <v/>
      </c>
      <c r="AD140" s="764" t="str">
        <f t="shared" ca="1" si="142"/>
        <v/>
      </c>
      <c r="AE140" s="763" t="str">
        <f t="shared" si="92"/>
        <v/>
      </c>
      <c r="AF140" s="764" t="str">
        <f t="shared" ca="1" si="143"/>
        <v/>
      </c>
      <c r="AG140" s="763" t="str">
        <f t="shared" si="94"/>
        <v/>
      </c>
      <c r="AH140" s="764" t="str">
        <f t="shared" ca="1" si="144"/>
        <v/>
      </c>
      <c r="AI140" s="763" t="str">
        <f t="shared" si="96"/>
        <v/>
      </c>
      <c r="AJ140" s="764" t="str">
        <f t="shared" ca="1" si="145"/>
        <v/>
      </c>
      <c r="AK140" s="763" t="str">
        <f t="shared" si="98"/>
        <v/>
      </c>
      <c r="AL140" s="764" t="str">
        <f t="shared" ca="1" si="146"/>
        <v/>
      </c>
      <c r="AM140" s="763" t="str">
        <f t="shared" si="100"/>
        <v/>
      </c>
      <c r="AN140" s="764" t="str">
        <f t="shared" ca="1" si="147"/>
        <v/>
      </c>
      <c r="AO140" s="763" t="str">
        <f t="shared" si="102"/>
        <v/>
      </c>
      <c r="AP140" s="764" t="str">
        <f t="shared" ca="1" si="148"/>
        <v/>
      </c>
      <c r="AQ140" s="763" t="str">
        <f t="shared" si="104"/>
        <v/>
      </c>
      <c r="AR140" s="764" t="str">
        <f t="shared" ca="1" si="149"/>
        <v/>
      </c>
      <c r="AS140" s="763" t="str">
        <f t="shared" si="106"/>
        <v/>
      </c>
      <c r="AT140" s="764"/>
      <c r="AU140" s="763"/>
      <c r="AV140" s="764"/>
      <c r="AW140" s="763"/>
      <c r="AX140" s="764"/>
      <c r="AY140" s="763"/>
      <c r="AZ140" s="764"/>
      <c r="BA140" s="763"/>
      <c r="BB140" s="764"/>
      <c r="BC140" s="763"/>
      <c r="BD140" s="764"/>
      <c r="BE140" s="763"/>
      <c r="BF140" s="764"/>
      <c r="BG140" s="763"/>
      <c r="BH140" s="764"/>
      <c r="BI140" s="763"/>
      <c r="BJ140" s="764"/>
      <c r="BK140" s="763"/>
    </row>
    <row r="141" spans="1:63" ht="21" hidden="1" customHeight="1" x14ac:dyDescent="0.2">
      <c r="A141" s="759">
        <v>69</v>
      </c>
      <c r="B141" s="760"/>
      <c r="C141" s="761" t="str">
        <f t="shared" si="128"/>
        <v/>
      </c>
      <c r="D141" s="764" t="str">
        <f t="shared" si="129"/>
        <v/>
      </c>
      <c r="E141" s="763" t="str">
        <f t="shared" si="66"/>
        <v/>
      </c>
      <c r="F141" s="764" t="str">
        <f t="shared" si="130"/>
        <v/>
      </c>
      <c r="G141" s="763" t="str">
        <f t="shared" si="68"/>
        <v/>
      </c>
      <c r="H141" s="764" t="str">
        <f t="shared" ca="1" si="131"/>
        <v/>
      </c>
      <c r="I141" s="763" t="str">
        <f t="shared" si="70"/>
        <v/>
      </c>
      <c r="J141" s="764" t="str">
        <f t="shared" ca="1" si="132"/>
        <v/>
      </c>
      <c r="K141" s="763" t="str">
        <f t="shared" si="72"/>
        <v/>
      </c>
      <c r="L141" s="764" t="str">
        <f t="shared" ca="1" si="133"/>
        <v/>
      </c>
      <c r="M141" s="763" t="str">
        <f t="shared" si="74"/>
        <v/>
      </c>
      <c r="N141" s="764" t="str">
        <f t="shared" ca="1" si="134"/>
        <v/>
      </c>
      <c r="O141" s="763" t="str">
        <f t="shared" si="76"/>
        <v/>
      </c>
      <c r="P141" s="764" t="str">
        <f t="shared" ca="1" si="135"/>
        <v/>
      </c>
      <c r="Q141" s="763" t="str">
        <f t="shared" si="78"/>
        <v/>
      </c>
      <c r="R141" s="764" t="str">
        <f t="shared" ca="1" si="136"/>
        <v/>
      </c>
      <c r="S141" s="763" t="str">
        <f t="shared" si="80"/>
        <v/>
      </c>
      <c r="T141" s="764" t="str">
        <f t="shared" ca="1" si="137"/>
        <v/>
      </c>
      <c r="U141" s="763" t="str">
        <f t="shared" si="82"/>
        <v/>
      </c>
      <c r="V141" s="764" t="str">
        <f t="shared" ca="1" si="138"/>
        <v/>
      </c>
      <c r="W141" s="763" t="str">
        <f t="shared" si="84"/>
        <v/>
      </c>
      <c r="X141" s="764" t="str">
        <f t="shared" ca="1" si="139"/>
        <v/>
      </c>
      <c r="Y141" s="763" t="str">
        <f t="shared" si="86"/>
        <v/>
      </c>
      <c r="Z141" s="764" t="str">
        <f t="shared" ca="1" si="140"/>
        <v/>
      </c>
      <c r="AA141" s="763" t="str">
        <f t="shared" si="88"/>
        <v/>
      </c>
      <c r="AB141" s="764" t="str">
        <f t="shared" ca="1" si="141"/>
        <v/>
      </c>
      <c r="AC141" s="763" t="str">
        <f t="shared" si="90"/>
        <v/>
      </c>
      <c r="AD141" s="764" t="str">
        <f t="shared" ca="1" si="142"/>
        <v/>
      </c>
      <c r="AE141" s="763" t="str">
        <f t="shared" si="92"/>
        <v/>
      </c>
      <c r="AF141" s="764" t="str">
        <f t="shared" ca="1" si="143"/>
        <v/>
      </c>
      <c r="AG141" s="763" t="str">
        <f t="shared" si="94"/>
        <v/>
      </c>
      <c r="AH141" s="764" t="str">
        <f t="shared" ca="1" si="144"/>
        <v/>
      </c>
      <c r="AI141" s="763" t="str">
        <f t="shared" si="96"/>
        <v/>
      </c>
      <c r="AJ141" s="764" t="str">
        <f t="shared" ca="1" si="145"/>
        <v/>
      </c>
      <c r="AK141" s="763" t="str">
        <f t="shared" si="98"/>
        <v/>
      </c>
      <c r="AL141" s="764" t="str">
        <f t="shared" ca="1" si="146"/>
        <v/>
      </c>
      <c r="AM141" s="763" t="str">
        <f t="shared" si="100"/>
        <v/>
      </c>
      <c r="AN141" s="764" t="str">
        <f t="shared" ca="1" si="147"/>
        <v/>
      </c>
      <c r="AO141" s="763" t="str">
        <f t="shared" si="102"/>
        <v/>
      </c>
      <c r="AP141" s="764" t="str">
        <f t="shared" ca="1" si="148"/>
        <v/>
      </c>
      <c r="AQ141" s="763" t="str">
        <f t="shared" si="104"/>
        <v/>
      </c>
      <c r="AR141" s="764" t="str">
        <f t="shared" ca="1" si="149"/>
        <v/>
      </c>
      <c r="AS141" s="763" t="str">
        <f t="shared" si="106"/>
        <v/>
      </c>
      <c r="AT141" s="764"/>
      <c r="AU141" s="763"/>
      <c r="AV141" s="764"/>
      <c r="AW141" s="763"/>
      <c r="AX141" s="764"/>
      <c r="AY141" s="763"/>
      <c r="AZ141" s="764"/>
      <c r="BA141" s="763"/>
      <c r="BB141" s="764"/>
      <c r="BC141" s="763"/>
      <c r="BD141" s="764"/>
      <c r="BE141" s="763"/>
      <c r="BF141" s="764"/>
      <c r="BG141" s="763"/>
      <c r="BH141" s="764"/>
      <c r="BI141" s="763"/>
      <c r="BJ141" s="764"/>
      <c r="BK141" s="763"/>
    </row>
    <row r="142" spans="1:63" ht="21" hidden="1" customHeight="1" x14ac:dyDescent="0.2">
      <c r="A142" s="759">
        <v>70</v>
      </c>
      <c r="B142" s="760"/>
      <c r="C142" s="761" t="str">
        <f t="shared" si="128"/>
        <v/>
      </c>
      <c r="D142" s="764" t="str">
        <f t="shared" si="129"/>
        <v/>
      </c>
      <c r="E142" s="763" t="str">
        <f t="shared" si="66"/>
        <v/>
      </c>
      <c r="F142" s="764" t="str">
        <f t="shared" si="130"/>
        <v/>
      </c>
      <c r="G142" s="763" t="str">
        <f t="shared" si="68"/>
        <v/>
      </c>
      <c r="H142" s="764" t="str">
        <f t="shared" ca="1" si="131"/>
        <v/>
      </c>
      <c r="I142" s="763" t="str">
        <f t="shared" si="70"/>
        <v/>
      </c>
      <c r="J142" s="764" t="str">
        <f t="shared" ca="1" si="132"/>
        <v/>
      </c>
      <c r="K142" s="763" t="str">
        <f t="shared" si="72"/>
        <v/>
      </c>
      <c r="L142" s="764" t="str">
        <f t="shared" ca="1" si="133"/>
        <v/>
      </c>
      <c r="M142" s="763" t="str">
        <f t="shared" si="74"/>
        <v/>
      </c>
      <c r="N142" s="764" t="str">
        <f t="shared" ca="1" si="134"/>
        <v/>
      </c>
      <c r="O142" s="763" t="str">
        <f t="shared" si="76"/>
        <v/>
      </c>
      <c r="P142" s="764" t="str">
        <f t="shared" ca="1" si="135"/>
        <v/>
      </c>
      <c r="Q142" s="763" t="str">
        <f t="shared" si="78"/>
        <v/>
      </c>
      <c r="R142" s="764" t="str">
        <f t="shared" ca="1" si="136"/>
        <v/>
      </c>
      <c r="S142" s="763" t="str">
        <f t="shared" si="80"/>
        <v/>
      </c>
      <c r="T142" s="764" t="str">
        <f t="shared" ca="1" si="137"/>
        <v/>
      </c>
      <c r="U142" s="763" t="str">
        <f t="shared" si="82"/>
        <v/>
      </c>
      <c r="V142" s="764" t="str">
        <f t="shared" ca="1" si="138"/>
        <v/>
      </c>
      <c r="W142" s="763" t="str">
        <f t="shared" si="84"/>
        <v/>
      </c>
      <c r="X142" s="764" t="str">
        <f t="shared" ca="1" si="139"/>
        <v/>
      </c>
      <c r="Y142" s="763" t="str">
        <f t="shared" si="86"/>
        <v/>
      </c>
      <c r="Z142" s="764" t="str">
        <f t="shared" ca="1" si="140"/>
        <v/>
      </c>
      <c r="AA142" s="763" t="str">
        <f t="shared" si="88"/>
        <v/>
      </c>
      <c r="AB142" s="764" t="str">
        <f t="shared" ca="1" si="141"/>
        <v/>
      </c>
      <c r="AC142" s="763" t="str">
        <f t="shared" si="90"/>
        <v/>
      </c>
      <c r="AD142" s="764" t="str">
        <f t="shared" ca="1" si="142"/>
        <v/>
      </c>
      <c r="AE142" s="763" t="str">
        <f t="shared" si="92"/>
        <v/>
      </c>
      <c r="AF142" s="764" t="str">
        <f t="shared" ca="1" si="143"/>
        <v/>
      </c>
      <c r="AG142" s="763" t="str">
        <f t="shared" si="94"/>
        <v/>
      </c>
      <c r="AH142" s="764" t="str">
        <f t="shared" ca="1" si="144"/>
        <v/>
      </c>
      <c r="AI142" s="763" t="str">
        <f t="shared" si="96"/>
        <v/>
      </c>
      <c r="AJ142" s="764" t="str">
        <f t="shared" ca="1" si="145"/>
        <v/>
      </c>
      <c r="AK142" s="763" t="str">
        <f t="shared" si="98"/>
        <v/>
      </c>
      <c r="AL142" s="764" t="str">
        <f t="shared" ca="1" si="146"/>
        <v/>
      </c>
      <c r="AM142" s="763" t="str">
        <f t="shared" si="100"/>
        <v/>
      </c>
      <c r="AN142" s="764" t="str">
        <f t="shared" ca="1" si="147"/>
        <v/>
      </c>
      <c r="AO142" s="763" t="str">
        <f t="shared" si="102"/>
        <v/>
      </c>
      <c r="AP142" s="764" t="str">
        <f t="shared" ca="1" si="148"/>
        <v/>
      </c>
      <c r="AQ142" s="763" t="str">
        <f t="shared" si="104"/>
        <v/>
      </c>
      <c r="AR142" s="764" t="str">
        <f t="shared" ca="1" si="149"/>
        <v/>
      </c>
      <c r="AS142" s="763" t="str">
        <f t="shared" si="106"/>
        <v/>
      </c>
      <c r="AT142" s="764"/>
      <c r="AU142" s="763"/>
      <c r="AV142" s="764"/>
      <c r="AW142" s="763"/>
      <c r="AX142" s="764"/>
      <c r="AY142" s="763"/>
      <c r="AZ142" s="764"/>
      <c r="BA142" s="763"/>
      <c r="BB142" s="764"/>
      <c r="BC142" s="763"/>
      <c r="BD142" s="764"/>
      <c r="BE142" s="763"/>
      <c r="BF142" s="764"/>
      <c r="BG142" s="763"/>
      <c r="BH142" s="764"/>
      <c r="BI142" s="763"/>
      <c r="BJ142" s="764"/>
      <c r="BK142" s="763"/>
    </row>
    <row r="143" spans="1:63" ht="21" hidden="1" customHeight="1" x14ac:dyDescent="0.2">
      <c r="A143" s="759">
        <v>71</v>
      </c>
      <c r="B143" s="760"/>
      <c r="C143" s="761" t="str">
        <f t="shared" si="128"/>
        <v/>
      </c>
      <c r="D143" s="764" t="str">
        <f t="shared" si="129"/>
        <v/>
      </c>
      <c r="E143" s="763" t="str">
        <f t="shared" si="66"/>
        <v/>
      </c>
      <c r="F143" s="764" t="str">
        <f t="shared" si="130"/>
        <v/>
      </c>
      <c r="G143" s="763" t="str">
        <f t="shared" si="68"/>
        <v/>
      </c>
      <c r="H143" s="764" t="str">
        <f t="shared" ca="1" si="131"/>
        <v/>
      </c>
      <c r="I143" s="763" t="str">
        <f t="shared" si="70"/>
        <v/>
      </c>
      <c r="J143" s="764" t="str">
        <f t="shared" ca="1" si="132"/>
        <v/>
      </c>
      <c r="K143" s="763" t="str">
        <f t="shared" si="72"/>
        <v/>
      </c>
      <c r="L143" s="764" t="str">
        <f t="shared" ca="1" si="133"/>
        <v/>
      </c>
      <c r="M143" s="763" t="str">
        <f t="shared" si="74"/>
        <v/>
      </c>
      <c r="N143" s="764" t="str">
        <f t="shared" ca="1" si="134"/>
        <v/>
      </c>
      <c r="O143" s="763" t="str">
        <f t="shared" si="76"/>
        <v/>
      </c>
      <c r="P143" s="764" t="str">
        <f t="shared" ca="1" si="135"/>
        <v/>
      </c>
      <c r="Q143" s="763" t="str">
        <f t="shared" si="78"/>
        <v/>
      </c>
      <c r="R143" s="764" t="str">
        <f t="shared" ca="1" si="136"/>
        <v/>
      </c>
      <c r="S143" s="763" t="str">
        <f t="shared" si="80"/>
        <v/>
      </c>
      <c r="T143" s="764" t="str">
        <f t="shared" ca="1" si="137"/>
        <v/>
      </c>
      <c r="U143" s="763" t="str">
        <f t="shared" si="82"/>
        <v/>
      </c>
      <c r="V143" s="764" t="str">
        <f t="shared" ca="1" si="138"/>
        <v/>
      </c>
      <c r="W143" s="763" t="str">
        <f t="shared" si="84"/>
        <v/>
      </c>
      <c r="X143" s="764" t="str">
        <f t="shared" ca="1" si="139"/>
        <v/>
      </c>
      <c r="Y143" s="763" t="str">
        <f t="shared" si="86"/>
        <v/>
      </c>
      <c r="Z143" s="764" t="str">
        <f t="shared" ca="1" si="140"/>
        <v/>
      </c>
      <c r="AA143" s="763" t="str">
        <f t="shared" si="88"/>
        <v/>
      </c>
      <c r="AB143" s="764" t="str">
        <f t="shared" ca="1" si="141"/>
        <v/>
      </c>
      <c r="AC143" s="763" t="str">
        <f t="shared" si="90"/>
        <v/>
      </c>
      <c r="AD143" s="764" t="str">
        <f t="shared" ca="1" si="142"/>
        <v/>
      </c>
      <c r="AE143" s="763" t="str">
        <f t="shared" si="92"/>
        <v/>
      </c>
      <c r="AF143" s="764" t="str">
        <f t="shared" ca="1" si="143"/>
        <v/>
      </c>
      <c r="AG143" s="763" t="str">
        <f t="shared" si="94"/>
        <v/>
      </c>
      <c r="AH143" s="764" t="str">
        <f t="shared" ca="1" si="144"/>
        <v/>
      </c>
      <c r="AI143" s="763" t="str">
        <f t="shared" si="96"/>
        <v/>
      </c>
      <c r="AJ143" s="764" t="str">
        <f t="shared" ca="1" si="145"/>
        <v/>
      </c>
      <c r="AK143" s="763" t="str">
        <f t="shared" si="98"/>
        <v/>
      </c>
      <c r="AL143" s="764" t="str">
        <f t="shared" ca="1" si="146"/>
        <v/>
      </c>
      <c r="AM143" s="763" t="str">
        <f t="shared" si="100"/>
        <v/>
      </c>
      <c r="AN143" s="764" t="str">
        <f t="shared" ca="1" si="147"/>
        <v/>
      </c>
      <c r="AO143" s="763" t="str">
        <f t="shared" si="102"/>
        <v/>
      </c>
      <c r="AP143" s="764" t="str">
        <f t="shared" ca="1" si="148"/>
        <v/>
      </c>
      <c r="AQ143" s="763" t="str">
        <f t="shared" si="104"/>
        <v/>
      </c>
      <c r="AR143" s="764" t="str">
        <f t="shared" ca="1" si="149"/>
        <v/>
      </c>
      <c r="AS143" s="763" t="str">
        <f t="shared" si="106"/>
        <v/>
      </c>
      <c r="AT143" s="764"/>
      <c r="AU143" s="763"/>
      <c r="AV143" s="764"/>
      <c r="AW143" s="763"/>
      <c r="AX143" s="764"/>
      <c r="AY143" s="763"/>
      <c r="AZ143" s="764"/>
      <c r="BA143" s="763"/>
      <c r="BB143" s="764"/>
      <c r="BC143" s="763"/>
      <c r="BD143" s="764"/>
      <c r="BE143" s="763"/>
      <c r="BF143" s="764"/>
      <c r="BG143" s="763"/>
      <c r="BH143" s="764"/>
      <c r="BI143" s="763"/>
      <c r="BJ143" s="764"/>
      <c r="BK143" s="763"/>
    </row>
    <row r="144" spans="1:63" ht="21" hidden="1" customHeight="1" x14ac:dyDescent="0.2">
      <c r="A144" s="759">
        <v>72</v>
      </c>
      <c r="B144" s="760"/>
      <c r="C144" s="761" t="str">
        <f t="shared" si="128"/>
        <v/>
      </c>
      <c r="D144" s="764" t="str">
        <f t="shared" si="129"/>
        <v/>
      </c>
      <c r="E144" s="763" t="str">
        <f t="shared" si="66"/>
        <v/>
      </c>
      <c r="F144" s="764" t="str">
        <f t="shared" si="130"/>
        <v/>
      </c>
      <c r="G144" s="763" t="str">
        <f t="shared" si="68"/>
        <v/>
      </c>
      <c r="H144" s="764" t="str">
        <f t="shared" ca="1" si="131"/>
        <v/>
      </c>
      <c r="I144" s="763" t="str">
        <f t="shared" si="70"/>
        <v/>
      </c>
      <c r="J144" s="764" t="str">
        <f t="shared" ca="1" si="132"/>
        <v/>
      </c>
      <c r="K144" s="763" t="str">
        <f t="shared" si="72"/>
        <v/>
      </c>
      <c r="L144" s="764" t="str">
        <f t="shared" ca="1" si="133"/>
        <v/>
      </c>
      <c r="M144" s="763" t="str">
        <f t="shared" si="74"/>
        <v/>
      </c>
      <c r="N144" s="764" t="str">
        <f t="shared" ca="1" si="134"/>
        <v/>
      </c>
      <c r="O144" s="763" t="str">
        <f t="shared" si="76"/>
        <v/>
      </c>
      <c r="P144" s="764" t="str">
        <f t="shared" ca="1" si="135"/>
        <v/>
      </c>
      <c r="Q144" s="763" t="str">
        <f t="shared" si="78"/>
        <v/>
      </c>
      <c r="R144" s="764" t="str">
        <f t="shared" ca="1" si="136"/>
        <v/>
      </c>
      <c r="S144" s="763" t="str">
        <f t="shared" si="80"/>
        <v/>
      </c>
      <c r="T144" s="764" t="str">
        <f t="shared" ca="1" si="137"/>
        <v/>
      </c>
      <c r="U144" s="763" t="str">
        <f t="shared" si="82"/>
        <v/>
      </c>
      <c r="V144" s="764" t="str">
        <f t="shared" ca="1" si="138"/>
        <v/>
      </c>
      <c r="W144" s="763" t="str">
        <f t="shared" si="84"/>
        <v/>
      </c>
      <c r="X144" s="764" t="str">
        <f t="shared" ca="1" si="139"/>
        <v/>
      </c>
      <c r="Y144" s="763" t="str">
        <f t="shared" si="86"/>
        <v/>
      </c>
      <c r="Z144" s="764" t="str">
        <f t="shared" ca="1" si="140"/>
        <v/>
      </c>
      <c r="AA144" s="763" t="str">
        <f t="shared" si="88"/>
        <v/>
      </c>
      <c r="AB144" s="764" t="str">
        <f t="shared" ca="1" si="141"/>
        <v/>
      </c>
      <c r="AC144" s="763" t="str">
        <f t="shared" si="90"/>
        <v/>
      </c>
      <c r="AD144" s="764" t="str">
        <f t="shared" ca="1" si="142"/>
        <v/>
      </c>
      <c r="AE144" s="763" t="str">
        <f t="shared" si="92"/>
        <v/>
      </c>
      <c r="AF144" s="764" t="str">
        <f t="shared" ca="1" si="143"/>
        <v/>
      </c>
      <c r="AG144" s="763" t="str">
        <f t="shared" si="94"/>
        <v/>
      </c>
      <c r="AH144" s="764" t="str">
        <f t="shared" ca="1" si="144"/>
        <v/>
      </c>
      <c r="AI144" s="763" t="str">
        <f t="shared" si="96"/>
        <v/>
      </c>
      <c r="AJ144" s="764" t="str">
        <f t="shared" ca="1" si="145"/>
        <v/>
      </c>
      <c r="AK144" s="763" t="str">
        <f t="shared" si="98"/>
        <v/>
      </c>
      <c r="AL144" s="764" t="str">
        <f t="shared" ca="1" si="146"/>
        <v/>
      </c>
      <c r="AM144" s="763" t="str">
        <f t="shared" si="100"/>
        <v/>
      </c>
      <c r="AN144" s="764" t="str">
        <f t="shared" ca="1" si="147"/>
        <v/>
      </c>
      <c r="AO144" s="763" t="str">
        <f t="shared" si="102"/>
        <v/>
      </c>
      <c r="AP144" s="764" t="str">
        <f t="shared" ca="1" si="148"/>
        <v/>
      </c>
      <c r="AQ144" s="763" t="str">
        <f t="shared" si="104"/>
        <v/>
      </c>
      <c r="AR144" s="764" t="str">
        <f t="shared" ca="1" si="149"/>
        <v/>
      </c>
      <c r="AS144" s="763" t="str">
        <f t="shared" si="106"/>
        <v/>
      </c>
      <c r="AT144" s="764"/>
      <c r="AU144" s="763"/>
      <c r="AV144" s="764"/>
      <c r="AW144" s="763"/>
      <c r="AX144" s="764"/>
      <c r="AY144" s="763"/>
      <c r="AZ144" s="764"/>
      <c r="BA144" s="763"/>
      <c r="BB144" s="764"/>
      <c r="BC144" s="763"/>
      <c r="BD144" s="764"/>
      <c r="BE144" s="763"/>
      <c r="BF144" s="764"/>
      <c r="BG144" s="763"/>
      <c r="BH144" s="764"/>
      <c r="BI144" s="763"/>
      <c r="BJ144" s="764"/>
      <c r="BK144" s="763"/>
    </row>
    <row r="145" spans="1:63" ht="21" hidden="1" customHeight="1" x14ac:dyDescent="0.2">
      <c r="A145" s="759">
        <v>73</v>
      </c>
      <c r="B145" s="760"/>
      <c r="C145" s="761" t="str">
        <f t="shared" si="128"/>
        <v/>
      </c>
      <c r="D145" s="764" t="str">
        <f t="shared" si="129"/>
        <v/>
      </c>
      <c r="E145" s="763" t="str">
        <f t="shared" si="66"/>
        <v/>
      </c>
      <c r="F145" s="764" t="str">
        <f t="shared" si="130"/>
        <v/>
      </c>
      <c r="G145" s="763" t="str">
        <f t="shared" si="68"/>
        <v/>
      </c>
      <c r="H145" s="764" t="str">
        <f t="shared" ca="1" si="131"/>
        <v/>
      </c>
      <c r="I145" s="763" t="str">
        <f t="shared" si="70"/>
        <v/>
      </c>
      <c r="J145" s="764" t="str">
        <f t="shared" ca="1" si="132"/>
        <v/>
      </c>
      <c r="K145" s="763" t="str">
        <f t="shared" si="72"/>
        <v/>
      </c>
      <c r="L145" s="764" t="str">
        <f t="shared" ca="1" si="133"/>
        <v/>
      </c>
      <c r="M145" s="763" t="str">
        <f t="shared" si="74"/>
        <v/>
      </c>
      <c r="N145" s="764" t="str">
        <f t="shared" ca="1" si="134"/>
        <v/>
      </c>
      <c r="O145" s="763" t="str">
        <f t="shared" si="76"/>
        <v/>
      </c>
      <c r="P145" s="764" t="str">
        <f t="shared" ca="1" si="135"/>
        <v/>
      </c>
      <c r="Q145" s="763" t="str">
        <f t="shared" si="78"/>
        <v/>
      </c>
      <c r="R145" s="764" t="str">
        <f t="shared" ca="1" si="136"/>
        <v/>
      </c>
      <c r="S145" s="763" t="str">
        <f t="shared" si="80"/>
        <v/>
      </c>
      <c r="T145" s="764" t="str">
        <f t="shared" ca="1" si="137"/>
        <v/>
      </c>
      <c r="U145" s="763" t="str">
        <f t="shared" si="82"/>
        <v/>
      </c>
      <c r="V145" s="764" t="str">
        <f t="shared" ca="1" si="138"/>
        <v/>
      </c>
      <c r="W145" s="763" t="str">
        <f t="shared" si="84"/>
        <v/>
      </c>
      <c r="X145" s="764" t="str">
        <f t="shared" ca="1" si="139"/>
        <v/>
      </c>
      <c r="Y145" s="763" t="str">
        <f t="shared" si="86"/>
        <v/>
      </c>
      <c r="Z145" s="764" t="str">
        <f t="shared" ca="1" si="140"/>
        <v/>
      </c>
      <c r="AA145" s="763" t="str">
        <f t="shared" si="88"/>
        <v/>
      </c>
      <c r="AB145" s="764" t="str">
        <f t="shared" ca="1" si="141"/>
        <v/>
      </c>
      <c r="AC145" s="763" t="str">
        <f t="shared" si="90"/>
        <v/>
      </c>
      <c r="AD145" s="764" t="str">
        <f t="shared" ca="1" si="142"/>
        <v/>
      </c>
      <c r="AE145" s="763" t="str">
        <f t="shared" si="92"/>
        <v/>
      </c>
      <c r="AF145" s="764" t="str">
        <f t="shared" ca="1" si="143"/>
        <v/>
      </c>
      <c r="AG145" s="763" t="str">
        <f t="shared" si="94"/>
        <v/>
      </c>
      <c r="AH145" s="764" t="str">
        <f t="shared" ca="1" si="144"/>
        <v/>
      </c>
      <c r="AI145" s="763" t="str">
        <f t="shared" si="96"/>
        <v/>
      </c>
      <c r="AJ145" s="764" t="str">
        <f t="shared" ca="1" si="145"/>
        <v/>
      </c>
      <c r="AK145" s="763" t="str">
        <f t="shared" si="98"/>
        <v/>
      </c>
      <c r="AL145" s="764" t="str">
        <f t="shared" ca="1" si="146"/>
        <v/>
      </c>
      <c r="AM145" s="763" t="str">
        <f t="shared" si="100"/>
        <v/>
      </c>
      <c r="AN145" s="764" t="str">
        <f t="shared" ca="1" si="147"/>
        <v/>
      </c>
      <c r="AO145" s="763" t="str">
        <f t="shared" si="102"/>
        <v/>
      </c>
      <c r="AP145" s="764" t="str">
        <f t="shared" ca="1" si="148"/>
        <v/>
      </c>
      <c r="AQ145" s="763" t="str">
        <f t="shared" si="104"/>
        <v/>
      </c>
      <c r="AR145" s="764" t="str">
        <f t="shared" ca="1" si="149"/>
        <v/>
      </c>
      <c r="AS145" s="763" t="str">
        <f t="shared" si="106"/>
        <v/>
      </c>
      <c r="AT145" s="764"/>
      <c r="AU145" s="763"/>
      <c r="AV145" s="764"/>
      <c r="AW145" s="763"/>
      <c r="AX145" s="764"/>
      <c r="AY145" s="763"/>
      <c r="AZ145" s="764"/>
      <c r="BA145" s="763"/>
      <c r="BB145" s="764"/>
      <c r="BC145" s="763"/>
      <c r="BD145" s="764"/>
      <c r="BE145" s="763"/>
      <c r="BF145" s="764"/>
      <c r="BG145" s="763"/>
      <c r="BH145" s="764"/>
      <c r="BI145" s="763"/>
      <c r="BJ145" s="764"/>
      <c r="BK145" s="763"/>
    </row>
    <row r="146" spans="1:63" ht="21" hidden="1" customHeight="1" x14ac:dyDescent="0.2">
      <c r="A146" s="759">
        <v>74</v>
      </c>
      <c r="B146" s="760"/>
      <c r="C146" s="761" t="str">
        <f t="shared" si="128"/>
        <v/>
      </c>
      <c r="D146" s="764" t="str">
        <f t="shared" si="129"/>
        <v/>
      </c>
      <c r="E146" s="763" t="str">
        <f t="shared" si="66"/>
        <v/>
      </c>
      <c r="F146" s="764" t="str">
        <f t="shared" si="130"/>
        <v/>
      </c>
      <c r="G146" s="763" t="str">
        <f t="shared" si="68"/>
        <v/>
      </c>
      <c r="H146" s="764" t="str">
        <f t="shared" ca="1" si="131"/>
        <v/>
      </c>
      <c r="I146" s="763" t="str">
        <f t="shared" si="70"/>
        <v/>
      </c>
      <c r="J146" s="764" t="str">
        <f t="shared" ca="1" si="132"/>
        <v/>
      </c>
      <c r="K146" s="763" t="str">
        <f t="shared" si="72"/>
        <v/>
      </c>
      <c r="L146" s="764" t="str">
        <f t="shared" ca="1" si="133"/>
        <v/>
      </c>
      <c r="M146" s="763" t="str">
        <f t="shared" si="74"/>
        <v/>
      </c>
      <c r="N146" s="764" t="str">
        <f t="shared" ca="1" si="134"/>
        <v/>
      </c>
      <c r="O146" s="763" t="str">
        <f t="shared" si="76"/>
        <v/>
      </c>
      <c r="P146" s="764" t="str">
        <f t="shared" ca="1" si="135"/>
        <v/>
      </c>
      <c r="Q146" s="763" t="str">
        <f t="shared" si="78"/>
        <v/>
      </c>
      <c r="R146" s="764" t="str">
        <f t="shared" ca="1" si="136"/>
        <v/>
      </c>
      <c r="S146" s="763" t="str">
        <f t="shared" si="80"/>
        <v/>
      </c>
      <c r="T146" s="764" t="str">
        <f t="shared" ca="1" si="137"/>
        <v/>
      </c>
      <c r="U146" s="763" t="str">
        <f t="shared" si="82"/>
        <v/>
      </c>
      <c r="V146" s="764" t="str">
        <f t="shared" ca="1" si="138"/>
        <v/>
      </c>
      <c r="W146" s="763" t="str">
        <f t="shared" si="84"/>
        <v/>
      </c>
      <c r="X146" s="764" t="str">
        <f t="shared" ca="1" si="139"/>
        <v/>
      </c>
      <c r="Y146" s="763" t="str">
        <f t="shared" si="86"/>
        <v/>
      </c>
      <c r="Z146" s="764" t="str">
        <f t="shared" ca="1" si="140"/>
        <v/>
      </c>
      <c r="AA146" s="763" t="str">
        <f t="shared" si="88"/>
        <v/>
      </c>
      <c r="AB146" s="764" t="str">
        <f t="shared" ca="1" si="141"/>
        <v/>
      </c>
      <c r="AC146" s="763" t="str">
        <f t="shared" si="90"/>
        <v/>
      </c>
      <c r="AD146" s="764" t="str">
        <f t="shared" ca="1" si="142"/>
        <v/>
      </c>
      <c r="AE146" s="763" t="str">
        <f t="shared" si="92"/>
        <v/>
      </c>
      <c r="AF146" s="764" t="str">
        <f t="shared" ca="1" si="143"/>
        <v/>
      </c>
      <c r="AG146" s="763" t="str">
        <f t="shared" si="94"/>
        <v/>
      </c>
      <c r="AH146" s="764" t="str">
        <f t="shared" ca="1" si="144"/>
        <v/>
      </c>
      <c r="AI146" s="763" t="str">
        <f t="shared" si="96"/>
        <v/>
      </c>
      <c r="AJ146" s="764" t="str">
        <f t="shared" ca="1" si="145"/>
        <v/>
      </c>
      <c r="AK146" s="763" t="str">
        <f t="shared" si="98"/>
        <v/>
      </c>
      <c r="AL146" s="764" t="str">
        <f t="shared" ca="1" si="146"/>
        <v/>
      </c>
      <c r="AM146" s="763" t="str">
        <f t="shared" si="100"/>
        <v/>
      </c>
      <c r="AN146" s="764" t="str">
        <f t="shared" ca="1" si="147"/>
        <v/>
      </c>
      <c r="AO146" s="763" t="str">
        <f t="shared" si="102"/>
        <v/>
      </c>
      <c r="AP146" s="764" t="str">
        <f t="shared" ca="1" si="148"/>
        <v/>
      </c>
      <c r="AQ146" s="763" t="str">
        <f t="shared" si="104"/>
        <v/>
      </c>
      <c r="AR146" s="764" t="str">
        <f t="shared" ca="1" si="149"/>
        <v/>
      </c>
      <c r="AS146" s="763" t="str">
        <f t="shared" si="106"/>
        <v/>
      </c>
      <c r="AT146" s="764"/>
      <c r="AU146" s="763"/>
      <c r="AV146" s="764"/>
      <c r="AW146" s="763"/>
      <c r="AX146" s="764"/>
      <c r="AY146" s="763"/>
      <c r="AZ146" s="764"/>
      <c r="BA146" s="763"/>
      <c r="BB146" s="764"/>
      <c r="BC146" s="763"/>
      <c r="BD146" s="764"/>
      <c r="BE146" s="763"/>
      <c r="BF146" s="764"/>
      <c r="BG146" s="763"/>
      <c r="BH146" s="764"/>
      <c r="BI146" s="763"/>
      <c r="BJ146" s="764"/>
      <c r="BK146" s="763"/>
    </row>
    <row r="147" spans="1:63" ht="21" hidden="1" customHeight="1" x14ac:dyDescent="0.2">
      <c r="A147" s="759">
        <v>75</v>
      </c>
      <c r="B147" s="760"/>
      <c r="C147" s="761" t="str">
        <f t="shared" si="128"/>
        <v/>
      </c>
      <c r="D147" s="764" t="str">
        <f t="shared" si="129"/>
        <v/>
      </c>
      <c r="E147" s="763" t="str">
        <f t="shared" si="66"/>
        <v/>
      </c>
      <c r="F147" s="764" t="str">
        <f t="shared" si="130"/>
        <v/>
      </c>
      <c r="G147" s="763" t="str">
        <f t="shared" si="68"/>
        <v/>
      </c>
      <c r="H147" s="764" t="str">
        <f t="shared" ca="1" si="131"/>
        <v/>
      </c>
      <c r="I147" s="763" t="str">
        <f t="shared" si="70"/>
        <v/>
      </c>
      <c r="J147" s="764" t="str">
        <f t="shared" ca="1" si="132"/>
        <v/>
      </c>
      <c r="K147" s="763" t="str">
        <f t="shared" si="72"/>
        <v/>
      </c>
      <c r="L147" s="764" t="str">
        <f t="shared" ca="1" si="133"/>
        <v/>
      </c>
      <c r="M147" s="763" t="str">
        <f t="shared" si="74"/>
        <v/>
      </c>
      <c r="N147" s="764" t="str">
        <f t="shared" ca="1" si="134"/>
        <v/>
      </c>
      <c r="O147" s="763" t="str">
        <f t="shared" si="76"/>
        <v/>
      </c>
      <c r="P147" s="764" t="str">
        <f t="shared" ca="1" si="135"/>
        <v/>
      </c>
      <c r="Q147" s="763" t="str">
        <f t="shared" si="78"/>
        <v/>
      </c>
      <c r="R147" s="764" t="str">
        <f t="shared" ca="1" si="136"/>
        <v/>
      </c>
      <c r="S147" s="763" t="str">
        <f t="shared" si="80"/>
        <v/>
      </c>
      <c r="T147" s="764" t="str">
        <f t="shared" ca="1" si="137"/>
        <v/>
      </c>
      <c r="U147" s="763" t="str">
        <f t="shared" si="82"/>
        <v/>
      </c>
      <c r="V147" s="764" t="str">
        <f t="shared" ca="1" si="138"/>
        <v/>
      </c>
      <c r="W147" s="763" t="str">
        <f t="shared" si="84"/>
        <v/>
      </c>
      <c r="X147" s="764" t="str">
        <f t="shared" ca="1" si="139"/>
        <v/>
      </c>
      <c r="Y147" s="763" t="str">
        <f t="shared" si="86"/>
        <v/>
      </c>
      <c r="Z147" s="764" t="str">
        <f t="shared" ca="1" si="140"/>
        <v/>
      </c>
      <c r="AA147" s="763" t="str">
        <f t="shared" si="88"/>
        <v/>
      </c>
      <c r="AB147" s="764" t="str">
        <f t="shared" ca="1" si="141"/>
        <v/>
      </c>
      <c r="AC147" s="763" t="str">
        <f t="shared" si="90"/>
        <v/>
      </c>
      <c r="AD147" s="764" t="str">
        <f t="shared" ca="1" si="142"/>
        <v/>
      </c>
      <c r="AE147" s="763" t="str">
        <f t="shared" si="92"/>
        <v/>
      </c>
      <c r="AF147" s="764" t="str">
        <f t="shared" ca="1" si="143"/>
        <v/>
      </c>
      <c r="AG147" s="763" t="str">
        <f t="shared" si="94"/>
        <v/>
      </c>
      <c r="AH147" s="764" t="str">
        <f t="shared" ca="1" si="144"/>
        <v/>
      </c>
      <c r="AI147" s="763" t="str">
        <f t="shared" si="96"/>
        <v/>
      </c>
      <c r="AJ147" s="764" t="str">
        <f t="shared" ca="1" si="145"/>
        <v/>
      </c>
      <c r="AK147" s="763" t="str">
        <f t="shared" si="98"/>
        <v/>
      </c>
      <c r="AL147" s="764" t="str">
        <f t="shared" ca="1" si="146"/>
        <v/>
      </c>
      <c r="AM147" s="763" t="str">
        <f t="shared" si="100"/>
        <v/>
      </c>
      <c r="AN147" s="764" t="str">
        <f t="shared" ca="1" si="147"/>
        <v/>
      </c>
      <c r="AO147" s="763" t="str">
        <f t="shared" si="102"/>
        <v/>
      </c>
      <c r="AP147" s="764" t="str">
        <f t="shared" ca="1" si="148"/>
        <v/>
      </c>
      <c r="AQ147" s="763" t="str">
        <f t="shared" si="104"/>
        <v/>
      </c>
      <c r="AR147" s="764" t="str">
        <f t="shared" ca="1" si="149"/>
        <v/>
      </c>
      <c r="AS147" s="763" t="str">
        <f t="shared" si="106"/>
        <v/>
      </c>
      <c r="AT147" s="764"/>
      <c r="AU147" s="763"/>
      <c r="AV147" s="764"/>
      <c r="AW147" s="763"/>
      <c r="AX147" s="764"/>
      <c r="AY147" s="763"/>
      <c r="AZ147" s="764"/>
      <c r="BA147" s="763"/>
      <c r="BB147" s="764"/>
      <c r="BC147" s="763"/>
      <c r="BD147" s="764"/>
      <c r="BE147" s="763"/>
      <c r="BF147" s="764"/>
      <c r="BG147" s="763"/>
      <c r="BH147" s="764"/>
      <c r="BI147" s="763"/>
      <c r="BJ147" s="764"/>
      <c r="BK147" s="763"/>
    </row>
    <row r="148" spans="1:63" ht="21" hidden="1" customHeight="1" x14ac:dyDescent="0.2">
      <c r="A148" s="759">
        <v>76</v>
      </c>
      <c r="B148" s="760"/>
      <c r="C148" s="761" t="str">
        <f t="shared" si="128"/>
        <v/>
      </c>
      <c r="D148" s="764" t="str">
        <f t="shared" si="129"/>
        <v/>
      </c>
      <c r="E148" s="763" t="str">
        <f t="shared" si="66"/>
        <v/>
      </c>
      <c r="F148" s="764" t="str">
        <f t="shared" si="130"/>
        <v/>
      </c>
      <c r="G148" s="763" t="str">
        <f t="shared" si="68"/>
        <v/>
      </c>
      <c r="H148" s="764" t="str">
        <f t="shared" ca="1" si="131"/>
        <v/>
      </c>
      <c r="I148" s="763" t="str">
        <f t="shared" si="70"/>
        <v/>
      </c>
      <c r="J148" s="764" t="str">
        <f t="shared" ca="1" si="132"/>
        <v/>
      </c>
      <c r="K148" s="763" t="str">
        <f t="shared" si="72"/>
        <v/>
      </c>
      <c r="L148" s="764" t="str">
        <f t="shared" ca="1" si="133"/>
        <v/>
      </c>
      <c r="M148" s="763" t="str">
        <f t="shared" si="74"/>
        <v/>
      </c>
      <c r="N148" s="764" t="str">
        <f t="shared" ca="1" si="134"/>
        <v/>
      </c>
      <c r="O148" s="763" t="str">
        <f t="shared" si="76"/>
        <v/>
      </c>
      <c r="P148" s="764" t="str">
        <f t="shared" ca="1" si="135"/>
        <v/>
      </c>
      <c r="Q148" s="763" t="str">
        <f t="shared" si="78"/>
        <v/>
      </c>
      <c r="R148" s="764" t="str">
        <f t="shared" ca="1" si="136"/>
        <v/>
      </c>
      <c r="S148" s="763" t="str">
        <f t="shared" si="80"/>
        <v/>
      </c>
      <c r="T148" s="764" t="str">
        <f t="shared" ca="1" si="137"/>
        <v/>
      </c>
      <c r="U148" s="763" t="str">
        <f t="shared" si="82"/>
        <v/>
      </c>
      <c r="V148" s="764" t="str">
        <f t="shared" ca="1" si="138"/>
        <v/>
      </c>
      <c r="W148" s="763" t="str">
        <f t="shared" si="84"/>
        <v/>
      </c>
      <c r="X148" s="764" t="str">
        <f t="shared" ca="1" si="139"/>
        <v/>
      </c>
      <c r="Y148" s="763" t="str">
        <f t="shared" si="86"/>
        <v/>
      </c>
      <c r="Z148" s="764" t="str">
        <f t="shared" ca="1" si="140"/>
        <v/>
      </c>
      <c r="AA148" s="763" t="str">
        <f t="shared" si="88"/>
        <v/>
      </c>
      <c r="AB148" s="764" t="str">
        <f t="shared" ca="1" si="141"/>
        <v/>
      </c>
      <c r="AC148" s="763" t="str">
        <f t="shared" si="90"/>
        <v/>
      </c>
      <c r="AD148" s="764" t="str">
        <f t="shared" ca="1" si="142"/>
        <v/>
      </c>
      <c r="AE148" s="763" t="str">
        <f t="shared" si="92"/>
        <v/>
      </c>
      <c r="AF148" s="764" t="str">
        <f t="shared" ca="1" si="143"/>
        <v/>
      </c>
      <c r="AG148" s="763" t="str">
        <f t="shared" si="94"/>
        <v/>
      </c>
      <c r="AH148" s="764" t="str">
        <f t="shared" ca="1" si="144"/>
        <v/>
      </c>
      <c r="AI148" s="763" t="str">
        <f t="shared" si="96"/>
        <v/>
      </c>
      <c r="AJ148" s="764" t="str">
        <f t="shared" ca="1" si="145"/>
        <v/>
      </c>
      <c r="AK148" s="763" t="str">
        <f t="shared" si="98"/>
        <v/>
      </c>
      <c r="AL148" s="764" t="str">
        <f t="shared" ca="1" si="146"/>
        <v/>
      </c>
      <c r="AM148" s="763" t="str">
        <f t="shared" si="100"/>
        <v/>
      </c>
      <c r="AN148" s="764" t="str">
        <f t="shared" ca="1" si="147"/>
        <v/>
      </c>
      <c r="AO148" s="763" t="str">
        <f t="shared" si="102"/>
        <v/>
      </c>
      <c r="AP148" s="764" t="str">
        <f t="shared" ca="1" si="148"/>
        <v/>
      </c>
      <c r="AQ148" s="763" t="str">
        <f t="shared" si="104"/>
        <v/>
      </c>
      <c r="AR148" s="764" t="str">
        <f t="shared" ca="1" si="149"/>
        <v/>
      </c>
      <c r="AS148" s="763" t="str">
        <f t="shared" si="106"/>
        <v/>
      </c>
      <c r="AT148" s="764"/>
      <c r="AU148" s="763"/>
      <c r="AV148" s="764"/>
      <c r="AW148" s="763"/>
      <c r="AX148" s="764"/>
      <c r="AY148" s="763"/>
      <c r="AZ148" s="764"/>
      <c r="BA148" s="763"/>
      <c r="BB148" s="764"/>
      <c r="BC148" s="763"/>
      <c r="BD148" s="764"/>
      <c r="BE148" s="763"/>
      <c r="BF148" s="764"/>
      <c r="BG148" s="763"/>
      <c r="BH148" s="764"/>
      <c r="BI148" s="763"/>
      <c r="BJ148" s="764"/>
      <c r="BK148" s="763"/>
    </row>
    <row r="149" spans="1:63" ht="21" hidden="1" customHeight="1" x14ac:dyDescent="0.2">
      <c r="A149" s="759">
        <v>77</v>
      </c>
      <c r="B149" s="760"/>
      <c r="C149" s="761" t="str">
        <f t="shared" si="128"/>
        <v/>
      </c>
      <c r="D149" s="764" t="str">
        <f t="shared" si="129"/>
        <v/>
      </c>
      <c r="E149" s="763" t="str">
        <f t="shared" si="66"/>
        <v/>
      </c>
      <c r="F149" s="764" t="str">
        <f t="shared" si="130"/>
        <v/>
      </c>
      <c r="G149" s="763" t="str">
        <f t="shared" si="68"/>
        <v/>
      </c>
      <c r="H149" s="764" t="str">
        <f t="shared" ca="1" si="131"/>
        <v/>
      </c>
      <c r="I149" s="763" t="str">
        <f t="shared" si="70"/>
        <v/>
      </c>
      <c r="J149" s="764" t="str">
        <f t="shared" ca="1" si="132"/>
        <v/>
      </c>
      <c r="K149" s="763" t="str">
        <f t="shared" si="72"/>
        <v/>
      </c>
      <c r="L149" s="764" t="str">
        <f t="shared" ca="1" si="133"/>
        <v/>
      </c>
      <c r="M149" s="763" t="str">
        <f t="shared" si="74"/>
        <v/>
      </c>
      <c r="N149" s="764" t="str">
        <f t="shared" ca="1" si="134"/>
        <v/>
      </c>
      <c r="O149" s="763" t="str">
        <f t="shared" si="76"/>
        <v/>
      </c>
      <c r="P149" s="764" t="str">
        <f t="shared" ca="1" si="135"/>
        <v/>
      </c>
      <c r="Q149" s="763" t="str">
        <f t="shared" si="78"/>
        <v/>
      </c>
      <c r="R149" s="764" t="str">
        <f t="shared" ca="1" si="136"/>
        <v/>
      </c>
      <c r="S149" s="763" t="str">
        <f t="shared" si="80"/>
        <v/>
      </c>
      <c r="T149" s="764" t="str">
        <f t="shared" ca="1" si="137"/>
        <v/>
      </c>
      <c r="U149" s="763" t="str">
        <f t="shared" si="82"/>
        <v/>
      </c>
      <c r="V149" s="764" t="str">
        <f t="shared" ca="1" si="138"/>
        <v/>
      </c>
      <c r="W149" s="763" t="str">
        <f t="shared" si="84"/>
        <v/>
      </c>
      <c r="X149" s="764" t="str">
        <f t="shared" ca="1" si="139"/>
        <v/>
      </c>
      <c r="Y149" s="763" t="str">
        <f t="shared" si="86"/>
        <v/>
      </c>
      <c r="Z149" s="764" t="str">
        <f t="shared" ca="1" si="140"/>
        <v/>
      </c>
      <c r="AA149" s="763" t="str">
        <f t="shared" si="88"/>
        <v/>
      </c>
      <c r="AB149" s="764" t="str">
        <f t="shared" ca="1" si="141"/>
        <v/>
      </c>
      <c r="AC149" s="763" t="str">
        <f t="shared" si="90"/>
        <v/>
      </c>
      <c r="AD149" s="764" t="str">
        <f t="shared" ca="1" si="142"/>
        <v/>
      </c>
      <c r="AE149" s="763" t="str">
        <f t="shared" si="92"/>
        <v/>
      </c>
      <c r="AF149" s="764" t="str">
        <f t="shared" ca="1" si="143"/>
        <v/>
      </c>
      <c r="AG149" s="763" t="str">
        <f t="shared" si="94"/>
        <v/>
      </c>
      <c r="AH149" s="764" t="str">
        <f t="shared" ca="1" si="144"/>
        <v/>
      </c>
      <c r="AI149" s="763" t="str">
        <f t="shared" si="96"/>
        <v/>
      </c>
      <c r="AJ149" s="764" t="str">
        <f t="shared" ca="1" si="145"/>
        <v/>
      </c>
      <c r="AK149" s="763" t="str">
        <f t="shared" si="98"/>
        <v/>
      </c>
      <c r="AL149" s="764" t="str">
        <f t="shared" ca="1" si="146"/>
        <v/>
      </c>
      <c r="AM149" s="763" t="str">
        <f t="shared" si="100"/>
        <v/>
      </c>
      <c r="AN149" s="764" t="str">
        <f t="shared" ca="1" si="147"/>
        <v/>
      </c>
      <c r="AO149" s="763" t="str">
        <f t="shared" si="102"/>
        <v/>
      </c>
      <c r="AP149" s="764" t="str">
        <f t="shared" ca="1" si="148"/>
        <v/>
      </c>
      <c r="AQ149" s="763" t="str">
        <f t="shared" si="104"/>
        <v/>
      </c>
      <c r="AR149" s="764" t="str">
        <f t="shared" ca="1" si="149"/>
        <v/>
      </c>
      <c r="AS149" s="763" t="str">
        <f t="shared" si="106"/>
        <v/>
      </c>
      <c r="AT149" s="764"/>
      <c r="AU149" s="763"/>
      <c r="AV149" s="764"/>
      <c r="AW149" s="763"/>
      <c r="AX149" s="764"/>
      <c r="AY149" s="763"/>
      <c r="AZ149" s="764"/>
      <c r="BA149" s="763"/>
      <c r="BB149" s="764"/>
      <c r="BC149" s="763"/>
      <c r="BD149" s="764"/>
      <c r="BE149" s="763"/>
      <c r="BF149" s="764"/>
      <c r="BG149" s="763"/>
      <c r="BH149" s="764"/>
      <c r="BI149" s="763"/>
      <c r="BJ149" s="764"/>
      <c r="BK149" s="763"/>
    </row>
    <row r="150" spans="1:63" ht="21" hidden="1" customHeight="1" x14ac:dyDescent="0.2">
      <c r="A150" s="759">
        <v>78</v>
      </c>
      <c r="B150" s="760"/>
      <c r="C150" s="761" t="str">
        <f t="shared" si="128"/>
        <v/>
      </c>
      <c r="D150" s="764" t="str">
        <f t="shared" si="129"/>
        <v/>
      </c>
      <c r="E150" s="763" t="str">
        <f t="shared" si="66"/>
        <v/>
      </c>
      <c r="F150" s="764" t="str">
        <f t="shared" si="130"/>
        <v/>
      </c>
      <c r="G150" s="763" t="str">
        <f t="shared" si="68"/>
        <v/>
      </c>
      <c r="H150" s="764" t="str">
        <f t="shared" ca="1" si="131"/>
        <v/>
      </c>
      <c r="I150" s="763" t="str">
        <f t="shared" si="70"/>
        <v/>
      </c>
      <c r="J150" s="764" t="str">
        <f t="shared" ca="1" si="132"/>
        <v/>
      </c>
      <c r="K150" s="763" t="str">
        <f t="shared" si="72"/>
        <v/>
      </c>
      <c r="L150" s="764" t="str">
        <f t="shared" ca="1" si="133"/>
        <v/>
      </c>
      <c r="M150" s="763" t="str">
        <f t="shared" si="74"/>
        <v/>
      </c>
      <c r="N150" s="764" t="str">
        <f t="shared" ca="1" si="134"/>
        <v/>
      </c>
      <c r="O150" s="763" t="str">
        <f t="shared" si="76"/>
        <v/>
      </c>
      <c r="P150" s="764" t="str">
        <f t="shared" ca="1" si="135"/>
        <v/>
      </c>
      <c r="Q150" s="763" t="str">
        <f t="shared" si="78"/>
        <v/>
      </c>
      <c r="R150" s="764" t="str">
        <f t="shared" ca="1" si="136"/>
        <v/>
      </c>
      <c r="S150" s="763" t="str">
        <f t="shared" si="80"/>
        <v/>
      </c>
      <c r="T150" s="764" t="str">
        <f t="shared" ca="1" si="137"/>
        <v/>
      </c>
      <c r="U150" s="763" t="str">
        <f t="shared" si="82"/>
        <v/>
      </c>
      <c r="V150" s="764" t="str">
        <f t="shared" ca="1" si="138"/>
        <v/>
      </c>
      <c r="W150" s="763" t="str">
        <f t="shared" si="84"/>
        <v/>
      </c>
      <c r="X150" s="764" t="str">
        <f t="shared" ca="1" si="139"/>
        <v/>
      </c>
      <c r="Y150" s="763" t="str">
        <f t="shared" si="86"/>
        <v/>
      </c>
      <c r="Z150" s="764" t="str">
        <f t="shared" ca="1" si="140"/>
        <v/>
      </c>
      <c r="AA150" s="763" t="str">
        <f t="shared" si="88"/>
        <v/>
      </c>
      <c r="AB150" s="764" t="str">
        <f t="shared" ca="1" si="141"/>
        <v/>
      </c>
      <c r="AC150" s="763" t="str">
        <f t="shared" si="90"/>
        <v/>
      </c>
      <c r="AD150" s="764" t="str">
        <f t="shared" ca="1" si="142"/>
        <v/>
      </c>
      <c r="AE150" s="763" t="str">
        <f t="shared" si="92"/>
        <v/>
      </c>
      <c r="AF150" s="764" t="str">
        <f t="shared" ca="1" si="143"/>
        <v/>
      </c>
      <c r="AG150" s="763" t="str">
        <f t="shared" si="94"/>
        <v/>
      </c>
      <c r="AH150" s="764" t="str">
        <f t="shared" ca="1" si="144"/>
        <v/>
      </c>
      <c r="AI150" s="763" t="str">
        <f t="shared" si="96"/>
        <v/>
      </c>
      <c r="AJ150" s="764" t="str">
        <f t="shared" ca="1" si="145"/>
        <v/>
      </c>
      <c r="AK150" s="763" t="str">
        <f t="shared" si="98"/>
        <v/>
      </c>
      <c r="AL150" s="764" t="str">
        <f t="shared" ca="1" si="146"/>
        <v/>
      </c>
      <c r="AM150" s="763" t="str">
        <f t="shared" si="100"/>
        <v/>
      </c>
      <c r="AN150" s="764" t="str">
        <f t="shared" ca="1" si="147"/>
        <v/>
      </c>
      <c r="AO150" s="763" t="str">
        <f t="shared" si="102"/>
        <v/>
      </c>
      <c r="AP150" s="764" t="str">
        <f t="shared" ca="1" si="148"/>
        <v/>
      </c>
      <c r="AQ150" s="763" t="str">
        <f t="shared" si="104"/>
        <v/>
      </c>
      <c r="AR150" s="764" t="str">
        <f t="shared" ca="1" si="149"/>
        <v/>
      </c>
      <c r="AS150" s="763" t="str">
        <f t="shared" si="106"/>
        <v/>
      </c>
      <c r="AT150" s="764"/>
      <c r="AU150" s="763"/>
      <c r="AV150" s="764"/>
      <c r="AW150" s="763"/>
      <c r="AX150" s="764"/>
      <c r="AY150" s="763"/>
      <c r="AZ150" s="764"/>
      <c r="BA150" s="763"/>
      <c r="BB150" s="764"/>
      <c r="BC150" s="763"/>
      <c r="BD150" s="764"/>
      <c r="BE150" s="763"/>
      <c r="BF150" s="764"/>
      <c r="BG150" s="763"/>
      <c r="BH150" s="764"/>
      <c r="BI150" s="763"/>
      <c r="BJ150" s="764"/>
      <c r="BK150" s="763"/>
    </row>
    <row r="151" spans="1:63" ht="21" hidden="1" customHeight="1" x14ac:dyDescent="0.2">
      <c r="A151" s="759">
        <v>79</v>
      </c>
      <c r="B151" s="760"/>
      <c r="C151" s="761" t="str">
        <f t="shared" si="128"/>
        <v/>
      </c>
      <c r="D151" s="764" t="str">
        <f t="shared" si="129"/>
        <v/>
      </c>
      <c r="E151" s="763" t="str">
        <f t="shared" si="66"/>
        <v/>
      </c>
      <c r="F151" s="764" t="str">
        <f t="shared" si="130"/>
        <v/>
      </c>
      <c r="G151" s="763" t="str">
        <f t="shared" si="68"/>
        <v/>
      </c>
      <c r="H151" s="764" t="str">
        <f t="shared" ca="1" si="131"/>
        <v/>
      </c>
      <c r="I151" s="763" t="str">
        <f t="shared" si="70"/>
        <v/>
      </c>
      <c r="J151" s="764" t="str">
        <f t="shared" ca="1" si="132"/>
        <v/>
      </c>
      <c r="K151" s="763" t="str">
        <f t="shared" si="72"/>
        <v/>
      </c>
      <c r="L151" s="764" t="str">
        <f t="shared" ca="1" si="133"/>
        <v/>
      </c>
      <c r="M151" s="763" t="str">
        <f t="shared" si="74"/>
        <v/>
      </c>
      <c r="N151" s="764" t="str">
        <f t="shared" ca="1" si="134"/>
        <v/>
      </c>
      <c r="O151" s="763" t="str">
        <f t="shared" si="76"/>
        <v/>
      </c>
      <c r="P151" s="764" t="str">
        <f t="shared" ca="1" si="135"/>
        <v/>
      </c>
      <c r="Q151" s="763" t="str">
        <f t="shared" si="78"/>
        <v/>
      </c>
      <c r="R151" s="764" t="str">
        <f t="shared" ca="1" si="136"/>
        <v/>
      </c>
      <c r="S151" s="763" t="str">
        <f t="shared" si="80"/>
        <v/>
      </c>
      <c r="T151" s="764" t="str">
        <f t="shared" ca="1" si="137"/>
        <v/>
      </c>
      <c r="U151" s="763" t="str">
        <f t="shared" si="82"/>
        <v/>
      </c>
      <c r="V151" s="764" t="str">
        <f t="shared" ca="1" si="138"/>
        <v/>
      </c>
      <c r="W151" s="763" t="str">
        <f t="shared" si="84"/>
        <v/>
      </c>
      <c r="X151" s="764" t="str">
        <f t="shared" ca="1" si="139"/>
        <v/>
      </c>
      <c r="Y151" s="763" t="str">
        <f t="shared" si="86"/>
        <v/>
      </c>
      <c r="Z151" s="764" t="str">
        <f t="shared" ca="1" si="140"/>
        <v/>
      </c>
      <c r="AA151" s="763" t="str">
        <f t="shared" si="88"/>
        <v/>
      </c>
      <c r="AB151" s="764" t="str">
        <f t="shared" ca="1" si="141"/>
        <v/>
      </c>
      <c r="AC151" s="763" t="str">
        <f t="shared" si="90"/>
        <v/>
      </c>
      <c r="AD151" s="764" t="str">
        <f t="shared" ca="1" si="142"/>
        <v/>
      </c>
      <c r="AE151" s="763" t="str">
        <f t="shared" si="92"/>
        <v/>
      </c>
      <c r="AF151" s="764" t="str">
        <f t="shared" ca="1" si="143"/>
        <v/>
      </c>
      <c r="AG151" s="763" t="str">
        <f t="shared" si="94"/>
        <v/>
      </c>
      <c r="AH151" s="764" t="str">
        <f t="shared" ca="1" si="144"/>
        <v/>
      </c>
      <c r="AI151" s="763" t="str">
        <f t="shared" si="96"/>
        <v/>
      </c>
      <c r="AJ151" s="764" t="str">
        <f t="shared" ca="1" si="145"/>
        <v/>
      </c>
      <c r="AK151" s="763" t="str">
        <f t="shared" si="98"/>
        <v/>
      </c>
      <c r="AL151" s="764" t="str">
        <f t="shared" ca="1" si="146"/>
        <v/>
      </c>
      <c r="AM151" s="763" t="str">
        <f t="shared" si="100"/>
        <v/>
      </c>
      <c r="AN151" s="764" t="str">
        <f t="shared" ca="1" si="147"/>
        <v/>
      </c>
      <c r="AO151" s="763" t="str">
        <f t="shared" si="102"/>
        <v/>
      </c>
      <c r="AP151" s="764" t="str">
        <f t="shared" ca="1" si="148"/>
        <v/>
      </c>
      <c r="AQ151" s="763" t="str">
        <f t="shared" si="104"/>
        <v/>
      </c>
      <c r="AR151" s="764" t="str">
        <f t="shared" ca="1" si="149"/>
        <v/>
      </c>
      <c r="AS151" s="763" t="str">
        <f t="shared" si="106"/>
        <v/>
      </c>
      <c r="AT151" s="764"/>
      <c r="AU151" s="763"/>
      <c r="AV151" s="764"/>
      <c r="AW151" s="763"/>
      <c r="AX151" s="764"/>
      <c r="AY151" s="763"/>
      <c r="AZ151" s="764"/>
      <c r="BA151" s="763"/>
      <c r="BB151" s="764"/>
      <c r="BC151" s="763"/>
      <c r="BD151" s="764"/>
      <c r="BE151" s="763"/>
      <c r="BF151" s="764"/>
      <c r="BG151" s="763"/>
      <c r="BH151" s="764"/>
      <c r="BI151" s="763"/>
      <c r="BJ151" s="764"/>
      <c r="BK151" s="763"/>
    </row>
    <row r="152" spans="1:63" ht="21" hidden="1" customHeight="1" x14ac:dyDescent="0.2">
      <c r="A152" s="759">
        <v>80</v>
      </c>
      <c r="B152" s="760"/>
      <c r="C152" s="761" t="str">
        <f t="shared" si="128"/>
        <v/>
      </c>
      <c r="D152" s="764" t="str">
        <f t="shared" si="129"/>
        <v/>
      </c>
      <c r="E152" s="763" t="str">
        <f t="shared" si="66"/>
        <v/>
      </c>
      <c r="F152" s="764" t="str">
        <f t="shared" si="130"/>
        <v/>
      </c>
      <c r="G152" s="763" t="str">
        <f t="shared" si="68"/>
        <v/>
      </c>
      <c r="H152" s="764" t="str">
        <f t="shared" ca="1" si="131"/>
        <v/>
      </c>
      <c r="I152" s="763" t="str">
        <f t="shared" si="70"/>
        <v/>
      </c>
      <c r="J152" s="764" t="str">
        <f t="shared" ca="1" si="132"/>
        <v/>
      </c>
      <c r="K152" s="763" t="str">
        <f t="shared" si="72"/>
        <v/>
      </c>
      <c r="L152" s="764" t="str">
        <f t="shared" ca="1" si="133"/>
        <v/>
      </c>
      <c r="M152" s="763" t="str">
        <f t="shared" si="74"/>
        <v/>
      </c>
      <c r="N152" s="764" t="str">
        <f t="shared" ca="1" si="134"/>
        <v/>
      </c>
      <c r="O152" s="763" t="str">
        <f t="shared" si="76"/>
        <v/>
      </c>
      <c r="P152" s="764" t="str">
        <f t="shared" ca="1" si="135"/>
        <v/>
      </c>
      <c r="Q152" s="763" t="str">
        <f t="shared" si="78"/>
        <v/>
      </c>
      <c r="R152" s="764" t="str">
        <f t="shared" ca="1" si="136"/>
        <v/>
      </c>
      <c r="S152" s="763" t="str">
        <f t="shared" si="80"/>
        <v/>
      </c>
      <c r="T152" s="764" t="str">
        <f t="shared" ca="1" si="137"/>
        <v/>
      </c>
      <c r="U152" s="763" t="str">
        <f t="shared" si="82"/>
        <v/>
      </c>
      <c r="V152" s="764" t="str">
        <f t="shared" ca="1" si="138"/>
        <v/>
      </c>
      <c r="W152" s="763" t="str">
        <f t="shared" si="84"/>
        <v/>
      </c>
      <c r="X152" s="764" t="str">
        <f t="shared" ca="1" si="139"/>
        <v/>
      </c>
      <c r="Y152" s="763" t="str">
        <f t="shared" si="86"/>
        <v/>
      </c>
      <c r="Z152" s="764" t="str">
        <f t="shared" ca="1" si="140"/>
        <v/>
      </c>
      <c r="AA152" s="763" t="str">
        <f t="shared" si="88"/>
        <v/>
      </c>
      <c r="AB152" s="764" t="str">
        <f t="shared" ca="1" si="141"/>
        <v/>
      </c>
      <c r="AC152" s="763" t="str">
        <f t="shared" si="90"/>
        <v/>
      </c>
      <c r="AD152" s="764" t="str">
        <f t="shared" ca="1" si="142"/>
        <v/>
      </c>
      <c r="AE152" s="763" t="str">
        <f t="shared" si="92"/>
        <v/>
      </c>
      <c r="AF152" s="764" t="str">
        <f t="shared" ca="1" si="143"/>
        <v/>
      </c>
      <c r="AG152" s="763" t="str">
        <f t="shared" si="94"/>
        <v/>
      </c>
      <c r="AH152" s="764" t="str">
        <f t="shared" ca="1" si="144"/>
        <v/>
      </c>
      <c r="AI152" s="763" t="str">
        <f t="shared" si="96"/>
        <v/>
      </c>
      <c r="AJ152" s="764" t="str">
        <f t="shared" ca="1" si="145"/>
        <v/>
      </c>
      <c r="AK152" s="763" t="str">
        <f t="shared" si="98"/>
        <v/>
      </c>
      <c r="AL152" s="764" t="str">
        <f t="shared" ca="1" si="146"/>
        <v/>
      </c>
      <c r="AM152" s="763" t="str">
        <f t="shared" si="100"/>
        <v/>
      </c>
      <c r="AN152" s="764" t="str">
        <f t="shared" ca="1" si="147"/>
        <v/>
      </c>
      <c r="AO152" s="763" t="str">
        <f t="shared" si="102"/>
        <v/>
      </c>
      <c r="AP152" s="764" t="str">
        <f t="shared" ca="1" si="148"/>
        <v/>
      </c>
      <c r="AQ152" s="763" t="str">
        <f t="shared" si="104"/>
        <v/>
      </c>
      <c r="AR152" s="764" t="str">
        <f t="shared" ca="1" si="149"/>
        <v/>
      </c>
      <c r="AS152" s="763" t="str">
        <f t="shared" si="106"/>
        <v/>
      </c>
      <c r="AT152" s="764"/>
      <c r="AU152" s="763"/>
      <c r="AV152" s="764"/>
      <c r="AW152" s="763"/>
      <c r="AX152" s="764"/>
      <c r="AY152" s="763"/>
      <c r="AZ152" s="764"/>
      <c r="BA152" s="763"/>
      <c r="BB152" s="764"/>
      <c r="BC152" s="763"/>
      <c r="BD152" s="764"/>
      <c r="BE152" s="763"/>
      <c r="BF152" s="764"/>
      <c r="BG152" s="763"/>
      <c r="BH152" s="764"/>
      <c r="BI152" s="763"/>
      <c r="BJ152" s="764"/>
      <c r="BK152" s="763"/>
    </row>
    <row r="153" spans="1:63" ht="21" hidden="1" customHeight="1" x14ac:dyDescent="0.2">
      <c r="A153" s="759">
        <v>81</v>
      </c>
      <c r="B153" s="760"/>
      <c r="C153" s="761" t="str">
        <f t="shared" si="128"/>
        <v/>
      </c>
      <c r="D153" s="764" t="str">
        <f t="shared" si="129"/>
        <v/>
      </c>
      <c r="E153" s="763" t="str">
        <f t="shared" si="66"/>
        <v/>
      </c>
      <c r="F153" s="764" t="str">
        <f t="shared" si="130"/>
        <v/>
      </c>
      <c r="G153" s="763" t="str">
        <f t="shared" si="68"/>
        <v/>
      </c>
      <c r="H153" s="764" t="str">
        <f t="shared" ca="1" si="131"/>
        <v/>
      </c>
      <c r="I153" s="763" t="str">
        <f t="shared" si="70"/>
        <v/>
      </c>
      <c r="J153" s="764" t="str">
        <f t="shared" ca="1" si="132"/>
        <v/>
      </c>
      <c r="K153" s="763" t="str">
        <f t="shared" si="72"/>
        <v/>
      </c>
      <c r="L153" s="764" t="str">
        <f t="shared" ca="1" si="133"/>
        <v/>
      </c>
      <c r="M153" s="763" t="str">
        <f t="shared" si="74"/>
        <v/>
      </c>
      <c r="N153" s="764" t="str">
        <f t="shared" ca="1" si="134"/>
        <v/>
      </c>
      <c r="O153" s="763" t="str">
        <f t="shared" si="76"/>
        <v/>
      </c>
      <c r="P153" s="764" t="str">
        <f t="shared" ca="1" si="135"/>
        <v/>
      </c>
      <c r="Q153" s="763" t="str">
        <f t="shared" si="78"/>
        <v/>
      </c>
      <c r="R153" s="764" t="str">
        <f t="shared" ca="1" si="136"/>
        <v/>
      </c>
      <c r="S153" s="763" t="str">
        <f t="shared" si="80"/>
        <v/>
      </c>
      <c r="T153" s="764" t="str">
        <f t="shared" ca="1" si="137"/>
        <v/>
      </c>
      <c r="U153" s="763" t="str">
        <f t="shared" si="82"/>
        <v/>
      </c>
      <c r="V153" s="764" t="str">
        <f t="shared" ca="1" si="138"/>
        <v/>
      </c>
      <c r="W153" s="763" t="str">
        <f t="shared" si="84"/>
        <v/>
      </c>
      <c r="X153" s="764" t="str">
        <f t="shared" ca="1" si="139"/>
        <v/>
      </c>
      <c r="Y153" s="763" t="str">
        <f t="shared" si="86"/>
        <v/>
      </c>
      <c r="Z153" s="764" t="str">
        <f t="shared" ca="1" si="140"/>
        <v/>
      </c>
      <c r="AA153" s="763" t="str">
        <f t="shared" si="88"/>
        <v/>
      </c>
      <c r="AB153" s="764" t="str">
        <f t="shared" ca="1" si="141"/>
        <v/>
      </c>
      <c r="AC153" s="763" t="str">
        <f t="shared" si="90"/>
        <v/>
      </c>
      <c r="AD153" s="764" t="str">
        <f t="shared" ca="1" si="142"/>
        <v/>
      </c>
      <c r="AE153" s="763" t="str">
        <f t="shared" si="92"/>
        <v/>
      </c>
      <c r="AF153" s="764" t="str">
        <f t="shared" ca="1" si="143"/>
        <v/>
      </c>
      <c r="AG153" s="763" t="str">
        <f t="shared" si="94"/>
        <v/>
      </c>
      <c r="AH153" s="764" t="str">
        <f t="shared" ca="1" si="144"/>
        <v/>
      </c>
      <c r="AI153" s="763" t="str">
        <f t="shared" si="96"/>
        <v/>
      </c>
      <c r="AJ153" s="764" t="str">
        <f t="shared" ca="1" si="145"/>
        <v/>
      </c>
      <c r="AK153" s="763" t="str">
        <f t="shared" si="98"/>
        <v/>
      </c>
      <c r="AL153" s="764" t="str">
        <f t="shared" ca="1" si="146"/>
        <v/>
      </c>
      <c r="AM153" s="763" t="str">
        <f t="shared" si="100"/>
        <v/>
      </c>
      <c r="AN153" s="764" t="str">
        <f t="shared" ca="1" si="147"/>
        <v/>
      </c>
      <c r="AO153" s="763" t="str">
        <f t="shared" si="102"/>
        <v/>
      </c>
      <c r="AP153" s="764" t="str">
        <f t="shared" ca="1" si="148"/>
        <v/>
      </c>
      <c r="AQ153" s="763" t="str">
        <f t="shared" si="104"/>
        <v/>
      </c>
      <c r="AR153" s="764" t="str">
        <f t="shared" ca="1" si="149"/>
        <v/>
      </c>
      <c r="AS153" s="763" t="str">
        <f t="shared" si="106"/>
        <v/>
      </c>
      <c r="AT153" s="764"/>
      <c r="AU153" s="763"/>
      <c r="AV153" s="764"/>
      <c r="AW153" s="763"/>
      <c r="AX153" s="764"/>
      <c r="AY153" s="763"/>
      <c r="AZ153" s="764"/>
      <c r="BA153" s="763"/>
      <c r="BB153" s="764"/>
      <c r="BC153" s="763"/>
      <c r="BD153" s="764"/>
      <c r="BE153" s="763"/>
      <c r="BF153" s="764"/>
      <c r="BG153" s="763"/>
      <c r="BH153" s="764"/>
      <c r="BI153" s="763"/>
      <c r="BJ153" s="764"/>
      <c r="BK153" s="763"/>
    </row>
    <row r="154" spans="1:63" ht="21" hidden="1" customHeight="1" x14ac:dyDescent="0.2">
      <c r="A154" s="759">
        <v>82</v>
      </c>
      <c r="B154" s="760"/>
      <c r="C154" s="761" t="str">
        <f t="shared" si="128"/>
        <v/>
      </c>
      <c r="D154" s="764" t="str">
        <f t="shared" si="129"/>
        <v/>
      </c>
      <c r="E154" s="763" t="str">
        <f t="shared" si="66"/>
        <v/>
      </c>
      <c r="F154" s="764" t="str">
        <f t="shared" si="130"/>
        <v/>
      </c>
      <c r="G154" s="763" t="str">
        <f t="shared" si="68"/>
        <v/>
      </c>
      <c r="H154" s="764" t="str">
        <f t="shared" ca="1" si="131"/>
        <v/>
      </c>
      <c r="I154" s="763" t="str">
        <f t="shared" si="70"/>
        <v/>
      </c>
      <c r="J154" s="764" t="str">
        <f t="shared" ca="1" si="132"/>
        <v/>
      </c>
      <c r="K154" s="763" t="str">
        <f t="shared" si="72"/>
        <v/>
      </c>
      <c r="L154" s="764" t="str">
        <f t="shared" ca="1" si="133"/>
        <v/>
      </c>
      <c r="M154" s="763" t="str">
        <f t="shared" si="74"/>
        <v/>
      </c>
      <c r="N154" s="764" t="str">
        <f t="shared" ca="1" si="134"/>
        <v/>
      </c>
      <c r="O154" s="763" t="str">
        <f t="shared" si="76"/>
        <v/>
      </c>
      <c r="P154" s="764" t="str">
        <f t="shared" ca="1" si="135"/>
        <v/>
      </c>
      <c r="Q154" s="763" t="str">
        <f t="shared" si="78"/>
        <v/>
      </c>
      <c r="R154" s="764" t="str">
        <f t="shared" ca="1" si="136"/>
        <v/>
      </c>
      <c r="S154" s="763" t="str">
        <f t="shared" si="80"/>
        <v/>
      </c>
      <c r="T154" s="764" t="str">
        <f t="shared" ca="1" si="137"/>
        <v/>
      </c>
      <c r="U154" s="763" t="str">
        <f t="shared" si="82"/>
        <v/>
      </c>
      <c r="V154" s="764" t="str">
        <f t="shared" ca="1" si="138"/>
        <v/>
      </c>
      <c r="W154" s="763" t="str">
        <f t="shared" si="84"/>
        <v/>
      </c>
      <c r="X154" s="764" t="str">
        <f t="shared" ca="1" si="139"/>
        <v/>
      </c>
      <c r="Y154" s="763" t="str">
        <f t="shared" si="86"/>
        <v/>
      </c>
      <c r="Z154" s="764" t="str">
        <f t="shared" ca="1" si="140"/>
        <v/>
      </c>
      <c r="AA154" s="763" t="str">
        <f t="shared" si="88"/>
        <v/>
      </c>
      <c r="AB154" s="764" t="str">
        <f t="shared" ca="1" si="141"/>
        <v/>
      </c>
      <c r="AC154" s="763" t="str">
        <f t="shared" si="90"/>
        <v/>
      </c>
      <c r="AD154" s="764" t="str">
        <f t="shared" ca="1" si="142"/>
        <v/>
      </c>
      <c r="AE154" s="763" t="str">
        <f t="shared" si="92"/>
        <v/>
      </c>
      <c r="AF154" s="764" t="str">
        <f t="shared" ca="1" si="143"/>
        <v/>
      </c>
      <c r="AG154" s="763" t="str">
        <f t="shared" si="94"/>
        <v/>
      </c>
      <c r="AH154" s="764" t="str">
        <f t="shared" ca="1" si="144"/>
        <v/>
      </c>
      <c r="AI154" s="763" t="str">
        <f t="shared" si="96"/>
        <v/>
      </c>
      <c r="AJ154" s="764" t="str">
        <f t="shared" ca="1" si="145"/>
        <v/>
      </c>
      <c r="AK154" s="763" t="str">
        <f t="shared" si="98"/>
        <v/>
      </c>
      <c r="AL154" s="764" t="str">
        <f t="shared" ca="1" si="146"/>
        <v/>
      </c>
      <c r="AM154" s="763" t="str">
        <f t="shared" si="100"/>
        <v/>
      </c>
      <c r="AN154" s="764" t="str">
        <f t="shared" ca="1" si="147"/>
        <v/>
      </c>
      <c r="AO154" s="763" t="str">
        <f t="shared" si="102"/>
        <v/>
      </c>
      <c r="AP154" s="764" t="str">
        <f t="shared" ca="1" si="148"/>
        <v/>
      </c>
      <c r="AQ154" s="763" t="str">
        <f t="shared" si="104"/>
        <v/>
      </c>
      <c r="AR154" s="764" t="str">
        <f t="shared" ca="1" si="149"/>
        <v/>
      </c>
      <c r="AS154" s="763" t="str">
        <f t="shared" si="106"/>
        <v/>
      </c>
      <c r="AT154" s="764"/>
      <c r="AU154" s="763"/>
      <c r="AV154" s="764"/>
      <c r="AW154" s="763"/>
      <c r="AX154" s="764"/>
      <c r="AY154" s="763"/>
      <c r="AZ154" s="764"/>
      <c r="BA154" s="763"/>
      <c r="BB154" s="764"/>
      <c r="BC154" s="763"/>
      <c r="BD154" s="764"/>
      <c r="BE154" s="763"/>
      <c r="BF154" s="764"/>
      <c r="BG154" s="763"/>
      <c r="BH154" s="764"/>
      <c r="BI154" s="763"/>
      <c r="BJ154" s="764"/>
      <c r="BK154" s="763"/>
    </row>
    <row r="155" spans="1:63" ht="21" hidden="1" customHeight="1" x14ac:dyDescent="0.2">
      <c r="A155" s="759">
        <v>83</v>
      </c>
      <c r="B155" s="760"/>
      <c r="C155" s="761" t="str">
        <f t="shared" si="128"/>
        <v/>
      </c>
      <c r="D155" s="764" t="str">
        <f t="shared" si="129"/>
        <v/>
      </c>
      <c r="E155" s="763" t="str">
        <f t="shared" si="66"/>
        <v/>
      </c>
      <c r="F155" s="764" t="str">
        <f t="shared" si="130"/>
        <v/>
      </c>
      <c r="G155" s="763" t="str">
        <f t="shared" si="68"/>
        <v/>
      </c>
      <c r="H155" s="764" t="str">
        <f t="shared" ca="1" si="131"/>
        <v/>
      </c>
      <c r="I155" s="763" t="str">
        <f t="shared" si="70"/>
        <v/>
      </c>
      <c r="J155" s="764" t="str">
        <f t="shared" ca="1" si="132"/>
        <v/>
      </c>
      <c r="K155" s="763" t="str">
        <f t="shared" si="72"/>
        <v/>
      </c>
      <c r="L155" s="764" t="str">
        <f t="shared" ca="1" si="133"/>
        <v/>
      </c>
      <c r="M155" s="763" t="str">
        <f t="shared" si="74"/>
        <v/>
      </c>
      <c r="N155" s="764" t="str">
        <f t="shared" ca="1" si="134"/>
        <v/>
      </c>
      <c r="O155" s="763" t="str">
        <f t="shared" si="76"/>
        <v/>
      </c>
      <c r="P155" s="764" t="str">
        <f t="shared" ca="1" si="135"/>
        <v/>
      </c>
      <c r="Q155" s="763" t="str">
        <f t="shared" si="78"/>
        <v/>
      </c>
      <c r="R155" s="764" t="str">
        <f t="shared" ca="1" si="136"/>
        <v/>
      </c>
      <c r="S155" s="763" t="str">
        <f t="shared" si="80"/>
        <v/>
      </c>
      <c r="T155" s="764" t="str">
        <f t="shared" ca="1" si="137"/>
        <v/>
      </c>
      <c r="U155" s="763" t="str">
        <f t="shared" si="82"/>
        <v/>
      </c>
      <c r="V155" s="764" t="str">
        <f t="shared" ca="1" si="138"/>
        <v/>
      </c>
      <c r="W155" s="763" t="str">
        <f t="shared" si="84"/>
        <v/>
      </c>
      <c r="X155" s="764" t="str">
        <f t="shared" ca="1" si="139"/>
        <v/>
      </c>
      <c r="Y155" s="763" t="str">
        <f t="shared" si="86"/>
        <v/>
      </c>
      <c r="Z155" s="764" t="str">
        <f t="shared" ca="1" si="140"/>
        <v/>
      </c>
      <c r="AA155" s="763" t="str">
        <f t="shared" si="88"/>
        <v/>
      </c>
      <c r="AB155" s="764" t="str">
        <f t="shared" ca="1" si="141"/>
        <v/>
      </c>
      <c r="AC155" s="763" t="str">
        <f t="shared" si="90"/>
        <v/>
      </c>
      <c r="AD155" s="764" t="str">
        <f t="shared" ca="1" si="142"/>
        <v/>
      </c>
      <c r="AE155" s="763" t="str">
        <f t="shared" si="92"/>
        <v/>
      </c>
      <c r="AF155" s="764" t="str">
        <f t="shared" ca="1" si="143"/>
        <v/>
      </c>
      <c r="AG155" s="763" t="str">
        <f t="shared" si="94"/>
        <v/>
      </c>
      <c r="AH155" s="764" t="str">
        <f t="shared" ca="1" si="144"/>
        <v/>
      </c>
      <c r="AI155" s="763" t="str">
        <f t="shared" si="96"/>
        <v/>
      </c>
      <c r="AJ155" s="764" t="str">
        <f t="shared" ca="1" si="145"/>
        <v/>
      </c>
      <c r="AK155" s="763" t="str">
        <f t="shared" si="98"/>
        <v/>
      </c>
      <c r="AL155" s="764" t="str">
        <f t="shared" ca="1" si="146"/>
        <v/>
      </c>
      <c r="AM155" s="763" t="str">
        <f t="shared" si="100"/>
        <v/>
      </c>
      <c r="AN155" s="764" t="str">
        <f t="shared" ca="1" si="147"/>
        <v/>
      </c>
      <c r="AO155" s="763" t="str">
        <f t="shared" si="102"/>
        <v/>
      </c>
      <c r="AP155" s="764" t="str">
        <f t="shared" ca="1" si="148"/>
        <v/>
      </c>
      <c r="AQ155" s="763" t="str">
        <f t="shared" si="104"/>
        <v/>
      </c>
      <c r="AR155" s="764" t="str">
        <f t="shared" ca="1" si="149"/>
        <v/>
      </c>
      <c r="AS155" s="763" t="str">
        <f t="shared" si="106"/>
        <v/>
      </c>
      <c r="AT155" s="764"/>
      <c r="AU155" s="763"/>
      <c r="AV155" s="764"/>
      <c r="AW155" s="763"/>
      <c r="AX155" s="764"/>
      <c r="AY155" s="763"/>
      <c r="AZ155" s="764"/>
      <c r="BA155" s="763"/>
      <c r="BB155" s="764"/>
      <c r="BC155" s="763"/>
      <c r="BD155" s="764"/>
      <c r="BE155" s="763"/>
      <c r="BF155" s="764"/>
      <c r="BG155" s="763"/>
      <c r="BH155" s="764"/>
      <c r="BI155" s="763"/>
      <c r="BJ155" s="764"/>
      <c r="BK155" s="763"/>
    </row>
    <row r="156" spans="1:63" ht="21" hidden="1" customHeight="1" x14ac:dyDescent="0.2">
      <c r="A156" s="759">
        <v>84</v>
      </c>
      <c r="B156" s="760"/>
      <c r="C156" s="761" t="str">
        <f t="shared" si="128"/>
        <v/>
      </c>
      <c r="D156" s="764" t="str">
        <f t="shared" si="129"/>
        <v/>
      </c>
      <c r="E156" s="763" t="str">
        <f t="shared" si="66"/>
        <v/>
      </c>
      <c r="F156" s="764" t="str">
        <f t="shared" si="130"/>
        <v/>
      </c>
      <c r="G156" s="763" t="str">
        <f t="shared" si="68"/>
        <v/>
      </c>
      <c r="H156" s="764" t="str">
        <f t="shared" ca="1" si="131"/>
        <v/>
      </c>
      <c r="I156" s="763" t="str">
        <f t="shared" si="70"/>
        <v/>
      </c>
      <c r="J156" s="764" t="str">
        <f t="shared" ca="1" si="132"/>
        <v/>
      </c>
      <c r="K156" s="763" t="str">
        <f t="shared" si="72"/>
        <v/>
      </c>
      <c r="L156" s="764" t="str">
        <f t="shared" ca="1" si="133"/>
        <v/>
      </c>
      <c r="M156" s="763" t="str">
        <f t="shared" si="74"/>
        <v/>
      </c>
      <c r="N156" s="764" t="str">
        <f t="shared" ca="1" si="134"/>
        <v/>
      </c>
      <c r="O156" s="763" t="str">
        <f t="shared" si="76"/>
        <v/>
      </c>
      <c r="P156" s="764" t="str">
        <f t="shared" ca="1" si="135"/>
        <v/>
      </c>
      <c r="Q156" s="763" t="str">
        <f t="shared" si="78"/>
        <v/>
      </c>
      <c r="R156" s="764" t="str">
        <f t="shared" ca="1" si="136"/>
        <v/>
      </c>
      <c r="S156" s="763" t="str">
        <f t="shared" si="80"/>
        <v/>
      </c>
      <c r="T156" s="764" t="str">
        <f t="shared" ca="1" si="137"/>
        <v/>
      </c>
      <c r="U156" s="763" t="str">
        <f t="shared" si="82"/>
        <v/>
      </c>
      <c r="V156" s="764" t="str">
        <f t="shared" ca="1" si="138"/>
        <v/>
      </c>
      <c r="W156" s="763" t="str">
        <f t="shared" si="84"/>
        <v/>
      </c>
      <c r="X156" s="764" t="str">
        <f t="shared" ca="1" si="139"/>
        <v/>
      </c>
      <c r="Y156" s="763" t="str">
        <f t="shared" si="86"/>
        <v/>
      </c>
      <c r="Z156" s="764" t="str">
        <f t="shared" ca="1" si="140"/>
        <v/>
      </c>
      <c r="AA156" s="763" t="str">
        <f t="shared" si="88"/>
        <v/>
      </c>
      <c r="AB156" s="764" t="str">
        <f t="shared" ca="1" si="141"/>
        <v/>
      </c>
      <c r="AC156" s="763" t="str">
        <f t="shared" si="90"/>
        <v/>
      </c>
      <c r="AD156" s="764" t="str">
        <f t="shared" ca="1" si="142"/>
        <v/>
      </c>
      <c r="AE156" s="763" t="str">
        <f t="shared" si="92"/>
        <v/>
      </c>
      <c r="AF156" s="764" t="str">
        <f t="shared" ca="1" si="143"/>
        <v/>
      </c>
      <c r="AG156" s="763" t="str">
        <f t="shared" si="94"/>
        <v/>
      </c>
      <c r="AH156" s="764" t="str">
        <f t="shared" ca="1" si="144"/>
        <v/>
      </c>
      <c r="AI156" s="763" t="str">
        <f t="shared" si="96"/>
        <v/>
      </c>
      <c r="AJ156" s="764" t="str">
        <f t="shared" ca="1" si="145"/>
        <v/>
      </c>
      <c r="AK156" s="763" t="str">
        <f t="shared" si="98"/>
        <v/>
      </c>
      <c r="AL156" s="764" t="str">
        <f t="shared" ca="1" si="146"/>
        <v/>
      </c>
      <c r="AM156" s="763" t="str">
        <f t="shared" si="100"/>
        <v/>
      </c>
      <c r="AN156" s="764" t="str">
        <f t="shared" ca="1" si="147"/>
        <v/>
      </c>
      <c r="AO156" s="763" t="str">
        <f t="shared" si="102"/>
        <v/>
      </c>
      <c r="AP156" s="764" t="str">
        <f t="shared" ca="1" si="148"/>
        <v/>
      </c>
      <c r="AQ156" s="763" t="str">
        <f t="shared" si="104"/>
        <v/>
      </c>
      <c r="AR156" s="764" t="str">
        <f t="shared" ca="1" si="149"/>
        <v/>
      </c>
      <c r="AS156" s="763" t="str">
        <f t="shared" si="106"/>
        <v/>
      </c>
      <c r="AT156" s="764"/>
      <c r="AU156" s="763"/>
      <c r="AV156" s="764"/>
      <c r="AW156" s="763"/>
      <c r="AX156" s="764"/>
      <c r="AY156" s="763"/>
      <c r="AZ156" s="764"/>
      <c r="BA156" s="763"/>
      <c r="BB156" s="764"/>
      <c r="BC156" s="763"/>
      <c r="BD156" s="764"/>
      <c r="BE156" s="763"/>
      <c r="BF156" s="764"/>
      <c r="BG156" s="763"/>
      <c r="BH156" s="764"/>
      <c r="BI156" s="763"/>
      <c r="BJ156" s="764"/>
      <c r="BK156" s="763"/>
    </row>
    <row r="157" spans="1:63" ht="21" hidden="1" customHeight="1" x14ac:dyDescent="0.2">
      <c r="A157" s="759">
        <v>85</v>
      </c>
      <c r="B157" s="760"/>
      <c r="C157" s="761" t="str">
        <f t="shared" si="128"/>
        <v/>
      </c>
      <c r="D157" s="764" t="str">
        <f t="shared" si="129"/>
        <v/>
      </c>
      <c r="E157" s="763" t="str">
        <f t="shared" si="66"/>
        <v/>
      </c>
      <c r="F157" s="764" t="str">
        <f t="shared" si="130"/>
        <v/>
      </c>
      <c r="G157" s="763" t="str">
        <f t="shared" si="68"/>
        <v/>
      </c>
      <c r="H157" s="764" t="str">
        <f t="shared" ca="1" si="131"/>
        <v/>
      </c>
      <c r="I157" s="763" t="str">
        <f t="shared" si="70"/>
        <v/>
      </c>
      <c r="J157" s="764" t="str">
        <f t="shared" ca="1" si="132"/>
        <v/>
      </c>
      <c r="K157" s="763" t="str">
        <f t="shared" si="72"/>
        <v/>
      </c>
      <c r="L157" s="764" t="str">
        <f t="shared" ca="1" si="133"/>
        <v/>
      </c>
      <c r="M157" s="763" t="str">
        <f t="shared" si="74"/>
        <v/>
      </c>
      <c r="N157" s="764" t="str">
        <f t="shared" ca="1" si="134"/>
        <v/>
      </c>
      <c r="O157" s="763" t="str">
        <f t="shared" si="76"/>
        <v/>
      </c>
      <c r="P157" s="764" t="str">
        <f t="shared" ca="1" si="135"/>
        <v/>
      </c>
      <c r="Q157" s="763" t="str">
        <f t="shared" si="78"/>
        <v/>
      </c>
      <c r="R157" s="764" t="str">
        <f t="shared" ca="1" si="136"/>
        <v/>
      </c>
      <c r="S157" s="763" t="str">
        <f t="shared" si="80"/>
        <v/>
      </c>
      <c r="T157" s="764" t="str">
        <f t="shared" ca="1" si="137"/>
        <v/>
      </c>
      <c r="U157" s="763" t="str">
        <f t="shared" si="82"/>
        <v/>
      </c>
      <c r="V157" s="764" t="str">
        <f t="shared" ca="1" si="138"/>
        <v/>
      </c>
      <c r="W157" s="763" t="str">
        <f t="shared" si="84"/>
        <v/>
      </c>
      <c r="X157" s="764" t="str">
        <f t="shared" ca="1" si="139"/>
        <v/>
      </c>
      <c r="Y157" s="763" t="str">
        <f t="shared" si="86"/>
        <v/>
      </c>
      <c r="Z157" s="764" t="str">
        <f t="shared" ca="1" si="140"/>
        <v/>
      </c>
      <c r="AA157" s="763" t="str">
        <f t="shared" si="88"/>
        <v/>
      </c>
      <c r="AB157" s="764" t="str">
        <f t="shared" ca="1" si="141"/>
        <v/>
      </c>
      <c r="AC157" s="763" t="str">
        <f t="shared" si="90"/>
        <v/>
      </c>
      <c r="AD157" s="764" t="str">
        <f t="shared" ca="1" si="142"/>
        <v/>
      </c>
      <c r="AE157" s="763" t="str">
        <f t="shared" si="92"/>
        <v/>
      </c>
      <c r="AF157" s="764" t="str">
        <f t="shared" ca="1" si="143"/>
        <v/>
      </c>
      <c r="AG157" s="763" t="str">
        <f t="shared" si="94"/>
        <v/>
      </c>
      <c r="AH157" s="764" t="str">
        <f t="shared" ca="1" si="144"/>
        <v/>
      </c>
      <c r="AI157" s="763" t="str">
        <f t="shared" si="96"/>
        <v/>
      </c>
      <c r="AJ157" s="764" t="str">
        <f t="shared" ca="1" si="145"/>
        <v/>
      </c>
      <c r="AK157" s="763" t="str">
        <f t="shared" si="98"/>
        <v/>
      </c>
      <c r="AL157" s="764" t="str">
        <f t="shared" ca="1" si="146"/>
        <v/>
      </c>
      <c r="AM157" s="763" t="str">
        <f t="shared" si="100"/>
        <v/>
      </c>
      <c r="AN157" s="764" t="str">
        <f t="shared" ca="1" si="147"/>
        <v/>
      </c>
      <c r="AO157" s="763" t="str">
        <f t="shared" si="102"/>
        <v/>
      </c>
      <c r="AP157" s="764" t="str">
        <f t="shared" ca="1" si="148"/>
        <v/>
      </c>
      <c r="AQ157" s="763" t="str">
        <f t="shared" si="104"/>
        <v/>
      </c>
      <c r="AR157" s="764" t="str">
        <f t="shared" ca="1" si="149"/>
        <v/>
      </c>
      <c r="AS157" s="763" t="str">
        <f t="shared" si="106"/>
        <v/>
      </c>
      <c r="AT157" s="764"/>
      <c r="AU157" s="763"/>
      <c r="AV157" s="764"/>
      <c r="AW157" s="763"/>
      <c r="AX157" s="764"/>
      <c r="AY157" s="763"/>
      <c r="AZ157" s="764"/>
      <c r="BA157" s="763"/>
      <c r="BB157" s="764"/>
      <c r="BC157" s="763"/>
      <c r="BD157" s="764"/>
      <c r="BE157" s="763"/>
      <c r="BF157" s="764"/>
      <c r="BG157" s="763"/>
      <c r="BH157" s="764"/>
      <c r="BI157" s="763"/>
      <c r="BJ157" s="764"/>
      <c r="BK157" s="763"/>
    </row>
    <row r="158" spans="1:63" ht="21" hidden="1" customHeight="1" x14ac:dyDescent="0.2">
      <c r="A158" s="759">
        <v>86</v>
      </c>
      <c r="B158" s="760"/>
      <c r="C158" s="761" t="str">
        <f t="shared" si="128"/>
        <v/>
      </c>
      <c r="D158" s="764" t="str">
        <f t="shared" si="129"/>
        <v/>
      </c>
      <c r="E158" s="763" t="str">
        <f t="shared" si="66"/>
        <v/>
      </c>
      <c r="F158" s="764" t="str">
        <f t="shared" si="130"/>
        <v/>
      </c>
      <c r="G158" s="763" t="str">
        <f t="shared" si="68"/>
        <v/>
      </c>
      <c r="H158" s="764" t="str">
        <f t="shared" ca="1" si="131"/>
        <v/>
      </c>
      <c r="I158" s="763" t="str">
        <f t="shared" si="70"/>
        <v/>
      </c>
      <c r="J158" s="764" t="str">
        <f t="shared" ca="1" si="132"/>
        <v/>
      </c>
      <c r="K158" s="763" t="str">
        <f t="shared" si="72"/>
        <v/>
      </c>
      <c r="L158" s="764" t="str">
        <f t="shared" ca="1" si="133"/>
        <v/>
      </c>
      <c r="M158" s="763" t="str">
        <f t="shared" si="74"/>
        <v/>
      </c>
      <c r="N158" s="764" t="str">
        <f t="shared" ca="1" si="134"/>
        <v/>
      </c>
      <c r="O158" s="763" t="str">
        <f t="shared" si="76"/>
        <v/>
      </c>
      <c r="P158" s="764" t="str">
        <f t="shared" ca="1" si="135"/>
        <v/>
      </c>
      <c r="Q158" s="763" t="str">
        <f t="shared" si="78"/>
        <v/>
      </c>
      <c r="R158" s="764" t="str">
        <f t="shared" ca="1" si="136"/>
        <v/>
      </c>
      <c r="S158" s="763" t="str">
        <f t="shared" si="80"/>
        <v/>
      </c>
      <c r="T158" s="764" t="str">
        <f t="shared" ca="1" si="137"/>
        <v/>
      </c>
      <c r="U158" s="763" t="str">
        <f t="shared" si="82"/>
        <v/>
      </c>
      <c r="V158" s="764" t="str">
        <f t="shared" ca="1" si="138"/>
        <v/>
      </c>
      <c r="W158" s="763" t="str">
        <f t="shared" si="84"/>
        <v/>
      </c>
      <c r="X158" s="764" t="str">
        <f t="shared" ca="1" si="139"/>
        <v/>
      </c>
      <c r="Y158" s="763" t="str">
        <f t="shared" si="86"/>
        <v/>
      </c>
      <c r="Z158" s="764" t="str">
        <f t="shared" ca="1" si="140"/>
        <v/>
      </c>
      <c r="AA158" s="763" t="str">
        <f t="shared" si="88"/>
        <v/>
      </c>
      <c r="AB158" s="764" t="str">
        <f t="shared" ca="1" si="141"/>
        <v/>
      </c>
      <c r="AC158" s="763" t="str">
        <f t="shared" si="90"/>
        <v/>
      </c>
      <c r="AD158" s="764" t="str">
        <f t="shared" ca="1" si="142"/>
        <v/>
      </c>
      <c r="AE158" s="763" t="str">
        <f t="shared" si="92"/>
        <v/>
      </c>
      <c r="AF158" s="764" t="str">
        <f t="shared" ca="1" si="143"/>
        <v/>
      </c>
      <c r="AG158" s="763" t="str">
        <f t="shared" si="94"/>
        <v/>
      </c>
      <c r="AH158" s="764" t="str">
        <f t="shared" ca="1" si="144"/>
        <v/>
      </c>
      <c r="AI158" s="763" t="str">
        <f t="shared" si="96"/>
        <v/>
      </c>
      <c r="AJ158" s="764" t="str">
        <f t="shared" ca="1" si="145"/>
        <v/>
      </c>
      <c r="AK158" s="763" t="str">
        <f t="shared" si="98"/>
        <v/>
      </c>
      <c r="AL158" s="764" t="str">
        <f t="shared" ca="1" si="146"/>
        <v/>
      </c>
      <c r="AM158" s="763" t="str">
        <f t="shared" si="100"/>
        <v/>
      </c>
      <c r="AN158" s="764" t="str">
        <f t="shared" ca="1" si="147"/>
        <v/>
      </c>
      <c r="AO158" s="763" t="str">
        <f t="shared" si="102"/>
        <v/>
      </c>
      <c r="AP158" s="764" t="str">
        <f t="shared" ca="1" si="148"/>
        <v/>
      </c>
      <c r="AQ158" s="763" t="str">
        <f t="shared" si="104"/>
        <v/>
      </c>
      <c r="AR158" s="764" t="str">
        <f t="shared" ca="1" si="149"/>
        <v/>
      </c>
      <c r="AS158" s="763" t="str">
        <f t="shared" si="106"/>
        <v/>
      </c>
      <c r="AT158" s="764"/>
      <c r="AU158" s="763"/>
      <c r="AV158" s="764"/>
      <c r="AW158" s="763"/>
      <c r="AX158" s="764"/>
      <c r="AY158" s="763"/>
      <c r="AZ158" s="764"/>
      <c r="BA158" s="763"/>
      <c r="BB158" s="764"/>
      <c r="BC158" s="763"/>
      <c r="BD158" s="764"/>
      <c r="BE158" s="763"/>
      <c r="BF158" s="764"/>
      <c r="BG158" s="763"/>
      <c r="BH158" s="764"/>
      <c r="BI158" s="763"/>
      <c r="BJ158" s="764"/>
      <c r="BK158" s="763"/>
    </row>
    <row r="159" spans="1:63" ht="21" hidden="1" customHeight="1" x14ac:dyDescent="0.2">
      <c r="A159" s="759">
        <v>87</v>
      </c>
      <c r="B159" s="760"/>
      <c r="C159" s="761" t="str">
        <f t="shared" si="128"/>
        <v/>
      </c>
      <c r="D159" s="764" t="str">
        <f t="shared" si="129"/>
        <v/>
      </c>
      <c r="E159" s="763" t="str">
        <f t="shared" si="66"/>
        <v/>
      </c>
      <c r="F159" s="764" t="str">
        <f t="shared" si="130"/>
        <v/>
      </c>
      <c r="G159" s="763" t="str">
        <f t="shared" si="68"/>
        <v/>
      </c>
      <c r="H159" s="764" t="str">
        <f t="shared" ca="1" si="131"/>
        <v/>
      </c>
      <c r="I159" s="763" t="str">
        <f t="shared" si="70"/>
        <v/>
      </c>
      <c r="J159" s="764" t="str">
        <f t="shared" ca="1" si="132"/>
        <v/>
      </c>
      <c r="K159" s="763" t="str">
        <f t="shared" si="72"/>
        <v/>
      </c>
      <c r="L159" s="764" t="str">
        <f t="shared" ca="1" si="133"/>
        <v/>
      </c>
      <c r="M159" s="763" t="str">
        <f t="shared" si="74"/>
        <v/>
      </c>
      <c r="N159" s="764" t="str">
        <f t="shared" ca="1" si="134"/>
        <v/>
      </c>
      <c r="O159" s="763" t="str">
        <f t="shared" si="76"/>
        <v/>
      </c>
      <c r="P159" s="764" t="str">
        <f t="shared" ca="1" si="135"/>
        <v/>
      </c>
      <c r="Q159" s="763" t="str">
        <f t="shared" si="78"/>
        <v/>
      </c>
      <c r="R159" s="764" t="str">
        <f t="shared" ca="1" si="136"/>
        <v/>
      </c>
      <c r="S159" s="763" t="str">
        <f t="shared" si="80"/>
        <v/>
      </c>
      <c r="T159" s="764" t="str">
        <f t="shared" ca="1" si="137"/>
        <v/>
      </c>
      <c r="U159" s="763" t="str">
        <f t="shared" si="82"/>
        <v/>
      </c>
      <c r="V159" s="764" t="str">
        <f t="shared" ca="1" si="138"/>
        <v/>
      </c>
      <c r="W159" s="763" t="str">
        <f t="shared" si="84"/>
        <v/>
      </c>
      <c r="X159" s="764" t="str">
        <f t="shared" ca="1" si="139"/>
        <v/>
      </c>
      <c r="Y159" s="763" t="str">
        <f t="shared" si="86"/>
        <v/>
      </c>
      <c r="Z159" s="764" t="str">
        <f t="shared" ca="1" si="140"/>
        <v/>
      </c>
      <c r="AA159" s="763" t="str">
        <f t="shared" si="88"/>
        <v/>
      </c>
      <c r="AB159" s="764" t="str">
        <f t="shared" ca="1" si="141"/>
        <v/>
      </c>
      <c r="AC159" s="763" t="str">
        <f t="shared" si="90"/>
        <v/>
      </c>
      <c r="AD159" s="764" t="str">
        <f t="shared" ca="1" si="142"/>
        <v/>
      </c>
      <c r="AE159" s="763" t="str">
        <f t="shared" si="92"/>
        <v/>
      </c>
      <c r="AF159" s="764" t="str">
        <f t="shared" ca="1" si="143"/>
        <v/>
      </c>
      <c r="AG159" s="763" t="str">
        <f t="shared" si="94"/>
        <v/>
      </c>
      <c r="AH159" s="764" t="str">
        <f t="shared" ca="1" si="144"/>
        <v/>
      </c>
      <c r="AI159" s="763" t="str">
        <f t="shared" si="96"/>
        <v/>
      </c>
      <c r="AJ159" s="764" t="str">
        <f t="shared" ca="1" si="145"/>
        <v/>
      </c>
      <c r="AK159" s="763" t="str">
        <f t="shared" si="98"/>
        <v/>
      </c>
      <c r="AL159" s="764" t="str">
        <f t="shared" ca="1" si="146"/>
        <v/>
      </c>
      <c r="AM159" s="763" t="str">
        <f t="shared" si="100"/>
        <v/>
      </c>
      <c r="AN159" s="764" t="str">
        <f t="shared" ca="1" si="147"/>
        <v/>
      </c>
      <c r="AO159" s="763" t="str">
        <f t="shared" si="102"/>
        <v/>
      </c>
      <c r="AP159" s="764" t="str">
        <f t="shared" ca="1" si="148"/>
        <v/>
      </c>
      <c r="AQ159" s="763" t="str">
        <f t="shared" si="104"/>
        <v/>
      </c>
      <c r="AR159" s="764" t="str">
        <f t="shared" ca="1" si="149"/>
        <v/>
      </c>
      <c r="AS159" s="763" t="str">
        <f t="shared" si="106"/>
        <v/>
      </c>
      <c r="AT159" s="764"/>
      <c r="AU159" s="763"/>
      <c r="AV159" s="764"/>
      <c r="AW159" s="763"/>
      <c r="AX159" s="764"/>
      <c r="AY159" s="763"/>
      <c r="AZ159" s="764"/>
      <c r="BA159" s="763"/>
      <c r="BB159" s="764"/>
      <c r="BC159" s="763"/>
      <c r="BD159" s="764"/>
      <c r="BE159" s="763"/>
      <c r="BF159" s="764"/>
      <c r="BG159" s="763"/>
      <c r="BH159" s="764"/>
      <c r="BI159" s="763"/>
      <c r="BJ159" s="764"/>
      <c r="BK159" s="763"/>
    </row>
    <row r="160" spans="1:63" ht="21" hidden="1" customHeight="1" x14ac:dyDescent="0.2">
      <c r="A160" s="759">
        <v>88</v>
      </c>
      <c r="B160" s="760"/>
      <c r="C160" s="761" t="str">
        <f t="shared" si="128"/>
        <v/>
      </c>
      <c r="D160" s="764" t="str">
        <f t="shared" si="129"/>
        <v/>
      </c>
      <c r="E160" s="763" t="str">
        <f t="shared" si="66"/>
        <v/>
      </c>
      <c r="F160" s="764" t="str">
        <f t="shared" si="130"/>
        <v/>
      </c>
      <c r="G160" s="763" t="str">
        <f t="shared" si="68"/>
        <v/>
      </c>
      <c r="H160" s="764" t="str">
        <f t="shared" ca="1" si="131"/>
        <v/>
      </c>
      <c r="I160" s="763" t="str">
        <f t="shared" si="70"/>
        <v/>
      </c>
      <c r="J160" s="764" t="str">
        <f t="shared" ca="1" si="132"/>
        <v/>
      </c>
      <c r="K160" s="763" t="str">
        <f t="shared" si="72"/>
        <v/>
      </c>
      <c r="L160" s="764" t="str">
        <f t="shared" ca="1" si="133"/>
        <v/>
      </c>
      <c r="M160" s="763" t="str">
        <f t="shared" si="74"/>
        <v/>
      </c>
      <c r="N160" s="764" t="str">
        <f t="shared" ca="1" si="134"/>
        <v/>
      </c>
      <c r="O160" s="763" t="str">
        <f t="shared" si="76"/>
        <v/>
      </c>
      <c r="P160" s="764" t="str">
        <f t="shared" ca="1" si="135"/>
        <v/>
      </c>
      <c r="Q160" s="763" t="str">
        <f t="shared" si="78"/>
        <v/>
      </c>
      <c r="R160" s="764" t="str">
        <f t="shared" ca="1" si="136"/>
        <v/>
      </c>
      <c r="S160" s="763" t="str">
        <f t="shared" si="80"/>
        <v/>
      </c>
      <c r="T160" s="764" t="str">
        <f t="shared" ca="1" si="137"/>
        <v/>
      </c>
      <c r="U160" s="763" t="str">
        <f t="shared" si="82"/>
        <v/>
      </c>
      <c r="V160" s="764" t="str">
        <f t="shared" ca="1" si="138"/>
        <v/>
      </c>
      <c r="W160" s="763" t="str">
        <f t="shared" si="84"/>
        <v/>
      </c>
      <c r="X160" s="764" t="str">
        <f t="shared" ca="1" si="139"/>
        <v/>
      </c>
      <c r="Y160" s="763" t="str">
        <f t="shared" si="86"/>
        <v/>
      </c>
      <c r="Z160" s="764" t="str">
        <f t="shared" ca="1" si="140"/>
        <v/>
      </c>
      <c r="AA160" s="763" t="str">
        <f t="shared" si="88"/>
        <v/>
      </c>
      <c r="AB160" s="764" t="str">
        <f t="shared" ca="1" si="141"/>
        <v/>
      </c>
      <c r="AC160" s="763" t="str">
        <f t="shared" si="90"/>
        <v/>
      </c>
      <c r="AD160" s="764" t="str">
        <f t="shared" ca="1" si="142"/>
        <v/>
      </c>
      <c r="AE160" s="763" t="str">
        <f t="shared" si="92"/>
        <v/>
      </c>
      <c r="AF160" s="764" t="str">
        <f t="shared" ca="1" si="143"/>
        <v/>
      </c>
      <c r="AG160" s="763" t="str">
        <f t="shared" si="94"/>
        <v/>
      </c>
      <c r="AH160" s="764" t="str">
        <f t="shared" ca="1" si="144"/>
        <v/>
      </c>
      <c r="AI160" s="763" t="str">
        <f t="shared" si="96"/>
        <v/>
      </c>
      <c r="AJ160" s="764" t="str">
        <f t="shared" ca="1" si="145"/>
        <v/>
      </c>
      <c r="AK160" s="763" t="str">
        <f t="shared" si="98"/>
        <v/>
      </c>
      <c r="AL160" s="764" t="str">
        <f t="shared" ca="1" si="146"/>
        <v/>
      </c>
      <c r="AM160" s="763" t="str">
        <f t="shared" si="100"/>
        <v/>
      </c>
      <c r="AN160" s="764" t="str">
        <f t="shared" ca="1" si="147"/>
        <v/>
      </c>
      <c r="AO160" s="763" t="str">
        <f t="shared" si="102"/>
        <v/>
      </c>
      <c r="AP160" s="764" t="str">
        <f t="shared" ca="1" si="148"/>
        <v/>
      </c>
      <c r="AQ160" s="763" t="str">
        <f t="shared" si="104"/>
        <v/>
      </c>
      <c r="AR160" s="764" t="str">
        <f t="shared" ca="1" si="149"/>
        <v/>
      </c>
      <c r="AS160" s="763" t="str">
        <f t="shared" si="106"/>
        <v/>
      </c>
      <c r="AT160" s="764"/>
      <c r="AU160" s="763"/>
      <c r="AV160" s="764"/>
      <c r="AW160" s="763"/>
      <c r="AX160" s="764"/>
      <c r="AY160" s="763"/>
      <c r="AZ160" s="764"/>
      <c r="BA160" s="763"/>
      <c r="BB160" s="764"/>
      <c r="BC160" s="763"/>
      <c r="BD160" s="764"/>
      <c r="BE160" s="763"/>
      <c r="BF160" s="764"/>
      <c r="BG160" s="763"/>
      <c r="BH160" s="764"/>
      <c r="BI160" s="763"/>
      <c r="BJ160" s="764"/>
      <c r="BK160" s="763"/>
    </row>
    <row r="161" spans="1:63" ht="21" hidden="1" customHeight="1" x14ac:dyDescent="0.2">
      <c r="A161" s="759">
        <v>89</v>
      </c>
      <c r="B161" s="760"/>
      <c r="C161" s="761" t="str">
        <f t="shared" si="128"/>
        <v/>
      </c>
      <c r="D161" s="764" t="str">
        <f t="shared" si="129"/>
        <v/>
      </c>
      <c r="E161" s="763" t="str">
        <f t="shared" si="66"/>
        <v/>
      </c>
      <c r="F161" s="764" t="str">
        <f t="shared" si="130"/>
        <v/>
      </c>
      <c r="G161" s="763" t="str">
        <f t="shared" si="68"/>
        <v/>
      </c>
      <c r="H161" s="764" t="str">
        <f t="shared" ca="1" si="131"/>
        <v/>
      </c>
      <c r="I161" s="763" t="str">
        <f t="shared" si="70"/>
        <v/>
      </c>
      <c r="J161" s="764" t="str">
        <f t="shared" ca="1" si="132"/>
        <v/>
      </c>
      <c r="K161" s="763" t="str">
        <f t="shared" si="72"/>
        <v/>
      </c>
      <c r="L161" s="764" t="str">
        <f t="shared" ca="1" si="133"/>
        <v/>
      </c>
      <c r="M161" s="763" t="str">
        <f t="shared" si="74"/>
        <v/>
      </c>
      <c r="N161" s="764" t="str">
        <f t="shared" ca="1" si="134"/>
        <v/>
      </c>
      <c r="O161" s="763" t="str">
        <f t="shared" si="76"/>
        <v/>
      </c>
      <c r="P161" s="764" t="str">
        <f t="shared" ca="1" si="135"/>
        <v/>
      </c>
      <c r="Q161" s="763" t="str">
        <f t="shared" si="78"/>
        <v/>
      </c>
      <c r="R161" s="764" t="str">
        <f t="shared" ca="1" si="136"/>
        <v/>
      </c>
      <c r="S161" s="763" t="str">
        <f t="shared" si="80"/>
        <v/>
      </c>
      <c r="T161" s="764" t="str">
        <f t="shared" ca="1" si="137"/>
        <v/>
      </c>
      <c r="U161" s="763" t="str">
        <f t="shared" si="82"/>
        <v/>
      </c>
      <c r="V161" s="764" t="str">
        <f t="shared" ca="1" si="138"/>
        <v/>
      </c>
      <c r="W161" s="763" t="str">
        <f t="shared" si="84"/>
        <v/>
      </c>
      <c r="X161" s="764" t="str">
        <f t="shared" ca="1" si="139"/>
        <v/>
      </c>
      <c r="Y161" s="763" t="str">
        <f t="shared" si="86"/>
        <v/>
      </c>
      <c r="Z161" s="764" t="str">
        <f t="shared" ca="1" si="140"/>
        <v/>
      </c>
      <c r="AA161" s="763" t="str">
        <f t="shared" si="88"/>
        <v/>
      </c>
      <c r="AB161" s="764" t="str">
        <f t="shared" ca="1" si="141"/>
        <v/>
      </c>
      <c r="AC161" s="763" t="str">
        <f t="shared" si="90"/>
        <v/>
      </c>
      <c r="AD161" s="764" t="str">
        <f t="shared" ca="1" si="142"/>
        <v/>
      </c>
      <c r="AE161" s="763" t="str">
        <f t="shared" si="92"/>
        <v/>
      </c>
      <c r="AF161" s="764" t="str">
        <f t="shared" ca="1" si="143"/>
        <v/>
      </c>
      <c r="AG161" s="763" t="str">
        <f t="shared" si="94"/>
        <v/>
      </c>
      <c r="AH161" s="764" t="str">
        <f t="shared" ca="1" si="144"/>
        <v/>
      </c>
      <c r="AI161" s="763" t="str">
        <f t="shared" si="96"/>
        <v/>
      </c>
      <c r="AJ161" s="764" t="str">
        <f t="shared" ca="1" si="145"/>
        <v/>
      </c>
      <c r="AK161" s="763" t="str">
        <f t="shared" si="98"/>
        <v/>
      </c>
      <c r="AL161" s="764" t="str">
        <f t="shared" ca="1" si="146"/>
        <v/>
      </c>
      <c r="AM161" s="763" t="str">
        <f t="shared" si="100"/>
        <v/>
      </c>
      <c r="AN161" s="764" t="str">
        <f t="shared" ca="1" si="147"/>
        <v/>
      </c>
      <c r="AO161" s="763" t="str">
        <f t="shared" si="102"/>
        <v/>
      </c>
      <c r="AP161" s="764" t="str">
        <f t="shared" ca="1" si="148"/>
        <v/>
      </c>
      <c r="AQ161" s="763" t="str">
        <f t="shared" si="104"/>
        <v/>
      </c>
      <c r="AR161" s="764" t="str">
        <f t="shared" ca="1" si="149"/>
        <v/>
      </c>
      <c r="AS161" s="763" t="str">
        <f t="shared" si="106"/>
        <v/>
      </c>
      <c r="AT161" s="764"/>
      <c r="AU161" s="763"/>
      <c r="AV161" s="764"/>
      <c r="AW161" s="763"/>
      <c r="AX161" s="764"/>
      <c r="AY161" s="763"/>
      <c r="AZ161" s="764"/>
      <c r="BA161" s="763"/>
      <c r="BB161" s="764"/>
      <c r="BC161" s="763"/>
      <c r="BD161" s="764"/>
      <c r="BE161" s="763"/>
      <c r="BF161" s="764"/>
      <c r="BG161" s="763"/>
      <c r="BH161" s="764"/>
      <c r="BI161" s="763"/>
      <c r="BJ161" s="764"/>
      <c r="BK161" s="763"/>
    </row>
    <row r="162" spans="1:63" ht="21" hidden="1" customHeight="1" x14ac:dyDescent="0.2">
      <c r="A162" s="759">
        <v>90</v>
      </c>
      <c r="B162" s="760"/>
      <c r="C162" s="761" t="str">
        <f t="shared" si="128"/>
        <v/>
      </c>
      <c r="D162" s="764" t="str">
        <f t="shared" si="129"/>
        <v/>
      </c>
      <c r="E162" s="763" t="str">
        <f t="shared" si="66"/>
        <v/>
      </c>
      <c r="F162" s="764" t="str">
        <f t="shared" si="130"/>
        <v/>
      </c>
      <c r="G162" s="763" t="str">
        <f t="shared" si="68"/>
        <v/>
      </c>
      <c r="H162" s="764" t="str">
        <f t="shared" ca="1" si="131"/>
        <v/>
      </c>
      <c r="I162" s="763" t="str">
        <f t="shared" si="70"/>
        <v/>
      </c>
      <c r="J162" s="764" t="str">
        <f t="shared" ca="1" si="132"/>
        <v/>
      </c>
      <c r="K162" s="763" t="str">
        <f t="shared" si="72"/>
        <v/>
      </c>
      <c r="L162" s="764" t="str">
        <f t="shared" ca="1" si="133"/>
        <v/>
      </c>
      <c r="M162" s="763" t="str">
        <f t="shared" si="74"/>
        <v/>
      </c>
      <c r="N162" s="764" t="str">
        <f t="shared" ca="1" si="134"/>
        <v/>
      </c>
      <c r="O162" s="763" t="str">
        <f t="shared" si="76"/>
        <v/>
      </c>
      <c r="P162" s="764" t="str">
        <f t="shared" ca="1" si="135"/>
        <v/>
      </c>
      <c r="Q162" s="763" t="str">
        <f t="shared" si="78"/>
        <v/>
      </c>
      <c r="R162" s="764" t="str">
        <f t="shared" ca="1" si="136"/>
        <v/>
      </c>
      <c r="S162" s="763" t="str">
        <f t="shared" si="80"/>
        <v/>
      </c>
      <c r="T162" s="764" t="str">
        <f t="shared" ca="1" si="137"/>
        <v/>
      </c>
      <c r="U162" s="763" t="str">
        <f t="shared" si="82"/>
        <v/>
      </c>
      <c r="V162" s="764" t="str">
        <f t="shared" ca="1" si="138"/>
        <v/>
      </c>
      <c r="W162" s="763" t="str">
        <f t="shared" si="84"/>
        <v/>
      </c>
      <c r="X162" s="764" t="str">
        <f t="shared" ca="1" si="139"/>
        <v/>
      </c>
      <c r="Y162" s="763" t="str">
        <f t="shared" si="86"/>
        <v/>
      </c>
      <c r="Z162" s="764" t="str">
        <f t="shared" ca="1" si="140"/>
        <v/>
      </c>
      <c r="AA162" s="763" t="str">
        <f t="shared" si="88"/>
        <v/>
      </c>
      <c r="AB162" s="764" t="str">
        <f t="shared" ca="1" si="141"/>
        <v/>
      </c>
      <c r="AC162" s="763" t="str">
        <f t="shared" si="90"/>
        <v/>
      </c>
      <c r="AD162" s="764" t="str">
        <f t="shared" ca="1" si="142"/>
        <v/>
      </c>
      <c r="AE162" s="763" t="str">
        <f t="shared" si="92"/>
        <v/>
      </c>
      <c r="AF162" s="764" t="str">
        <f t="shared" ca="1" si="143"/>
        <v/>
      </c>
      <c r="AG162" s="763" t="str">
        <f t="shared" si="94"/>
        <v/>
      </c>
      <c r="AH162" s="764" t="str">
        <f t="shared" ca="1" si="144"/>
        <v/>
      </c>
      <c r="AI162" s="763" t="str">
        <f t="shared" si="96"/>
        <v/>
      </c>
      <c r="AJ162" s="764" t="str">
        <f t="shared" ca="1" si="145"/>
        <v/>
      </c>
      <c r="AK162" s="763" t="str">
        <f t="shared" si="98"/>
        <v/>
      </c>
      <c r="AL162" s="764" t="str">
        <f t="shared" ca="1" si="146"/>
        <v/>
      </c>
      <c r="AM162" s="763" t="str">
        <f t="shared" si="100"/>
        <v/>
      </c>
      <c r="AN162" s="764" t="str">
        <f t="shared" ca="1" si="147"/>
        <v/>
      </c>
      <c r="AO162" s="763" t="str">
        <f t="shared" si="102"/>
        <v/>
      </c>
      <c r="AP162" s="764" t="str">
        <f t="shared" ca="1" si="148"/>
        <v/>
      </c>
      <c r="AQ162" s="763" t="str">
        <f t="shared" si="104"/>
        <v/>
      </c>
      <c r="AR162" s="764" t="str">
        <f t="shared" ca="1" si="149"/>
        <v/>
      </c>
      <c r="AS162" s="763" t="str">
        <f t="shared" si="106"/>
        <v/>
      </c>
      <c r="AT162" s="764"/>
      <c r="AU162" s="763"/>
      <c r="AV162" s="764"/>
      <c r="AW162" s="763"/>
      <c r="AX162" s="764"/>
      <c r="AY162" s="763"/>
      <c r="AZ162" s="764"/>
      <c r="BA162" s="763"/>
      <c r="BB162" s="764"/>
      <c r="BC162" s="763"/>
      <c r="BD162" s="764"/>
      <c r="BE162" s="763"/>
      <c r="BF162" s="764"/>
      <c r="BG162" s="763"/>
      <c r="BH162" s="764"/>
      <c r="BI162" s="763"/>
      <c r="BJ162" s="764"/>
      <c r="BK162" s="763"/>
    </row>
    <row r="163" spans="1:63" ht="12.75" customHeight="1" x14ac:dyDescent="0.2">
      <c r="A163" s="425"/>
      <c r="B163" s="425"/>
      <c r="C163" s="425"/>
      <c r="D163" s="425"/>
      <c r="E163" s="425"/>
      <c r="F163" s="425"/>
      <c r="G163" s="425"/>
      <c r="H163" s="425"/>
      <c r="I163" s="425"/>
      <c r="J163" s="425"/>
      <c r="K163" s="425"/>
      <c r="L163" s="425"/>
      <c r="M163" s="425"/>
      <c r="N163" s="425"/>
      <c r="O163" s="425"/>
      <c r="P163" s="425"/>
      <c r="Q163" s="425"/>
      <c r="R163" s="425"/>
      <c r="S163" s="425"/>
      <c r="T163" s="425"/>
      <c r="U163" s="425"/>
      <c r="V163" s="425"/>
      <c r="W163" s="425"/>
      <c r="X163" s="425"/>
      <c r="Y163" s="425"/>
      <c r="Z163" s="425"/>
      <c r="AA163" s="425"/>
      <c r="AB163" s="425"/>
      <c r="AC163" s="425"/>
      <c r="AD163" s="425"/>
      <c r="AE163" s="425"/>
      <c r="AF163" s="425"/>
      <c r="AG163" s="425"/>
      <c r="AH163" s="425"/>
      <c r="AI163" s="425"/>
      <c r="AJ163" s="425"/>
      <c r="AK163" s="425"/>
      <c r="AL163" s="425"/>
      <c r="AM163" s="425"/>
      <c r="AN163" s="425"/>
      <c r="AO163" s="425"/>
      <c r="AP163" s="425"/>
      <c r="AQ163" s="425"/>
      <c r="AR163" s="425"/>
      <c r="AS163" s="425"/>
      <c r="AT163" s="425"/>
      <c r="AU163" s="425"/>
      <c r="AV163" s="425"/>
      <c r="AW163" s="425"/>
      <c r="AX163" s="425"/>
      <c r="AY163" s="425"/>
      <c r="AZ163" s="425"/>
      <c r="BA163" s="425"/>
      <c r="BB163" s="425"/>
      <c r="BC163" s="425"/>
      <c r="BD163" s="425"/>
      <c r="BE163" s="425"/>
      <c r="BF163" s="425"/>
      <c r="BG163" s="425"/>
      <c r="BH163" s="425"/>
      <c r="BI163" s="425"/>
      <c r="BJ163" s="425"/>
      <c r="BK163" s="425"/>
    </row>
    <row r="164" spans="1:63" ht="12.75" customHeight="1" x14ac:dyDescent="0.2">
      <c r="A164" s="425"/>
      <c r="B164" s="425"/>
      <c r="C164" s="425"/>
      <c r="D164" s="425"/>
      <c r="E164" s="425"/>
      <c r="F164" s="425"/>
      <c r="G164" s="425"/>
      <c r="H164" s="425"/>
      <c r="I164" s="425"/>
      <c r="J164" s="425"/>
      <c r="K164" s="425"/>
      <c r="L164" s="425"/>
      <c r="M164" s="425"/>
      <c r="N164" s="425"/>
      <c r="O164" s="425"/>
      <c r="P164" s="425"/>
      <c r="Q164" s="425"/>
      <c r="R164" s="425"/>
      <c r="S164" s="425"/>
      <c r="T164" s="425"/>
      <c r="U164" s="425"/>
      <c r="V164" s="425"/>
      <c r="W164" s="425"/>
      <c r="X164" s="425"/>
      <c r="Y164" s="425"/>
      <c r="Z164" s="425"/>
      <c r="AA164" s="425"/>
      <c r="AB164" s="425"/>
      <c r="AC164" s="425"/>
      <c r="AD164" s="425"/>
      <c r="AE164" s="425"/>
      <c r="AF164" s="425"/>
      <c r="AG164" s="425"/>
      <c r="AH164" s="425"/>
      <c r="AI164" s="425"/>
      <c r="AJ164" s="425"/>
      <c r="AK164" s="425"/>
      <c r="AL164" s="425"/>
      <c r="AM164" s="425"/>
      <c r="AN164" s="425"/>
      <c r="AO164" s="425"/>
      <c r="AP164" s="425"/>
      <c r="AQ164" s="425"/>
      <c r="AR164" s="425"/>
      <c r="AS164" s="425"/>
      <c r="AT164" s="425"/>
      <c r="AU164" s="425"/>
      <c r="AV164" s="425"/>
      <c r="AW164" s="425"/>
      <c r="AX164" s="425"/>
      <c r="AY164" s="425"/>
      <c r="AZ164" s="425"/>
      <c r="BA164" s="425"/>
      <c r="BB164" s="425"/>
      <c r="BC164" s="425"/>
      <c r="BD164" s="425"/>
      <c r="BE164" s="425"/>
      <c r="BF164" s="425"/>
      <c r="BG164" s="425"/>
      <c r="BH164" s="425"/>
      <c r="BI164" s="425"/>
      <c r="BJ164" s="425"/>
      <c r="BK164" s="425"/>
    </row>
    <row r="165" spans="1:63" ht="12.75" customHeight="1" x14ac:dyDescent="0.2">
      <c r="A165" s="425"/>
      <c r="B165" s="425"/>
      <c r="C165" s="425"/>
      <c r="D165" s="425"/>
      <c r="E165" s="425"/>
      <c r="F165" s="425"/>
      <c r="G165" s="425"/>
      <c r="H165" s="425"/>
      <c r="I165" s="425"/>
      <c r="J165" s="425"/>
      <c r="K165" s="425"/>
      <c r="L165" s="425"/>
      <c r="M165" s="425"/>
      <c r="N165" s="425"/>
      <c r="O165" s="425"/>
      <c r="P165" s="425"/>
      <c r="Q165" s="425"/>
      <c r="R165" s="425"/>
      <c r="S165" s="425"/>
      <c r="T165" s="425"/>
      <c r="U165" s="425"/>
      <c r="V165" s="425"/>
      <c r="W165" s="425"/>
      <c r="X165" s="425"/>
      <c r="Y165" s="425"/>
      <c r="Z165" s="425"/>
      <c r="AA165" s="425"/>
      <c r="AB165" s="425"/>
      <c r="AC165" s="425"/>
      <c r="AD165" s="425"/>
      <c r="AE165" s="425"/>
      <c r="AF165" s="425"/>
      <c r="AG165" s="425"/>
      <c r="AH165" s="425"/>
      <c r="AI165" s="425"/>
      <c r="AJ165" s="425"/>
      <c r="AK165" s="425"/>
      <c r="AL165" s="425"/>
      <c r="AM165" s="425"/>
      <c r="AN165" s="425"/>
      <c r="AO165" s="425"/>
      <c r="AP165" s="425"/>
      <c r="AQ165" s="425"/>
      <c r="AR165" s="425"/>
      <c r="AS165" s="425"/>
      <c r="AT165" s="425"/>
      <c r="AU165" s="425"/>
      <c r="AV165" s="425"/>
      <c r="AW165" s="425"/>
      <c r="AX165" s="425"/>
      <c r="AY165" s="425"/>
      <c r="AZ165" s="425"/>
      <c r="BA165" s="425"/>
      <c r="BB165" s="425"/>
      <c r="BC165" s="425"/>
      <c r="BD165" s="425"/>
      <c r="BE165" s="425"/>
      <c r="BF165" s="425"/>
      <c r="BG165" s="425"/>
      <c r="BH165" s="425"/>
      <c r="BI165" s="425"/>
      <c r="BJ165" s="425"/>
      <c r="BK165" s="425"/>
    </row>
    <row r="166" spans="1:63" ht="12.75" customHeight="1" x14ac:dyDescent="0.2">
      <c r="A166" s="425"/>
      <c r="B166" s="425"/>
      <c r="C166" s="425"/>
      <c r="D166" s="425"/>
      <c r="E166" s="425"/>
      <c r="F166" s="425"/>
      <c r="G166" s="425"/>
      <c r="H166" s="425"/>
      <c r="I166" s="425"/>
      <c r="J166" s="425"/>
      <c r="K166" s="425"/>
      <c r="L166" s="425"/>
      <c r="M166" s="425"/>
      <c r="N166" s="425"/>
      <c r="O166" s="425"/>
      <c r="P166" s="425"/>
      <c r="Q166" s="425"/>
      <c r="R166" s="425"/>
      <c r="S166" s="425"/>
      <c r="T166" s="425"/>
      <c r="U166" s="425"/>
      <c r="V166" s="425"/>
      <c r="W166" s="425"/>
      <c r="X166" s="425"/>
      <c r="Y166" s="425"/>
      <c r="Z166" s="425"/>
      <c r="AA166" s="425"/>
      <c r="AB166" s="425"/>
      <c r="AC166" s="425"/>
      <c r="AD166" s="425"/>
      <c r="AE166" s="425"/>
      <c r="AF166" s="425"/>
      <c r="AG166" s="425"/>
      <c r="AH166" s="425"/>
      <c r="AI166" s="425"/>
      <c r="AJ166" s="425"/>
      <c r="AK166" s="425"/>
      <c r="AL166" s="425"/>
      <c r="AM166" s="425"/>
      <c r="AN166" s="425"/>
      <c r="AO166" s="425"/>
      <c r="AP166" s="425"/>
      <c r="AQ166" s="425"/>
      <c r="AR166" s="425"/>
      <c r="AS166" s="425"/>
      <c r="AT166" s="425"/>
      <c r="AU166" s="425"/>
      <c r="AV166" s="425"/>
      <c r="AW166" s="425"/>
      <c r="AX166" s="425"/>
      <c r="AY166" s="425"/>
      <c r="AZ166" s="425"/>
      <c r="BA166" s="425"/>
      <c r="BB166" s="425"/>
      <c r="BC166" s="425"/>
      <c r="BD166" s="425"/>
      <c r="BE166" s="425"/>
      <c r="BF166" s="425"/>
      <c r="BG166" s="425"/>
      <c r="BH166" s="425"/>
      <c r="BI166" s="425"/>
      <c r="BJ166" s="425"/>
      <c r="BK166" s="425"/>
    </row>
    <row r="167" spans="1:63" ht="12.75" customHeight="1" x14ac:dyDescent="0.2">
      <c r="A167" s="425"/>
      <c r="B167" s="425"/>
      <c r="C167" s="425"/>
      <c r="D167" s="425"/>
      <c r="E167" s="425"/>
      <c r="F167" s="425"/>
      <c r="G167" s="425"/>
      <c r="H167" s="425"/>
      <c r="I167" s="425"/>
      <c r="J167" s="425"/>
      <c r="K167" s="425"/>
      <c r="L167" s="425"/>
      <c r="M167" s="425"/>
      <c r="N167" s="425"/>
      <c r="O167" s="425"/>
      <c r="P167" s="425"/>
      <c r="Q167" s="425"/>
      <c r="R167" s="425"/>
      <c r="S167" s="425"/>
      <c r="T167" s="425"/>
      <c r="U167" s="425"/>
      <c r="V167" s="425"/>
      <c r="W167" s="425"/>
      <c r="X167" s="425"/>
      <c r="Y167" s="425"/>
      <c r="Z167" s="425"/>
      <c r="AA167" s="425"/>
      <c r="AB167" s="425"/>
      <c r="AC167" s="425"/>
      <c r="AD167" s="425"/>
      <c r="AE167" s="425"/>
      <c r="AF167" s="425"/>
      <c r="AG167" s="425"/>
      <c r="AH167" s="425"/>
      <c r="AI167" s="425"/>
      <c r="AJ167" s="425"/>
      <c r="AK167" s="425"/>
      <c r="AL167" s="425"/>
      <c r="AM167" s="425"/>
      <c r="AN167" s="425"/>
      <c r="AO167" s="425"/>
      <c r="AP167" s="425"/>
      <c r="AQ167" s="425"/>
      <c r="AR167" s="425"/>
      <c r="AS167" s="425"/>
      <c r="AT167" s="425"/>
      <c r="AU167" s="425"/>
      <c r="AV167" s="425"/>
      <c r="AW167" s="425"/>
      <c r="AX167" s="425"/>
      <c r="AY167" s="425"/>
      <c r="AZ167" s="425"/>
      <c r="BA167" s="425"/>
      <c r="BB167" s="425"/>
      <c r="BC167" s="425"/>
      <c r="BD167" s="425"/>
      <c r="BE167" s="425"/>
      <c r="BF167" s="425"/>
      <c r="BG167" s="425"/>
      <c r="BH167" s="425"/>
      <c r="BI167" s="425"/>
      <c r="BJ167" s="425"/>
      <c r="BK167" s="425"/>
    </row>
    <row r="168" spans="1:63" ht="12.75" customHeight="1" x14ac:dyDescent="0.2">
      <c r="A168" s="425"/>
      <c r="B168" s="425"/>
      <c r="C168" s="425"/>
      <c r="D168" s="425"/>
      <c r="E168" s="425"/>
      <c r="F168" s="425"/>
      <c r="G168" s="425"/>
      <c r="H168" s="425"/>
      <c r="I168" s="425"/>
      <c r="J168" s="425"/>
      <c r="K168" s="425"/>
      <c r="L168" s="425"/>
      <c r="M168" s="425"/>
      <c r="N168" s="425"/>
      <c r="O168" s="425"/>
      <c r="P168" s="425"/>
      <c r="Q168" s="425"/>
      <c r="R168" s="425"/>
      <c r="S168" s="425"/>
      <c r="T168" s="425"/>
      <c r="U168" s="425"/>
      <c r="V168" s="425"/>
      <c r="W168" s="425"/>
      <c r="X168" s="425"/>
      <c r="Y168" s="425"/>
      <c r="Z168" s="425"/>
      <c r="AA168" s="425"/>
      <c r="AB168" s="425"/>
      <c r="AC168" s="425"/>
      <c r="AD168" s="425"/>
      <c r="AE168" s="425"/>
      <c r="AF168" s="425"/>
      <c r="AG168" s="425"/>
      <c r="AH168" s="425"/>
      <c r="AI168" s="425"/>
      <c r="AJ168" s="425"/>
      <c r="AK168" s="425"/>
      <c r="AL168" s="425"/>
      <c r="AM168" s="425"/>
      <c r="AN168" s="425"/>
      <c r="AO168" s="425"/>
      <c r="AP168" s="425"/>
      <c r="AQ168" s="425"/>
      <c r="AR168" s="425"/>
      <c r="AS168" s="425"/>
      <c r="AT168" s="425"/>
      <c r="AU168" s="425"/>
      <c r="AV168" s="425"/>
      <c r="AW168" s="425"/>
      <c r="AX168" s="425"/>
      <c r="AY168" s="425"/>
      <c r="AZ168" s="425"/>
      <c r="BA168" s="425"/>
      <c r="BB168" s="425"/>
      <c r="BC168" s="425"/>
      <c r="BD168" s="425"/>
      <c r="BE168" s="425"/>
      <c r="BF168" s="425"/>
      <c r="BG168" s="425"/>
      <c r="BH168" s="425"/>
      <c r="BI168" s="425"/>
      <c r="BJ168" s="425"/>
      <c r="BK168" s="425"/>
    </row>
    <row r="169" spans="1:63" ht="12.75" customHeight="1" x14ac:dyDescent="0.2">
      <c r="A169" s="425"/>
      <c r="B169" s="425"/>
      <c r="C169" s="425"/>
      <c r="D169" s="425"/>
      <c r="E169" s="425"/>
      <c r="F169" s="425"/>
      <c r="G169" s="425"/>
      <c r="H169" s="425"/>
      <c r="I169" s="425"/>
      <c r="J169" s="425"/>
      <c r="K169" s="425"/>
      <c r="L169" s="425"/>
      <c r="M169" s="425"/>
      <c r="N169" s="425"/>
      <c r="O169" s="425"/>
      <c r="P169" s="425"/>
      <c r="Q169" s="425"/>
      <c r="R169" s="425"/>
      <c r="S169" s="425"/>
      <c r="T169" s="425"/>
      <c r="U169" s="425"/>
      <c r="V169" s="425"/>
      <c r="W169" s="425"/>
      <c r="X169" s="425"/>
      <c r="Y169" s="425"/>
      <c r="Z169" s="425"/>
      <c r="AA169" s="425"/>
      <c r="AB169" s="425"/>
      <c r="AC169" s="425"/>
      <c r="AD169" s="425"/>
      <c r="AE169" s="425"/>
      <c r="AF169" s="425"/>
      <c r="AG169" s="425"/>
      <c r="AH169" s="425"/>
      <c r="AI169" s="425"/>
      <c r="AJ169" s="425"/>
      <c r="AK169" s="425"/>
      <c r="AL169" s="425"/>
      <c r="AM169" s="425"/>
      <c r="AN169" s="425"/>
      <c r="AO169" s="425"/>
      <c r="AP169" s="425"/>
      <c r="AQ169" s="425"/>
      <c r="AR169" s="425"/>
      <c r="AS169" s="425"/>
      <c r="AT169" s="425"/>
      <c r="AU169" s="425"/>
      <c r="AV169" s="425"/>
      <c r="AW169" s="425"/>
      <c r="AX169" s="425"/>
      <c r="AY169" s="425"/>
      <c r="AZ169" s="425"/>
      <c r="BA169" s="425"/>
      <c r="BB169" s="425"/>
      <c r="BC169" s="425"/>
      <c r="BD169" s="425"/>
      <c r="BE169" s="425"/>
      <c r="BF169" s="425"/>
      <c r="BG169" s="425"/>
      <c r="BH169" s="425"/>
      <c r="BI169" s="425"/>
      <c r="BJ169" s="425"/>
      <c r="BK169" s="425"/>
    </row>
    <row r="170" spans="1:63" ht="12.75" customHeight="1" x14ac:dyDescent="0.2">
      <c r="A170" s="425"/>
      <c r="B170" s="425"/>
      <c r="C170" s="425"/>
      <c r="D170" s="425"/>
      <c r="E170" s="425"/>
      <c r="F170" s="425"/>
      <c r="G170" s="425"/>
      <c r="H170" s="425"/>
      <c r="I170" s="425"/>
      <c r="J170" s="425"/>
      <c r="K170" s="425"/>
      <c r="L170" s="425"/>
      <c r="M170" s="425"/>
      <c r="N170" s="425"/>
      <c r="O170" s="425"/>
      <c r="P170" s="425"/>
      <c r="Q170" s="425"/>
      <c r="R170" s="425"/>
      <c r="S170" s="425"/>
      <c r="T170" s="425"/>
      <c r="U170" s="425"/>
      <c r="V170" s="425"/>
      <c r="W170" s="425"/>
      <c r="X170" s="425"/>
      <c r="Y170" s="425"/>
      <c r="Z170" s="425"/>
      <c r="AA170" s="425"/>
      <c r="AB170" s="425"/>
      <c r="AC170" s="425"/>
      <c r="AD170" s="425"/>
      <c r="AE170" s="425"/>
      <c r="AF170" s="425"/>
      <c r="AG170" s="425"/>
      <c r="AH170" s="425"/>
      <c r="AI170" s="425"/>
      <c r="AJ170" s="425"/>
      <c r="AK170" s="425"/>
      <c r="AL170" s="425"/>
      <c r="AM170" s="425"/>
      <c r="AN170" s="425"/>
      <c r="AO170" s="425"/>
      <c r="AP170" s="425"/>
      <c r="AQ170" s="425"/>
      <c r="AR170" s="425"/>
      <c r="AS170" s="425"/>
      <c r="AT170" s="425"/>
      <c r="AU170" s="425"/>
      <c r="AV170" s="425"/>
      <c r="AW170" s="425"/>
      <c r="AX170" s="425"/>
      <c r="AY170" s="425"/>
      <c r="AZ170" s="425"/>
      <c r="BA170" s="425"/>
      <c r="BB170" s="425"/>
      <c r="BC170" s="425"/>
      <c r="BD170" s="425"/>
      <c r="BE170" s="425"/>
      <c r="BF170" s="425"/>
      <c r="BG170" s="425"/>
      <c r="BH170" s="425"/>
      <c r="BI170" s="425"/>
      <c r="BJ170" s="425"/>
      <c r="BK170" s="425"/>
    </row>
    <row r="171" spans="1:63" ht="12.75" customHeight="1" x14ac:dyDescent="0.2">
      <c r="A171" s="425"/>
      <c r="B171" s="425"/>
      <c r="C171" s="425"/>
      <c r="D171" s="425"/>
      <c r="E171" s="425"/>
      <c r="F171" s="425"/>
      <c r="G171" s="425"/>
      <c r="H171" s="425"/>
      <c r="I171" s="425"/>
      <c r="J171" s="425"/>
      <c r="K171" s="425"/>
      <c r="L171" s="425"/>
      <c r="M171" s="425"/>
      <c r="N171" s="425"/>
      <c r="O171" s="425"/>
      <c r="P171" s="425"/>
      <c r="Q171" s="425"/>
      <c r="R171" s="425"/>
      <c r="S171" s="425"/>
      <c r="T171" s="425"/>
      <c r="U171" s="425"/>
      <c r="V171" s="425"/>
      <c r="W171" s="425"/>
      <c r="X171" s="425"/>
      <c r="Y171" s="425"/>
      <c r="Z171" s="425"/>
      <c r="AA171" s="425"/>
      <c r="AB171" s="425"/>
      <c r="AC171" s="425"/>
      <c r="AD171" s="425"/>
      <c r="AE171" s="425"/>
      <c r="AF171" s="425"/>
      <c r="AG171" s="425"/>
      <c r="AH171" s="425"/>
      <c r="AI171" s="425"/>
      <c r="AJ171" s="425"/>
      <c r="AK171" s="425"/>
      <c r="AL171" s="425"/>
      <c r="AM171" s="425"/>
      <c r="AN171" s="425"/>
      <c r="AO171" s="425"/>
      <c r="AP171" s="425"/>
      <c r="AQ171" s="425"/>
      <c r="AR171" s="425"/>
      <c r="AS171" s="425"/>
      <c r="AT171" s="425"/>
      <c r="AU171" s="425"/>
      <c r="AV171" s="425"/>
      <c r="AW171" s="425"/>
      <c r="AX171" s="425"/>
      <c r="AY171" s="425"/>
      <c r="AZ171" s="425"/>
      <c r="BA171" s="425"/>
      <c r="BB171" s="425"/>
      <c r="BC171" s="425"/>
      <c r="BD171" s="425"/>
      <c r="BE171" s="425"/>
      <c r="BF171" s="425"/>
      <c r="BG171" s="425"/>
      <c r="BH171" s="425"/>
      <c r="BI171" s="425"/>
      <c r="BJ171" s="425"/>
      <c r="BK171" s="425"/>
    </row>
    <row r="172" spans="1:63" ht="12.75" customHeight="1" x14ac:dyDescent="0.2">
      <c r="A172" s="425"/>
      <c r="B172" s="425"/>
      <c r="C172" s="425"/>
      <c r="D172" s="425"/>
      <c r="E172" s="425"/>
      <c r="F172" s="425"/>
      <c r="G172" s="425"/>
      <c r="H172" s="425"/>
      <c r="I172" s="425"/>
      <c r="J172" s="425"/>
      <c r="K172" s="425"/>
      <c r="L172" s="425"/>
      <c r="M172" s="425"/>
      <c r="N172" s="425"/>
      <c r="O172" s="425"/>
      <c r="P172" s="425"/>
      <c r="Q172" s="425"/>
      <c r="R172" s="425"/>
      <c r="S172" s="425"/>
      <c r="T172" s="425"/>
      <c r="U172" s="425"/>
      <c r="V172" s="425"/>
      <c r="W172" s="425"/>
      <c r="X172" s="425"/>
      <c r="Y172" s="425"/>
      <c r="Z172" s="425"/>
      <c r="AA172" s="425"/>
      <c r="AB172" s="425"/>
      <c r="AC172" s="425"/>
      <c r="AD172" s="425"/>
      <c r="AE172" s="425"/>
      <c r="AF172" s="425"/>
      <c r="AG172" s="425"/>
      <c r="AH172" s="425"/>
      <c r="AI172" s="425"/>
      <c r="AJ172" s="425"/>
      <c r="AK172" s="425"/>
      <c r="AL172" s="425"/>
      <c r="AM172" s="425"/>
      <c r="AN172" s="425"/>
      <c r="AO172" s="425"/>
      <c r="AP172" s="425"/>
      <c r="AQ172" s="425"/>
      <c r="AR172" s="425"/>
      <c r="AS172" s="425"/>
      <c r="AT172" s="425"/>
      <c r="AU172" s="425"/>
      <c r="AV172" s="425"/>
      <c r="AW172" s="425"/>
      <c r="AX172" s="425"/>
      <c r="AY172" s="425"/>
      <c r="AZ172" s="425"/>
      <c r="BA172" s="425"/>
      <c r="BB172" s="425"/>
      <c r="BC172" s="425"/>
      <c r="BD172" s="425"/>
      <c r="BE172" s="425"/>
      <c r="BF172" s="425"/>
      <c r="BG172" s="425"/>
      <c r="BH172" s="425"/>
      <c r="BI172" s="425"/>
      <c r="BJ172" s="425"/>
      <c r="BK172" s="425"/>
    </row>
    <row r="173" spans="1:63" ht="12.75" customHeight="1" x14ac:dyDescent="0.2">
      <c r="A173" s="425"/>
      <c r="B173" s="425"/>
      <c r="C173" s="425"/>
      <c r="D173" s="425"/>
      <c r="E173" s="425"/>
      <c r="F173" s="425"/>
      <c r="G173" s="425"/>
      <c r="H173" s="425"/>
      <c r="I173" s="425"/>
      <c r="J173" s="425"/>
      <c r="K173" s="425"/>
      <c r="L173" s="425"/>
      <c r="M173" s="425"/>
      <c r="N173" s="425"/>
      <c r="O173" s="425"/>
      <c r="P173" s="425"/>
      <c r="Q173" s="425"/>
      <c r="R173" s="425"/>
      <c r="S173" s="425"/>
      <c r="T173" s="425"/>
      <c r="U173" s="425"/>
      <c r="V173" s="425"/>
      <c r="W173" s="425"/>
      <c r="X173" s="425"/>
      <c r="Y173" s="425"/>
      <c r="Z173" s="425"/>
      <c r="AA173" s="425"/>
      <c r="AB173" s="425"/>
      <c r="AC173" s="425"/>
      <c r="AD173" s="425"/>
      <c r="AE173" s="425"/>
      <c r="AF173" s="425"/>
      <c r="AG173" s="425"/>
      <c r="AH173" s="425"/>
      <c r="AI173" s="425"/>
      <c r="AJ173" s="425"/>
      <c r="AK173" s="425"/>
      <c r="AL173" s="425"/>
      <c r="AM173" s="425"/>
      <c r="AN173" s="425"/>
      <c r="AO173" s="425"/>
      <c r="AP173" s="425"/>
      <c r="AQ173" s="425"/>
      <c r="AR173" s="425"/>
      <c r="AS173" s="425"/>
      <c r="AT173" s="425"/>
      <c r="AU173" s="425"/>
      <c r="AV173" s="425"/>
      <c r="AW173" s="425"/>
      <c r="AX173" s="425"/>
      <c r="AY173" s="425"/>
      <c r="AZ173" s="425"/>
      <c r="BA173" s="425"/>
      <c r="BB173" s="425"/>
      <c r="BC173" s="425"/>
      <c r="BD173" s="425"/>
      <c r="BE173" s="425"/>
      <c r="BF173" s="425"/>
      <c r="BG173" s="425"/>
      <c r="BH173" s="425"/>
      <c r="BI173" s="425"/>
      <c r="BJ173" s="425"/>
      <c r="BK173" s="425"/>
    </row>
    <row r="174" spans="1:63" ht="12.75" customHeight="1" x14ac:dyDescent="0.2">
      <c r="A174" s="425"/>
      <c r="B174" s="425"/>
      <c r="C174" s="425"/>
      <c r="D174" s="425"/>
      <c r="E174" s="425"/>
      <c r="F174" s="425"/>
      <c r="G174" s="425"/>
      <c r="H174" s="425"/>
      <c r="I174" s="425"/>
      <c r="J174" s="425"/>
      <c r="K174" s="425"/>
      <c r="L174" s="425"/>
      <c r="M174" s="425"/>
      <c r="N174" s="425"/>
      <c r="O174" s="425"/>
      <c r="P174" s="425"/>
      <c r="Q174" s="425"/>
      <c r="R174" s="425"/>
      <c r="S174" s="425"/>
      <c r="T174" s="425"/>
      <c r="U174" s="425"/>
      <c r="V174" s="425"/>
      <c r="W174" s="425"/>
      <c r="X174" s="425"/>
      <c r="Y174" s="425"/>
      <c r="Z174" s="425"/>
      <c r="AA174" s="425"/>
      <c r="AB174" s="425"/>
      <c r="AC174" s="425"/>
      <c r="AD174" s="425"/>
      <c r="AE174" s="425"/>
      <c r="AF174" s="425"/>
      <c r="AG174" s="425"/>
      <c r="AH174" s="425"/>
      <c r="AI174" s="425"/>
      <c r="AJ174" s="425"/>
      <c r="AK174" s="425"/>
      <c r="AL174" s="425"/>
      <c r="AM174" s="425"/>
      <c r="AN174" s="425"/>
      <c r="AO174" s="425"/>
      <c r="AP174" s="425"/>
      <c r="AQ174" s="425"/>
      <c r="AR174" s="425"/>
      <c r="AS174" s="425"/>
      <c r="AT174" s="425"/>
      <c r="AU174" s="425"/>
      <c r="AV174" s="425"/>
      <c r="AW174" s="425"/>
      <c r="AX174" s="425"/>
      <c r="AY174" s="425"/>
      <c r="AZ174" s="425"/>
      <c r="BA174" s="425"/>
      <c r="BB174" s="425"/>
      <c r="BC174" s="425"/>
      <c r="BD174" s="425"/>
      <c r="BE174" s="425"/>
      <c r="BF174" s="425"/>
      <c r="BG174" s="425"/>
      <c r="BH174" s="425"/>
      <c r="BI174" s="425"/>
      <c r="BJ174" s="425"/>
      <c r="BK174" s="425"/>
    </row>
    <row r="175" spans="1:63" ht="12.75" customHeight="1" x14ac:dyDescent="0.2">
      <c r="A175" s="425"/>
      <c r="B175" s="425"/>
      <c r="C175" s="425"/>
      <c r="D175" s="425"/>
      <c r="E175" s="425"/>
      <c r="F175" s="425"/>
      <c r="G175" s="425"/>
      <c r="H175" s="425"/>
      <c r="I175" s="425"/>
      <c r="J175" s="425"/>
      <c r="K175" s="425"/>
      <c r="L175" s="425"/>
      <c r="M175" s="425"/>
      <c r="N175" s="425"/>
      <c r="O175" s="425"/>
      <c r="P175" s="425"/>
      <c r="Q175" s="425"/>
      <c r="R175" s="425"/>
      <c r="S175" s="425"/>
      <c r="T175" s="425"/>
      <c r="U175" s="425"/>
      <c r="V175" s="425"/>
      <c r="W175" s="425"/>
      <c r="X175" s="425"/>
      <c r="Y175" s="425"/>
      <c r="Z175" s="425"/>
      <c r="AA175" s="425"/>
      <c r="AB175" s="425"/>
      <c r="AC175" s="425"/>
      <c r="AD175" s="425"/>
      <c r="AE175" s="425"/>
      <c r="AF175" s="425"/>
      <c r="AG175" s="425"/>
      <c r="AH175" s="425"/>
      <c r="AI175" s="425"/>
      <c r="AJ175" s="425"/>
      <c r="AK175" s="425"/>
      <c r="AL175" s="425"/>
      <c r="AM175" s="425"/>
      <c r="AN175" s="425"/>
      <c r="AO175" s="425"/>
      <c r="AP175" s="425"/>
      <c r="AQ175" s="425"/>
      <c r="AR175" s="425"/>
      <c r="AS175" s="425"/>
      <c r="AT175" s="425"/>
      <c r="AU175" s="425"/>
      <c r="AV175" s="425"/>
      <c r="AW175" s="425"/>
      <c r="AX175" s="425"/>
      <c r="AY175" s="425"/>
      <c r="AZ175" s="425"/>
      <c r="BA175" s="425"/>
      <c r="BB175" s="425"/>
      <c r="BC175" s="425"/>
      <c r="BD175" s="425"/>
      <c r="BE175" s="425"/>
      <c r="BF175" s="425"/>
      <c r="BG175" s="425"/>
      <c r="BH175" s="425"/>
      <c r="BI175" s="425"/>
      <c r="BJ175" s="425"/>
      <c r="BK175" s="425"/>
    </row>
    <row r="176" spans="1:63" ht="12.75" customHeight="1" x14ac:dyDescent="0.2">
      <c r="A176" s="425"/>
      <c r="B176" s="425"/>
      <c r="C176" s="425"/>
      <c r="D176" s="425"/>
      <c r="E176" s="425"/>
      <c r="F176" s="425"/>
      <c r="G176" s="425"/>
      <c r="H176" s="425"/>
      <c r="I176" s="425"/>
      <c r="J176" s="425"/>
      <c r="K176" s="425"/>
      <c r="L176" s="425"/>
      <c r="M176" s="425"/>
      <c r="N176" s="425"/>
      <c r="O176" s="425"/>
      <c r="P176" s="425"/>
      <c r="Q176" s="425"/>
      <c r="R176" s="425"/>
      <c r="S176" s="425"/>
      <c r="T176" s="425"/>
      <c r="U176" s="425"/>
      <c r="V176" s="425"/>
      <c r="W176" s="425"/>
      <c r="X176" s="425"/>
      <c r="Y176" s="425"/>
      <c r="Z176" s="425"/>
      <c r="AA176" s="425"/>
      <c r="AB176" s="425"/>
      <c r="AC176" s="425"/>
      <c r="AD176" s="425"/>
      <c r="AE176" s="425"/>
      <c r="AF176" s="425"/>
      <c r="AG176" s="425"/>
      <c r="AH176" s="425"/>
      <c r="AI176" s="425"/>
      <c r="AJ176" s="425"/>
      <c r="AK176" s="425"/>
      <c r="AL176" s="425"/>
      <c r="AM176" s="425"/>
      <c r="AN176" s="425"/>
      <c r="AO176" s="425"/>
      <c r="AP176" s="425"/>
      <c r="AQ176" s="425"/>
      <c r="AR176" s="425"/>
      <c r="AS176" s="425"/>
      <c r="AT176" s="425"/>
      <c r="AU176" s="425"/>
      <c r="AV176" s="425"/>
      <c r="AW176" s="425"/>
      <c r="AX176" s="425"/>
      <c r="AY176" s="425"/>
      <c r="AZ176" s="425"/>
      <c r="BA176" s="425"/>
      <c r="BB176" s="425"/>
      <c r="BC176" s="425"/>
      <c r="BD176" s="425"/>
      <c r="BE176" s="425"/>
      <c r="BF176" s="425"/>
      <c r="BG176" s="425"/>
      <c r="BH176" s="425"/>
      <c r="BI176" s="425"/>
      <c r="BJ176" s="425"/>
      <c r="BK176" s="425"/>
    </row>
    <row r="177" spans="1:63" ht="12.75" customHeight="1" x14ac:dyDescent="0.2">
      <c r="A177" s="425"/>
      <c r="B177" s="425"/>
      <c r="C177" s="425"/>
      <c r="D177" s="425"/>
      <c r="E177" s="425"/>
      <c r="F177" s="425"/>
      <c r="G177" s="425"/>
      <c r="H177" s="425"/>
      <c r="I177" s="425"/>
      <c r="J177" s="425"/>
      <c r="K177" s="425"/>
      <c r="L177" s="425"/>
      <c r="M177" s="425"/>
      <c r="N177" s="425"/>
      <c r="O177" s="425"/>
      <c r="P177" s="425"/>
      <c r="Q177" s="425"/>
      <c r="R177" s="425"/>
      <c r="S177" s="425"/>
      <c r="T177" s="425"/>
      <c r="U177" s="425"/>
      <c r="V177" s="425"/>
      <c r="W177" s="425"/>
      <c r="X177" s="425"/>
      <c r="Y177" s="425"/>
      <c r="Z177" s="425"/>
      <c r="AA177" s="425"/>
      <c r="AB177" s="425"/>
      <c r="AC177" s="425"/>
      <c r="AD177" s="425"/>
      <c r="AE177" s="425"/>
      <c r="AF177" s="425"/>
      <c r="AG177" s="425"/>
      <c r="AH177" s="425"/>
      <c r="AI177" s="425"/>
      <c r="AJ177" s="425"/>
      <c r="AK177" s="425"/>
      <c r="AL177" s="425"/>
      <c r="AM177" s="425"/>
      <c r="AN177" s="425"/>
      <c r="AO177" s="425"/>
      <c r="AP177" s="425"/>
      <c r="AQ177" s="425"/>
      <c r="AR177" s="425"/>
      <c r="AS177" s="425"/>
      <c r="AT177" s="425"/>
      <c r="AU177" s="425"/>
      <c r="AV177" s="425"/>
      <c r="AW177" s="425"/>
      <c r="AX177" s="425"/>
      <c r="AY177" s="425"/>
      <c r="AZ177" s="425"/>
      <c r="BA177" s="425"/>
      <c r="BB177" s="425"/>
      <c r="BC177" s="425"/>
      <c r="BD177" s="425"/>
      <c r="BE177" s="425"/>
      <c r="BF177" s="425"/>
      <c r="BG177" s="425"/>
      <c r="BH177" s="425"/>
      <c r="BI177" s="425"/>
      <c r="BJ177" s="425"/>
      <c r="BK177" s="425"/>
    </row>
    <row r="178" spans="1:63" ht="12.75" customHeight="1" x14ac:dyDescent="0.2">
      <c r="A178" s="425"/>
      <c r="B178" s="425"/>
      <c r="C178" s="425"/>
      <c r="D178" s="425"/>
      <c r="E178" s="425"/>
      <c r="F178" s="425"/>
      <c r="G178" s="425"/>
      <c r="H178" s="425"/>
      <c r="I178" s="425"/>
      <c r="J178" s="425"/>
      <c r="K178" s="425"/>
      <c r="L178" s="425"/>
      <c r="M178" s="425"/>
      <c r="N178" s="425"/>
      <c r="O178" s="425"/>
      <c r="P178" s="425"/>
      <c r="Q178" s="425"/>
      <c r="R178" s="425"/>
      <c r="S178" s="425"/>
      <c r="T178" s="425"/>
      <c r="U178" s="425"/>
      <c r="V178" s="425"/>
      <c r="W178" s="425"/>
      <c r="X178" s="425"/>
      <c r="Y178" s="425"/>
      <c r="Z178" s="425"/>
      <c r="AA178" s="425"/>
      <c r="AB178" s="425"/>
      <c r="AC178" s="425"/>
      <c r="AD178" s="425"/>
      <c r="AE178" s="425"/>
      <c r="AF178" s="425"/>
      <c r="AG178" s="425"/>
      <c r="AH178" s="425"/>
      <c r="AI178" s="425"/>
      <c r="AJ178" s="425"/>
      <c r="AK178" s="425"/>
      <c r="AL178" s="425"/>
      <c r="AM178" s="425"/>
      <c r="AN178" s="425"/>
      <c r="AO178" s="425"/>
      <c r="AP178" s="425"/>
      <c r="AQ178" s="425"/>
      <c r="AR178" s="425"/>
      <c r="AS178" s="425"/>
      <c r="AT178" s="425"/>
      <c r="AU178" s="425"/>
      <c r="AV178" s="425"/>
      <c r="AW178" s="425"/>
      <c r="AX178" s="425"/>
      <c r="AY178" s="425"/>
      <c r="AZ178" s="425"/>
      <c r="BA178" s="425"/>
      <c r="BB178" s="425"/>
      <c r="BC178" s="425"/>
      <c r="BD178" s="425"/>
      <c r="BE178" s="425"/>
      <c r="BF178" s="425"/>
      <c r="BG178" s="425"/>
      <c r="BH178" s="425"/>
      <c r="BI178" s="425"/>
      <c r="BJ178" s="425"/>
      <c r="BK178" s="425"/>
    </row>
    <row r="179" spans="1:63" ht="12.75" customHeight="1" x14ac:dyDescent="0.2">
      <c r="A179" s="425"/>
      <c r="B179" s="425"/>
      <c r="C179" s="425"/>
      <c r="D179" s="425"/>
      <c r="E179" s="425"/>
      <c r="F179" s="425"/>
      <c r="G179" s="425"/>
      <c r="H179" s="425"/>
      <c r="I179" s="425"/>
      <c r="J179" s="425"/>
      <c r="K179" s="425"/>
      <c r="L179" s="425"/>
      <c r="M179" s="425"/>
      <c r="N179" s="425"/>
      <c r="O179" s="425"/>
      <c r="P179" s="425"/>
      <c r="Q179" s="425"/>
      <c r="R179" s="425"/>
      <c r="S179" s="425"/>
      <c r="T179" s="425"/>
      <c r="U179" s="425"/>
      <c r="V179" s="425"/>
      <c r="W179" s="425"/>
      <c r="X179" s="425"/>
      <c r="Y179" s="425"/>
      <c r="Z179" s="425"/>
      <c r="AA179" s="425"/>
      <c r="AB179" s="425"/>
      <c r="AC179" s="425"/>
      <c r="AD179" s="425"/>
      <c r="AE179" s="425"/>
      <c r="AF179" s="425"/>
      <c r="AG179" s="425"/>
      <c r="AH179" s="425"/>
      <c r="AI179" s="425"/>
      <c r="AJ179" s="425"/>
      <c r="AK179" s="425"/>
      <c r="AL179" s="425"/>
      <c r="AM179" s="425"/>
      <c r="AN179" s="425"/>
      <c r="AO179" s="425"/>
      <c r="AP179" s="425"/>
      <c r="AQ179" s="425"/>
      <c r="AR179" s="425"/>
      <c r="AS179" s="425"/>
      <c r="AT179" s="425"/>
      <c r="AU179" s="425"/>
      <c r="AV179" s="425"/>
      <c r="AW179" s="425"/>
      <c r="AX179" s="425"/>
      <c r="AY179" s="425"/>
      <c r="AZ179" s="425"/>
      <c r="BA179" s="425"/>
      <c r="BB179" s="425"/>
      <c r="BC179" s="425"/>
      <c r="BD179" s="425"/>
      <c r="BE179" s="425"/>
      <c r="BF179" s="425"/>
      <c r="BG179" s="425"/>
      <c r="BH179" s="425"/>
      <c r="BI179" s="425"/>
      <c r="BJ179" s="425"/>
      <c r="BK179" s="425"/>
    </row>
    <row r="180" spans="1:63" ht="12.75" customHeight="1" x14ac:dyDescent="0.2">
      <c r="A180" s="425"/>
      <c r="B180" s="425"/>
      <c r="C180" s="425"/>
      <c r="D180" s="425"/>
      <c r="E180" s="425"/>
      <c r="F180" s="425"/>
      <c r="G180" s="425"/>
      <c r="H180" s="425"/>
      <c r="I180" s="425"/>
      <c r="J180" s="425"/>
      <c r="K180" s="425"/>
      <c r="L180" s="425"/>
      <c r="M180" s="425"/>
      <c r="N180" s="425"/>
      <c r="O180" s="425"/>
      <c r="P180" s="425"/>
      <c r="Q180" s="425"/>
      <c r="R180" s="425"/>
      <c r="S180" s="425"/>
      <c r="T180" s="425"/>
      <c r="U180" s="425"/>
      <c r="V180" s="425"/>
      <c r="W180" s="425"/>
      <c r="X180" s="425"/>
      <c r="Y180" s="425"/>
      <c r="Z180" s="425"/>
      <c r="AA180" s="425"/>
      <c r="AB180" s="425"/>
      <c r="AC180" s="425"/>
      <c r="AD180" s="425"/>
      <c r="AE180" s="425"/>
      <c r="AF180" s="425"/>
      <c r="AG180" s="425"/>
      <c r="AH180" s="425"/>
      <c r="AI180" s="425"/>
      <c r="AJ180" s="425"/>
      <c r="AK180" s="425"/>
      <c r="AL180" s="425"/>
      <c r="AM180" s="425"/>
      <c r="AN180" s="425"/>
      <c r="AO180" s="425"/>
      <c r="AP180" s="425"/>
      <c r="AQ180" s="425"/>
      <c r="AR180" s="425"/>
      <c r="AS180" s="425"/>
      <c r="AT180" s="425"/>
      <c r="AU180" s="425"/>
      <c r="AV180" s="425"/>
      <c r="AW180" s="425"/>
      <c r="AX180" s="425"/>
      <c r="AY180" s="425"/>
      <c r="AZ180" s="425"/>
      <c r="BA180" s="425"/>
      <c r="BB180" s="425"/>
      <c r="BC180" s="425"/>
      <c r="BD180" s="425"/>
      <c r="BE180" s="425"/>
      <c r="BF180" s="425"/>
      <c r="BG180" s="425"/>
      <c r="BH180" s="425"/>
      <c r="BI180" s="425"/>
      <c r="BJ180" s="425"/>
      <c r="BK180" s="425"/>
    </row>
    <row r="181" spans="1:63" ht="12.75" customHeight="1" x14ac:dyDescent="0.2">
      <c r="A181" s="425"/>
      <c r="B181" s="425"/>
      <c r="C181" s="425"/>
      <c r="D181" s="425"/>
      <c r="E181" s="425"/>
      <c r="F181" s="425"/>
      <c r="G181" s="425"/>
      <c r="H181" s="425"/>
      <c r="I181" s="425"/>
      <c r="J181" s="425"/>
      <c r="K181" s="425"/>
      <c r="L181" s="425"/>
      <c r="M181" s="425"/>
      <c r="N181" s="425"/>
      <c r="O181" s="425"/>
      <c r="P181" s="425"/>
      <c r="Q181" s="425"/>
      <c r="R181" s="425"/>
      <c r="S181" s="425"/>
      <c r="T181" s="425"/>
      <c r="U181" s="425"/>
      <c r="V181" s="425"/>
      <c r="W181" s="425"/>
      <c r="X181" s="425"/>
      <c r="Y181" s="425"/>
      <c r="Z181" s="425"/>
      <c r="AA181" s="425"/>
      <c r="AB181" s="425"/>
      <c r="AC181" s="425"/>
      <c r="AD181" s="425"/>
      <c r="AE181" s="425"/>
      <c r="AF181" s="425"/>
      <c r="AG181" s="425"/>
      <c r="AH181" s="425"/>
      <c r="AI181" s="425"/>
      <c r="AJ181" s="425"/>
      <c r="AK181" s="425"/>
      <c r="AL181" s="425"/>
      <c r="AM181" s="425"/>
      <c r="AN181" s="425"/>
      <c r="AO181" s="425"/>
      <c r="AP181" s="425"/>
      <c r="AQ181" s="425"/>
      <c r="AR181" s="425"/>
      <c r="AS181" s="425"/>
      <c r="AT181" s="425"/>
      <c r="AU181" s="425"/>
      <c r="AV181" s="425"/>
      <c r="AW181" s="425"/>
      <c r="AX181" s="425"/>
      <c r="AY181" s="425"/>
      <c r="AZ181" s="425"/>
      <c r="BA181" s="425"/>
      <c r="BB181" s="425"/>
      <c r="BC181" s="425"/>
      <c r="BD181" s="425"/>
      <c r="BE181" s="425"/>
      <c r="BF181" s="425"/>
      <c r="BG181" s="425"/>
      <c r="BH181" s="425"/>
      <c r="BI181" s="425"/>
      <c r="BJ181" s="425"/>
      <c r="BK181" s="425"/>
    </row>
    <row r="182" spans="1:63" ht="12.75" customHeight="1" x14ac:dyDescent="0.2">
      <c r="A182" s="425"/>
      <c r="B182" s="425"/>
      <c r="C182" s="425"/>
      <c r="D182" s="425"/>
      <c r="E182" s="425"/>
      <c r="F182" s="425"/>
      <c r="G182" s="425"/>
      <c r="H182" s="425"/>
      <c r="I182" s="425"/>
      <c r="J182" s="425"/>
      <c r="K182" s="425"/>
      <c r="L182" s="425"/>
      <c r="M182" s="425"/>
      <c r="N182" s="425"/>
      <c r="O182" s="425"/>
      <c r="P182" s="425"/>
      <c r="Q182" s="425"/>
      <c r="R182" s="425"/>
      <c r="S182" s="425"/>
      <c r="T182" s="425"/>
      <c r="U182" s="425"/>
      <c r="V182" s="425"/>
      <c r="W182" s="425"/>
      <c r="X182" s="425"/>
      <c r="Y182" s="425"/>
      <c r="Z182" s="425"/>
      <c r="AA182" s="425"/>
      <c r="AB182" s="425"/>
      <c r="AC182" s="425"/>
      <c r="AD182" s="425"/>
      <c r="AE182" s="425"/>
      <c r="AF182" s="425"/>
      <c r="AG182" s="425"/>
      <c r="AH182" s="425"/>
      <c r="AI182" s="425"/>
      <c r="AJ182" s="425"/>
      <c r="AK182" s="425"/>
      <c r="AL182" s="425"/>
      <c r="AM182" s="425"/>
      <c r="AN182" s="425"/>
      <c r="AO182" s="425"/>
      <c r="AP182" s="425"/>
      <c r="AQ182" s="425"/>
      <c r="AR182" s="425"/>
      <c r="AS182" s="425"/>
      <c r="AT182" s="425"/>
      <c r="AU182" s="425"/>
      <c r="AV182" s="425"/>
      <c r="AW182" s="425"/>
      <c r="AX182" s="425"/>
      <c r="AY182" s="425"/>
      <c r="AZ182" s="425"/>
      <c r="BA182" s="425"/>
      <c r="BB182" s="425"/>
      <c r="BC182" s="425"/>
      <c r="BD182" s="425"/>
      <c r="BE182" s="425"/>
      <c r="BF182" s="425"/>
      <c r="BG182" s="425"/>
      <c r="BH182" s="425"/>
      <c r="BI182" s="425"/>
      <c r="BJ182" s="425"/>
      <c r="BK182" s="425"/>
    </row>
    <row r="183" spans="1:63" ht="12.75" customHeight="1" x14ac:dyDescent="0.2">
      <c r="A183" s="425"/>
      <c r="B183" s="425"/>
      <c r="C183" s="425"/>
      <c r="D183" s="425"/>
      <c r="E183" s="425"/>
      <c r="F183" s="425"/>
      <c r="G183" s="425"/>
      <c r="H183" s="425"/>
      <c r="I183" s="425"/>
      <c r="J183" s="425"/>
      <c r="K183" s="425"/>
      <c r="L183" s="425"/>
      <c r="M183" s="425"/>
      <c r="N183" s="425"/>
      <c r="O183" s="425"/>
      <c r="P183" s="425"/>
      <c r="Q183" s="425"/>
      <c r="R183" s="425"/>
      <c r="S183" s="425"/>
      <c r="T183" s="425"/>
      <c r="U183" s="425"/>
      <c r="V183" s="425"/>
      <c r="W183" s="425"/>
      <c r="X183" s="425"/>
      <c r="Y183" s="425"/>
      <c r="Z183" s="425"/>
      <c r="AA183" s="425"/>
      <c r="AB183" s="425"/>
      <c r="AC183" s="425"/>
      <c r="AD183" s="425"/>
      <c r="AE183" s="425"/>
      <c r="AF183" s="425"/>
      <c r="AG183" s="425"/>
      <c r="AH183" s="425"/>
      <c r="AI183" s="425"/>
      <c r="AJ183" s="425"/>
      <c r="AK183" s="425"/>
      <c r="AL183" s="425"/>
      <c r="AM183" s="425"/>
      <c r="AN183" s="425"/>
      <c r="AO183" s="425"/>
      <c r="AP183" s="425"/>
      <c r="AQ183" s="425"/>
      <c r="AR183" s="425"/>
      <c r="AS183" s="425"/>
      <c r="AT183" s="425"/>
      <c r="AU183" s="425"/>
      <c r="AV183" s="425"/>
      <c r="AW183" s="425"/>
      <c r="AX183" s="425"/>
      <c r="AY183" s="425"/>
      <c r="AZ183" s="425"/>
      <c r="BA183" s="425"/>
      <c r="BB183" s="425"/>
      <c r="BC183" s="425"/>
      <c r="BD183" s="425"/>
      <c r="BE183" s="425"/>
      <c r="BF183" s="425"/>
      <c r="BG183" s="425"/>
      <c r="BH183" s="425"/>
      <c r="BI183" s="425"/>
      <c r="BJ183" s="425"/>
      <c r="BK183" s="425"/>
    </row>
    <row r="184" spans="1:63" ht="12.75" customHeight="1" x14ac:dyDescent="0.2">
      <c r="A184" s="425"/>
      <c r="B184" s="425"/>
      <c r="C184" s="425"/>
      <c r="D184" s="425"/>
      <c r="E184" s="425"/>
      <c r="F184" s="425"/>
      <c r="G184" s="425"/>
      <c r="H184" s="425"/>
      <c r="I184" s="425"/>
      <c r="J184" s="425"/>
      <c r="K184" s="425"/>
      <c r="L184" s="425"/>
      <c r="M184" s="425"/>
      <c r="N184" s="425"/>
      <c r="O184" s="425"/>
      <c r="P184" s="425"/>
      <c r="Q184" s="425"/>
      <c r="R184" s="425"/>
      <c r="S184" s="425"/>
      <c r="T184" s="425"/>
      <c r="U184" s="425"/>
      <c r="V184" s="425"/>
      <c r="W184" s="425"/>
      <c r="X184" s="425"/>
      <c r="Y184" s="425"/>
      <c r="Z184" s="425"/>
      <c r="AA184" s="425"/>
      <c r="AB184" s="425"/>
      <c r="AC184" s="425"/>
      <c r="AD184" s="425"/>
      <c r="AE184" s="425"/>
      <c r="AF184" s="425"/>
      <c r="AG184" s="425"/>
      <c r="AH184" s="425"/>
      <c r="AI184" s="425"/>
      <c r="AJ184" s="425"/>
      <c r="AK184" s="425"/>
      <c r="AL184" s="425"/>
      <c r="AM184" s="425"/>
      <c r="AN184" s="425"/>
      <c r="AO184" s="425"/>
      <c r="AP184" s="425"/>
      <c r="AQ184" s="425"/>
      <c r="AR184" s="425"/>
      <c r="AS184" s="425"/>
      <c r="AT184" s="425"/>
      <c r="AU184" s="425"/>
      <c r="AV184" s="425"/>
      <c r="AW184" s="425"/>
      <c r="AX184" s="425"/>
      <c r="AY184" s="425"/>
      <c r="AZ184" s="425"/>
      <c r="BA184" s="425"/>
      <c r="BB184" s="425"/>
      <c r="BC184" s="425"/>
      <c r="BD184" s="425"/>
      <c r="BE184" s="425"/>
      <c r="BF184" s="425"/>
      <c r="BG184" s="425"/>
      <c r="BH184" s="425"/>
      <c r="BI184" s="425"/>
      <c r="BJ184" s="425"/>
      <c r="BK184" s="425"/>
    </row>
    <row r="185" spans="1:63" ht="12.75" customHeight="1" x14ac:dyDescent="0.2">
      <c r="A185" s="425"/>
      <c r="B185" s="425"/>
      <c r="C185" s="425"/>
      <c r="D185" s="425"/>
      <c r="E185" s="425"/>
      <c r="F185" s="425"/>
      <c r="G185" s="425"/>
      <c r="H185" s="425"/>
      <c r="I185" s="425"/>
      <c r="J185" s="425"/>
      <c r="K185" s="425"/>
      <c r="L185" s="425"/>
      <c r="M185" s="425"/>
      <c r="N185" s="425"/>
      <c r="O185" s="425"/>
      <c r="P185" s="425"/>
      <c r="Q185" s="425"/>
      <c r="R185" s="425"/>
      <c r="S185" s="425"/>
      <c r="T185" s="425"/>
      <c r="U185" s="425"/>
      <c r="V185" s="425"/>
      <c r="W185" s="425"/>
      <c r="X185" s="425"/>
      <c r="Y185" s="425"/>
      <c r="Z185" s="425"/>
      <c r="AA185" s="425"/>
      <c r="AB185" s="425"/>
      <c r="AC185" s="425"/>
      <c r="AD185" s="425"/>
      <c r="AE185" s="425"/>
      <c r="AF185" s="425"/>
      <c r="AG185" s="425"/>
      <c r="AH185" s="425"/>
      <c r="AI185" s="425"/>
      <c r="AJ185" s="425"/>
      <c r="AK185" s="425"/>
      <c r="AL185" s="425"/>
      <c r="AM185" s="425"/>
      <c r="AN185" s="425"/>
      <c r="AO185" s="425"/>
      <c r="AP185" s="425"/>
      <c r="AQ185" s="425"/>
      <c r="AR185" s="425"/>
      <c r="AS185" s="425"/>
      <c r="AT185" s="425"/>
      <c r="AU185" s="425"/>
      <c r="AV185" s="425"/>
      <c r="AW185" s="425"/>
      <c r="AX185" s="425"/>
      <c r="AY185" s="425"/>
      <c r="AZ185" s="425"/>
      <c r="BA185" s="425"/>
      <c r="BB185" s="425"/>
      <c r="BC185" s="425"/>
      <c r="BD185" s="425"/>
      <c r="BE185" s="425"/>
      <c r="BF185" s="425"/>
      <c r="BG185" s="425"/>
      <c r="BH185" s="425"/>
      <c r="BI185" s="425"/>
      <c r="BJ185" s="425"/>
      <c r="BK185" s="425"/>
    </row>
    <row r="186" spans="1:63" ht="12.75" customHeight="1" x14ac:dyDescent="0.2">
      <c r="A186" s="425"/>
      <c r="B186" s="425"/>
      <c r="C186" s="425"/>
      <c r="D186" s="425"/>
      <c r="E186" s="425"/>
      <c r="F186" s="425"/>
      <c r="G186" s="425"/>
      <c r="H186" s="425"/>
      <c r="I186" s="425"/>
      <c r="J186" s="425"/>
      <c r="K186" s="425"/>
      <c r="L186" s="425"/>
      <c r="M186" s="425"/>
      <c r="N186" s="425"/>
      <c r="O186" s="425"/>
      <c r="P186" s="425"/>
      <c r="Q186" s="425"/>
      <c r="R186" s="425"/>
      <c r="S186" s="425"/>
      <c r="T186" s="425"/>
      <c r="U186" s="425"/>
      <c r="V186" s="425"/>
      <c r="W186" s="425"/>
      <c r="X186" s="425"/>
      <c r="Y186" s="425"/>
      <c r="Z186" s="425"/>
      <c r="AA186" s="425"/>
      <c r="AB186" s="425"/>
      <c r="AC186" s="425"/>
      <c r="AD186" s="425"/>
      <c r="AE186" s="425"/>
      <c r="AF186" s="425"/>
      <c r="AG186" s="425"/>
      <c r="AH186" s="425"/>
      <c r="AI186" s="425"/>
      <c r="AJ186" s="425"/>
      <c r="AK186" s="425"/>
      <c r="AL186" s="425"/>
      <c r="AM186" s="425"/>
      <c r="AN186" s="425"/>
      <c r="AO186" s="425"/>
      <c r="AP186" s="425"/>
      <c r="AQ186" s="425"/>
      <c r="AR186" s="425"/>
      <c r="AS186" s="425"/>
      <c r="AT186" s="425"/>
      <c r="AU186" s="425"/>
      <c r="AV186" s="425"/>
      <c r="AW186" s="425"/>
      <c r="AX186" s="425"/>
      <c r="AY186" s="425"/>
      <c r="AZ186" s="425"/>
      <c r="BA186" s="425"/>
      <c r="BB186" s="425"/>
      <c r="BC186" s="425"/>
      <c r="BD186" s="425"/>
      <c r="BE186" s="425"/>
      <c r="BF186" s="425"/>
      <c r="BG186" s="425"/>
      <c r="BH186" s="425"/>
      <c r="BI186" s="425"/>
      <c r="BJ186" s="425"/>
      <c r="BK186" s="425"/>
    </row>
    <row r="187" spans="1:63" ht="12.75" customHeight="1" x14ac:dyDescent="0.2">
      <c r="A187" s="425"/>
      <c r="B187" s="425"/>
      <c r="C187" s="425"/>
      <c r="D187" s="425"/>
      <c r="E187" s="425"/>
      <c r="F187" s="425"/>
      <c r="G187" s="425"/>
      <c r="H187" s="425"/>
      <c r="I187" s="425"/>
      <c r="J187" s="425"/>
      <c r="K187" s="425"/>
      <c r="L187" s="425"/>
      <c r="M187" s="425"/>
      <c r="N187" s="425"/>
      <c r="O187" s="425"/>
      <c r="P187" s="425"/>
      <c r="Q187" s="425"/>
      <c r="R187" s="425"/>
      <c r="S187" s="425"/>
      <c r="T187" s="425"/>
      <c r="U187" s="425"/>
      <c r="V187" s="425"/>
      <c r="W187" s="425"/>
      <c r="X187" s="425"/>
      <c r="Y187" s="425"/>
      <c r="Z187" s="425"/>
      <c r="AA187" s="425"/>
      <c r="AB187" s="425"/>
      <c r="AC187" s="425"/>
      <c r="AD187" s="425"/>
      <c r="AE187" s="425"/>
      <c r="AF187" s="425"/>
      <c r="AG187" s="425"/>
      <c r="AH187" s="425"/>
      <c r="AI187" s="425"/>
      <c r="AJ187" s="425"/>
      <c r="AK187" s="425"/>
      <c r="AL187" s="425"/>
      <c r="AM187" s="425"/>
      <c r="AN187" s="425"/>
      <c r="AO187" s="425"/>
      <c r="AP187" s="425"/>
      <c r="AQ187" s="425"/>
      <c r="AR187" s="425"/>
      <c r="AS187" s="425"/>
      <c r="AT187" s="425"/>
      <c r="AU187" s="425"/>
      <c r="AV187" s="425"/>
      <c r="AW187" s="425"/>
      <c r="AX187" s="425"/>
      <c r="AY187" s="425"/>
      <c r="AZ187" s="425"/>
      <c r="BA187" s="425"/>
      <c r="BB187" s="425"/>
      <c r="BC187" s="425"/>
      <c r="BD187" s="425"/>
      <c r="BE187" s="425"/>
      <c r="BF187" s="425"/>
      <c r="BG187" s="425"/>
      <c r="BH187" s="425"/>
      <c r="BI187" s="425"/>
      <c r="BJ187" s="425"/>
      <c r="BK187" s="425"/>
    </row>
    <row r="188" spans="1:63" ht="12.75" customHeight="1" x14ac:dyDescent="0.2">
      <c r="A188" s="425"/>
      <c r="B188" s="425"/>
      <c r="C188" s="425"/>
      <c r="D188" s="425"/>
      <c r="E188" s="425"/>
      <c r="F188" s="425"/>
      <c r="G188" s="425"/>
      <c r="H188" s="425"/>
      <c r="I188" s="425"/>
      <c r="J188" s="425"/>
      <c r="K188" s="425"/>
      <c r="L188" s="425"/>
      <c r="M188" s="425"/>
      <c r="N188" s="425"/>
      <c r="O188" s="425"/>
      <c r="P188" s="425"/>
      <c r="Q188" s="425"/>
      <c r="R188" s="425"/>
      <c r="S188" s="425"/>
      <c r="T188" s="425"/>
      <c r="U188" s="425"/>
      <c r="V188" s="425"/>
      <c r="W188" s="425"/>
      <c r="X188" s="425"/>
      <c r="Y188" s="425"/>
      <c r="Z188" s="425"/>
      <c r="AA188" s="425"/>
      <c r="AB188" s="425"/>
      <c r="AC188" s="425"/>
      <c r="AD188" s="425"/>
      <c r="AE188" s="425"/>
      <c r="AF188" s="425"/>
      <c r="AG188" s="425"/>
      <c r="AH188" s="425"/>
      <c r="AI188" s="425"/>
      <c r="AJ188" s="425"/>
      <c r="AK188" s="425"/>
      <c r="AL188" s="425"/>
      <c r="AM188" s="425"/>
      <c r="AN188" s="425"/>
      <c r="AO188" s="425"/>
      <c r="AP188" s="425"/>
      <c r="AQ188" s="425"/>
      <c r="AR188" s="425"/>
      <c r="AS188" s="425"/>
      <c r="AT188" s="425"/>
      <c r="AU188" s="425"/>
      <c r="AV188" s="425"/>
      <c r="AW188" s="425"/>
      <c r="AX188" s="425"/>
      <c r="AY188" s="425"/>
      <c r="AZ188" s="425"/>
      <c r="BA188" s="425"/>
      <c r="BB188" s="425"/>
      <c r="BC188" s="425"/>
      <c r="BD188" s="425"/>
      <c r="BE188" s="425"/>
      <c r="BF188" s="425"/>
      <c r="BG188" s="425"/>
      <c r="BH188" s="425"/>
      <c r="BI188" s="425"/>
      <c r="BJ188" s="425"/>
      <c r="BK188" s="425"/>
    </row>
    <row r="189" spans="1:63" ht="12.75" customHeight="1" x14ac:dyDescent="0.2">
      <c r="A189" s="425"/>
      <c r="B189" s="425"/>
      <c r="C189" s="425"/>
      <c r="D189" s="425"/>
      <c r="E189" s="425"/>
      <c r="F189" s="425"/>
      <c r="G189" s="425"/>
      <c r="H189" s="425"/>
      <c r="I189" s="425"/>
      <c r="J189" s="425"/>
      <c r="K189" s="425"/>
      <c r="L189" s="425"/>
      <c r="M189" s="425"/>
      <c r="N189" s="425"/>
      <c r="O189" s="425"/>
      <c r="P189" s="425"/>
      <c r="Q189" s="425"/>
      <c r="R189" s="425"/>
      <c r="S189" s="425"/>
      <c r="T189" s="425"/>
      <c r="U189" s="425"/>
      <c r="V189" s="425"/>
      <c r="W189" s="425"/>
      <c r="X189" s="425"/>
      <c r="Y189" s="425"/>
      <c r="Z189" s="425"/>
      <c r="AA189" s="425"/>
      <c r="AB189" s="425"/>
      <c r="AC189" s="425"/>
      <c r="AD189" s="425"/>
      <c r="AE189" s="425"/>
      <c r="AF189" s="425"/>
      <c r="AG189" s="425"/>
      <c r="AH189" s="425"/>
      <c r="AI189" s="425"/>
      <c r="AJ189" s="425"/>
      <c r="AK189" s="425"/>
      <c r="AL189" s="425"/>
      <c r="AM189" s="425"/>
      <c r="AN189" s="425"/>
      <c r="AO189" s="425"/>
      <c r="AP189" s="425"/>
      <c r="AQ189" s="425"/>
      <c r="AR189" s="425"/>
      <c r="AS189" s="425"/>
      <c r="AT189" s="425"/>
      <c r="AU189" s="425"/>
      <c r="AV189" s="425"/>
      <c r="AW189" s="425"/>
      <c r="AX189" s="425"/>
      <c r="AY189" s="425"/>
      <c r="AZ189" s="425"/>
      <c r="BA189" s="425"/>
      <c r="BB189" s="425"/>
      <c r="BC189" s="425"/>
      <c r="BD189" s="425"/>
      <c r="BE189" s="425"/>
      <c r="BF189" s="425"/>
      <c r="BG189" s="425"/>
      <c r="BH189" s="425"/>
      <c r="BI189" s="425"/>
      <c r="BJ189" s="425"/>
      <c r="BK189" s="425"/>
    </row>
    <row r="190" spans="1:63" ht="12.75" customHeight="1" x14ac:dyDescent="0.2">
      <c r="A190" s="425"/>
      <c r="B190" s="425"/>
      <c r="C190" s="425"/>
      <c r="D190" s="425"/>
      <c r="E190" s="425"/>
      <c r="F190" s="425"/>
      <c r="G190" s="425"/>
      <c r="H190" s="425"/>
      <c r="I190" s="425"/>
      <c r="J190" s="425"/>
      <c r="K190" s="425"/>
      <c r="L190" s="425"/>
      <c r="M190" s="425"/>
      <c r="N190" s="425"/>
      <c r="O190" s="425"/>
      <c r="P190" s="425"/>
      <c r="Q190" s="425"/>
      <c r="R190" s="425"/>
      <c r="S190" s="425"/>
      <c r="T190" s="425"/>
      <c r="U190" s="425"/>
      <c r="V190" s="425"/>
      <c r="W190" s="425"/>
      <c r="X190" s="425"/>
      <c r="Y190" s="425"/>
      <c r="Z190" s="425"/>
      <c r="AA190" s="425"/>
      <c r="AB190" s="425"/>
      <c r="AC190" s="425"/>
      <c r="AD190" s="425"/>
      <c r="AE190" s="425"/>
      <c r="AF190" s="425"/>
      <c r="AG190" s="425"/>
      <c r="AH190" s="425"/>
      <c r="AI190" s="425"/>
      <c r="AJ190" s="425"/>
      <c r="AK190" s="425"/>
      <c r="AL190" s="425"/>
      <c r="AM190" s="425"/>
      <c r="AN190" s="425"/>
      <c r="AO190" s="425"/>
      <c r="AP190" s="425"/>
      <c r="AQ190" s="425"/>
      <c r="AR190" s="425"/>
      <c r="AS190" s="425"/>
      <c r="AT190" s="425"/>
      <c r="AU190" s="425"/>
      <c r="AV190" s="425"/>
      <c r="AW190" s="425"/>
      <c r="AX190" s="425"/>
      <c r="AY190" s="425"/>
      <c r="AZ190" s="425"/>
      <c r="BA190" s="425"/>
      <c r="BB190" s="425"/>
      <c r="BC190" s="425"/>
      <c r="BD190" s="425"/>
      <c r="BE190" s="425"/>
      <c r="BF190" s="425"/>
      <c r="BG190" s="425"/>
      <c r="BH190" s="425"/>
      <c r="BI190" s="425"/>
      <c r="BJ190" s="425"/>
      <c r="BK190" s="425"/>
    </row>
    <row r="191" spans="1:63" ht="12.75" customHeight="1" x14ac:dyDescent="0.2">
      <c r="A191" s="425"/>
      <c r="B191" s="425"/>
      <c r="C191" s="425"/>
      <c r="D191" s="425"/>
      <c r="E191" s="425"/>
      <c r="F191" s="425"/>
      <c r="G191" s="425"/>
      <c r="H191" s="425"/>
      <c r="I191" s="425"/>
      <c r="J191" s="425"/>
      <c r="K191" s="425"/>
      <c r="L191" s="425"/>
      <c r="M191" s="425"/>
      <c r="N191" s="425"/>
      <c r="O191" s="425"/>
      <c r="P191" s="425"/>
      <c r="Q191" s="425"/>
      <c r="R191" s="425"/>
      <c r="S191" s="425"/>
      <c r="T191" s="425"/>
      <c r="U191" s="425"/>
      <c r="V191" s="425"/>
      <c r="W191" s="425"/>
      <c r="X191" s="425"/>
      <c r="Y191" s="425"/>
      <c r="Z191" s="425"/>
      <c r="AA191" s="425"/>
      <c r="AB191" s="425"/>
      <c r="AC191" s="425"/>
      <c r="AD191" s="425"/>
      <c r="AE191" s="425"/>
      <c r="AF191" s="425"/>
      <c r="AG191" s="425"/>
      <c r="AH191" s="425"/>
      <c r="AI191" s="425"/>
      <c r="AJ191" s="425"/>
      <c r="AK191" s="425"/>
      <c r="AL191" s="425"/>
      <c r="AM191" s="425"/>
      <c r="AN191" s="425"/>
      <c r="AO191" s="425"/>
      <c r="AP191" s="425"/>
      <c r="AQ191" s="425"/>
      <c r="AR191" s="425"/>
      <c r="AS191" s="425"/>
      <c r="AT191" s="425"/>
      <c r="AU191" s="425"/>
      <c r="AV191" s="425"/>
      <c r="AW191" s="425"/>
      <c r="AX191" s="425"/>
      <c r="AY191" s="425"/>
      <c r="AZ191" s="425"/>
      <c r="BA191" s="425"/>
      <c r="BB191" s="425"/>
      <c r="BC191" s="425"/>
      <c r="BD191" s="425"/>
      <c r="BE191" s="425"/>
      <c r="BF191" s="425"/>
      <c r="BG191" s="425"/>
      <c r="BH191" s="425"/>
      <c r="BI191" s="425"/>
      <c r="BJ191" s="425"/>
      <c r="BK191" s="425"/>
    </row>
    <row r="192" spans="1:63" ht="12.75" customHeight="1" x14ac:dyDescent="0.2">
      <c r="A192" s="425"/>
      <c r="B192" s="425"/>
      <c r="C192" s="425"/>
      <c r="D192" s="425"/>
      <c r="E192" s="425"/>
      <c r="F192" s="425"/>
      <c r="G192" s="425"/>
      <c r="H192" s="425"/>
      <c r="I192" s="425"/>
      <c r="J192" s="425"/>
      <c r="K192" s="425"/>
      <c r="L192" s="425"/>
      <c r="M192" s="425"/>
      <c r="N192" s="425"/>
      <c r="O192" s="425"/>
      <c r="P192" s="425"/>
      <c r="Q192" s="425"/>
      <c r="R192" s="425"/>
      <c r="S192" s="425"/>
      <c r="T192" s="425"/>
      <c r="U192" s="425"/>
      <c r="V192" s="425"/>
      <c r="W192" s="425"/>
      <c r="X192" s="425"/>
      <c r="Y192" s="425"/>
      <c r="Z192" s="425"/>
      <c r="AA192" s="425"/>
      <c r="AB192" s="425"/>
      <c r="AC192" s="425"/>
      <c r="AD192" s="425"/>
      <c r="AE192" s="425"/>
      <c r="AF192" s="425"/>
      <c r="AG192" s="425"/>
      <c r="AH192" s="425"/>
      <c r="AI192" s="425"/>
      <c r="AJ192" s="425"/>
      <c r="AK192" s="425"/>
      <c r="AL192" s="425"/>
      <c r="AM192" s="425"/>
      <c r="AN192" s="425"/>
      <c r="AO192" s="425"/>
      <c r="AP192" s="425"/>
      <c r="AQ192" s="425"/>
      <c r="AR192" s="425"/>
      <c r="AS192" s="425"/>
      <c r="AT192" s="425"/>
      <c r="AU192" s="425"/>
      <c r="AV192" s="425"/>
      <c r="AW192" s="425"/>
      <c r="AX192" s="425"/>
      <c r="AY192" s="425"/>
      <c r="AZ192" s="425"/>
      <c r="BA192" s="425"/>
      <c r="BB192" s="425"/>
      <c r="BC192" s="425"/>
      <c r="BD192" s="425"/>
      <c r="BE192" s="425"/>
      <c r="BF192" s="425"/>
      <c r="BG192" s="425"/>
      <c r="BH192" s="425"/>
      <c r="BI192" s="425"/>
      <c r="BJ192" s="425"/>
      <c r="BK192" s="425"/>
    </row>
    <row r="193" spans="1:63" ht="12.75" customHeight="1" x14ac:dyDescent="0.2">
      <c r="A193" s="425"/>
      <c r="B193" s="425"/>
      <c r="C193" s="425"/>
      <c r="D193" s="425"/>
      <c r="E193" s="425"/>
      <c r="F193" s="425"/>
      <c r="G193" s="425"/>
      <c r="H193" s="425"/>
      <c r="I193" s="425"/>
      <c r="J193" s="425"/>
      <c r="K193" s="425"/>
      <c r="L193" s="425"/>
      <c r="M193" s="425"/>
      <c r="N193" s="425"/>
      <c r="O193" s="425"/>
      <c r="P193" s="425"/>
      <c r="Q193" s="425"/>
      <c r="R193" s="425"/>
      <c r="S193" s="425"/>
      <c r="T193" s="425"/>
      <c r="U193" s="425"/>
      <c r="V193" s="425"/>
      <c r="W193" s="425"/>
      <c r="X193" s="425"/>
      <c r="Y193" s="425"/>
      <c r="Z193" s="425"/>
      <c r="AA193" s="425"/>
      <c r="AB193" s="425"/>
      <c r="AC193" s="425"/>
      <c r="AD193" s="425"/>
      <c r="AE193" s="425"/>
      <c r="AF193" s="425"/>
      <c r="AG193" s="425"/>
      <c r="AH193" s="425"/>
      <c r="AI193" s="425"/>
      <c r="AJ193" s="425"/>
      <c r="AK193" s="425"/>
      <c r="AL193" s="425"/>
      <c r="AM193" s="425"/>
      <c r="AN193" s="425"/>
      <c r="AO193" s="425"/>
      <c r="AP193" s="425"/>
      <c r="AQ193" s="425"/>
      <c r="AR193" s="425"/>
      <c r="AS193" s="425"/>
      <c r="AT193" s="425"/>
      <c r="AU193" s="425"/>
      <c r="AV193" s="425"/>
      <c r="AW193" s="425"/>
      <c r="AX193" s="425"/>
      <c r="AY193" s="425"/>
      <c r="AZ193" s="425"/>
      <c r="BA193" s="425"/>
      <c r="BB193" s="425"/>
      <c r="BC193" s="425"/>
      <c r="BD193" s="425"/>
      <c r="BE193" s="425"/>
      <c r="BF193" s="425"/>
      <c r="BG193" s="425"/>
      <c r="BH193" s="425"/>
      <c r="BI193" s="425"/>
      <c r="BJ193" s="425"/>
      <c r="BK193" s="425"/>
    </row>
    <row r="194" spans="1:63" ht="12.75" customHeight="1" x14ac:dyDescent="0.2">
      <c r="A194" s="425"/>
      <c r="B194" s="425"/>
      <c r="C194" s="425"/>
      <c r="D194" s="425"/>
      <c r="E194" s="425"/>
      <c r="F194" s="425"/>
      <c r="G194" s="425"/>
      <c r="H194" s="425"/>
      <c r="I194" s="425"/>
      <c r="J194" s="425"/>
      <c r="K194" s="425"/>
      <c r="L194" s="425"/>
      <c r="M194" s="425"/>
      <c r="N194" s="425"/>
      <c r="O194" s="425"/>
      <c r="P194" s="425"/>
      <c r="Q194" s="425"/>
      <c r="R194" s="425"/>
      <c r="S194" s="425"/>
      <c r="T194" s="425"/>
      <c r="U194" s="425"/>
      <c r="V194" s="425"/>
      <c r="W194" s="425"/>
      <c r="X194" s="425"/>
      <c r="Y194" s="425"/>
      <c r="Z194" s="425"/>
      <c r="AA194" s="425"/>
      <c r="AB194" s="425"/>
      <c r="AC194" s="425"/>
      <c r="AD194" s="425"/>
      <c r="AE194" s="425"/>
      <c r="AF194" s="425"/>
      <c r="AG194" s="425"/>
      <c r="AH194" s="425"/>
      <c r="AI194" s="425"/>
      <c r="AJ194" s="425"/>
      <c r="AK194" s="425"/>
      <c r="AL194" s="425"/>
      <c r="AM194" s="425"/>
      <c r="AN194" s="425"/>
      <c r="AO194" s="425"/>
      <c r="AP194" s="425"/>
      <c r="AQ194" s="425"/>
      <c r="AR194" s="425"/>
      <c r="AS194" s="425"/>
      <c r="AT194" s="425"/>
      <c r="AU194" s="425"/>
      <c r="AV194" s="425"/>
      <c r="AW194" s="425"/>
      <c r="AX194" s="425"/>
      <c r="AY194" s="425"/>
      <c r="AZ194" s="425"/>
      <c r="BA194" s="425"/>
      <c r="BB194" s="425"/>
      <c r="BC194" s="425"/>
      <c r="BD194" s="425"/>
      <c r="BE194" s="425"/>
      <c r="BF194" s="425"/>
      <c r="BG194" s="425"/>
      <c r="BH194" s="425"/>
      <c r="BI194" s="425"/>
      <c r="BJ194" s="425"/>
      <c r="BK194" s="425"/>
    </row>
    <row r="195" spans="1:63" ht="12.75" customHeight="1" x14ac:dyDescent="0.2">
      <c r="A195" s="425"/>
      <c r="B195" s="425"/>
      <c r="C195" s="425"/>
      <c r="D195" s="425"/>
      <c r="E195" s="425"/>
      <c r="F195" s="425"/>
      <c r="G195" s="425"/>
      <c r="H195" s="425"/>
      <c r="I195" s="425"/>
      <c r="J195" s="425"/>
      <c r="K195" s="425"/>
      <c r="L195" s="425"/>
      <c r="M195" s="425"/>
      <c r="N195" s="425"/>
      <c r="O195" s="425"/>
      <c r="P195" s="425"/>
      <c r="Q195" s="425"/>
      <c r="R195" s="425"/>
      <c r="S195" s="425"/>
      <c r="T195" s="425"/>
      <c r="U195" s="425"/>
      <c r="V195" s="425"/>
      <c r="W195" s="425"/>
      <c r="X195" s="425"/>
      <c r="Y195" s="425"/>
      <c r="Z195" s="425"/>
      <c r="AA195" s="425"/>
      <c r="AB195" s="425"/>
      <c r="AC195" s="425"/>
      <c r="AD195" s="425"/>
      <c r="AE195" s="425"/>
      <c r="AF195" s="425"/>
      <c r="AG195" s="425"/>
      <c r="AH195" s="425"/>
      <c r="AI195" s="425"/>
      <c r="AJ195" s="425"/>
      <c r="AK195" s="425"/>
      <c r="AL195" s="425"/>
      <c r="AM195" s="425"/>
      <c r="AN195" s="425"/>
      <c r="AO195" s="425"/>
      <c r="AP195" s="425"/>
      <c r="AQ195" s="425"/>
      <c r="AR195" s="425"/>
      <c r="AS195" s="425"/>
      <c r="AT195" s="425"/>
      <c r="AU195" s="425"/>
      <c r="AV195" s="425"/>
      <c r="AW195" s="425"/>
      <c r="AX195" s="425"/>
      <c r="AY195" s="425"/>
      <c r="AZ195" s="425"/>
      <c r="BA195" s="425"/>
      <c r="BB195" s="425"/>
      <c r="BC195" s="425"/>
      <c r="BD195" s="425"/>
      <c r="BE195" s="425"/>
      <c r="BF195" s="425"/>
      <c r="BG195" s="425"/>
      <c r="BH195" s="425"/>
      <c r="BI195" s="425"/>
      <c r="BJ195" s="425"/>
      <c r="BK195" s="425"/>
    </row>
    <row r="196" spans="1:63" ht="12.75" customHeight="1" x14ac:dyDescent="0.2">
      <c r="A196" s="425"/>
      <c r="B196" s="425"/>
      <c r="C196" s="425"/>
      <c r="D196" s="425"/>
      <c r="E196" s="425"/>
      <c r="F196" s="425"/>
      <c r="G196" s="425"/>
      <c r="H196" s="425"/>
      <c r="I196" s="425"/>
      <c r="J196" s="425"/>
      <c r="K196" s="425"/>
      <c r="L196" s="425"/>
      <c r="M196" s="425"/>
      <c r="N196" s="425"/>
      <c r="O196" s="425"/>
      <c r="P196" s="425"/>
      <c r="Q196" s="425"/>
      <c r="R196" s="425"/>
      <c r="S196" s="425"/>
      <c r="T196" s="425"/>
      <c r="U196" s="425"/>
      <c r="V196" s="425"/>
      <c r="W196" s="425"/>
      <c r="X196" s="425"/>
      <c r="Y196" s="425"/>
      <c r="Z196" s="425"/>
      <c r="AA196" s="425"/>
      <c r="AB196" s="425"/>
      <c r="AC196" s="425"/>
      <c r="AD196" s="425"/>
      <c r="AE196" s="425"/>
      <c r="AF196" s="425"/>
      <c r="AG196" s="425"/>
      <c r="AH196" s="425"/>
      <c r="AI196" s="425"/>
      <c r="AJ196" s="425"/>
      <c r="AK196" s="425"/>
      <c r="AL196" s="425"/>
      <c r="AM196" s="425"/>
      <c r="AN196" s="425"/>
      <c r="AO196" s="425"/>
      <c r="AP196" s="425"/>
      <c r="AQ196" s="425"/>
      <c r="AR196" s="425"/>
      <c r="AS196" s="425"/>
      <c r="AT196" s="425"/>
      <c r="AU196" s="425"/>
      <c r="AV196" s="425"/>
      <c r="AW196" s="425"/>
      <c r="AX196" s="425"/>
      <c r="AY196" s="425"/>
      <c r="AZ196" s="425"/>
      <c r="BA196" s="425"/>
      <c r="BB196" s="425"/>
      <c r="BC196" s="425"/>
      <c r="BD196" s="425"/>
      <c r="BE196" s="425"/>
      <c r="BF196" s="425"/>
      <c r="BG196" s="425"/>
      <c r="BH196" s="425"/>
      <c r="BI196" s="425"/>
      <c r="BJ196" s="425"/>
      <c r="BK196" s="425"/>
    </row>
    <row r="197" spans="1:63" ht="12.75" customHeight="1" x14ac:dyDescent="0.2">
      <c r="A197" s="425"/>
      <c r="B197" s="425"/>
      <c r="C197" s="425"/>
      <c r="D197" s="425"/>
      <c r="E197" s="425"/>
      <c r="F197" s="425"/>
      <c r="G197" s="425"/>
      <c r="H197" s="425"/>
      <c r="I197" s="425"/>
      <c r="J197" s="425"/>
      <c r="K197" s="425"/>
      <c r="L197" s="425"/>
      <c r="M197" s="425"/>
      <c r="N197" s="425"/>
      <c r="O197" s="425"/>
      <c r="P197" s="425"/>
      <c r="Q197" s="425"/>
      <c r="R197" s="425"/>
      <c r="S197" s="425"/>
      <c r="T197" s="425"/>
      <c r="U197" s="425"/>
      <c r="V197" s="425"/>
      <c r="W197" s="425"/>
      <c r="X197" s="425"/>
      <c r="Y197" s="425"/>
      <c r="Z197" s="425"/>
      <c r="AA197" s="425"/>
      <c r="AB197" s="425"/>
      <c r="AC197" s="425"/>
      <c r="AD197" s="425"/>
      <c r="AE197" s="425"/>
      <c r="AF197" s="425"/>
      <c r="AG197" s="425"/>
      <c r="AH197" s="425"/>
      <c r="AI197" s="425"/>
      <c r="AJ197" s="425"/>
      <c r="AK197" s="425"/>
      <c r="AL197" s="425"/>
      <c r="AM197" s="425"/>
      <c r="AN197" s="425"/>
      <c r="AO197" s="425"/>
      <c r="AP197" s="425"/>
      <c r="AQ197" s="425"/>
      <c r="AR197" s="425"/>
      <c r="AS197" s="425"/>
      <c r="AT197" s="425"/>
      <c r="AU197" s="425"/>
      <c r="AV197" s="425"/>
      <c r="AW197" s="425"/>
      <c r="AX197" s="425"/>
      <c r="AY197" s="425"/>
      <c r="AZ197" s="425"/>
      <c r="BA197" s="425"/>
      <c r="BB197" s="425"/>
      <c r="BC197" s="425"/>
      <c r="BD197" s="425"/>
      <c r="BE197" s="425"/>
      <c r="BF197" s="425"/>
      <c r="BG197" s="425"/>
      <c r="BH197" s="425"/>
      <c r="BI197" s="425"/>
      <c r="BJ197" s="425"/>
      <c r="BK197" s="425"/>
    </row>
    <row r="198" spans="1:63" ht="12.75" customHeight="1" x14ac:dyDescent="0.2">
      <c r="A198" s="425"/>
      <c r="B198" s="425"/>
      <c r="C198" s="425"/>
      <c r="D198" s="425"/>
      <c r="E198" s="425"/>
      <c r="F198" s="425"/>
      <c r="G198" s="425"/>
      <c r="H198" s="425"/>
      <c r="I198" s="425"/>
      <c r="J198" s="425"/>
      <c r="K198" s="425"/>
      <c r="L198" s="425"/>
      <c r="M198" s="425"/>
      <c r="N198" s="425"/>
      <c r="O198" s="425"/>
      <c r="P198" s="425"/>
      <c r="Q198" s="425"/>
      <c r="R198" s="425"/>
      <c r="S198" s="425"/>
      <c r="T198" s="425"/>
      <c r="U198" s="425"/>
      <c r="V198" s="425"/>
      <c r="W198" s="425"/>
      <c r="X198" s="425"/>
      <c r="Y198" s="425"/>
      <c r="Z198" s="425"/>
      <c r="AA198" s="425"/>
      <c r="AB198" s="425"/>
      <c r="AC198" s="425"/>
      <c r="AD198" s="425"/>
      <c r="AE198" s="425"/>
      <c r="AF198" s="425"/>
      <c r="AG198" s="425"/>
      <c r="AH198" s="425"/>
      <c r="AI198" s="425"/>
      <c r="AJ198" s="425"/>
      <c r="AK198" s="425"/>
      <c r="AL198" s="425"/>
      <c r="AM198" s="425"/>
      <c r="AN198" s="425"/>
      <c r="AO198" s="425"/>
      <c r="AP198" s="425"/>
      <c r="AQ198" s="425"/>
      <c r="AR198" s="425"/>
      <c r="AS198" s="425"/>
      <c r="AT198" s="425"/>
      <c r="AU198" s="425"/>
      <c r="AV198" s="425"/>
      <c r="AW198" s="425"/>
      <c r="AX198" s="425"/>
      <c r="AY198" s="425"/>
      <c r="AZ198" s="425"/>
      <c r="BA198" s="425"/>
      <c r="BB198" s="425"/>
      <c r="BC198" s="425"/>
      <c r="BD198" s="425"/>
      <c r="BE198" s="425"/>
      <c r="BF198" s="425"/>
      <c r="BG198" s="425"/>
      <c r="BH198" s="425"/>
      <c r="BI198" s="425"/>
      <c r="BJ198" s="425"/>
      <c r="BK198" s="425"/>
    </row>
    <row r="199" spans="1:63" ht="12.75" customHeight="1" x14ac:dyDescent="0.2">
      <c r="A199" s="425"/>
      <c r="B199" s="425"/>
      <c r="C199" s="425"/>
      <c r="D199" s="425"/>
      <c r="E199" s="425"/>
      <c r="F199" s="425"/>
      <c r="G199" s="425"/>
      <c r="H199" s="425"/>
      <c r="I199" s="425"/>
      <c r="J199" s="425"/>
      <c r="K199" s="425"/>
      <c r="L199" s="425"/>
      <c r="M199" s="425"/>
      <c r="N199" s="425"/>
      <c r="O199" s="425"/>
      <c r="P199" s="425"/>
      <c r="Q199" s="425"/>
      <c r="R199" s="425"/>
      <c r="S199" s="425"/>
      <c r="T199" s="425"/>
      <c r="U199" s="425"/>
      <c r="V199" s="425"/>
      <c r="W199" s="425"/>
      <c r="X199" s="425"/>
      <c r="Y199" s="425"/>
      <c r="Z199" s="425"/>
      <c r="AA199" s="425"/>
      <c r="AB199" s="425"/>
      <c r="AC199" s="425"/>
      <c r="AD199" s="425"/>
      <c r="AE199" s="425"/>
      <c r="AF199" s="425"/>
      <c r="AG199" s="425"/>
      <c r="AH199" s="425"/>
      <c r="AI199" s="425"/>
      <c r="AJ199" s="425"/>
      <c r="AK199" s="425"/>
      <c r="AL199" s="425"/>
      <c r="AM199" s="425"/>
      <c r="AN199" s="425"/>
      <c r="AO199" s="425"/>
      <c r="AP199" s="425"/>
      <c r="AQ199" s="425"/>
      <c r="AR199" s="425"/>
      <c r="AS199" s="425"/>
      <c r="AT199" s="425"/>
      <c r="AU199" s="425"/>
      <c r="AV199" s="425"/>
      <c r="AW199" s="425"/>
      <c r="AX199" s="425"/>
      <c r="AY199" s="425"/>
      <c r="AZ199" s="425"/>
      <c r="BA199" s="425"/>
      <c r="BB199" s="425"/>
      <c r="BC199" s="425"/>
      <c r="BD199" s="425"/>
      <c r="BE199" s="425"/>
      <c r="BF199" s="425"/>
      <c r="BG199" s="425"/>
      <c r="BH199" s="425"/>
      <c r="BI199" s="425"/>
      <c r="BJ199" s="425"/>
      <c r="BK199" s="425"/>
    </row>
    <row r="200" spans="1:63" ht="12.75" customHeight="1" x14ac:dyDescent="0.2">
      <c r="A200" s="425"/>
      <c r="B200" s="425"/>
      <c r="C200" s="425"/>
      <c r="D200" s="425"/>
      <c r="E200" s="425"/>
      <c r="F200" s="425"/>
      <c r="G200" s="425"/>
      <c r="H200" s="425"/>
      <c r="I200" s="425"/>
      <c r="J200" s="425"/>
      <c r="K200" s="425"/>
      <c r="L200" s="425"/>
      <c r="M200" s="425"/>
      <c r="N200" s="425"/>
      <c r="O200" s="425"/>
      <c r="P200" s="425"/>
      <c r="Q200" s="425"/>
      <c r="R200" s="425"/>
      <c r="S200" s="425"/>
      <c r="T200" s="425"/>
      <c r="U200" s="425"/>
      <c r="V200" s="425"/>
      <c r="W200" s="425"/>
      <c r="X200" s="425"/>
      <c r="Y200" s="425"/>
      <c r="Z200" s="425"/>
      <c r="AA200" s="425"/>
      <c r="AB200" s="425"/>
      <c r="AC200" s="425"/>
      <c r="AD200" s="425"/>
      <c r="AE200" s="425"/>
      <c r="AF200" s="425"/>
      <c r="AG200" s="425"/>
      <c r="AH200" s="425"/>
      <c r="AI200" s="425"/>
      <c r="AJ200" s="425"/>
      <c r="AK200" s="425"/>
      <c r="AL200" s="425"/>
      <c r="AM200" s="425"/>
      <c r="AN200" s="425"/>
      <c r="AO200" s="425"/>
      <c r="AP200" s="425"/>
      <c r="AQ200" s="425"/>
      <c r="AR200" s="425"/>
      <c r="AS200" s="425"/>
      <c r="AT200" s="425"/>
      <c r="AU200" s="425"/>
      <c r="AV200" s="425"/>
      <c r="AW200" s="425"/>
      <c r="AX200" s="425"/>
      <c r="AY200" s="425"/>
      <c r="AZ200" s="425"/>
      <c r="BA200" s="425"/>
      <c r="BB200" s="425"/>
      <c r="BC200" s="425"/>
      <c r="BD200" s="425"/>
      <c r="BE200" s="425"/>
      <c r="BF200" s="425"/>
      <c r="BG200" s="425"/>
      <c r="BH200" s="425"/>
      <c r="BI200" s="425"/>
      <c r="BJ200" s="425"/>
      <c r="BK200" s="425"/>
    </row>
    <row r="201" spans="1:63" ht="12.75" customHeight="1" x14ac:dyDescent="0.2">
      <c r="A201" s="425"/>
      <c r="B201" s="425"/>
      <c r="C201" s="425"/>
      <c r="D201" s="425"/>
      <c r="E201" s="425"/>
      <c r="F201" s="425"/>
      <c r="G201" s="425"/>
      <c r="H201" s="425"/>
      <c r="I201" s="425"/>
      <c r="J201" s="425"/>
      <c r="K201" s="425"/>
      <c r="L201" s="425"/>
      <c r="M201" s="425"/>
      <c r="N201" s="425"/>
      <c r="O201" s="425"/>
      <c r="P201" s="425"/>
      <c r="Q201" s="425"/>
      <c r="R201" s="425"/>
      <c r="S201" s="425"/>
      <c r="T201" s="425"/>
      <c r="U201" s="425"/>
      <c r="V201" s="425"/>
      <c r="W201" s="425"/>
      <c r="X201" s="425"/>
      <c r="Y201" s="425"/>
      <c r="Z201" s="425"/>
      <c r="AA201" s="425"/>
      <c r="AB201" s="425"/>
      <c r="AC201" s="425"/>
      <c r="AD201" s="425"/>
      <c r="AE201" s="425"/>
      <c r="AF201" s="425"/>
      <c r="AG201" s="425"/>
      <c r="AH201" s="425"/>
      <c r="AI201" s="425"/>
      <c r="AJ201" s="425"/>
      <c r="AK201" s="425"/>
      <c r="AL201" s="425"/>
      <c r="AM201" s="425"/>
      <c r="AN201" s="425"/>
      <c r="AO201" s="425"/>
      <c r="AP201" s="425"/>
      <c r="AQ201" s="425"/>
      <c r="AR201" s="425"/>
      <c r="AS201" s="425"/>
      <c r="AT201" s="425"/>
      <c r="AU201" s="425"/>
      <c r="AV201" s="425"/>
      <c r="AW201" s="425"/>
      <c r="AX201" s="425"/>
      <c r="AY201" s="425"/>
      <c r="AZ201" s="425"/>
      <c r="BA201" s="425"/>
      <c r="BB201" s="425"/>
      <c r="BC201" s="425"/>
      <c r="BD201" s="425"/>
      <c r="BE201" s="425"/>
      <c r="BF201" s="425"/>
      <c r="BG201" s="425"/>
      <c r="BH201" s="425"/>
      <c r="BI201" s="425"/>
      <c r="BJ201" s="425"/>
      <c r="BK201" s="425"/>
    </row>
    <row r="202" spans="1:63" ht="12.75" customHeight="1" x14ac:dyDescent="0.2">
      <c r="A202" s="425"/>
      <c r="B202" s="425"/>
      <c r="C202" s="425"/>
      <c r="D202" s="425"/>
      <c r="E202" s="425"/>
      <c r="F202" s="425"/>
      <c r="G202" s="425"/>
      <c r="H202" s="425"/>
      <c r="I202" s="425"/>
      <c r="J202" s="425"/>
      <c r="K202" s="425"/>
      <c r="L202" s="425"/>
      <c r="M202" s="425"/>
      <c r="N202" s="425"/>
      <c r="O202" s="425"/>
      <c r="P202" s="425"/>
      <c r="Q202" s="425"/>
      <c r="R202" s="425"/>
      <c r="S202" s="425"/>
      <c r="T202" s="425"/>
      <c r="U202" s="425"/>
      <c r="V202" s="425"/>
      <c r="W202" s="425"/>
      <c r="X202" s="425"/>
      <c r="Y202" s="425"/>
      <c r="Z202" s="425"/>
      <c r="AA202" s="425"/>
      <c r="AB202" s="425"/>
      <c r="AC202" s="425"/>
      <c r="AD202" s="425"/>
      <c r="AE202" s="425"/>
      <c r="AF202" s="425"/>
      <c r="AG202" s="425"/>
      <c r="AH202" s="425"/>
      <c r="AI202" s="425"/>
      <c r="AJ202" s="425"/>
      <c r="AK202" s="425"/>
      <c r="AL202" s="425"/>
      <c r="AM202" s="425"/>
      <c r="AN202" s="425"/>
      <c r="AO202" s="425"/>
      <c r="AP202" s="425"/>
      <c r="AQ202" s="425"/>
      <c r="AR202" s="425"/>
      <c r="AS202" s="425"/>
      <c r="AT202" s="425"/>
      <c r="AU202" s="425"/>
      <c r="AV202" s="425"/>
      <c r="AW202" s="425"/>
      <c r="AX202" s="425"/>
      <c r="AY202" s="425"/>
      <c r="AZ202" s="425"/>
      <c r="BA202" s="425"/>
      <c r="BB202" s="425"/>
      <c r="BC202" s="425"/>
      <c r="BD202" s="425"/>
      <c r="BE202" s="425"/>
      <c r="BF202" s="425"/>
      <c r="BG202" s="425"/>
      <c r="BH202" s="425"/>
      <c r="BI202" s="425"/>
      <c r="BJ202" s="425"/>
      <c r="BK202" s="425"/>
    </row>
    <row r="203" spans="1:63" ht="12.75" customHeight="1" x14ac:dyDescent="0.2">
      <c r="A203" s="425"/>
      <c r="B203" s="425"/>
      <c r="C203" s="425"/>
      <c r="D203" s="425"/>
      <c r="E203" s="425"/>
      <c r="F203" s="425"/>
      <c r="G203" s="425"/>
      <c r="H203" s="425"/>
      <c r="I203" s="425"/>
      <c r="J203" s="425"/>
      <c r="K203" s="425"/>
      <c r="L203" s="425"/>
      <c r="M203" s="425"/>
      <c r="N203" s="425"/>
      <c r="O203" s="425"/>
      <c r="P203" s="425"/>
      <c r="Q203" s="425"/>
      <c r="R203" s="425"/>
      <c r="S203" s="425"/>
      <c r="T203" s="425"/>
      <c r="U203" s="425"/>
      <c r="V203" s="425"/>
      <c r="W203" s="425"/>
      <c r="X203" s="425"/>
      <c r="Y203" s="425"/>
      <c r="Z203" s="425"/>
      <c r="AA203" s="425"/>
      <c r="AB203" s="425"/>
      <c r="AC203" s="425"/>
      <c r="AD203" s="425"/>
      <c r="AE203" s="425"/>
      <c r="AF203" s="425"/>
      <c r="AG203" s="425"/>
      <c r="AH203" s="425"/>
      <c r="AI203" s="425"/>
      <c r="AJ203" s="425"/>
      <c r="AK203" s="425"/>
      <c r="AL203" s="425"/>
      <c r="AM203" s="425"/>
      <c r="AN203" s="425"/>
      <c r="AO203" s="425"/>
      <c r="AP203" s="425"/>
      <c r="AQ203" s="425"/>
      <c r="AR203" s="425"/>
      <c r="AS203" s="425"/>
      <c r="AT203" s="425"/>
      <c r="AU203" s="425"/>
      <c r="AV203" s="425"/>
      <c r="AW203" s="425"/>
      <c r="AX203" s="425"/>
      <c r="AY203" s="425"/>
      <c r="AZ203" s="425"/>
      <c r="BA203" s="425"/>
      <c r="BB203" s="425"/>
      <c r="BC203" s="425"/>
      <c r="BD203" s="425"/>
      <c r="BE203" s="425"/>
      <c r="BF203" s="425"/>
      <c r="BG203" s="425"/>
      <c r="BH203" s="425"/>
      <c r="BI203" s="425"/>
      <c r="BJ203" s="425"/>
      <c r="BK203" s="425"/>
    </row>
    <row r="204" spans="1:63" ht="12.75" customHeight="1" x14ac:dyDescent="0.2">
      <c r="A204" s="425"/>
      <c r="B204" s="425"/>
      <c r="C204" s="425"/>
      <c r="D204" s="425"/>
      <c r="E204" s="425"/>
      <c r="F204" s="425"/>
      <c r="G204" s="425"/>
      <c r="H204" s="425"/>
      <c r="I204" s="425"/>
      <c r="J204" s="425"/>
      <c r="K204" s="425"/>
      <c r="L204" s="425"/>
      <c r="M204" s="425"/>
      <c r="N204" s="425"/>
      <c r="O204" s="425"/>
      <c r="P204" s="425"/>
      <c r="Q204" s="425"/>
      <c r="R204" s="425"/>
      <c r="S204" s="425"/>
      <c r="T204" s="425"/>
      <c r="U204" s="425"/>
      <c r="V204" s="425"/>
      <c r="W204" s="425"/>
      <c r="X204" s="425"/>
      <c r="Y204" s="425"/>
      <c r="Z204" s="425"/>
      <c r="AA204" s="425"/>
      <c r="AB204" s="425"/>
      <c r="AC204" s="425"/>
      <c r="AD204" s="425"/>
      <c r="AE204" s="425"/>
      <c r="AF204" s="425"/>
      <c r="AG204" s="425"/>
      <c r="AH204" s="425"/>
      <c r="AI204" s="425"/>
      <c r="AJ204" s="425"/>
      <c r="AK204" s="425"/>
      <c r="AL204" s="425"/>
      <c r="AM204" s="425"/>
      <c r="AN204" s="425"/>
      <c r="AO204" s="425"/>
      <c r="AP204" s="425"/>
      <c r="AQ204" s="425"/>
      <c r="AR204" s="425"/>
      <c r="AS204" s="425"/>
      <c r="AT204" s="425"/>
      <c r="AU204" s="425"/>
      <c r="AV204" s="425"/>
      <c r="AW204" s="425"/>
      <c r="AX204" s="425"/>
      <c r="AY204" s="425"/>
      <c r="AZ204" s="425"/>
      <c r="BA204" s="425"/>
      <c r="BB204" s="425"/>
      <c r="BC204" s="425"/>
      <c r="BD204" s="425"/>
      <c r="BE204" s="425"/>
      <c r="BF204" s="425"/>
      <c r="BG204" s="425"/>
      <c r="BH204" s="425"/>
      <c r="BI204" s="425"/>
      <c r="BJ204" s="425"/>
      <c r="BK204" s="425"/>
    </row>
    <row r="205" spans="1:63" ht="12.75" customHeight="1" x14ac:dyDescent="0.2">
      <c r="A205" s="425"/>
      <c r="B205" s="425"/>
      <c r="C205" s="425"/>
      <c r="D205" s="425"/>
      <c r="E205" s="425"/>
      <c r="F205" s="425"/>
      <c r="G205" s="425"/>
      <c r="H205" s="425"/>
      <c r="I205" s="425"/>
      <c r="J205" s="425"/>
      <c r="K205" s="425"/>
      <c r="L205" s="425"/>
      <c r="M205" s="425"/>
      <c r="N205" s="425"/>
      <c r="O205" s="425"/>
      <c r="P205" s="425"/>
      <c r="Q205" s="425"/>
      <c r="R205" s="425"/>
      <c r="S205" s="425"/>
      <c r="T205" s="425"/>
      <c r="U205" s="425"/>
      <c r="V205" s="425"/>
      <c r="W205" s="425"/>
      <c r="X205" s="425"/>
      <c r="Y205" s="425"/>
      <c r="Z205" s="425"/>
      <c r="AA205" s="425"/>
      <c r="AB205" s="425"/>
      <c r="AC205" s="425"/>
      <c r="AD205" s="425"/>
      <c r="AE205" s="425"/>
      <c r="AF205" s="425"/>
      <c r="AG205" s="425"/>
      <c r="AH205" s="425"/>
      <c r="AI205" s="425"/>
      <c r="AJ205" s="425"/>
      <c r="AK205" s="425"/>
      <c r="AL205" s="425"/>
      <c r="AM205" s="425"/>
      <c r="AN205" s="425"/>
      <c r="AO205" s="425"/>
      <c r="AP205" s="425"/>
      <c r="AQ205" s="425"/>
      <c r="AR205" s="425"/>
      <c r="AS205" s="425"/>
      <c r="AT205" s="425"/>
      <c r="AU205" s="425"/>
      <c r="AV205" s="425"/>
      <c r="AW205" s="425"/>
      <c r="AX205" s="425"/>
      <c r="AY205" s="425"/>
      <c r="AZ205" s="425"/>
      <c r="BA205" s="425"/>
      <c r="BB205" s="425"/>
      <c r="BC205" s="425"/>
      <c r="BD205" s="425"/>
      <c r="BE205" s="425"/>
      <c r="BF205" s="425"/>
      <c r="BG205" s="425"/>
      <c r="BH205" s="425"/>
      <c r="BI205" s="425"/>
      <c r="BJ205" s="425"/>
      <c r="BK205" s="425"/>
    </row>
    <row r="206" spans="1:63" ht="12.75" customHeight="1" x14ac:dyDescent="0.2">
      <c r="A206" s="425"/>
      <c r="B206" s="425"/>
      <c r="C206" s="425"/>
      <c r="D206" s="425"/>
      <c r="E206" s="425"/>
      <c r="F206" s="425"/>
      <c r="G206" s="425"/>
      <c r="H206" s="425"/>
      <c r="I206" s="425"/>
      <c r="J206" s="425"/>
      <c r="K206" s="425"/>
      <c r="L206" s="425"/>
      <c r="M206" s="425"/>
      <c r="N206" s="425"/>
      <c r="O206" s="425"/>
      <c r="P206" s="425"/>
      <c r="Q206" s="425"/>
      <c r="R206" s="425"/>
      <c r="S206" s="425"/>
      <c r="T206" s="425"/>
      <c r="U206" s="425"/>
      <c r="V206" s="425"/>
      <c r="W206" s="425"/>
      <c r="X206" s="425"/>
      <c r="Y206" s="425"/>
      <c r="Z206" s="425"/>
      <c r="AA206" s="425"/>
      <c r="AB206" s="425"/>
      <c r="AC206" s="425"/>
      <c r="AD206" s="425"/>
      <c r="AE206" s="425"/>
      <c r="AF206" s="425"/>
      <c r="AG206" s="425"/>
      <c r="AH206" s="425"/>
      <c r="AI206" s="425"/>
      <c r="AJ206" s="425"/>
      <c r="AK206" s="425"/>
      <c r="AL206" s="425"/>
      <c r="AM206" s="425"/>
      <c r="AN206" s="425"/>
      <c r="AO206" s="425"/>
      <c r="AP206" s="425"/>
      <c r="AQ206" s="425"/>
      <c r="AR206" s="425"/>
      <c r="AS206" s="425"/>
      <c r="AT206" s="425"/>
      <c r="AU206" s="425"/>
      <c r="AV206" s="425"/>
      <c r="AW206" s="425"/>
      <c r="AX206" s="425"/>
      <c r="AY206" s="425"/>
      <c r="AZ206" s="425"/>
      <c r="BA206" s="425"/>
      <c r="BB206" s="425"/>
      <c r="BC206" s="425"/>
      <c r="BD206" s="425"/>
      <c r="BE206" s="425"/>
      <c r="BF206" s="425"/>
      <c r="BG206" s="425"/>
      <c r="BH206" s="425"/>
      <c r="BI206" s="425"/>
      <c r="BJ206" s="425"/>
      <c r="BK206" s="425"/>
    </row>
    <row r="207" spans="1:63" ht="12.75" customHeight="1" x14ac:dyDescent="0.2">
      <c r="A207" s="425"/>
      <c r="B207" s="425"/>
      <c r="C207" s="425"/>
      <c r="D207" s="425"/>
      <c r="E207" s="425"/>
      <c r="F207" s="425"/>
      <c r="G207" s="425"/>
      <c r="H207" s="425"/>
      <c r="I207" s="425"/>
      <c r="J207" s="425"/>
      <c r="K207" s="425"/>
      <c r="L207" s="425"/>
      <c r="M207" s="425"/>
      <c r="N207" s="425"/>
      <c r="O207" s="425"/>
      <c r="P207" s="425"/>
      <c r="Q207" s="425"/>
      <c r="R207" s="425"/>
      <c r="S207" s="425"/>
      <c r="T207" s="425"/>
      <c r="U207" s="425"/>
      <c r="V207" s="425"/>
      <c r="W207" s="425"/>
      <c r="X207" s="425"/>
      <c r="Y207" s="425"/>
      <c r="Z207" s="425"/>
      <c r="AA207" s="425"/>
      <c r="AB207" s="425"/>
      <c r="AC207" s="425"/>
      <c r="AD207" s="425"/>
      <c r="AE207" s="425"/>
      <c r="AF207" s="425"/>
      <c r="AG207" s="425"/>
      <c r="AH207" s="425"/>
      <c r="AI207" s="425"/>
      <c r="AJ207" s="425"/>
      <c r="AK207" s="425"/>
      <c r="AL207" s="425"/>
      <c r="AM207" s="425"/>
      <c r="AN207" s="425"/>
      <c r="AO207" s="425"/>
      <c r="AP207" s="425"/>
      <c r="AQ207" s="425"/>
      <c r="AR207" s="425"/>
      <c r="AS207" s="425"/>
      <c r="AT207" s="425"/>
      <c r="AU207" s="425"/>
      <c r="AV207" s="425"/>
      <c r="AW207" s="425"/>
      <c r="AX207" s="425"/>
      <c r="AY207" s="425"/>
      <c r="AZ207" s="425"/>
      <c r="BA207" s="425"/>
      <c r="BB207" s="425"/>
      <c r="BC207" s="425"/>
      <c r="BD207" s="425"/>
      <c r="BE207" s="425"/>
      <c r="BF207" s="425"/>
      <c r="BG207" s="425"/>
      <c r="BH207" s="425"/>
      <c r="BI207" s="425"/>
      <c r="BJ207" s="425"/>
      <c r="BK207" s="425"/>
    </row>
    <row r="208" spans="1:63" ht="12.75" customHeight="1" x14ac:dyDescent="0.2">
      <c r="A208" s="425"/>
      <c r="B208" s="425"/>
      <c r="C208" s="425"/>
      <c r="D208" s="425"/>
      <c r="E208" s="425"/>
      <c r="F208" s="425"/>
      <c r="G208" s="425"/>
      <c r="H208" s="425"/>
      <c r="I208" s="425"/>
      <c r="J208" s="425"/>
      <c r="K208" s="425"/>
      <c r="L208" s="425"/>
      <c r="M208" s="425"/>
      <c r="N208" s="425"/>
      <c r="O208" s="425"/>
      <c r="P208" s="425"/>
      <c r="Q208" s="425"/>
      <c r="R208" s="425"/>
      <c r="S208" s="425"/>
      <c r="T208" s="425"/>
      <c r="U208" s="425"/>
      <c r="V208" s="425"/>
      <c r="W208" s="425"/>
      <c r="X208" s="425"/>
      <c r="Y208" s="425"/>
      <c r="Z208" s="425"/>
      <c r="AA208" s="425"/>
      <c r="AB208" s="425"/>
      <c r="AC208" s="425"/>
      <c r="AD208" s="425"/>
      <c r="AE208" s="425"/>
      <c r="AF208" s="425"/>
      <c r="AG208" s="425"/>
      <c r="AH208" s="425"/>
      <c r="AI208" s="425"/>
      <c r="AJ208" s="425"/>
      <c r="AK208" s="425"/>
      <c r="AL208" s="425"/>
      <c r="AM208" s="425"/>
      <c r="AN208" s="425"/>
      <c r="AO208" s="425"/>
      <c r="AP208" s="425"/>
      <c r="AQ208" s="425"/>
      <c r="AR208" s="425"/>
      <c r="AS208" s="425"/>
      <c r="AT208" s="425"/>
      <c r="AU208" s="425"/>
      <c r="AV208" s="425"/>
      <c r="AW208" s="425"/>
      <c r="AX208" s="425"/>
      <c r="AY208" s="425"/>
      <c r="AZ208" s="425"/>
      <c r="BA208" s="425"/>
      <c r="BB208" s="425"/>
      <c r="BC208" s="425"/>
      <c r="BD208" s="425"/>
      <c r="BE208" s="425"/>
      <c r="BF208" s="425"/>
      <c r="BG208" s="425"/>
      <c r="BH208" s="425"/>
      <c r="BI208" s="425"/>
      <c r="BJ208" s="425"/>
      <c r="BK208" s="425"/>
    </row>
    <row r="209" spans="1:63" ht="12.75" customHeight="1" x14ac:dyDescent="0.2">
      <c r="A209" s="425"/>
      <c r="B209" s="425"/>
      <c r="C209" s="425"/>
      <c r="D209" s="425"/>
      <c r="E209" s="425"/>
      <c r="F209" s="425"/>
      <c r="G209" s="425"/>
      <c r="H209" s="425"/>
      <c r="I209" s="425"/>
      <c r="J209" s="425"/>
      <c r="K209" s="425"/>
      <c r="L209" s="425"/>
      <c r="M209" s="425"/>
      <c r="N209" s="425"/>
      <c r="O209" s="425"/>
      <c r="P209" s="425"/>
      <c r="Q209" s="425"/>
      <c r="R209" s="425"/>
      <c r="S209" s="425"/>
      <c r="T209" s="425"/>
      <c r="U209" s="425"/>
      <c r="V209" s="425"/>
      <c r="W209" s="425"/>
      <c r="X209" s="425"/>
      <c r="Y209" s="425"/>
      <c r="Z209" s="425"/>
      <c r="AA209" s="425"/>
      <c r="AB209" s="425"/>
      <c r="AC209" s="425"/>
      <c r="AD209" s="425"/>
      <c r="AE209" s="425"/>
      <c r="AF209" s="425"/>
      <c r="AG209" s="425"/>
      <c r="AH209" s="425"/>
      <c r="AI209" s="425"/>
      <c r="AJ209" s="425"/>
      <c r="AK209" s="425"/>
      <c r="AL209" s="425"/>
      <c r="AM209" s="425"/>
      <c r="AN209" s="425"/>
      <c r="AO209" s="425"/>
      <c r="AP209" s="425"/>
      <c r="AQ209" s="425"/>
      <c r="AR209" s="425"/>
      <c r="AS209" s="425"/>
      <c r="AT209" s="425"/>
      <c r="AU209" s="425"/>
      <c r="AV209" s="425"/>
      <c r="AW209" s="425"/>
      <c r="AX209" s="425"/>
      <c r="AY209" s="425"/>
      <c r="AZ209" s="425"/>
      <c r="BA209" s="425"/>
      <c r="BB209" s="425"/>
      <c r="BC209" s="425"/>
      <c r="BD209" s="425"/>
      <c r="BE209" s="425"/>
      <c r="BF209" s="425"/>
      <c r="BG209" s="425"/>
      <c r="BH209" s="425"/>
      <c r="BI209" s="425"/>
      <c r="BJ209" s="425"/>
      <c r="BK209" s="425"/>
    </row>
    <row r="210" spans="1:63" ht="12.75" customHeight="1" x14ac:dyDescent="0.2">
      <c r="A210" s="425"/>
      <c r="B210" s="425"/>
      <c r="C210" s="425"/>
      <c r="D210" s="425"/>
      <c r="E210" s="425"/>
      <c r="F210" s="425"/>
      <c r="G210" s="425"/>
      <c r="H210" s="425"/>
      <c r="I210" s="425"/>
      <c r="J210" s="425"/>
      <c r="K210" s="425"/>
      <c r="L210" s="425"/>
      <c r="M210" s="425"/>
      <c r="N210" s="425"/>
      <c r="O210" s="425"/>
      <c r="P210" s="425"/>
      <c r="Q210" s="425"/>
      <c r="R210" s="425"/>
      <c r="S210" s="425"/>
      <c r="T210" s="425"/>
      <c r="U210" s="425"/>
      <c r="V210" s="425"/>
      <c r="W210" s="425"/>
      <c r="X210" s="425"/>
      <c r="Y210" s="425"/>
      <c r="Z210" s="425"/>
      <c r="AA210" s="425"/>
      <c r="AB210" s="425"/>
      <c r="AC210" s="425"/>
      <c r="AD210" s="425"/>
      <c r="AE210" s="425"/>
      <c r="AF210" s="425"/>
      <c r="AG210" s="425"/>
      <c r="AH210" s="425"/>
      <c r="AI210" s="425"/>
      <c r="AJ210" s="425"/>
      <c r="AK210" s="425"/>
      <c r="AL210" s="425"/>
      <c r="AM210" s="425"/>
      <c r="AN210" s="425"/>
      <c r="AO210" s="425"/>
      <c r="AP210" s="425"/>
      <c r="AQ210" s="425"/>
      <c r="AR210" s="425"/>
      <c r="AS210" s="425"/>
      <c r="AT210" s="425"/>
      <c r="AU210" s="425"/>
      <c r="AV210" s="425"/>
      <c r="AW210" s="425"/>
      <c r="AX210" s="425"/>
      <c r="AY210" s="425"/>
      <c r="AZ210" s="425"/>
      <c r="BA210" s="425"/>
      <c r="BB210" s="425"/>
      <c r="BC210" s="425"/>
      <c r="BD210" s="425"/>
      <c r="BE210" s="425"/>
      <c r="BF210" s="425"/>
      <c r="BG210" s="425"/>
      <c r="BH210" s="425"/>
      <c r="BI210" s="425"/>
      <c r="BJ210" s="425"/>
      <c r="BK210" s="425"/>
    </row>
    <row r="211" spans="1:63" ht="12.75" customHeight="1" x14ac:dyDescent="0.2">
      <c r="A211" s="425"/>
      <c r="B211" s="425"/>
      <c r="C211" s="425"/>
      <c r="D211" s="425"/>
      <c r="E211" s="425"/>
      <c r="F211" s="425"/>
      <c r="G211" s="425"/>
      <c r="H211" s="425"/>
      <c r="I211" s="425"/>
      <c r="J211" s="425"/>
      <c r="K211" s="425"/>
      <c r="L211" s="425"/>
      <c r="M211" s="425"/>
      <c r="N211" s="425"/>
      <c r="O211" s="425"/>
      <c r="P211" s="425"/>
      <c r="Q211" s="425"/>
      <c r="R211" s="425"/>
      <c r="S211" s="425"/>
      <c r="T211" s="425"/>
      <c r="U211" s="425"/>
      <c r="V211" s="425"/>
      <c r="W211" s="425"/>
      <c r="X211" s="425"/>
      <c r="Y211" s="425"/>
      <c r="Z211" s="425"/>
      <c r="AA211" s="425"/>
      <c r="AB211" s="425"/>
      <c r="AC211" s="425"/>
      <c r="AD211" s="425"/>
      <c r="AE211" s="425"/>
      <c r="AF211" s="425"/>
      <c r="AG211" s="425"/>
      <c r="AH211" s="425"/>
      <c r="AI211" s="425"/>
      <c r="AJ211" s="425"/>
      <c r="AK211" s="425"/>
      <c r="AL211" s="425"/>
      <c r="AM211" s="425"/>
      <c r="AN211" s="425"/>
      <c r="AO211" s="425"/>
      <c r="AP211" s="425"/>
      <c r="AQ211" s="425"/>
      <c r="AR211" s="425"/>
      <c r="AS211" s="425"/>
      <c r="AT211" s="425"/>
      <c r="AU211" s="425"/>
      <c r="AV211" s="425"/>
      <c r="AW211" s="425"/>
      <c r="AX211" s="425"/>
      <c r="AY211" s="425"/>
      <c r="AZ211" s="425"/>
      <c r="BA211" s="425"/>
      <c r="BB211" s="425"/>
      <c r="BC211" s="425"/>
      <c r="BD211" s="425"/>
      <c r="BE211" s="425"/>
      <c r="BF211" s="425"/>
      <c r="BG211" s="425"/>
      <c r="BH211" s="425"/>
      <c r="BI211" s="425"/>
      <c r="BJ211" s="425"/>
      <c r="BK211" s="425"/>
    </row>
    <row r="212" spans="1:63" ht="12.75" customHeight="1" x14ac:dyDescent="0.2">
      <c r="A212" s="425"/>
      <c r="B212" s="425"/>
      <c r="C212" s="425"/>
      <c r="D212" s="425"/>
      <c r="E212" s="425"/>
      <c r="F212" s="425"/>
      <c r="G212" s="425"/>
      <c r="H212" s="425"/>
      <c r="I212" s="425"/>
      <c r="J212" s="425"/>
      <c r="K212" s="425"/>
      <c r="L212" s="425"/>
      <c r="M212" s="425"/>
      <c r="N212" s="425"/>
      <c r="O212" s="425"/>
      <c r="P212" s="425"/>
      <c r="Q212" s="425"/>
      <c r="R212" s="425"/>
      <c r="S212" s="425"/>
      <c r="T212" s="425"/>
      <c r="U212" s="425"/>
      <c r="V212" s="425"/>
      <c r="W212" s="425"/>
      <c r="X212" s="425"/>
      <c r="Y212" s="425"/>
      <c r="Z212" s="425"/>
      <c r="AA212" s="425"/>
      <c r="AB212" s="425"/>
      <c r="AC212" s="425"/>
      <c r="AD212" s="425"/>
      <c r="AE212" s="425"/>
      <c r="AF212" s="425"/>
      <c r="AG212" s="425"/>
      <c r="AH212" s="425"/>
      <c r="AI212" s="425"/>
      <c r="AJ212" s="425"/>
      <c r="AK212" s="425"/>
      <c r="AL212" s="425"/>
      <c r="AM212" s="425"/>
      <c r="AN212" s="425"/>
      <c r="AO212" s="425"/>
      <c r="AP212" s="425"/>
      <c r="AQ212" s="425"/>
      <c r="AR212" s="425"/>
      <c r="AS212" s="425"/>
      <c r="AT212" s="425"/>
      <c r="AU212" s="425"/>
      <c r="AV212" s="425"/>
      <c r="AW212" s="425"/>
      <c r="AX212" s="425"/>
      <c r="AY212" s="425"/>
      <c r="AZ212" s="425"/>
      <c r="BA212" s="425"/>
      <c r="BB212" s="425"/>
      <c r="BC212" s="425"/>
      <c r="BD212" s="425"/>
      <c r="BE212" s="425"/>
      <c r="BF212" s="425"/>
      <c r="BG212" s="425"/>
      <c r="BH212" s="425"/>
      <c r="BI212" s="425"/>
      <c r="BJ212" s="425"/>
      <c r="BK212" s="425"/>
    </row>
    <row r="213" spans="1:63" ht="12.75" customHeight="1" x14ac:dyDescent="0.2">
      <c r="A213" s="425"/>
      <c r="B213" s="425"/>
      <c r="C213" s="425"/>
      <c r="D213" s="425"/>
      <c r="E213" s="425"/>
      <c r="F213" s="425"/>
      <c r="G213" s="425"/>
      <c r="H213" s="425"/>
      <c r="I213" s="425"/>
      <c r="J213" s="425"/>
      <c r="K213" s="425"/>
      <c r="L213" s="425"/>
      <c r="M213" s="425"/>
      <c r="N213" s="425"/>
      <c r="O213" s="425"/>
      <c r="P213" s="425"/>
      <c r="Q213" s="425"/>
      <c r="R213" s="425"/>
      <c r="S213" s="425"/>
      <c r="T213" s="425"/>
      <c r="U213" s="425"/>
      <c r="V213" s="425"/>
      <c r="W213" s="425"/>
      <c r="X213" s="425"/>
      <c r="Y213" s="425"/>
      <c r="Z213" s="425"/>
      <c r="AA213" s="425"/>
      <c r="AB213" s="425"/>
      <c r="AC213" s="425"/>
      <c r="AD213" s="425"/>
      <c r="AE213" s="425"/>
      <c r="AF213" s="425"/>
      <c r="AG213" s="425"/>
      <c r="AH213" s="425"/>
      <c r="AI213" s="425"/>
      <c r="AJ213" s="425"/>
      <c r="AK213" s="425"/>
      <c r="AL213" s="425"/>
      <c r="AM213" s="425"/>
      <c r="AN213" s="425"/>
      <c r="AO213" s="425"/>
      <c r="AP213" s="425"/>
      <c r="AQ213" s="425"/>
      <c r="AR213" s="425"/>
      <c r="AS213" s="425"/>
      <c r="AT213" s="425"/>
      <c r="AU213" s="425"/>
      <c r="AV213" s="425"/>
      <c r="AW213" s="425"/>
      <c r="AX213" s="425"/>
      <c r="AY213" s="425"/>
      <c r="AZ213" s="425"/>
      <c r="BA213" s="425"/>
      <c r="BB213" s="425"/>
      <c r="BC213" s="425"/>
      <c r="BD213" s="425"/>
      <c r="BE213" s="425"/>
      <c r="BF213" s="425"/>
      <c r="BG213" s="425"/>
      <c r="BH213" s="425"/>
      <c r="BI213" s="425"/>
      <c r="BJ213" s="425"/>
      <c r="BK213" s="425"/>
    </row>
    <row r="214" spans="1:63" ht="12.75" customHeight="1" x14ac:dyDescent="0.2">
      <c r="A214" s="425"/>
      <c r="B214" s="425"/>
      <c r="C214" s="425"/>
      <c r="D214" s="425"/>
      <c r="E214" s="425"/>
      <c r="F214" s="425"/>
      <c r="G214" s="425"/>
      <c r="H214" s="425"/>
      <c r="I214" s="425"/>
      <c r="J214" s="425"/>
      <c r="K214" s="425"/>
      <c r="L214" s="425"/>
      <c r="M214" s="425"/>
      <c r="N214" s="425"/>
      <c r="O214" s="425"/>
      <c r="P214" s="425"/>
      <c r="Q214" s="425"/>
      <c r="R214" s="425"/>
      <c r="S214" s="425"/>
      <c r="T214" s="425"/>
      <c r="U214" s="425"/>
      <c r="V214" s="425"/>
      <c r="W214" s="425"/>
      <c r="X214" s="425"/>
      <c r="Y214" s="425"/>
      <c r="Z214" s="425"/>
      <c r="AA214" s="425"/>
      <c r="AB214" s="425"/>
      <c r="AC214" s="425"/>
      <c r="AD214" s="425"/>
      <c r="AE214" s="425"/>
      <c r="AF214" s="425"/>
      <c r="AG214" s="425"/>
      <c r="AH214" s="425"/>
      <c r="AI214" s="425"/>
      <c r="AJ214" s="425"/>
      <c r="AK214" s="425"/>
      <c r="AL214" s="425"/>
      <c r="AM214" s="425"/>
      <c r="AN214" s="425"/>
      <c r="AO214" s="425"/>
      <c r="AP214" s="425"/>
      <c r="AQ214" s="425"/>
      <c r="AR214" s="425"/>
      <c r="AS214" s="425"/>
      <c r="AT214" s="425"/>
      <c r="AU214" s="425"/>
      <c r="AV214" s="425"/>
      <c r="AW214" s="425"/>
      <c r="AX214" s="425"/>
      <c r="AY214" s="425"/>
      <c r="AZ214" s="425"/>
      <c r="BA214" s="425"/>
      <c r="BB214" s="425"/>
      <c r="BC214" s="425"/>
      <c r="BD214" s="425"/>
      <c r="BE214" s="425"/>
      <c r="BF214" s="425"/>
      <c r="BG214" s="425"/>
      <c r="BH214" s="425"/>
      <c r="BI214" s="425"/>
      <c r="BJ214" s="425"/>
      <c r="BK214" s="425"/>
    </row>
    <row r="215" spans="1:63" ht="12.75" customHeight="1" x14ac:dyDescent="0.2">
      <c r="A215" s="425"/>
      <c r="B215" s="425"/>
      <c r="C215" s="425"/>
      <c r="D215" s="425"/>
      <c r="E215" s="425"/>
      <c r="F215" s="425"/>
      <c r="G215" s="425"/>
      <c r="H215" s="425"/>
      <c r="I215" s="425"/>
      <c r="J215" s="425"/>
      <c r="K215" s="425"/>
      <c r="L215" s="425"/>
      <c r="M215" s="425"/>
      <c r="N215" s="425"/>
      <c r="O215" s="425"/>
      <c r="P215" s="425"/>
      <c r="Q215" s="425"/>
      <c r="R215" s="425"/>
      <c r="S215" s="425"/>
      <c r="T215" s="425"/>
      <c r="U215" s="425"/>
      <c r="V215" s="425"/>
      <c r="W215" s="425"/>
      <c r="X215" s="425"/>
      <c r="Y215" s="425"/>
      <c r="Z215" s="425"/>
      <c r="AA215" s="425"/>
      <c r="AB215" s="425"/>
      <c r="AC215" s="425"/>
      <c r="AD215" s="425"/>
      <c r="AE215" s="425"/>
      <c r="AF215" s="425"/>
      <c r="AG215" s="425"/>
      <c r="AH215" s="425"/>
      <c r="AI215" s="425"/>
      <c r="AJ215" s="425"/>
      <c r="AK215" s="425"/>
      <c r="AL215" s="425"/>
      <c r="AM215" s="425"/>
      <c r="AN215" s="425"/>
      <c r="AO215" s="425"/>
      <c r="AP215" s="425"/>
      <c r="AQ215" s="425"/>
      <c r="AR215" s="425"/>
      <c r="AS215" s="425"/>
      <c r="AT215" s="425"/>
      <c r="AU215" s="425"/>
      <c r="AV215" s="425"/>
      <c r="AW215" s="425"/>
      <c r="AX215" s="425"/>
      <c r="AY215" s="425"/>
      <c r="AZ215" s="425"/>
      <c r="BA215" s="425"/>
      <c r="BB215" s="425"/>
      <c r="BC215" s="425"/>
      <c r="BD215" s="425"/>
      <c r="BE215" s="425"/>
      <c r="BF215" s="425"/>
      <c r="BG215" s="425"/>
      <c r="BH215" s="425"/>
      <c r="BI215" s="425"/>
      <c r="BJ215" s="425"/>
      <c r="BK215" s="425"/>
    </row>
    <row r="216" spans="1:63" ht="12.75" customHeight="1" x14ac:dyDescent="0.2">
      <c r="A216" s="425"/>
      <c r="B216" s="425"/>
      <c r="C216" s="425"/>
      <c r="D216" s="425"/>
      <c r="E216" s="425"/>
      <c r="F216" s="425"/>
      <c r="G216" s="425"/>
      <c r="H216" s="425"/>
      <c r="I216" s="425"/>
      <c r="J216" s="425"/>
      <c r="K216" s="425"/>
      <c r="L216" s="425"/>
      <c r="M216" s="425"/>
      <c r="N216" s="425"/>
      <c r="O216" s="425"/>
      <c r="P216" s="425"/>
      <c r="Q216" s="425"/>
      <c r="R216" s="425"/>
      <c r="S216" s="425"/>
      <c r="T216" s="425"/>
      <c r="U216" s="425"/>
      <c r="V216" s="425"/>
      <c r="W216" s="425"/>
      <c r="X216" s="425"/>
      <c r="Y216" s="425"/>
      <c r="Z216" s="425"/>
      <c r="AA216" s="425"/>
      <c r="AB216" s="425"/>
      <c r="AC216" s="425"/>
      <c r="AD216" s="425"/>
      <c r="AE216" s="425"/>
      <c r="AF216" s="425"/>
      <c r="AG216" s="425"/>
      <c r="AH216" s="425"/>
      <c r="AI216" s="425"/>
      <c r="AJ216" s="425"/>
      <c r="AK216" s="425"/>
      <c r="AL216" s="425"/>
      <c r="AM216" s="425"/>
      <c r="AN216" s="425"/>
      <c r="AO216" s="425"/>
      <c r="AP216" s="425"/>
      <c r="AQ216" s="425"/>
      <c r="AR216" s="425"/>
      <c r="AS216" s="425"/>
      <c r="AT216" s="425"/>
      <c r="AU216" s="425"/>
      <c r="AV216" s="425"/>
      <c r="AW216" s="425"/>
      <c r="AX216" s="425"/>
      <c r="AY216" s="425"/>
      <c r="AZ216" s="425"/>
      <c r="BA216" s="425"/>
      <c r="BB216" s="425"/>
      <c r="BC216" s="425"/>
      <c r="BD216" s="425"/>
      <c r="BE216" s="425"/>
      <c r="BF216" s="425"/>
      <c r="BG216" s="425"/>
      <c r="BH216" s="425"/>
      <c r="BI216" s="425"/>
      <c r="BJ216" s="425"/>
      <c r="BK216" s="425"/>
    </row>
    <row r="217" spans="1:63" ht="12.75" customHeight="1" x14ac:dyDescent="0.2">
      <c r="A217" s="425"/>
      <c r="B217" s="425"/>
      <c r="C217" s="425"/>
      <c r="D217" s="425"/>
      <c r="E217" s="425"/>
      <c r="F217" s="425"/>
      <c r="G217" s="425"/>
      <c r="H217" s="425"/>
      <c r="I217" s="425"/>
      <c r="J217" s="425"/>
      <c r="K217" s="425"/>
      <c r="L217" s="425"/>
      <c r="M217" s="425"/>
      <c r="N217" s="425"/>
      <c r="O217" s="425"/>
      <c r="P217" s="425"/>
      <c r="Q217" s="425"/>
      <c r="R217" s="425"/>
      <c r="S217" s="425"/>
      <c r="T217" s="425"/>
      <c r="U217" s="425"/>
      <c r="V217" s="425"/>
      <c r="W217" s="425"/>
      <c r="X217" s="425"/>
      <c r="Y217" s="425"/>
      <c r="Z217" s="425"/>
      <c r="AA217" s="425"/>
      <c r="AB217" s="425"/>
      <c r="AC217" s="425"/>
      <c r="AD217" s="425"/>
      <c r="AE217" s="425"/>
      <c r="AF217" s="425"/>
      <c r="AG217" s="425"/>
      <c r="AH217" s="425"/>
      <c r="AI217" s="425"/>
      <c r="AJ217" s="425"/>
      <c r="AK217" s="425"/>
      <c r="AL217" s="425"/>
      <c r="AM217" s="425"/>
      <c r="AN217" s="425"/>
      <c r="AO217" s="425"/>
      <c r="AP217" s="425"/>
      <c r="AQ217" s="425"/>
      <c r="AR217" s="425"/>
      <c r="AS217" s="425"/>
      <c r="AT217" s="425"/>
      <c r="AU217" s="425"/>
      <c r="AV217" s="425"/>
      <c r="AW217" s="425"/>
      <c r="AX217" s="425"/>
      <c r="AY217" s="425"/>
      <c r="AZ217" s="425"/>
      <c r="BA217" s="425"/>
      <c r="BB217" s="425"/>
      <c r="BC217" s="425"/>
      <c r="BD217" s="425"/>
      <c r="BE217" s="425"/>
      <c r="BF217" s="425"/>
      <c r="BG217" s="425"/>
      <c r="BH217" s="425"/>
      <c r="BI217" s="425"/>
      <c r="BJ217" s="425"/>
      <c r="BK217" s="425"/>
    </row>
    <row r="218" spans="1:63" ht="12.75" customHeight="1" x14ac:dyDescent="0.2">
      <c r="A218" s="425"/>
      <c r="B218" s="425"/>
      <c r="C218" s="425"/>
      <c r="D218" s="425"/>
      <c r="E218" s="425"/>
      <c r="F218" s="425"/>
      <c r="G218" s="425"/>
      <c r="H218" s="425"/>
      <c r="I218" s="425"/>
      <c r="J218" s="425"/>
      <c r="K218" s="425"/>
      <c r="L218" s="425"/>
      <c r="M218" s="425"/>
      <c r="N218" s="425"/>
      <c r="O218" s="425"/>
      <c r="P218" s="425"/>
      <c r="Q218" s="425"/>
      <c r="R218" s="425"/>
      <c r="S218" s="425"/>
      <c r="T218" s="425"/>
      <c r="U218" s="425"/>
      <c r="V218" s="425"/>
      <c r="W218" s="425"/>
      <c r="X218" s="425"/>
      <c r="Y218" s="425"/>
      <c r="Z218" s="425"/>
      <c r="AA218" s="425"/>
      <c r="AB218" s="425"/>
      <c r="AC218" s="425"/>
      <c r="AD218" s="425"/>
      <c r="AE218" s="425"/>
      <c r="AF218" s="425"/>
      <c r="AG218" s="425"/>
      <c r="AH218" s="425"/>
      <c r="AI218" s="425"/>
      <c r="AJ218" s="425"/>
      <c r="AK218" s="425"/>
      <c r="AL218" s="425"/>
      <c r="AM218" s="425"/>
      <c r="AN218" s="425"/>
      <c r="AO218" s="425"/>
      <c r="AP218" s="425"/>
      <c r="AQ218" s="425"/>
      <c r="AR218" s="425"/>
      <c r="AS218" s="425"/>
      <c r="AT218" s="425"/>
      <c r="AU218" s="425"/>
      <c r="AV218" s="425"/>
      <c r="AW218" s="425"/>
      <c r="AX218" s="425"/>
      <c r="AY218" s="425"/>
      <c r="AZ218" s="425"/>
      <c r="BA218" s="425"/>
      <c r="BB218" s="425"/>
      <c r="BC218" s="425"/>
      <c r="BD218" s="425"/>
      <c r="BE218" s="425"/>
      <c r="BF218" s="425"/>
      <c r="BG218" s="425"/>
      <c r="BH218" s="425"/>
      <c r="BI218" s="425"/>
      <c r="BJ218" s="425"/>
      <c r="BK218" s="425"/>
    </row>
    <row r="219" spans="1:63" ht="12.75" customHeight="1" x14ac:dyDescent="0.2">
      <c r="A219" s="425"/>
      <c r="B219" s="425"/>
      <c r="C219" s="425"/>
      <c r="D219" s="425"/>
      <c r="E219" s="425"/>
      <c r="F219" s="425"/>
      <c r="G219" s="425"/>
      <c r="H219" s="425"/>
      <c r="I219" s="425"/>
      <c r="J219" s="425"/>
      <c r="K219" s="425"/>
      <c r="L219" s="425"/>
      <c r="M219" s="425"/>
      <c r="N219" s="425"/>
      <c r="O219" s="425"/>
      <c r="P219" s="425"/>
      <c r="Q219" s="425"/>
      <c r="R219" s="425"/>
      <c r="S219" s="425"/>
      <c r="T219" s="425"/>
      <c r="U219" s="425"/>
      <c r="V219" s="425"/>
      <c r="W219" s="425"/>
      <c r="X219" s="425"/>
      <c r="Y219" s="425"/>
      <c r="Z219" s="425"/>
      <c r="AA219" s="425"/>
      <c r="AB219" s="425"/>
      <c r="AC219" s="425"/>
      <c r="AD219" s="425"/>
      <c r="AE219" s="425"/>
      <c r="AF219" s="425"/>
      <c r="AG219" s="425"/>
      <c r="AH219" s="425"/>
      <c r="AI219" s="425"/>
      <c r="AJ219" s="425"/>
      <c r="AK219" s="425"/>
      <c r="AL219" s="425"/>
      <c r="AM219" s="425"/>
      <c r="AN219" s="425"/>
      <c r="AO219" s="425"/>
      <c r="AP219" s="425"/>
      <c r="AQ219" s="425"/>
      <c r="AR219" s="425"/>
      <c r="AS219" s="425"/>
      <c r="AT219" s="425"/>
      <c r="AU219" s="425"/>
      <c r="AV219" s="425"/>
      <c r="AW219" s="425"/>
      <c r="AX219" s="425"/>
      <c r="AY219" s="425"/>
      <c r="AZ219" s="425"/>
      <c r="BA219" s="425"/>
      <c r="BB219" s="425"/>
      <c r="BC219" s="425"/>
      <c r="BD219" s="425"/>
      <c r="BE219" s="425"/>
      <c r="BF219" s="425"/>
      <c r="BG219" s="425"/>
      <c r="BH219" s="425"/>
      <c r="BI219" s="425"/>
      <c r="BJ219" s="425"/>
      <c r="BK219" s="425"/>
    </row>
    <row r="220" spans="1:63" ht="12.75" customHeight="1" x14ac:dyDescent="0.2">
      <c r="A220" s="425"/>
      <c r="B220" s="425"/>
      <c r="C220" s="425"/>
      <c r="D220" s="425"/>
      <c r="E220" s="425"/>
      <c r="F220" s="425"/>
      <c r="G220" s="425"/>
      <c r="H220" s="425"/>
      <c r="I220" s="425"/>
      <c r="J220" s="425"/>
      <c r="K220" s="425"/>
      <c r="L220" s="425"/>
      <c r="M220" s="425"/>
      <c r="N220" s="425"/>
      <c r="O220" s="425"/>
      <c r="P220" s="425"/>
      <c r="Q220" s="425"/>
      <c r="R220" s="425"/>
      <c r="S220" s="425"/>
      <c r="T220" s="425"/>
      <c r="U220" s="425"/>
      <c r="V220" s="425"/>
      <c r="W220" s="425"/>
      <c r="X220" s="425"/>
      <c r="Y220" s="425"/>
      <c r="Z220" s="425"/>
      <c r="AA220" s="425"/>
      <c r="AB220" s="425"/>
      <c r="AC220" s="425"/>
      <c r="AD220" s="425"/>
      <c r="AE220" s="425"/>
      <c r="AF220" s="425"/>
      <c r="AG220" s="425"/>
      <c r="AH220" s="425"/>
      <c r="AI220" s="425"/>
      <c r="AJ220" s="425"/>
      <c r="AK220" s="425"/>
      <c r="AL220" s="425"/>
      <c r="AM220" s="425"/>
      <c r="AN220" s="425"/>
      <c r="AO220" s="425"/>
      <c r="AP220" s="425"/>
      <c r="AQ220" s="425"/>
      <c r="AR220" s="425"/>
      <c r="AS220" s="425"/>
      <c r="AT220" s="425"/>
      <c r="AU220" s="425"/>
      <c r="AV220" s="425"/>
      <c r="AW220" s="425"/>
      <c r="AX220" s="425"/>
      <c r="AY220" s="425"/>
      <c r="AZ220" s="425"/>
      <c r="BA220" s="425"/>
      <c r="BB220" s="425"/>
      <c r="BC220" s="425"/>
      <c r="BD220" s="425"/>
      <c r="BE220" s="425"/>
      <c r="BF220" s="425"/>
      <c r="BG220" s="425"/>
      <c r="BH220" s="425"/>
      <c r="BI220" s="425"/>
      <c r="BJ220" s="425"/>
      <c r="BK220" s="425"/>
    </row>
    <row r="221" spans="1:63" ht="12.75" customHeight="1" x14ac:dyDescent="0.2">
      <c r="A221" s="425"/>
      <c r="B221" s="425"/>
      <c r="C221" s="425"/>
      <c r="D221" s="425"/>
      <c r="E221" s="425"/>
      <c r="F221" s="425"/>
      <c r="G221" s="425"/>
      <c r="H221" s="425"/>
      <c r="I221" s="425"/>
      <c r="J221" s="425"/>
      <c r="K221" s="425"/>
      <c r="L221" s="425"/>
      <c r="M221" s="425"/>
      <c r="N221" s="425"/>
      <c r="O221" s="425"/>
      <c r="P221" s="425"/>
      <c r="Q221" s="425"/>
      <c r="R221" s="425"/>
      <c r="S221" s="425"/>
      <c r="T221" s="425"/>
      <c r="U221" s="425"/>
      <c r="V221" s="425"/>
      <c r="W221" s="425"/>
      <c r="X221" s="425"/>
      <c r="Y221" s="425"/>
      <c r="Z221" s="425"/>
      <c r="AA221" s="425"/>
      <c r="AB221" s="425"/>
      <c r="AC221" s="425"/>
      <c r="AD221" s="425"/>
      <c r="AE221" s="425"/>
      <c r="AF221" s="425"/>
      <c r="AG221" s="425"/>
      <c r="AH221" s="425"/>
      <c r="AI221" s="425"/>
      <c r="AJ221" s="425"/>
      <c r="AK221" s="425"/>
      <c r="AL221" s="425"/>
      <c r="AM221" s="425"/>
      <c r="AN221" s="425"/>
      <c r="AO221" s="425"/>
      <c r="AP221" s="425"/>
      <c r="AQ221" s="425"/>
      <c r="AR221" s="425"/>
      <c r="AS221" s="425"/>
      <c r="AT221" s="425"/>
      <c r="AU221" s="425"/>
      <c r="AV221" s="425"/>
      <c r="AW221" s="425"/>
      <c r="AX221" s="425"/>
      <c r="AY221" s="425"/>
      <c r="AZ221" s="425"/>
      <c r="BA221" s="425"/>
      <c r="BB221" s="425"/>
      <c r="BC221" s="425"/>
      <c r="BD221" s="425"/>
      <c r="BE221" s="425"/>
      <c r="BF221" s="425"/>
      <c r="BG221" s="425"/>
      <c r="BH221" s="425"/>
      <c r="BI221" s="425"/>
      <c r="BJ221" s="425"/>
      <c r="BK221" s="425"/>
    </row>
    <row r="222" spans="1:63" ht="12.75" customHeight="1" x14ac:dyDescent="0.2">
      <c r="A222" s="425"/>
      <c r="B222" s="425"/>
      <c r="C222" s="425"/>
      <c r="D222" s="425"/>
      <c r="E222" s="425"/>
      <c r="F222" s="425"/>
      <c r="G222" s="425"/>
      <c r="H222" s="425"/>
      <c r="I222" s="425"/>
      <c r="J222" s="425"/>
      <c r="K222" s="425"/>
      <c r="L222" s="425"/>
      <c r="M222" s="425"/>
      <c r="N222" s="425"/>
      <c r="O222" s="425"/>
      <c r="P222" s="425"/>
      <c r="Q222" s="425"/>
      <c r="R222" s="425"/>
      <c r="S222" s="425"/>
      <c r="T222" s="425"/>
      <c r="U222" s="425"/>
      <c r="V222" s="425"/>
      <c r="W222" s="425"/>
      <c r="X222" s="425"/>
      <c r="Y222" s="425"/>
      <c r="Z222" s="425"/>
      <c r="AA222" s="425"/>
      <c r="AB222" s="425"/>
      <c r="AC222" s="425"/>
      <c r="AD222" s="425"/>
      <c r="AE222" s="425"/>
      <c r="AF222" s="425"/>
      <c r="AG222" s="425"/>
      <c r="AH222" s="425"/>
      <c r="AI222" s="425"/>
      <c r="AJ222" s="425"/>
      <c r="AK222" s="425"/>
      <c r="AL222" s="425"/>
      <c r="AM222" s="425"/>
      <c r="AN222" s="425"/>
      <c r="AO222" s="425"/>
      <c r="AP222" s="425"/>
      <c r="AQ222" s="425"/>
      <c r="AR222" s="425"/>
      <c r="AS222" s="425"/>
      <c r="AT222" s="425"/>
      <c r="AU222" s="425"/>
      <c r="AV222" s="425"/>
      <c r="AW222" s="425"/>
      <c r="AX222" s="425"/>
      <c r="AY222" s="425"/>
      <c r="AZ222" s="425"/>
      <c r="BA222" s="425"/>
      <c r="BB222" s="425"/>
      <c r="BC222" s="425"/>
      <c r="BD222" s="425"/>
      <c r="BE222" s="425"/>
      <c r="BF222" s="425"/>
      <c r="BG222" s="425"/>
      <c r="BH222" s="425"/>
      <c r="BI222" s="425"/>
      <c r="BJ222" s="425"/>
      <c r="BK222" s="425"/>
    </row>
    <row r="223" spans="1:63" ht="12.75" customHeight="1" x14ac:dyDescent="0.2">
      <c r="A223" s="425"/>
      <c r="B223" s="425"/>
      <c r="C223" s="425"/>
      <c r="D223" s="425"/>
      <c r="E223" s="425"/>
      <c r="F223" s="425"/>
      <c r="G223" s="425"/>
      <c r="H223" s="425"/>
      <c r="I223" s="425"/>
      <c r="J223" s="425"/>
      <c r="K223" s="425"/>
      <c r="L223" s="425"/>
      <c r="M223" s="425"/>
      <c r="N223" s="425"/>
      <c r="O223" s="425"/>
      <c r="P223" s="425"/>
      <c r="Q223" s="425"/>
      <c r="R223" s="425"/>
      <c r="S223" s="425"/>
      <c r="T223" s="425"/>
      <c r="U223" s="425"/>
      <c r="V223" s="425"/>
      <c r="W223" s="425"/>
      <c r="X223" s="425"/>
      <c r="Y223" s="425"/>
      <c r="Z223" s="425"/>
      <c r="AA223" s="425"/>
      <c r="AB223" s="425"/>
      <c r="AC223" s="425"/>
      <c r="AD223" s="425"/>
      <c r="AE223" s="425"/>
      <c r="AF223" s="425"/>
      <c r="AG223" s="425"/>
      <c r="AH223" s="425"/>
      <c r="AI223" s="425"/>
      <c r="AJ223" s="425"/>
      <c r="AK223" s="425"/>
      <c r="AL223" s="425"/>
      <c r="AM223" s="425"/>
      <c r="AN223" s="425"/>
      <c r="AO223" s="425"/>
      <c r="AP223" s="425"/>
      <c r="AQ223" s="425"/>
      <c r="AR223" s="425"/>
      <c r="AS223" s="425"/>
      <c r="AT223" s="425"/>
      <c r="AU223" s="425"/>
      <c r="AV223" s="425"/>
      <c r="AW223" s="425"/>
      <c r="AX223" s="425"/>
      <c r="AY223" s="425"/>
      <c r="AZ223" s="425"/>
      <c r="BA223" s="425"/>
      <c r="BB223" s="425"/>
      <c r="BC223" s="425"/>
      <c r="BD223" s="425"/>
      <c r="BE223" s="425"/>
      <c r="BF223" s="425"/>
      <c r="BG223" s="425"/>
      <c r="BH223" s="425"/>
      <c r="BI223" s="425"/>
      <c r="BJ223" s="425"/>
      <c r="BK223" s="425"/>
    </row>
    <row r="224" spans="1:63" ht="12.75" customHeight="1" x14ac:dyDescent="0.2">
      <c r="A224" s="425"/>
      <c r="B224" s="425"/>
      <c r="C224" s="425"/>
      <c r="D224" s="425"/>
      <c r="E224" s="425"/>
      <c r="F224" s="425"/>
      <c r="G224" s="425"/>
      <c r="H224" s="425"/>
      <c r="I224" s="425"/>
      <c r="J224" s="425"/>
      <c r="K224" s="425"/>
      <c r="L224" s="425"/>
      <c r="M224" s="425"/>
      <c r="N224" s="425"/>
      <c r="O224" s="425"/>
      <c r="P224" s="425"/>
      <c r="Q224" s="425"/>
      <c r="R224" s="425"/>
      <c r="S224" s="425"/>
      <c r="T224" s="425"/>
      <c r="U224" s="425"/>
      <c r="V224" s="425"/>
      <c r="W224" s="425"/>
      <c r="X224" s="425"/>
      <c r="Y224" s="425"/>
      <c r="Z224" s="425"/>
      <c r="AA224" s="425"/>
      <c r="AB224" s="425"/>
      <c r="AC224" s="425"/>
      <c r="AD224" s="425"/>
      <c r="AE224" s="425"/>
      <c r="AF224" s="425"/>
      <c r="AG224" s="425"/>
      <c r="AH224" s="425"/>
      <c r="AI224" s="425"/>
      <c r="AJ224" s="425"/>
      <c r="AK224" s="425"/>
      <c r="AL224" s="425"/>
      <c r="AM224" s="425"/>
      <c r="AN224" s="425"/>
      <c r="AO224" s="425"/>
      <c r="AP224" s="425"/>
      <c r="AQ224" s="425"/>
      <c r="AR224" s="425"/>
      <c r="AS224" s="425"/>
      <c r="AT224" s="425"/>
      <c r="AU224" s="425"/>
      <c r="AV224" s="425"/>
      <c r="AW224" s="425"/>
      <c r="AX224" s="425"/>
      <c r="AY224" s="425"/>
      <c r="AZ224" s="425"/>
      <c r="BA224" s="425"/>
      <c r="BB224" s="425"/>
      <c r="BC224" s="425"/>
      <c r="BD224" s="425"/>
      <c r="BE224" s="425"/>
      <c r="BF224" s="425"/>
      <c r="BG224" s="425"/>
      <c r="BH224" s="425"/>
      <c r="BI224" s="425"/>
      <c r="BJ224" s="425"/>
      <c r="BK224" s="425"/>
    </row>
    <row r="225" spans="1:63" ht="12.75" customHeight="1" x14ac:dyDescent="0.2">
      <c r="A225" s="425"/>
      <c r="B225" s="425"/>
      <c r="C225" s="425"/>
      <c r="D225" s="425"/>
      <c r="E225" s="425"/>
      <c r="F225" s="425"/>
      <c r="G225" s="425"/>
      <c r="H225" s="425"/>
      <c r="I225" s="425"/>
      <c r="J225" s="425"/>
      <c r="K225" s="425"/>
      <c r="L225" s="425"/>
      <c r="M225" s="425"/>
      <c r="N225" s="425"/>
      <c r="O225" s="425"/>
      <c r="P225" s="425"/>
      <c r="Q225" s="425"/>
      <c r="R225" s="425"/>
      <c r="S225" s="425"/>
      <c r="T225" s="425"/>
      <c r="U225" s="425"/>
      <c r="V225" s="425"/>
      <c r="W225" s="425"/>
      <c r="X225" s="425"/>
      <c r="Y225" s="425"/>
      <c r="Z225" s="425"/>
      <c r="AA225" s="425"/>
      <c r="AB225" s="425"/>
      <c r="AC225" s="425"/>
      <c r="AD225" s="425"/>
      <c r="AE225" s="425"/>
      <c r="AF225" s="425"/>
      <c r="AG225" s="425"/>
      <c r="AH225" s="425"/>
      <c r="AI225" s="425"/>
      <c r="AJ225" s="425"/>
      <c r="AK225" s="425"/>
      <c r="AL225" s="425"/>
      <c r="AM225" s="425"/>
      <c r="AN225" s="425"/>
      <c r="AO225" s="425"/>
      <c r="AP225" s="425"/>
      <c r="AQ225" s="425"/>
      <c r="AR225" s="425"/>
      <c r="AS225" s="425"/>
      <c r="AT225" s="425"/>
      <c r="AU225" s="425"/>
      <c r="AV225" s="425"/>
      <c r="AW225" s="425"/>
      <c r="AX225" s="425"/>
      <c r="AY225" s="425"/>
      <c r="AZ225" s="425"/>
      <c r="BA225" s="425"/>
      <c r="BB225" s="425"/>
      <c r="BC225" s="425"/>
      <c r="BD225" s="425"/>
      <c r="BE225" s="425"/>
      <c r="BF225" s="425"/>
      <c r="BG225" s="425"/>
      <c r="BH225" s="425"/>
      <c r="BI225" s="425"/>
      <c r="BJ225" s="425"/>
      <c r="BK225" s="425"/>
    </row>
    <row r="226" spans="1:63" ht="12.75" customHeight="1" x14ac:dyDescent="0.2">
      <c r="A226" s="425"/>
      <c r="B226" s="425"/>
      <c r="C226" s="425"/>
      <c r="D226" s="425"/>
      <c r="E226" s="425"/>
      <c r="F226" s="425"/>
      <c r="G226" s="425"/>
      <c r="H226" s="425"/>
      <c r="I226" s="425"/>
      <c r="J226" s="425"/>
      <c r="K226" s="425"/>
      <c r="L226" s="425"/>
      <c r="M226" s="425"/>
      <c r="N226" s="425"/>
      <c r="O226" s="425"/>
      <c r="P226" s="425"/>
      <c r="Q226" s="425"/>
      <c r="R226" s="425"/>
      <c r="S226" s="425"/>
      <c r="T226" s="425"/>
      <c r="U226" s="425"/>
      <c r="V226" s="425"/>
      <c r="W226" s="425"/>
      <c r="X226" s="425"/>
      <c r="Y226" s="425"/>
      <c r="Z226" s="425"/>
      <c r="AA226" s="425"/>
      <c r="AB226" s="425"/>
      <c r="AC226" s="425"/>
      <c r="AD226" s="425"/>
      <c r="AE226" s="425"/>
      <c r="AF226" s="425"/>
      <c r="AG226" s="425"/>
      <c r="AH226" s="425"/>
      <c r="AI226" s="425"/>
      <c r="AJ226" s="425"/>
      <c r="AK226" s="425"/>
      <c r="AL226" s="425"/>
      <c r="AM226" s="425"/>
      <c r="AN226" s="425"/>
      <c r="AO226" s="425"/>
      <c r="AP226" s="425"/>
      <c r="AQ226" s="425"/>
      <c r="AR226" s="425"/>
      <c r="AS226" s="425"/>
      <c r="AT226" s="425"/>
      <c r="AU226" s="425"/>
      <c r="AV226" s="425"/>
      <c r="AW226" s="425"/>
      <c r="AX226" s="425"/>
      <c r="AY226" s="425"/>
      <c r="AZ226" s="425"/>
      <c r="BA226" s="425"/>
      <c r="BB226" s="425"/>
      <c r="BC226" s="425"/>
      <c r="BD226" s="425"/>
      <c r="BE226" s="425"/>
      <c r="BF226" s="425"/>
      <c r="BG226" s="425"/>
      <c r="BH226" s="425"/>
      <c r="BI226" s="425"/>
      <c r="BJ226" s="425"/>
      <c r="BK226" s="425"/>
    </row>
    <row r="227" spans="1:63" ht="12.75" customHeight="1" x14ac:dyDescent="0.2">
      <c r="A227" s="425"/>
      <c r="B227" s="425"/>
      <c r="C227" s="425"/>
      <c r="D227" s="425"/>
      <c r="E227" s="425"/>
      <c r="F227" s="425"/>
      <c r="G227" s="425"/>
      <c r="H227" s="425"/>
      <c r="I227" s="425"/>
      <c r="J227" s="425"/>
      <c r="K227" s="425"/>
      <c r="L227" s="425"/>
      <c r="M227" s="425"/>
      <c r="N227" s="425"/>
      <c r="O227" s="425"/>
      <c r="P227" s="425"/>
      <c r="Q227" s="425"/>
      <c r="R227" s="425"/>
      <c r="S227" s="425"/>
      <c r="T227" s="425"/>
      <c r="U227" s="425"/>
      <c r="V227" s="425"/>
      <c r="W227" s="425"/>
      <c r="X227" s="425"/>
      <c r="Y227" s="425"/>
      <c r="Z227" s="425"/>
      <c r="AA227" s="425"/>
      <c r="AB227" s="425"/>
      <c r="AC227" s="425"/>
      <c r="AD227" s="425"/>
      <c r="AE227" s="425"/>
      <c r="AF227" s="425"/>
      <c r="AG227" s="425"/>
      <c r="AH227" s="425"/>
      <c r="AI227" s="425"/>
      <c r="AJ227" s="425"/>
      <c r="AK227" s="425"/>
      <c r="AL227" s="425"/>
      <c r="AM227" s="425"/>
      <c r="AN227" s="425"/>
      <c r="AO227" s="425"/>
      <c r="AP227" s="425"/>
      <c r="AQ227" s="425"/>
      <c r="AR227" s="425"/>
      <c r="AS227" s="425"/>
      <c r="AT227" s="425"/>
      <c r="AU227" s="425"/>
      <c r="AV227" s="425"/>
      <c r="AW227" s="425"/>
      <c r="AX227" s="425"/>
      <c r="AY227" s="425"/>
      <c r="AZ227" s="425"/>
      <c r="BA227" s="425"/>
      <c r="BB227" s="425"/>
      <c r="BC227" s="425"/>
      <c r="BD227" s="425"/>
      <c r="BE227" s="425"/>
      <c r="BF227" s="425"/>
      <c r="BG227" s="425"/>
      <c r="BH227" s="425"/>
      <c r="BI227" s="425"/>
      <c r="BJ227" s="425"/>
      <c r="BK227" s="425"/>
    </row>
    <row r="228" spans="1:63" ht="12.75" customHeight="1" x14ac:dyDescent="0.2">
      <c r="A228" s="425"/>
      <c r="B228" s="425"/>
      <c r="C228" s="425"/>
      <c r="D228" s="425"/>
      <c r="E228" s="425"/>
      <c r="F228" s="425"/>
      <c r="G228" s="425"/>
      <c r="H228" s="425"/>
      <c r="I228" s="425"/>
      <c r="J228" s="425"/>
      <c r="K228" s="425"/>
      <c r="L228" s="425"/>
      <c r="M228" s="425"/>
      <c r="N228" s="425"/>
      <c r="O228" s="425"/>
      <c r="P228" s="425"/>
      <c r="Q228" s="425"/>
      <c r="R228" s="425"/>
      <c r="S228" s="425"/>
      <c r="T228" s="425"/>
      <c r="U228" s="425"/>
      <c r="V228" s="425"/>
      <c r="W228" s="425"/>
      <c r="X228" s="425"/>
      <c r="Y228" s="425"/>
      <c r="Z228" s="425"/>
      <c r="AA228" s="425"/>
      <c r="AB228" s="425"/>
      <c r="AC228" s="425"/>
      <c r="AD228" s="425"/>
      <c r="AE228" s="425"/>
      <c r="AF228" s="425"/>
      <c r="AG228" s="425"/>
      <c r="AH228" s="425"/>
      <c r="AI228" s="425"/>
      <c r="AJ228" s="425"/>
      <c r="AK228" s="425"/>
      <c r="AL228" s="425"/>
      <c r="AM228" s="425"/>
      <c r="AN228" s="425"/>
      <c r="AO228" s="425"/>
      <c r="AP228" s="425"/>
      <c r="AQ228" s="425"/>
      <c r="AR228" s="425"/>
      <c r="AS228" s="425"/>
      <c r="AT228" s="425"/>
      <c r="AU228" s="425"/>
      <c r="AV228" s="425"/>
      <c r="AW228" s="425"/>
      <c r="AX228" s="425"/>
      <c r="AY228" s="425"/>
      <c r="AZ228" s="425"/>
      <c r="BA228" s="425"/>
      <c r="BB228" s="425"/>
      <c r="BC228" s="425"/>
      <c r="BD228" s="425"/>
      <c r="BE228" s="425"/>
      <c r="BF228" s="425"/>
      <c r="BG228" s="425"/>
      <c r="BH228" s="425"/>
      <c r="BI228" s="425"/>
      <c r="BJ228" s="425"/>
      <c r="BK228" s="425"/>
    </row>
    <row r="229" spans="1:63" ht="12.75" customHeight="1" x14ac:dyDescent="0.2">
      <c r="A229" s="425"/>
      <c r="B229" s="425"/>
      <c r="C229" s="425"/>
      <c r="D229" s="425"/>
      <c r="E229" s="425"/>
      <c r="F229" s="425"/>
      <c r="G229" s="425"/>
      <c r="H229" s="425"/>
      <c r="I229" s="425"/>
      <c r="J229" s="425"/>
      <c r="K229" s="425"/>
      <c r="L229" s="425"/>
      <c r="M229" s="425"/>
      <c r="N229" s="425"/>
      <c r="O229" s="425"/>
      <c r="P229" s="425"/>
      <c r="Q229" s="425"/>
      <c r="R229" s="425"/>
      <c r="S229" s="425"/>
      <c r="T229" s="425"/>
      <c r="U229" s="425"/>
      <c r="V229" s="425"/>
      <c r="W229" s="425"/>
      <c r="X229" s="425"/>
      <c r="Y229" s="425"/>
      <c r="Z229" s="425"/>
      <c r="AA229" s="425"/>
      <c r="AB229" s="425"/>
      <c r="AC229" s="425"/>
      <c r="AD229" s="425"/>
      <c r="AE229" s="425"/>
      <c r="AF229" s="425"/>
      <c r="AG229" s="425"/>
      <c r="AH229" s="425"/>
      <c r="AI229" s="425"/>
      <c r="AJ229" s="425"/>
      <c r="AK229" s="425"/>
      <c r="AL229" s="425"/>
      <c r="AM229" s="425"/>
      <c r="AN229" s="425"/>
      <c r="AO229" s="425"/>
      <c r="AP229" s="425"/>
      <c r="AQ229" s="425"/>
      <c r="AR229" s="425"/>
      <c r="AS229" s="425"/>
      <c r="AT229" s="425"/>
      <c r="AU229" s="425"/>
      <c r="AV229" s="425"/>
      <c r="AW229" s="425"/>
      <c r="AX229" s="425"/>
      <c r="AY229" s="425"/>
      <c r="AZ229" s="425"/>
      <c r="BA229" s="425"/>
      <c r="BB229" s="425"/>
      <c r="BC229" s="425"/>
      <c r="BD229" s="425"/>
      <c r="BE229" s="425"/>
      <c r="BF229" s="425"/>
      <c r="BG229" s="425"/>
      <c r="BH229" s="425"/>
      <c r="BI229" s="425"/>
      <c r="BJ229" s="425"/>
      <c r="BK229" s="425"/>
    </row>
    <row r="230" spans="1:63" ht="12.75" customHeight="1" x14ac:dyDescent="0.2">
      <c r="A230" s="425"/>
      <c r="B230" s="425"/>
      <c r="C230" s="425"/>
      <c r="D230" s="425"/>
      <c r="E230" s="425"/>
      <c r="F230" s="425"/>
      <c r="G230" s="425"/>
      <c r="H230" s="425"/>
      <c r="I230" s="425"/>
      <c r="J230" s="425"/>
      <c r="K230" s="425"/>
      <c r="L230" s="425"/>
      <c r="M230" s="425"/>
      <c r="N230" s="425"/>
      <c r="O230" s="425"/>
      <c r="P230" s="425"/>
      <c r="Q230" s="425"/>
      <c r="R230" s="425"/>
      <c r="S230" s="425"/>
      <c r="T230" s="425"/>
      <c r="U230" s="425"/>
      <c r="V230" s="425"/>
      <c r="W230" s="425"/>
      <c r="X230" s="425"/>
      <c r="Y230" s="425"/>
      <c r="Z230" s="425"/>
      <c r="AA230" s="425"/>
      <c r="AB230" s="425"/>
      <c r="AC230" s="425"/>
      <c r="AD230" s="425"/>
      <c r="AE230" s="425"/>
      <c r="AF230" s="425"/>
      <c r="AG230" s="425"/>
      <c r="AH230" s="425"/>
      <c r="AI230" s="425"/>
      <c r="AJ230" s="425"/>
      <c r="AK230" s="425"/>
      <c r="AL230" s="425"/>
      <c r="AM230" s="425"/>
      <c r="AN230" s="425"/>
      <c r="AO230" s="425"/>
      <c r="AP230" s="425"/>
      <c r="AQ230" s="425"/>
      <c r="AR230" s="425"/>
      <c r="AS230" s="425"/>
      <c r="AT230" s="425"/>
      <c r="AU230" s="425"/>
      <c r="AV230" s="425"/>
      <c r="AW230" s="425"/>
      <c r="AX230" s="425"/>
      <c r="AY230" s="425"/>
      <c r="AZ230" s="425"/>
      <c r="BA230" s="425"/>
      <c r="BB230" s="425"/>
      <c r="BC230" s="425"/>
      <c r="BD230" s="425"/>
      <c r="BE230" s="425"/>
      <c r="BF230" s="425"/>
      <c r="BG230" s="425"/>
      <c r="BH230" s="425"/>
      <c r="BI230" s="425"/>
      <c r="BJ230" s="425"/>
      <c r="BK230" s="425"/>
    </row>
    <row r="231" spans="1:63" ht="12.75" customHeight="1" x14ac:dyDescent="0.2">
      <c r="A231" s="425"/>
      <c r="B231" s="425"/>
      <c r="C231" s="425"/>
      <c r="D231" s="425"/>
      <c r="E231" s="425"/>
      <c r="F231" s="425"/>
      <c r="G231" s="425"/>
      <c r="H231" s="425"/>
      <c r="I231" s="425"/>
      <c r="J231" s="425"/>
      <c r="K231" s="425"/>
      <c r="L231" s="425"/>
      <c r="M231" s="425"/>
      <c r="N231" s="425"/>
      <c r="O231" s="425"/>
      <c r="P231" s="425"/>
      <c r="Q231" s="425"/>
      <c r="R231" s="425"/>
      <c r="S231" s="425"/>
      <c r="T231" s="425"/>
      <c r="U231" s="425"/>
      <c r="V231" s="425"/>
      <c r="W231" s="425"/>
      <c r="X231" s="425"/>
      <c r="Y231" s="425"/>
      <c r="Z231" s="425"/>
      <c r="AA231" s="425"/>
      <c r="AB231" s="425"/>
      <c r="AC231" s="425"/>
      <c r="AD231" s="425"/>
      <c r="AE231" s="425"/>
      <c r="AF231" s="425"/>
      <c r="AG231" s="425"/>
      <c r="AH231" s="425"/>
      <c r="AI231" s="425"/>
      <c r="AJ231" s="425"/>
      <c r="AK231" s="425"/>
      <c r="AL231" s="425"/>
      <c r="AM231" s="425"/>
      <c r="AN231" s="425"/>
      <c r="AO231" s="425"/>
      <c r="AP231" s="425"/>
      <c r="AQ231" s="425"/>
      <c r="AR231" s="425"/>
      <c r="AS231" s="425"/>
      <c r="AT231" s="425"/>
      <c r="AU231" s="425"/>
      <c r="AV231" s="425"/>
      <c r="AW231" s="425"/>
      <c r="AX231" s="425"/>
      <c r="AY231" s="425"/>
      <c r="AZ231" s="425"/>
      <c r="BA231" s="425"/>
      <c r="BB231" s="425"/>
      <c r="BC231" s="425"/>
      <c r="BD231" s="425"/>
      <c r="BE231" s="425"/>
      <c r="BF231" s="425"/>
      <c r="BG231" s="425"/>
      <c r="BH231" s="425"/>
      <c r="BI231" s="425"/>
      <c r="BJ231" s="425"/>
      <c r="BK231" s="425"/>
    </row>
    <row r="232" spans="1:63" ht="12.75" customHeight="1" x14ac:dyDescent="0.2">
      <c r="A232" s="425"/>
      <c r="B232" s="425"/>
      <c r="C232" s="425"/>
      <c r="D232" s="425"/>
      <c r="E232" s="425"/>
      <c r="F232" s="425"/>
      <c r="G232" s="425"/>
      <c r="H232" s="425"/>
      <c r="I232" s="425"/>
      <c r="J232" s="425"/>
      <c r="K232" s="425"/>
      <c r="L232" s="425"/>
      <c r="M232" s="425"/>
      <c r="N232" s="425"/>
      <c r="O232" s="425"/>
      <c r="P232" s="425"/>
      <c r="Q232" s="425"/>
      <c r="R232" s="425"/>
      <c r="S232" s="425"/>
      <c r="T232" s="425"/>
      <c r="U232" s="425"/>
      <c r="V232" s="425"/>
      <c r="W232" s="425"/>
      <c r="X232" s="425"/>
      <c r="Y232" s="425"/>
      <c r="Z232" s="425"/>
      <c r="AA232" s="425"/>
      <c r="AB232" s="425"/>
      <c r="AC232" s="425"/>
      <c r="AD232" s="425"/>
      <c r="AE232" s="425"/>
      <c r="AF232" s="425"/>
      <c r="AG232" s="425"/>
      <c r="AH232" s="425"/>
      <c r="AI232" s="425"/>
      <c r="AJ232" s="425"/>
      <c r="AK232" s="425"/>
      <c r="AL232" s="425"/>
      <c r="AM232" s="425"/>
      <c r="AN232" s="425"/>
      <c r="AO232" s="425"/>
      <c r="AP232" s="425"/>
      <c r="AQ232" s="425"/>
      <c r="AR232" s="425"/>
      <c r="AS232" s="425"/>
      <c r="AT232" s="425"/>
      <c r="AU232" s="425"/>
      <c r="AV232" s="425"/>
      <c r="AW232" s="425"/>
      <c r="AX232" s="425"/>
      <c r="AY232" s="425"/>
      <c r="AZ232" s="425"/>
      <c r="BA232" s="425"/>
      <c r="BB232" s="425"/>
      <c r="BC232" s="425"/>
      <c r="BD232" s="425"/>
      <c r="BE232" s="425"/>
      <c r="BF232" s="425"/>
      <c r="BG232" s="425"/>
      <c r="BH232" s="425"/>
      <c r="BI232" s="425"/>
      <c r="BJ232" s="425"/>
      <c r="BK232" s="425"/>
    </row>
    <row r="233" spans="1:63" ht="12.75" customHeight="1" x14ac:dyDescent="0.2">
      <c r="A233" s="425"/>
      <c r="B233" s="425"/>
      <c r="C233" s="425"/>
      <c r="D233" s="425"/>
      <c r="E233" s="425"/>
      <c r="F233" s="425"/>
      <c r="G233" s="425"/>
      <c r="H233" s="425"/>
      <c r="I233" s="425"/>
      <c r="J233" s="425"/>
      <c r="K233" s="425"/>
      <c r="L233" s="425"/>
      <c r="M233" s="425"/>
      <c r="N233" s="425"/>
      <c r="O233" s="425"/>
      <c r="P233" s="425"/>
      <c r="Q233" s="425"/>
      <c r="R233" s="425"/>
      <c r="S233" s="425"/>
      <c r="T233" s="425"/>
      <c r="U233" s="425"/>
      <c r="V233" s="425"/>
      <c r="W233" s="425"/>
      <c r="X233" s="425"/>
      <c r="Y233" s="425"/>
      <c r="Z233" s="425"/>
      <c r="AA233" s="425"/>
      <c r="AB233" s="425"/>
      <c r="AC233" s="425"/>
      <c r="AD233" s="425"/>
      <c r="AE233" s="425"/>
      <c r="AF233" s="425"/>
      <c r="AG233" s="425"/>
      <c r="AH233" s="425"/>
      <c r="AI233" s="425"/>
      <c r="AJ233" s="425"/>
      <c r="AK233" s="425"/>
      <c r="AL233" s="425"/>
      <c r="AM233" s="425"/>
      <c r="AN233" s="425"/>
      <c r="AO233" s="425"/>
      <c r="AP233" s="425"/>
      <c r="AQ233" s="425"/>
      <c r="AR233" s="425"/>
      <c r="AS233" s="425"/>
      <c r="AT233" s="425"/>
      <c r="AU233" s="425"/>
      <c r="AV233" s="425"/>
      <c r="AW233" s="425"/>
      <c r="AX233" s="425"/>
      <c r="AY233" s="425"/>
      <c r="AZ233" s="425"/>
      <c r="BA233" s="425"/>
      <c r="BB233" s="425"/>
      <c r="BC233" s="425"/>
      <c r="BD233" s="425"/>
      <c r="BE233" s="425"/>
      <c r="BF233" s="425"/>
      <c r="BG233" s="425"/>
      <c r="BH233" s="425"/>
      <c r="BI233" s="425"/>
      <c r="BJ233" s="425"/>
      <c r="BK233" s="425"/>
    </row>
    <row r="234" spans="1:63" ht="12.75" customHeight="1" x14ac:dyDescent="0.2">
      <c r="A234" s="425"/>
      <c r="B234" s="425"/>
      <c r="C234" s="425"/>
      <c r="D234" s="425"/>
      <c r="E234" s="425"/>
      <c r="F234" s="425"/>
      <c r="G234" s="425"/>
      <c r="H234" s="425"/>
      <c r="I234" s="425"/>
      <c r="J234" s="425"/>
      <c r="K234" s="425"/>
      <c r="L234" s="425"/>
      <c r="M234" s="425"/>
      <c r="N234" s="425"/>
      <c r="O234" s="425"/>
      <c r="P234" s="425"/>
      <c r="Q234" s="425"/>
      <c r="R234" s="425"/>
      <c r="S234" s="425"/>
      <c r="T234" s="425"/>
      <c r="U234" s="425"/>
      <c r="V234" s="425"/>
      <c r="W234" s="425"/>
      <c r="X234" s="425"/>
      <c r="Y234" s="425"/>
      <c r="Z234" s="425"/>
      <c r="AA234" s="425"/>
      <c r="AB234" s="425"/>
      <c r="AC234" s="425"/>
      <c r="AD234" s="425"/>
      <c r="AE234" s="425"/>
      <c r="AF234" s="425"/>
      <c r="AG234" s="425"/>
      <c r="AH234" s="425"/>
      <c r="AI234" s="425"/>
      <c r="AJ234" s="425"/>
      <c r="AK234" s="425"/>
      <c r="AL234" s="425"/>
      <c r="AM234" s="425"/>
      <c r="AN234" s="425"/>
      <c r="AO234" s="425"/>
      <c r="AP234" s="425"/>
      <c r="AQ234" s="425"/>
      <c r="AR234" s="425"/>
      <c r="AS234" s="425"/>
      <c r="AT234" s="425"/>
      <c r="AU234" s="425"/>
      <c r="AV234" s="425"/>
      <c r="AW234" s="425"/>
      <c r="AX234" s="425"/>
      <c r="AY234" s="425"/>
      <c r="AZ234" s="425"/>
      <c r="BA234" s="425"/>
      <c r="BB234" s="425"/>
      <c r="BC234" s="425"/>
      <c r="BD234" s="425"/>
      <c r="BE234" s="425"/>
      <c r="BF234" s="425"/>
      <c r="BG234" s="425"/>
      <c r="BH234" s="425"/>
      <c r="BI234" s="425"/>
      <c r="BJ234" s="425"/>
      <c r="BK234" s="425"/>
    </row>
    <row r="235" spans="1:63" ht="12.75" customHeight="1" x14ac:dyDescent="0.2">
      <c r="A235" s="425"/>
      <c r="B235" s="425"/>
      <c r="C235" s="425"/>
      <c r="D235" s="425"/>
      <c r="E235" s="425"/>
      <c r="F235" s="425"/>
      <c r="G235" s="425"/>
      <c r="H235" s="425"/>
      <c r="I235" s="425"/>
      <c r="J235" s="425"/>
      <c r="K235" s="425"/>
      <c r="L235" s="425"/>
      <c r="M235" s="425"/>
      <c r="N235" s="425"/>
      <c r="O235" s="425"/>
      <c r="P235" s="425"/>
      <c r="Q235" s="425"/>
      <c r="R235" s="425"/>
      <c r="S235" s="425"/>
      <c r="T235" s="425"/>
      <c r="U235" s="425"/>
      <c r="V235" s="425"/>
      <c r="W235" s="425"/>
      <c r="X235" s="425"/>
      <c r="Y235" s="425"/>
      <c r="Z235" s="425"/>
      <c r="AA235" s="425"/>
      <c r="AB235" s="425"/>
      <c r="AC235" s="425"/>
      <c r="AD235" s="425"/>
      <c r="AE235" s="425"/>
      <c r="AF235" s="425"/>
      <c r="AG235" s="425"/>
      <c r="AH235" s="425"/>
      <c r="AI235" s="425"/>
      <c r="AJ235" s="425"/>
      <c r="AK235" s="425"/>
      <c r="AL235" s="425"/>
      <c r="AM235" s="425"/>
      <c r="AN235" s="425"/>
      <c r="AO235" s="425"/>
      <c r="AP235" s="425"/>
      <c r="AQ235" s="425"/>
      <c r="AR235" s="425"/>
      <c r="AS235" s="425"/>
      <c r="AT235" s="425"/>
      <c r="AU235" s="425"/>
      <c r="AV235" s="425"/>
      <c r="AW235" s="425"/>
      <c r="AX235" s="425"/>
      <c r="AY235" s="425"/>
      <c r="AZ235" s="425"/>
      <c r="BA235" s="425"/>
      <c r="BB235" s="425"/>
      <c r="BC235" s="425"/>
      <c r="BD235" s="425"/>
      <c r="BE235" s="425"/>
      <c r="BF235" s="425"/>
      <c r="BG235" s="425"/>
      <c r="BH235" s="425"/>
      <c r="BI235" s="425"/>
      <c r="BJ235" s="425"/>
      <c r="BK235" s="425"/>
    </row>
    <row r="236" spans="1:63" ht="12.75" customHeight="1" x14ac:dyDescent="0.2">
      <c r="A236" s="425"/>
      <c r="B236" s="425"/>
      <c r="C236" s="425"/>
      <c r="D236" s="425"/>
      <c r="E236" s="425"/>
      <c r="F236" s="425"/>
      <c r="G236" s="425"/>
      <c r="H236" s="425"/>
      <c r="I236" s="425"/>
      <c r="J236" s="425"/>
      <c r="K236" s="425"/>
      <c r="L236" s="425"/>
      <c r="M236" s="425"/>
      <c r="N236" s="425"/>
      <c r="O236" s="425"/>
      <c r="P236" s="425"/>
      <c r="Q236" s="425"/>
      <c r="R236" s="425"/>
      <c r="S236" s="425"/>
      <c r="T236" s="425"/>
      <c r="U236" s="425"/>
      <c r="V236" s="425"/>
      <c r="W236" s="425"/>
      <c r="X236" s="425"/>
      <c r="Y236" s="425"/>
      <c r="Z236" s="425"/>
      <c r="AA236" s="425"/>
      <c r="AB236" s="425"/>
      <c r="AC236" s="425"/>
      <c r="AD236" s="425"/>
      <c r="AE236" s="425"/>
      <c r="AF236" s="425"/>
      <c r="AG236" s="425"/>
      <c r="AH236" s="425"/>
      <c r="AI236" s="425"/>
      <c r="AJ236" s="425"/>
      <c r="AK236" s="425"/>
      <c r="AL236" s="425"/>
      <c r="AM236" s="425"/>
      <c r="AN236" s="425"/>
      <c r="AO236" s="425"/>
      <c r="AP236" s="425"/>
      <c r="AQ236" s="425"/>
      <c r="AR236" s="425"/>
      <c r="AS236" s="425"/>
      <c r="AT236" s="425"/>
      <c r="AU236" s="425"/>
      <c r="AV236" s="425"/>
      <c r="AW236" s="425"/>
      <c r="AX236" s="425"/>
      <c r="AY236" s="425"/>
      <c r="AZ236" s="425"/>
      <c r="BA236" s="425"/>
      <c r="BB236" s="425"/>
      <c r="BC236" s="425"/>
      <c r="BD236" s="425"/>
      <c r="BE236" s="425"/>
      <c r="BF236" s="425"/>
      <c r="BG236" s="425"/>
      <c r="BH236" s="425"/>
      <c r="BI236" s="425"/>
      <c r="BJ236" s="425"/>
      <c r="BK236" s="425"/>
    </row>
    <row r="237" spans="1:63" ht="12.75" customHeight="1" x14ac:dyDescent="0.2">
      <c r="A237" s="425"/>
      <c r="B237" s="425"/>
      <c r="C237" s="425"/>
      <c r="D237" s="425"/>
      <c r="E237" s="425"/>
      <c r="F237" s="425"/>
      <c r="G237" s="425"/>
      <c r="H237" s="425"/>
      <c r="I237" s="425"/>
      <c r="J237" s="425"/>
      <c r="K237" s="425"/>
      <c r="L237" s="425"/>
      <c r="M237" s="425"/>
      <c r="N237" s="425"/>
      <c r="O237" s="425"/>
      <c r="P237" s="425"/>
      <c r="Q237" s="425"/>
      <c r="R237" s="425"/>
      <c r="S237" s="425"/>
      <c r="T237" s="425"/>
      <c r="U237" s="425"/>
      <c r="V237" s="425"/>
      <c r="W237" s="425"/>
      <c r="X237" s="425"/>
      <c r="Y237" s="425"/>
      <c r="Z237" s="425"/>
      <c r="AA237" s="425"/>
      <c r="AB237" s="425"/>
      <c r="AC237" s="425"/>
      <c r="AD237" s="425"/>
      <c r="AE237" s="425"/>
      <c r="AF237" s="425"/>
      <c r="AG237" s="425"/>
      <c r="AH237" s="425"/>
      <c r="AI237" s="425"/>
      <c r="AJ237" s="425"/>
      <c r="AK237" s="425"/>
      <c r="AL237" s="425"/>
      <c r="AM237" s="425"/>
      <c r="AN237" s="425"/>
      <c r="AO237" s="425"/>
      <c r="AP237" s="425"/>
      <c r="AQ237" s="425"/>
      <c r="AR237" s="425"/>
      <c r="AS237" s="425"/>
      <c r="AT237" s="425"/>
      <c r="AU237" s="425"/>
      <c r="AV237" s="425"/>
      <c r="AW237" s="425"/>
      <c r="AX237" s="425"/>
      <c r="AY237" s="425"/>
      <c r="AZ237" s="425"/>
      <c r="BA237" s="425"/>
      <c r="BB237" s="425"/>
      <c r="BC237" s="425"/>
      <c r="BD237" s="425"/>
      <c r="BE237" s="425"/>
      <c r="BF237" s="425"/>
      <c r="BG237" s="425"/>
      <c r="BH237" s="425"/>
      <c r="BI237" s="425"/>
      <c r="BJ237" s="425"/>
      <c r="BK237" s="425"/>
    </row>
    <row r="238" spans="1:63" ht="12.75" customHeight="1" x14ac:dyDescent="0.2">
      <c r="A238" s="425"/>
      <c r="B238" s="425"/>
      <c r="C238" s="425"/>
      <c r="D238" s="425"/>
      <c r="E238" s="425"/>
      <c r="F238" s="425"/>
      <c r="G238" s="425"/>
      <c r="H238" s="425"/>
      <c r="I238" s="425"/>
      <c r="J238" s="425"/>
      <c r="K238" s="425"/>
      <c r="L238" s="425"/>
      <c r="M238" s="425"/>
      <c r="N238" s="425"/>
      <c r="O238" s="425"/>
      <c r="P238" s="425"/>
      <c r="Q238" s="425"/>
      <c r="R238" s="425"/>
      <c r="S238" s="425"/>
      <c r="T238" s="425"/>
      <c r="U238" s="425"/>
      <c r="V238" s="425"/>
      <c r="W238" s="425"/>
      <c r="X238" s="425"/>
      <c r="Y238" s="425"/>
      <c r="Z238" s="425"/>
      <c r="AA238" s="425"/>
      <c r="AB238" s="425"/>
      <c r="AC238" s="425"/>
      <c r="AD238" s="425"/>
      <c r="AE238" s="425"/>
      <c r="AF238" s="425"/>
      <c r="AG238" s="425"/>
      <c r="AH238" s="425"/>
      <c r="AI238" s="425"/>
      <c r="AJ238" s="425"/>
      <c r="AK238" s="425"/>
      <c r="AL238" s="425"/>
      <c r="AM238" s="425"/>
      <c r="AN238" s="425"/>
      <c r="AO238" s="425"/>
      <c r="AP238" s="425"/>
      <c r="AQ238" s="425"/>
      <c r="AR238" s="425"/>
      <c r="AS238" s="425"/>
      <c r="AT238" s="425"/>
      <c r="AU238" s="425"/>
      <c r="AV238" s="425"/>
      <c r="AW238" s="425"/>
      <c r="AX238" s="425"/>
      <c r="AY238" s="425"/>
      <c r="AZ238" s="425"/>
      <c r="BA238" s="425"/>
      <c r="BB238" s="425"/>
      <c r="BC238" s="425"/>
      <c r="BD238" s="425"/>
      <c r="BE238" s="425"/>
      <c r="BF238" s="425"/>
      <c r="BG238" s="425"/>
      <c r="BH238" s="425"/>
      <c r="BI238" s="425"/>
      <c r="BJ238" s="425"/>
      <c r="BK238" s="425"/>
    </row>
    <row r="239" spans="1:63" ht="12.75" customHeight="1" x14ac:dyDescent="0.2">
      <c r="A239" s="425"/>
      <c r="B239" s="425"/>
      <c r="C239" s="425"/>
      <c r="D239" s="425"/>
      <c r="E239" s="425"/>
      <c r="F239" s="425"/>
      <c r="G239" s="425"/>
      <c r="H239" s="425"/>
      <c r="I239" s="425"/>
      <c r="J239" s="425"/>
      <c r="K239" s="425"/>
      <c r="L239" s="425"/>
      <c r="M239" s="425"/>
      <c r="N239" s="425"/>
      <c r="O239" s="425"/>
      <c r="P239" s="425"/>
      <c r="Q239" s="425"/>
      <c r="R239" s="425"/>
      <c r="S239" s="425"/>
      <c r="T239" s="425"/>
      <c r="U239" s="425"/>
      <c r="V239" s="425"/>
      <c r="W239" s="425"/>
      <c r="X239" s="425"/>
      <c r="Y239" s="425"/>
      <c r="Z239" s="425"/>
      <c r="AA239" s="425"/>
      <c r="AB239" s="425"/>
      <c r="AC239" s="425"/>
      <c r="AD239" s="425"/>
      <c r="AE239" s="425"/>
      <c r="AF239" s="425"/>
      <c r="AG239" s="425"/>
      <c r="AH239" s="425"/>
      <c r="AI239" s="425"/>
      <c r="AJ239" s="425"/>
      <c r="AK239" s="425"/>
      <c r="AL239" s="425"/>
      <c r="AM239" s="425"/>
      <c r="AN239" s="425"/>
      <c r="AO239" s="425"/>
      <c r="AP239" s="425"/>
      <c r="AQ239" s="425"/>
      <c r="AR239" s="425"/>
      <c r="AS239" s="425"/>
      <c r="AT239" s="425"/>
      <c r="AU239" s="425"/>
      <c r="AV239" s="425"/>
      <c r="AW239" s="425"/>
      <c r="AX239" s="425"/>
      <c r="AY239" s="425"/>
      <c r="AZ239" s="425"/>
      <c r="BA239" s="425"/>
      <c r="BB239" s="425"/>
      <c r="BC239" s="425"/>
      <c r="BD239" s="425"/>
      <c r="BE239" s="425"/>
      <c r="BF239" s="425"/>
      <c r="BG239" s="425"/>
      <c r="BH239" s="425"/>
      <c r="BI239" s="425"/>
      <c r="BJ239" s="425"/>
      <c r="BK239" s="425"/>
    </row>
    <row r="240" spans="1:63" ht="12.75" customHeight="1" x14ac:dyDescent="0.2">
      <c r="A240" s="425"/>
      <c r="B240" s="425"/>
      <c r="C240" s="425"/>
      <c r="D240" s="425"/>
      <c r="E240" s="425"/>
      <c r="F240" s="425"/>
      <c r="G240" s="425"/>
      <c r="H240" s="425"/>
      <c r="I240" s="425"/>
      <c r="J240" s="425"/>
      <c r="K240" s="425"/>
      <c r="L240" s="425"/>
      <c r="M240" s="425"/>
      <c r="N240" s="425"/>
      <c r="O240" s="425"/>
      <c r="P240" s="425"/>
      <c r="Q240" s="425"/>
      <c r="R240" s="425"/>
      <c r="S240" s="425"/>
      <c r="T240" s="425"/>
      <c r="U240" s="425"/>
      <c r="V240" s="425"/>
      <c r="W240" s="425"/>
      <c r="X240" s="425"/>
      <c r="Y240" s="425"/>
      <c r="Z240" s="425"/>
      <c r="AA240" s="425"/>
      <c r="AB240" s="425"/>
      <c r="AC240" s="425"/>
      <c r="AD240" s="425"/>
      <c r="AE240" s="425"/>
      <c r="AF240" s="425"/>
      <c r="AG240" s="425"/>
      <c r="AH240" s="425"/>
      <c r="AI240" s="425"/>
      <c r="AJ240" s="425"/>
      <c r="AK240" s="425"/>
      <c r="AL240" s="425"/>
      <c r="AM240" s="425"/>
      <c r="AN240" s="425"/>
      <c r="AO240" s="425"/>
      <c r="AP240" s="425"/>
      <c r="AQ240" s="425"/>
      <c r="AR240" s="425"/>
      <c r="AS240" s="425"/>
      <c r="AT240" s="425"/>
      <c r="AU240" s="425"/>
      <c r="AV240" s="425"/>
      <c r="AW240" s="425"/>
      <c r="AX240" s="425"/>
      <c r="AY240" s="425"/>
      <c r="AZ240" s="425"/>
      <c r="BA240" s="425"/>
      <c r="BB240" s="425"/>
      <c r="BC240" s="425"/>
      <c r="BD240" s="425"/>
      <c r="BE240" s="425"/>
      <c r="BF240" s="425"/>
      <c r="BG240" s="425"/>
      <c r="BH240" s="425"/>
      <c r="BI240" s="425"/>
      <c r="BJ240" s="425"/>
      <c r="BK240" s="425"/>
    </row>
    <row r="241" spans="1:63" ht="12.75" customHeight="1" x14ac:dyDescent="0.2">
      <c r="A241" s="425"/>
      <c r="B241" s="425"/>
      <c r="C241" s="425"/>
      <c r="D241" s="425"/>
      <c r="E241" s="425"/>
      <c r="F241" s="425"/>
      <c r="G241" s="425"/>
      <c r="H241" s="425"/>
      <c r="I241" s="425"/>
      <c r="J241" s="425"/>
      <c r="K241" s="425"/>
      <c r="L241" s="425"/>
      <c r="M241" s="425"/>
      <c r="N241" s="425"/>
      <c r="O241" s="425"/>
      <c r="P241" s="425"/>
      <c r="Q241" s="425"/>
      <c r="R241" s="425"/>
      <c r="S241" s="425"/>
      <c r="T241" s="425"/>
      <c r="U241" s="425"/>
      <c r="V241" s="425"/>
      <c r="W241" s="425"/>
      <c r="X241" s="425"/>
      <c r="Y241" s="425"/>
      <c r="Z241" s="425"/>
      <c r="AA241" s="425"/>
      <c r="AB241" s="425"/>
      <c r="AC241" s="425"/>
      <c r="AD241" s="425"/>
      <c r="AE241" s="425"/>
      <c r="AF241" s="425"/>
      <c r="AG241" s="425"/>
      <c r="AH241" s="425"/>
      <c r="AI241" s="425"/>
      <c r="AJ241" s="425"/>
      <c r="AK241" s="425"/>
      <c r="AL241" s="425"/>
      <c r="AM241" s="425"/>
      <c r="AN241" s="425"/>
      <c r="AO241" s="425"/>
      <c r="AP241" s="425"/>
      <c r="AQ241" s="425"/>
      <c r="AR241" s="425"/>
      <c r="AS241" s="425"/>
      <c r="AT241" s="425"/>
      <c r="AU241" s="425"/>
      <c r="AV241" s="425"/>
      <c r="AW241" s="425"/>
      <c r="AX241" s="425"/>
      <c r="AY241" s="425"/>
      <c r="AZ241" s="425"/>
      <c r="BA241" s="425"/>
      <c r="BB241" s="425"/>
      <c r="BC241" s="425"/>
      <c r="BD241" s="425"/>
      <c r="BE241" s="425"/>
      <c r="BF241" s="425"/>
      <c r="BG241" s="425"/>
      <c r="BH241" s="425"/>
      <c r="BI241" s="425"/>
      <c r="BJ241" s="425"/>
      <c r="BK241" s="425"/>
    </row>
    <row r="242" spans="1:63" ht="12.75" customHeight="1" x14ac:dyDescent="0.2">
      <c r="A242" s="425"/>
      <c r="B242" s="425"/>
      <c r="C242" s="425"/>
      <c r="D242" s="425"/>
      <c r="E242" s="425"/>
      <c r="F242" s="425"/>
      <c r="G242" s="425"/>
      <c r="H242" s="425"/>
      <c r="I242" s="425"/>
      <c r="J242" s="425"/>
      <c r="K242" s="425"/>
      <c r="L242" s="425"/>
      <c r="M242" s="425"/>
      <c r="N242" s="425"/>
      <c r="O242" s="425"/>
      <c r="P242" s="425"/>
      <c r="Q242" s="425"/>
      <c r="R242" s="425"/>
      <c r="S242" s="425"/>
      <c r="T242" s="425"/>
      <c r="U242" s="425"/>
      <c r="V242" s="425"/>
      <c r="W242" s="425"/>
      <c r="X242" s="425"/>
      <c r="Y242" s="425"/>
      <c r="Z242" s="425"/>
      <c r="AA242" s="425"/>
      <c r="AB242" s="425"/>
      <c r="AC242" s="425"/>
      <c r="AD242" s="425"/>
      <c r="AE242" s="425"/>
      <c r="AF242" s="425"/>
      <c r="AG242" s="425"/>
      <c r="AH242" s="425"/>
      <c r="AI242" s="425"/>
      <c r="AJ242" s="425"/>
      <c r="AK242" s="425"/>
      <c r="AL242" s="425"/>
      <c r="AM242" s="425"/>
      <c r="AN242" s="425"/>
      <c r="AO242" s="425"/>
      <c r="AP242" s="425"/>
      <c r="AQ242" s="425"/>
      <c r="AR242" s="425"/>
      <c r="AS242" s="425"/>
      <c r="AT242" s="425"/>
      <c r="AU242" s="425"/>
      <c r="AV242" s="425"/>
      <c r="AW242" s="425"/>
      <c r="AX242" s="425"/>
      <c r="AY242" s="425"/>
      <c r="AZ242" s="425"/>
      <c r="BA242" s="425"/>
      <c r="BB242" s="425"/>
      <c r="BC242" s="425"/>
      <c r="BD242" s="425"/>
      <c r="BE242" s="425"/>
      <c r="BF242" s="425"/>
      <c r="BG242" s="425"/>
      <c r="BH242" s="425"/>
      <c r="BI242" s="425"/>
      <c r="BJ242" s="425"/>
      <c r="BK242" s="425"/>
    </row>
    <row r="243" spans="1:63" ht="12.75" customHeight="1" x14ac:dyDescent="0.2">
      <c r="A243" s="425"/>
      <c r="B243" s="425"/>
      <c r="C243" s="425"/>
      <c r="D243" s="425"/>
      <c r="E243" s="425"/>
      <c r="F243" s="425"/>
      <c r="G243" s="425"/>
      <c r="H243" s="425"/>
      <c r="I243" s="425"/>
      <c r="J243" s="425"/>
      <c r="K243" s="425"/>
      <c r="L243" s="425"/>
      <c r="M243" s="425"/>
      <c r="N243" s="425"/>
      <c r="O243" s="425"/>
      <c r="P243" s="425"/>
      <c r="Q243" s="425"/>
      <c r="R243" s="425"/>
      <c r="S243" s="425"/>
      <c r="T243" s="425"/>
      <c r="U243" s="425"/>
      <c r="V243" s="425"/>
      <c r="W243" s="425"/>
      <c r="X243" s="425"/>
      <c r="Y243" s="425"/>
      <c r="Z243" s="425"/>
      <c r="AA243" s="425"/>
      <c r="AB243" s="425"/>
      <c r="AC243" s="425"/>
      <c r="AD243" s="425"/>
      <c r="AE243" s="425"/>
      <c r="AF243" s="425"/>
      <c r="AG243" s="425"/>
      <c r="AH243" s="425"/>
      <c r="AI243" s="425"/>
      <c r="AJ243" s="425"/>
      <c r="AK243" s="425"/>
      <c r="AL243" s="425"/>
      <c r="AM243" s="425"/>
      <c r="AN243" s="425"/>
      <c r="AO243" s="425"/>
      <c r="AP243" s="425"/>
      <c r="AQ243" s="425"/>
      <c r="AR243" s="425"/>
      <c r="AS243" s="425"/>
      <c r="AT243" s="425"/>
      <c r="AU243" s="425"/>
      <c r="AV243" s="425"/>
      <c r="AW243" s="425"/>
      <c r="AX243" s="425"/>
      <c r="AY243" s="425"/>
      <c r="AZ243" s="425"/>
      <c r="BA243" s="425"/>
      <c r="BB243" s="425"/>
      <c r="BC243" s="425"/>
      <c r="BD243" s="425"/>
      <c r="BE243" s="425"/>
      <c r="BF243" s="425"/>
      <c r="BG243" s="425"/>
      <c r="BH243" s="425"/>
      <c r="BI243" s="425"/>
      <c r="BJ243" s="425"/>
      <c r="BK243" s="425"/>
    </row>
    <row r="244" spans="1:63" ht="12.75" customHeight="1" x14ac:dyDescent="0.2">
      <c r="A244" s="425"/>
      <c r="B244" s="425"/>
      <c r="C244" s="425"/>
      <c r="D244" s="425"/>
      <c r="E244" s="425"/>
      <c r="F244" s="425"/>
      <c r="G244" s="425"/>
      <c r="H244" s="425"/>
      <c r="I244" s="425"/>
      <c r="J244" s="425"/>
      <c r="K244" s="425"/>
      <c r="L244" s="425"/>
      <c r="M244" s="425"/>
      <c r="N244" s="425"/>
      <c r="O244" s="425"/>
      <c r="P244" s="425"/>
      <c r="Q244" s="425"/>
      <c r="R244" s="425"/>
      <c r="S244" s="425"/>
      <c r="T244" s="425"/>
      <c r="U244" s="425"/>
      <c r="V244" s="425"/>
      <c r="W244" s="425"/>
      <c r="X244" s="425"/>
      <c r="Y244" s="425"/>
      <c r="Z244" s="425"/>
      <c r="AA244" s="425"/>
      <c r="AB244" s="425"/>
      <c r="AC244" s="425"/>
      <c r="AD244" s="425"/>
      <c r="AE244" s="425"/>
      <c r="AF244" s="425"/>
      <c r="AG244" s="425"/>
      <c r="AH244" s="425"/>
      <c r="AI244" s="425"/>
      <c r="AJ244" s="425"/>
      <c r="AK244" s="425"/>
      <c r="AL244" s="425"/>
      <c r="AM244" s="425"/>
      <c r="AN244" s="425"/>
      <c r="AO244" s="425"/>
      <c r="AP244" s="425"/>
      <c r="AQ244" s="425"/>
      <c r="AR244" s="425"/>
      <c r="AS244" s="425"/>
      <c r="AT244" s="425"/>
      <c r="AU244" s="425"/>
      <c r="AV244" s="425"/>
      <c r="AW244" s="425"/>
      <c r="AX244" s="425"/>
      <c r="AY244" s="425"/>
      <c r="AZ244" s="425"/>
      <c r="BA244" s="425"/>
      <c r="BB244" s="425"/>
      <c r="BC244" s="425"/>
      <c r="BD244" s="425"/>
      <c r="BE244" s="425"/>
      <c r="BF244" s="425"/>
      <c r="BG244" s="425"/>
      <c r="BH244" s="425"/>
      <c r="BI244" s="425"/>
      <c r="BJ244" s="425"/>
      <c r="BK244" s="425"/>
    </row>
    <row r="245" spans="1:63" ht="12.75" customHeight="1" x14ac:dyDescent="0.2">
      <c r="A245" s="425"/>
      <c r="B245" s="425"/>
      <c r="C245" s="425"/>
      <c r="D245" s="425"/>
      <c r="E245" s="425"/>
      <c r="F245" s="425"/>
      <c r="G245" s="425"/>
      <c r="H245" s="425"/>
      <c r="I245" s="425"/>
      <c r="J245" s="425"/>
      <c r="K245" s="425"/>
      <c r="L245" s="425"/>
      <c r="M245" s="425"/>
      <c r="N245" s="425"/>
      <c r="O245" s="425"/>
      <c r="P245" s="425"/>
      <c r="Q245" s="425"/>
      <c r="R245" s="425"/>
      <c r="S245" s="425"/>
      <c r="T245" s="425"/>
      <c r="U245" s="425"/>
      <c r="V245" s="425"/>
      <c r="W245" s="425"/>
      <c r="X245" s="425"/>
      <c r="Y245" s="425"/>
      <c r="Z245" s="425"/>
      <c r="AA245" s="425"/>
      <c r="AB245" s="425"/>
      <c r="AC245" s="425"/>
      <c r="AD245" s="425"/>
      <c r="AE245" s="425"/>
      <c r="AF245" s="425"/>
      <c r="AG245" s="425"/>
      <c r="AH245" s="425"/>
      <c r="AI245" s="425"/>
      <c r="AJ245" s="425"/>
      <c r="AK245" s="425"/>
      <c r="AL245" s="425"/>
      <c r="AM245" s="425"/>
      <c r="AN245" s="425"/>
      <c r="AO245" s="425"/>
      <c r="AP245" s="425"/>
      <c r="AQ245" s="425"/>
      <c r="AR245" s="425"/>
      <c r="AS245" s="425"/>
      <c r="AT245" s="425"/>
      <c r="AU245" s="425"/>
      <c r="AV245" s="425"/>
      <c r="AW245" s="425"/>
      <c r="AX245" s="425"/>
      <c r="AY245" s="425"/>
      <c r="AZ245" s="425"/>
      <c r="BA245" s="425"/>
      <c r="BB245" s="425"/>
      <c r="BC245" s="425"/>
      <c r="BD245" s="425"/>
      <c r="BE245" s="425"/>
      <c r="BF245" s="425"/>
      <c r="BG245" s="425"/>
      <c r="BH245" s="425"/>
      <c r="BI245" s="425"/>
      <c r="BJ245" s="425"/>
      <c r="BK245" s="425"/>
    </row>
    <row r="246" spans="1:63" ht="12.75" customHeight="1" x14ac:dyDescent="0.2">
      <c r="A246" s="425"/>
      <c r="B246" s="425"/>
      <c r="C246" s="425"/>
      <c r="D246" s="425"/>
      <c r="E246" s="425"/>
      <c r="F246" s="425"/>
      <c r="G246" s="425"/>
      <c r="H246" s="425"/>
      <c r="I246" s="425"/>
      <c r="J246" s="425"/>
      <c r="K246" s="425"/>
      <c r="L246" s="425"/>
      <c r="M246" s="425"/>
      <c r="N246" s="425"/>
      <c r="O246" s="425"/>
      <c r="P246" s="425"/>
      <c r="Q246" s="425"/>
      <c r="R246" s="425"/>
      <c r="S246" s="425"/>
      <c r="T246" s="425"/>
      <c r="U246" s="425"/>
      <c r="V246" s="425"/>
      <c r="W246" s="425"/>
      <c r="X246" s="425"/>
      <c r="Y246" s="425"/>
      <c r="Z246" s="425"/>
      <c r="AA246" s="425"/>
      <c r="AB246" s="425"/>
      <c r="AC246" s="425"/>
      <c r="AD246" s="425"/>
      <c r="AE246" s="425"/>
      <c r="AF246" s="425"/>
      <c r="AG246" s="425"/>
      <c r="AH246" s="425"/>
      <c r="AI246" s="425"/>
      <c r="AJ246" s="425"/>
      <c r="AK246" s="425"/>
      <c r="AL246" s="425"/>
      <c r="AM246" s="425"/>
      <c r="AN246" s="425"/>
      <c r="AO246" s="425"/>
      <c r="AP246" s="425"/>
      <c r="AQ246" s="425"/>
      <c r="AR246" s="425"/>
      <c r="AS246" s="425"/>
      <c r="AT246" s="425"/>
      <c r="AU246" s="425"/>
      <c r="AV246" s="425"/>
      <c r="AW246" s="425"/>
      <c r="AX246" s="425"/>
      <c r="AY246" s="425"/>
      <c r="AZ246" s="425"/>
      <c r="BA246" s="425"/>
      <c r="BB246" s="425"/>
      <c r="BC246" s="425"/>
      <c r="BD246" s="425"/>
      <c r="BE246" s="425"/>
      <c r="BF246" s="425"/>
      <c r="BG246" s="425"/>
      <c r="BH246" s="425"/>
      <c r="BI246" s="425"/>
      <c r="BJ246" s="425"/>
      <c r="BK246" s="425"/>
    </row>
    <row r="247" spans="1:63" ht="12.75" customHeight="1" x14ac:dyDescent="0.2">
      <c r="A247" s="425"/>
      <c r="B247" s="425"/>
      <c r="C247" s="425"/>
      <c r="D247" s="425"/>
      <c r="E247" s="425"/>
      <c r="F247" s="425"/>
      <c r="G247" s="425"/>
      <c r="H247" s="425"/>
      <c r="I247" s="425"/>
      <c r="J247" s="425"/>
      <c r="K247" s="425"/>
      <c r="L247" s="425"/>
      <c r="M247" s="425"/>
      <c r="N247" s="425"/>
      <c r="O247" s="425"/>
      <c r="P247" s="425"/>
      <c r="Q247" s="425"/>
      <c r="R247" s="425"/>
      <c r="S247" s="425"/>
      <c r="T247" s="425"/>
      <c r="U247" s="425"/>
      <c r="V247" s="425"/>
      <c r="W247" s="425"/>
      <c r="X247" s="425"/>
      <c r="Y247" s="425"/>
      <c r="Z247" s="425"/>
      <c r="AA247" s="425"/>
      <c r="AB247" s="425"/>
      <c r="AC247" s="425"/>
      <c r="AD247" s="425"/>
      <c r="AE247" s="425"/>
      <c r="AF247" s="425"/>
      <c r="AG247" s="425"/>
      <c r="AH247" s="425"/>
      <c r="AI247" s="425"/>
      <c r="AJ247" s="425"/>
      <c r="AK247" s="425"/>
      <c r="AL247" s="425"/>
      <c r="AM247" s="425"/>
      <c r="AN247" s="425"/>
      <c r="AO247" s="425"/>
      <c r="AP247" s="425"/>
      <c r="AQ247" s="425"/>
      <c r="AR247" s="425"/>
      <c r="AS247" s="425"/>
      <c r="AT247" s="425"/>
      <c r="AU247" s="425"/>
      <c r="AV247" s="425"/>
      <c r="AW247" s="425"/>
      <c r="AX247" s="425"/>
      <c r="AY247" s="425"/>
      <c r="AZ247" s="425"/>
      <c r="BA247" s="425"/>
      <c r="BB247" s="425"/>
      <c r="BC247" s="425"/>
      <c r="BD247" s="425"/>
      <c r="BE247" s="425"/>
      <c r="BF247" s="425"/>
      <c r="BG247" s="425"/>
      <c r="BH247" s="425"/>
      <c r="BI247" s="425"/>
      <c r="BJ247" s="425"/>
      <c r="BK247" s="425"/>
    </row>
    <row r="248" spans="1:63" ht="12.75" customHeight="1" x14ac:dyDescent="0.2">
      <c r="A248" s="425"/>
      <c r="B248" s="425"/>
      <c r="C248" s="425"/>
      <c r="D248" s="425"/>
      <c r="E248" s="425"/>
      <c r="F248" s="425"/>
      <c r="G248" s="425"/>
      <c r="H248" s="425"/>
      <c r="I248" s="425"/>
      <c r="J248" s="425"/>
      <c r="K248" s="425"/>
      <c r="L248" s="425"/>
      <c r="M248" s="425"/>
      <c r="N248" s="425"/>
      <c r="O248" s="425"/>
      <c r="P248" s="425"/>
      <c r="Q248" s="425"/>
      <c r="R248" s="425"/>
      <c r="S248" s="425"/>
      <c r="T248" s="425"/>
      <c r="U248" s="425"/>
      <c r="V248" s="425"/>
      <c r="W248" s="425"/>
      <c r="X248" s="425"/>
      <c r="Y248" s="425"/>
      <c r="Z248" s="425"/>
      <c r="AA248" s="425"/>
      <c r="AB248" s="425"/>
      <c r="AC248" s="425"/>
      <c r="AD248" s="425"/>
      <c r="AE248" s="425"/>
      <c r="AF248" s="425"/>
      <c r="AG248" s="425"/>
      <c r="AH248" s="425"/>
      <c r="AI248" s="425"/>
      <c r="AJ248" s="425"/>
      <c r="AK248" s="425"/>
      <c r="AL248" s="425"/>
      <c r="AM248" s="425"/>
      <c r="AN248" s="425"/>
      <c r="AO248" s="425"/>
      <c r="AP248" s="425"/>
      <c r="AQ248" s="425"/>
      <c r="AR248" s="425"/>
      <c r="AS248" s="425"/>
      <c r="AT248" s="425"/>
      <c r="AU248" s="425"/>
      <c r="AV248" s="425"/>
      <c r="AW248" s="425"/>
      <c r="AX248" s="425"/>
      <c r="AY248" s="425"/>
      <c r="AZ248" s="425"/>
      <c r="BA248" s="425"/>
      <c r="BB248" s="425"/>
      <c r="BC248" s="425"/>
      <c r="BD248" s="425"/>
      <c r="BE248" s="425"/>
      <c r="BF248" s="425"/>
      <c r="BG248" s="425"/>
      <c r="BH248" s="425"/>
      <c r="BI248" s="425"/>
      <c r="BJ248" s="425"/>
      <c r="BK248" s="425"/>
    </row>
    <row r="249" spans="1:63" ht="12.75" customHeight="1" x14ac:dyDescent="0.2">
      <c r="A249" s="425"/>
      <c r="B249" s="425"/>
      <c r="C249" s="425"/>
      <c r="D249" s="425"/>
      <c r="E249" s="425"/>
      <c r="F249" s="425"/>
      <c r="G249" s="425"/>
      <c r="H249" s="425"/>
      <c r="I249" s="425"/>
      <c r="J249" s="425"/>
      <c r="K249" s="425"/>
      <c r="L249" s="425"/>
      <c r="M249" s="425"/>
      <c r="N249" s="425"/>
      <c r="O249" s="425"/>
      <c r="P249" s="425"/>
      <c r="Q249" s="425"/>
      <c r="R249" s="425"/>
      <c r="S249" s="425"/>
      <c r="T249" s="425"/>
      <c r="U249" s="425"/>
      <c r="V249" s="425"/>
      <c r="W249" s="425"/>
      <c r="X249" s="425"/>
      <c r="Y249" s="425"/>
      <c r="Z249" s="425"/>
      <c r="AA249" s="425"/>
      <c r="AB249" s="425"/>
      <c r="AC249" s="425"/>
      <c r="AD249" s="425"/>
      <c r="AE249" s="425"/>
      <c r="AF249" s="425"/>
      <c r="AG249" s="425"/>
      <c r="AH249" s="425"/>
      <c r="AI249" s="425"/>
      <c r="AJ249" s="425"/>
      <c r="AK249" s="425"/>
      <c r="AL249" s="425"/>
      <c r="AM249" s="425"/>
      <c r="AN249" s="425"/>
      <c r="AO249" s="425"/>
      <c r="AP249" s="425"/>
      <c r="AQ249" s="425"/>
      <c r="AR249" s="425"/>
      <c r="AS249" s="425"/>
      <c r="AT249" s="425"/>
      <c r="AU249" s="425"/>
      <c r="AV249" s="425"/>
      <c r="AW249" s="425"/>
      <c r="AX249" s="425"/>
      <c r="AY249" s="425"/>
      <c r="AZ249" s="425"/>
      <c r="BA249" s="425"/>
      <c r="BB249" s="425"/>
      <c r="BC249" s="425"/>
      <c r="BD249" s="425"/>
      <c r="BE249" s="425"/>
      <c r="BF249" s="425"/>
      <c r="BG249" s="425"/>
      <c r="BH249" s="425"/>
      <c r="BI249" s="425"/>
      <c r="BJ249" s="425"/>
      <c r="BK249" s="425"/>
    </row>
    <row r="250" spans="1:63" ht="12.75" customHeight="1" x14ac:dyDescent="0.2">
      <c r="A250" s="425"/>
      <c r="B250" s="425"/>
      <c r="C250" s="425"/>
      <c r="D250" s="425"/>
      <c r="E250" s="425"/>
      <c r="F250" s="425"/>
      <c r="G250" s="425"/>
      <c r="H250" s="425"/>
      <c r="I250" s="425"/>
      <c r="J250" s="425"/>
      <c r="K250" s="425"/>
      <c r="L250" s="425"/>
      <c r="M250" s="425"/>
      <c r="N250" s="425"/>
      <c r="O250" s="425"/>
      <c r="P250" s="425"/>
      <c r="Q250" s="425"/>
      <c r="R250" s="425"/>
      <c r="S250" s="425"/>
      <c r="T250" s="425"/>
      <c r="U250" s="425"/>
      <c r="V250" s="425"/>
      <c r="W250" s="425"/>
      <c r="X250" s="425"/>
      <c r="Y250" s="425"/>
      <c r="Z250" s="425"/>
      <c r="AA250" s="425"/>
      <c r="AB250" s="425"/>
      <c r="AC250" s="425"/>
      <c r="AD250" s="425"/>
      <c r="AE250" s="425"/>
      <c r="AF250" s="425"/>
      <c r="AG250" s="425"/>
      <c r="AH250" s="425"/>
      <c r="AI250" s="425"/>
      <c r="AJ250" s="425"/>
      <c r="AK250" s="425"/>
      <c r="AL250" s="425"/>
      <c r="AM250" s="425"/>
      <c r="AN250" s="425"/>
      <c r="AO250" s="425"/>
      <c r="AP250" s="425"/>
      <c r="AQ250" s="425"/>
      <c r="AR250" s="425"/>
      <c r="AS250" s="425"/>
      <c r="AT250" s="425"/>
      <c r="AU250" s="425"/>
      <c r="AV250" s="425"/>
      <c r="AW250" s="425"/>
      <c r="AX250" s="425"/>
      <c r="AY250" s="425"/>
      <c r="AZ250" s="425"/>
      <c r="BA250" s="425"/>
      <c r="BB250" s="425"/>
      <c r="BC250" s="425"/>
      <c r="BD250" s="425"/>
      <c r="BE250" s="425"/>
      <c r="BF250" s="425"/>
      <c r="BG250" s="425"/>
      <c r="BH250" s="425"/>
      <c r="BI250" s="425"/>
      <c r="BJ250" s="425"/>
      <c r="BK250" s="425"/>
    </row>
    <row r="251" spans="1:63" ht="12.75" customHeight="1" x14ac:dyDescent="0.2">
      <c r="A251" s="425"/>
      <c r="B251" s="425"/>
      <c r="C251" s="425"/>
      <c r="D251" s="425"/>
      <c r="E251" s="425"/>
      <c r="F251" s="425"/>
      <c r="G251" s="425"/>
      <c r="H251" s="425"/>
      <c r="I251" s="425"/>
      <c r="J251" s="425"/>
      <c r="K251" s="425"/>
      <c r="L251" s="425"/>
      <c r="M251" s="425"/>
      <c r="N251" s="425"/>
      <c r="O251" s="425"/>
      <c r="P251" s="425"/>
      <c r="Q251" s="425"/>
      <c r="R251" s="425"/>
      <c r="S251" s="425"/>
      <c r="T251" s="425"/>
      <c r="U251" s="425"/>
      <c r="V251" s="425"/>
      <c r="W251" s="425"/>
      <c r="X251" s="425"/>
      <c r="Y251" s="425"/>
      <c r="Z251" s="425"/>
      <c r="AA251" s="425"/>
      <c r="AB251" s="425"/>
      <c r="AC251" s="425"/>
      <c r="AD251" s="425"/>
      <c r="AE251" s="425"/>
      <c r="AF251" s="425"/>
      <c r="AG251" s="425"/>
      <c r="AH251" s="425"/>
      <c r="AI251" s="425"/>
      <c r="AJ251" s="425"/>
      <c r="AK251" s="425"/>
      <c r="AL251" s="425"/>
      <c r="AM251" s="425"/>
      <c r="AN251" s="425"/>
      <c r="AO251" s="425"/>
      <c r="AP251" s="425"/>
      <c r="AQ251" s="425"/>
      <c r="AR251" s="425"/>
      <c r="AS251" s="425"/>
      <c r="AT251" s="425"/>
      <c r="AU251" s="425"/>
      <c r="AV251" s="425"/>
      <c r="AW251" s="425"/>
      <c r="AX251" s="425"/>
      <c r="AY251" s="425"/>
      <c r="AZ251" s="425"/>
      <c r="BA251" s="425"/>
      <c r="BB251" s="425"/>
      <c r="BC251" s="425"/>
      <c r="BD251" s="425"/>
      <c r="BE251" s="425"/>
      <c r="BF251" s="425"/>
      <c r="BG251" s="425"/>
      <c r="BH251" s="425"/>
      <c r="BI251" s="425"/>
      <c r="BJ251" s="425"/>
      <c r="BK251" s="425"/>
    </row>
    <row r="252" spans="1:63" ht="12.75" customHeight="1" x14ac:dyDescent="0.2">
      <c r="A252" s="425"/>
      <c r="B252" s="425"/>
      <c r="C252" s="425"/>
      <c r="D252" s="425"/>
      <c r="E252" s="425"/>
      <c r="F252" s="425"/>
      <c r="G252" s="425"/>
      <c r="H252" s="425"/>
      <c r="I252" s="425"/>
      <c r="J252" s="425"/>
      <c r="K252" s="425"/>
      <c r="L252" s="425"/>
      <c r="M252" s="425"/>
      <c r="N252" s="425"/>
      <c r="O252" s="425"/>
      <c r="P252" s="425"/>
      <c r="Q252" s="425"/>
      <c r="R252" s="425"/>
      <c r="S252" s="425"/>
      <c r="T252" s="425"/>
      <c r="U252" s="425"/>
      <c r="V252" s="425"/>
      <c r="W252" s="425"/>
      <c r="X252" s="425"/>
      <c r="Y252" s="425"/>
      <c r="Z252" s="425"/>
      <c r="AA252" s="425"/>
      <c r="AB252" s="425"/>
      <c r="AC252" s="425"/>
      <c r="AD252" s="425"/>
      <c r="AE252" s="425"/>
      <c r="AF252" s="425"/>
      <c r="AG252" s="425"/>
      <c r="AH252" s="425"/>
      <c r="AI252" s="425"/>
      <c r="AJ252" s="425"/>
      <c r="AK252" s="425"/>
      <c r="AL252" s="425"/>
      <c r="AM252" s="425"/>
      <c r="AN252" s="425"/>
      <c r="AO252" s="425"/>
      <c r="AP252" s="425"/>
      <c r="AQ252" s="425"/>
      <c r="AR252" s="425"/>
      <c r="AS252" s="425"/>
      <c r="AT252" s="425"/>
      <c r="AU252" s="425"/>
      <c r="AV252" s="425"/>
      <c r="AW252" s="425"/>
      <c r="AX252" s="425"/>
      <c r="AY252" s="425"/>
      <c r="AZ252" s="425"/>
      <c r="BA252" s="425"/>
      <c r="BB252" s="425"/>
      <c r="BC252" s="425"/>
      <c r="BD252" s="425"/>
      <c r="BE252" s="425"/>
      <c r="BF252" s="425"/>
      <c r="BG252" s="425"/>
      <c r="BH252" s="425"/>
      <c r="BI252" s="425"/>
      <c r="BJ252" s="425"/>
      <c r="BK252" s="425"/>
    </row>
    <row r="253" spans="1:63" ht="12.75" customHeight="1" x14ac:dyDescent="0.2">
      <c r="A253" s="425"/>
      <c r="B253" s="425"/>
      <c r="C253" s="425"/>
      <c r="D253" s="425"/>
      <c r="E253" s="425"/>
      <c r="F253" s="425"/>
      <c r="G253" s="425"/>
      <c r="H253" s="425"/>
      <c r="I253" s="425"/>
      <c r="J253" s="425"/>
      <c r="K253" s="425"/>
      <c r="L253" s="425"/>
      <c r="M253" s="425"/>
      <c r="N253" s="425"/>
      <c r="O253" s="425"/>
      <c r="P253" s="425"/>
      <c r="Q253" s="425"/>
      <c r="R253" s="425"/>
      <c r="S253" s="425"/>
      <c r="T253" s="425"/>
      <c r="U253" s="425"/>
      <c r="V253" s="425"/>
      <c r="W253" s="425"/>
      <c r="X253" s="425"/>
      <c r="Y253" s="425"/>
      <c r="Z253" s="425"/>
      <c r="AA253" s="425"/>
      <c r="AB253" s="425"/>
      <c r="AC253" s="425"/>
      <c r="AD253" s="425"/>
      <c r="AE253" s="425"/>
      <c r="AF253" s="425"/>
      <c r="AG253" s="425"/>
      <c r="AH253" s="425"/>
      <c r="AI253" s="425"/>
      <c r="AJ253" s="425"/>
      <c r="AK253" s="425"/>
      <c r="AL253" s="425"/>
      <c r="AM253" s="425"/>
      <c r="AN253" s="425"/>
      <c r="AO253" s="425"/>
      <c r="AP253" s="425"/>
      <c r="AQ253" s="425"/>
      <c r="AR253" s="425"/>
      <c r="AS253" s="425"/>
      <c r="AT253" s="425"/>
      <c r="AU253" s="425"/>
      <c r="AV253" s="425"/>
      <c r="AW253" s="425"/>
      <c r="AX253" s="425"/>
      <c r="AY253" s="425"/>
      <c r="AZ253" s="425"/>
      <c r="BA253" s="425"/>
      <c r="BB253" s="425"/>
      <c r="BC253" s="425"/>
      <c r="BD253" s="425"/>
      <c r="BE253" s="425"/>
      <c r="BF253" s="425"/>
      <c r="BG253" s="425"/>
      <c r="BH253" s="425"/>
      <c r="BI253" s="425"/>
      <c r="BJ253" s="425"/>
      <c r="BK253" s="425"/>
    </row>
    <row r="254" spans="1:63" ht="12.75" customHeight="1" x14ac:dyDescent="0.2">
      <c r="A254" s="425"/>
      <c r="B254" s="425"/>
      <c r="C254" s="425"/>
      <c r="D254" s="425"/>
      <c r="E254" s="425"/>
      <c r="F254" s="425"/>
      <c r="G254" s="425"/>
      <c r="H254" s="425"/>
      <c r="I254" s="425"/>
      <c r="J254" s="425"/>
      <c r="K254" s="425"/>
      <c r="L254" s="425"/>
      <c r="M254" s="425"/>
      <c r="N254" s="425"/>
      <c r="O254" s="425"/>
      <c r="P254" s="425"/>
      <c r="Q254" s="425"/>
      <c r="R254" s="425"/>
      <c r="S254" s="425"/>
      <c r="T254" s="425"/>
      <c r="U254" s="425"/>
      <c r="V254" s="425"/>
      <c r="W254" s="425"/>
      <c r="X254" s="425"/>
      <c r="Y254" s="425"/>
      <c r="Z254" s="425"/>
      <c r="AA254" s="425"/>
      <c r="AB254" s="425"/>
      <c r="AC254" s="425"/>
      <c r="AD254" s="425"/>
      <c r="AE254" s="425"/>
      <c r="AF254" s="425"/>
      <c r="AG254" s="425"/>
      <c r="AH254" s="425"/>
      <c r="AI254" s="425"/>
      <c r="AJ254" s="425"/>
      <c r="AK254" s="425"/>
      <c r="AL254" s="425"/>
      <c r="AM254" s="425"/>
      <c r="AN254" s="425"/>
      <c r="AO254" s="425"/>
      <c r="AP254" s="425"/>
      <c r="AQ254" s="425"/>
      <c r="AR254" s="425"/>
      <c r="AS254" s="425"/>
      <c r="AT254" s="425"/>
      <c r="AU254" s="425"/>
      <c r="AV254" s="425"/>
      <c r="AW254" s="425"/>
      <c r="AX254" s="425"/>
      <c r="AY254" s="425"/>
      <c r="AZ254" s="425"/>
      <c r="BA254" s="425"/>
      <c r="BB254" s="425"/>
      <c r="BC254" s="425"/>
      <c r="BD254" s="425"/>
      <c r="BE254" s="425"/>
      <c r="BF254" s="425"/>
      <c r="BG254" s="425"/>
      <c r="BH254" s="425"/>
      <c r="BI254" s="425"/>
      <c r="BJ254" s="425"/>
      <c r="BK254" s="425"/>
    </row>
    <row r="255" spans="1:63" ht="12.75" customHeight="1" x14ac:dyDescent="0.2">
      <c r="A255" s="425"/>
      <c r="B255" s="425"/>
      <c r="C255" s="425"/>
      <c r="D255" s="425"/>
      <c r="E255" s="425"/>
      <c r="F255" s="425"/>
      <c r="G255" s="425"/>
      <c r="H255" s="425"/>
      <c r="I255" s="425"/>
      <c r="J255" s="425"/>
      <c r="K255" s="425"/>
      <c r="L255" s="425"/>
      <c r="M255" s="425"/>
      <c r="N255" s="425"/>
      <c r="O255" s="425"/>
      <c r="P255" s="425"/>
      <c r="Q255" s="425"/>
      <c r="R255" s="425"/>
      <c r="S255" s="425"/>
      <c r="T255" s="425"/>
      <c r="U255" s="425"/>
      <c r="V255" s="425"/>
      <c r="W255" s="425"/>
      <c r="X255" s="425"/>
      <c r="Y255" s="425"/>
      <c r="Z255" s="425"/>
      <c r="AA255" s="425"/>
      <c r="AB255" s="425"/>
      <c r="AC255" s="425"/>
      <c r="AD255" s="425"/>
      <c r="AE255" s="425"/>
      <c r="AF255" s="425"/>
      <c r="AG255" s="425"/>
      <c r="AH255" s="425"/>
      <c r="AI255" s="425"/>
      <c r="AJ255" s="425"/>
      <c r="AK255" s="425"/>
      <c r="AL255" s="425"/>
      <c r="AM255" s="425"/>
      <c r="AN255" s="425"/>
      <c r="AO255" s="425"/>
      <c r="AP255" s="425"/>
      <c r="AQ255" s="425"/>
      <c r="AR255" s="425"/>
      <c r="AS255" s="425"/>
      <c r="AT255" s="425"/>
      <c r="AU255" s="425"/>
      <c r="AV255" s="425"/>
      <c r="AW255" s="425"/>
      <c r="AX255" s="425"/>
      <c r="AY255" s="425"/>
      <c r="AZ255" s="425"/>
      <c r="BA255" s="425"/>
      <c r="BB255" s="425"/>
      <c r="BC255" s="425"/>
      <c r="BD255" s="425"/>
      <c r="BE255" s="425"/>
      <c r="BF255" s="425"/>
      <c r="BG255" s="425"/>
      <c r="BH255" s="425"/>
      <c r="BI255" s="425"/>
      <c r="BJ255" s="425"/>
      <c r="BK255" s="425"/>
    </row>
    <row r="256" spans="1:63" ht="12.75" customHeight="1" x14ac:dyDescent="0.2">
      <c r="A256" s="425"/>
      <c r="B256" s="425"/>
      <c r="C256" s="425"/>
      <c r="D256" s="425"/>
      <c r="E256" s="425"/>
      <c r="F256" s="425"/>
      <c r="G256" s="425"/>
      <c r="H256" s="425"/>
      <c r="I256" s="425"/>
      <c r="J256" s="425"/>
      <c r="K256" s="425"/>
      <c r="L256" s="425"/>
      <c r="M256" s="425"/>
      <c r="N256" s="425"/>
      <c r="O256" s="425"/>
      <c r="P256" s="425"/>
      <c r="Q256" s="425"/>
      <c r="R256" s="425"/>
      <c r="S256" s="425"/>
      <c r="T256" s="425"/>
      <c r="U256" s="425"/>
      <c r="V256" s="425"/>
      <c r="W256" s="425"/>
      <c r="X256" s="425"/>
      <c r="Y256" s="425"/>
      <c r="Z256" s="425"/>
      <c r="AA256" s="425"/>
      <c r="AB256" s="425"/>
      <c r="AC256" s="425"/>
      <c r="AD256" s="425"/>
      <c r="AE256" s="425"/>
      <c r="AF256" s="425"/>
      <c r="AG256" s="425"/>
      <c r="AH256" s="425"/>
      <c r="AI256" s="425"/>
      <c r="AJ256" s="425"/>
      <c r="AK256" s="425"/>
      <c r="AL256" s="425"/>
      <c r="AM256" s="425"/>
      <c r="AN256" s="425"/>
      <c r="AO256" s="425"/>
      <c r="AP256" s="425"/>
      <c r="AQ256" s="425"/>
      <c r="AR256" s="425"/>
      <c r="AS256" s="425"/>
      <c r="AT256" s="425"/>
      <c r="AU256" s="425"/>
      <c r="AV256" s="425"/>
      <c r="AW256" s="425"/>
      <c r="AX256" s="425"/>
      <c r="AY256" s="425"/>
      <c r="AZ256" s="425"/>
      <c r="BA256" s="425"/>
      <c r="BB256" s="425"/>
      <c r="BC256" s="425"/>
      <c r="BD256" s="425"/>
      <c r="BE256" s="425"/>
      <c r="BF256" s="425"/>
      <c r="BG256" s="425"/>
      <c r="BH256" s="425"/>
      <c r="BI256" s="425"/>
      <c r="BJ256" s="425"/>
      <c r="BK256" s="425"/>
    </row>
    <row r="257" spans="1:63" ht="12.75" customHeight="1" x14ac:dyDescent="0.2">
      <c r="A257" s="425"/>
      <c r="B257" s="425"/>
      <c r="C257" s="425"/>
      <c r="D257" s="425"/>
      <c r="E257" s="425"/>
      <c r="F257" s="425"/>
      <c r="G257" s="425"/>
      <c r="H257" s="425"/>
      <c r="I257" s="425"/>
      <c r="J257" s="425"/>
      <c r="K257" s="425"/>
      <c r="L257" s="425"/>
      <c r="M257" s="425"/>
      <c r="N257" s="425"/>
      <c r="O257" s="425"/>
      <c r="P257" s="425"/>
      <c r="Q257" s="425"/>
      <c r="R257" s="425"/>
      <c r="S257" s="425"/>
      <c r="T257" s="425"/>
      <c r="U257" s="425"/>
      <c r="V257" s="425"/>
      <c r="W257" s="425"/>
      <c r="X257" s="425"/>
      <c r="Y257" s="425"/>
      <c r="Z257" s="425"/>
      <c r="AA257" s="425"/>
      <c r="AB257" s="425"/>
      <c r="AC257" s="425"/>
      <c r="AD257" s="425"/>
      <c r="AE257" s="425"/>
      <c r="AF257" s="425"/>
      <c r="AG257" s="425"/>
      <c r="AH257" s="425"/>
      <c r="AI257" s="425"/>
      <c r="AJ257" s="425"/>
      <c r="AK257" s="425"/>
      <c r="AL257" s="425"/>
      <c r="AM257" s="425"/>
      <c r="AN257" s="425"/>
      <c r="AO257" s="425"/>
      <c r="AP257" s="425"/>
      <c r="AQ257" s="425"/>
      <c r="AR257" s="425"/>
      <c r="AS257" s="425"/>
      <c r="AT257" s="425"/>
      <c r="AU257" s="425"/>
      <c r="AV257" s="425"/>
      <c r="AW257" s="425"/>
      <c r="AX257" s="425"/>
      <c r="AY257" s="425"/>
      <c r="AZ257" s="425"/>
      <c r="BA257" s="425"/>
      <c r="BB257" s="425"/>
      <c r="BC257" s="425"/>
      <c r="BD257" s="425"/>
      <c r="BE257" s="425"/>
      <c r="BF257" s="425"/>
      <c r="BG257" s="425"/>
      <c r="BH257" s="425"/>
      <c r="BI257" s="425"/>
      <c r="BJ257" s="425"/>
      <c r="BK257" s="425"/>
    </row>
    <row r="258" spans="1:63" ht="12.75" customHeight="1" x14ac:dyDescent="0.2">
      <c r="A258" s="425"/>
      <c r="B258" s="425"/>
      <c r="C258" s="425"/>
      <c r="D258" s="425"/>
      <c r="E258" s="425"/>
      <c r="F258" s="425"/>
      <c r="G258" s="425"/>
      <c r="H258" s="425"/>
      <c r="I258" s="425"/>
      <c r="J258" s="425"/>
      <c r="K258" s="425"/>
      <c r="L258" s="425"/>
      <c r="M258" s="425"/>
      <c r="N258" s="425"/>
      <c r="O258" s="425"/>
      <c r="P258" s="425"/>
      <c r="Q258" s="425"/>
      <c r="R258" s="425"/>
      <c r="S258" s="425"/>
      <c r="T258" s="425"/>
      <c r="U258" s="425"/>
      <c r="V258" s="425"/>
      <c r="W258" s="425"/>
      <c r="X258" s="425"/>
      <c r="Y258" s="425"/>
      <c r="Z258" s="425"/>
      <c r="AA258" s="425"/>
      <c r="AB258" s="425"/>
      <c r="AC258" s="425"/>
      <c r="AD258" s="425"/>
      <c r="AE258" s="425"/>
      <c r="AF258" s="425"/>
      <c r="AG258" s="425"/>
      <c r="AH258" s="425"/>
      <c r="AI258" s="425"/>
      <c r="AJ258" s="425"/>
      <c r="AK258" s="425"/>
      <c r="AL258" s="425"/>
      <c r="AM258" s="425"/>
      <c r="AN258" s="425"/>
      <c r="AO258" s="425"/>
      <c r="AP258" s="425"/>
      <c r="AQ258" s="425"/>
      <c r="AR258" s="425"/>
      <c r="AS258" s="425"/>
      <c r="AT258" s="425"/>
      <c r="AU258" s="425"/>
      <c r="AV258" s="425"/>
      <c r="AW258" s="425"/>
      <c r="AX258" s="425"/>
      <c r="AY258" s="425"/>
      <c r="AZ258" s="425"/>
      <c r="BA258" s="425"/>
      <c r="BB258" s="425"/>
      <c r="BC258" s="425"/>
      <c r="BD258" s="425"/>
      <c r="BE258" s="425"/>
      <c r="BF258" s="425"/>
      <c r="BG258" s="425"/>
      <c r="BH258" s="425"/>
      <c r="BI258" s="425"/>
      <c r="BJ258" s="425"/>
      <c r="BK258" s="425"/>
    </row>
    <row r="259" spans="1:63" ht="12.75" customHeight="1" x14ac:dyDescent="0.2">
      <c r="A259" s="425"/>
      <c r="B259" s="425"/>
      <c r="C259" s="425"/>
      <c r="D259" s="425"/>
      <c r="E259" s="425"/>
      <c r="F259" s="425"/>
      <c r="G259" s="425"/>
      <c r="H259" s="425"/>
      <c r="I259" s="425"/>
      <c r="J259" s="425"/>
      <c r="K259" s="425"/>
      <c r="L259" s="425"/>
      <c r="M259" s="425"/>
      <c r="N259" s="425"/>
      <c r="O259" s="425"/>
      <c r="P259" s="425"/>
      <c r="Q259" s="425"/>
      <c r="R259" s="425"/>
      <c r="S259" s="425"/>
      <c r="T259" s="425"/>
      <c r="U259" s="425"/>
      <c r="V259" s="425"/>
      <c r="W259" s="425"/>
      <c r="X259" s="425"/>
      <c r="Y259" s="425"/>
      <c r="Z259" s="425"/>
      <c r="AA259" s="425"/>
      <c r="AB259" s="425"/>
      <c r="AC259" s="425"/>
      <c r="AD259" s="425"/>
      <c r="AE259" s="425"/>
      <c r="AF259" s="425"/>
      <c r="AG259" s="425"/>
      <c r="AH259" s="425"/>
      <c r="AI259" s="425"/>
      <c r="AJ259" s="425"/>
      <c r="AK259" s="425"/>
      <c r="AL259" s="425"/>
      <c r="AM259" s="425"/>
      <c r="AN259" s="425"/>
      <c r="AO259" s="425"/>
      <c r="AP259" s="425"/>
      <c r="AQ259" s="425"/>
      <c r="AR259" s="425"/>
      <c r="AS259" s="425"/>
      <c r="AT259" s="425"/>
      <c r="AU259" s="425"/>
      <c r="AV259" s="425"/>
      <c r="AW259" s="425"/>
      <c r="AX259" s="425"/>
      <c r="AY259" s="425"/>
      <c r="AZ259" s="425"/>
      <c r="BA259" s="425"/>
      <c r="BB259" s="425"/>
      <c r="BC259" s="425"/>
      <c r="BD259" s="425"/>
      <c r="BE259" s="425"/>
      <c r="BF259" s="425"/>
      <c r="BG259" s="425"/>
      <c r="BH259" s="425"/>
      <c r="BI259" s="425"/>
      <c r="BJ259" s="425"/>
      <c r="BK259" s="425"/>
    </row>
    <row r="260" spans="1:63" ht="12.75" customHeight="1" x14ac:dyDescent="0.2">
      <c r="A260" s="425"/>
      <c r="B260" s="425"/>
      <c r="C260" s="425"/>
      <c r="D260" s="425"/>
      <c r="E260" s="425"/>
      <c r="F260" s="425"/>
      <c r="G260" s="425"/>
      <c r="H260" s="425"/>
      <c r="I260" s="425"/>
      <c r="J260" s="425"/>
      <c r="K260" s="425"/>
      <c r="L260" s="425"/>
      <c r="M260" s="425"/>
      <c r="N260" s="425"/>
      <c r="O260" s="425"/>
      <c r="P260" s="425"/>
      <c r="Q260" s="425"/>
      <c r="R260" s="425"/>
      <c r="S260" s="425"/>
      <c r="T260" s="425"/>
      <c r="U260" s="425"/>
      <c r="V260" s="425"/>
      <c r="W260" s="425"/>
      <c r="X260" s="425"/>
      <c r="Y260" s="425"/>
      <c r="Z260" s="425"/>
      <c r="AA260" s="425"/>
      <c r="AB260" s="425"/>
      <c r="AC260" s="425"/>
      <c r="AD260" s="425"/>
      <c r="AE260" s="425"/>
      <c r="AF260" s="425"/>
      <c r="AG260" s="425"/>
      <c r="AH260" s="425"/>
      <c r="AI260" s="425"/>
      <c r="AJ260" s="425"/>
      <c r="AK260" s="425"/>
      <c r="AL260" s="425"/>
      <c r="AM260" s="425"/>
      <c r="AN260" s="425"/>
      <c r="AO260" s="425"/>
      <c r="AP260" s="425"/>
      <c r="AQ260" s="425"/>
      <c r="AR260" s="425"/>
      <c r="AS260" s="425"/>
      <c r="AT260" s="425"/>
      <c r="AU260" s="425"/>
      <c r="AV260" s="425"/>
      <c r="AW260" s="425"/>
      <c r="AX260" s="425"/>
      <c r="AY260" s="425"/>
      <c r="AZ260" s="425"/>
      <c r="BA260" s="425"/>
      <c r="BB260" s="425"/>
      <c r="BC260" s="425"/>
      <c r="BD260" s="425"/>
      <c r="BE260" s="425"/>
      <c r="BF260" s="425"/>
      <c r="BG260" s="425"/>
      <c r="BH260" s="425"/>
      <c r="BI260" s="425"/>
      <c r="BJ260" s="425"/>
      <c r="BK260" s="425"/>
    </row>
    <row r="261" spans="1:63" ht="12.75" customHeight="1" x14ac:dyDescent="0.2">
      <c r="A261" s="425"/>
      <c r="B261" s="425"/>
      <c r="C261" s="425"/>
      <c r="D261" s="425"/>
      <c r="E261" s="425"/>
      <c r="F261" s="425"/>
      <c r="G261" s="425"/>
      <c r="H261" s="425"/>
      <c r="I261" s="425"/>
      <c r="J261" s="425"/>
      <c r="K261" s="425"/>
      <c r="L261" s="425"/>
      <c r="M261" s="425"/>
      <c r="N261" s="425"/>
      <c r="O261" s="425"/>
      <c r="P261" s="425"/>
      <c r="Q261" s="425"/>
      <c r="R261" s="425"/>
      <c r="S261" s="425"/>
      <c r="T261" s="425"/>
      <c r="U261" s="425"/>
      <c r="V261" s="425"/>
      <c r="W261" s="425"/>
      <c r="X261" s="425"/>
      <c r="Y261" s="425"/>
      <c r="Z261" s="425"/>
      <c r="AA261" s="425"/>
      <c r="AB261" s="425"/>
      <c r="AC261" s="425"/>
      <c r="AD261" s="425"/>
      <c r="AE261" s="425"/>
      <c r="AF261" s="425"/>
      <c r="AG261" s="425"/>
      <c r="AH261" s="425"/>
      <c r="AI261" s="425"/>
      <c r="AJ261" s="425"/>
      <c r="AK261" s="425"/>
      <c r="AL261" s="425"/>
      <c r="AM261" s="425"/>
      <c r="AN261" s="425"/>
      <c r="AO261" s="425"/>
      <c r="AP261" s="425"/>
      <c r="AQ261" s="425"/>
      <c r="AR261" s="425"/>
      <c r="AS261" s="425"/>
      <c r="AT261" s="425"/>
      <c r="AU261" s="425"/>
      <c r="AV261" s="425"/>
      <c r="AW261" s="425"/>
      <c r="AX261" s="425"/>
      <c r="AY261" s="425"/>
      <c r="AZ261" s="425"/>
      <c r="BA261" s="425"/>
      <c r="BB261" s="425"/>
      <c r="BC261" s="425"/>
      <c r="BD261" s="425"/>
      <c r="BE261" s="425"/>
      <c r="BF261" s="425"/>
      <c r="BG261" s="425"/>
      <c r="BH261" s="425"/>
      <c r="BI261" s="425"/>
      <c r="BJ261" s="425"/>
      <c r="BK261" s="425"/>
    </row>
    <row r="262" spans="1:63" ht="12.75" customHeight="1" x14ac:dyDescent="0.2">
      <c r="A262" s="425"/>
      <c r="B262" s="425"/>
      <c r="C262" s="425"/>
      <c r="D262" s="425"/>
      <c r="E262" s="425"/>
      <c r="F262" s="425"/>
      <c r="G262" s="425"/>
      <c r="H262" s="425"/>
      <c r="I262" s="425"/>
      <c r="J262" s="425"/>
      <c r="K262" s="425"/>
      <c r="L262" s="425"/>
      <c r="M262" s="425"/>
      <c r="N262" s="425"/>
      <c r="O262" s="425"/>
      <c r="P262" s="425"/>
      <c r="Q262" s="425"/>
      <c r="R262" s="425"/>
      <c r="S262" s="425"/>
      <c r="T262" s="425"/>
      <c r="U262" s="425"/>
      <c r="V262" s="425"/>
      <c r="W262" s="425"/>
      <c r="X262" s="425"/>
      <c r="Y262" s="425"/>
      <c r="Z262" s="425"/>
      <c r="AA262" s="425"/>
      <c r="AB262" s="425"/>
      <c r="AC262" s="425"/>
      <c r="AD262" s="425"/>
      <c r="AE262" s="425"/>
      <c r="AF262" s="425"/>
      <c r="AG262" s="425"/>
      <c r="AH262" s="425"/>
      <c r="AI262" s="425"/>
      <c r="AJ262" s="425"/>
      <c r="AK262" s="425"/>
      <c r="AL262" s="425"/>
      <c r="AM262" s="425"/>
      <c r="AN262" s="425"/>
      <c r="AO262" s="425"/>
      <c r="AP262" s="425"/>
      <c r="AQ262" s="425"/>
      <c r="AR262" s="425"/>
      <c r="AS262" s="425"/>
      <c r="AT262" s="425"/>
      <c r="AU262" s="425"/>
      <c r="AV262" s="425"/>
      <c r="AW262" s="425"/>
      <c r="AX262" s="425"/>
      <c r="AY262" s="425"/>
      <c r="AZ262" s="425"/>
      <c r="BA262" s="425"/>
      <c r="BB262" s="425"/>
      <c r="BC262" s="425"/>
      <c r="BD262" s="425"/>
      <c r="BE262" s="425"/>
      <c r="BF262" s="425"/>
      <c r="BG262" s="425"/>
      <c r="BH262" s="425"/>
      <c r="BI262" s="425"/>
      <c r="BJ262" s="425"/>
      <c r="BK262" s="425"/>
    </row>
    <row r="263" spans="1:63" ht="12.75" customHeight="1" x14ac:dyDescent="0.2">
      <c r="A263" s="425"/>
      <c r="B263" s="425"/>
      <c r="C263" s="425"/>
      <c r="D263" s="425"/>
      <c r="E263" s="425"/>
      <c r="F263" s="425"/>
      <c r="G263" s="425"/>
      <c r="H263" s="425"/>
      <c r="I263" s="425"/>
      <c r="J263" s="425"/>
      <c r="K263" s="425"/>
      <c r="L263" s="425"/>
      <c r="M263" s="425"/>
      <c r="N263" s="425"/>
      <c r="O263" s="425"/>
      <c r="P263" s="425"/>
      <c r="Q263" s="425"/>
      <c r="R263" s="425"/>
      <c r="S263" s="425"/>
      <c r="T263" s="425"/>
      <c r="U263" s="425"/>
      <c r="V263" s="425"/>
      <c r="W263" s="425"/>
      <c r="X263" s="425"/>
      <c r="Y263" s="425"/>
      <c r="Z263" s="425"/>
      <c r="AA263" s="425"/>
      <c r="AB263" s="425"/>
      <c r="AC263" s="425"/>
      <c r="AD263" s="425"/>
      <c r="AE263" s="425"/>
      <c r="AF263" s="425"/>
      <c r="AG263" s="425"/>
      <c r="AH263" s="425"/>
      <c r="AI263" s="425"/>
      <c r="AJ263" s="425"/>
      <c r="AK263" s="425"/>
      <c r="AL263" s="425"/>
      <c r="AM263" s="425"/>
      <c r="AN263" s="425"/>
      <c r="AO263" s="425"/>
      <c r="AP263" s="425"/>
      <c r="AQ263" s="425"/>
      <c r="AR263" s="425"/>
      <c r="AS263" s="425"/>
      <c r="AT263" s="425"/>
      <c r="AU263" s="425"/>
      <c r="AV263" s="425"/>
      <c r="AW263" s="425"/>
      <c r="AX263" s="425"/>
      <c r="AY263" s="425"/>
      <c r="AZ263" s="425"/>
      <c r="BA263" s="425"/>
      <c r="BB263" s="425"/>
      <c r="BC263" s="425"/>
      <c r="BD263" s="425"/>
      <c r="BE263" s="425"/>
      <c r="BF263" s="425"/>
      <c r="BG263" s="425"/>
      <c r="BH263" s="425"/>
      <c r="BI263" s="425"/>
      <c r="BJ263" s="425"/>
      <c r="BK263" s="425"/>
    </row>
    <row r="264" spans="1:63" ht="12.75" customHeight="1" x14ac:dyDescent="0.2">
      <c r="A264" s="425"/>
      <c r="B264" s="425"/>
      <c r="C264" s="425"/>
      <c r="D264" s="425"/>
      <c r="E264" s="425"/>
      <c r="F264" s="425"/>
      <c r="G264" s="425"/>
      <c r="H264" s="425"/>
      <c r="I264" s="425"/>
      <c r="J264" s="425"/>
      <c r="K264" s="425"/>
      <c r="L264" s="425"/>
      <c r="M264" s="425"/>
      <c r="N264" s="425"/>
      <c r="O264" s="425"/>
      <c r="P264" s="425"/>
      <c r="Q264" s="425"/>
      <c r="R264" s="425"/>
      <c r="S264" s="425"/>
      <c r="T264" s="425"/>
      <c r="U264" s="425"/>
      <c r="V264" s="425"/>
      <c r="W264" s="425"/>
      <c r="X264" s="425"/>
      <c r="Y264" s="425"/>
      <c r="Z264" s="425"/>
      <c r="AA264" s="425"/>
      <c r="AB264" s="425"/>
      <c r="AC264" s="425"/>
      <c r="AD264" s="425"/>
      <c r="AE264" s="425"/>
      <c r="AF264" s="425"/>
      <c r="AG264" s="425"/>
      <c r="AH264" s="425"/>
      <c r="AI264" s="425"/>
      <c r="AJ264" s="425"/>
      <c r="AK264" s="425"/>
      <c r="AL264" s="425"/>
      <c r="AM264" s="425"/>
      <c r="AN264" s="425"/>
      <c r="AO264" s="425"/>
      <c r="AP264" s="425"/>
      <c r="AQ264" s="425"/>
      <c r="AR264" s="425"/>
      <c r="AS264" s="425"/>
      <c r="AT264" s="425"/>
      <c r="AU264" s="425"/>
      <c r="AV264" s="425"/>
      <c r="AW264" s="425"/>
      <c r="AX264" s="425"/>
      <c r="AY264" s="425"/>
      <c r="AZ264" s="425"/>
      <c r="BA264" s="425"/>
      <c r="BB264" s="425"/>
      <c r="BC264" s="425"/>
      <c r="BD264" s="425"/>
      <c r="BE264" s="425"/>
      <c r="BF264" s="425"/>
      <c r="BG264" s="425"/>
      <c r="BH264" s="425"/>
      <c r="BI264" s="425"/>
      <c r="BJ264" s="425"/>
      <c r="BK264" s="425"/>
    </row>
    <row r="265" spans="1:63" ht="12.75" customHeight="1" x14ac:dyDescent="0.2">
      <c r="A265" s="425"/>
      <c r="B265" s="425"/>
      <c r="C265" s="425"/>
      <c r="D265" s="425"/>
      <c r="E265" s="425"/>
      <c r="F265" s="425"/>
      <c r="G265" s="425"/>
      <c r="H265" s="425"/>
      <c r="I265" s="425"/>
      <c r="J265" s="425"/>
      <c r="K265" s="425"/>
      <c r="L265" s="425"/>
      <c r="M265" s="425"/>
      <c r="N265" s="425"/>
      <c r="O265" s="425"/>
      <c r="P265" s="425"/>
      <c r="Q265" s="425"/>
      <c r="R265" s="425"/>
      <c r="S265" s="425"/>
      <c r="T265" s="425"/>
      <c r="U265" s="425"/>
      <c r="V265" s="425"/>
      <c r="W265" s="425"/>
      <c r="X265" s="425"/>
      <c r="Y265" s="425"/>
      <c r="Z265" s="425"/>
      <c r="AA265" s="425"/>
      <c r="AB265" s="425"/>
      <c r="AC265" s="425"/>
      <c r="AD265" s="425"/>
      <c r="AE265" s="425"/>
      <c r="AF265" s="425"/>
      <c r="AG265" s="425"/>
      <c r="AH265" s="425"/>
      <c r="AI265" s="425"/>
      <c r="AJ265" s="425"/>
      <c r="AK265" s="425"/>
      <c r="AL265" s="425"/>
      <c r="AM265" s="425"/>
      <c r="AN265" s="425"/>
      <c r="AO265" s="425"/>
      <c r="AP265" s="425"/>
      <c r="AQ265" s="425"/>
      <c r="AR265" s="425"/>
      <c r="AS265" s="425"/>
      <c r="AT265" s="425"/>
      <c r="AU265" s="425"/>
      <c r="AV265" s="425"/>
      <c r="AW265" s="425"/>
      <c r="AX265" s="425"/>
      <c r="AY265" s="425"/>
      <c r="AZ265" s="425"/>
      <c r="BA265" s="425"/>
      <c r="BB265" s="425"/>
      <c r="BC265" s="425"/>
      <c r="BD265" s="425"/>
      <c r="BE265" s="425"/>
      <c r="BF265" s="425"/>
      <c r="BG265" s="425"/>
      <c r="BH265" s="425"/>
      <c r="BI265" s="425"/>
      <c r="BJ265" s="425"/>
      <c r="BK265" s="425"/>
    </row>
    <row r="266" spans="1:63" ht="12.75" customHeight="1" x14ac:dyDescent="0.2">
      <c r="A266" s="425"/>
      <c r="B266" s="425"/>
      <c r="C266" s="425"/>
      <c r="D266" s="425"/>
      <c r="E266" s="425"/>
      <c r="F266" s="425"/>
      <c r="G266" s="425"/>
      <c r="H266" s="425"/>
      <c r="I266" s="425"/>
      <c r="J266" s="425"/>
      <c r="K266" s="425"/>
      <c r="L266" s="425"/>
      <c r="M266" s="425"/>
      <c r="N266" s="425"/>
      <c r="O266" s="425"/>
      <c r="P266" s="425"/>
      <c r="Q266" s="425"/>
      <c r="R266" s="425"/>
      <c r="S266" s="425"/>
      <c r="T266" s="425"/>
      <c r="U266" s="425"/>
      <c r="V266" s="425"/>
      <c r="W266" s="425"/>
      <c r="X266" s="425"/>
      <c r="Y266" s="425"/>
      <c r="Z266" s="425"/>
      <c r="AA266" s="425"/>
      <c r="AB266" s="425"/>
      <c r="AC266" s="425"/>
      <c r="AD266" s="425"/>
      <c r="AE266" s="425"/>
      <c r="AF266" s="425"/>
      <c r="AG266" s="425"/>
      <c r="AH266" s="425"/>
      <c r="AI266" s="425"/>
      <c r="AJ266" s="425"/>
      <c r="AK266" s="425"/>
      <c r="AL266" s="425"/>
      <c r="AM266" s="425"/>
      <c r="AN266" s="425"/>
      <c r="AO266" s="425"/>
      <c r="AP266" s="425"/>
      <c r="AQ266" s="425"/>
      <c r="AR266" s="425"/>
      <c r="AS266" s="425"/>
      <c r="AT266" s="425"/>
      <c r="AU266" s="425"/>
      <c r="AV266" s="425"/>
      <c r="AW266" s="425"/>
      <c r="AX266" s="425"/>
      <c r="AY266" s="425"/>
      <c r="AZ266" s="425"/>
      <c r="BA266" s="425"/>
      <c r="BB266" s="425"/>
      <c r="BC266" s="425"/>
      <c r="BD266" s="425"/>
      <c r="BE266" s="425"/>
      <c r="BF266" s="425"/>
      <c r="BG266" s="425"/>
      <c r="BH266" s="425"/>
      <c r="BI266" s="425"/>
      <c r="BJ266" s="425"/>
      <c r="BK266" s="425"/>
    </row>
    <row r="267" spans="1:63" ht="12.75" customHeight="1" x14ac:dyDescent="0.2">
      <c r="A267" s="425"/>
      <c r="B267" s="425"/>
      <c r="C267" s="425"/>
      <c r="D267" s="425"/>
      <c r="E267" s="425"/>
      <c r="F267" s="425"/>
      <c r="G267" s="425"/>
      <c r="H267" s="425"/>
      <c r="I267" s="425"/>
      <c r="J267" s="425"/>
      <c r="K267" s="425"/>
      <c r="L267" s="425"/>
      <c r="M267" s="425"/>
      <c r="N267" s="425"/>
      <c r="O267" s="425"/>
      <c r="P267" s="425"/>
      <c r="Q267" s="425"/>
      <c r="R267" s="425"/>
      <c r="S267" s="425"/>
      <c r="T267" s="425"/>
      <c r="U267" s="425"/>
      <c r="V267" s="425"/>
      <c r="W267" s="425"/>
      <c r="X267" s="425"/>
      <c r="Y267" s="425"/>
      <c r="Z267" s="425"/>
      <c r="AA267" s="425"/>
      <c r="AB267" s="425"/>
      <c r="AC267" s="425"/>
      <c r="AD267" s="425"/>
      <c r="AE267" s="425"/>
      <c r="AF267" s="425"/>
      <c r="AG267" s="425"/>
      <c r="AH267" s="425"/>
      <c r="AI267" s="425"/>
      <c r="AJ267" s="425"/>
      <c r="AK267" s="425"/>
      <c r="AL267" s="425"/>
      <c r="AM267" s="425"/>
      <c r="AN267" s="425"/>
      <c r="AO267" s="425"/>
      <c r="AP267" s="425"/>
      <c r="AQ267" s="425"/>
      <c r="AR267" s="425"/>
      <c r="AS267" s="425"/>
      <c r="AT267" s="425"/>
      <c r="AU267" s="425"/>
      <c r="AV267" s="425"/>
      <c r="AW267" s="425"/>
      <c r="AX267" s="425"/>
      <c r="AY267" s="425"/>
      <c r="AZ267" s="425"/>
      <c r="BA267" s="425"/>
      <c r="BB267" s="425"/>
      <c r="BC267" s="425"/>
      <c r="BD267" s="425"/>
      <c r="BE267" s="425"/>
      <c r="BF267" s="425"/>
      <c r="BG267" s="425"/>
      <c r="BH267" s="425"/>
      <c r="BI267" s="425"/>
      <c r="BJ267" s="425"/>
      <c r="BK267" s="425"/>
    </row>
    <row r="268" spans="1:63" ht="12.75" customHeight="1" x14ac:dyDescent="0.2">
      <c r="A268" s="425"/>
      <c r="B268" s="425"/>
      <c r="C268" s="425"/>
      <c r="D268" s="425"/>
      <c r="E268" s="425"/>
      <c r="F268" s="425"/>
      <c r="G268" s="425"/>
      <c r="H268" s="425"/>
      <c r="I268" s="425"/>
      <c r="J268" s="425"/>
      <c r="K268" s="425"/>
      <c r="L268" s="425"/>
      <c r="M268" s="425"/>
      <c r="N268" s="425"/>
      <c r="O268" s="425"/>
      <c r="P268" s="425"/>
      <c r="Q268" s="425"/>
      <c r="R268" s="425"/>
      <c r="S268" s="425"/>
      <c r="T268" s="425"/>
      <c r="U268" s="425"/>
      <c r="V268" s="425"/>
      <c r="W268" s="425"/>
      <c r="X268" s="425"/>
      <c r="Y268" s="425"/>
      <c r="Z268" s="425"/>
      <c r="AA268" s="425"/>
      <c r="AB268" s="425"/>
      <c r="AC268" s="425"/>
      <c r="AD268" s="425"/>
      <c r="AE268" s="425"/>
      <c r="AF268" s="425"/>
      <c r="AG268" s="425"/>
      <c r="AH268" s="425"/>
      <c r="AI268" s="425"/>
      <c r="AJ268" s="425"/>
      <c r="AK268" s="425"/>
      <c r="AL268" s="425"/>
      <c r="AM268" s="425"/>
      <c r="AN268" s="425"/>
      <c r="AO268" s="425"/>
      <c r="AP268" s="425"/>
      <c r="AQ268" s="425"/>
      <c r="AR268" s="425"/>
      <c r="AS268" s="425"/>
      <c r="AT268" s="425"/>
      <c r="AU268" s="425"/>
      <c r="AV268" s="425"/>
      <c r="AW268" s="425"/>
      <c r="AX268" s="425"/>
      <c r="AY268" s="425"/>
      <c r="AZ268" s="425"/>
      <c r="BA268" s="425"/>
      <c r="BB268" s="425"/>
      <c r="BC268" s="425"/>
      <c r="BD268" s="425"/>
      <c r="BE268" s="425"/>
      <c r="BF268" s="425"/>
      <c r="BG268" s="425"/>
      <c r="BH268" s="425"/>
      <c r="BI268" s="425"/>
      <c r="BJ268" s="425"/>
      <c r="BK268" s="425"/>
    </row>
    <row r="269" spans="1:63" ht="12.75" customHeight="1" x14ac:dyDescent="0.2">
      <c r="A269" s="425"/>
      <c r="B269" s="425"/>
      <c r="C269" s="425"/>
      <c r="D269" s="425"/>
      <c r="E269" s="425"/>
      <c r="F269" s="425"/>
      <c r="G269" s="425"/>
      <c r="H269" s="425"/>
      <c r="I269" s="425"/>
      <c r="J269" s="425"/>
      <c r="K269" s="425"/>
      <c r="L269" s="425"/>
      <c r="M269" s="425"/>
      <c r="N269" s="425"/>
      <c r="O269" s="425"/>
      <c r="P269" s="425"/>
      <c r="Q269" s="425"/>
      <c r="R269" s="425"/>
      <c r="S269" s="425"/>
      <c r="T269" s="425"/>
      <c r="U269" s="425"/>
      <c r="V269" s="425"/>
      <c r="W269" s="425"/>
      <c r="X269" s="425"/>
      <c r="Y269" s="425"/>
      <c r="Z269" s="425"/>
      <c r="AA269" s="425"/>
      <c r="AB269" s="425"/>
      <c r="AC269" s="425"/>
      <c r="AD269" s="425"/>
      <c r="AE269" s="425"/>
      <c r="AF269" s="425"/>
      <c r="AG269" s="425"/>
      <c r="AH269" s="425"/>
      <c r="AI269" s="425"/>
      <c r="AJ269" s="425"/>
      <c r="AK269" s="425"/>
      <c r="AL269" s="425"/>
      <c r="AM269" s="425"/>
      <c r="AN269" s="425"/>
      <c r="AO269" s="425"/>
      <c r="AP269" s="425"/>
      <c r="AQ269" s="425"/>
      <c r="AR269" s="425"/>
      <c r="AS269" s="425"/>
      <c r="AT269" s="425"/>
      <c r="AU269" s="425"/>
      <c r="AV269" s="425"/>
      <c r="AW269" s="425"/>
      <c r="AX269" s="425"/>
      <c r="AY269" s="425"/>
      <c r="AZ269" s="425"/>
      <c r="BA269" s="425"/>
      <c r="BB269" s="425"/>
      <c r="BC269" s="425"/>
      <c r="BD269" s="425"/>
      <c r="BE269" s="425"/>
      <c r="BF269" s="425"/>
      <c r="BG269" s="425"/>
      <c r="BH269" s="425"/>
      <c r="BI269" s="425"/>
      <c r="BJ269" s="425"/>
      <c r="BK269" s="425"/>
    </row>
    <row r="270" spans="1:63" ht="12.75" customHeight="1" x14ac:dyDescent="0.2">
      <c r="A270" s="425"/>
      <c r="B270" s="425"/>
      <c r="C270" s="425"/>
      <c r="D270" s="425"/>
      <c r="E270" s="425"/>
      <c r="F270" s="425"/>
      <c r="G270" s="425"/>
      <c r="H270" s="425"/>
      <c r="I270" s="425"/>
      <c r="J270" s="425"/>
      <c r="K270" s="425"/>
      <c r="L270" s="425"/>
      <c r="M270" s="425"/>
      <c r="N270" s="425"/>
      <c r="O270" s="425"/>
      <c r="P270" s="425"/>
      <c r="Q270" s="425"/>
      <c r="R270" s="425"/>
      <c r="S270" s="425"/>
      <c r="T270" s="425"/>
      <c r="U270" s="425"/>
      <c r="V270" s="425"/>
      <c r="W270" s="425"/>
      <c r="X270" s="425"/>
      <c r="Y270" s="425"/>
      <c r="Z270" s="425"/>
      <c r="AA270" s="425"/>
      <c r="AB270" s="425"/>
      <c r="AC270" s="425"/>
      <c r="AD270" s="425"/>
      <c r="AE270" s="425"/>
      <c r="AF270" s="425"/>
      <c r="AG270" s="425"/>
      <c r="AH270" s="425"/>
      <c r="AI270" s="425"/>
      <c r="AJ270" s="425"/>
      <c r="AK270" s="425"/>
      <c r="AL270" s="425"/>
      <c r="AM270" s="425"/>
      <c r="AN270" s="425"/>
      <c r="AO270" s="425"/>
      <c r="AP270" s="425"/>
      <c r="AQ270" s="425"/>
      <c r="AR270" s="425"/>
      <c r="AS270" s="425"/>
      <c r="AT270" s="425"/>
      <c r="AU270" s="425"/>
      <c r="AV270" s="425"/>
      <c r="AW270" s="425"/>
      <c r="AX270" s="425"/>
      <c r="AY270" s="425"/>
      <c r="AZ270" s="425"/>
      <c r="BA270" s="425"/>
      <c r="BB270" s="425"/>
      <c r="BC270" s="425"/>
      <c r="BD270" s="425"/>
      <c r="BE270" s="425"/>
      <c r="BF270" s="425"/>
      <c r="BG270" s="425"/>
      <c r="BH270" s="425"/>
      <c r="BI270" s="425"/>
      <c r="BJ270" s="425"/>
      <c r="BK270" s="425"/>
    </row>
    <row r="271" spans="1:63" ht="12.75" customHeight="1" x14ac:dyDescent="0.2">
      <c r="A271" s="425"/>
      <c r="B271" s="425"/>
      <c r="C271" s="425"/>
      <c r="D271" s="425"/>
      <c r="E271" s="425"/>
      <c r="F271" s="425"/>
      <c r="G271" s="425"/>
      <c r="H271" s="425"/>
      <c r="I271" s="425"/>
      <c r="J271" s="425"/>
      <c r="K271" s="425"/>
      <c r="L271" s="425"/>
      <c r="M271" s="425"/>
      <c r="N271" s="425"/>
      <c r="O271" s="425"/>
      <c r="P271" s="425"/>
      <c r="Q271" s="425"/>
      <c r="R271" s="425"/>
      <c r="S271" s="425"/>
      <c r="T271" s="425"/>
      <c r="U271" s="425"/>
      <c r="V271" s="425"/>
      <c r="W271" s="425"/>
      <c r="X271" s="425"/>
      <c r="Y271" s="425"/>
      <c r="Z271" s="425"/>
      <c r="AA271" s="425"/>
      <c r="AB271" s="425"/>
      <c r="AC271" s="425"/>
      <c r="AD271" s="425"/>
      <c r="AE271" s="425"/>
      <c r="AF271" s="425"/>
      <c r="AG271" s="425"/>
      <c r="AH271" s="425"/>
      <c r="AI271" s="425"/>
      <c r="AJ271" s="425"/>
      <c r="AK271" s="425"/>
      <c r="AL271" s="425"/>
      <c r="AM271" s="425"/>
      <c r="AN271" s="425"/>
      <c r="AO271" s="425"/>
      <c r="AP271" s="425"/>
      <c r="AQ271" s="425"/>
      <c r="AR271" s="425"/>
      <c r="AS271" s="425"/>
      <c r="AT271" s="425"/>
      <c r="AU271" s="425"/>
      <c r="AV271" s="425"/>
      <c r="AW271" s="425"/>
      <c r="AX271" s="425"/>
      <c r="AY271" s="425"/>
      <c r="AZ271" s="425"/>
      <c r="BA271" s="425"/>
      <c r="BB271" s="425"/>
      <c r="BC271" s="425"/>
      <c r="BD271" s="425"/>
      <c r="BE271" s="425"/>
      <c r="BF271" s="425"/>
      <c r="BG271" s="425"/>
      <c r="BH271" s="425"/>
      <c r="BI271" s="425"/>
      <c r="BJ271" s="425"/>
      <c r="BK271" s="425"/>
    </row>
    <row r="272" spans="1:63" ht="12.75" customHeight="1" x14ac:dyDescent="0.2">
      <c r="A272" s="425"/>
      <c r="B272" s="425"/>
      <c r="C272" s="425"/>
      <c r="D272" s="425"/>
      <c r="E272" s="425"/>
      <c r="F272" s="425"/>
      <c r="G272" s="425"/>
      <c r="H272" s="425"/>
      <c r="I272" s="425"/>
      <c r="J272" s="425"/>
      <c r="K272" s="425"/>
      <c r="L272" s="425"/>
      <c r="M272" s="425"/>
      <c r="N272" s="425"/>
      <c r="O272" s="425"/>
      <c r="P272" s="425"/>
      <c r="Q272" s="425"/>
      <c r="R272" s="425"/>
      <c r="S272" s="425"/>
      <c r="T272" s="425"/>
      <c r="U272" s="425"/>
      <c r="V272" s="425"/>
      <c r="W272" s="425"/>
      <c r="X272" s="425"/>
      <c r="Y272" s="425"/>
      <c r="Z272" s="425"/>
      <c r="AA272" s="425"/>
      <c r="AB272" s="425"/>
      <c r="AC272" s="425"/>
      <c r="AD272" s="425"/>
      <c r="AE272" s="425"/>
      <c r="AF272" s="425"/>
      <c r="AG272" s="425"/>
      <c r="AH272" s="425"/>
      <c r="AI272" s="425"/>
      <c r="AJ272" s="425"/>
      <c r="AK272" s="425"/>
      <c r="AL272" s="425"/>
      <c r="AM272" s="425"/>
      <c r="AN272" s="425"/>
      <c r="AO272" s="425"/>
      <c r="AP272" s="425"/>
      <c r="AQ272" s="425"/>
      <c r="AR272" s="425"/>
      <c r="AS272" s="425"/>
      <c r="AT272" s="425"/>
      <c r="AU272" s="425"/>
      <c r="AV272" s="425"/>
      <c r="AW272" s="425"/>
      <c r="AX272" s="425"/>
      <c r="AY272" s="425"/>
      <c r="AZ272" s="425"/>
      <c r="BA272" s="425"/>
      <c r="BB272" s="425"/>
      <c r="BC272" s="425"/>
      <c r="BD272" s="425"/>
      <c r="BE272" s="425"/>
      <c r="BF272" s="425"/>
      <c r="BG272" s="425"/>
      <c r="BH272" s="425"/>
      <c r="BI272" s="425"/>
      <c r="BJ272" s="425"/>
      <c r="BK272" s="425"/>
    </row>
    <row r="273" spans="1:63" ht="12.75" customHeight="1" x14ac:dyDescent="0.2">
      <c r="A273" s="425"/>
      <c r="B273" s="425"/>
      <c r="C273" s="425"/>
      <c r="D273" s="425"/>
      <c r="E273" s="425"/>
      <c r="F273" s="425"/>
      <c r="G273" s="425"/>
      <c r="H273" s="425"/>
      <c r="I273" s="425"/>
      <c r="J273" s="425"/>
      <c r="K273" s="425"/>
      <c r="L273" s="425"/>
      <c r="M273" s="425"/>
      <c r="N273" s="425"/>
      <c r="O273" s="425"/>
      <c r="P273" s="425"/>
      <c r="Q273" s="425"/>
      <c r="R273" s="425"/>
      <c r="S273" s="425"/>
      <c r="T273" s="425"/>
      <c r="U273" s="425"/>
      <c r="V273" s="425"/>
      <c r="W273" s="425"/>
      <c r="X273" s="425"/>
      <c r="Y273" s="425"/>
      <c r="Z273" s="425"/>
      <c r="AA273" s="425"/>
      <c r="AB273" s="425"/>
      <c r="AC273" s="425"/>
      <c r="AD273" s="425"/>
      <c r="AE273" s="425"/>
      <c r="AF273" s="425"/>
      <c r="AG273" s="425"/>
      <c r="AH273" s="425"/>
      <c r="AI273" s="425"/>
      <c r="AJ273" s="425"/>
      <c r="AK273" s="425"/>
      <c r="AL273" s="425"/>
      <c r="AM273" s="425"/>
      <c r="AN273" s="425"/>
      <c r="AO273" s="425"/>
      <c r="AP273" s="425"/>
      <c r="AQ273" s="425"/>
      <c r="AR273" s="425"/>
      <c r="AS273" s="425"/>
      <c r="AT273" s="425"/>
      <c r="AU273" s="425"/>
      <c r="AV273" s="425"/>
      <c r="AW273" s="425"/>
      <c r="AX273" s="425"/>
      <c r="AY273" s="425"/>
      <c r="AZ273" s="425"/>
      <c r="BA273" s="425"/>
      <c r="BB273" s="425"/>
      <c r="BC273" s="425"/>
      <c r="BD273" s="425"/>
      <c r="BE273" s="425"/>
      <c r="BF273" s="425"/>
      <c r="BG273" s="425"/>
      <c r="BH273" s="425"/>
      <c r="BI273" s="425"/>
      <c r="BJ273" s="425"/>
      <c r="BK273" s="425"/>
    </row>
    <row r="274" spans="1:63" ht="12.75" customHeight="1" x14ac:dyDescent="0.2">
      <c r="A274" s="425"/>
      <c r="B274" s="425"/>
      <c r="C274" s="425"/>
      <c r="D274" s="425"/>
      <c r="E274" s="425"/>
      <c r="F274" s="425"/>
      <c r="G274" s="425"/>
      <c r="H274" s="425"/>
      <c r="I274" s="425"/>
      <c r="J274" s="425"/>
      <c r="K274" s="425"/>
      <c r="L274" s="425"/>
      <c r="M274" s="425"/>
      <c r="N274" s="425"/>
      <c r="O274" s="425"/>
      <c r="P274" s="425"/>
      <c r="Q274" s="425"/>
      <c r="R274" s="425"/>
      <c r="S274" s="425"/>
      <c r="T274" s="425"/>
      <c r="U274" s="425"/>
      <c r="V274" s="425"/>
      <c r="W274" s="425"/>
      <c r="X274" s="425"/>
      <c r="Y274" s="425"/>
      <c r="Z274" s="425"/>
      <c r="AA274" s="425"/>
      <c r="AB274" s="425"/>
      <c r="AC274" s="425"/>
      <c r="AD274" s="425"/>
      <c r="AE274" s="425"/>
      <c r="AF274" s="425"/>
      <c r="AG274" s="425"/>
      <c r="AH274" s="425"/>
      <c r="AI274" s="425"/>
      <c r="AJ274" s="425"/>
      <c r="AK274" s="425"/>
      <c r="AL274" s="425"/>
      <c r="AM274" s="425"/>
      <c r="AN274" s="425"/>
      <c r="AO274" s="425"/>
      <c r="AP274" s="425"/>
      <c r="AQ274" s="425"/>
      <c r="AR274" s="425"/>
      <c r="AS274" s="425"/>
      <c r="AT274" s="425"/>
      <c r="AU274" s="425"/>
      <c r="AV274" s="425"/>
      <c r="AW274" s="425"/>
      <c r="AX274" s="425"/>
      <c r="AY274" s="425"/>
      <c r="AZ274" s="425"/>
      <c r="BA274" s="425"/>
      <c r="BB274" s="425"/>
      <c r="BC274" s="425"/>
      <c r="BD274" s="425"/>
      <c r="BE274" s="425"/>
      <c r="BF274" s="425"/>
      <c r="BG274" s="425"/>
      <c r="BH274" s="425"/>
      <c r="BI274" s="425"/>
      <c r="BJ274" s="425"/>
      <c r="BK274" s="425"/>
    </row>
    <row r="275" spans="1:63" ht="12.75" customHeight="1" x14ac:dyDescent="0.2">
      <c r="A275" s="425"/>
      <c r="B275" s="425"/>
      <c r="C275" s="425"/>
      <c r="D275" s="425"/>
      <c r="E275" s="425"/>
      <c r="F275" s="425"/>
      <c r="G275" s="425"/>
      <c r="H275" s="425"/>
      <c r="I275" s="425"/>
      <c r="J275" s="425"/>
      <c r="K275" s="425"/>
      <c r="L275" s="425"/>
      <c r="M275" s="425"/>
      <c r="N275" s="425"/>
      <c r="O275" s="425"/>
      <c r="P275" s="425"/>
      <c r="Q275" s="425"/>
      <c r="R275" s="425"/>
      <c r="S275" s="425"/>
      <c r="T275" s="425"/>
      <c r="U275" s="425"/>
      <c r="V275" s="425"/>
      <c r="W275" s="425"/>
      <c r="X275" s="425"/>
      <c r="Y275" s="425"/>
      <c r="Z275" s="425"/>
      <c r="AA275" s="425"/>
      <c r="AB275" s="425"/>
      <c r="AC275" s="425"/>
      <c r="AD275" s="425"/>
      <c r="AE275" s="425"/>
      <c r="AF275" s="425"/>
      <c r="AG275" s="425"/>
      <c r="AH275" s="425"/>
      <c r="AI275" s="425"/>
      <c r="AJ275" s="425"/>
      <c r="AK275" s="425"/>
      <c r="AL275" s="425"/>
      <c r="AM275" s="425"/>
      <c r="AN275" s="425"/>
      <c r="AO275" s="425"/>
      <c r="AP275" s="425"/>
      <c r="AQ275" s="425"/>
      <c r="AR275" s="425"/>
      <c r="AS275" s="425"/>
      <c r="AT275" s="425"/>
      <c r="AU275" s="425"/>
      <c r="AV275" s="425"/>
      <c r="AW275" s="425"/>
      <c r="AX275" s="425"/>
      <c r="AY275" s="425"/>
      <c r="AZ275" s="425"/>
      <c r="BA275" s="425"/>
      <c r="BB275" s="425"/>
      <c r="BC275" s="425"/>
      <c r="BD275" s="425"/>
      <c r="BE275" s="425"/>
      <c r="BF275" s="425"/>
      <c r="BG275" s="425"/>
      <c r="BH275" s="425"/>
      <c r="BI275" s="425"/>
      <c r="BJ275" s="425"/>
      <c r="BK275" s="425"/>
    </row>
    <row r="276" spans="1:63" ht="12.75" customHeight="1" x14ac:dyDescent="0.2">
      <c r="A276" s="425"/>
      <c r="B276" s="425"/>
      <c r="C276" s="425"/>
      <c r="D276" s="425"/>
      <c r="E276" s="425"/>
      <c r="F276" s="425"/>
      <c r="G276" s="425"/>
      <c r="H276" s="425"/>
      <c r="I276" s="425"/>
      <c r="J276" s="425"/>
      <c r="K276" s="425"/>
      <c r="L276" s="425"/>
      <c r="M276" s="425"/>
      <c r="N276" s="425"/>
      <c r="O276" s="425"/>
      <c r="P276" s="425"/>
      <c r="Q276" s="425"/>
      <c r="R276" s="425"/>
      <c r="S276" s="425"/>
      <c r="T276" s="425"/>
      <c r="U276" s="425"/>
      <c r="V276" s="425"/>
      <c r="W276" s="425"/>
      <c r="X276" s="425"/>
      <c r="Y276" s="425"/>
      <c r="Z276" s="425"/>
      <c r="AA276" s="425"/>
      <c r="AB276" s="425"/>
      <c r="AC276" s="425"/>
      <c r="AD276" s="425"/>
      <c r="AE276" s="425"/>
      <c r="AF276" s="425"/>
      <c r="AG276" s="425"/>
      <c r="AH276" s="425"/>
      <c r="AI276" s="425"/>
      <c r="AJ276" s="425"/>
      <c r="AK276" s="425"/>
      <c r="AL276" s="425"/>
      <c r="AM276" s="425"/>
      <c r="AN276" s="425"/>
      <c r="AO276" s="425"/>
      <c r="AP276" s="425"/>
      <c r="AQ276" s="425"/>
      <c r="AR276" s="425"/>
      <c r="AS276" s="425"/>
      <c r="AT276" s="425"/>
      <c r="AU276" s="425"/>
      <c r="AV276" s="425"/>
      <c r="AW276" s="425"/>
      <c r="AX276" s="425"/>
      <c r="AY276" s="425"/>
      <c r="AZ276" s="425"/>
      <c r="BA276" s="425"/>
      <c r="BB276" s="425"/>
      <c r="BC276" s="425"/>
      <c r="BD276" s="425"/>
      <c r="BE276" s="425"/>
      <c r="BF276" s="425"/>
      <c r="BG276" s="425"/>
      <c r="BH276" s="425"/>
      <c r="BI276" s="425"/>
      <c r="BJ276" s="425"/>
      <c r="BK276" s="425"/>
    </row>
    <row r="277" spans="1:63" ht="12.75" customHeight="1" x14ac:dyDescent="0.2">
      <c r="A277" s="425"/>
      <c r="B277" s="425"/>
      <c r="C277" s="425"/>
      <c r="D277" s="425"/>
      <c r="E277" s="425"/>
      <c r="F277" s="425"/>
      <c r="G277" s="425"/>
      <c r="H277" s="425"/>
      <c r="I277" s="425"/>
      <c r="J277" s="425"/>
      <c r="K277" s="425"/>
      <c r="L277" s="425"/>
      <c r="M277" s="425"/>
      <c r="N277" s="425"/>
      <c r="O277" s="425"/>
      <c r="P277" s="425"/>
      <c r="Q277" s="425"/>
      <c r="R277" s="425"/>
      <c r="S277" s="425"/>
      <c r="T277" s="425"/>
      <c r="U277" s="425"/>
      <c r="V277" s="425"/>
      <c r="W277" s="425"/>
      <c r="X277" s="425"/>
      <c r="Y277" s="425"/>
      <c r="Z277" s="425"/>
      <c r="AA277" s="425"/>
      <c r="AB277" s="425"/>
      <c r="AC277" s="425"/>
      <c r="AD277" s="425"/>
      <c r="AE277" s="425"/>
      <c r="AF277" s="425"/>
      <c r="AG277" s="425"/>
      <c r="AH277" s="425"/>
      <c r="AI277" s="425"/>
      <c r="AJ277" s="425"/>
      <c r="AK277" s="425"/>
      <c r="AL277" s="425"/>
      <c r="AM277" s="425"/>
      <c r="AN277" s="425"/>
      <c r="AO277" s="425"/>
      <c r="AP277" s="425"/>
      <c r="AQ277" s="425"/>
      <c r="AR277" s="425"/>
      <c r="AS277" s="425"/>
      <c r="AT277" s="425"/>
      <c r="AU277" s="425"/>
      <c r="AV277" s="425"/>
      <c r="AW277" s="425"/>
      <c r="AX277" s="425"/>
      <c r="AY277" s="425"/>
      <c r="AZ277" s="425"/>
      <c r="BA277" s="425"/>
      <c r="BB277" s="425"/>
      <c r="BC277" s="425"/>
      <c r="BD277" s="425"/>
      <c r="BE277" s="425"/>
      <c r="BF277" s="425"/>
      <c r="BG277" s="425"/>
      <c r="BH277" s="425"/>
      <c r="BI277" s="425"/>
      <c r="BJ277" s="425"/>
      <c r="BK277" s="425"/>
    </row>
    <row r="278" spans="1:63" ht="12.75" customHeight="1" x14ac:dyDescent="0.2">
      <c r="A278" s="425"/>
      <c r="B278" s="425"/>
      <c r="C278" s="425"/>
      <c r="D278" s="425"/>
      <c r="E278" s="425"/>
      <c r="F278" s="425"/>
      <c r="G278" s="425"/>
      <c r="H278" s="425"/>
      <c r="I278" s="425"/>
      <c r="J278" s="425"/>
      <c r="K278" s="425"/>
      <c r="L278" s="425"/>
      <c r="M278" s="425"/>
      <c r="N278" s="425"/>
      <c r="O278" s="425"/>
      <c r="P278" s="425"/>
      <c r="Q278" s="425"/>
      <c r="R278" s="425"/>
      <c r="S278" s="425"/>
      <c r="T278" s="425"/>
      <c r="U278" s="425"/>
      <c r="V278" s="425"/>
      <c r="W278" s="425"/>
      <c r="X278" s="425"/>
      <c r="Y278" s="425"/>
      <c r="Z278" s="425"/>
      <c r="AA278" s="425"/>
      <c r="AB278" s="425"/>
      <c r="AC278" s="425"/>
      <c r="AD278" s="425"/>
      <c r="AE278" s="425"/>
      <c r="AF278" s="425"/>
      <c r="AG278" s="425"/>
      <c r="AH278" s="425"/>
      <c r="AI278" s="425"/>
      <c r="AJ278" s="425"/>
      <c r="AK278" s="425"/>
      <c r="AL278" s="425"/>
      <c r="AM278" s="425"/>
      <c r="AN278" s="425"/>
      <c r="AO278" s="425"/>
      <c r="AP278" s="425"/>
      <c r="AQ278" s="425"/>
      <c r="AR278" s="425"/>
      <c r="AS278" s="425"/>
      <c r="AT278" s="425"/>
      <c r="AU278" s="425"/>
      <c r="AV278" s="425"/>
      <c r="AW278" s="425"/>
      <c r="AX278" s="425"/>
      <c r="AY278" s="425"/>
      <c r="AZ278" s="425"/>
      <c r="BA278" s="425"/>
      <c r="BB278" s="425"/>
      <c r="BC278" s="425"/>
      <c r="BD278" s="425"/>
      <c r="BE278" s="425"/>
      <c r="BF278" s="425"/>
      <c r="BG278" s="425"/>
      <c r="BH278" s="425"/>
      <c r="BI278" s="425"/>
      <c r="BJ278" s="425"/>
      <c r="BK278" s="425"/>
    </row>
    <row r="279" spans="1:63" ht="12.75" customHeight="1" x14ac:dyDescent="0.2">
      <c r="A279" s="425"/>
      <c r="B279" s="425"/>
      <c r="C279" s="425"/>
      <c r="D279" s="425"/>
      <c r="E279" s="425"/>
      <c r="F279" s="425"/>
      <c r="G279" s="425"/>
      <c r="H279" s="425"/>
      <c r="I279" s="425"/>
      <c r="J279" s="425"/>
      <c r="K279" s="425"/>
      <c r="L279" s="425"/>
      <c r="M279" s="425"/>
      <c r="N279" s="425"/>
      <c r="O279" s="425"/>
      <c r="P279" s="425"/>
      <c r="Q279" s="425"/>
      <c r="R279" s="425"/>
      <c r="S279" s="425"/>
      <c r="T279" s="425"/>
      <c r="U279" s="425"/>
      <c r="V279" s="425"/>
      <c r="W279" s="425"/>
      <c r="X279" s="425"/>
      <c r="Y279" s="425"/>
      <c r="Z279" s="425"/>
      <c r="AA279" s="425"/>
      <c r="AB279" s="425"/>
      <c r="AC279" s="425"/>
      <c r="AD279" s="425"/>
      <c r="AE279" s="425"/>
      <c r="AF279" s="425"/>
      <c r="AG279" s="425"/>
      <c r="AH279" s="425"/>
      <c r="AI279" s="425"/>
      <c r="AJ279" s="425"/>
      <c r="AK279" s="425"/>
      <c r="AL279" s="425"/>
      <c r="AM279" s="425"/>
      <c r="AN279" s="425"/>
      <c r="AO279" s="425"/>
      <c r="AP279" s="425"/>
      <c r="AQ279" s="425"/>
      <c r="AR279" s="425"/>
      <c r="AS279" s="425"/>
      <c r="AT279" s="425"/>
      <c r="AU279" s="425"/>
      <c r="AV279" s="425"/>
      <c r="AW279" s="425"/>
      <c r="AX279" s="425"/>
      <c r="AY279" s="425"/>
      <c r="AZ279" s="425"/>
      <c r="BA279" s="425"/>
      <c r="BB279" s="425"/>
      <c r="BC279" s="425"/>
      <c r="BD279" s="425"/>
      <c r="BE279" s="425"/>
      <c r="BF279" s="425"/>
      <c r="BG279" s="425"/>
      <c r="BH279" s="425"/>
      <c r="BI279" s="425"/>
      <c r="BJ279" s="425"/>
      <c r="BK279" s="425"/>
    </row>
    <row r="280" spans="1:63" ht="12.75" customHeight="1" x14ac:dyDescent="0.2">
      <c r="A280" s="425"/>
      <c r="B280" s="425"/>
      <c r="C280" s="425"/>
      <c r="D280" s="425"/>
      <c r="E280" s="425"/>
      <c r="F280" s="425"/>
      <c r="G280" s="425"/>
      <c r="H280" s="425"/>
      <c r="I280" s="425"/>
      <c r="J280" s="425"/>
      <c r="K280" s="425"/>
      <c r="L280" s="425"/>
      <c r="M280" s="425"/>
      <c r="N280" s="425"/>
      <c r="O280" s="425"/>
      <c r="P280" s="425"/>
      <c r="Q280" s="425"/>
      <c r="R280" s="425"/>
      <c r="S280" s="425"/>
      <c r="T280" s="425"/>
      <c r="U280" s="425"/>
      <c r="V280" s="425"/>
      <c r="W280" s="425"/>
      <c r="X280" s="425"/>
      <c r="Y280" s="425"/>
      <c r="Z280" s="425"/>
      <c r="AA280" s="425"/>
      <c r="AB280" s="425"/>
      <c r="AC280" s="425"/>
      <c r="AD280" s="425"/>
      <c r="AE280" s="425"/>
      <c r="AF280" s="425"/>
      <c r="AG280" s="425"/>
      <c r="AH280" s="425"/>
      <c r="AI280" s="425"/>
      <c r="AJ280" s="425"/>
      <c r="AK280" s="425"/>
      <c r="AL280" s="425"/>
      <c r="AM280" s="425"/>
      <c r="AN280" s="425"/>
      <c r="AO280" s="425"/>
      <c r="AP280" s="425"/>
      <c r="AQ280" s="425"/>
      <c r="AR280" s="425"/>
      <c r="AS280" s="425"/>
      <c r="AT280" s="425"/>
      <c r="AU280" s="425"/>
      <c r="AV280" s="425"/>
      <c r="AW280" s="425"/>
      <c r="AX280" s="425"/>
      <c r="AY280" s="425"/>
      <c r="AZ280" s="425"/>
      <c r="BA280" s="425"/>
      <c r="BB280" s="425"/>
      <c r="BC280" s="425"/>
      <c r="BD280" s="425"/>
      <c r="BE280" s="425"/>
      <c r="BF280" s="425"/>
      <c r="BG280" s="425"/>
      <c r="BH280" s="425"/>
      <c r="BI280" s="425"/>
      <c r="BJ280" s="425"/>
      <c r="BK280" s="425"/>
    </row>
    <row r="281" spans="1:63" ht="12.75" customHeight="1" x14ac:dyDescent="0.2">
      <c r="A281" s="425"/>
      <c r="B281" s="425"/>
      <c r="C281" s="425"/>
      <c r="D281" s="425"/>
      <c r="E281" s="425"/>
      <c r="F281" s="425"/>
      <c r="G281" s="425"/>
      <c r="H281" s="425"/>
      <c r="I281" s="425"/>
      <c r="J281" s="425"/>
      <c r="K281" s="425"/>
      <c r="L281" s="425"/>
      <c r="M281" s="425"/>
      <c r="N281" s="425"/>
      <c r="O281" s="425"/>
      <c r="P281" s="425"/>
      <c r="Q281" s="425"/>
      <c r="R281" s="425"/>
      <c r="S281" s="425"/>
      <c r="T281" s="425"/>
      <c r="U281" s="425"/>
      <c r="V281" s="425"/>
      <c r="W281" s="425"/>
      <c r="X281" s="425"/>
      <c r="Y281" s="425"/>
      <c r="Z281" s="425"/>
      <c r="AA281" s="425"/>
      <c r="AB281" s="425"/>
      <c r="AC281" s="425"/>
      <c r="AD281" s="425"/>
      <c r="AE281" s="425"/>
      <c r="AF281" s="425"/>
      <c r="AG281" s="425"/>
      <c r="AH281" s="425"/>
      <c r="AI281" s="425"/>
      <c r="AJ281" s="425"/>
      <c r="AK281" s="425"/>
      <c r="AL281" s="425"/>
      <c r="AM281" s="425"/>
      <c r="AN281" s="425"/>
      <c r="AO281" s="425"/>
      <c r="AP281" s="425"/>
      <c r="AQ281" s="425"/>
      <c r="AR281" s="425"/>
      <c r="AS281" s="425"/>
      <c r="AT281" s="425"/>
      <c r="AU281" s="425"/>
      <c r="AV281" s="425"/>
      <c r="AW281" s="425"/>
      <c r="AX281" s="425"/>
      <c r="AY281" s="425"/>
      <c r="AZ281" s="425"/>
      <c r="BA281" s="425"/>
      <c r="BB281" s="425"/>
      <c r="BC281" s="425"/>
      <c r="BD281" s="425"/>
      <c r="BE281" s="425"/>
      <c r="BF281" s="425"/>
      <c r="BG281" s="425"/>
      <c r="BH281" s="425"/>
      <c r="BI281" s="425"/>
      <c r="BJ281" s="425"/>
      <c r="BK281" s="425"/>
    </row>
    <row r="282" spans="1:63" ht="12.75" customHeight="1" x14ac:dyDescent="0.2">
      <c r="A282" s="425"/>
      <c r="B282" s="425"/>
      <c r="C282" s="425"/>
      <c r="D282" s="425"/>
      <c r="E282" s="425"/>
      <c r="F282" s="425"/>
      <c r="G282" s="425"/>
      <c r="H282" s="425"/>
      <c r="I282" s="425"/>
      <c r="J282" s="425"/>
      <c r="K282" s="425"/>
      <c r="L282" s="425"/>
      <c r="M282" s="425"/>
      <c r="N282" s="425"/>
      <c r="O282" s="425"/>
      <c r="P282" s="425"/>
      <c r="Q282" s="425"/>
      <c r="R282" s="425"/>
      <c r="S282" s="425"/>
      <c r="T282" s="425"/>
      <c r="U282" s="425"/>
      <c r="V282" s="425"/>
      <c r="W282" s="425"/>
      <c r="X282" s="425"/>
      <c r="Y282" s="425"/>
      <c r="Z282" s="425"/>
      <c r="AA282" s="425"/>
      <c r="AB282" s="425"/>
      <c r="AC282" s="425"/>
      <c r="AD282" s="425"/>
      <c r="AE282" s="425"/>
      <c r="AF282" s="425"/>
      <c r="AG282" s="425"/>
      <c r="AH282" s="425"/>
      <c r="AI282" s="425"/>
      <c r="AJ282" s="425"/>
      <c r="AK282" s="425"/>
      <c r="AL282" s="425"/>
      <c r="AM282" s="425"/>
      <c r="AN282" s="425"/>
      <c r="AO282" s="425"/>
      <c r="AP282" s="425"/>
      <c r="AQ282" s="425"/>
      <c r="AR282" s="425"/>
      <c r="AS282" s="425"/>
      <c r="AT282" s="425"/>
      <c r="AU282" s="425"/>
      <c r="AV282" s="425"/>
      <c r="AW282" s="425"/>
      <c r="AX282" s="425"/>
      <c r="AY282" s="425"/>
      <c r="AZ282" s="425"/>
      <c r="BA282" s="425"/>
      <c r="BB282" s="425"/>
      <c r="BC282" s="425"/>
      <c r="BD282" s="425"/>
      <c r="BE282" s="425"/>
      <c r="BF282" s="425"/>
      <c r="BG282" s="425"/>
      <c r="BH282" s="425"/>
      <c r="BI282" s="425"/>
      <c r="BJ282" s="425"/>
      <c r="BK282" s="425"/>
    </row>
    <row r="283" spans="1:63" ht="12.75" customHeight="1" x14ac:dyDescent="0.2">
      <c r="A283" s="425"/>
      <c r="B283" s="425"/>
      <c r="C283" s="425"/>
      <c r="D283" s="425"/>
      <c r="E283" s="425"/>
      <c r="F283" s="425"/>
      <c r="G283" s="425"/>
      <c r="H283" s="425"/>
      <c r="I283" s="425"/>
      <c r="J283" s="425"/>
      <c r="K283" s="425"/>
      <c r="L283" s="425"/>
      <c r="M283" s="425"/>
      <c r="N283" s="425"/>
      <c r="O283" s="425"/>
      <c r="P283" s="425"/>
      <c r="Q283" s="425"/>
      <c r="R283" s="425"/>
      <c r="S283" s="425"/>
      <c r="T283" s="425"/>
      <c r="U283" s="425"/>
      <c r="V283" s="425"/>
      <c r="W283" s="425"/>
      <c r="X283" s="425"/>
      <c r="Y283" s="425"/>
      <c r="Z283" s="425"/>
      <c r="AA283" s="425"/>
      <c r="AB283" s="425"/>
      <c r="AC283" s="425"/>
      <c r="AD283" s="425"/>
      <c r="AE283" s="425"/>
      <c r="AF283" s="425"/>
      <c r="AG283" s="425"/>
      <c r="AH283" s="425"/>
      <c r="AI283" s="425"/>
      <c r="AJ283" s="425"/>
      <c r="AK283" s="425"/>
      <c r="AL283" s="425"/>
      <c r="AM283" s="425"/>
      <c r="AN283" s="425"/>
      <c r="AO283" s="425"/>
      <c r="AP283" s="425"/>
      <c r="AQ283" s="425"/>
      <c r="AR283" s="425"/>
      <c r="AS283" s="425"/>
      <c r="AT283" s="425"/>
      <c r="AU283" s="425"/>
      <c r="AV283" s="425"/>
      <c r="AW283" s="425"/>
      <c r="AX283" s="425"/>
      <c r="AY283" s="425"/>
      <c r="AZ283" s="425"/>
      <c r="BA283" s="425"/>
      <c r="BB283" s="425"/>
      <c r="BC283" s="425"/>
      <c r="BD283" s="425"/>
      <c r="BE283" s="425"/>
      <c r="BF283" s="425"/>
      <c r="BG283" s="425"/>
      <c r="BH283" s="425"/>
      <c r="BI283" s="425"/>
      <c r="BJ283" s="425"/>
      <c r="BK283" s="425"/>
    </row>
    <row r="284" spans="1:63" ht="12.75" customHeight="1" x14ac:dyDescent="0.2">
      <c r="A284" s="425"/>
      <c r="B284" s="425"/>
      <c r="C284" s="425"/>
      <c r="D284" s="425"/>
      <c r="E284" s="425"/>
      <c r="F284" s="425"/>
      <c r="G284" s="425"/>
      <c r="H284" s="425"/>
      <c r="I284" s="425"/>
      <c r="J284" s="425"/>
      <c r="K284" s="425"/>
      <c r="L284" s="425"/>
      <c r="M284" s="425"/>
      <c r="N284" s="425"/>
      <c r="O284" s="425"/>
      <c r="P284" s="425"/>
      <c r="Q284" s="425"/>
      <c r="R284" s="425"/>
      <c r="S284" s="425"/>
      <c r="T284" s="425"/>
      <c r="U284" s="425"/>
      <c r="V284" s="425"/>
      <c r="W284" s="425"/>
      <c r="X284" s="425"/>
      <c r="Y284" s="425"/>
      <c r="Z284" s="425"/>
      <c r="AA284" s="425"/>
      <c r="AB284" s="425"/>
      <c r="AC284" s="425"/>
      <c r="AD284" s="425"/>
      <c r="AE284" s="425"/>
      <c r="AF284" s="425"/>
      <c r="AG284" s="425"/>
      <c r="AH284" s="425"/>
      <c r="AI284" s="425"/>
      <c r="AJ284" s="425"/>
      <c r="AK284" s="425"/>
      <c r="AL284" s="425"/>
      <c r="AM284" s="425"/>
      <c r="AN284" s="425"/>
      <c r="AO284" s="425"/>
      <c r="AP284" s="425"/>
      <c r="AQ284" s="425"/>
      <c r="AR284" s="425"/>
      <c r="AS284" s="425"/>
      <c r="AT284" s="425"/>
      <c r="AU284" s="425"/>
      <c r="AV284" s="425"/>
      <c r="AW284" s="425"/>
      <c r="AX284" s="425"/>
      <c r="AY284" s="425"/>
      <c r="AZ284" s="425"/>
      <c r="BA284" s="425"/>
      <c r="BB284" s="425"/>
      <c r="BC284" s="425"/>
      <c r="BD284" s="425"/>
      <c r="BE284" s="425"/>
      <c r="BF284" s="425"/>
      <c r="BG284" s="425"/>
      <c r="BH284" s="425"/>
      <c r="BI284" s="425"/>
      <c r="BJ284" s="425"/>
      <c r="BK284" s="425"/>
    </row>
    <row r="285" spans="1:63" ht="12.75" customHeight="1" x14ac:dyDescent="0.2">
      <c r="A285" s="425"/>
      <c r="B285" s="425"/>
      <c r="C285" s="425"/>
      <c r="D285" s="425"/>
      <c r="E285" s="425"/>
      <c r="F285" s="425"/>
      <c r="G285" s="425"/>
      <c r="H285" s="425"/>
      <c r="I285" s="425"/>
      <c r="J285" s="425"/>
      <c r="K285" s="425"/>
      <c r="L285" s="425"/>
      <c r="M285" s="425"/>
      <c r="N285" s="425"/>
      <c r="O285" s="425"/>
      <c r="P285" s="425"/>
      <c r="Q285" s="425"/>
      <c r="R285" s="425"/>
      <c r="S285" s="425"/>
      <c r="T285" s="425"/>
      <c r="U285" s="425"/>
      <c r="V285" s="425"/>
      <c r="W285" s="425"/>
      <c r="X285" s="425"/>
      <c r="Y285" s="425"/>
      <c r="Z285" s="425"/>
      <c r="AA285" s="425"/>
      <c r="AB285" s="425"/>
      <c r="AC285" s="425"/>
      <c r="AD285" s="425"/>
      <c r="AE285" s="425"/>
      <c r="AF285" s="425"/>
      <c r="AG285" s="425"/>
      <c r="AH285" s="425"/>
      <c r="AI285" s="425"/>
      <c r="AJ285" s="425"/>
      <c r="AK285" s="425"/>
      <c r="AL285" s="425"/>
      <c r="AM285" s="425"/>
      <c r="AN285" s="425"/>
      <c r="AO285" s="425"/>
      <c r="AP285" s="425"/>
      <c r="AQ285" s="425"/>
      <c r="AR285" s="425"/>
      <c r="AS285" s="425"/>
      <c r="AT285" s="425"/>
      <c r="AU285" s="425"/>
      <c r="AV285" s="425"/>
      <c r="AW285" s="425"/>
      <c r="AX285" s="425"/>
      <c r="AY285" s="425"/>
      <c r="AZ285" s="425"/>
      <c r="BA285" s="425"/>
      <c r="BB285" s="425"/>
      <c r="BC285" s="425"/>
      <c r="BD285" s="425"/>
      <c r="BE285" s="425"/>
      <c r="BF285" s="425"/>
      <c r="BG285" s="425"/>
      <c r="BH285" s="425"/>
      <c r="BI285" s="425"/>
      <c r="BJ285" s="425"/>
      <c r="BK285" s="425"/>
    </row>
    <row r="286" spans="1:63" ht="12.75" customHeight="1" x14ac:dyDescent="0.2">
      <c r="A286" s="425"/>
      <c r="B286" s="425"/>
      <c r="C286" s="425"/>
      <c r="D286" s="425"/>
      <c r="E286" s="425"/>
      <c r="F286" s="425"/>
      <c r="G286" s="425"/>
      <c r="H286" s="425"/>
      <c r="I286" s="425"/>
      <c r="J286" s="425"/>
      <c r="K286" s="425"/>
      <c r="L286" s="425"/>
      <c r="M286" s="425"/>
      <c r="N286" s="425"/>
      <c r="O286" s="425"/>
      <c r="P286" s="425"/>
      <c r="Q286" s="425"/>
      <c r="R286" s="425"/>
      <c r="S286" s="425"/>
      <c r="T286" s="425"/>
      <c r="U286" s="425"/>
      <c r="V286" s="425"/>
      <c r="W286" s="425"/>
      <c r="X286" s="425"/>
      <c r="Y286" s="425"/>
      <c r="Z286" s="425"/>
      <c r="AA286" s="425"/>
      <c r="AB286" s="425"/>
      <c r="AC286" s="425"/>
      <c r="AD286" s="425"/>
      <c r="AE286" s="425"/>
      <c r="AF286" s="425"/>
      <c r="AG286" s="425"/>
      <c r="AH286" s="425"/>
      <c r="AI286" s="425"/>
      <c r="AJ286" s="425"/>
      <c r="AK286" s="425"/>
      <c r="AL286" s="425"/>
      <c r="AM286" s="425"/>
      <c r="AN286" s="425"/>
      <c r="AO286" s="425"/>
      <c r="AP286" s="425"/>
      <c r="AQ286" s="425"/>
      <c r="AR286" s="425"/>
      <c r="AS286" s="425"/>
      <c r="AT286" s="425"/>
      <c r="AU286" s="425"/>
      <c r="AV286" s="425"/>
      <c r="AW286" s="425"/>
      <c r="AX286" s="425"/>
      <c r="AY286" s="425"/>
      <c r="AZ286" s="425"/>
      <c r="BA286" s="425"/>
      <c r="BB286" s="425"/>
      <c r="BC286" s="425"/>
      <c r="BD286" s="425"/>
      <c r="BE286" s="425"/>
      <c r="BF286" s="425"/>
      <c r="BG286" s="425"/>
      <c r="BH286" s="425"/>
      <c r="BI286" s="425"/>
      <c r="BJ286" s="425"/>
      <c r="BK286" s="425"/>
    </row>
    <row r="287" spans="1:63" ht="12.75" customHeight="1" x14ac:dyDescent="0.2">
      <c r="A287" s="425"/>
      <c r="B287" s="425"/>
      <c r="C287" s="425"/>
      <c r="D287" s="425"/>
      <c r="E287" s="425"/>
      <c r="F287" s="425"/>
      <c r="G287" s="425"/>
      <c r="H287" s="425"/>
      <c r="I287" s="425"/>
      <c r="J287" s="425"/>
      <c r="K287" s="425"/>
      <c r="L287" s="425"/>
      <c r="M287" s="425"/>
      <c r="N287" s="425"/>
      <c r="O287" s="425"/>
      <c r="P287" s="425"/>
      <c r="Q287" s="425"/>
      <c r="R287" s="425"/>
      <c r="S287" s="425"/>
      <c r="T287" s="425"/>
      <c r="U287" s="425"/>
      <c r="V287" s="425"/>
      <c r="W287" s="425"/>
      <c r="X287" s="425"/>
      <c r="Y287" s="425"/>
      <c r="Z287" s="425"/>
      <c r="AA287" s="425"/>
      <c r="AB287" s="425"/>
      <c r="AC287" s="425"/>
      <c r="AD287" s="425"/>
      <c r="AE287" s="425"/>
      <c r="AF287" s="425"/>
      <c r="AG287" s="425"/>
      <c r="AH287" s="425"/>
      <c r="AI287" s="425"/>
      <c r="AJ287" s="425"/>
      <c r="AK287" s="425"/>
      <c r="AL287" s="425"/>
      <c r="AM287" s="425"/>
      <c r="AN287" s="425"/>
      <c r="AO287" s="425"/>
      <c r="AP287" s="425"/>
      <c r="AQ287" s="425"/>
      <c r="AR287" s="425"/>
      <c r="AS287" s="425"/>
      <c r="AT287" s="425"/>
      <c r="AU287" s="425"/>
      <c r="AV287" s="425"/>
      <c r="AW287" s="425"/>
      <c r="AX287" s="425"/>
      <c r="AY287" s="425"/>
      <c r="AZ287" s="425"/>
      <c r="BA287" s="425"/>
      <c r="BB287" s="425"/>
      <c r="BC287" s="425"/>
      <c r="BD287" s="425"/>
      <c r="BE287" s="425"/>
      <c r="BF287" s="425"/>
      <c r="BG287" s="425"/>
      <c r="BH287" s="425"/>
      <c r="BI287" s="425"/>
      <c r="BJ287" s="425"/>
      <c r="BK287" s="425"/>
    </row>
    <row r="288" spans="1:63" ht="12.75" customHeight="1" x14ac:dyDescent="0.2">
      <c r="A288" s="425"/>
      <c r="B288" s="425"/>
      <c r="C288" s="425"/>
      <c r="D288" s="425"/>
      <c r="E288" s="425"/>
      <c r="F288" s="425"/>
      <c r="G288" s="425"/>
      <c r="H288" s="425"/>
      <c r="I288" s="425"/>
      <c r="J288" s="425"/>
      <c r="K288" s="425"/>
      <c r="L288" s="425"/>
      <c r="M288" s="425"/>
      <c r="N288" s="425"/>
      <c r="O288" s="425"/>
      <c r="P288" s="425"/>
      <c r="Q288" s="425"/>
      <c r="R288" s="425"/>
      <c r="S288" s="425"/>
      <c r="T288" s="425"/>
      <c r="U288" s="425"/>
      <c r="V288" s="425"/>
      <c r="W288" s="425"/>
      <c r="X288" s="425"/>
      <c r="Y288" s="425"/>
      <c r="Z288" s="425"/>
      <c r="AA288" s="425"/>
      <c r="AB288" s="425"/>
      <c r="AC288" s="425"/>
      <c r="AD288" s="425"/>
      <c r="AE288" s="425"/>
      <c r="AF288" s="425"/>
      <c r="AG288" s="425"/>
      <c r="AH288" s="425"/>
      <c r="AI288" s="425"/>
      <c r="AJ288" s="425"/>
      <c r="AK288" s="425"/>
      <c r="AL288" s="425"/>
      <c r="AM288" s="425"/>
      <c r="AN288" s="425"/>
      <c r="AO288" s="425"/>
      <c r="AP288" s="425"/>
      <c r="AQ288" s="425"/>
      <c r="AR288" s="425"/>
      <c r="AS288" s="425"/>
      <c r="AT288" s="425"/>
      <c r="AU288" s="425"/>
      <c r="AV288" s="425"/>
      <c r="AW288" s="425"/>
      <c r="AX288" s="425"/>
      <c r="AY288" s="425"/>
      <c r="AZ288" s="425"/>
      <c r="BA288" s="425"/>
      <c r="BB288" s="425"/>
      <c r="BC288" s="425"/>
      <c r="BD288" s="425"/>
      <c r="BE288" s="425"/>
      <c r="BF288" s="425"/>
      <c r="BG288" s="425"/>
      <c r="BH288" s="425"/>
      <c r="BI288" s="425"/>
      <c r="BJ288" s="425"/>
      <c r="BK288" s="425"/>
    </row>
    <row r="289" spans="1:63" ht="12.75" customHeight="1" x14ac:dyDescent="0.2">
      <c r="A289" s="425"/>
      <c r="B289" s="425"/>
      <c r="C289" s="425"/>
      <c r="D289" s="425"/>
      <c r="E289" s="425"/>
      <c r="F289" s="425"/>
      <c r="G289" s="425"/>
      <c r="H289" s="425"/>
      <c r="I289" s="425"/>
      <c r="J289" s="425"/>
      <c r="K289" s="425"/>
      <c r="L289" s="425"/>
      <c r="M289" s="425"/>
      <c r="N289" s="425"/>
      <c r="O289" s="425"/>
      <c r="P289" s="425"/>
      <c r="Q289" s="425"/>
      <c r="R289" s="425"/>
      <c r="S289" s="425"/>
      <c r="T289" s="425"/>
      <c r="U289" s="425"/>
      <c r="V289" s="425"/>
      <c r="W289" s="425"/>
      <c r="X289" s="425"/>
      <c r="Y289" s="425"/>
      <c r="Z289" s="425"/>
      <c r="AA289" s="425"/>
      <c r="AB289" s="425"/>
      <c r="AC289" s="425"/>
      <c r="AD289" s="425"/>
      <c r="AE289" s="425"/>
      <c r="AF289" s="425"/>
      <c r="AG289" s="425"/>
      <c r="AH289" s="425"/>
      <c r="AI289" s="425"/>
      <c r="AJ289" s="425"/>
      <c r="AK289" s="425"/>
      <c r="AL289" s="425"/>
      <c r="AM289" s="425"/>
      <c r="AN289" s="425"/>
      <c r="AO289" s="425"/>
      <c r="AP289" s="425"/>
      <c r="AQ289" s="425"/>
      <c r="AR289" s="425"/>
      <c r="AS289" s="425"/>
      <c r="AT289" s="425"/>
      <c r="AU289" s="425"/>
      <c r="AV289" s="425"/>
      <c r="AW289" s="425"/>
      <c r="AX289" s="425"/>
      <c r="AY289" s="425"/>
      <c r="AZ289" s="425"/>
      <c r="BA289" s="425"/>
      <c r="BB289" s="425"/>
      <c r="BC289" s="425"/>
      <c r="BD289" s="425"/>
      <c r="BE289" s="425"/>
      <c r="BF289" s="425"/>
      <c r="BG289" s="425"/>
      <c r="BH289" s="425"/>
      <c r="BI289" s="425"/>
      <c r="BJ289" s="425"/>
      <c r="BK289" s="425"/>
    </row>
    <row r="290" spans="1:63" ht="12.75" customHeight="1" x14ac:dyDescent="0.2">
      <c r="A290" s="425"/>
      <c r="B290" s="425"/>
      <c r="C290" s="425"/>
      <c r="D290" s="425"/>
      <c r="E290" s="425"/>
      <c r="F290" s="425"/>
      <c r="G290" s="425"/>
      <c r="H290" s="425"/>
      <c r="I290" s="425"/>
      <c r="J290" s="425"/>
      <c r="K290" s="425"/>
      <c r="L290" s="425"/>
      <c r="M290" s="425"/>
      <c r="N290" s="425"/>
      <c r="O290" s="425"/>
      <c r="P290" s="425"/>
      <c r="Q290" s="425"/>
      <c r="R290" s="425"/>
      <c r="S290" s="425"/>
      <c r="T290" s="425"/>
      <c r="U290" s="425"/>
      <c r="V290" s="425"/>
      <c r="W290" s="425"/>
      <c r="X290" s="425"/>
      <c r="Y290" s="425"/>
      <c r="Z290" s="425"/>
      <c r="AA290" s="425"/>
      <c r="AB290" s="425"/>
      <c r="AC290" s="425"/>
      <c r="AD290" s="425"/>
      <c r="AE290" s="425"/>
      <c r="AF290" s="425"/>
      <c r="AG290" s="425"/>
      <c r="AH290" s="425"/>
      <c r="AI290" s="425"/>
      <c r="AJ290" s="425"/>
      <c r="AK290" s="425"/>
      <c r="AL290" s="425"/>
      <c r="AM290" s="425"/>
      <c r="AN290" s="425"/>
      <c r="AO290" s="425"/>
      <c r="AP290" s="425"/>
      <c r="AQ290" s="425"/>
      <c r="AR290" s="425"/>
      <c r="AS290" s="425"/>
      <c r="AT290" s="425"/>
      <c r="AU290" s="425"/>
      <c r="AV290" s="425"/>
      <c r="AW290" s="425"/>
      <c r="AX290" s="425"/>
      <c r="AY290" s="425"/>
      <c r="AZ290" s="425"/>
      <c r="BA290" s="425"/>
      <c r="BB290" s="425"/>
      <c r="BC290" s="425"/>
      <c r="BD290" s="425"/>
      <c r="BE290" s="425"/>
      <c r="BF290" s="425"/>
      <c r="BG290" s="425"/>
      <c r="BH290" s="425"/>
      <c r="BI290" s="425"/>
      <c r="BJ290" s="425"/>
      <c r="BK290" s="425"/>
    </row>
    <row r="291" spans="1:63" ht="12.75" customHeight="1" x14ac:dyDescent="0.2">
      <c r="A291" s="425"/>
      <c r="B291" s="425"/>
      <c r="C291" s="425"/>
      <c r="D291" s="425"/>
      <c r="E291" s="425"/>
      <c r="F291" s="425"/>
      <c r="G291" s="425"/>
      <c r="H291" s="425"/>
      <c r="I291" s="425"/>
      <c r="J291" s="425"/>
      <c r="K291" s="425"/>
      <c r="L291" s="425"/>
      <c r="M291" s="425"/>
      <c r="N291" s="425"/>
      <c r="O291" s="425"/>
      <c r="P291" s="425"/>
      <c r="Q291" s="425"/>
      <c r="R291" s="425"/>
      <c r="S291" s="425"/>
      <c r="T291" s="425"/>
      <c r="U291" s="425"/>
      <c r="V291" s="425"/>
      <c r="W291" s="425"/>
      <c r="X291" s="425"/>
      <c r="Y291" s="425"/>
      <c r="Z291" s="425"/>
      <c r="AA291" s="425"/>
      <c r="AB291" s="425"/>
      <c r="AC291" s="425"/>
      <c r="AD291" s="425"/>
      <c r="AE291" s="425"/>
      <c r="AF291" s="425"/>
      <c r="AG291" s="425"/>
      <c r="AH291" s="425"/>
      <c r="AI291" s="425"/>
      <c r="AJ291" s="425"/>
      <c r="AK291" s="425"/>
      <c r="AL291" s="425"/>
      <c r="AM291" s="425"/>
      <c r="AN291" s="425"/>
      <c r="AO291" s="425"/>
      <c r="AP291" s="425"/>
      <c r="AQ291" s="425"/>
      <c r="AR291" s="425"/>
      <c r="AS291" s="425"/>
      <c r="AT291" s="425"/>
      <c r="AU291" s="425"/>
      <c r="AV291" s="425"/>
      <c r="AW291" s="425"/>
      <c r="AX291" s="425"/>
      <c r="AY291" s="425"/>
      <c r="AZ291" s="425"/>
      <c r="BA291" s="425"/>
      <c r="BB291" s="425"/>
      <c r="BC291" s="425"/>
      <c r="BD291" s="425"/>
      <c r="BE291" s="425"/>
      <c r="BF291" s="425"/>
      <c r="BG291" s="425"/>
      <c r="BH291" s="425"/>
      <c r="BI291" s="425"/>
      <c r="BJ291" s="425"/>
      <c r="BK291" s="425"/>
    </row>
    <row r="292" spans="1:63" ht="12.75" customHeight="1" x14ac:dyDescent="0.2">
      <c r="A292" s="425"/>
      <c r="B292" s="425"/>
      <c r="C292" s="425"/>
      <c r="D292" s="425"/>
      <c r="E292" s="425"/>
      <c r="F292" s="425"/>
      <c r="G292" s="425"/>
      <c r="H292" s="425"/>
      <c r="I292" s="425"/>
      <c r="J292" s="425"/>
      <c r="K292" s="425"/>
      <c r="L292" s="425"/>
      <c r="M292" s="425"/>
      <c r="N292" s="425"/>
      <c r="O292" s="425"/>
      <c r="P292" s="425"/>
      <c r="Q292" s="425"/>
      <c r="R292" s="425"/>
      <c r="S292" s="425"/>
      <c r="T292" s="425"/>
      <c r="U292" s="425"/>
      <c r="V292" s="425"/>
      <c r="W292" s="425"/>
      <c r="X292" s="425"/>
      <c r="Y292" s="425"/>
      <c r="Z292" s="425"/>
      <c r="AA292" s="425"/>
      <c r="AB292" s="425"/>
      <c r="AC292" s="425"/>
      <c r="AD292" s="425"/>
      <c r="AE292" s="425"/>
      <c r="AF292" s="425"/>
      <c r="AG292" s="425"/>
      <c r="AH292" s="425"/>
      <c r="AI292" s="425"/>
      <c r="AJ292" s="425"/>
      <c r="AK292" s="425"/>
      <c r="AL292" s="425"/>
      <c r="AM292" s="425"/>
      <c r="AN292" s="425"/>
      <c r="AO292" s="425"/>
      <c r="AP292" s="425"/>
      <c r="AQ292" s="425"/>
      <c r="AR292" s="425"/>
      <c r="AS292" s="425"/>
      <c r="AT292" s="425"/>
      <c r="AU292" s="425"/>
      <c r="AV292" s="425"/>
      <c r="AW292" s="425"/>
      <c r="AX292" s="425"/>
      <c r="AY292" s="425"/>
      <c r="AZ292" s="425"/>
      <c r="BA292" s="425"/>
      <c r="BB292" s="425"/>
      <c r="BC292" s="425"/>
      <c r="BD292" s="425"/>
      <c r="BE292" s="425"/>
      <c r="BF292" s="425"/>
      <c r="BG292" s="425"/>
      <c r="BH292" s="425"/>
      <c r="BI292" s="425"/>
      <c r="BJ292" s="425"/>
      <c r="BK292" s="425"/>
    </row>
    <row r="293" spans="1:63" ht="12.75" customHeight="1" x14ac:dyDescent="0.2">
      <c r="A293" s="425"/>
      <c r="B293" s="425"/>
      <c r="C293" s="425"/>
      <c r="D293" s="425"/>
      <c r="E293" s="425"/>
      <c r="F293" s="425"/>
      <c r="G293" s="425"/>
      <c r="H293" s="425"/>
      <c r="I293" s="425"/>
      <c r="J293" s="425"/>
      <c r="K293" s="425"/>
      <c r="L293" s="425"/>
      <c r="M293" s="425"/>
      <c r="N293" s="425"/>
      <c r="O293" s="425"/>
      <c r="P293" s="425"/>
      <c r="Q293" s="425"/>
      <c r="R293" s="425"/>
      <c r="S293" s="425"/>
      <c r="T293" s="425"/>
      <c r="U293" s="425"/>
      <c r="V293" s="425"/>
      <c r="W293" s="425"/>
      <c r="X293" s="425"/>
      <c r="Y293" s="425"/>
      <c r="Z293" s="425"/>
      <c r="AA293" s="425"/>
      <c r="AB293" s="425"/>
      <c r="AC293" s="425"/>
      <c r="AD293" s="425"/>
      <c r="AE293" s="425"/>
      <c r="AF293" s="425"/>
      <c r="AG293" s="425"/>
      <c r="AH293" s="425"/>
      <c r="AI293" s="425"/>
      <c r="AJ293" s="425"/>
      <c r="AK293" s="425"/>
      <c r="AL293" s="425"/>
      <c r="AM293" s="425"/>
      <c r="AN293" s="425"/>
      <c r="AO293" s="425"/>
      <c r="AP293" s="425"/>
      <c r="AQ293" s="425"/>
      <c r="AR293" s="425"/>
      <c r="AS293" s="425"/>
      <c r="AT293" s="425"/>
      <c r="AU293" s="425"/>
      <c r="AV293" s="425"/>
      <c r="AW293" s="425"/>
      <c r="AX293" s="425"/>
      <c r="AY293" s="425"/>
      <c r="AZ293" s="425"/>
      <c r="BA293" s="425"/>
      <c r="BB293" s="425"/>
      <c r="BC293" s="425"/>
      <c r="BD293" s="425"/>
      <c r="BE293" s="425"/>
      <c r="BF293" s="425"/>
      <c r="BG293" s="425"/>
      <c r="BH293" s="425"/>
      <c r="BI293" s="425"/>
      <c r="BJ293" s="425"/>
      <c r="BK293" s="425"/>
    </row>
    <row r="294" spans="1:63" ht="12.75" customHeight="1" x14ac:dyDescent="0.2">
      <c r="A294" s="425"/>
      <c r="B294" s="425"/>
      <c r="C294" s="425"/>
      <c r="D294" s="425"/>
      <c r="E294" s="425"/>
      <c r="F294" s="425"/>
      <c r="G294" s="425"/>
      <c r="H294" s="425"/>
      <c r="I294" s="425"/>
      <c r="J294" s="425"/>
      <c r="K294" s="425"/>
      <c r="L294" s="425"/>
      <c r="M294" s="425"/>
      <c r="N294" s="425"/>
      <c r="O294" s="425"/>
      <c r="P294" s="425"/>
      <c r="Q294" s="425"/>
      <c r="R294" s="425"/>
      <c r="S294" s="425"/>
      <c r="T294" s="425"/>
      <c r="U294" s="425"/>
      <c r="V294" s="425"/>
      <c r="W294" s="425"/>
      <c r="X294" s="425"/>
      <c r="Y294" s="425"/>
      <c r="Z294" s="425"/>
      <c r="AA294" s="425"/>
      <c r="AB294" s="425"/>
      <c r="AC294" s="425"/>
      <c r="AD294" s="425"/>
      <c r="AE294" s="425"/>
      <c r="AF294" s="425"/>
      <c r="AG294" s="425"/>
      <c r="AH294" s="425"/>
      <c r="AI294" s="425"/>
      <c r="AJ294" s="425"/>
      <c r="AK294" s="425"/>
      <c r="AL294" s="425"/>
      <c r="AM294" s="425"/>
      <c r="AN294" s="425"/>
      <c r="AO294" s="425"/>
      <c r="AP294" s="425"/>
      <c r="AQ294" s="425"/>
      <c r="AR294" s="425"/>
      <c r="AS294" s="425"/>
      <c r="AT294" s="425"/>
      <c r="AU294" s="425"/>
      <c r="AV294" s="425"/>
      <c r="AW294" s="425"/>
      <c r="AX294" s="425"/>
      <c r="AY294" s="425"/>
      <c r="AZ294" s="425"/>
      <c r="BA294" s="425"/>
      <c r="BB294" s="425"/>
      <c r="BC294" s="425"/>
      <c r="BD294" s="425"/>
      <c r="BE294" s="425"/>
      <c r="BF294" s="425"/>
      <c r="BG294" s="425"/>
      <c r="BH294" s="425"/>
      <c r="BI294" s="425"/>
      <c r="BJ294" s="425"/>
      <c r="BK294" s="425"/>
    </row>
    <row r="295" spans="1:63" ht="12.75" customHeight="1" x14ac:dyDescent="0.2">
      <c r="A295" s="425"/>
      <c r="B295" s="425"/>
      <c r="C295" s="425"/>
      <c r="D295" s="425"/>
      <c r="E295" s="425"/>
      <c r="F295" s="425"/>
      <c r="G295" s="425"/>
      <c r="H295" s="425"/>
      <c r="I295" s="425"/>
      <c r="J295" s="425"/>
      <c r="K295" s="425"/>
      <c r="L295" s="425"/>
      <c r="M295" s="425"/>
      <c r="N295" s="425"/>
      <c r="O295" s="425"/>
      <c r="P295" s="425"/>
      <c r="Q295" s="425"/>
      <c r="R295" s="425"/>
      <c r="S295" s="425"/>
      <c r="T295" s="425"/>
      <c r="U295" s="425"/>
      <c r="V295" s="425"/>
      <c r="W295" s="425"/>
      <c r="X295" s="425"/>
      <c r="Y295" s="425"/>
      <c r="Z295" s="425"/>
      <c r="AA295" s="425"/>
      <c r="AB295" s="425"/>
      <c r="AC295" s="425"/>
      <c r="AD295" s="425"/>
      <c r="AE295" s="425"/>
      <c r="AF295" s="425"/>
      <c r="AG295" s="425"/>
      <c r="AH295" s="425"/>
      <c r="AI295" s="425"/>
      <c r="AJ295" s="425"/>
      <c r="AK295" s="425"/>
      <c r="AL295" s="425"/>
      <c r="AM295" s="425"/>
      <c r="AN295" s="425"/>
      <c r="AO295" s="425"/>
      <c r="AP295" s="425"/>
      <c r="AQ295" s="425"/>
      <c r="AR295" s="425"/>
      <c r="AS295" s="425"/>
      <c r="AT295" s="425"/>
      <c r="AU295" s="425"/>
      <c r="AV295" s="425"/>
      <c r="AW295" s="425"/>
      <c r="AX295" s="425"/>
      <c r="AY295" s="425"/>
      <c r="AZ295" s="425"/>
      <c r="BA295" s="425"/>
      <c r="BB295" s="425"/>
      <c r="BC295" s="425"/>
      <c r="BD295" s="425"/>
      <c r="BE295" s="425"/>
      <c r="BF295" s="425"/>
      <c r="BG295" s="425"/>
      <c r="BH295" s="425"/>
      <c r="BI295" s="425"/>
      <c r="BJ295" s="425"/>
      <c r="BK295" s="425"/>
    </row>
    <row r="296" spans="1:63" ht="12.75" customHeight="1" x14ac:dyDescent="0.2">
      <c r="A296" s="425"/>
      <c r="B296" s="425"/>
      <c r="C296" s="425"/>
      <c r="D296" s="425"/>
      <c r="E296" s="425"/>
      <c r="F296" s="425"/>
      <c r="G296" s="425"/>
      <c r="H296" s="425"/>
      <c r="I296" s="425"/>
      <c r="J296" s="425"/>
      <c r="K296" s="425"/>
      <c r="L296" s="425"/>
      <c r="M296" s="425"/>
      <c r="N296" s="425"/>
      <c r="O296" s="425"/>
      <c r="P296" s="425"/>
      <c r="Q296" s="425"/>
      <c r="R296" s="425"/>
      <c r="S296" s="425"/>
      <c r="T296" s="425"/>
      <c r="U296" s="425"/>
      <c r="V296" s="425"/>
      <c r="W296" s="425"/>
      <c r="X296" s="425"/>
      <c r="Y296" s="425"/>
      <c r="Z296" s="425"/>
      <c r="AA296" s="425"/>
      <c r="AB296" s="425"/>
      <c r="AC296" s="425"/>
      <c r="AD296" s="425"/>
      <c r="AE296" s="425"/>
      <c r="AF296" s="425"/>
      <c r="AG296" s="425"/>
      <c r="AH296" s="425"/>
      <c r="AI296" s="425"/>
      <c r="AJ296" s="425"/>
      <c r="AK296" s="425"/>
      <c r="AL296" s="425"/>
      <c r="AM296" s="425"/>
      <c r="AN296" s="425"/>
      <c r="AO296" s="425"/>
      <c r="AP296" s="425"/>
      <c r="AQ296" s="425"/>
      <c r="AR296" s="425"/>
      <c r="AS296" s="425"/>
      <c r="AT296" s="425"/>
      <c r="AU296" s="425"/>
      <c r="AV296" s="425"/>
      <c r="AW296" s="425"/>
      <c r="AX296" s="425"/>
      <c r="AY296" s="425"/>
      <c r="AZ296" s="425"/>
      <c r="BA296" s="425"/>
      <c r="BB296" s="425"/>
      <c r="BC296" s="425"/>
      <c r="BD296" s="425"/>
      <c r="BE296" s="425"/>
      <c r="BF296" s="425"/>
      <c r="BG296" s="425"/>
      <c r="BH296" s="425"/>
      <c r="BI296" s="425"/>
      <c r="BJ296" s="425"/>
      <c r="BK296" s="425"/>
    </row>
    <row r="297" spans="1:63" ht="12.75" customHeight="1" x14ac:dyDescent="0.2">
      <c r="A297" s="425"/>
      <c r="B297" s="425"/>
      <c r="C297" s="425"/>
      <c r="D297" s="425"/>
      <c r="E297" s="425"/>
      <c r="F297" s="425"/>
      <c r="G297" s="425"/>
      <c r="H297" s="425"/>
      <c r="I297" s="425"/>
      <c r="J297" s="425"/>
      <c r="K297" s="425"/>
      <c r="L297" s="425"/>
      <c r="M297" s="425"/>
      <c r="N297" s="425"/>
      <c r="O297" s="425"/>
      <c r="P297" s="425"/>
      <c r="Q297" s="425"/>
      <c r="R297" s="425"/>
      <c r="S297" s="425"/>
      <c r="T297" s="425"/>
      <c r="U297" s="425"/>
      <c r="V297" s="425"/>
      <c r="W297" s="425"/>
      <c r="X297" s="425"/>
      <c r="Y297" s="425"/>
      <c r="Z297" s="425"/>
      <c r="AA297" s="425"/>
      <c r="AB297" s="425"/>
      <c r="AC297" s="425"/>
      <c r="AD297" s="425"/>
      <c r="AE297" s="425"/>
      <c r="AF297" s="425"/>
      <c r="AG297" s="425"/>
      <c r="AH297" s="425"/>
      <c r="AI297" s="425"/>
      <c r="AJ297" s="425"/>
      <c r="AK297" s="425"/>
      <c r="AL297" s="425"/>
      <c r="AM297" s="425"/>
      <c r="AN297" s="425"/>
      <c r="AO297" s="425"/>
      <c r="AP297" s="425"/>
      <c r="AQ297" s="425"/>
      <c r="AR297" s="425"/>
      <c r="AS297" s="425"/>
      <c r="AT297" s="425"/>
      <c r="AU297" s="425"/>
      <c r="AV297" s="425"/>
      <c r="AW297" s="425"/>
      <c r="AX297" s="425"/>
      <c r="AY297" s="425"/>
      <c r="AZ297" s="425"/>
      <c r="BA297" s="425"/>
      <c r="BB297" s="425"/>
      <c r="BC297" s="425"/>
      <c r="BD297" s="425"/>
      <c r="BE297" s="425"/>
      <c r="BF297" s="425"/>
      <c r="BG297" s="425"/>
      <c r="BH297" s="425"/>
      <c r="BI297" s="425"/>
      <c r="BJ297" s="425"/>
      <c r="BK297" s="425"/>
    </row>
    <row r="298" spans="1:63" ht="12.75" customHeight="1" x14ac:dyDescent="0.2">
      <c r="A298" s="425"/>
      <c r="B298" s="425"/>
      <c r="C298" s="425"/>
      <c r="D298" s="425"/>
      <c r="E298" s="425"/>
      <c r="F298" s="425"/>
      <c r="G298" s="425"/>
      <c r="H298" s="425"/>
      <c r="I298" s="425"/>
      <c r="J298" s="425"/>
      <c r="K298" s="425"/>
      <c r="L298" s="425"/>
      <c r="M298" s="425"/>
      <c r="N298" s="425"/>
      <c r="O298" s="425"/>
      <c r="P298" s="425"/>
      <c r="Q298" s="425"/>
      <c r="R298" s="425"/>
      <c r="S298" s="425"/>
      <c r="T298" s="425"/>
      <c r="U298" s="425"/>
      <c r="V298" s="425"/>
      <c r="W298" s="425"/>
      <c r="X298" s="425"/>
      <c r="Y298" s="425"/>
      <c r="Z298" s="425"/>
      <c r="AA298" s="425"/>
      <c r="AB298" s="425"/>
      <c r="AC298" s="425"/>
      <c r="AD298" s="425"/>
      <c r="AE298" s="425"/>
      <c r="AF298" s="425"/>
      <c r="AG298" s="425"/>
      <c r="AH298" s="425"/>
      <c r="AI298" s="425"/>
      <c r="AJ298" s="425"/>
      <c r="AK298" s="425"/>
      <c r="AL298" s="425"/>
      <c r="AM298" s="425"/>
      <c r="AN298" s="425"/>
      <c r="AO298" s="425"/>
      <c r="AP298" s="425"/>
      <c r="AQ298" s="425"/>
      <c r="AR298" s="425"/>
      <c r="AS298" s="425"/>
      <c r="AT298" s="425"/>
      <c r="AU298" s="425"/>
      <c r="AV298" s="425"/>
      <c r="AW298" s="425"/>
      <c r="AX298" s="425"/>
      <c r="AY298" s="425"/>
      <c r="AZ298" s="425"/>
      <c r="BA298" s="425"/>
      <c r="BB298" s="425"/>
      <c r="BC298" s="425"/>
      <c r="BD298" s="425"/>
      <c r="BE298" s="425"/>
      <c r="BF298" s="425"/>
      <c r="BG298" s="425"/>
      <c r="BH298" s="425"/>
      <c r="BI298" s="425"/>
      <c r="BJ298" s="425"/>
      <c r="BK298" s="425"/>
    </row>
    <row r="299" spans="1:63" ht="12.75" customHeight="1" x14ac:dyDescent="0.2">
      <c r="A299" s="425"/>
      <c r="B299" s="425"/>
      <c r="C299" s="425"/>
      <c r="D299" s="425"/>
      <c r="E299" s="425"/>
      <c r="F299" s="425"/>
      <c r="G299" s="425"/>
      <c r="H299" s="425"/>
      <c r="I299" s="425"/>
      <c r="J299" s="425"/>
      <c r="K299" s="425"/>
      <c r="L299" s="425"/>
      <c r="M299" s="425"/>
      <c r="N299" s="425"/>
      <c r="O299" s="425"/>
      <c r="P299" s="425"/>
      <c r="Q299" s="425"/>
      <c r="R299" s="425"/>
      <c r="S299" s="425"/>
      <c r="T299" s="425"/>
      <c r="U299" s="425"/>
      <c r="V299" s="425"/>
      <c r="W299" s="425"/>
      <c r="X299" s="425"/>
      <c r="Y299" s="425"/>
      <c r="Z299" s="425"/>
      <c r="AA299" s="425"/>
      <c r="AB299" s="425"/>
      <c r="AC299" s="425"/>
      <c r="AD299" s="425"/>
      <c r="AE299" s="425"/>
      <c r="AF299" s="425"/>
      <c r="AG299" s="425"/>
      <c r="AH299" s="425"/>
      <c r="AI299" s="425"/>
      <c r="AJ299" s="425"/>
      <c r="AK299" s="425"/>
      <c r="AL299" s="425"/>
      <c r="AM299" s="425"/>
      <c r="AN299" s="425"/>
      <c r="AO299" s="425"/>
      <c r="AP299" s="425"/>
      <c r="AQ299" s="425"/>
      <c r="AR299" s="425"/>
      <c r="AS299" s="425"/>
      <c r="AT299" s="425"/>
      <c r="AU299" s="425"/>
      <c r="AV299" s="425"/>
      <c r="AW299" s="425"/>
      <c r="AX299" s="425"/>
      <c r="AY299" s="425"/>
      <c r="AZ299" s="425"/>
      <c r="BA299" s="425"/>
      <c r="BB299" s="425"/>
      <c r="BC299" s="425"/>
      <c r="BD299" s="425"/>
      <c r="BE299" s="425"/>
      <c r="BF299" s="425"/>
      <c r="BG299" s="425"/>
      <c r="BH299" s="425"/>
      <c r="BI299" s="425"/>
      <c r="BJ299" s="425"/>
      <c r="BK299" s="425"/>
    </row>
    <row r="300" spans="1:63" ht="12.75" customHeight="1" x14ac:dyDescent="0.2">
      <c r="A300" s="425"/>
      <c r="B300" s="425"/>
      <c r="C300" s="425"/>
      <c r="D300" s="425"/>
      <c r="E300" s="425"/>
      <c r="F300" s="425"/>
      <c r="G300" s="425"/>
      <c r="H300" s="425"/>
      <c r="I300" s="425"/>
      <c r="J300" s="425"/>
      <c r="K300" s="425"/>
      <c r="L300" s="425"/>
      <c r="M300" s="425"/>
      <c r="N300" s="425"/>
      <c r="O300" s="425"/>
      <c r="P300" s="425"/>
      <c r="Q300" s="425"/>
      <c r="R300" s="425"/>
      <c r="S300" s="425"/>
      <c r="T300" s="425"/>
      <c r="U300" s="425"/>
      <c r="V300" s="425"/>
      <c r="W300" s="425"/>
      <c r="X300" s="425"/>
      <c r="Y300" s="425"/>
      <c r="Z300" s="425"/>
      <c r="AA300" s="425"/>
      <c r="AB300" s="425"/>
      <c r="AC300" s="425"/>
      <c r="AD300" s="425"/>
      <c r="AE300" s="425"/>
      <c r="AF300" s="425"/>
      <c r="AG300" s="425"/>
      <c r="AH300" s="425"/>
      <c r="AI300" s="425"/>
      <c r="AJ300" s="425"/>
      <c r="AK300" s="425"/>
      <c r="AL300" s="425"/>
      <c r="AM300" s="425"/>
      <c r="AN300" s="425"/>
      <c r="AO300" s="425"/>
      <c r="AP300" s="425"/>
      <c r="AQ300" s="425"/>
      <c r="AR300" s="425"/>
      <c r="AS300" s="425"/>
      <c r="AT300" s="425"/>
      <c r="AU300" s="425"/>
      <c r="AV300" s="425"/>
      <c r="AW300" s="425"/>
      <c r="AX300" s="425"/>
      <c r="AY300" s="425"/>
      <c r="AZ300" s="425"/>
      <c r="BA300" s="425"/>
      <c r="BB300" s="425"/>
      <c r="BC300" s="425"/>
      <c r="BD300" s="425"/>
      <c r="BE300" s="425"/>
      <c r="BF300" s="425"/>
      <c r="BG300" s="425"/>
      <c r="BH300" s="425"/>
      <c r="BI300" s="425"/>
      <c r="BJ300" s="425"/>
      <c r="BK300" s="425"/>
    </row>
    <row r="301" spans="1:63" ht="12.75" customHeight="1" x14ac:dyDescent="0.2">
      <c r="A301" s="425"/>
      <c r="B301" s="425"/>
      <c r="C301" s="425"/>
      <c r="D301" s="425"/>
      <c r="E301" s="425"/>
      <c r="F301" s="425"/>
      <c r="G301" s="425"/>
      <c r="H301" s="425"/>
      <c r="I301" s="425"/>
      <c r="J301" s="425"/>
      <c r="K301" s="425"/>
      <c r="L301" s="425"/>
      <c r="M301" s="425"/>
      <c r="N301" s="425"/>
      <c r="O301" s="425"/>
      <c r="P301" s="425"/>
      <c r="Q301" s="425"/>
      <c r="R301" s="425"/>
      <c r="S301" s="425"/>
      <c r="T301" s="425"/>
      <c r="U301" s="425"/>
      <c r="V301" s="425"/>
      <c r="W301" s="425"/>
      <c r="X301" s="425"/>
      <c r="Y301" s="425"/>
      <c r="Z301" s="425"/>
      <c r="AA301" s="425"/>
      <c r="AB301" s="425"/>
      <c r="AC301" s="425"/>
      <c r="AD301" s="425"/>
      <c r="AE301" s="425"/>
      <c r="AF301" s="425"/>
      <c r="AG301" s="425"/>
      <c r="AH301" s="425"/>
      <c r="AI301" s="425"/>
      <c r="AJ301" s="425"/>
      <c r="AK301" s="425"/>
      <c r="AL301" s="425"/>
      <c r="AM301" s="425"/>
      <c r="AN301" s="425"/>
      <c r="AO301" s="425"/>
      <c r="AP301" s="425"/>
      <c r="AQ301" s="425"/>
      <c r="AR301" s="425"/>
      <c r="AS301" s="425"/>
      <c r="AT301" s="425"/>
      <c r="AU301" s="425"/>
      <c r="AV301" s="425"/>
      <c r="AW301" s="425"/>
      <c r="AX301" s="425"/>
      <c r="AY301" s="425"/>
      <c r="AZ301" s="425"/>
      <c r="BA301" s="425"/>
      <c r="BB301" s="425"/>
      <c r="BC301" s="425"/>
      <c r="BD301" s="425"/>
      <c r="BE301" s="425"/>
      <c r="BF301" s="425"/>
      <c r="BG301" s="425"/>
      <c r="BH301" s="425"/>
      <c r="BI301" s="425"/>
      <c r="BJ301" s="425"/>
      <c r="BK301" s="425"/>
    </row>
    <row r="302" spans="1:63" ht="12.75" customHeight="1" x14ac:dyDescent="0.2">
      <c r="A302" s="425"/>
      <c r="B302" s="425"/>
      <c r="C302" s="425"/>
      <c r="D302" s="425"/>
      <c r="E302" s="425"/>
      <c r="F302" s="425"/>
      <c r="G302" s="425"/>
      <c r="H302" s="425"/>
      <c r="I302" s="425"/>
      <c r="J302" s="425"/>
      <c r="K302" s="425"/>
      <c r="L302" s="425"/>
      <c r="M302" s="425"/>
      <c r="N302" s="425"/>
      <c r="O302" s="425"/>
      <c r="P302" s="425"/>
      <c r="Q302" s="425"/>
      <c r="R302" s="425"/>
      <c r="S302" s="425"/>
      <c r="T302" s="425"/>
      <c r="U302" s="425"/>
      <c r="V302" s="425"/>
      <c r="W302" s="425"/>
      <c r="X302" s="425"/>
      <c r="Y302" s="425"/>
      <c r="Z302" s="425"/>
      <c r="AA302" s="425"/>
      <c r="AB302" s="425"/>
      <c r="AC302" s="425"/>
      <c r="AD302" s="425"/>
      <c r="AE302" s="425"/>
      <c r="AF302" s="425"/>
      <c r="AG302" s="425"/>
      <c r="AH302" s="425"/>
      <c r="AI302" s="425"/>
      <c r="AJ302" s="425"/>
      <c r="AK302" s="425"/>
      <c r="AL302" s="425"/>
      <c r="AM302" s="425"/>
      <c r="AN302" s="425"/>
      <c r="AO302" s="425"/>
      <c r="AP302" s="425"/>
      <c r="AQ302" s="425"/>
      <c r="AR302" s="425"/>
      <c r="AS302" s="425"/>
      <c r="AT302" s="425"/>
      <c r="AU302" s="425"/>
      <c r="AV302" s="425"/>
      <c r="AW302" s="425"/>
      <c r="AX302" s="425"/>
      <c r="AY302" s="425"/>
      <c r="AZ302" s="425"/>
      <c r="BA302" s="425"/>
      <c r="BB302" s="425"/>
      <c r="BC302" s="425"/>
      <c r="BD302" s="425"/>
      <c r="BE302" s="425"/>
      <c r="BF302" s="425"/>
      <c r="BG302" s="425"/>
      <c r="BH302" s="425"/>
      <c r="BI302" s="425"/>
      <c r="BJ302" s="425"/>
      <c r="BK302" s="425"/>
    </row>
    <row r="303" spans="1:63" ht="12.75" customHeight="1" x14ac:dyDescent="0.2">
      <c r="A303" s="425"/>
      <c r="B303" s="425"/>
      <c r="C303" s="425"/>
      <c r="D303" s="425"/>
      <c r="E303" s="425"/>
      <c r="F303" s="425"/>
      <c r="G303" s="425"/>
      <c r="H303" s="425"/>
      <c r="I303" s="425"/>
      <c r="J303" s="425"/>
      <c r="K303" s="425"/>
      <c r="L303" s="425"/>
      <c r="M303" s="425"/>
      <c r="N303" s="425"/>
      <c r="O303" s="425"/>
      <c r="P303" s="425"/>
      <c r="Q303" s="425"/>
      <c r="R303" s="425"/>
      <c r="S303" s="425"/>
      <c r="T303" s="425"/>
      <c r="U303" s="425"/>
      <c r="V303" s="425"/>
      <c r="W303" s="425"/>
      <c r="X303" s="425"/>
      <c r="Y303" s="425"/>
      <c r="Z303" s="425"/>
      <c r="AA303" s="425"/>
      <c r="AB303" s="425"/>
      <c r="AC303" s="425"/>
      <c r="AD303" s="425"/>
      <c r="AE303" s="425"/>
      <c r="AF303" s="425"/>
      <c r="AG303" s="425"/>
      <c r="AH303" s="425"/>
      <c r="AI303" s="425"/>
      <c r="AJ303" s="425"/>
      <c r="AK303" s="425"/>
      <c r="AL303" s="425"/>
      <c r="AM303" s="425"/>
      <c r="AN303" s="425"/>
      <c r="AO303" s="425"/>
      <c r="AP303" s="425"/>
      <c r="AQ303" s="425"/>
      <c r="AR303" s="425"/>
      <c r="AS303" s="425"/>
      <c r="AT303" s="425"/>
      <c r="AU303" s="425"/>
      <c r="AV303" s="425"/>
      <c r="AW303" s="425"/>
      <c r="AX303" s="425"/>
      <c r="AY303" s="425"/>
      <c r="AZ303" s="425"/>
      <c r="BA303" s="425"/>
      <c r="BB303" s="425"/>
      <c r="BC303" s="425"/>
      <c r="BD303" s="425"/>
      <c r="BE303" s="425"/>
      <c r="BF303" s="425"/>
      <c r="BG303" s="425"/>
      <c r="BH303" s="425"/>
      <c r="BI303" s="425"/>
      <c r="BJ303" s="425"/>
      <c r="BK303" s="425"/>
    </row>
    <row r="304" spans="1:63" ht="12.75" customHeight="1" x14ac:dyDescent="0.2">
      <c r="A304" s="425"/>
      <c r="B304" s="425"/>
      <c r="C304" s="425"/>
      <c r="D304" s="425"/>
      <c r="E304" s="425"/>
      <c r="F304" s="425"/>
      <c r="G304" s="425"/>
      <c r="H304" s="425"/>
      <c r="I304" s="425"/>
      <c r="J304" s="425"/>
      <c r="K304" s="425"/>
      <c r="L304" s="425"/>
      <c r="M304" s="425"/>
      <c r="N304" s="425"/>
      <c r="O304" s="425"/>
      <c r="P304" s="425"/>
      <c r="Q304" s="425"/>
      <c r="R304" s="425"/>
      <c r="S304" s="425"/>
      <c r="T304" s="425"/>
      <c r="U304" s="425"/>
      <c r="V304" s="425"/>
      <c r="W304" s="425"/>
      <c r="X304" s="425"/>
      <c r="Y304" s="425"/>
      <c r="Z304" s="425"/>
      <c r="AA304" s="425"/>
      <c r="AB304" s="425"/>
      <c r="AC304" s="425"/>
      <c r="AD304" s="425"/>
      <c r="AE304" s="425"/>
      <c r="AF304" s="425"/>
      <c r="AG304" s="425"/>
      <c r="AH304" s="425"/>
      <c r="AI304" s="425"/>
      <c r="AJ304" s="425"/>
      <c r="AK304" s="425"/>
      <c r="AL304" s="425"/>
      <c r="AM304" s="425"/>
      <c r="AN304" s="425"/>
      <c r="AO304" s="425"/>
      <c r="AP304" s="425"/>
      <c r="AQ304" s="425"/>
      <c r="AR304" s="425"/>
      <c r="AS304" s="425"/>
      <c r="AT304" s="425"/>
      <c r="AU304" s="425"/>
      <c r="AV304" s="425"/>
      <c r="AW304" s="425"/>
      <c r="AX304" s="425"/>
      <c r="AY304" s="425"/>
      <c r="AZ304" s="425"/>
      <c r="BA304" s="425"/>
      <c r="BB304" s="425"/>
      <c r="BC304" s="425"/>
      <c r="BD304" s="425"/>
      <c r="BE304" s="425"/>
      <c r="BF304" s="425"/>
      <c r="BG304" s="425"/>
      <c r="BH304" s="425"/>
      <c r="BI304" s="425"/>
      <c r="BJ304" s="425"/>
      <c r="BK304" s="425"/>
    </row>
    <row r="305" spans="1:63" ht="12.75" customHeight="1" x14ac:dyDescent="0.2">
      <c r="A305" s="425"/>
      <c r="B305" s="425"/>
      <c r="C305" s="425"/>
      <c r="D305" s="425"/>
      <c r="E305" s="425"/>
      <c r="F305" s="425"/>
      <c r="G305" s="425"/>
      <c r="H305" s="425"/>
      <c r="I305" s="425"/>
      <c r="J305" s="425"/>
      <c r="K305" s="425"/>
      <c r="L305" s="425"/>
      <c r="M305" s="425"/>
      <c r="N305" s="425"/>
      <c r="O305" s="425"/>
      <c r="P305" s="425"/>
      <c r="Q305" s="425"/>
      <c r="R305" s="425"/>
      <c r="S305" s="425"/>
      <c r="T305" s="425"/>
      <c r="U305" s="425"/>
      <c r="V305" s="425"/>
      <c r="W305" s="425"/>
      <c r="X305" s="425"/>
      <c r="Y305" s="425"/>
      <c r="Z305" s="425"/>
      <c r="AA305" s="425"/>
      <c r="AB305" s="425"/>
      <c r="AC305" s="425"/>
      <c r="AD305" s="425"/>
      <c r="AE305" s="425"/>
      <c r="AF305" s="425"/>
      <c r="AG305" s="425"/>
      <c r="AH305" s="425"/>
      <c r="AI305" s="425"/>
      <c r="AJ305" s="425"/>
      <c r="AK305" s="425"/>
      <c r="AL305" s="425"/>
      <c r="AM305" s="425"/>
      <c r="AN305" s="425"/>
      <c r="AO305" s="425"/>
      <c r="AP305" s="425"/>
      <c r="AQ305" s="425"/>
      <c r="AR305" s="425"/>
      <c r="AS305" s="425"/>
      <c r="AT305" s="425"/>
      <c r="AU305" s="425"/>
      <c r="AV305" s="425"/>
      <c r="AW305" s="425"/>
      <c r="AX305" s="425"/>
      <c r="AY305" s="425"/>
      <c r="AZ305" s="425"/>
      <c r="BA305" s="425"/>
      <c r="BB305" s="425"/>
      <c r="BC305" s="425"/>
      <c r="BD305" s="425"/>
      <c r="BE305" s="425"/>
      <c r="BF305" s="425"/>
      <c r="BG305" s="425"/>
      <c r="BH305" s="425"/>
      <c r="BI305" s="425"/>
      <c r="BJ305" s="425"/>
      <c r="BK305" s="425"/>
    </row>
    <row r="306" spans="1:63" ht="12.75" customHeight="1" x14ac:dyDescent="0.2">
      <c r="A306" s="425"/>
      <c r="B306" s="425"/>
      <c r="C306" s="425"/>
      <c r="D306" s="425"/>
      <c r="E306" s="425"/>
      <c r="F306" s="425"/>
      <c r="G306" s="425"/>
      <c r="H306" s="425"/>
      <c r="I306" s="425"/>
      <c r="J306" s="425"/>
      <c r="K306" s="425"/>
      <c r="L306" s="425"/>
      <c r="M306" s="425"/>
      <c r="N306" s="425"/>
      <c r="O306" s="425"/>
      <c r="P306" s="425"/>
      <c r="Q306" s="425"/>
      <c r="R306" s="425"/>
      <c r="S306" s="425"/>
      <c r="T306" s="425"/>
      <c r="U306" s="425"/>
      <c r="V306" s="425"/>
      <c r="W306" s="425"/>
      <c r="X306" s="425"/>
      <c r="Y306" s="425"/>
      <c r="Z306" s="425"/>
      <c r="AA306" s="425"/>
      <c r="AB306" s="425"/>
      <c r="AC306" s="425"/>
      <c r="AD306" s="425"/>
      <c r="AE306" s="425"/>
      <c r="AF306" s="425"/>
      <c r="AG306" s="425"/>
      <c r="AH306" s="425"/>
      <c r="AI306" s="425"/>
      <c r="AJ306" s="425"/>
      <c r="AK306" s="425"/>
      <c r="AL306" s="425"/>
      <c r="AM306" s="425"/>
      <c r="AN306" s="425"/>
      <c r="AO306" s="425"/>
      <c r="AP306" s="425"/>
      <c r="AQ306" s="425"/>
      <c r="AR306" s="425"/>
      <c r="AS306" s="425"/>
      <c r="AT306" s="425"/>
      <c r="AU306" s="425"/>
      <c r="AV306" s="425"/>
      <c r="AW306" s="425"/>
      <c r="AX306" s="425"/>
      <c r="AY306" s="425"/>
      <c r="AZ306" s="425"/>
      <c r="BA306" s="425"/>
      <c r="BB306" s="425"/>
      <c r="BC306" s="425"/>
      <c r="BD306" s="425"/>
      <c r="BE306" s="425"/>
      <c r="BF306" s="425"/>
      <c r="BG306" s="425"/>
      <c r="BH306" s="425"/>
      <c r="BI306" s="425"/>
      <c r="BJ306" s="425"/>
      <c r="BK306" s="425"/>
    </row>
    <row r="307" spans="1:63" ht="12.75" customHeight="1" x14ac:dyDescent="0.2">
      <c r="A307" s="425"/>
      <c r="B307" s="425"/>
      <c r="C307" s="425"/>
      <c r="D307" s="425"/>
      <c r="E307" s="425"/>
      <c r="F307" s="425"/>
      <c r="G307" s="425"/>
      <c r="H307" s="425"/>
      <c r="I307" s="425"/>
      <c r="J307" s="425"/>
      <c r="K307" s="425"/>
      <c r="L307" s="425"/>
      <c r="M307" s="425"/>
      <c r="N307" s="425"/>
      <c r="O307" s="425"/>
      <c r="P307" s="425"/>
      <c r="Q307" s="425"/>
      <c r="R307" s="425"/>
      <c r="S307" s="425"/>
      <c r="T307" s="425"/>
      <c r="U307" s="425"/>
      <c r="V307" s="425"/>
      <c r="W307" s="425"/>
      <c r="X307" s="425"/>
      <c r="Y307" s="425"/>
      <c r="Z307" s="425"/>
      <c r="AA307" s="425"/>
      <c r="AB307" s="425"/>
      <c r="AC307" s="425"/>
      <c r="AD307" s="425"/>
      <c r="AE307" s="425"/>
      <c r="AF307" s="425"/>
      <c r="AG307" s="425"/>
      <c r="AH307" s="425"/>
      <c r="AI307" s="425"/>
      <c r="AJ307" s="425"/>
      <c r="AK307" s="425"/>
      <c r="AL307" s="425"/>
      <c r="AM307" s="425"/>
      <c r="AN307" s="425"/>
      <c r="AO307" s="425"/>
      <c r="AP307" s="425"/>
      <c r="AQ307" s="425"/>
      <c r="AR307" s="425"/>
      <c r="AS307" s="425"/>
      <c r="AT307" s="425"/>
      <c r="AU307" s="425"/>
      <c r="AV307" s="425"/>
      <c r="AW307" s="425"/>
      <c r="AX307" s="425"/>
      <c r="AY307" s="425"/>
      <c r="AZ307" s="425"/>
      <c r="BA307" s="425"/>
      <c r="BB307" s="425"/>
      <c r="BC307" s="425"/>
      <c r="BD307" s="425"/>
      <c r="BE307" s="425"/>
      <c r="BF307" s="425"/>
      <c r="BG307" s="425"/>
      <c r="BH307" s="425"/>
      <c r="BI307" s="425"/>
      <c r="BJ307" s="425"/>
      <c r="BK307" s="425"/>
    </row>
    <row r="308" spans="1:63" ht="12.75" customHeight="1" x14ac:dyDescent="0.2">
      <c r="A308" s="425"/>
      <c r="B308" s="425"/>
      <c r="C308" s="425"/>
      <c r="D308" s="425"/>
      <c r="E308" s="425"/>
      <c r="F308" s="425"/>
      <c r="G308" s="425"/>
      <c r="H308" s="425"/>
      <c r="I308" s="425"/>
      <c r="J308" s="425"/>
      <c r="K308" s="425"/>
      <c r="L308" s="425"/>
      <c r="M308" s="425"/>
      <c r="N308" s="425"/>
      <c r="O308" s="425"/>
      <c r="P308" s="425"/>
      <c r="Q308" s="425"/>
      <c r="R308" s="425"/>
      <c r="S308" s="425"/>
      <c r="T308" s="425"/>
      <c r="U308" s="425"/>
      <c r="V308" s="425"/>
      <c r="W308" s="425"/>
      <c r="X308" s="425"/>
      <c r="Y308" s="425"/>
      <c r="Z308" s="425"/>
      <c r="AA308" s="425"/>
      <c r="AB308" s="425"/>
      <c r="AC308" s="425"/>
      <c r="AD308" s="425"/>
      <c r="AE308" s="425"/>
      <c r="AF308" s="425"/>
      <c r="AG308" s="425"/>
      <c r="AH308" s="425"/>
      <c r="AI308" s="425"/>
      <c r="AJ308" s="425"/>
      <c r="AK308" s="425"/>
      <c r="AL308" s="425"/>
      <c r="AM308" s="425"/>
      <c r="AN308" s="425"/>
      <c r="AO308" s="425"/>
      <c r="AP308" s="425"/>
      <c r="AQ308" s="425"/>
      <c r="AR308" s="425"/>
      <c r="AS308" s="425"/>
      <c r="AT308" s="425"/>
      <c r="AU308" s="425"/>
      <c r="AV308" s="425"/>
      <c r="AW308" s="425"/>
      <c r="AX308" s="425"/>
      <c r="AY308" s="425"/>
      <c r="AZ308" s="425"/>
      <c r="BA308" s="425"/>
      <c r="BB308" s="425"/>
      <c r="BC308" s="425"/>
      <c r="BD308" s="425"/>
      <c r="BE308" s="425"/>
      <c r="BF308" s="425"/>
      <c r="BG308" s="425"/>
      <c r="BH308" s="425"/>
      <c r="BI308" s="425"/>
      <c r="BJ308" s="425"/>
      <c r="BK308" s="425"/>
    </row>
    <row r="309" spans="1:63" ht="12.75" customHeight="1" x14ac:dyDescent="0.2">
      <c r="A309" s="425"/>
      <c r="B309" s="425"/>
      <c r="C309" s="425"/>
      <c r="D309" s="425"/>
      <c r="E309" s="425"/>
      <c r="F309" s="425"/>
      <c r="G309" s="425"/>
      <c r="H309" s="425"/>
      <c r="I309" s="425"/>
      <c r="J309" s="425"/>
      <c r="K309" s="425"/>
      <c r="L309" s="425"/>
      <c r="M309" s="425"/>
      <c r="N309" s="425"/>
      <c r="O309" s="425"/>
      <c r="P309" s="425"/>
      <c r="Q309" s="425"/>
      <c r="R309" s="425"/>
      <c r="S309" s="425"/>
      <c r="T309" s="425"/>
      <c r="U309" s="425"/>
      <c r="V309" s="425"/>
      <c r="W309" s="425"/>
      <c r="X309" s="425"/>
      <c r="Y309" s="425"/>
      <c r="Z309" s="425"/>
      <c r="AA309" s="425"/>
      <c r="AB309" s="425"/>
      <c r="AC309" s="425"/>
      <c r="AD309" s="425"/>
      <c r="AE309" s="425"/>
      <c r="AF309" s="425"/>
      <c r="AG309" s="425"/>
      <c r="AH309" s="425"/>
      <c r="AI309" s="425"/>
      <c r="AJ309" s="425"/>
      <c r="AK309" s="425"/>
      <c r="AL309" s="425"/>
      <c r="AM309" s="425"/>
      <c r="AN309" s="425"/>
      <c r="AO309" s="425"/>
      <c r="AP309" s="425"/>
      <c r="AQ309" s="425"/>
      <c r="AR309" s="425"/>
      <c r="AS309" s="425"/>
      <c r="AT309" s="425"/>
      <c r="AU309" s="425"/>
      <c r="AV309" s="425"/>
      <c r="AW309" s="425"/>
      <c r="AX309" s="425"/>
      <c r="AY309" s="425"/>
      <c r="AZ309" s="425"/>
      <c r="BA309" s="425"/>
      <c r="BB309" s="425"/>
      <c r="BC309" s="425"/>
      <c r="BD309" s="425"/>
      <c r="BE309" s="425"/>
      <c r="BF309" s="425"/>
      <c r="BG309" s="425"/>
      <c r="BH309" s="425"/>
      <c r="BI309" s="425"/>
      <c r="BJ309" s="425"/>
      <c r="BK309" s="425"/>
    </row>
    <row r="310" spans="1:63" ht="12.75" customHeight="1" x14ac:dyDescent="0.2">
      <c r="A310" s="425"/>
      <c r="B310" s="425"/>
      <c r="C310" s="425"/>
      <c r="D310" s="425"/>
      <c r="E310" s="425"/>
      <c r="F310" s="425"/>
      <c r="G310" s="425"/>
      <c r="H310" s="425"/>
      <c r="I310" s="425"/>
      <c r="J310" s="425"/>
      <c r="K310" s="425"/>
      <c r="L310" s="425"/>
      <c r="M310" s="425"/>
      <c r="N310" s="425"/>
      <c r="O310" s="425"/>
      <c r="P310" s="425"/>
      <c r="Q310" s="425"/>
      <c r="R310" s="425"/>
      <c r="S310" s="425"/>
      <c r="T310" s="425"/>
      <c r="U310" s="425"/>
      <c r="V310" s="425"/>
      <c r="W310" s="425"/>
      <c r="X310" s="425"/>
      <c r="Y310" s="425"/>
      <c r="Z310" s="425"/>
      <c r="AA310" s="425"/>
      <c r="AB310" s="425"/>
      <c r="AC310" s="425"/>
      <c r="AD310" s="425"/>
      <c r="AE310" s="425"/>
      <c r="AF310" s="425"/>
      <c r="AG310" s="425"/>
      <c r="AH310" s="425"/>
      <c r="AI310" s="425"/>
      <c r="AJ310" s="425"/>
      <c r="AK310" s="425"/>
      <c r="AL310" s="425"/>
      <c r="AM310" s="425"/>
      <c r="AN310" s="425"/>
      <c r="AO310" s="425"/>
      <c r="AP310" s="425"/>
      <c r="AQ310" s="425"/>
      <c r="AR310" s="425"/>
      <c r="AS310" s="425"/>
      <c r="AT310" s="425"/>
      <c r="AU310" s="425"/>
      <c r="AV310" s="425"/>
      <c r="AW310" s="425"/>
      <c r="AX310" s="425"/>
      <c r="AY310" s="425"/>
      <c r="AZ310" s="425"/>
      <c r="BA310" s="425"/>
      <c r="BB310" s="425"/>
      <c r="BC310" s="425"/>
      <c r="BD310" s="425"/>
      <c r="BE310" s="425"/>
      <c r="BF310" s="425"/>
      <c r="BG310" s="425"/>
      <c r="BH310" s="425"/>
      <c r="BI310" s="425"/>
      <c r="BJ310" s="425"/>
      <c r="BK310" s="425"/>
    </row>
    <row r="311" spans="1:63" ht="12.75" customHeight="1" x14ac:dyDescent="0.2">
      <c r="A311" s="425"/>
      <c r="B311" s="425"/>
      <c r="C311" s="425"/>
      <c r="D311" s="425"/>
      <c r="E311" s="425"/>
      <c r="F311" s="425"/>
      <c r="G311" s="425"/>
      <c r="H311" s="425"/>
      <c r="I311" s="425"/>
      <c r="J311" s="425"/>
      <c r="K311" s="425"/>
      <c r="L311" s="425"/>
      <c r="M311" s="425"/>
      <c r="N311" s="425"/>
      <c r="O311" s="425"/>
      <c r="P311" s="425"/>
      <c r="Q311" s="425"/>
      <c r="R311" s="425"/>
      <c r="S311" s="425"/>
      <c r="T311" s="425"/>
      <c r="U311" s="425"/>
      <c r="V311" s="425"/>
      <c r="W311" s="425"/>
      <c r="X311" s="425"/>
      <c r="Y311" s="425"/>
      <c r="Z311" s="425"/>
      <c r="AA311" s="425"/>
      <c r="AB311" s="425"/>
      <c r="AC311" s="425"/>
      <c r="AD311" s="425"/>
      <c r="AE311" s="425"/>
      <c r="AF311" s="425"/>
      <c r="AG311" s="425"/>
      <c r="AH311" s="425"/>
      <c r="AI311" s="425"/>
      <c r="AJ311" s="425"/>
      <c r="AK311" s="425"/>
      <c r="AL311" s="425"/>
      <c r="AM311" s="425"/>
      <c r="AN311" s="425"/>
      <c r="AO311" s="425"/>
      <c r="AP311" s="425"/>
      <c r="AQ311" s="425"/>
      <c r="AR311" s="425"/>
      <c r="AS311" s="425"/>
      <c r="AT311" s="425"/>
      <c r="AU311" s="425"/>
      <c r="AV311" s="425"/>
      <c r="AW311" s="425"/>
      <c r="AX311" s="425"/>
      <c r="AY311" s="425"/>
      <c r="AZ311" s="425"/>
      <c r="BA311" s="425"/>
      <c r="BB311" s="425"/>
      <c r="BC311" s="425"/>
      <c r="BD311" s="425"/>
      <c r="BE311" s="425"/>
      <c r="BF311" s="425"/>
      <c r="BG311" s="425"/>
      <c r="BH311" s="425"/>
      <c r="BI311" s="425"/>
      <c r="BJ311" s="425"/>
      <c r="BK311" s="425"/>
    </row>
    <row r="312" spans="1:63" ht="12.75" customHeight="1" x14ac:dyDescent="0.2">
      <c r="A312" s="425"/>
      <c r="B312" s="425"/>
      <c r="C312" s="425"/>
      <c r="D312" s="425"/>
      <c r="E312" s="425"/>
      <c r="F312" s="425"/>
      <c r="G312" s="425"/>
      <c r="H312" s="425"/>
      <c r="I312" s="425"/>
      <c r="J312" s="425"/>
      <c r="K312" s="425"/>
      <c r="L312" s="425"/>
      <c r="M312" s="425"/>
      <c r="N312" s="425"/>
      <c r="O312" s="425"/>
      <c r="P312" s="425"/>
      <c r="Q312" s="425"/>
      <c r="R312" s="425"/>
      <c r="S312" s="425"/>
      <c r="T312" s="425"/>
      <c r="U312" s="425"/>
      <c r="V312" s="425"/>
      <c r="W312" s="425"/>
      <c r="X312" s="425"/>
      <c r="Y312" s="425"/>
      <c r="Z312" s="425"/>
      <c r="AA312" s="425"/>
      <c r="AB312" s="425"/>
      <c r="AC312" s="425"/>
      <c r="AD312" s="425"/>
      <c r="AE312" s="425"/>
      <c r="AF312" s="425"/>
      <c r="AG312" s="425"/>
      <c r="AH312" s="425"/>
      <c r="AI312" s="425"/>
      <c r="AJ312" s="425"/>
      <c r="AK312" s="425"/>
      <c r="AL312" s="425"/>
      <c r="AM312" s="425"/>
      <c r="AN312" s="425"/>
      <c r="AO312" s="425"/>
      <c r="AP312" s="425"/>
      <c r="AQ312" s="425"/>
      <c r="AR312" s="425"/>
      <c r="AS312" s="425"/>
      <c r="AT312" s="425"/>
      <c r="AU312" s="425"/>
      <c r="AV312" s="425"/>
      <c r="AW312" s="425"/>
      <c r="AX312" s="425"/>
      <c r="AY312" s="425"/>
      <c r="AZ312" s="425"/>
      <c r="BA312" s="425"/>
      <c r="BB312" s="425"/>
      <c r="BC312" s="425"/>
      <c r="BD312" s="425"/>
      <c r="BE312" s="425"/>
      <c r="BF312" s="425"/>
      <c r="BG312" s="425"/>
      <c r="BH312" s="425"/>
      <c r="BI312" s="425"/>
      <c r="BJ312" s="425"/>
      <c r="BK312" s="425"/>
    </row>
    <row r="313" spans="1:63" ht="12.75" customHeight="1" x14ac:dyDescent="0.2">
      <c r="A313" s="425"/>
      <c r="B313" s="425"/>
      <c r="C313" s="425"/>
      <c r="D313" s="425"/>
      <c r="E313" s="425"/>
      <c r="F313" s="425"/>
      <c r="G313" s="425"/>
      <c r="H313" s="425"/>
      <c r="I313" s="425"/>
      <c r="J313" s="425"/>
      <c r="K313" s="425"/>
      <c r="L313" s="425"/>
      <c r="M313" s="425"/>
      <c r="N313" s="425"/>
      <c r="O313" s="425"/>
      <c r="P313" s="425"/>
      <c r="Q313" s="425"/>
      <c r="R313" s="425"/>
      <c r="S313" s="425"/>
      <c r="T313" s="425"/>
      <c r="U313" s="425"/>
      <c r="V313" s="425"/>
      <c r="W313" s="425"/>
      <c r="X313" s="425"/>
      <c r="Y313" s="425"/>
      <c r="Z313" s="425"/>
      <c r="AA313" s="425"/>
      <c r="AB313" s="425"/>
      <c r="AC313" s="425"/>
      <c r="AD313" s="425"/>
      <c r="AE313" s="425"/>
      <c r="AF313" s="425"/>
      <c r="AG313" s="425"/>
      <c r="AH313" s="425"/>
      <c r="AI313" s="425"/>
      <c r="AJ313" s="425"/>
      <c r="AK313" s="425"/>
      <c r="AL313" s="425"/>
      <c r="AM313" s="425"/>
      <c r="AN313" s="425"/>
      <c r="AO313" s="425"/>
      <c r="AP313" s="425"/>
      <c r="AQ313" s="425"/>
      <c r="AR313" s="425"/>
      <c r="AS313" s="425"/>
      <c r="AT313" s="425"/>
      <c r="AU313" s="425"/>
      <c r="AV313" s="425"/>
      <c r="AW313" s="425"/>
      <c r="AX313" s="425"/>
      <c r="AY313" s="425"/>
      <c r="AZ313" s="425"/>
      <c r="BA313" s="425"/>
      <c r="BB313" s="425"/>
      <c r="BC313" s="425"/>
      <c r="BD313" s="425"/>
      <c r="BE313" s="425"/>
      <c r="BF313" s="425"/>
      <c r="BG313" s="425"/>
      <c r="BH313" s="425"/>
      <c r="BI313" s="425"/>
      <c r="BJ313" s="425"/>
      <c r="BK313" s="425"/>
    </row>
    <row r="314" spans="1:63" ht="12.75" customHeight="1" x14ac:dyDescent="0.2">
      <c r="A314" s="425"/>
      <c r="B314" s="425"/>
      <c r="C314" s="425"/>
      <c r="D314" s="425"/>
      <c r="E314" s="425"/>
      <c r="F314" s="425"/>
      <c r="G314" s="425"/>
      <c r="H314" s="425"/>
      <c r="I314" s="425"/>
      <c r="J314" s="425"/>
      <c r="K314" s="425"/>
      <c r="L314" s="425"/>
      <c r="M314" s="425"/>
      <c r="N314" s="425"/>
      <c r="O314" s="425"/>
      <c r="P314" s="425"/>
      <c r="Q314" s="425"/>
      <c r="R314" s="425"/>
      <c r="S314" s="425"/>
      <c r="T314" s="425"/>
      <c r="U314" s="425"/>
      <c r="V314" s="425"/>
      <c r="W314" s="425"/>
      <c r="X314" s="425"/>
      <c r="Y314" s="425"/>
      <c r="Z314" s="425"/>
      <c r="AA314" s="425"/>
      <c r="AB314" s="425"/>
      <c r="AC314" s="425"/>
      <c r="AD314" s="425"/>
      <c r="AE314" s="425"/>
      <c r="AF314" s="425"/>
      <c r="AG314" s="425"/>
      <c r="AH314" s="425"/>
      <c r="AI314" s="425"/>
      <c r="AJ314" s="425"/>
      <c r="AK314" s="425"/>
      <c r="AL314" s="425"/>
      <c r="AM314" s="425"/>
      <c r="AN314" s="425"/>
      <c r="AO314" s="425"/>
      <c r="AP314" s="425"/>
      <c r="AQ314" s="425"/>
      <c r="AR314" s="425"/>
      <c r="AS314" s="425"/>
      <c r="AT314" s="425"/>
      <c r="AU314" s="425"/>
      <c r="AV314" s="425"/>
      <c r="AW314" s="425"/>
      <c r="AX314" s="425"/>
      <c r="AY314" s="425"/>
      <c r="AZ314" s="425"/>
      <c r="BA314" s="425"/>
      <c r="BB314" s="425"/>
      <c r="BC314" s="425"/>
      <c r="BD314" s="425"/>
      <c r="BE314" s="425"/>
      <c r="BF314" s="425"/>
      <c r="BG314" s="425"/>
      <c r="BH314" s="425"/>
      <c r="BI314" s="425"/>
      <c r="BJ314" s="425"/>
      <c r="BK314" s="425"/>
    </row>
    <row r="315" spans="1:63" ht="12.75" customHeight="1" x14ac:dyDescent="0.2">
      <c r="A315" s="425"/>
      <c r="B315" s="425"/>
      <c r="C315" s="425"/>
      <c r="D315" s="425"/>
      <c r="E315" s="425"/>
      <c r="F315" s="425"/>
      <c r="G315" s="425"/>
      <c r="H315" s="425"/>
      <c r="I315" s="425"/>
      <c r="J315" s="425"/>
      <c r="K315" s="425"/>
      <c r="L315" s="425"/>
      <c r="M315" s="425"/>
      <c r="N315" s="425"/>
      <c r="O315" s="425"/>
      <c r="P315" s="425"/>
      <c r="Q315" s="425"/>
      <c r="R315" s="425"/>
      <c r="S315" s="425"/>
      <c r="T315" s="425"/>
      <c r="U315" s="425"/>
      <c r="V315" s="425"/>
      <c r="W315" s="425"/>
      <c r="X315" s="425"/>
      <c r="Y315" s="425"/>
      <c r="Z315" s="425"/>
      <c r="AA315" s="425"/>
      <c r="AB315" s="425"/>
      <c r="AC315" s="425"/>
      <c r="AD315" s="425"/>
      <c r="AE315" s="425"/>
      <c r="AF315" s="425"/>
      <c r="AG315" s="425"/>
      <c r="AH315" s="425"/>
      <c r="AI315" s="425"/>
      <c r="AJ315" s="425"/>
      <c r="AK315" s="425"/>
      <c r="AL315" s="425"/>
      <c r="AM315" s="425"/>
      <c r="AN315" s="425"/>
      <c r="AO315" s="425"/>
      <c r="AP315" s="425"/>
      <c r="AQ315" s="425"/>
      <c r="AR315" s="425"/>
      <c r="AS315" s="425"/>
      <c r="AT315" s="425"/>
      <c r="AU315" s="425"/>
      <c r="AV315" s="425"/>
      <c r="AW315" s="425"/>
      <c r="AX315" s="425"/>
      <c r="AY315" s="425"/>
      <c r="AZ315" s="425"/>
      <c r="BA315" s="425"/>
      <c r="BB315" s="425"/>
      <c r="BC315" s="425"/>
      <c r="BD315" s="425"/>
      <c r="BE315" s="425"/>
      <c r="BF315" s="425"/>
      <c r="BG315" s="425"/>
      <c r="BH315" s="425"/>
      <c r="BI315" s="425"/>
      <c r="BJ315" s="425"/>
      <c r="BK315" s="425"/>
    </row>
    <row r="316" spans="1:63" ht="12.75" customHeight="1" x14ac:dyDescent="0.2">
      <c r="A316" s="425"/>
      <c r="B316" s="425"/>
      <c r="C316" s="425"/>
      <c r="D316" s="425"/>
      <c r="E316" s="425"/>
      <c r="F316" s="425"/>
      <c r="G316" s="425"/>
      <c r="H316" s="425"/>
      <c r="I316" s="425"/>
      <c r="J316" s="425"/>
      <c r="K316" s="425"/>
      <c r="L316" s="425"/>
      <c r="M316" s="425"/>
      <c r="N316" s="425"/>
      <c r="O316" s="425"/>
      <c r="P316" s="425"/>
      <c r="Q316" s="425"/>
      <c r="R316" s="425"/>
      <c r="S316" s="425"/>
      <c r="T316" s="425"/>
      <c r="U316" s="425"/>
      <c r="V316" s="425"/>
      <c r="W316" s="425"/>
      <c r="X316" s="425"/>
      <c r="Y316" s="425"/>
      <c r="Z316" s="425"/>
      <c r="AA316" s="425"/>
      <c r="AB316" s="425"/>
      <c r="AC316" s="425"/>
      <c r="AD316" s="425"/>
      <c r="AE316" s="425"/>
      <c r="AF316" s="425"/>
      <c r="AG316" s="425"/>
      <c r="AH316" s="425"/>
      <c r="AI316" s="425"/>
      <c r="AJ316" s="425"/>
      <c r="AK316" s="425"/>
      <c r="AL316" s="425"/>
      <c r="AM316" s="425"/>
      <c r="AN316" s="425"/>
      <c r="AO316" s="425"/>
      <c r="AP316" s="425"/>
      <c r="AQ316" s="425"/>
      <c r="AR316" s="425"/>
      <c r="AS316" s="425"/>
      <c r="AT316" s="425"/>
      <c r="AU316" s="425"/>
      <c r="AV316" s="425"/>
      <c r="AW316" s="425"/>
      <c r="AX316" s="425"/>
      <c r="AY316" s="425"/>
      <c r="AZ316" s="425"/>
      <c r="BA316" s="425"/>
      <c r="BB316" s="425"/>
      <c r="BC316" s="425"/>
      <c r="BD316" s="425"/>
      <c r="BE316" s="425"/>
      <c r="BF316" s="425"/>
      <c r="BG316" s="425"/>
      <c r="BH316" s="425"/>
      <c r="BI316" s="425"/>
      <c r="BJ316" s="425"/>
      <c r="BK316" s="425"/>
    </row>
    <row r="317" spans="1:63" ht="12.75" customHeight="1" x14ac:dyDescent="0.2">
      <c r="A317" s="425"/>
      <c r="B317" s="425"/>
      <c r="C317" s="425"/>
      <c r="D317" s="425"/>
      <c r="E317" s="425"/>
      <c r="F317" s="425"/>
      <c r="G317" s="425"/>
      <c r="H317" s="425"/>
      <c r="I317" s="425"/>
      <c r="J317" s="425"/>
      <c r="K317" s="425"/>
      <c r="L317" s="425"/>
      <c r="M317" s="425"/>
      <c r="N317" s="425"/>
      <c r="O317" s="425"/>
      <c r="P317" s="425"/>
      <c r="Q317" s="425"/>
      <c r="R317" s="425"/>
      <c r="S317" s="425"/>
      <c r="T317" s="425"/>
      <c r="U317" s="425"/>
      <c r="V317" s="425"/>
      <c r="W317" s="425"/>
      <c r="X317" s="425"/>
      <c r="Y317" s="425"/>
      <c r="Z317" s="425"/>
      <c r="AA317" s="425"/>
      <c r="AB317" s="425"/>
      <c r="AC317" s="425"/>
      <c r="AD317" s="425"/>
      <c r="AE317" s="425"/>
      <c r="AF317" s="425"/>
      <c r="AG317" s="425"/>
      <c r="AH317" s="425"/>
      <c r="AI317" s="425"/>
      <c r="AJ317" s="425"/>
      <c r="AK317" s="425"/>
      <c r="AL317" s="425"/>
      <c r="AM317" s="425"/>
      <c r="AN317" s="425"/>
      <c r="AO317" s="425"/>
      <c r="AP317" s="425"/>
      <c r="AQ317" s="425"/>
      <c r="AR317" s="425"/>
      <c r="AS317" s="425"/>
      <c r="AT317" s="425"/>
      <c r="AU317" s="425"/>
      <c r="AV317" s="425"/>
      <c r="AW317" s="425"/>
      <c r="AX317" s="425"/>
      <c r="AY317" s="425"/>
      <c r="AZ317" s="425"/>
      <c r="BA317" s="425"/>
      <c r="BB317" s="425"/>
      <c r="BC317" s="425"/>
      <c r="BD317" s="425"/>
      <c r="BE317" s="425"/>
      <c r="BF317" s="425"/>
      <c r="BG317" s="425"/>
      <c r="BH317" s="425"/>
      <c r="BI317" s="425"/>
      <c r="BJ317" s="425"/>
      <c r="BK317" s="425"/>
    </row>
    <row r="318" spans="1:63" ht="12.75" customHeight="1" x14ac:dyDescent="0.2">
      <c r="A318" s="425"/>
      <c r="B318" s="425"/>
      <c r="C318" s="425"/>
      <c r="D318" s="425"/>
      <c r="E318" s="425"/>
      <c r="F318" s="425"/>
      <c r="G318" s="425"/>
      <c r="H318" s="425"/>
      <c r="I318" s="425"/>
      <c r="J318" s="425"/>
      <c r="K318" s="425"/>
      <c r="L318" s="425"/>
      <c r="M318" s="425"/>
      <c r="N318" s="425"/>
      <c r="O318" s="425"/>
      <c r="P318" s="425"/>
      <c r="Q318" s="425"/>
      <c r="R318" s="425"/>
      <c r="S318" s="425"/>
      <c r="T318" s="425"/>
      <c r="U318" s="425"/>
      <c r="V318" s="425"/>
      <c r="W318" s="425"/>
      <c r="X318" s="425"/>
      <c r="Y318" s="425"/>
      <c r="Z318" s="425"/>
      <c r="AA318" s="425"/>
      <c r="AB318" s="425"/>
      <c r="AC318" s="425"/>
      <c r="AD318" s="425"/>
      <c r="AE318" s="425"/>
      <c r="AF318" s="425"/>
      <c r="AG318" s="425"/>
      <c r="AH318" s="425"/>
      <c r="AI318" s="425"/>
      <c r="AJ318" s="425"/>
      <c r="AK318" s="425"/>
      <c r="AL318" s="425"/>
      <c r="AM318" s="425"/>
      <c r="AN318" s="425"/>
      <c r="AO318" s="425"/>
      <c r="AP318" s="425"/>
      <c r="AQ318" s="425"/>
      <c r="AR318" s="425"/>
      <c r="AS318" s="425"/>
      <c r="AT318" s="425"/>
      <c r="AU318" s="425"/>
      <c r="AV318" s="425"/>
      <c r="AW318" s="425"/>
      <c r="AX318" s="425"/>
      <c r="AY318" s="425"/>
      <c r="AZ318" s="425"/>
      <c r="BA318" s="425"/>
      <c r="BB318" s="425"/>
      <c r="BC318" s="425"/>
      <c r="BD318" s="425"/>
      <c r="BE318" s="425"/>
      <c r="BF318" s="425"/>
      <c r="BG318" s="425"/>
      <c r="BH318" s="425"/>
      <c r="BI318" s="425"/>
      <c r="BJ318" s="425"/>
      <c r="BK318" s="425"/>
    </row>
    <row r="319" spans="1:63" ht="12.75" customHeight="1" x14ac:dyDescent="0.2">
      <c r="A319" s="425"/>
      <c r="B319" s="425"/>
      <c r="C319" s="425"/>
      <c r="D319" s="425"/>
      <c r="E319" s="425"/>
      <c r="F319" s="425"/>
      <c r="G319" s="425"/>
      <c r="H319" s="425"/>
      <c r="I319" s="425"/>
      <c r="J319" s="425"/>
      <c r="K319" s="425"/>
      <c r="L319" s="425"/>
      <c r="M319" s="425"/>
      <c r="N319" s="425"/>
      <c r="O319" s="425"/>
      <c r="P319" s="425"/>
      <c r="Q319" s="425"/>
      <c r="R319" s="425"/>
      <c r="S319" s="425"/>
      <c r="T319" s="425"/>
      <c r="U319" s="425"/>
      <c r="V319" s="425"/>
      <c r="W319" s="425"/>
      <c r="X319" s="425"/>
      <c r="Y319" s="425"/>
      <c r="Z319" s="425"/>
      <c r="AA319" s="425"/>
      <c r="AB319" s="425"/>
      <c r="AC319" s="425"/>
      <c r="AD319" s="425"/>
      <c r="AE319" s="425"/>
      <c r="AF319" s="425"/>
      <c r="AG319" s="425"/>
      <c r="AH319" s="425"/>
      <c r="AI319" s="425"/>
      <c r="AJ319" s="425"/>
      <c r="AK319" s="425"/>
      <c r="AL319" s="425"/>
      <c r="AM319" s="425"/>
      <c r="AN319" s="425"/>
      <c r="AO319" s="425"/>
      <c r="AP319" s="425"/>
      <c r="AQ319" s="425"/>
      <c r="AR319" s="425"/>
      <c r="AS319" s="425"/>
      <c r="AT319" s="425"/>
      <c r="AU319" s="425"/>
      <c r="AV319" s="425"/>
      <c r="AW319" s="425"/>
      <c r="AX319" s="425"/>
      <c r="AY319" s="425"/>
      <c r="AZ319" s="425"/>
      <c r="BA319" s="425"/>
      <c r="BB319" s="425"/>
      <c r="BC319" s="425"/>
      <c r="BD319" s="425"/>
      <c r="BE319" s="425"/>
      <c r="BF319" s="425"/>
      <c r="BG319" s="425"/>
      <c r="BH319" s="425"/>
      <c r="BI319" s="425"/>
      <c r="BJ319" s="425"/>
      <c r="BK319" s="425"/>
    </row>
    <row r="320" spans="1:63" ht="12.75" customHeight="1" x14ac:dyDescent="0.2">
      <c r="A320" s="425"/>
      <c r="B320" s="425"/>
      <c r="C320" s="425"/>
      <c r="D320" s="425"/>
      <c r="E320" s="425"/>
      <c r="F320" s="425"/>
      <c r="G320" s="425"/>
      <c r="H320" s="425"/>
      <c r="I320" s="425"/>
      <c r="J320" s="425"/>
      <c r="K320" s="425"/>
      <c r="L320" s="425"/>
      <c r="M320" s="425"/>
      <c r="N320" s="425"/>
      <c r="O320" s="425"/>
      <c r="P320" s="425"/>
      <c r="Q320" s="425"/>
      <c r="R320" s="425"/>
      <c r="S320" s="425"/>
      <c r="T320" s="425"/>
      <c r="U320" s="425"/>
      <c r="V320" s="425"/>
      <c r="W320" s="425"/>
      <c r="X320" s="425"/>
      <c r="Y320" s="425"/>
      <c r="Z320" s="425"/>
      <c r="AA320" s="425"/>
      <c r="AB320" s="425"/>
      <c r="AC320" s="425"/>
      <c r="AD320" s="425"/>
      <c r="AE320" s="425"/>
      <c r="AF320" s="425"/>
      <c r="AG320" s="425"/>
      <c r="AH320" s="425"/>
      <c r="AI320" s="425"/>
      <c r="AJ320" s="425"/>
      <c r="AK320" s="425"/>
      <c r="AL320" s="425"/>
      <c r="AM320" s="425"/>
      <c r="AN320" s="425"/>
      <c r="AO320" s="425"/>
      <c r="AP320" s="425"/>
      <c r="AQ320" s="425"/>
      <c r="AR320" s="425"/>
      <c r="AS320" s="425"/>
      <c r="AT320" s="425"/>
      <c r="AU320" s="425"/>
      <c r="AV320" s="425"/>
      <c r="AW320" s="425"/>
      <c r="AX320" s="425"/>
      <c r="AY320" s="425"/>
      <c r="AZ320" s="425"/>
      <c r="BA320" s="425"/>
      <c r="BB320" s="425"/>
      <c r="BC320" s="425"/>
      <c r="BD320" s="425"/>
      <c r="BE320" s="425"/>
      <c r="BF320" s="425"/>
      <c r="BG320" s="425"/>
      <c r="BH320" s="425"/>
      <c r="BI320" s="425"/>
      <c r="BJ320" s="425"/>
      <c r="BK320" s="425"/>
    </row>
    <row r="321" spans="1:63" ht="12.75" customHeight="1" x14ac:dyDescent="0.2">
      <c r="A321" s="425"/>
      <c r="B321" s="425"/>
      <c r="C321" s="425"/>
      <c r="D321" s="425"/>
      <c r="E321" s="425"/>
      <c r="F321" s="425"/>
      <c r="G321" s="425"/>
      <c r="H321" s="425"/>
      <c r="I321" s="425"/>
      <c r="J321" s="425"/>
      <c r="K321" s="425"/>
      <c r="L321" s="425"/>
      <c r="M321" s="425"/>
      <c r="N321" s="425"/>
      <c r="O321" s="425"/>
      <c r="P321" s="425"/>
      <c r="Q321" s="425"/>
      <c r="R321" s="425"/>
      <c r="S321" s="425"/>
      <c r="T321" s="425"/>
      <c r="U321" s="425"/>
      <c r="V321" s="425"/>
      <c r="W321" s="425"/>
      <c r="X321" s="425"/>
      <c r="Y321" s="425"/>
      <c r="Z321" s="425"/>
      <c r="AA321" s="425"/>
      <c r="AB321" s="425"/>
      <c r="AC321" s="425"/>
      <c r="AD321" s="425"/>
      <c r="AE321" s="425"/>
      <c r="AF321" s="425"/>
      <c r="AG321" s="425"/>
      <c r="AH321" s="425"/>
      <c r="AI321" s="425"/>
      <c r="AJ321" s="425"/>
      <c r="AK321" s="425"/>
      <c r="AL321" s="425"/>
      <c r="AM321" s="425"/>
      <c r="AN321" s="425"/>
      <c r="AO321" s="425"/>
      <c r="AP321" s="425"/>
      <c r="AQ321" s="425"/>
      <c r="AR321" s="425"/>
      <c r="AS321" s="425"/>
      <c r="AT321" s="425"/>
      <c r="AU321" s="425"/>
      <c r="AV321" s="425"/>
      <c r="AW321" s="425"/>
      <c r="AX321" s="425"/>
      <c r="AY321" s="425"/>
      <c r="AZ321" s="425"/>
      <c r="BA321" s="425"/>
      <c r="BB321" s="425"/>
      <c r="BC321" s="425"/>
      <c r="BD321" s="425"/>
      <c r="BE321" s="425"/>
      <c r="BF321" s="425"/>
      <c r="BG321" s="425"/>
      <c r="BH321" s="425"/>
      <c r="BI321" s="425"/>
      <c r="BJ321" s="425"/>
      <c r="BK321" s="425"/>
    </row>
    <row r="322" spans="1:63" ht="12.75" customHeight="1" x14ac:dyDescent="0.2">
      <c r="A322" s="425"/>
      <c r="B322" s="425"/>
      <c r="C322" s="425"/>
      <c r="D322" s="425"/>
      <c r="E322" s="425"/>
      <c r="F322" s="425"/>
      <c r="G322" s="425"/>
      <c r="H322" s="425"/>
      <c r="I322" s="425"/>
      <c r="J322" s="425"/>
      <c r="K322" s="425"/>
      <c r="L322" s="425"/>
      <c r="M322" s="425"/>
      <c r="N322" s="425"/>
      <c r="O322" s="425"/>
      <c r="P322" s="425"/>
      <c r="Q322" s="425"/>
      <c r="R322" s="425"/>
      <c r="S322" s="425"/>
      <c r="T322" s="425"/>
      <c r="U322" s="425"/>
      <c r="V322" s="425"/>
      <c r="W322" s="425"/>
      <c r="X322" s="425"/>
      <c r="Y322" s="425"/>
      <c r="Z322" s="425"/>
      <c r="AA322" s="425"/>
      <c r="AB322" s="425"/>
      <c r="AC322" s="425"/>
      <c r="AD322" s="425"/>
      <c r="AE322" s="425"/>
      <c r="AF322" s="425"/>
      <c r="AG322" s="425"/>
      <c r="AH322" s="425"/>
      <c r="AI322" s="425"/>
      <c r="AJ322" s="425"/>
      <c r="AK322" s="425"/>
      <c r="AL322" s="425"/>
      <c r="AM322" s="425"/>
      <c r="AN322" s="425"/>
      <c r="AO322" s="425"/>
      <c r="AP322" s="425"/>
      <c r="AQ322" s="425"/>
      <c r="AR322" s="425"/>
      <c r="AS322" s="425"/>
      <c r="AT322" s="425"/>
      <c r="AU322" s="425"/>
      <c r="AV322" s="425"/>
      <c r="AW322" s="425"/>
      <c r="AX322" s="425"/>
      <c r="AY322" s="425"/>
      <c r="AZ322" s="425"/>
      <c r="BA322" s="425"/>
      <c r="BB322" s="425"/>
      <c r="BC322" s="425"/>
      <c r="BD322" s="425"/>
      <c r="BE322" s="425"/>
      <c r="BF322" s="425"/>
      <c r="BG322" s="425"/>
      <c r="BH322" s="425"/>
      <c r="BI322" s="425"/>
      <c r="BJ322" s="425"/>
      <c r="BK322" s="425"/>
    </row>
    <row r="323" spans="1:63" ht="12.75" customHeight="1" x14ac:dyDescent="0.2">
      <c r="A323" s="425"/>
      <c r="B323" s="425"/>
      <c r="C323" s="425"/>
      <c r="D323" s="425"/>
      <c r="E323" s="425"/>
      <c r="F323" s="425"/>
      <c r="G323" s="425"/>
      <c r="H323" s="425"/>
      <c r="I323" s="425"/>
      <c r="J323" s="425"/>
      <c r="K323" s="425"/>
      <c r="L323" s="425"/>
      <c r="M323" s="425"/>
      <c r="N323" s="425"/>
      <c r="O323" s="425"/>
      <c r="P323" s="425"/>
      <c r="Q323" s="425"/>
      <c r="R323" s="425"/>
      <c r="S323" s="425"/>
      <c r="T323" s="425"/>
      <c r="U323" s="425"/>
      <c r="V323" s="425"/>
      <c r="W323" s="425"/>
      <c r="X323" s="425"/>
      <c r="Y323" s="425"/>
      <c r="Z323" s="425"/>
      <c r="AA323" s="425"/>
      <c r="AB323" s="425"/>
      <c r="AC323" s="425"/>
      <c r="AD323" s="425"/>
      <c r="AE323" s="425"/>
      <c r="AF323" s="425"/>
      <c r="AG323" s="425"/>
      <c r="AH323" s="425"/>
      <c r="AI323" s="425"/>
      <c r="AJ323" s="425"/>
      <c r="AK323" s="425"/>
      <c r="AL323" s="425"/>
      <c r="AM323" s="425"/>
      <c r="AN323" s="425"/>
      <c r="AO323" s="425"/>
      <c r="AP323" s="425"/>
      <c r="AQ323" s="425"/>
      <c r="AR323" s="425"/>
      <c r="AS323" s="425"/>
      <c r="AT323" s="425"/>
      <c r="AU323" s="425"/>
      <c r="AV323" s="425"/>
      <c r="AW323" s="425"/>
      <c r="AX323" s="425"/>
      <c r="AY323" s="425"/>
      <c r="AZ323" s="425"/>
      <c r="BA323" s="425"/>
      <c r="BB323" s="425"/>
      <c r="BC323" s="425"/>
      <c r="BD323" s="425"/>
      <c r="BE323" s="425"/>
      <c r="BF323" s="425"/>
      <c r="BG323" s="425"/>
      <c r="BH323" s="425"/>
      <c r="BI323" s="425"/>
      <c r="BJ323" s="425"/>
      <c r="BK323" s="425"/>
    </row>
    <row r="324" spans="1:63" ht="12.75" customHeight="1" x14ac:dyDescent="0.2">
      <c r="A324" s="425"/>
      <c r="B324" s="425"/>
      <c r="C324" s="425"/>
      <c r="D324" s="425"/>
      <c r="E324" s="425"/>
      <c r="F324" s="425"/>
      <c r="G324" s="425"/>
      <c r="H324" s="425"/>
      <c r="I324" s="425"/>
      <c r="J324" s="425"/>
      <c r="K324" s="425"/>
      <c r="L324" s="425"/>
      <c r="M324" s="425"/>
      <c r="N324" s="425"/>
      <c r="O324" s="425"/>
      <c r="P324" s="425"/>
      <c r="Q324" s="425"/>
      <c r="R324" s="425"/>
      <c r="S324" s="425"/>
      <c r="T324" s="425"/>
      <c r="U324" s="425"/>
      <c r="V324" s="425"/>
      <c r="W324" s="425"/>
      <c r="X324" s="425"/>
      <c r="Y324" s="425"/>
      <c r="Z324" s="425"/>
      <c r="AA324" s="425"/>
      <c r="AB324" s="425"/>
      <c r="AC324" s="425"/>
      <c r="AD324" s="425"/>
      <c r="AE324" s="425"/>
      <c r="AF324" s="425"/>
      <c r="AG324" s="425"/>
      <c r="AH324" s="425"/>
      <c r="AI324" s="425"/>
      <c r="AJ324" s="425"/>
      <c r="AK324" s="425"/>
      <c r="AL324" s="425"/>
      <c r="AM324" s="425"/>
      <c r="AN324" s="425"/>
      <c r="AO324" s="425"/>
      <c r="AP324" s="425"/>
      <c r="AQ324" s="425"/>
      <c r="AR324" s="425"/>
      <c r="AS324" s="425"/>
      <c r="AT324" s="425"/>
      <c r="AU324" s="425"/>
      <c r="AV324" s="425"/>
      <c r="AW324" s="425"/>
      <c r="AX324" s="425"/>
      <c r="AY324" s="425"/>
      <c r="AZ324" s="425"/>
      <c r="BA324" s="425"/>
      <c r="BB324" s="425"/>
      <c r="BC324" s="425"/>
      <c r="BD324" s="425"/>
      <c r="BE324" s="425"/>
      <c r="BF324" s="425"/>
      <c r="BG324" s="425"/>
      <c r="BH324" s="425"/>
      <c r="BI324" s="425"/>
      <c r="BJ324" s="425"/>
      <c r="BK324" s="425"/>
    </row>
    <row r="325" spans="1:63" ht="12.75" customHeight="1" x14ac:dyDescent="0.2">
      <c r="A325" s="425"/>
      <c r="B325" s="425"/>
      <c r="C325" s="425"/>
      <c r="D325" s="425"/>
      <c r="E325" s="425"/>
      <c r="F325" s="425"/>
      <c r="G325" s="425"/>
      <c r="H325" s="425"/>
      <c r="I325" s="425"/>
      <c r="J325" s="425"/>
      <c r="K325" s="425"/>
      <c r="L325" s="425"/>
      <c r="M325" s="425"/>
      <c r="N325" s="425"/>
      <c r="O325" s="425"/>
      <c r="P325" s="425"/>
      <c r="Q325" s="425"/>
      <c r="R325" s="425"/>
      <c r="S325" s="425"/>
      <c r="T325" s="425"/>
      <c r="U325" s="425"/>
      <c r="V325" s="425"/>
      <c r="W325" s="425"/>
      <c r="X325" s="425"/>
      <c r="Y325" s="425"/>
      <c r="Z325" s="425"/>
      <c r="AA325" s="425"/>
      <c r="AB325" s="425"/>
      <c r="AC325" s="425"/>
      <c r="AD325" s="425"/>
      <c r="AE325" s="425"/>
      <c r="AF325" s="425"/>
      <c r="AG325" s="425"/>
      <c r="AH325" s="425"/>
      <c r="AI325" s="425"/>
      <c r="AJ325" s="425"/>
      <c r="AK325" s="425"/>
      <c r="AL325" s="425"/>
      <c r="AM325" s="425"/>
      <c r="AN325" s="425"/>
      <c r="AO325" s="425"/>
      <c r="AP325" s="425"/>
      <c r="AQ325" s="425"/>
      <c r="AR325" s="425"/>
      <c r="AS325" s="425"/>
      <c r="AT325" s="425"/>
      <c r="AU325" s="425"/>
      <c r="AV325" s="425"/>
      <c r="AW325" s="425"/>
      <c r="AX325" s="425"/>
      <c r="AY325" s="425"/>
      <c r="AZ325" s="425"/>
      <c r="BA325" s="425"/>
      <c r="BB325" s="425"/>
      <c r="BC325" s="425"/>
      <c r="BD325" s="425"/>
      <c r="BE325" s="425"/>
      <c r="BF325" s="425"/>
      <c r="BG325" s="425"/>
      <c r="BH325" s="425"/>
      <c r="BI325" s="425"/>
      <c r="BJ325" s="425"/>
      <c r="BK325" s="425"/>
    </row>
    <row r="326" spans="1:63" ht="12.75" customHeight="1" x14ac:dyDescent="0.2">
      <c r="A326" s="425"/>
      <c r="B326" s="425"/>
      <c r="C326" s="425"/>
      <c r="D326" s="425"/>
      <c r="E326" s="425"/>
      <c r="F326" s="425"/>
      <c r="G326" s="425"/>
      <c r="H326" s="425"/>
      <c r="I326" s="425"/>
      <c r="J326" s="425"/>
      <c r="K326" s="425"/>
      <c r="L326" s="425"/>
      <c r="M326" s="425"/>
      <c r="N326" s="425"/>
      <c r="O326" s="425"/>
      <c r="P326" s="425"/>
      <c r="Q326" s="425"/>
      <c r="R326" s="425"/>
      <c r="S326" s="425"/>
      <c r="T326" s="425"/>
      <c r="U326" s="425"/>
      <c r="V326" s="425"/>
      <c r="W326" s="425"/>
      <c r="X326" s="425"/>
      <c r="Y326" s="425"/>
      <c r="Z326" s="425"/>
      <c r="AA326" s="425"/>
      <c r="AB326" s="425"/>
      <c r="AC326" s="425"/>
      <c r="AD326" s="425"/>
      <c r="AE326" s="425"/>
      <c r="AF326" s="425"/>
      <c r="AG326" s="425"/>
      <c r="AH326" s="425"/>
      <c r="AI326" s="425"/>
      <c r="AJ326" s="425"/>
      <c r="AK326" s="425"/>
      <c r="AL326" s="425"/>
      <c r="AM326" s="425"/>
      <c r="AN326" s="425"/>
      <c r="AO326" s="425"/>
      <c r="AP326" s="425"/>
      <c r="AQ326" s="425"/>
      <c r="AR326" s="425"/>
      <c r="AS326" s="425"/>
      <c r="AT326" s="425"/>
      <c r="AU326" s="425"/>
      <c r="AV326" s="425"/>
      <c r="AW326" s="425"/>
      <c r="AX326" s="425"/>
      <c r="AY326" s="425"/>
      <c r="AZ326" s="425"/>
      <c r="BA326" s="425"/>
      <c r="BB326" s="425"/>
      <c r="BC326" s="425"/>
      <c r="BD326" s="425"/>
      <c r="BE326" s="425"/>
      <c r="BF326" s="425"/>
      <c r="BG326" s="425"/>
      <c r="BH326" s="425"/>
      <c r="BI326" s="425"/>
      <c r="BJ326" s="425"/>
      <c r="BK326" s="425"/>
    </row>
    <row r="327" spans="1:63" ht="12.75" customHeight="1" x14ac:dyDescent="0.2">
      <c r="A327" s="425"/>
      <c r="B327" s="425"/>
      <c r="C327" s="425"/>
      <c r="D327" s="425"/>
      <c r="E327" s="425"/>
      <c r="F327" s="425"/>
      <c r="G327" s="425"/>
      <c r="H327" s="425"/>
      <c r="I327" s="425"/>
      <c r="J327" s="425"/>
      <c r="K327" s="425"/>
      <c r="L327" s="425"/>
      <c r="M327" s="425"/>
      <c r="N327" s="425"/>
      <c r="O327" s="425"/>
      <c r="P327" s="425"/>
      <c r="Q327" s="425"/>
      <c r="R327" s="425"/>
      <c r="S327" s="425"/>
      <c r="T327" s="425"/>
      <c r="U327" s="425"/>
      <c r="V327" s="425"/>
      <c r="W327" s="425"/>
      <c r="X327" s="425"/>
      <c r="Y327" s="425"/>
      <c r="Z327" s="425"/>
      <c r="AA327" s="425"/>
      <c r="AB327" s="425"/>
      <c r="AC327" s="425"/>
      <c r="AD327" s="425"/>
      <c r="AE327" s="425"/>
      <c r="AF327" s="425"/>
      <c r="AG327" s="425"/>
      <c r="AH327" s="425"/>
      <c r="AI327" s="425"/>
      <c r="AJ327" s="425"/>
      <c r="AK327" s="425"/>
      <c r="AL327" s="425"/>
      <c r="AM327" s="425"/>
      <c r="AN327" s="425"/>
      <c r="AO327" s="425"/>
      <c r="AP327" s="425"/>
      <c r="AQ327" s="425"/>
      <c r="AR327" s="425"/>
      <c r="AS327" s="425"/>
      <c r="AT327" s="425"/>
      <c r="AU327" s="425"/>
      <c r="AV327" s="425"/>
      <c r="AW327" s="425"/>
      <c r="AX327" s="425"/>
      <c r="AY327" s="425"/>
      <c r="AZ327" s="425"/>
      <c r="BA327" s="425"/>
      <c r="BB327" s="425"/>
      <c r="BC327" s="425"/>
      <c r="BD327" s="425"/>
      <c r="BE327" s="425"/>
      <c r="BF327" s="425"/>
      <c r="BG327" s="425"/>
      <c r="BH327" s="425"/>
      <c r="BI327" s="425"/>
      <c r="BJ327" s="425"/>
      <c r="BK327" s="425"/>
    </row>
    <row r="328" spans="1:63" ht="12.75" customHeight="1" x14ac:dyDescent="0.2">
      <c r="A328" s="425"/>
      <c r="B328" s="425"/>
      <c r="C328" s="425"/>
      <c r="D328" s="425"/>
      <c r="E328" s="425"/>
      <c r="F328" s="425"/>
      <c r="G328" s="425"/>
      <c r="H328" s="425"/>
      <c r="I328" s="425"/>
      <c r="J328" s="425"/>
      <c r="K328" s="425"/>
      <c r="L328" s="425"/>
      <c r="M328" s="425"/>
      <c r="N328" s="425"/>
      <c r="O328" s="425"/>
      <c r="P328" s="425"/>
      <c r="Q328" s="425"/>
      <c r="R328" s="425"/>
      <c r="S328" s="425"/>
      <c r="T328" s="425"/>
      <c r="U328" s="425"/>
      <c r="V328" s="425"/>
      <c r="W328" s="425"/>
      <c r="X328" s="425"/>
      <c r="Y328" s="425"/>
      <c r="Z328" s="425"/>
      <c r="AA328" s="425"/>
      <c r="AB328" s="425"/>
      <c r="AC328" s="425"/>
      <c r="AD328" s="425"/>
      <c r="AE328" s="425"/>
      <c r="AF328" s="425"/>
      <c r="AG328" s="425"/>
      <c r="AH328" s="425"/>
      <c r="AI328" s="425"/>
      <c r="AJ328" s="425"/>
      <c r="AK328" s="425"/>
      <c r="AL328" s="425"/>
      <c r="AM328" s="425"/>
      <c r="AN328" s="425"/>
      <c r="AO328" s="425"/>
      <c r="AP328" s="425"/>
      <c r="AQ328" s="425"/>
      <c r="AR328" s="425"/>
      <c r="AS328" s="425"/>
      <c r="AT328" s="425"/>
      <c r="AU328" s="425"/>
      <c r="AV328" s="425"/>
      <c r="AW328" s="425"/>
      <c r="AX328" s="425"/>
      <c r="AY328" s="425"/>
      <c r="AZ328" s="425"/>
      <c r="BA328" s="425"/>
      <c r="BB328" s="425"/>
      <c r="BC328" s="425"/>
      <c r="BD328" s="425"/>
      <c r="BE328" s="425"/>
      <c r="BF328" s="425"/>
      <c r="BG328" s="425"/>
      <c r="BH328" s="425"/>
      <c r="BI328" s="425"/>
      <c r="BJ328" s="425"/>
      <c r="BK328" s="425"/>
    </row>
    <row r="329" spans="1:63" ht="12.75" customHeight="1" x14ac:dyDescent="0.2">
      <c r="A329" s="425"/>
      <c r="B329" s="425"/>
      <c r="C329" s="425"/>
      <c r="D329" s="425"/>
      <c r="E329" s="425"/>
      <c r="F329" s="425"/>
      <c r="G329" s="425"/>
      <c r="H329" s="425"/>
      <c r="I329" s="425"/>
      <c r="J329" s="425"/>
      <c r="K329" s="425"/>
      <c r="L329" s="425"/>
      <c r="M329" s="425"/>
      <c r="N329" s="425"/>
      <c r="O329" s="425"/>
      <c r="P329" s="425"/>
      <c r="Q329" s="425"/>
      <c r="R329" s="425"/>
      <c r="S329" s="425"/>
      <c r="T329" s="425"/>
      <c r="U329" s="425"/>
      <c r="V329" s="425"/>
      <c r="W329" s="425"/>
      <c r="X329" s="425"/>
      <c r="Y329" s="425"/>
      <c r="Z329" s="425"/>
      <c r="AA329" s="425"/>
      <c r="AB329" s="425"/>
      <c r="AC329" s="425"/>
      <c r="AD329" s="425"/>
      <c r="AE329" s="425"/>
      <c r="AF329" s="425"/>
      <c r="AG329" s="425"/>
      <c r="AH329" s="425"/>
      <c r="AI329" s="425"/>
      <c r="AJ329" s="425"/>
      <c r="AK329" s="425"/>
      <c r="AL329" s="425"/>
      <c r="AM329" s="425"/>
      <c r="AN329" s="425"/>
      <c r="AO329" s="425"/>
      <c r="AP329" s="425"/>
      <c r="AQ329" s="425"/>
      <c r="AR329" s="425"/>
      <c r="AS329" s="425"/>
      <c r="AT329" s="425"/>
      <c r="AU329" s="425"/>
      <c r="AV329" s="425"/>
      <c r="AW329" s="425"/>
      <c r="AX329" s="425"/>
      <c r="AY329" s="425"/>
      <c r="AZ329" s="425"/>
      <c r="BA329" s="425"/>
      <c r="BB329" s="425"/>
      <c r="BC329" s="425"/>
      <c r="BD329" s="425"/>
      <c r="BE329" s="425"/>
      <c r="BF329" s="425"/>
      <c r="BG329" s="425"/>
      <c r="BH329" s="425"/>
      <c r="BI329" s="425"/>
      <c r="BJ329" s="425"/>
      <c r="BK329" s="425"/>
    </row>
    <row r="330" spans="1:63" ht="12.75" customHeight="1" x14ac:dyDescent="0.2">
      <c r="A330" s="425"/>
      <c r="B330" s="425"/>
      <c r="C330" s="425"/>
      <c r="D330" s="425"/>
      <c r="E330" s="425"/>
      <c r="F330" s="425"/>
      <c r="G330" s="425"/>
      <c r="H330" s="425"/>
      <c r="I330" s="425"/>
      <c r="J330" s="425"/>
      <c r="K330" s="425"/>
      <c r="L330" s="425"/>
      <c r="M330" s="425"/>
      <c r="N330" s="425"/>
      <c r="O330" s="425"/>
      <c r="P330" s="425"/>
      <c r="Q330" s="425"/>
      <c r="R330" s="425"/>
      <c r="S330" s="425"/>
      <c r="T330" s="425"/>
      <c r="U330" s="425"/>
      <c r="V330" s="425"/>
      <c r="W330" s="425"/>
      <c r="X330" s="425"/>
      <c r="Y330" s="425"/>
      <c r="Z330" s="425"/>
      <c r="AA330" s="425"/>
      <c r="AB330" s="425"/>
      <c r="AC330" s="425"/>
      <c r="AD330" s="425"/>
      <c r="AE330" s="425"/>
      <c r="AF330" s="425"/>
      <c r="AG330" s="425"/>
      <c r="AH330" s="425"/>
      <c r="AI330" s="425"/>
      <c r="AJ330" s="425"/>
      <c r="AK330" s="425"/>
      <c r="AL330" s="425"/>
      <c r="AM330" s="425"/>
      <c r="AN330" s="425"/>
      <c r="AO330" s="425"/>
      <c r="AP330" s="425"/>
      <c r="AQ330" s="425"/>
      <c r="AR330" s="425"/>
      <c r="AS330" s="425"/>
      <c r="AT330" s="425"/>
      <c r="AU330" s="425"/>
      <c r="AV330" s="425"/>
      <c r="AW330" s="425"/>
      <c r="AX330" s="425"/>
      <c r="AY330" s="425"/>
      <c r="AZ330" s="425"/>
      <c r="BA330" s="425"/>
      <c r="BB330" s="425"/>
      <c r="BC330" s="425"/>
      <c r="BD330" s="425"/>
      <c r="BE330" s="425"/>
      <c r="BF330" s="425"/>
      <c r="BG330" s="425"/>
      <c r="BH330" s="425"/>
      <c r="BI330" s="425"/>
      <c r="BJ330" s="425"/>
      <c r="BK330" s="425"/>
    </row>
    <row r="331" spans="1:63" ht="12.75" customHeight="1" x14ac:dyDescent="0.2">
      <c r="A331" s="425"/>
      <c r="B331" s="425"/>
      <c r="C331" s="425"/>
      <c r="D331" s="425"/>
      <c r="E331" s="425"/>
      <c r="F331" s="425"/>
      <c r="G331" s="425"/>
      <c r="H331" s="425"/>
      <c r="I331" s="425"/>
      <c r="J331" s="425"/>
      <c r="K331" s="425"/>
      <c r="L331" s="425"/>
      <c r="M331" s="425"/>
      <c r="N331" s="425"/>
      <c r="O331" s="425"/>
      <c r="P331" s="425"/>
      <c r="Q331" s="425"/>
      <c r="R331" s="425"/>
      <c r="S331" s="425"/>
      <c r="T331" s="425"/>
      <c r="U331" s="425"/>
      <c r="V331" s="425"/>
      <c r="W331" s="425"/>
      <c r="X331" s="425"/>
      <c r="Y331" s="425"/>
      <c r="Z331" s="425"/>
      <c r="AA331" s="425"/>
      <c r="AB331" s="425"/>
      <c r="AC331" s="425"/>
      <c r="AD331" s="425"/>
      <c r="AE331" s="425"/>
      <c r="AF331" s="425"/>
      <c r="AG331" s="425"/>
      <c r="AH331" s="425"/>
      <c r="AI331" s="425"/>
      <c r="AJ331" s="425"/>
      <c r="AK331" s="425"/>
      <c r="AL331" s="425"/>
      <c r="AM331" s="425"/>
      <c r="AN331" s="425"/>
      <c r="AO331" s="425"/>
      <c r="AP331" s="425"/>
      <c r="AQ331" s="425"/>
      <c r="AR331" s="425"/>
      <c r="AS331" s="425"/>
      <c r="AT331" s="425"/>
      <c r="AU331" s="425"/>
      <c r="AV331" s="425"/>
      <c r="AW331" s="425"/>
      <c r="AX331" s="425"/>
      <c r="AY331" s="425"/>
      <c r="AZ331" s="425"/>
      <c r="BA331" s="425"/>
      <c r="BB331" s="425"/>
      <c r="BC331" s="425"/>
      <c r="BD331" s="425"/>
      <c r="BE331" s="425"/>
      <c r="BF331" s="425"/>
      <c r="BG331" s="425"/>
      <c r="BH331" s="425"/>
      <c r="BI331" s="425"/>
      <c r="BJ331" s="425"/>
      <c r="BK331" s="425"/>
    </row>
    <row r="332" spans="1:63" ht="12.75" customHeight="1" x14ac:dyDescent="0.2">
      <c r="A332" s="425"/>
      <c r="B332" s="425"/>
      <c r="C332" s="425"/>
      <c r="D332" s="425"/>
      <c r="E332" s="425"/>
      <c r="F332" s="425"/>
      <c r="G332" s="425"/>
      <c r="H332" s="425"/>
      <c r="I332" s="425"/>
      <c r="J332" s="425"/>
      <c r="K332" s="425"/>
      <c r="L332" s="425"/>
      <c r="M332" s="425"/>
      <c r="N332" s="425"/>
      <c r="O332" s="425"/>
      <c r="P332" s="425"/>
      <c r="Q332" s="425"/>
      <c r="R332" s="425"/>
      <c r="S332" s="425"/>
      <c r="T332" s="425"/>
      <c r="U332" s="425"/>
      <c r="V332" s="425"/>
      <c r="W332" s="425"/>
      <c r="X332" s="425"/>
      <c r="Y332" s="425"/>
      <c r="Z332" s="425"/>
      <c r="AA332" s="425"/>
      <c r="AB332" s="425"/>
      <c r="AC332" s="425"/>
      <c r="AD332" s="425"/>
      <c r="AE332" s="425"/>
      <c r="AF332" s="425"/>
      <c r="AG332" s="425"/>
      <c r="AH332" s="425"/>
      <c r="AI332" s="425"/>
      <c r="AJ332" s="425"/>
      <c r="AK332" s="425"/>
      <c r="AL332" s="425"/>
      <c r="AM332" s="425"/>
      <c r="AN332" s="425"/>
      <c r="AO332" s="425"/>
      <c r="AP332" s="425"/>
      <c r="AQ332" s="425"/>
      <c r="AR332" s="425"/>
      <c r="AS332" s="425"/>
      <c r="AT332" s="425"/>
      <c r="AU332" s="425"/>
      <c r="AV332" s="425"/>
      <c r="AW332" s="425"/>
      <c r="AX332" s="425"/>
      <c r="AY332" s="425"/>
      <c r="AZ332" s="425"/>
      <c r="BA332" s="425"/>
      <c r="BB332" s="425"/>
      <c r="BC332" s="425"/>
      <c r="BD332" s="425"/>
      <c r="BE332" s="425"/>
      <c r="BF332" s="425"/>
      <c r="BG332" s="425"/>
      <c r="BH332" s="425"/>
      <c r="BI332" s="425"/>
      <c r="BJ332" s="425"/>
      <c r="BK332" s="425"/>
    </row>
    <row r="333" spans="1:63" ht="12.75" customHeight="1" x14ac:dyDescent="0.2">
      <c r="A333" s="425"/>
      <c r="B333" s="425"/>
      <c r="C333" s="425"/>
      <c r="D333" s="425"/>
      <c r="E333" s="425"/>
      <c r="F333" s="425"/>
      <c r="G333" s="425"/>
      <c r="H333" s="425"/>
      <c r="I333" s="425"/>
      <c r="J333" s="425"/>
      <c r="K333" s="425"/>
      <c r="L333" s="425"/>
      <c r="M333" s="425"/>
      <c r="N333" s="425"/>
      <c r="O333" s="425"/>
      <c r="P333" s="425"/>
      <c r="Q333" s="425"/>
      <c r="R333" s="425"/>
      <c r="S333" s="425"/>
      <c r="T333" s="425"/>
      <c r="U333" s="425"/>
      <c r="V333" s="425"/>
      <c r="W333" s="425"/>
      <c r="X333" s="425"/>
      <c r="Y333" s="425"/>
      <c r="Z333" s="425"/>
      <c r="AA333" s="425"/>
      <c r="AB333" s="425"/>
      <c r="AC333" s="425"/>
      <c r="AD333" s="425"/>
      <c r="AE333" s="425"/>
      <c r="AF333" s="425"/>
      <c r="AG333" s="425"/>
      <c r="AH333" s="425"/>
      <c r="AI333" s="425"/>
      <c r="AJ333" s="425"/>
      <c r="AK333" s="425"/>
      <c r="AL333" s="425"/>
      <c r="AM333" s="425"/>
      <c r="AN333" s="425"/>
      <c r="AO333" s="425"/>
      <c r="AP333" s="425"/>
      <c r="AQ333" s="425"/>
      <c r="AR333" s="425"/>
      <c r="AS333" s="425"/>
      <c r="AT333" s="425"/>
      <c r="AU333" s="425"/>
      <c r="AV333" s="425"/>
      <c r="AW333" s="425"/>
      <c r="AX333" s="425"/>
      <c r="AY333" s="425"/>
      <c r="AZ333" s="425"/>
      <c r="BA333" s="425"/>
      <c r="BB333" s="425"/>
      <c r="BC333" s="425"/>
      <c r="BD333" s="425"/>
      <c r="BE333" s="425"/>
      <c r="BF333" s="425"/>
      <c r="BG333" s="425"/>
      <c r="BH333" s="425"/>
      <c r="BI333" s="425"/>
      <c r="BJ333" s="425"/>
      <c r="BK333" s="425"/>
    </row>
    <row r="334" spans="1:63" ht="12.75" customHeight="1" x14ac:dyDescent="0.2">
      <c r="A334" s="425"/>
      <c r="B334" s="425"/>
      <c r="C334" s="425"/>
      <c r="D334" s="425"/>
      <c r="E334" s="425"/>
      <c r="F334" s="425"/>
      <c r="G334" s="425"/>
      <c r="H334" s="425"/>
      <c r="I334" s="425"/>
      <c r="J334" s="425"/>
      <c r="K334" s="425"/>
      <c r="L334" s="425"/>
      <c r="M334" s="425"/>
      <c r="N334" s="425"/>
      <c r="O334" s="425"/>
      <c r="P334" s="425"/>
      <c r="Q334" s="425"/>
      <c r="R334" s="425"/>
      <c r="S334" s="425"/>
      <c r="T334" s="425"/>
      <c r="U334" s="425"/>
      <c r="V334" s="425"/>
      <c r="W334" s="425"/>
      <c r="X334" s="425"/>
      <c r="Y334" s="425"/>
      <c r="Z334" s="425"/>
      <c r="AA334" s="425"/>
      <c r="AB334" s="425"/>
      <c r="AC334" s="425"/>
      <c r="AD334" s="425"/>
      <c r="AE334" s="425"/>
      <c r="AF334" s="425"/>
      <c r="AG334" s="425"/>
      <c r="AH334" s="425"/>
      <c r="AI334" s="425"/>
      <c r="AJ334" s="425"/>
      <c r="AK334" s="425"/>
      <c r="AL334" s="425"/>
      <c r="AM334" s="425"/>
      <c r="AN334" s="425"/>
      <c r="AO334" s="425"/>
      <c r="AP334" s="425"/>
      <c r="AQ334" s="425"/>
      <c r="AR334" s="425"/>
      <c r="AS334" s="425"/>
      <c r="AT334" s="425"/>
      <c r="AU334" s="425"/>
      <c r="AV334" s="425"/>
      <c r="AW334" s="425"/>
      <c r="AX334" s="425"/>
      <c r="AY334" s="425"/>
      <c r="AZ334" s="425"/>
      <c r="BA334" s="425"/>
      <c r="BB334" s="425"/>
      <c r="BC334" s="425"/>
      <c r="BD334" s="425"/>
      <c r="BE334" s="425"/>
      <c r="BF334" s="425"/>
      <c r="BG334" s="425"/>
      <c r="BH334" s="425"/>
      <c r="BI334" s="425"/>
      <c r="BJ334" s="425"/>
      <c r="BK334" s="425"/>
    </row>
    <row r="335" spans="1:63" ht="12.75" customHeight="1" x14ac:dyDescent="0.2">
      <c r="A335" s="425"/>
      <c r="B335" s="425"/>
      <c r="C335" s="425"/>
      <c r="D335" s="425"/>
      <c r="E335" s="425"/>
      <c r="F335" s="425"/>
      <c r="G335" s="425"/>
      <c r="H335" s="425"/>
      <c r="I335" s="425"/>
      <c r="J335" s="425"/>
      <c r="K335" s="425"/>
      <c r="L335" s="425"/>
      <c r="M335" s="425"/>
      <c r="N335" s="425"/>
      <c r="O335" s="425"/>
      <c r="P335" s="425"/>
      <c r="Q335" s="425"/>
      <c r="R335" s="425"/>
      <c r="S335" s="425"/>
      <c r="T335" s="425"/>
      <c r="U335" s="425"/>
      <c r="V335" s="425"/>
      <c r="W335" s="425"/>
      <c r="X335" s="425"/>
      <c r="Y335" s="425"/>
      <c r="Z335" s="425"/>
      <c r="AA335" s="425"/>
      <c r="AB335" s="425"/>
      <c r="AC335" s="425"/>
      <c r="AD335" s="425"/>
      <c r="AE335" s="425"/>
      <c r="AF335" s="425"/>
      <c r="AG335" s="425"/>
      <c r="AH335" s="425"/>
      <c r="AI335" s="425"/>
      <c r="AJ335" s="425"/>
      <c r="AK335" s="425"/>
      <c r="AL335" s="425"/>
      <c r="AM335" s="425"/>
      <c r="AN335" s="425"/>
      <c r="AO335" s="425"/>
      <c r="AP335" s="425"/>
      <c r="AQ335" s="425"/>
      <c r="AR335" s="425"/>
      <c r="AS335" s="425"/>
      <c r="AT335" s="425"/>
      <c r="AU335" s="425"/>
      <c r="AV335" s="425"/>
      <c r="AW335" s="425"/>
      <c r="AX335" s="425"/>
      <c r="AY335" s="425"/>
      <c r="AZ335" s="425"/>
      <c r="BA335" s="425"/>
      <c r="BB335" s="425"/>
      <c r="BC335" s="425"/>
      <c r="BD335" s="425"/>
      <c r="BE335" s="425"/>
      <c r="BF335" s="425"/>
      <c r="BG335" s="425"/>
      <c r="BH335" s="425"/>
      <c r="BI335" s="425"/>
      <c r="BJ335" s="425"/>
      <c r="BK335" s="425"/>
    </row>
    <row r="336" spans="1:63" ht="12.75" customHeight="1" x14ac:dyDescent="0.2">
      <c r="A336" s="425"/>
      <c r="B336" s="425"/>
      <c r="C336" s="425"/>
      <c r="D336" s="425"/>
      <c r="E336" s="425"/>
      <c r="F336" s="425"/>
      <c r="G336" s="425"/>
      <c r="H336" s="425"/>
      <c r="I336" s="425"/>
      <c r="J336" s="425"/>
      <c r="K336" s="425"/>
      <c r="L336" s="425"/>
      <c r="M336" s="425"/>
      <c r="N336" s="425"/>
      <c r="O336" s="425"/>
      <c r="P336" s="425"/>
      <c r="Q336" s="425"/>
      <c r="R336" s="425"/>
      <c r="S336" s="425"/>
      <c r="T336" s="425"/>
      <c r="U336" s="425"/>
      <c r="V336" s="425"/>
      <c r="W336" s="425"/>
      <c r="X336" s="425"/>
      <c r="Y336" s="425"/>
      <c r="Z336" s="425"/>
      <c r="AA336" s="425"/>
      <c r="AB336" s="425"/>
      <c r="AC336" s="425"/>
      <c r="AD336" s="425"/>
      <c r="AE336" s="425"/>
      <c r="AF336" s="425"/>
      <c r="AG336" s="425"/>
      <c r="AH336" s="425"/>
      <c r="AI336" s="425"/>
      <c r="AJ336" s="425"/>
      <c r="AK336" s="425"/>
      <c r="AL336" s="425"/>
      <c r="AM336" s="425"/>
      <c r="AN336" s="425"/>
      <c r="AO336" s="425"/>
      <c r="AP336" s="425"/>
      <c r="AQ336" s="425"/>
      <c r="AR336" s="425"/>
      <c r="AS336" s="425"/>
      <c r="AT336" s="425"/>
      <c r="AU336" s="425"/>
      <c r="AV336" s="425"/>
      <c r="AW336" s="425"/>
      <c r="AX336" s="425"/>
      <c r="AY336" s="425"/>
      <c r="AZ336" s="425"/>
      <c r="BA336" s="425"/>
      <c r="BB336" s="425"/>
      <c r="BC336" s="425"/>
      <c r="BD336" s="425"/>
      <c r="BE336" s="425"/>
      <c r="BF336" s="425"/>
      <c r="BG336" s="425"/>
      <c r="BH336" s="425"/>
      <c r="BI336" s="425"/>
      <c r="BJ336" s="425"/>
      <c r="BK336" s="425"/>
    </row>
    <row r="337" spans="1:63" ht="12.75" customHeight="1" x14ac:dyDescent="0.2">
      <c r="A337" s="425"/>
      <c r="B337" s="425"/>
      <c r="C337" s="425"/>
      <c r="D337" s="425"/>
      <c r="E337" s="425"/>
      <c r="F337" s="425"/>
      <c r="G337" s="425"/>
      <c r="H337" s="425"/>
      <c r="I337" s="425"/>
      <c r="J337" s="425"/>
      <c r="K337" s="425"/>
      <c r="L337" s="425"/>
      <c r="M337" s="425"/>
      <c r="N337" s="425"/>
      <c r="O337" s="425"/>
      <c r="P337" s="425"/>
      <c r="Q337" s="425"/>
      <c r="R337" s="425"/>
      <c r="S337" s="425"/>
      <c r="T337" s="425"/>
      <c r="U337" s="425"/>
      <c r="V337" s="425"/>
      <c r="W337" s="425"/>
      <c r="X337" s="425"/>
      <c r="Y337" s="425"/>
      <c r="Z337" s="425"/>
      <c r="AA337" s="425"/>
      <c r="AB337" s="425"/>
      <c r="AC337" s="425"/>
      <c r="AD337" s="425"/>
      <c r="AE337" s="425"/>
      <c r="AF337" s="425"/>
      <c r="AG337" s="425"/>
      <c r="AH337" s="425"/>
      <c r="AI337" s="425"/>
      <c r="AJ337" s="425"/>
      <c r="AK337" s="425"/>
      <c r="AL337" s="425"/>
      <c r="AM337" s="425"/>
      <c r="AN337" s="425"/>
      <c r="AO337" s="425"/>
      <c r="AP337" s="425"/>
      <c r="AQ337" s="425"/>
      <c r="AR337" s="425"/>
      <c r="AS337" s="425"/>
      <c r="AT337" s="425"/>
      <c r="AU337" s="425"/>
      <c r="AV337" s="425"/>
      <c r="AW337" s="425"/>
      <c r="AX337" s="425"/>
      <c r="AY337" s="425"/>
      <c r="AZ337" s="425"/>
      <c r="BA337" s="425"/>
      <c r="BB337" s="425"/>
      <c r="BC337" s="425"/>
      <c r="BD337" s="425"/>
      <c r="BE337" s="425"/>
      <c r="BF337" s="425"/>
      <c r="BG337" s="425"/>
      <c r="BH337" s="425"/>
      <c r="BI337" s="425"/>
      <c r="BJ337" s="425"/>
      <c r="BK337" s="425"/>
    </row>
    <row r="338" spans="1:63" ht="12.75" customHeight="1" x14ac:dyDescent="0.2">
      <c r="A338" s="425"/>
      <c r="B338" s="425"/>
      <c r="C338" s="425"/>
      <c r="D338" s="425"/>
      <c r="E338" s="425"/>
      <c r="F338" s="425"/>
      <c r="G338" s="425"/>
      <c r="H338" s="425"/>
      <c r="I338" s="425"/>
      <c r="J338" s="425"/>
      <c r="K338" s="425"/>
      <c r="L338" s="425"/>
      <c r="M338" s="425"/>
      <c r="N338" s="425"/>
      <c r="O338" s="425"/>
      <c r="P338" s="425"/>
      <c r="Q338" s="425"/>
      <c r="R338" s="425"/>
      <c r="S338" s="425"/>
      <c r="T338" s="425"/>
      <c r="U338" s="425"/>
      <c r="V338" s="425"/>
      <c r="W338" s="425"/>
      <c r="X338" s="425"/>
      <c r="Y338" s="425"/>
      <c r="Z338" s="425"/>
      <c r="AA338" s="425"/>
      <c r="AB338" s="425"/>
      <c r="AC338" s="425"/>
      <c r="AD338" s="425"/>
      <c r="AE338" s="425"/>
      <c r="AF338" s="425"/>
      <c r="AG338" s="425"/>
      <c r="AH338" s="425"/>
      <c r="AI338" s="425"/>
      <c r="AJ338" s="425"/>
      <c r="AK338" s="425"/>
      <c r="AL338" s="425"/>
      <c r="AM338" s="425"/>
      <c r="AN338" s="425"/>
      <c r="AO338" s="425"/>
      <c r="AP338" s="425"/>
      <c r="AQ338" s="425"/>
      <c r="AR338" s="425"/>
      <c r="AS338" s="425"/>
      <c r="AT338" s="425"/>
      <c r="AU338" s="425"/>
      <c r="AV338" s="425"/>
      <c r="AW338" s="425"/>
      <c r="AX338" s="425"/>
      <c r="AY338" s="425"/>
      <c r="AZ338" s="425"/>
      <c r="BA338" s="425"/>
      <c r="BB338" s="425"/>
      <c r="BC338" s="425"/>
      <c r="BD338" s="425"/>
      <c r="BE338" s="425"/>
      <c r="BF338" s="425"/>
      <c r="BG338" s="425"/>
      <c r="BH338" s="425"/>
      <c r="BI338" s="425"/>
      <c r="BJ338" s="425"/>
      <c r="BK338" s="425"/>
    </row>
    <row r="339" spans="1:63" ht="12.75" customHeight="1" x14ac:dyDescent="0.2">
      <c r="A339" s="425"/>
      <c r="B339" s="425"/>
      <c r="C339" s="425"/>
      <c r="D339" s="425"/>
      <c r="E339" s="425"/>
      <c r="F339" s="425"/>
      <c r="G339" s="425"/>
      <c r="H339" s="425"/>
      <c r="I339" s="425"/>
      <c r="J339" s="425"/>
      <c r="K339" s="425"/>
      <c r="L339" s="425"/>
      <c r="M339" s="425"/>
      <c r="N339" s="425"/>
      <c r="O339" s="425"/>
      <c r="P339" s="425"/>
      <c r="Q339" s="425"/>
      <c r="R339" s="425"/>
      <c r="S339" s="425"/>
      <c r="T339" s="425"/>
      <c r="U339" s="425"/>
      <c r="V339" s="425"/>
      <c r="W339" s="425"/>
      <c r="X339" s="425"/>
      <c r="Y339" s="425"/>
      <c r="Z339" s="425"/>
      <c r="AA339" s="425"/>
      <c r="AB339" s="425"/>
      <c r="AC339" s="425"/>
      <c r="AD339" s="425"/>
      <c r="AE339" s="425"/>
      <c r="AF339" s="425"/>
      <c r="AG339" s="425"/>
      <c r="AH339" s="425"/>
      <c r="AI339" s="425"/>
      <c r="AJ339" s="425"/>
      <c r="AK339" s="425"/>
      <c r="AL339" s="425"/>
      <c r="AM339" s="425"/>
      <c r="AN339" s="425"/>
      <c r="AO339" s="425"/>
      <c r="AP339" s="425"/>
      <c r="AQ339" s="425"/>
      <c r="AR339" s="425"/>
      <c r="AS339" s="425"/>
      <c r="AT339" s="425"/>
      <c r="AU339" s="425"/>
      <c r="AV339" s="425"/>
      <c r="AW339" s="425"/>
      <c r="AX339" s="425"/>
      <c r="AY339" s="425"/>
      <c r="AZ339" s="425"/>
      <c r="BA339" s="425"/>
      <c r="BB339" s="425"/>
      <c r="BC339" s="425"/>
      <c r="BD339" s="425"/>
      <c r="BE339" s="425"/>
      <c r="BF339" s="425"/>
      <c r="BG339" s="425"/>
      <c r="BH339" s="425"/>
      <c r="BI339" s="425"/>
      <c r="BJ339" s="425"/>
      <c r="BK339" s="425"/>
    </row>
    <row r="340" spans="1:63" ht="12.75" customHeight="1" x14ac:dyDescent="0.2">
      <c r="A340" s="425"/>
      <c r="B340" s="425"/>
      <c r="C340" s="425"/>
      <c r="D340" s="425"/>
      <c r="E340" s="425"/>
      <c r="F340" s="425"/>
      <c r="G340" s="425"/>
      <c r="H340" s="425"/>
      <c r="I340" s="425"/>
      <c r="J340" s="425"/>
      <c r="K340" s="425"/>
      <c r="L340" s="425"/>
      <c r="M340" s="425"/>
      <c r="N340" s="425"/>
      <c r="O340" s="425"/>
      <c r="P340" s="425"/>
      <c r="Q340" s="425"/>
      <c r="R340" s="425"/>
      <c r="S340" s="425"/>
      <c r="T340" s="425"/>
      <c r="U340" s="425"/>
      <c r="V340" s="425"/>
      <c r="W340" s="425"/>
      <c r="X340" s="425"/>
      <c r="Y340" s="425"/>
      <c r="Z340" s="425"/>
      <c r="AA340" s="425"/>
      <c r="AB340" s="425"/>
      <c r="AC340" s="425"/>
      <c r="AD340" s="425"/>
      <c r="AE340" s="425"/>
      <c r="AF340" s="425"/>
      <c r="AG340" s="425"/>
      <c r="AH340" s="425"/>
      <c r="AI340" s="425"/>
      <c r="AJ340" s="425"/>
      <c r="AK340" s="425"/>
      <c r="AL340" s="425"/>
      <c r="AM340" s="425"/>
      <c r="AN340" s="425"/>
      <c r="AO340" s="425"/>
      <c r="AP340" s="425"/>
      <c r="AQ340" s="425"/>
      <c r="AR340" s="425"/>
      <c r="AS340" s="425"/>
      <c r="AT340" s="425"/>
      <c r="AU340" s="425"/>
      <c r="AV340" s="425"/>
      <c r="AW340" s="425"/>
      <c r="AX340" s="425"/>
      <c r="AY340" s="425"/>
      <c r="AZ340" s="425"/>
      <c r="BA340" s="425"/>
      <c r="BB340" s="425"/>
      <c r="BC340" s="425"/>
      <c r="BD340" s="425"/>
      <c r="BE340" s="425"/>
      <c r="BF340" s="425"/>
      <c r="BG340" s="425"/>
      <c r="BH340" s="425"/>
      <c r="BI340" s="425"/>
      <c r="BJ340" s="425"/>
      <c r="BK340" s="425"/>
    </row>
    <row r="341" spans="1:63" ht="12.75" customHeight="1" x14ac:dyDescent="0.2">
      <c r="A341" s="425"/>
      <c r="B341" s="425"/>
      <c r="C341" s="425"/>
      <c r="D341" s="425"/>
      <c r="E341" s="425"/>
      <c r="F341" s="425"/>
      <c r="G341" s="425"/>
      <c r="H341" s="425"/>
      <c r="I341" s="425"/>
      <c r="J341" s="425"/>
      <c r="K341" s="425"/>
      <c r="L341" s="425"/>
      <c r="M341" s="425"/>
      <c r="N341" s="425"/>
      <c r="O341" s="425"/>
      <c r="P341" s="425"/>
      <c r="Q341" s="425"/>
      <c r="R341" s="425"/>
      <c r="S341" s="425"/>
      <c r="T341" s="425"/>
      <c r="U341" s="425"/>
      <c r="V341" s="425"/>
      <c r="W341" s="425"/>
      <c r="X341" s="425"/>
      <c r="Y341" s="425"/>
      <c r="Z341" s="425"/>
      <c r="AA341" s="425"/>
      <c r="AB341" s="425"/>
      <c r="AC341" s="425"/>
      <c r="AD341" s="425"/>
      <c r="AE341" s="425"/>
      <c r="AF341" s="425"/>
      <c r="AG341" s="425"/>
      <c r="AH341" s="425"/>
      <c r="AI341" s="425"/>
      <c r="AJ341" s="425"/>
      <c r="AK341" s="425"/>
      <c r="AL341" s="425"/>
      <c r="AM341" s="425"/>
      <c r="AN341" s="425"/>
      <c r="AO341" s="425"/>
      <c r="AP341" s="425"/>
      <c r="AQ341" s="425"/>
      <c r="AR341" s="425"/>
      <c r="AS341" s="425"/>
      <c r="AT341" s="425"/>
      <c r="AU341" s="425"/>
      <c r="AV341" s="425"/>
      <c r="AW341" s="425"/>
      <c r="AX341" s="425"/>
      <c r="AY341" s="425"/>
      <c r="AZ341" s="425"/>
      <c r="BA341" s="425"/>
      <c r="BB341" s="425"/>
      <c r="BC341" s="425"/>
      <c r="BD341" s="425"/>
      <c r="BE341" s="425"/>
      <c r="BF341" s="425"/>
      <c r="BG341" s="425"/>
      <c r="BH341" s="425"/>
      <c r="BI341" s="425"/>
      <c r="BJ341" s="425"/>
      <c r="BK341" s="425"/>
    </row>
    <row r="342" spans="1:63" ht="12.75" customHeight="1" x14ac:dyDescent="0.2">
      <c r="A342" s="425"/>
      <c r="B342" s="425"/>
      <c r="C342" s="425"/>
      <c r="D342" s="425"/>
      <c r="E342" s="425"/>
      <c r="F342" s="425"/>
      <c r="G342" s="425"/>
      <c r="H342" s="425"/>
      <c r="I342" s="425"/>
      <c r="J342" s="425"/>
      <c r="K342" s="425"/>
      <c r="L342" s="425"/>
      <c r="M342" s="425"/>
      <c r="N342" s="425"/>
      <c r="O342" s="425"/>
      <c r="P342" s="425"/>
      <c r="Q342" s="425"/>
      <c r="R342" s="425"/>
      <c r="S342" s="425"/>
      <c r="T342" s="425"/>
      <c r="U342" s="425"/>
      <c r="V342" s="425"/>
      <c r="W342" s="425"/>
      <c r="X342" s="425"/>
      <c r="Y342" s="425"/>
      <c r="Z342" s="425"/>
      <c r="AA342" s="425"/>
      <c r="AB342" s="425"/>
      <c r="AC342" s="425"/>
      <c r="AD342" s="425"/>
      <c r="AE342" s="425"/>
      <c r="AF342" s="425"/>
      <c r="AG342" s="425"/>
      <c r="AH342" s="425"/>
      <c r="AI342" s="425"/>
      <c r="AJ342" s="425"/>
      <c r="AK342" s="425"/>
      <c r="AL342" s="425"/>
      <c r="AM342" s="425"/>
      <c r="AN342" s="425"/>
      <c r="AO342" s="425"/>
      <c r="AP342" s="425"/>
      <c r="AQ342" s="425"/>
      <c r="AR342" s="425"/>
      <c r="AS342" s="425"/>
      <c r="AT342" s="425"/>
      <c r="AU342" s="425"/>
      <c r="AV342" s="425"/>
      <c r="AW342" s="425"/>
      <c r="AX342" s="425"/>
      <c r="AY342" s="425"/>
      <c r="AZ342" s="425"/>
      <c r="BA342" s="425"/>
      <c r="BB342" s="425"/>
      <c r="BC342" s="425"/>
      <c r="BD342" s="425"/>
      <c r="BE342" s="425"/>
      <c r="BF342" s="425"/>
      <c r="BG342" s="425"/>
      <c r="BH342" s="425"/>
      <c r="BI342" s="425"/>
      <c r="BJ342" s="425"/>
      <c r="BK342" s="425"/>
    </row>
    <row r="343" spans="1:63" ht="12.75" customHeight="1" x14ac:dyDescent="0.2">
      <c r="A343" s="425"/>
      <c r="B343" s="425"/>
      <c r="C343" s="425"/>
      <c r="D343" s="425"/>
      <c r="E343" s="425"/>
      <c r="F343" s="425"/>
      <c r="G343" s="425"/>
      <c r="H343" s="425"/>
      <c r="I343" s="425"/>
      <c r="J343" s="425"/>
      <c r="K343" s="425"/>
      <c r="L343" s="425"/>
      <c r="M343" s="425"/>
      <c r="N343" s="425"/>
      <c r="O343" s="425"/>
      <c r="P343" s="425"/>
      <c r="Q343" s="425"/>
      <c r="R343" s="425"/>
      <c r="S343" s="425"/>
      <c r="T343" s="425"/>
      <c r="U343" s="425"/>
      <c r="V343" s="425"/>
      <c r="W343" s="425"/>
      <c r="X343" s="425"/>
      <c r="Y343" s="425"/>
      <c r="Z343" s="425"/>
      <c r="AA343" s="425"/>
      <c r="AB343" s="425"/>
      <c r="AC343" s="425"/>
      <c r="AD343" s="425"/>
      <c r="AE343" s="425"/>
      <c r="AF343" s="425"/>
      <c r="AG343" s="425"/>
      <c r="AH343" s="425"/>
      <c r="AI343" s="425"/>
      <c r="AJ343" s="425"/>
      <c r="AK343" s="425"/>
      <c r="AL343" s="425"/>
      <c r="AM343" s="425"/>
      <c r="AN343" s="425"/>
      <c r="AO343" s="425"/>
      <c r="AP343" s="425"/>
      <c r="AQ343" s="425"/>
      <c r="AR343" s="425"/>
      <c r="AS343" s="425"/>
      <c r="AT343" s="425"/>
      <c r="AU343" s="425"/>
      <c r="AV343" s="425"/>
      <c r="AW343" s="425"/>
      <c r="AX343" s="425"/>
      <c r="AY343" s="425"/>
      <c r="AZ343" s="425"/>
      <c r="BA343" s="425"/>
      <c r="BB343" s="425"/>
      <c r="BC343" s="425"/>
      <c r="BD343" s="425"/>
      <c r="BE343" s="425"/>
      <c r="BF343" s="425"/>
      <c r="BG343" s="425"/>
      <c r="BH343" s="425"/>
      <c r="BI343" s="425"/>
      <c r="BJ343" s="425"/>
      <c r="BK343" s="425"/>
    </row>
    <row r="344" spans="1:63" ht="12.75" customHeight="1" x14ac:dyDescent="0.2">
      <c r="A344" s="425"/>
      <c r="B344" s="425"/>
      <c r="C344" s="425"/>
      <c r="D344" s="425"/>
      <c r="E344" s="425"/>
      <c r="F344" s="425"/>
      <c r="G344" s="425"/>
      <c r="H344" s="425"/>
      <c r="I344" s="425"/>
      <c r="J344" s="425"/>
      <c r="K344" s="425"/>
      <c r="L344" s="425"/>
      <c r="M344" s="425"/>
      <c r="N344" s="425"/>
      <c r="O344" s="425"/>
      <c r="P344" s="425"/>
      <c r="Q344" s="425"/>
      <c r="R344" s="425"/>
      <c r="S344" s="425"/>
      <c r="T344" s="425"/>
      <c r="U344" s="425"/>
      <c r="V344" s="425"/>
      <c r="W344" s="425"/>
      <c r="X344" s="425"/>
      <c r="Y344" s="425"/>
      <c r="Z344" s="425"/>
      <c r="AA344" s="425"/>
      <c r="AB344" s="425"/>
      <c r="AC344" s="425"/>
      <c r="AD344" s="425"/>
      <c r="AE344" s="425"/>
      <c r="AF344" s="425"/>
      <c r="AG344" s="425"/>
      <c r="AH344" s="425"/>
      <c r="AI344" s="425"/>
      <c r="AJ344" s="425"/>
      <c r="AK344" s="425"/>
      <c r="AL344" s="425"/>
      <c r="AM344" s="425"/>
      <c r="AN344" s="425"/>
      <c r="AO344" s="425"/>
      <c r="AP344" s="425"/>
      <c r="AQ344" s="425"/>
      <c r="AR344" s="425"/>
      <c r="AS344" s="425"/>
      <c r="AT344" s="425"/>
      <c r="AU344" s="425"/>
      <c r="AV344" s="425"/>
      <c r="AW344" s="425"/>
      <c r="AX344" s="425"/>
      <c r="AY344" s="425"/>
      <c r="AZ344" s="425"/>
      <c r="BA344" s="425"/>
      <c r="BB344" s="425"/>
      <c r="BC344" s="425"/>
      <c r="BD344" s="425"/>
      <c r="BE344" s="425"/>
      <c r="BF344" s="425"/>
      <c r="BG344" s="425"/>
      <c r="BH344" s="425"/>
      <c r="BI344" s="425"/>
      <c r="BJ344" s="425"/>
      <c r="BK344" s="425"/>
    </row>
    <row r="345" spans="1:63" ht="12.75" customHeight="1" x14ac:dyDescent="0.2">
      <c r="A345" s="425"/>
      <c r="B345" s="425"/>
      <c r="C345" s="425"/>
      <c r="D345" s="425"/>
      <c r="E345" s="425"/>
      <c r="F345" s="425"/>
      <c r="G345" s="425"/>
      <c r="H345" s="425"/>
      <c r="I345" s="425"/>
      <c r="J345" s="425"/>
      <c r="K345" s="425"/>
      <c r="L345" s="425"/>
      <c r="M345" s="425"/>
      <c r="N345" s="425"/>
      <c r="O345" s="425"/>
      <c r="P345" s="425"/>
      <c r="Q345" s="425"/>
      <c r="R345" s="425"/>
      <c r="S345" s="425"/>
      <c r="T345" s="425"/>
      <c r="U345" s="425"/>
      <c r="V345" s="425"/>
      <c r="W345" s="425"/>
      <c r="X345" s="425"/>
      <c r="Y345" s="425"/>
      <c r="Z345" s="425"/>
      <c r="AA345" s="425"/>
      <c r="AB345" s="425"/>
      <c r="AC345" s="425"/>
      <c r="AD345" s="425"/>
      <c r="AE345" s="425"/>
      <c r="AF345" s="425"/>
      <c r="AG345" s="425"/>
      <c r="AH345" s="425"/>
      <c r="AI345" s="425"/>
      <c r="AJ345" s="425"/>
      <c r="AK345" s="425"/>
      <c r="AL345" s="425"/>
      <c r="AM345" s="425"/>
      <c r="AN345" s="425"/>
      <c r="AO345" s="425"/>
      <c r="AP345" s="425"/>
      <c r="AQ345" s="425"/>
      <c r="AR345" s="425"/>
      <c r="AS345" s="425"/>
      <c r="AT345" s="425"/>
      <c r="AU345" s="425"/>
      <c r="AV345" s="425"/>
      <c r="AW345" s="425"/>
      <c r="AX345" s="425"/>
      <c r="AY345" s="425"/>
      <c r="AZ345" s="425"/>
      <c r="BA345" s="425"/>
      <c r="BB345" s="425"/>
      <c r="BC345" s="425"/>
      <c r="BD345" s="425"/>
      <c r="BE345" s="425"/>
      <c r="BF345" s="425"/>
      <c r="BG345" s="425"/>
      <c r="BH345" s="425"/>
      <c r="BI345" s="425"/>
      <c r="BJ345" s="425"/>
      <c r="BK345" s="425"/>
    </row>
    <row r="346" spans="1:63" ht="12.75" customHeight="1" x14ac:dyDescent="0.2">
      <c r="A346" s="425"/>
      <c r="B346" s="425"/>
      <c r="C346" s="425"/>
      <c r="D346" s="425"/>
      <c r="E346" s="425"/>
      <c r="F346" s="425"/>
      <c r="G346" s="425"/>
      <c r="H346" s="425"/>
      <c r="I346" s="425"/>
      <c r="J346" s="425"/>
      <c r="K346" s="425"/>
      <c r="L346" s="425"/>
      <c r="M346" s="425"/>
      <c r="N346" s="425"/>
      <c r="O346" s="425"/>
      <c r="P346" s="425"/>
      <c r="Q346" s="425"/>
      <c r="R346" s="425"/>
      <c r="S346" s="425"/>
      <c r="T346" s="425"/>
      <c r="U346" s="425"/>
      <c r="V346" s="425"/>
      <c r="W346" s="425"/>
      <c r="X346" s="425"/>
      <c r="Y346" s="425"/>
      <c r="Z346" s="425"/>
      <c r="AA346" s="425"/>
      <c r="AB346" s="425"/>
      <c r="AC346" s="425"/>
      <c r="AD346" s="425"/>
      <c r="AE346" s="425"/>
      <c r="AF346" s="425"/>
      <c r="AG346" s="425"/>
      <c r="AH346" s="425"/>
      <c r="AI346" s="425"/>
      <c r="AJ346" s="425"/>
      <c r="AK346" s="425"/>
      <c r="AL346" s="425"/>
      <c r="AM346" s="425"/>
      <c r="AN346" s="425"/>
      <c r="AO346" s="425"/>
      <c r="AP346" s="425"/>
      <c r="AQ346" s="425"/>
      <c r="AR346" s="425"/>
      <c r="AS346" s="425"/>
      <c r="AT346" s="425"/>
      <c r="AU346" s="425"/>
      <c r="AV346" s="425"/>
      <c r="AW346" s="425"/>
      <c r="AX346" s="425"/>
      <c r="AY346" s="425"/>
      <c r="AZ346" s="425"/>
      <c r="BA346" s="425"/>
      <c r="BB346" s="425"/>
      <c r="BC346" s="425"/>
      <c r="BD346" s="425"/>
      <c r="BE346" s="425"/>
      <c r="BF346" s="425"/>
      <c r="BG346" s="425"/>
      <c r="BH346" s="425"/>
      <c r="BI346" s="425"/>
      <c r="BJ346" s="425"/>
      <c r="BK346" s="425"/>
    </row>
    <row r="347" spans="1:63" ht="12.75" customHeight="1" x14ac:dyDescent="0.2">
      <c r="A347" s="425"/>
      <c r="B347" s="425"/>
      <c r="C347" s="425"/>
      <c r="D347" s="425"/>
      <c r="E347" s="425"/>
      <c r="F347" s="425"/>
      <c r="G347" s="425"/>
      <c r="H347" s="425"/>
      <c r="I347" s="425"/>
      <c r="J347" s="425"/>
      <c r="K347" s="425"/>
      <c r="L347" s="425"/>
      <c r="M347" s="425"/>
      <c r="N347" s="425"/>
      <c r="O347" s="425"/>
      <c r="P347" s="425"/>
      <c r="Q347" s="425"/>
      <c r="R347" s="425"/>
      <c r="S347" s="425"/>
      <c r="T347" s="425"/>
      <c r="U347" s="425"/>
      <c r="V347" s="425"/>
      <c r="W347" s="425"/>
      <c r="X347" s="425"/>
      <c r="Y347" s="425"/>
      <c r="Z347" s="425"/>
      <c r="AA347" s="425"/>
      <c r="AB347" s="425"/>
      <c r="AC347" s="425"/>
      <c r="AD347" s="425"/>
      <c r="AE347" s="425"/>
      <c r="AF347" s="425"/>
      <c r="AG347" s="425"/>
      <c r="AH347" s="425"/>
      <c r="AI347" s="425"/>
      <c r="AJ347" s="425"/>
      <c r="AK347" s="425"/>
      <c r="AL347" s="425"/>
      <c r="AM347" s="425"/>
      <c r="AN347" s="425"/>
      <c r="AO347" s="425"/>
      <c r="AP347" s="425"/>
      <c r="AQ347" s="425"/>
      <c r="AR347" s="425"/>
      <c r="AS347" s="425"/>
      <c r="AT347" s="425"/>
      <c r="AU347" s="425"/>
      <c r="AV347" s="425"/>
      <c r="AW347" s="425"/>
      <c r="AX347" s="425"/>
      <c r="AY347" s="425"/>
      <c r="AZ347" s="425"/>
      <c r="BA347" s="425"/>
      <c r="BB347" s="425"/>
      <c r="BC347" s="425"/>
      <c r="BD347" s="425"/>
      <c r="BE347" s="425"/>
      <c r="BF347" s="425"/>
      <c r="BG347" s="425"/>
      <c r="BH347" s="425"/>
      <c r="BI347" s="425"/>
      <c r="BJ347" s="425"/>
      <c r="BK347" s="425"/>
    </row>
    <row r="348" spans="1:63" ht="12.75" customHeight="1" x14ac:dyDescent="0.2">
      <c r="A348" s="425"/>
      <c r="B348" s="425"/>
      <c r="C348" s="425"/>
      <c r="D348" s="425"/>
      <c r="E348" s="425"/>
      <c r="F348" s="425"/>
      <c r="G348" s="425"/>
      <c r="H348" s="425"/>
      <c r="I348" s="425"/>
      <c r="J348" s="425"/>
      <c r="K348" s="425"/>
      <c r="L348" s="425"/>
      <c r="M348" s="425"/>
      <c r="N348" s="425"/>
      <c r="O348" s="425"/>
      <c r="P348" s="425"/>
      <c r="Q348" s="425"/>
      <c r="R348" s="425"/>
      <c r="S348" s="425"/>
      <c r="T348" s="425"/>
      <c r="U348" s="425"/>
      <c r="V348" s="425"/>
      <c r="W348" s="425"/>
      <c r="X348" s="425"/>
      <c r="Y348" s="425"/>
      <c r="Z348" s="425"/>
      <c r="AA348" s="425"/>
      <c r="AB348" s="425"/>
      <c r="AC348" s="425"/>
      <c r="AD348" s="425"/>
      <c r="AE348" s="425"/>
      <c r="AF348" s="425"/>
      <c r="AG348" s="425"/>
      <c r="AH348" s="425"/>
      <c r="AI348" s="425"/>
      <c r="AJ348" s="425"/>
      <c r="AK348" s="425"/>
      <c r="AL348" s="425"/>
      <c r="AM348" s="425"/>
      <c r="AN348" s="425"/>
      <c r="AO348" s="425"/>
      <c r="AP348" s="425"/>
      <c r="AQ348" s="425"/>
      <c r="AR348" s="425"/>
      <c r="AS348" s="425"/>
      <c r="AT348" s="425"/>
      <c r="AU348" s="425"/>
      <c r="AV348" s="425"/>
      <c r="AW348" s="425"/>
      <c r="AX348" s="425"/>
      <c r="AY348" s="425"/>
      <c r="AZ348" s="425"/>
      <c r="BA348" s="425"/>
      <c r="BB348" s="425"/>
      <c r="BC348" s="425"/>
      <c r="BD348" s="425"/>
      <c r="BE348" s="425"/>
      <c r="BF348" s="425"/>
      <c r="BG348" s="425"/>
      <c r="BH348" s="425"/>
      <c r="BI348" s="425"/>
      <c r="BJ348" s="425"/>
      <c r="BK348" s="425"/>
    </row>
    <row r="349" spans="1:63" ht="12.75" customHeight="1" x14ac:dyDescent="0.2">
      <c r="A349" s="425"/>
      <c r="B349" s="425"/>
      <c r="C349" s="425"/>
      <c r="D349" s="425"/>
      <c r="E349" s="425"/>
      <c r="F349" s="425"/>
      <c r="G349" s="425"/>
      <c r="H349" s="425"/>
      <c r="I349" s="425"/>
      <c r="J349" s="425"/>
      <c r="K349" s="425"/>
      <c r="L349" s="425"/>
      <c r="M349" s="425"/>
      <c r="N349" s="425"/>
      <c r="O349" s="425"/>
      <c r="P349" s="425"/>
      <c r="Q349" s="425"/>
      <c r="R349" s="425"/>
      <c r="S349" s="425"/>
      <c r="T349" s="425"/>
      <c r="U349" s="425"/>
      <c r="V349" s="425"/>
      <c r="W349" s="425"/>
      <c r="X349" s="425"/>
      <c r="Y349" s="425"/>
      <c r="Z349" s="425"/>
      <c r="AA349" s="425"/>
      <c r="AB349" s="425"/>
      <c r="AC349" s="425"/>
      <c r="AD349" s="425"/>
      <c r="AE349" s="425"/>
      <c r="AF349" s="425"/>
      <c r="AG349" s="425"/>
      <c r="AH349" s="425"/>
      <c r="AI349" s="425"/>
      <c r="AJ349" s="425"/>
      <c r="AK349" s="425"/>
      <c r="AL349" s="425"/>
      <c r="AM349" s="425"/>
      <c r="AN349" s="425"/>
      <c r="AO349" s="425"/>
      <c r="AP349" s="425"/>
      <c r="AQ349" s="425"/>
      <c r="AR349" s="425"/>
      <c r="AS349" s="425"/>
      <c r="AT349" s="425"/>
      <c r="AU349" s="425"/>
      <c r="AV349" s="425"/>
      <c r="AW349" s="425"/>
      <c r="AX349" s="425"/>
      <c r="AY349" s="425"/>
      <c r="AZ349" s="425"/>
      <c r="BA349" s="425"/>
      <c r="BB349" s="425"/>
      <c r="BC349" s="425"/>
      <c r="BD349" s="425"/>
      <c r="BE349" s="425"/>
      <c r="BF349" s="425"/>
      <c r="BG349" s="425"/>
      <c r="BH349" s="425"/>
      <c r="BI349" s="425"/>
      <c r="BJ349" s="425"/>
      <c r="BK349" s="425"/>
    </row>
    <row r="350" spans="1:63" ht="12.75" customHeight="1" x14ac:dyDescent="0.2">
      <c r="A350" s="425"/>
      <c r="B350" s="425"/>
      <c r="C350" s="425"/>
      <c r="D350" s="425"/>
      <c r="E350" s="425"/>
      <c r="F350" s="425"/>
      <c r="G350" s="425"/>
      <c r="H350" s="425"/>
      <c r="I350" s="425"/>
      <c r="J350" s="425"/>
      <c r="K350" s="425"/>
      <c r="L350" s="425"/>
      <c r="M350" s="425"/>
      <c r="N350" s="425"/>
      <c r="O350" s="425"/>
      <c r="P350" s="425"/>
      <c r="Q350" s="425"/>
      <c r="R350" s="425"/>
      <c r="S350" s="425"/>
      <c r="T350" s="425"/>
      <c r="U350" s="425"/>
      <c r="V350" s="425"/>
      <c r="W350" s="425"/>
      <c r="X350" s="425"/>
      <c r="Y350" s="425"/>
      <c r="Z350" s="425"/>
      <c r="AA350" s="425"/>
      <c r="AB350" s="425"/>
      <c r="AC350" s="425"/>
      <c r="AD350" s="425"/>
      <c r="AE350" s="425"/>
      <c r="AF350" s="425"/>
      <c r="AG350" s="425"/>
      <c r="AH350" s="425"/>
      <c r="AI350" s="425"/>
      <c r="AJ350" s="425"/>
      <c r="AK350" s="425"/>
      <c r="AL350" s="425"/>
      <c r="AM350" s="425"/>
      <c r="AN350" s="425"/>
      <c r="AO350" s="425"/>
      <c r="AP350" s="425"/>
      <c r="AQ350" s="425"/>
      <c r="AR350" s="425"/>
      <c r="AS350" s="425"/>
      <c r="AT350" s="425"/>
      <c r="AU350" s="425"/>
      <c r="AV350" s="425"/>
      <c r="AW350" s="425"/>
      <c r="AX350" s="425"/>
      <c r="AY350" s="425"/>
      <c r="AZ350" s="425"/>
      <c r="BA350" s="425"/>
      <c r="BB350" s="425"/>
      <c r="BC350" s="425"/>
      <c r="BD350" s="425"/>
      <c r="BE350" s="425"/>
      <c r="BF350" s="425"/>
      <c r="BG350" s="425"/>
      <c r="BH350" s="425"/>
      <c r="BI350" s="425"/>
      <c r="BJ350" s="425"/>
      <c r="BK350" s="425"/>
    </row>
    <row r="351" spans="1:63" ht="12.75" customHeight="1" x14ac:dyDescent="0.2">
      <c r="A351" s="425"/>
      <c r="B351" s="425"/>
      <c r="C351" s="425"/>
      <c r="D351" s="425"/>
      <c r="E351" s="425"/>
      <c r="F351" s="425"/>
      <c r="G351" s="425"/>
      <c r="H351" s="425"/>
      <c r="I351" s="425"/>
      <c r="J351" s="425"/>
      <c r="K351" s="425"/>
      <c r="L351" s="425"/>
      <c r="M351" s="425"/>
      <c r="N351" s="425"/>
      <c r="O351" s="425"/>
      <c r="P351" s="425"/>
      <c r="Q351" s="425"/>
      <c r="R351" s="425"/>
      <c r="S351" s="425"/>
      <c r="T351" s="425"/>
      <c r="U351" s="425"/>
      <c r="V351" s="425"/>
      <c r="W351" s="425"/>
      <c r="X351" s="425"/>
      <c r="Y351" s="425"/>
      <c r="Z351" s="425"/>
      <c r="AA351" s="425"/>
      <c r="AB351" s="425"/>
      <c r="AC351" s="425"/>
      <c r="AD351" s="425"/>
      <c r="AE351" s="425"/>
      <c r="AF351" s="425"/>
      <c r="AG351" s="425"/>
      <c r="AH351" s="425"/>
      <c r="AI351" s="425"/>
      <c r="AJ351" s="425"/>
      <c r="AK351" s="425"/>
      <c r="AL351" s="425"/>
      <c r="AM351" s="425"/>
      <c r="AN351" s="425"/>
      <c r="AO351" s="425"/>
      <c r="AP351" s="425"/>
      <c r="AQ351" s="425"/>
      <c r="AR351" s="425"/>
      <c r="AS351" s="425"/>
      <c r="AT351" s="425"/>
      <c r="AU351" s="425"/>
      <c r="AV351" s="425"/>
      <c r="AW351" s="425"/>
      <c r="AX351" s="425"/>
      <c r="AY351" s="425"/>
      <c r="AZ351" s="425"/>
      <c r="BA351" s="425"/>
      <c r="BB351" s="425"/>
      <c r="BC351" s="425"/>
      <c r="BD351" s="425"/>
      <c r="BE351" s="425"/>
      <c r="BF351" s="425"/>
      <c r="BG351" s="425"/>
      <c r="BH351" s="425"/>
      <c r="BI351" s="425"/>
      <c r="BJ351" s="425"/>
      <c r="BK351" s="425"/>
    </row>
    <row r="352" spans="1:63" ht="12.75" customHeight="1" x14ac:dyDescent="0.2">
      <c r="A352" s="425"/>
      <c r="B352" s="425"/>
      <c r="C352" s="425"/>
      <c r="D352" s="425"/>
      <c r="E352" s="425"/>
      <c r="F352" s="425"/>
      <c r="G352" s="425"/>
      <c r="H352" s="425"/>
      <c r="I352" s="425"/>
      <c r="J352" s="425"/>
      <c r="K352" s="425"/>
      <c r="L352" s="425"/>
      <c r="M352" s="425"/>
      <c r="N352" s="425"/>
      <c r="O352" s="425"/>
      <c r="P352" s="425"/>
      <c r="Q352" s="425"/>
      <c r="R352" s="425"/>
      <c r="S352" s="425"/>
      <c r="T352" s="425"/>
      <c r="U352" s="425"/>
      <c r="V352" s="425"/>
      <c r="W352" s="425"/>
      <c r="X352" s="425"/>
      <c r="Y352" s="425"/>
      <c r="Z352" s="425"/>
      <c r="AA352" s="425"/>
      <c r="AB352" s="425"/>
      <c r="AC352" s="425"/>
      <c r="AD352" s="425"/>
      <c r="AE352" s="425"/>
      <c r="AF352" s="425"/>
      <c r="AG352" s="425"/>
      <c r="AH352" s="425"/>
      <c r="AI352" s="425"/>
      <c r="AJ352" s="425"/>
      <c r="AK352" s="425"/>
      <c r="AL352" s="425"/>
      <c r="AM352" s="425"/>
      <c r="AN352" s="425"/>
      <c r="AO352" s="425"/>
      <c r="AP352" s="425"/>
      <c r="AQ352" s="425"/>
      <c r="AR352" s="425"/>
      <c r="AS352" s="425"/>
      <c r="AT352" s="425"/>
      <c r="AU352" s="425"/>
      <c r="AV352" s="425"/>
      <c r="AW352" s="425"/>
      <c r="AX352" s="425"/>
      <c r="AY352" s="425"/>
      <c r="AZ352" s="425"/>
      <c r="BA352" s="425"/>
      <c r="BB352" s="425"/>
      <c r="BC352" s="425"/>
      <c r="BD352" s="425"/>
      <c r="BE352" s="425"/>
      <c r="BF352" s="425"/>
      <c r="BG352" s="425"/>
      <c r="BH352" s="425"/>
      <c r="BI352" s="425"/>
      <c r="BJ352" s="425"/>
      <c r="BK352" s="425"/>
    </row>
    <row r="353" spans="1:63" ht="12.75" customHeight="1" x14ac:dyDescent="0.2">
      <c r="A353" s="425"/>
      <c r="B353" s="425"/>
      <c r="C353" s="425"/>
      <c r="D353" s="425"/>
      <c r="E353" s="425"/>
      <c r="F353" s="425"/>
      <c r="G353" s="425"/>
      <c r="H353" s="425"/>
      <c r="I353" s="425"/>
      <c r="J353" s="425"/>
      <c r="K353" s="425"/>
      <c r="L353" s="425"/>
      <c r="M353" s="425"/>
      <c r="N353" s="425"/>
      <c r="O353" s="425"/>
      <c r="P353" s="425"/>
      <c r="Q353" s="425"/>
      <c r="R353" s="425"/>
      <c r="S353" s="425"/>
      <c r="T353" s="425"/>
      <c r="U353" s="425"/>
      <c r="V353" s="425"/>
      <c r="W353" s="425"/>
      <c r="X353" s="425"/>
      <c r="Y353" s="425"/>
      <c r="Z353" s="425"/>
      <c r="AA353" s="425"/>
      <c r="AB353" s="425"/>
      <c r="AC353" s="425"/>
      <c r="AD353" s="425"/>
      <c r="AE353" s="425"/>
      <c r="AF353" s="425"/>
      <c r="AG353" s="425"/>
      <c r="AH353" s="425"/>
      <c r="AI353" s="425"/>
      <c r="AJ353" s="425"/>
      <c r="AK353" s="425"/>
      <c r="AL353" s="425"/>
      <c r="AM353" s="425"/>
      <c r="AN353" s="425"/>
      <c r="AO353" s="425"/>
      <c r="AP353" s="425"/>
      <c r="AQ353" s="425"/>
      <c r="AR353" s="425"/>
      <c r="AS353" s="425"/>
      <c r="AT353" s="425"/>
      <c r="AU353" s="425"/>
      <c r="AV353" s="425"/>
      <c r="AW353" s="425"/>
      <c r="AX353" s="425"/>
      <c r="AY353" s="425"/>
      <c r="AZ353" s="425"/>
      <c r="BA353" s="425"/>
      <c r="BB353" s="425"/>
      <c r="BC353" s="425"/>
      <c r="BD353" s="425"/>
      <c r="BE353" s="425"/>
      <c r="BF353" s="425"/>
      <c r="BG353" s="425"/>
      <c r="BH353" s="425"/>
      <c r="BI353" s="425"/>
      <c r="BJ353" s="425"/>
      <c r="BK353" s="425"/>
    </row>
    <row r="354" spans="1:63" ht="12.75" customHeight="1" x14ac:dyDescent="0.2">
      <c r="A354" s="425"/>
      <c r="B354" s="425"/>
      <c r="C354" s="425"/>
      <c r="D354" s="425"/>
      <c r="E354" s="425"/>
      <c r="F354" s="425"/>
      <c r="G354" s="425"/>
      <c r="H354" s="425"/>
      <c r="I354" s="425"/>
      <c r="J354" s="425"/>
      <c r="K354" s="425"/>
      <c r="L354" s="425"/>
      <c r="M354" s="425"/>
      <c r="N354" s="425"/>
      <c r="O354" s="425"/>
      <c r="P354" s="425"/>
      <c r="Q354" s="425"/>
      <c r="R354" s="425"/>
      <c r="S354" s="425"/>
      <c r="T354" s="425"/>
      <c r="U354" s="425"/>
      <c r="V354" s="425"/>
      <c r="W354" s="425"/>
      <c r="X354" s="425"/>
      <c r="Y354" s="425"/>
      <c r="Z354" s="425"/>
      <c r="AA354" s="425"/>
      <c r="AB354" s="425"/>
      <c r="AC354" s="425"/>
      <c r="AD354" s="425"/>
      <c r="AE354" s="425"/>
      <c r="AF354" s="425"/>
      <c r="AG354" s="425"/>
      <c r="AH354" s="425"/>
      <c r="AI354" s="425"/>
      <c r="AJ354" s="425"/>
      <c r="AK354" s="425"/>
      <c r="AL354" s="425"/>
      <c r="AM354" s="425"/>
      <c r="AN354" s="425"/>
      <c r="AO354" s="425"/>
      <c r="AP354" s="425"/>
      <c r="AQ354" s="425"/>
      <c r="AR354" s="425"/>
      <c r="AS354" s="425"/>
      <c r="AT354" s="425"/>
      <c r="AU354" s="425"/>
      <c r="AV354" s="425"/>
      <c r="AW354" s="425"/>
      <c r="AX354" s="425"/>
      <c r="AY354" s="425"/>
      <c r="AZ354" s="425"/>
      <c r="BA354" s="425"/>
      <c r="BB354" s="425"/>
      <c r="BC354" s="425"/>
      <c r="BD354" s="425"/>
      <c r="BE354" s="425"/>
      <c r="BF354" s="425"/>
      <c r="BG354" s="425"/>
      <c r="BH354" s="425"/>
      <c r="BI354" s="425"/>
      <c r="BJ354" s="425"/>
      <c r="BK354" s="425"/>
    </row>
    <row r="355" spans="1:63" ht="12.75" customHeight="1" x14ac:dyDescent="0.2">
      <c r="A355" s="425"/>
      <c r="B355" s="425"/>
      <c r="C355" s="425"/>
      <c r="D355" s="425"/>
      <c r="E355" s="425"/>
      <c r="F355" s="425"/>
      <c r="G355" s="425"/>
      <c r="H355" s="425"/>
      <c r="I355" s="425"/>
      <c r="J355" s="425"/>
      <c r="K355" s="425"/>
      <c r="L355" s="425"/>
      <c r="M355" s="425"/>
      <c r="N355" s="425"/>
      <c r="O355" s="425"/>
      <c r="P355" s="425"/>
      <c r="Q355" s="425"/>
      <c r="R355" s="425"/>
      <c r="S355" s="425"/>
      <c r="T355" s="425"/>
      <c r="U355" s="425"/>
      <c r="V355" s="425"/>
      <c r="W355" s="425"/>
      <c r="X355" s="425"/>
      <c r="Y355" s="425"/>
      <c r="Z355" s="425"/>
      <c r="AA355" s="425"/>
      <c r="AB355" s="425"/>
      <c r="AC355" s="425"/>
      <c r="AD355" s="425"/>
      <c r="AE355" s="425"/>
      <c r="AF355" s="425"/>
      <c r="AG355" s="425"/>
      <c r="AH355" s="425"/>
      <c r="AI355" s="425"/>
      <c r="AJ355" s="425"/>
      <c r="AK355" s="425"/>
      <c r="AL355" s="425"/>
      <c r="AM355" s="425"/>
      <c r="AN355" s="425"/>
      <c r="AO355" s="425"/>
      <c r="AP355" s="425"/>
      <c r="AQ355" s="425"/>
      <c r="AR355" s="425"/>
      <c r="AS355" s="425"/>
      <c r="AT355" s="425"/>
      <c r="AU355" s="425"/>
      <c r="AV355" s="425"/>
      <c r="AW355" s="425"/>
      <c r="AX355" s="425"/>
      <c r="AY355" s="425"/>
      <c r="AZ355" s="425"/>
      <c r="BA355" s="425"/>
      <c r="BB355" s="425"/>
      <c r="BC355" s="425"/>
      <c r="BD355" s="425"/>
      <c r="BE355" s="425"/>
      <c r="BF355" s="425"/>
      <c r="BG355" s="425"/>
      <c r="BH355" s="425"/>
      <c r="BI355" s="425"/>
      <c r="BJ355" s="425"/>
      <c r="BK355" s="425"/>
    </row>
    <row r="356" spans="1:63" ht="12.75" customHeight="1" x14ac:dyDescent="0.2">
      <c r="A356" s="425"/>
      <c r="B356" s="425"/>
      <c r="C356" s="425"/>
      <c r="D356" s="425"/>
      <c r="E356" s="425"/>
      <c r="F356" s="425"/>
      <c r="G356" s="425"/>
      <c r="H356" s="425"/>
      <c r="I356" s="425"/>
      <c r="J356" s="425"/>
      <c r="K356" s="425"/>
      <c r="L356" s="425"/>
      <c r="M356" s="425"/>
      <c r="N356" s="425"/>
      <c r="O356" s="425"/>
      <c r="P356" s="425"/>
      <c r="Q356" s="425"/>
      <c r="R356" s="425"/>
      <c r="S356" s="425"/>
      <c r="T356" s="425"/>
      <c r="U356" s="425"/>
      <c r="V356" s="425"/>
      <c r="W356" s="425"/>
      <c r="X356" s="425"/>
      <c r="Y356" s="425"/>
      <c r="Z356" s="425"/>
      <c r="AA356" s="425"/>
      <c r="AB356" s="425"/>
      <c r="AC356" s="425"/>
      <c r="AD356" s="425"/>
      <c r="AE356" s="425"/>
      <c r="AF356" s="425"/>
      <c r="AG356" s="425"/>
      <c r="AH356" s="425"/>
      <c r="AI356" s="425"/>
      <c r="AJ356" s="425"/>
      <c r="AK356" s="425"/>
      <c r="AL356" s="425"/>
      <c r="AM356" s="425"/>
      <c r="AN356" s="425"/>
      <c r="AO356" s="425"/>
      <c r="AP356" s="425"/>
      <c r="AQ356" s="425"/>
      <c r="AR356" s="425"/>
      <c r="AS356" s="425"/>
      <c r="AT356" s="425"/>
      <c r="AU356" s="425"/>
      <c r="AV356" s="425"/>
      <c r="AW356" s="425"/>
      <c r="AX356" s="425"/>
      <c r="AY356" s="425"/>
      <c r="AZ356" s="425"/>
      <c r="BA356" s="425"/>
      <c r="BB356" s="425"/>
      <c r="BC356" s="425"/>
      <c r="BD356" s="425"/>
      <c r="BE356" s="425"/>
      <c r="BF356" s="425"/>
      <c r="BG356" s="425"/>
      <c r="BH356" s="425"/>
      <c r="BI356" s="425"/>
      <c r="BJ356" s="425"/>
      <c r="BK356" s="425"/>
    </row>
    <row r="357" spans="1:63" ht="12.75" customHeight="1" x14ac:dyDescent="0.2">
      <c r="A357" s="425"/>
      <c r="B357" s="425"/>
      <c r="C357" s="425"/>
      <c r="D357" s="425"/>
      <c r="E357" s="425"/>
      <c r="F357" s="425"/>
      <c r="G357" s="425"/>
      <c r="H357" s="425"/>
      <c r="I357" s="425"/>
      <c r="J357" s="425"/>
      <c r="K357" s="425"/>
      <c r="L357" s="425"/>
      <c r="M357" s="425"/>
      <c r="N357" s="425"/>
      <c r="O357" s="425"/>
      <c r="P357" s="425"/>
      <c r="Q357" s="425"/>
      <c r="R357" s="425"/>
      <c r="S357" s="425"/>
      <c r="T357" s="425"/>
      <c r="U357" s="425"/>
      <c r="V357" s="425"/>
      <c r="W357" s="425"/>
      <c r="X357" s="425"/>
      <c r="Y357" s="425"/>
      <c r="Z357" s="425"/>
      <c r="AA357" s="425"/>
      <c r="AB357" s="425"/>
      <c r="AC357" s="425"/>
      <c r="AD357" s="425"/>
      <c r="AE357" s="425"/>
      <c r="AF357" s="425"/>
      <c r="AG357" s="425"/>
      <c r="AH357" s="425"/>
      <c r="AI357" s="425"/>
      <c r="AJ357" s="425"/>
      <c r="AK357" s="425"/>
      <c r="AL357" s="425"/>
      <c r="AM357" s="425"/>
      <c r="AN357" s="425"/>
      <c r="AO357" s="425"/>
      <c r="AP357" s="425"/>
      <c r="AQ357" s="425"/>
      <c r="AR357" s="425"/>
      <c r="AS357" s="425"/>
      <c r="AT357" s="425"/>
      <c r="AU357" s="425"/>
      <c r="AV357" s="425"/>
      <c r="AW357" s="425"/>
      <c r="AX357" s="425"/>
      <c r="AY357" s="425"/>
      <c r="AZ357" s="425"/>
      <c r="BA357" s="425"/>
      <c r="BB357" s="425"/>
      <c r="BC357" s="425"/>
      <c r="BD357" s="425"/>
      <c r="BE357" s="425"/>
      <c r="BF357" s="425"/>
      <c r="BG357" s="425"/>
      <c r="BH357" s="425"/>
      <c r="BI357" s="425"/>
      <c r="BJ357" s="425"/>
      <c r="BK357" s="425"/>
    </row>
    <row r="358" spans="1:63" ht="12.75" customHeight="1" x14ac:dyDescent="0.2">
      <c r="A358" s="425"/>
      <c r="B358" s="425"/>
      <c r="C358" s="425"/>
      <c r="D358" s="425"/>
      <c r="E358" s="425"/>
      <c r="F358" s="425"/>
      <c r="G358" s="425"/>
      <c r="H358" s="425"/>
      <c r="I358" s="425"/>
      <c r="J358" s="425"/>
      <c r="K358" s="425"/>
      <c r="L358" s="425"/>
      <c r="M358" s="425"/>
      <c r="N358" s="425"/>
      <c r="O358" s="425"/>
      <c r="P358" s="425"/>
      <c r="Q358" s="425"/>
      <c r="R358" s="425"/>
      <c r="S358" s="425"/>
      <c r="T358" s="425"/>
      <c r="U358" s="425"/>
      <c r="V358" s="425"/>
      <c r="W358" s="425"/>
      <c r="X358" s="425"/>
      <c r="Y358" s="425"/>
      <c r="Z358" s="425"/>
      <c r="AA358" s="425"/>
      <c r="AB358" s="425"/>
      <c r="AC358" s="425"/>
      <c r="AD358" s="425"/>
      <c r="AE358" s="425"/>
      <c r="AF358" s="425"/>
      <c r="AG358" s="425"/>
      <c r="AH358" s="425"/>
      <c r="AI358" s="425"/>
      <c r="AJ358" s="425"/>
      <c r="AK358" s="425"/>
      <c r="AL358" s="425"/>
      <c r="AM358" s="425"/>
      <c r="AN358" s="425"/>
      <c r="AO358" s="425"/>
      <c r="AP358" s="425"/>
      <c r="AQ358" s="425"/>
      <c r="AR358" s="425"/>
      <c r="AS358" s="425"/>
      <c r="AT358" s="425"/>
      <c r="AU358" s="425"/>
      <c r="AV358" s="425"/>
      <c r="AW358" s="425"/>
      <c r="AX358" s="425"/>
      <c r="AY358" s="425"/>
      <c r="AZ358" s="425"/>
      <c r="BA358" s="425"/>
      <c r="BB358" s="425"/>
      <c r="BC358" s="425"/>
      <c r="BD358" s="425"/>
      <c r="BE358" s="425"/>
      <c r="BF358" s="425"/>
      <c r="BG358" s="425"/>
      <c r="BH358" s="425"/>
      <c r="BI358" s="425"/>
      <c r="BJ358" s="425"/>
      <c r="BK358" s="425"/>
    </row>
    <row r="359" spans="1:63" ht="12.75" customHeight="1" x14ac:dyDescent="0.2">
      <c r="A359" s="425"/>
      <c r="B359" s="425"/>
      <c r="C359" s="425"/>
      <c r="D359" s="425"/>
      <c r="E359" s="425"/>
      <c r="F359" s="425"/>
      <c r="G359" s="425"/>
      <c r="H359" s="425"/>
      <c r="I359" s="425"/>
      <c r="J359" s="425"/>
      <c r="K359" s="425"/>
      <c r="L359" s="425"/>
      <c r="M359" s="425"/>
      <c r="N359" s="425"/>
      <c r="O359" s="425"/>
      <c r="P359" s="425"/>
      <c r="Q359" s="425"/>
      <c r="R359" s="425"/>
      <c r="S359" s="425"/>
      <c r="T359" s="425"/>
      <c r="U359" s="425"/>
      <c r="V359" s="425"/>
      <c r="W359" s="425"/>
      <c r="X359" s="425"/>
      <c r="Y359" s="425"/>
      <c r="Z359" s="425"/>
      <c r="AA359" s="425"/>
      <c r="AB359" s="425"/>
      <c r="AC359" s="425"/>
      <c r="AD359" s="425"/>
      <c r="AE359" s="425"/>
      <c r="AF359" s="425"/>
      <c r="AG359" s="425"/>
      <c r="AH359" s="425"/>
      <c r="AI359" s="425"/>
      <c r="AJ359" s="425"/>
      <c r="AK359" s="425"/>
      <c r="AL359" s="425"/>
      <c r="AM359" s="425"/>
      <c r="AN359" s="425"/>
      <c r="AO359" s="425"/>
      <c r="AP359" s="425"/>
      <c r="AQ359" s="425"/>
      <c r="AR359" s="425"/>
      <c r="AS359" s="425"/>
      <c r="AT359" s="425"/>
      <c r="AU359" s="425"/>
      <c r="AV359" s="425"/>
      <c r="AW359" s="425"/>
      <c r="AX359" s="425"/>
      <c r="AY359" s="425"/>
      <c r="AZ359" s="425"/>
      <c r="BA359" s="425"/>
      <c r="BB359" s="425"/>
      <c r="BC359" s="425"/>
      <c r="BD359" s="425"/>
      <c r="BE359" s="425"/>
      <c r="BF359" s="425"/>
      <c r="BG359" s="425"/>
      <c r="BH359" s="425"/>
      <c r="BI359" s="425"/>
      <c r="BJ359" s="425"/>
      <c r="BK359" s="425"/>
    </row>
    <row r="360" spans="1:63" ht="12.75" customHeight="1" x14ac:dyDescent="0.2">
      <c r="A360" s="425"/>
      <c r="B360" s="425"/>
      <c r="C360" s="425"/>
      <c r="D360" s="425"/>
      <c r="E360" s="425"/>
      <c r="F360" s="425"/>
      <c r="G360" s="425"/>
      <c r="H360" s="425"/>
      <c r="I360" s="425"/>
      <c r="J360" s="425"/>
      <c r="K360" s="425"/>
      <c r="L360" s="425"/>
      <c r="M360" s="425"/>
      <c r="N360" s="425"/>
      <c r="O360" s="425"/>
      <c r="P360" s="425"/>
      <c r="Q360" s="425"/>
      <c r="R360" s="425"/>
      <c r="S360" s="425"/>
      <c r="T360" s="425"/>
      <c r="U360" s="425"/>
      <c r="V360" s="425"/>
      <c r="W360" s="425"/>
      <c r="X360" s="425"/>
      <c r="Y360" s="425"/>
      <c r="Z360" s="425"/>
      <c r="AA360" s="425"/>
      <c r="AB360" s="425"/>
      <c r="AC360" s="425"/>
      <c r="AD360" s="425"/>
      <c r="AE360" s="425"/>
      <c r="AF360" s="425"/>
      <c r="AG360" s="425"/>
      <c r="AH360" s="425"/>
      <c r="AI360" s="425"/>
      <c r="AJ360" s="425"/>
      <c r="AK360" s="425"/>
      <c r="AL360" s="425"/>
      <c r="AM360" s="425"/>
      <c r="AN360" s="425"/>
      <c r="AO360" s="425"/>
      <c r="AP360" s="425"/>
      <c r="AQ360" s="425"/>
      <c r="AR360" s="425"/>
      <c r="AS360" s="425"/>
      <c r="AT360" s="425"/>
      <c r="AU360" s="425"/>
      <c r="AV360" s="425"/>
      <c r="AW360" s="425"/>
      <c r="AX360" s="425"/>
      <c r="AY360" s="425"/>
      <c r="AZ360" s="425"/>
      <c r="BA360" s="425"/>
      <c r="BB360" s="425"/>
      <c r="BC360" s="425"/>
      <c r="BD360" s="425"/>
      <c r="BE360" s="425"/>
      <c r="BF360" s="425"/>
      <c r="BG360" s="425"/>
      <c r="BH360" s="425"/>
      <c r="BI360" s="425"/>
      <c r="BJ360" s="425"/>
      <c r="BK360" s="425"/>
    </row>
    <row r="361" spans="1:63" ht="12.75" customHeight="1" x14ac:dyDescent="0.2">
      <c r="A361" s="425"/>
      <c r="B361" s="425"/>
      <c r="C361" s="425"/>
      <c r="D361" s="425"/>
      <c r="E361" s="425"/>
      <c r="F361" s="425"/>
      <c r="G361" s="425"/>
      <c r="H361" s="425"/>
      <c r="I361" s="425"/>
      <c r="J361" s="425"/>
      <c r="K361" s="425"/>
      <c r="L361" s="425"/>
      <c r="M361" s="425"/>
      <c r="N361" s="425"/>
      <c r="O361" s="425"/>
      <c r="P361" s="425"/>
      <c r="Q361" s="425"/>
      <c r="R361" s="425"/>
      <c r="S361" s="425"/>
      <c r="T361" s="425"/>
      <c r="U361" s="425"/>
      <c r="V361" s="425"/>
      <c r="W361" s="425"/>
      <c r="X361" s="425"/>
      <c r="Y361" s="425"/>
      <c r="Z361" s="425"/>
      <c r="AA361" s="425"/>
      <c r="AB361" s="425"/>
      <c r="AC361" s="425"/>
      <c r="AD361" s="425"/>
      <c r="AE361" s="425"/>
      <c r="AF361" s="425"/>
      <c r="AG361" s="425"/>
      <c r="AH361" s="425"/>
      <c r="AI361" s="425"/>
      <c r="AJ361" s="425"/>
      <c r="AK361" s="425"/>
      <c r="AL361" s="425"/>
      <c r="AM361" s="425"/>
      <c r="AN361" s="425"/>
      <c r="AO361" s="425"/>
      <c r="AP361" s="425"/>
      <c r="AQ361" s="425"/>
      <c r="AR361" s="425"/>
      <c r="AS361" s="425"/>
      <c r="AT361" s="425"/>
      <c r="AU361" s="425"/>
      <c r="AV361" s="425"/>
      <c r="AW361" s="425"/>
      <c r="AX361" s="425"/>
      <c r="AY361" s="425"/>
      <c r="AZ361" s="425"/>
      <c r="BA361" s="425"/>
      <c r="BB361" s="425"/>
      <c r="BC361" s="425"/>
      <c r="BD361" s="425"/>
      <c r="BE361" s="425"/>
      <c r="BF361" s="425"/>
      <c r="BG361" s="425"/>
      <c r="BH361" s="425"/>
      <c r="BI361" s="425"/>
      <c r="BJ361" s="425"/>
      <c r="BK361" s="425"/>
    </row>
    <row r="362" spans="1:63" ht="12.75" customHeight="1" x14ac:dyDescent="0.2">
      <c r="A362" s="425"/>
      <c r="B362" s="425"/>
      <c r="C362" s="425"/>
      <c r="D362" s="425"/>
      <c r="E362" s="425"/>
      <c r="F362" s="425"/>
      <c r="G362" s="425"/>
      <c r="H362" s="425"/>
      <c r="I362" s="425"/>
      <c r="J362" s="425"/>
      <c r="K362" s="425"/>
      <c r="L362" s="425"/>
      <c r="M362" s="425"/>
      <c r="N362" s="425"/>
      <c r="O362" s="425"/>
      <c r="P362" s="425"/>
      <c r="Q362" s="425"/>
      <c r="R362" s="425"/>
      <c r="S362" s="425"/>
      <c r="T362" s="425"/>
      <c r="U362" s="425"/>
      <c r="V362" s="425"/>
      <c r="W362" s="425"/>
      <c r="X362" s="425"/>
      <c r="Y362" s="425"/>
      <c r="Z362" s="425"/>
      <c r="AA362" s="425"/>
      <c r="AB362" s="425"/>
      <c r="AC362" s="425"/>
      <c r="AD362" s="425"/>
      <c r="AE362" s="425"/>
      <c r="AF362" s="425"/>
      <c r="AG362" s="425"/>
      <c r="AH362" s="425"/>
      <c r="AI362" s="425"/>
      <c r="AJ362" s="425"/>
      <c r="AK362" s="425"/>
      <c r="AL362" s="425"/>
      <c r="AM362" s="425"/>
      <c r="AN362" s="425"/>
      <c r="AO362" s="425"/>
      <c r="AP362" s="425"/>
      <c r="AQ362" s="425"/>
      <c r="AR362" s="425"/>
      <c r="AS362" s="425"/>
      <c r="AT362" s="425"/>
      <c r="AU362" s="425"/>
      <c r="AV362" s="425"/>
      <c r="AW362" s="425"/>
      <c r="AX362" s="425"/>
      <c r="AY362" s="425"/>
      <c r="AZ362" s="425"/>
      <c r="BA362" s="425"/>
      <c r="BB362" s="425"/>
      <c r="BC362" s="425"/>
      <c r="BD362" s="425"/>
      <c r="BE362" s="425"/>
      <c r="BF362" s="425"/>
      <c r="BG362" s="425"/>
      <c r="BH362" s="425"/>
      <c r="BI362" s="425"/>
      <c r="BJ362" s="425"/>
      <c r="BK362" s="425"/>
    </row>
    <row r="363" spans="1:63" ht="12.75" customHeight="1" x14ac:dyDescent="0.2">
      <c r="A363" s="425"/>
      <c r="B363" s="425"/>
      <c r="C363" s="425"/>
      <c r="D363" s="425"/>
      <c r="E363" s="425"/>
      <c r="F363" s="425"/>
      <c r="G363" s="425"/>
      <c r="H363" s="425"/>
      <c r="I363" s="425"/>
      <c r="J363" s="425"/>
      <c r="K363" s="425"/>
      <c r="L363" s="425"/>
      <c r="M363" s="425"/>
      <c r="N363" s="425"/>
      <c r="O363" s="425"/>
      <c r="P363" s="425"/>
      <c r="Q363" s="425"/>
      <c r="R363" s="425"/>
      <c r="S363" s="425"/>
      <c r="T363" s="425"/>
      <c r="U363" s="425"/>
      <c r="V363" s="425"/>
      <c r="W363" s="425"/>
      <c r="X363" s="425"/>
      <c r="Y363" s="425"/>
      <c r="Z363" s="425"/>
      <c r="AA363" s="425"/>
      <c r="AB363" s="425"/>
      <c r="AC363" s="425"/>
      <c r="AD363" s="425"/>
      <c r="AE363" s="425"/>
      <c r="AF363" s="425"/>
      <c r="AG363" s="425"/>
      <c r="AH363" s="425"/>
      <c r="AI363" s="425"/>
      <c r="AJ363" s="425"/>
      <c r="AK363" s="425"/>
      <c r="AL363" s="425"/>
      <c r="AM363" s="425"/>
      <c r="AN363" s="425"/>
      <c r="AO363" s="425"/>
      <c r="AP363" s="425"/>
      <c r="AQ363" s="425"/>
      <c r="AR363" s="425"/>
      <c r="AS363" s="425"/>
      <c r="AT363" s="425"/>
      <c r="AU363" s="425"/>
      <c r="AV363" s="425"/>
      <c r="AW363" s="425"/>
      <c r="AX363" s="425"/>
      <c r="AY363" s="425"/>
      <c r="AZ363" s="425"/>
      <c r="BA363" s="425"/>
      <c r="BB363" s="425"/>
      <c r="BC363" s="425"/>
      <c r="BD363" s="425"/>
      <c r="BE363" s="425"/>
      <c r="BF363" s="425"/>
      <c r="BG363" s="425"/>
      <c r="BH363" s="425"/>
      <c r="BI363" s="425"/>
      <c r="BJ363" s="425"/>
      <c r="BK363" s="425"/>
    </row>
    <row r="364" spans="1:63" ht="12.75" customHeight="1" x14ac:dyDescent="0.2">
      <c r="A364" s="425"/>
      <c r="B364" s="425"/>
      <c r="C364" s="425"/>
      <c r="D364" s="425"/>
      <c r="E364" s="425"/>
      <c r="F364" s="425"/>
      <c r="G364" s="425"/>
      <c r="H364" s="425"/>
      <c r="I364" s="425"/>
      <c r="J364" s="425"/>
      <c r="K364" s="425"/>
      <c r="L364" s="425"/>
      <c r="M364" s="425"/>
      <c r="N364" s="425"/>
      <c r="O364" s="425"/>
      <c r="P364" s="425"/>
      <c r="Q364" s="425"/>
      <c r="R364" s="425"/>
      <c r="S364" s="425"/>
      <c r="T364" s="425"/>
      <c r="U364" s="425"/>
      <c r="V364" s="425"/>
      <c r="W364" s="425"/>
      <c r="X364" s="425"/>
      <c r="Y364" s="425"/>
      <c r="Z364" s="425"/>
      <c r="AA364" s="425"/>
      <c r="AB364" s="425"/>
      <c r="AC364" s="425"/>
      <c r="AD364" s="425"/>
      <c r="AE364" s="425"/>
      <c r="AF364" s="425"/>
      <c r="AG364" s="425"/>
      <c r="AH364" s="425"/>
      <c r="AI364" s="425"/>
      <c r="AJ364" s="425"/>
      <c r="AK364" s="425"/>
      <c r="AL364" s="425"/>
      <c r="AM364" s="425"/>
      <c r="AN364" s="425"/>
      <c r="AO364" s="425"/>
      <c r="AP364" s="425"/>
      <c r="AQ364" s="425"/>
      <c r="AR364" s="425"/>
      <c r="AS364" s="425"/>
      <c r="AT364" s="425"/>
      <c r="AU364" s="425"/>
      <c r="AV364" s="425"/>
      <c r="AW364" s="425"/>
      <c r="AX364" s="425"/>
      <c r="AY364" s="425"/>
      <c r="AZ364" s="425"/>
      <c r="BA364" s="425"/>
      <c r="BB364" s="425"/>
      <c r="BC364" s="425"/>
      <c r="BD364" s="425"/>
      <c r="BE364" s="425"/>
      <c r="BF364" s="425"/>
      <c r="BG364" s="425"/>
      <c r="BH364" s="425"/>
      <c r="BI364" s="425"/>
      <c r="BJ364" s="425"/>
      <c r="BK364" s="425"/>
    </row>
    <row r="365" spans="1:63" ht="12.75" customHeight="1" x14ac:dyDescent="0.2">
      <c r="A365" s="425"/>
      <c r="B365" s="425"/>
      <c r="C365" s="425"/>
      <c r="D365" s="425"/>
      <c r="E365" s="425"/>
      <c r="F365" s="425"/>
      <c r="G365" s="425"/>
      <c r="H365" s="425"/>
      <c r="I365" s="425"/>
      <c r="J365" s="425"/>
      <c r="K365" s="425"/>
      <c r="L365" s="425"/>
      <c r="M365" s="425"/>
      <c r="N365" s="425"/>
      <c r="O365" s="425"/>
      <c r="P365" s="425"/>
      <c r="Q365" s="425"/>
      <c r="R365" s="425"/>
      <c r="S365" s="425"/>
      <c r="T365" s="425"/>
      <c r="U365" s="425"/>
      <c r="V365" s="425"/>
      <c r="W365" s="425"/>
      <c r="X365" s="425"/>
      <c r="Y365" s="425"/>
      <c r="Z365" s="425"/>
      <c r="AA365" s="425"/>
      <c r="AB365" s="425"/>
      <c r="AC365" s="425"/>
      <c r="AD365" s="425"/>
      <c r="AE365" s="425"/>
      <c r="AF365" s="425"/>
      <c r="AG365" s="425"/>
      <c r="AH365" s="425"/>
      <c r="AI365" s="425"/>
      <c r="AJ365" s="425"/>
      <c r="AK365" s="425"/>
      <c r="AL365" s="425"/>
      <c r="AM365" s="425"/>
      <c r="AN365" s="425"/>
      <c r="AO365" s="425"/>
      <c r="AP365" s="425"/>
      <c r="AQ365" s="425"/>
      <c r="AR365" s="425"/>
      <c r="AS365" s="425"/>
      <c r="AT365" s="425"/>
      <c r="AU365" s="425"/>
      <c r="AV365" s="425"/>
      <c r="AW365" s="425"/>
      <c r="AX365" s="425"/>
      <c r="AY365" s="425"/>
      <c r="AZ365" s="425"/>
      <c r="BA365" s="425"/>
      <c r="BB365" s="425"/>
      <c r="BC365" s="425"/>
      <c r="BD365" s="425"/>
      <c r="BE365" s="425"/>
      <c r="BF365" s="425"/>
      <c r="BG365" s="425"/>
      <c r="BH365" s="425"/>
      <c r="BI365" s="425"/>
      <c r="BJ365" s="425"/>
      <c r="BK365" s="425"/>
    </row>
    <row r="366" spans="1:63" ht="12.75" customHeight="1" x14ac:dyDescent="0.2">
      <c r="A366" s="425"/>
      <c r="B366" s="425"/>
      <c r="C366" s="425"/>
      <c r="D366" s="425"/>
      <c r="E366" s="425"/>
      <c r="F366" s="425"/>
      <c r="G366" s="425"/>
      <c r="H366" s="425"/>
      <c r="I366" s="425"/>
      <c r="J366" s="425"/>
      <c r="K366" s="425"/>
      <c r="L366" s="425"/>
      <c r="M366" s="425"/>
      <c r="N366" s="425"/>
      <c r="O366" s="425"/>
      <c r="P366" s="425"/>
      <c r="Q366" s="425"/>
      <c r="R366" s="425"/>
      <c r="S366" s="425"/>
      <c r="T366" s="425"/>
      <c r="U366" s="425"/>
      <c r="V366" s="425"/>
      <c r="W366" s="425"/>
      <c r="X366" s="425"/>
      <c r="Y366" s="425"/>
      <c r="Z366" s="425"/>
      <c r="AA366" s="425"/>
      <c r="AB366" s="425"/>
      <c r="AC366" s="425"/>
      <c r="AD366" s="425"/>
      <c r="AE366" s="425"/>
      <c r="AF366" s="425"/>
      <c r="AG366" s="425"/>
      <c r="AH366" s="425"/>
      <c r="AI366" s="425"/>
      <c r="AJ366" s="425"/>
      <c r="AK366" s="425"/>
      <c r="AL366" s="425"/>
      <c r="AM366" s="425"/>
      <c r="AN366" s="425"/>
      <c r="AO366" s="425"/>
      <c r="AP366" s="425"/>
      <c r="AQ366" s="425"/>
      <c r="AR366" s="425"/>
      <c r="AS366" s="425"/>
      <c r="AT366" s="425"/>
      <c r="AU366" s="425"/>
      <c r="AV366" s="425"/>
      <c r="AW366" s="425"/>
      <c r="AX366" s="425"/>
      <c r="AY366" s="425"/>
      <c r="AZ366" s="425"/>
      <c r="BA366" s="425"/>
      <c r="BB366" s="425"/>
      <c r="BC366" s="425"/>
      <c r="BD366" s="425"/>
      <c r="BE366" s="425"/>
      <c r="BF366" s="425"/>
      <c r="BG366" s="425"/>
      <c r="BH366" s="425"/>
      <c r="BI366" s="425"/>
      <c r="BJ366" s="425"/>
      <c r="BK366" s="425"/>
    </row>
    <row r="367" spans="1:63" ht="12.75" customHeight="1" x14ac:dyDescent="0.2">
      <c r="A367" s="425"/>
      <c r="B367" s="425"/>
      <c r="C367" s="425"/>
      <c r="D367" s="425"/>
      <c r="E367" s="425"/>
      <c r="F367" s="425"/>
      <c r="G367" s="425"/>
      <c r="H367" s="425"/>
      <c r="I367" s="425"/>
      <c r="J367" s="425"/>
      <c r="K367" s="425"/>
      <c r="L367" s="425"/>
      <c r="M367" s="425"/>
      <c r="N367" s="425"/>
      <c r="O367" s="425"/>
      <c r="P367" s="425"/>
      <c r="Q367" s="425"/>
      <c r="R367" s="425"/>
      <c r="S367" s="425"/>
      <c r="T367" s="425"/>
      <c r="U367" s="425"/>
      <c r="V367" s="425"/>
      <c r="W367" s="425"/>
      <c r="X367" s="425"/>
      <c r="Y367" s="425"/>
      <c r="Z367" s="425"/>
      <c r="AA367" s="425"/>
      <c r="AB367" s="425"/>
      <c r="AC367" s="425"/>
      <c r="AD367" s="425"/>
      <c r="AE367" s="425"/>
      <c r="AF367" s="425"/>
      <c r="AG367" s="425"/>
      <c r="AH367" s="425"/>
      <c r="AI367" s="425"/>
      <c r="AJ367" s="425"/>
      <c r="AK367" s="425"/>
      <c r="AL367" s="425"/>
      <c r="AM367" s="425"/>
      <c r="AN367" s="425"/>
      <c r="AO367" s="425"/>
      <c r="AP367" s="425"/>
      <c r="AQ367" s="425"/>
      <c r="AR367" s="425"/>
      <c r="AS367" s="425"/>
      <c r="AT367" s="425"/>
      <c r="AU367" s="425"/>
      <c r="AV367" s="425"/>
      <c r="AW367" s="425"/>
      <c r="AX367" s="425"/>
      <c r="AY367" s="425"/>
      <c r="AZ367" s="425"/>
      <c r="BA367" s="425"/>
      <c r="BB367" s="425"/>
      <c r="BC367" s="425"/>
      <c r="BD367" s="425"/>
      <c r="BE367" s="425"/>
      <c r="BF367" s="425"/>
      <c r="BG367" s="425"/>
      <c r="BH367" s="425"/>
      <c r="BI367" s="425"/>
      <c r="BJ367" s="425"/>
      <c r="BK367" s="425"/>
    </row>
    <row r="368" spans="1:63" ht="12.75" customHeight="1" x14ac:dyDescent="0.2">
      <c r="A368" s="425"/>
      <c r="B368" s="425"/>
      <c r="C368" s="425"/>
      <c r="D368" s="425"/>
      <c r="E368" s="425"/>
      <c r="F368" s="425"/>
      <c r="G368" s="425"/>
      <c r="H368" s="425"/>
      <c r="I368" s="425"/>
      <c r="J368" s="425"/>
      <c r="K368" s="425"/>
      <c r="L368" s="425"/>
      <c r="M368" s="425"/>
      <c r="N368" s="425"/>
      <c r="O368" s="425"/>
      <c r="P368" s="425"/>
      <c r="Q368" s="425"/>
      <c r="R368" s="425"/>
      <c r="S368" s="425"/>
      <c r="T368" s="425"/>
      <c r="U368" s="425"/>
      <c r="V368" s="425"/>
      <c r="W368" s="425"/>
      <c r="X368" s="425"/>
      <c r="Y368" s="425"/>
      <c r="Z368" s="425"/>
      <c r="AA368" s="425"/>
      <c r="AB368" s="425"/>
      <c r="AC368" s="425"/>
      <c r="AD368" s="425"/>
      <c r="AE368" s="425"/>
      <c r="AF368" s="425"/>
      <c r="AG368" s="425"/>
      <c r="AH368" s="425"/>
      <c r="AI368" s="425"/>
      <c r="AJ368" s="425"/>
      <c r="AK368" s="425"/>
      <c r="AL368" s="425"/>
      <c r="AM368" s="425"/>
      <c r="AN368" s="425"/>
      <c r="AO368" s="425"/>
      <c r="AP368" s="425"/>
      <c r="AQ368" s="425"/>
      <c r="AR368" s="425"/>
      <c r="AS368" s="425"/>
      <c r="AT368" s="425"/>
      <c r="AU368" s="425"/>
      <c r="AV368" s="425"/>
      <c r="AW368" s="425"/>
      <c r="AX368" s="425"/>
      <c r="AY368" s="425"/>
      <c r="AZ368" s="425"/>
      <c r="BA368" s="425"/>
      <c r="BB368" s="425"/>
      <c r="BC368" s="425"/>
      <c r="BD368" s="425"/>
      <c r="BE368" s="425"/>
      <c r="BF368" s="425"/>
      <c r="BG368" s="425"/>
      <c r="BH368" s="425"/>
      <c r="BI368" s="425"/>
      <c r="BJ368" s="425"/>
      <c r="BK368" s="425"/>
    </row>
    <row r="369" spans="1:63" ht="12.75" customHeight="1" x14ac:dyDescent="0.2">
      <c r="A369" s="425"/>
      <c r="B369" s="425"/>
      <c r="C369" s="425"/>
      <c r="D369" s="425"/>
      <c r="E369" s="425"/>
      <c r="F369" s="425"/>
      <c r="G369" s="425"/>
      <c r="H369" s="425"/>
      <c r="I369" s="425"/>
      <c r="J369" s="425"/>
      <c r="K369" s="425"/>
      <c r="L369" s="425"/>
      <c r="M369" s="425"/>
      <c r="N369" s="425"/>
      <c r="O369" s="425"/>
      <c r="P369" s="425"/>
      <c r="Q369" s="425"/>
      <c r="R369" s="425"/>
      <c r="S369" s="425"/>
      <c r="T369" s="425"/>
      <c r="U369" s="425"/>
      <c r="V369" s="425"/>
      <c r="W369" s="425"/>
      <c r="X369" s="425"/>
      <c r="Y369" s="425"/>
      <c r="Z369" s="425"/>
      <c r="AA369" s="425"/>
      <c r="AB369" s="425"/>
      <c r="AC369" s="425"/>
      <c r="AD369" s="425"/>
      <c r="AE369" s="425"/>
      <c r="AF369" s="425"/>
      <c r="AG369" s="425"/>
      <c r="AH369" s="425"/>
      <c r="AI369" s="425"/>
      <c r="AJ369" s="425"/>
      <c r="AK369" s="425"/>
      <c r="AL369" s="425"/>
      <c r="AM369" s="425"/>
      <c r="AN369" s="425"/>
      <c r="AO369" s="425"/>
      <c r="AP369" s="425"/>
      <c r="AQ369" s="425"/>
      <c r="AR369" s="425"/>
      <c r="AS369" s="425"/>
      <c r="AT369" s="425"/>
      <c r="AU369" s="425"/>
      <c r="AV369" s="425"/>
      <c r="AW369" s="425"/>
      <c r="AX369" s="425"/>
      <c r="AY369" s="425"/>
      <c r="AZ369" s="425"/>
      <c r="BA369" s="425"/>
      <c r="BB369" s="425"/>
      <c r="BC369" s="425"/>
      <c r="BD369" s="425"/>
      <c r="BE369" s="425"/>
      <c r="BF369" s="425"/>
      <c r="BG369" s="425"/>
      <c r="BH369" s="425"/>
      <c r="BI369" s="425"/>
      <c r="BJ369" s="425"/>
      <c r="BK369" s="425"/>
    </row>
    <row r="370" spans="1:63" ht="12.75" customHeight="1" x14ac:dyDescent="0.2">
      <c r="A370" s="425"/>
      <c r="B370" s="425"/>
      <c r="C370" s="425"/>
      <c r="D370" s="425"/>
      <c r="E370" s="425"/>
      <c r="F370" s="425"/>
      <c r="G370" s="425"/>
      <c r="H370" s="425"/>
      <c r="I370" s="425"/>
      <c r="J370" s="425"/>
      <c r="K370" s="425"/>
      <c r="L370" s="425"/>
      <c r="M370" s="425"/>
      <c r="N370" s="425"/>
      <c r="O370" s="425"/>
      <c r="P370" s="425"/>
      <c r="Q370" s="425"/>
      <c r="R370" s="425"/>
      <c r="S370" s="425"/>
      <c r="T370" s="425"/>
      <c r="U370" s="425"/>
      <c r="V370" s="425"/>
      <c r="W370" s="425"/>
      <c r="X370" s="425"/>
      <c r="Y370" s="425"/>
      <c r="Z370" s="425"/>
      <c r="AA370" s="425"/>
      <c r="AB370" s="425"/>
      <c r="AC370" s="425"/>
      <c r="AD370" s="425"/>
      <c r="AE370" s="425"/>
      <c r="AF370" s="425"/>
      <c r="AG370" s="425"/>
      <c r="AH370" s="425"/>
      <c r="AI370" s="425"/>
      <c r="AJ370" s="425"/>
      <c r="AK370" s="425"/>
      <c r="AL370" s="425"/>
      <c r="AM370" s="425"/>
      <c r="AN370" s="425"/>
      <c r="AO370" s="425"/>
      <c r="AP370" s="425"/>
      <c r="AQ370" s="425"/>
      <c r="AR370" s="425"/>
      <c r="AS370" s="425"/>
      <c r="AT370" s="425"/>
      <c r="AU370" s="425"/>
      <c r="AV370" s="425"/>
      <c r="AW370" s="425"/>
      <c r="AX370" s="425"/>
      <c r="AY370" s="425"/>
      <c r="AZ370" s="425"/>
      <c r="BA370" s="425"/>
      <c r="BB370" s="425"/>
      <c r="BC370" s="425"/>
      <c r="BD370" s="425"/>
      <c r="BE370" s="425"/>
      <c r="BF370" s="425"/>
      <c r="BG370" s="425"/>
      <c r="BH370" s="425"/>
      <c r="BI370" s="425"/>
      <c r="BJ370" s="425"/>
      <c r="BK370" s="425"/>
    </row>
    <row r="371" spans="1:63" ht="12.75" customHeight="1" x14ac:dyDescent="0.2">
      <c r="A371" s="425"/>
      <c r="B371" s="425"/>
      <c r="C371" s="425"/>
      <c r="D371" s="425"/>
      <c r="E371" s="425"/>
      <c r="F371" s="425"/>
      <c r="G371" s="425"/>
      <c r="H371" s="425"/>
      <c r="I371" s="425"/>
      <c r="J371" s="425"/>
      <c r="K371" s="425"/>
      <c r="L371" s="425"/>
      <c r="M371" s="425"/>
      <c r="N371" s="425"/>
      <c r="O371" s="425"/>
      <c r="P371" s="425"/>
      <c r="Q371" s="425"/>
      <c r="R371" s="425"/>
      <c r="S371" s="425"/>
      <c r="T371" s="425"/>
      <c r="U371" s="425"/>
      <c r="V371" s="425"/>
      <c r="W371" s="425"/>
      <c r="X371" s="425"/>
      <c r="Y371" s="425"/>
      <c r="Z371" s="425"/>
      <c r="AA371" s="425"/>
      <c r="AB371" s="425"/>
      <c r="AC371" s="425"/>
      <c r="AD371" s="425"/>
      <c r="AE371" s="425"/>
      <c r="AF371" s="425"/>
      <c r="AG371" s="425"/>
      <c r="AH371" s="425"/>
      <c r="AI371" s="425"/>
      <c r="AJ371" s="425"/>
      <c r="AK371" s="425"/>
      <c r="AL371" s="425"/>
      <c r="AM371" s="425"/>
      <c r="AN371" s="425"/>
      <c r="AO371" s="425"/>
      <c r="AP371" s="425"/>
      <c r="AQ371" s="425"/>
      <c r="AR371" s="425"/>
      <c r="AS371" s="425"/>
      <c r="AT371" s="425"/>
      <c r="AU371" s="425"/>
      <c r="AV371" s="425"/>
      <c r="AW371" s="425"/>
      <c r="AX371" s="425"/>
      <c r="AY371" s="425"/>
      <c r="AZ371" s="425"/>
      <c r="BA371" s="425"/>
      <c r="BB371" s="425"/>
      <c r="BC371" s="425"/>
      <c r="BD371" s="425"/>
      <c r="BE371" s="425"/>
      <c r="BF371" s="425"/>
      <c r="BG371" s="425"/>
      <c r="BH371" s="425"/>
      <c r="BI371" s="425"/>
      <c r="BJ371" s="425"/>
      <c r="BK371" s="425"/>
    </row>
    <row r="372" spans="1:63" ht="12.75" customHeight="1" x14ac:dyDescent="0.2">
      <c r="A372" s="425"/>
      <c r="B372" s="425"/>
      <c r="C372" s="425"/>
      <c r="D372" s="425"/>
      <c r="E372" s="425"/>
      <c r="F372" s="425"/>
      <c r="G372" s="425"/>
      <c r="H372" s="425"/>
      <c r="I372" s="425"/>
      <c r="J372" s="425"/>
      <c r="K372" s="425"/>
      <c r="L372" s="425"/>
      <c r="M372" s="425"/>
      <c r="N372" s="425"/>
      <c r="O372" s="425"/>
      <c r="P372" s="425"/>
      <c r="Q372" s="425"/>
      <c r="R372" s="425"/>
      <c r="S372" s="425"/>
      <c r="T372" s="425"/>
      <c r="U372" s="425"/>
      <c r="V372" s="425"/>
      <c r="W372" s="425"/>
      <c r="X372" s="425"/>
      <c r="Y372" s="425"/>
      <c r="Z372" s="425"/>
      <c r="AA372" s="425"/>
      <c r="AB372" s="425"/>
      <c r="AC372" s="425"/>
      <c r="AD372" s="425"/>
      <c r="AE372" s="425"/>
      <c r="AF372" s="425"/>
      <c r="AG372" s="425"/>
      <c r="AH372" s="425"/>
      <c r="AI372" s="425"/>
      <c r="AJ372" s="425"/>
      <c r="AK372" s="425"/>
      <c r="AL372" s="425"/>
      <c r="AM372" s="425"/>
      <c r="AN372" s="425"/>
      <c r="AO372" s="425"/>
      <c r="AP372" s="425"/>
      <c r="AQ372" s="425"/>
      <c r="AR372" s="425"/>
      <c r="AS372" s="425"/>
      <c r="AT372" s="425"/>
      <c r="AU372" s="425"/>
      <c r="AV372" s="425"/>
      <c r="AW372" s="425"/>
      <c r="AX372" s="425"/>
      <c r="AY372" s="425"/>
      <c r="AZ372" s="425"/>
      <c r="BA372" s="425"/>
      <c r="BB372" s="425"/>
      <c r="BC372" s="425"/>
      <c r="BD372" s="425"/>
      <c r="BE372" s="425"/>
      <c r="BF372" s="425"/>
      <c r="BG372" s="425"/>
      <c r="BH372" s="425"/>
      <c r="BI372" s="425"/>
      <c r="BJ372" s="425"/>
      <c r="BK372" s="425"/>
    </row>
    <row r="373" spans="1:63" ht="12.75" customHeight="1" x14ac:dyDescent="0.2">
      <c r="A373" s="425"/>
      <c r="B373" s="425"/>
      <c r="C373" s="425"/>
      <c r="D373" s="425"/>
      <c r="E373" s="425"/>
      <c r="F373" s="425"/>
      <c r="G373" s="425"/>
      <c r="H373" s="425"/>
      <c r="I373" s="425"/>
      <c r="J373" s="425"/>
      <c r="K373" s="425"/>
      <c r="L373" s="425"/>
      <c r="M373" s="425"/>
      <c r="N373" s="425"/>
      <c r="O373" s="425"/>
      <c r="P373" s="425"/>
      <c r="Q373" s="425"/>
      <c r="R373" s="425"/>
      <c r="S373" s="425"/>
      <c r="T373" s="425"/>
      <c r="U373" s="425"/>
      <c r="V373" s="425"/>
      <c r="W373" s="425"/>
      <c r="X373" s="425"/>
      <c r="Y373" s="425"/>
      <c r="Z373" s="425"/>
      <c r="AA373" s="425"/>
      <c r="AB373" s="425"/>
      <c r="AC373" s="425"/>
      <c r="AD373" s="425"/>
      <c r="AE373" s="425"/>
      <c r="AF373" s="425"/>
      <c r="AG373" s="425"/>
      <c r="AH373" s="425"/>
      <c r="AI373" s="425"/>
      <c r="AJ373" s="425"/>
      <c r="AK373" s="425"/>
      <c r="AL373" s="425"/>
      <c r="AM373" s="425"/>
      <c r="AN373" s="425"/>
      <c r="AO373" s="425"/>
      <c r="AP373" s="425"/>
      <c r="AQ373" s="425"/>
      <c r="AR373" s="425"/>
      <c r="AS373" s="425"/>
      <c r="AT373" s="425"/>
      <c r="AU373" s="425"/>
      <c r="AV373" s="425"/>
      <c r="AW373" s="425"/>
      <c r="AX373" s="425"/>
      <c r="AY373" s="425"/>
      <c r="AZ373" s="425"/>
      <c r="BA373" s="425"/>
      <c r="BB373" s="425"/>
      <c r="BC373" s="425"/>
      <c r="BD373" s="425"/>
      <c r="BE373" s="425"/>
      <c r="BF373" s="425"/>
      <c r="BG373" s="425"/>
      <c r="BH373" s="425"/>
      <c r="BI373" s="425"/>
      <c r="BJ373" s="425"/>
      <c r="BK373" s="425"/>
    </row>
    <row r="374" spans="1:63" ht="12.75" customHeight="1" x14ac:dyDescent="0.2">
      <c r="A374" s="425"/>
      <c r="B374" s="425"/>
      <c r="C374" s="425"/>
      <c r="D374" s="425"/>
      <c r="E374" s="425"/>
      <c r="F374" s="425"/>
      <c r="G374" s="425"/>
      <c r="H374" s="425"/>
      <c r="I374" s="425"/>
      <c r="J374" s="425"/>
      <c r="K374" s="425"/>
      <c r="L374" s="425"/>
      <c r="M374" s="425"/>
      <c r="N374" s="425"/>
      <c r="O374" s="425"/>
      <c r="P374" s="425"/>
      <c r="Q374" s="425"/>
      <c r="R374" s="425"/>
      <c r="S374" s="425"/>
      <c r="T374" s="425"/>
      <c r="U374" s="425"/>
      <c r="V374" s="425"/>
      <c r="W374" s="425"/>
      <c r="X374" s="425"/>
      <c r="Y374" s="425"/>
      <c r="Z374" s="425"/>
      <c r="AA374" s="425"/>
      <c r="AB374" s="425"/>
      <c r="AC374" s="425"/>
      <c r="AD374" s="425"/>
      <c r="AE374" s="425"/>
      <c r="AF374" s="425"/>
      <c r="AG374" s="425"/>
      <c r="AH374" s="425"/>
      <c r="AI374" s="425"/>
      <c r="AJ374" s="425"/>
      <c r="AK374" s="425"/>
      <c r="AL374" s="425"/>
      <c r="AM374" s="425"/>
      <c r="AN374" s="425"/>
      <c r="AO374" s="425"/>
      <c r="AP374" s="425"/>
      <c r="AQ374" s="425"/>
      <c r="AR374" s="425"/>
      <c r="AS374" s="425"/>
      <c r="AT374" s="425"/>
      <c r="AU374" s="425"/>
      <c r="AV374" s="425"/>
      <c r="AW374" s="425"/>
      <c r="AX374" s="425"/>
      <c r="AY374" s="425"/>
      <c r="AZ374" s="425"/>
      <c r="BA374" s="425"/>
      <c r="BB374" s="425"/>
      <c r="BC374" s="425"/>
      <c r="BD374" s="425"/>
      <c r="BE374" s="425"/>
      <c r="BF374" s="425"/>
      <c r="BG374" s="425"/>
      <c r="BH374" s="425"/>
      <c r="BI374" s="425"/>
      <c r="BJ374" s="425"/>
      <c r="BK374" s="425"/>
    </row>
    <row r="375" spans="1:63" ht="12.75" customHeight="1" x14ac:dyDescent="0.2">
      <c r="A375" s="425"/>
      <c r="B375" s="425"/>
      <c r="C375" s="425"/>
      <c r="D375" s="425"/>
      <c r="E375" s="425"/>
      <c r="F375" s="425"/>
      <c r="G375" s="425"/>
      <c r="H375" s="425"/>
      <c r="I375" s="425"/>
      <c r="J375" s="425"/>
      <c r="K375" s="425"/>
      <c r="L375" s="425"/>
      <c r="M375" s="425"/>
      <c r="N375" s="425"/>
      <c r="O375" s="425"/>
      <c r="P375" s="425"/>
      <c r="Q375" s="425"/>
      <c r="R375" s="425"/>
      <c r="S375" s="425"/>
      <c r="T375" s="425"/>
      <c r="U375" s="425"/>
      <c r="V375" s="425"/>
      <c r="W375" s="425"/>
      <c r="X375" s="425"/>
      <c r="Y375" s="425"/>
      <c r="Z375" s="425"/>
      <c r="AA375" s="425"/>
      <c r="AB375" s="425"/>
      <c r="AC375" s="425"/>
      <c r="AD375" s="425"/>
      <c r="AE375" s="425"/>
      <c r="AF375" s="425"/>
      <c r="AG375" s="425"/>
      <c r="AH375" s="425"/>
      <c r="AI375" s="425"/>
      <c r="AJ375" s="425"/>
      <c r="AK375" s="425"/>
      <c r="AL375" s="425"/>
      <c r="AM375" s="425"/>
      <c r="AN375" s="425"/>
      <c r="AO375" s="425"/>
      <c r="AP375" s="425"/>
      <c r="AQ375" s="425"/>
      <c r="AR375" s="425"/>
      <c r="AS375" s="425"/>
      <c r="AT375" s="425"/>
      <c r="AU375" s="425"/>
      <c r="AV375" s="425"/>
      <c r="AW375" s="425"/>
      <c r="AX375" s="425"/>
      <c r="AY375" s="425"/>
      <c r="AZ375" s="425"/>
      <c r="BA375" s="425"/>
      <c r="BB375" s="425"/>
      <c r="BC375" s="425"/>
      <c r="BD375" s="425"/>
      <c r="BE375" s="425"/>
      <c r="BF375" s="425"/>
      <c r="BG375" s="425"/>
      <c r="BH375" s="425"/>
      <c r="BI375" s="425"/>
      <c r="BJ375" s="425"/>
      <c r="BK375" s="425"/>
    </row>
    <row r="376" spans="1:63" ht="12.75" customHeight="1" x14ac:dyDescent="0.2">
      <c r="A376" s="425"/>
      <c r="B376" s="425"/>
      <c r="C376" s="425"/>
      <c r="D376" s="425"/>
      <c r="E376" s="425"/>
      <c r="F376" s="425"/>
      <c r="G376" s="425"/>
      <c r="H376" s="425"/>
      <c r="I376" s="425"/>
      <c r="J376" s="425"/>
      <c r="K376" s="425"/>
      <c r="L376" s="425"/>
      <c r="M376" s="425"/>
      <c r="N376" s="425"/>
      <c r="O376" s="425"/>
      <c r="P376" s="425"/>
      <c r="Q376" s="425"/>
      <c r="R376" s="425"/>
      <c r="S376" s="425"/>
      <c r="T376" s="425"/>
      <c r="U376" s="425"/>
      <c r="V376" s="425"/>
      <c r="W376" s="425"/>
      <c r="X376" s="425"/>
      <c r="Y376" s="425"/>
      <c r="Z376" s="425"/>
      <c r="AA376" s="425"/>
      <c r="AB376" s="425"/>
      <c r="AC376" s="425"/>
      <c r="AD376" s="425"/>
      <c r="AE376" s="425"/>
      <c r="AF376" s="425"/>
      <c r="AG376" s="425"/>
      <c r="AH376" s="425"/>
      <c r="AI376" s="425"/>
      <c r="AJ376" s="425"/>
      <c r="AK376" s="425"/>
      <c r="AL376" s="425"/>
      <c r="AM376" s="425"/>
      <c r="AN376" s="425"/>
      <c r="AO376" s="425"/>
      <c r="AP376" s="425"/>
      <c r="AQ376" s="425"/>
      <c r="AR376" s="425"/>
      <c r="AS376" s="425"/>
      <c r="AT376" s="425"/>
      <c r="AU376" s="425"/>
      <c r="AV376" s="425"/>
      <c r="AW376" s="425"/>
      <c r="AX376" s="425"/>
      <c r="AY376" s="425"/>
      <c r="AZ376" s="425"/>
      <c r="BA376" s="425"/>
      <c r="BB376" s="425"/>
      <c r="BC376" s="425"/>
      <c r="BD376" s="425"/>
      <c r="BE376" s="425"/>
      <c r="BF376" s="425"/>
      <c r="BG376" s="425"/>
      <c r="BH376" s="425"/>
      <c r="BI376" s="425"/>
      <c r="BJ376" s="425"/>
      <c r="BK376" s="425"/>
    </row>
    <row r="377" spans="1:63" ht="12.75" customHeight="1" x14ac:dyDescent="0.2">
      <c r="A377" s="425"/>
      <c r="B377" s="425"/>
      <c r="C377" s="425"/>
      <c r="D377" s="425"/>
      <c r="E377" s="425"/>
      <c r="F377" s="425"/>
      <c r="G377" s="425"/>
      <c r="H377" s="425"/>
      <c r="I377" s="425"/>
      <c r="J377" s="425"/>
      <c r="K377" s="425"/>
      <c r="L377" s="425"/>
      <c r="M377" s="425"/>
      <c r="N377" s="425"/>
      <c r="O377" s="425"/>
      <c r="P377" s="425"/>
      <c r="Q377" s="425"/>
      <c r="R377" s="425"/>
      <c r="S377" s="425"/>
      <c r="T377" s="425"/>
      <c r="U377" s="425"/>
      <c r="V377" s="425"/>
      <c r="W377" s="425"/>
      <c r="X377" s="425"/>
      <c r="Y377" s="425"/>
      <c r="Z377" s="425"/>
      <c r="AA377" s="425"/>
      <c r="AB377" s="425"/>
      <c r="AC377" s="425"/>
      <c r="AD377" s="425"/>
      <c r="AE377" s="425"/>
      <c r="AF377" s="425"/>
      <c r="AG377" s="425"/>
      <c r="AH377" s="425"/>
      <c r="AI377" s="425"/>
      <c r="AJ377" s="425"/>
      <c r="AK377" s="425"/>
      <c r="AL377" s="425"/>
      <c r="AM377" s="425"/>
      <c r="AN377" s="425"/>
      <c r="AO377" s="425"/>
      <c r="AP377" s="425"/>
      <c r="AQ377" s="425"/>
      <c r="AR377" s="425"/>
      <c r="AS377" s="425"/>
      <c r="AT377" s="425"/>
      <c r="AU377" s="425"/>
      <c r="AV377" s="425"/>
      <c r="AW377" s="425"/>
      <c r="AX377" s="425"/>
      <c r="AY377" s="425"/>
      <c r="AZ377" s="425"/>
      <c r="BA377" s="425"/>
      <c r="BB377" s="425"/>
      <c r="BC377" s="425"/>
      <c r="BD377" s="425"/>
      <c r="BE377" s="425"/>
      <c r="BF377" s="425"/>
      <c r="BG377" s="425"/>
      <c r="BH377" s="425"/>
      <c r="BI377" s="425"/>
      <c r="BJ377" s="425"/>
      <c r="BK377" s="425"/>
    </row>
    <row r="378" spans="1:63" ht="12.75" customHeight="1" x14ac:dyDescent="0.2">
      <c r="A378" s="425"/>
      <c r="B378" s="425"/>
      <c r="C378" s="425"/>
      <c r="D378" s="425"/>
      <c r="E378" s="425"/>
      <c r="F378" s="425"/>
      <c r="G378" s="425"/>
      <c r="H378" s="425"/>
      <c r="I378" s="425"/>
      <c r="J378" s="425"/>
      <c r="K378" s="425"/>
      <c r="L378" s="425"/>
      <c r="M378" s="425"/>
      <c r="N378" s="425"/>
      <c r="O378" s="425"/>
      <c r="P378" s="425"/>
      <c r="Q378" s="425"/>
      <c r="R378" s="425"/>
      <c r="S378" s="425"/>
      <c r="T378" s="425"/>
      <c r="U378" s="425"/>
      <c r="V378" s="425"/>
      <c r="W378" s="425"/>
      <c r="X378" s="425"/>
      <c r="Y378" s="425"/>
      <c r="Z378" s="425"/>
      <c r="AA378" s="425"/>
      <c r="AB378" s="425"/>
      <c r="AC378" s="425"/>
      <c r="AD378" s="425"/>
      <c r="AE378" s="425"/>
      <c r="AF378" s="425"/>
      <c r="AG378" s="425"/>
      <c r="AH378" s="425"/>
      <c r="AI378" s="425"/>
      <c r="AJ378" s="425"/>
      <c r="AK378" s="425"/>
      <c r="AL378" s="425"/>
      <c r="AM378" s="425"/>
      <c r="AN378" s="425"/>
      <c r="AO378" s="425"/>
      <c r="AP378" s="425"/>
      <c r="AQ378" s="425"/>
      <c r="AR378" s="425"/>
      <c r="AS378" s="425"/>
      <c r="AT378" s="425"/>
      <c r="AU378" s="425"/>
      <c r="AV378" s="425"/>
      <c r="AW378" s="425"/>
      <c r="AX378" s="425"/>
      <c r="AY378" s="425"/>
      <c r="AZ378" s="425"/>
      <c r="BA378" s="425"/>
      <c r="BB378" s="425"/>
      <c r="BC378" s="425"/>
      <c r="BD378" s="425"/>
      <c r="BE378" s="425"/>
      <c r="BF378" s="425"/>
      <c r="BG378" s="425"/>
      <c r="BH378" s="425"/>
      <c r="BI378" s="425"/>
      <c r="BJ378" s="425"/>
      <c r="BK378" s="425"/>
    </row>
    <row r="379" spans="1:63" ht="12.75" customHeight="1" x14ac:dyDescent="0.2">
      <c r="A379" s="425"/>
      <c r="B379" s="425"/>
      <c r="C379" s="425"/>
      <c r="D379" s="425"/>
      <c r="E379" s="425"/>
      <c r="F379" s="425"/>
      <c r="G379" s="425"/>
      <c r="H379" s="425"/>
      <c r="I379" s="425"/>
      <c r="J379" s="425"/>
      <c r="K379" s="425"/>
      <c r="L379" s="425"/>
      <c r="M379" s="425"/>
      <c r="N379" s="425"/>
      <c r="O379" s="425"/>
      <c r="P379" s="425"/>
      <c r="Q379" s="425"/>
      <c r="R379" s="425"/>
      <c r="S379" s="425"/>
      <c r="T379" s="425"/>
      <c r="U379" s="425"/>
      <c r="V379" s="425"/>
      <c r="W379" s="425"/>
      <c r="X379" s="425"/>
      <c r="Y379" s="425"/>
      <c r="Z379" s="425"/>
      <c r="AA379" s="425"/>
      <c r="AB379" s="425"/>
      <c r="AC379" s="425"/>
      <c r="AD379" s="425"/>
      <c r="AE379" s="425"/>
      <c r="AF379" s="425"/>
      <c r="AG379" s="425"/>
      <c r="AH379" s="425"/>
      <c r="AI379" s="425"/>
      <c r="AJ379" s="425"/>
      <c r="AK379" s="425"/>
      <c r="AL379" s="425"/>
      <c r="AM379" s="425"/>
      <c r="AN379" s="425"/>
      <c r="AO379" s="425"/>
      <c r="AP379" s="425"/>
      <c r="AQ379" s="425"/>
      <c r="AR379" s="425"/>
      <c r="AS379" s="425"/>
      <c r="AT379" s="425"/>
      <c r="AU379" s="425"/>
      <c r="AV379" s="425"/>
      <c r="AW379" s="425"/>
      <c r="AX379" s="425"/>
      <c r="AY379" s="425"/>
      <c r="AZ379" s="425"/>
      <c r="BA379" s="425"/>
      <c r="BB379" s="425"/>
      <c r="BC379" s="425"/>
      <c r="BD379" s="425"/>
      <c r="BE379" s="425"/>
      <c r="BF379" s="425"/>
      <c r="BG379" s="425"/>
      <c r="BH379" s="425"/>
      <c r="BI379" s="425"/>
      <c r="BJ379" s="425"/>
      <c r="BK379" s="425"/>
    </row>
    <row r="380" spans="1:63" ht="12.75" customHeight="1" x14ac:dyDescent="0.2">
      <c r="A380" s="425"/>
      <c r="B380" s="425"/>
      <c r="C380" s="425"/>
      <c r="D380" s="425"/>
      <c r="E380" s="425"/>
      <c r="F380" s="425"/>
      <c r="G380" s="425"/>
      <c r="H380" s="425"/>
      <c r="I380" s="425"/>
      <c r="J380" s="425"/>
      <c r="K380" s="425"/>
      <c r="L380" s="425"/>
      <c r="M380" s="425"/>
      <c r="N380" s="425"/>
      <c r="O380" s="425"/>
      <c r="P380" s="425"/>
      <c r="Q380" s="425"/>
      <c r="R380" s="425"/>
      <c r="S380" s="425"/>
      <c r="T380" s="425"/>
      <c r="U380" s="425"/>
      <c r="V380" s="425"/>
      <c r="W380" s="425"/>
      <c r="X380" s="425"/>
      <c r="Y380" s="425"/>
      <c r="Z380" s="425"/>
      <c r="AA380" s="425"/>
      <c r="AB380" s="425"/>
      <c r="AC380" s="425"/>
      <c r="AD380" s="425"/>
      <c r="AE380" s="425"/>
      <c r="AF380" s="425"/>
      <c r="AG380" s="425"/>
      <c r="AH380" s="425"/>
      <c r="AI380" s="425"/>
      <c r="AJ380" s="425"/>
      <c r="AK380" s="425"/>
      <c r="AL380" s="425"/>
      <c r="AM380" s="425"/>
      <c r="AN380" s="425"/>
      <c r="AO380" s="425"/>
      <c r="AP380" s="425"/>
      <c r="AQ380" s="425"/>
      <c r="AR380" s="425"/>
      <c r="AS380" s="425"/>
      <c r="AT380" s="425"/>
      <c r="AU380" s="425"/>
      <c r="AV380" s="425"/>
      <c r="AW380" s="425"/>
      <c r="AX380" s="425"/>
      <c r="AY380" s="425"/>
      <c r="AZ380" s="425"/>
      <c r="BA380" s="425"/>
      <c r="BB380" s="425"/>
      <c r="BC380" s="425"/>
      <c r="BD380" s="425"/>
      <c r="BE380" s="425"/>
      <c r="BF380" s="425"/>
      <c r="BG380" s="425"/>
      <c r="BH380" s="425"/>
      <c r="BI380" s="425"/>
      <c r="BJ380" s="425"/>
      <c r="BK380" s="425"/>
    </row>
    <row r="381" spans="1:63" ht="12.75" customHeight="1" x14ac:dyDescent="0.2">
      <c r="A381" s="425"/>
      <c r="B381" s="425"/>
      <c r="C381" s="425"/>
      <c r="D381" s="425"/>
      <c r="E381" s="425"/>
      <c r="F381" s="425"/>
      <c r="G381" s="425"/>
      <c r="H381" s="425"/>
      <c r="I381" s="425"/>
      <c r="J381" s="425"/>
      <c r="K381" s="425"/>
      <c r="L381" s="425"/>
      <c r="M381" s="425"/>
      <c r="N381" s="425"/>
      <c r="O381" s="425"/>
      <c r="P381" s="425"/>
      <c r="Q381" s="425"/>
      <c r="R381" s="425"/>
      <c r="S381" s="425"/>
      <c r="T381" s="425"/>
      <c r="U381" s="425"/>
      <c r="V381" s="425"/>
      <c r="W381" s="425"/>
      <c r="X381" s="425"/>
      <c r="Y381" s="425"/>
      <c r="Z381" s="425"/>
      <c r="AA381" s="425"/>
      <c r="AB381" s="425"/>
      <c r="AC381" s="425"/>
      <c r="AD381" s="425"/>
      <c r="AE381" s="425"/>
      <c r="AF381" s="425"/>
      <c r="AG381" s="425"/>
      <c r="AH381" s="425"/>
      <c r="AI381" s="425"/>
      <c r="AJ381" s="425"/>
      <c r="AK381" s="425"/>
      <c r="AL381" s="425"/>
      <c r="AM381" s="425"/>
      <c r="AN381" s="425"/>
      <c r="AO381" s="425"/>
      <c r="AP381" s="425"/>
      <c r="AQ381" s="425"/>
      <c r="AR381" s="425"/>
      <c r="AS381" s="425"/>
      <c r="AT381" s="425"/>
      <c r="AU381" s="425"/>
      <c r="AV381" s="425"/>
      <c r="AW381" s="425"/>
      <c r="AX381" s="425"/>
      <c r="AY381" s="425"/>
      <c r="AZ381" s="425"/>
      <c r="BA381" s="425"/>
      <c r="BB381" s="425"/>
      <c r="BC381" s="425"/>
      <c r="BD381" s="425"/>
      <c r="BE381" s="425"/>
      <c r="BF381" s="425"/>
      <c r="BG381" s="425"/>
      <c r="BH381" s="425"/>
      <c r="BI381" s="425"/>
      <c r="BJ381" s="425"/>
      <c r="BK381" s="425"/>
    </row>
    <row r="382" spans="1:63" ht="12.75" customHeight="1" x14ac:dyDescent="0.2">
      <c r="A382" s="425"/>
      <c r="B382" s="425"/>
      <c r="C382" s="425"/>
      <c r="D382" s="425"/>
      <c r="E382" s="425"/>
      <c r="F382" s="425"/>
      <c r="G382" s="425"/>
      <c r="H382" s="425"/>
      <c r="I382" s="425"/>
      <c r="J382" s="425"/>
      <c r="K382" s="425"/>
      <c r="L382" s="425"/>
      <c r="M382" s="425"/>
      <c r="N382" s="425"/>
      <c r="O382" s="425"/>
      <c r="P382" s="425"/>
      <c r="Q382" s="425"/>
      <c r="R382" s="425"/>
      <c r="S382" s="425"/>
      <c r="T382" s="425"/>
      <c r="U382" s="425"/>
      <c r="V382" s="425"/>
      <c r="W382" s="425"/>
      <c r="X382" s="425"/>
      <c r="Y382" s="425"/>
      <c r="Z382" s="425"/>
      <c r="AA382" s="425"/>
      <c r="AB382" s="425"/>
      <c r="AC382" s="425"/>
      <c r="AD382" s="425"/>
      <c r="AE382" s="425"/>
      <c r="AF382" s="425"/>
      <c r="AG382" s="425"/>
      <c r="AH382" s="425"/>
      <c r="AI382" s="425"/>
      <c r="AJ382" s="425"/>
      <c r="AK382" s="425"/>
      <c r="AL382" s="425"/>
      <c r="AM382" s="425"/>
      <c r="AN382" s="425"/>
      <c r="AO382" s="425"/>
      <c r="AP382" s="425"/>
      <c r="AQ382" s="425"/>
      <c r="AR382" s="425"/>
      <c r="AS382" s="425"/>
      <c r="AT382" s="425"/>
      <c r="AU382" s="425"/>
      <c r="AV382" s="425"/>
      <c r="AW382" s="425"/>
      <c r="AX382" s="425"/>
      <c r="AY382" s="425"/>
      <c r="AZ382" s="425"/>
      <c r="BA382" s="425"/>
      <c r="BB382" s="425"/>
      <c r="BC382" s="425"/>
      <c r="BD382" s="425"/>
      <c r="BE382" s="425"/>
      <c r="BF382" s="425"/>
      <c r="BG382" s="425"/>
      <c r="BH382" s="425"/>
      <c r="BI382" s="425"/>
      <c r="BJ382" s="425"/>
      <c r="BK382" s="425"/>
    </row>
    <row r="383" spans="1:63" ht="12.75" customHeight="1" x14ac:dyDescent="0.2">
      <c r="A383" s="425"/>
      <c r="B383" s="425"/>
      <c r="C383" s="425"/>
      <c r="D383" s="425"/>
      <c r="E383" s="425"/>
      <c r="F383" s="425"/>
      <c r="G383" s="425"/>
      <c r="H383" s="425"/>
      <c r="I383" s="425"/>
      <c r="J383" s="425"/>
      <c r="K383" s="425"/>
      <c r="L383" s="425"/>
      <c r="M383" s="425"/>
      <c r="N383" s="425"/>
      <c r="O383" s="425"/>
      <c r="P383" s="425"/>
      <c r="Q383" s="425"/>
      <c r="R383" s="425"/>
      <c r="S383" s="425"/>
      <c r="T383" s="425"/>
      <c r="U383" s="425"/>
      <c r="V383" s="425"/>
      <c r="W383" s="425"/>
      <c r="X383" s="425"/>
      <c r="Y383" s="425"/>
      <c r="Z383" s="425"/>
      <c r="AA383" s="425"/>
      <c r="AB383" s="425"/>
      <c r="AC383" s="425"/>
      <c r="AD383" s="425"/>
      <c r="AE383" s="425"/>
      <c r="AF383" s="425"/>
      <c r="AG383" s="425"/>
      <c r="AH383" s="425"/>
      <c r="AI383" s="425"/>
      <c r="AJ383" s="425"/>
      <c r="AK383" s="425"/>
      <c r="AL383" s="425"/>
      <c r="AM383" s="425"/>
      <c r="AN383" s="425"/>
      <c r="AO383" s="425"/>
      <c r="AP383" s="425"/>
      <c r="AQ383" s="425"/>
      <c r="AR383" s="425"/>
      <c r="AS383" s="425"/>
      <c r="AT383" s="425"/>
      <c r="AU383" s="425"/>
      <c r="AV383" s="425"/>
      <c r="AW383" s="425"/>
      <c r="AX383" s="425"/>
      <c r="AY383" s="425"/>
      <c r="AZ383" s="425"/>
      <c r="BA383" s="425"/>
      <c r="BB383" s="425"/>
      <c r="BC383" s="425"/>
      <c r="BD383" s="425"/>
      <c r="BE383" s="425"/>
      <c r="BF383" s="425"/>
      <c r="BG383" s="425"/>
      <c r="BH383" s="425"/>
      <c r="BI383" s="425"/>
      <c r="BJ383" s="425"/>
      <c r="BK383" s="425"/>
    </row>
    <row r="384" spans="1:63" ht="12.75" customHeight="1" x14ac:dyDescent="0.2">
      <c r="A384" s="425"/>
      <c r="B384" s="425"/>
      <c r="C384" s="425"/>
      <c r="D384" s="425"/>
      <c r="E384" s="425"/>
      <c r="F384" s="425"/>
      <c r="G384" s="425"/>
      <c r="H384" s="425"/>
      <c r="I384" s="425"/>
      <c r="J384" s="425"/>
      <c r="K384" s="425"/>
      <c r="L384" s="425"/>
      <c r="M384" s="425"/>
      <c r="N384" s="425"/>
      <c r="O384" s="425"/>
      <c r="P384" s="425"/>
      <c r="Q384" s="425"/>
      <c r="R384" s="425"/>
      <c r="S384" s="425"/>
      <c r="T384" s="425"/>
      <c r="U384" s="425"/>
      <c r="V384" s="425"/>
      <c r="W384" s="425"/>
      <c r="X384" s="425"/>
      <c r="Y384" s="425"/>
      <c r="Z384" s="425"/>
      <c r="AA384" s="425"/>
      <c r="AB384" s="425"/>
      <c r="AC384" s="425"/>
      <c r="AD384" s="425"/>
      <c r="AE384" s="425"/>
      <c r="AF384" s="425"/>
      <c r="AG384" s="425"/>
      <c r="AH384" s="425"/>
      <c r="AI384" s="425"/>
      <c r="AJ384" s="425"/>
      <c r="AK384" s="425"/>
      <c r="AL384" s="425"/>
      <c r="AM384" s="425"/>
      <c r="AN384" s="425"/>
      <c r="AO384" s="425"/>
      <c r="AP384" s="425"/>
      <c r="AQ384" s="425"/>
      <c r="AR384" s="425"/>
      <c r="AS384" s="425"/>
      <c r="AT384" s="425"/>
      <c r="AU384" s="425"/>
      <c r="AV384" s="425"/>
      <c r="AW384" s="425"/>
      <c r="AX384" s="425"/>
      <c r="AY384" s="425"/>
      <c r="AZ384" s="425"/>
      <c r="BA384" s="425"/>
      <c r="BB384" s="425"/>
      <c r="BC384" s="425"/>
      <c r="BD384" s="425"/>
      <c r="BE384" s="425"/>
      <c r="BF384" s="425"/>
      <c r="BG384" s="425"/>
      <c r="BH384" s="425"/>
      <c r="BI384" s="425"/>
      <c r="BJ384" s="425"/>
      <c r="BK384" s="425"/>
    </row>
    <row r="385" spans="1:63" ht="12.75" customHeight="1" x14ac:dyDescent="0.2">
      <c r="A385" s="425"/>
      <c r="B385" s="425"/>
      <c r="C385" s="425"/>
      <c r="D385" s="425"/>
      <c r="E385" s="425"/>
      <c r="F385" s="425"/>
      <c r="G385" s="425"/>
      <c r="H385" s="425"/>
      <c r="I385" s="425"/>
      <c r="J385" s="425"/>
      <c r="K385" s="425"/>
      <c r="L385" s="425"/>
      <c r="M385" s="425"/>
      <c r="N385" s="425"/>
      <c r="O385" s="425"/>
      <c r="P385" s="425"/>
      <c r="Q385" s="425"/>
      <c r="R385" s="425"/>
      <c r="S385" s="425"/>
      <c r="T385" s="425"/>
      <c r="U385" s="425"/>
      <c r="V385" s="425"/>
      <c r="W385" s="425"/>
      <c r="X385" s="425"/>
      <c r="Y385" s="425"/>
      <c r="Z385" s="425"/>
      <c r="AA385" s="425"/>
      <c r="AB385" s="425"/>
      <c r="AC385" s="425"/>
      <c r="AD385" s="425"/>
      <c r="AE385" s="425"/>
      <c r="AF385" s="425"/>
      <c r="AG385" s="425"/>
      <c r="AH385" s="425"/>
      <c r="AI385" s="425"/>
      <c r="AJ385" s="425"/>
      <c r="AK385" s="425"/>
      <c r="AL385" s="425"/>
      <c r="AM385" s="425"/>
      <c r="AN385" s="425"/>
      <c r="AO385" s="425"/>
      <c r="AP385" s="425"/>
      <c r="AQ385" s="425"/>
      <c r="AR385" s="425"/>
      <c r="AS385" s="425"/>
      <c r="AT385" s="425"/>
      <c r="AU385" s="425"/>
      <c r="AV385" s="425"/>
      <c r="AW385" s="425"/>
      <c r="AX385" s="425"/>
      <c r="AY385" s="425"/>
      <c r="AZ385" s="425"/>
      <c r="BA385" s="425"/>
      <c r="BB385" s="425"/>
      <c r="BC385" s="425"/>
      <c r="BD385" s="425"/>
      <c r="BE385" s="425"/>
      <c r="BF385" s="425"/>
      <c r="BG385" s="425"/>
      <c r="BH385" s="425"/>
      <c r="BI385" s="425"/>
      <c r="BJ385" s="425"/>
      <c r="BK385" s="425"/>
    </row>
    <row r="386" spans="1:63" ht="12.75" customHeight="1" x14ac:dyDescent="0.2">
      <c r="A386" s="425"/>
      <c r="B386" s="425"/>
      <c r="C386" s="425"/>
      <c r="D386" s="425"/>
      <c r="E386" s="425"/>
      <c r="F386" s="425"/>
      <c r="G386" s="425"/>
      <c r="H386" s="425"/>
      <c r="I386" s="425"/>
      <c r="J386" s="425"/>
      <c r="K386" s="425"/>
      <c r="L386" s="425"/>
      <c r="M386" s="425"/>
      <c r="N386" s="425"/>
      <c r="O386" s="425"/>
      <c r="P386" s="425"/>
      <c r="Q386" s="425"/>
      <c r="R386" s="425"/>
      <c r="S386" s="425"/>
      <c r="T386" s="425"/>
      <c r="U386" s="425"/>
      <c r="V386" s="425"/>
      <c r="W386" s="425"/>
      <c r="X386" s="425"/>
      <c r="Y386" s="425"/>
      <c r="Z386" s="425"/>
      <c r="AA386" s="425"/>
      <c r="AB386" s="425"/>
      <c r="AC386" s="425"/>
      <c r="AD386" s="425"/>
      <c r="AE386" s="425"/>
      <c r="AF386" s="425"/>
      <c r="AG386" s="425"/>
      <c r="AH386" s="425"/>
      <c r="AI386" s="425"/>
      <c r="AJ386" s="425"/>
      <c r="AK386" s="425"/>
      <c r="AL386" s="425"/>
      <c r="AM386" s="425"/>
      <c r="AN386" s="425"/>
      <c r="AO386" s="425"/>
      <c r="AP386" s="425"/>
      <c r="AQ386" s="425"/>
      <c r="AR386" s="425"/>
      <c r="AS386" s="425"/>
      <c r="AT386" s="425"/>
      <c r="AU386" s="425"/>
      <c r="AV386" s="425"/>
      <c r="AW386" s="425"/>
      <c r="AX386" s="425"/>
      <c r="AY386" s="425"/>
      <c r="AZ386" s="425"/>
      <c r="BA386" s="425"/>
      <c r="BB386" s="425"/>
      <c r="BC386" s="425"/>
      <c r="BD386" s="425"/>
      <c r="BE386" s="425"/>
      <c r="BF386" s="425"/>
      <c r="BG386" s="425"/>
      <c r="BH386" s="425"/>
      <c r="BI386" s="425"/>
      <c r="BJ386" s="425"/>
      <c r="BK386" s="425"/>
    </row>
    <row r="387" spans="1:63" ht="12.75" customHeight="1" x14ac:dyDescent="0.2">
      <c r="A387" s="425"/>
      <c r="B387" s="425"/>
      <c r="C387" s="425"/>
      <c r="D387" s="425"/>
      <c r="E387" s="425"/>
      <c r="F387" s="425"/>
      <c r="G387" s="425"/>
      <c r="H387" s="425"/>
      <c r="I387" s="425"/>
      <c r="J387" s="425"/>
      <c r="K387" s="425"/>
      <c r="L387" s="425"/>
      <c r="M387" s="425"/>
      <c r="N387" s="425"/>
      <c r="O387" s="425"/>
      <c r="P387" s="425"/>
      <c r="Q387" s="425"/>
      <c r="R387" s="425"/>
      <c r="S387" s="425"/>
      <c r="T387" s="425"/>
      <c r="U387" s="425"/>
      <c r="V387" s="425"/>
      <c r="W387" s="425"/>
      <c r="X387" s="425"/>
      <c r="Y387" s="425"/>
      <c r="Z387" s="425"/>
      <c r="AA387" s="425"/>
      <c r="AB387" s="425"/>
      <c r="AC387" s="425"/>
      <c r="AD387" s="425"/>
      <c r="AE387" s="425"/>
      <c r="AF387" s="425"/>
      <c r="AG387" s="425"/>
      <c r="AH387" s="425"/>
      <c r="AI387" s="425"/>
      <c r="AJ387" s="425"/>
      <c r="AK387" s="425"/>
      <c r="AL387" s="425"/>
      <c r="AM387" s="425"/>
      <c r="AN387" s="425"/>
      <c r="AO387" s="425"/>
      <c r="AP387" s="425"/>
      <c r="AQ387" s="425"/>
      <c r="AR387" s="425"/>
      <c r="AS387" s="425"/>
      <c r="AT387" s="425"/>
      <c r="AU387" s="425"/>
      <c r="AV387" s="425"/>
      <c r="AW387" s="425"/>
      <c r="AX387" s="425"/>
      <c r="AY387" s="425"/>
      <c r="AZ387" s="425"/>
      <c r="BA387" s="425"/>
      <c r="BB387" s="425"/>
      <c r="BC387" s="425"/>
      <c r="BD387" s="425"/>
      <c r="BE387" s="425"/>
      <c r="BF387" s="425"/>
      <c r="BG387" s="425"/>
      <c r="BH387" s="425"/>
      <c r="BI387" s="425"/>
      <c r="BJ387" s="425"/>
      <c r="BK387" s="425"/>
    </row>
    <row r="388" spans="1:63" ht="12.75" customHeight="1" x14ac:dyDescent="0.2">
      <c r="A388" s="425"/>
      <c r="B388" s="425"/>
      <c r="C388" s="425"/>
      <c r="D388" s="425"/>
      <c r="E388" s="425"/>
      <c r="F388" s="425"/>
      <c r="G388" s="425"/>
      <c r="H388" s="425"/>
      <c r="I388" s="425"/>
      <c r="J388" s="425"/>
      <c r="K388" s="425"/>
      <c r="L388" s="425"/>
      <c r="M388" s="425"/>
      <c r="N388" s="425"/>
      <c r="O388" s="425"/>
      <c r="P388" s="425"/>
      <c r="Q388" s="425"/>
      <c r="R388" s="425"/>
      <c r="S388" s="425"/>
      <c r="T388" s="425"/>
      <c r="U388" s="425"/>
      <c r="V388" s="425"/>
      <c r="W388" s="425"/>
      <c r="X388" s="425"/>
      <c r="Y388" s="425"/>
      <c r="Z388" s="425"/>
      <c r="AA388" s="425"/>
      <c r="AB388" s="425"/>
      <c r="AC388" s="425"/>
      <c r="AD388" s="425"/>
      <c r="AE388" s="425"/>
      <c r="AF388" s="425"/>
      <c r="AG388" s="425"/>
      <c r="AH388" s="425"/>
      <c r="AI388" s="425"/>
      <c r="AJ388" s="425"/>
      <c r="AK388" s="425"/>
      <c r="AL388" s="425"/>
      <c r="AM388" s="425"/>
      <c r="AN388" s="425"/>
      <c r="AO388" s="425"/>
      <c r="AP388" s="425"/>
      <c r="AQ388" s="425"/>
      <c r="AR388" s="425"/>
      <c r="AS388" s="425"/>
      <c r="AT388" s="425"/>
      <c r="AU388" s="425"/>
      <c r="AV388" s="425"/>
      <c r="AW388" s="425"/>
      <c r="AX388" s="425"/>
      <c r="AY388" s="425"/>
      <c r="AZ388" s="425"/>
      <c r="BA388" s="425"/>
      <c r="BB388" s="425"/>
      <c r="BC388" s="425"/>
      <c r="BD388" s="425"/>
      <c r="BE388" s="425"/>
      <c r="BF388" s="425"/>
      <c r="BG388" s="425"/>
      <c r="BH388" s="425"/>
      <c r="BI388" s="425"/>
      <c r="BJ388" s="425"/>
      <c r="BK388" s="425"/>
    </row>
    <row r="389" spans="1:63" ht="12.75" customHeight="1" x14ac:dyDescent="0.2">
      <c r="A389" s="425"/>
      <c r="B389" s="425"/>
      <c r="C389" s="425"/>
      <c r="D389" s="425"/>
      <c r="E389" s="425"/>
      <c r="F389" s="425"/>
      <c r="G389" s="425"/>
      <c r="H389" s="425"/>
      <c r="I389" s="425"/>
      <c r="J389" s="425"/>
      <c r="K389" s="425"/>
      <c r="L389" s="425"/>
      <c r="M389" s="425"/>
      <c r="N389" s="425"/>
      <c r="O389" s="425"/>
      <c r="P389" s="425"/>
      <c r="Q389" s="425"/>
      <c r="R389" s="425"/>
      <c r="S389" s="425"/>
      <c r="T389" s="425"/>
      <c r="U389" s="425"/>
      <c r="V389" s="425"/>
      <c r="W389" s="425"/>
      <c r="X389" s="425"/>
      <c r="Y389" s="425"/>
      <c r="Z389" s="425"/>
      <c r="AA389" s="425"/>
      <c r="AB389" s="425"/>
      <c r="AC389" s="425"/>
      <c r="AD389" s="425"/>
      <c r="AE389" s="425"/>
      <c r="AF389" s="425"/>
      <c r="AG389" s="425"/>
      <c r="AH389" s="425"/>
      <c r="AI389" s="425"/>
      <c r="AJ389" s="425"/>
      <c r="AK389" s="425"/>
      <c r="AL389" s="425"/>
      <c r="AM389" s="425"/>
      <c r="AN389" s="425"/>
      <c r="AO389" s="425"/>
      <c r="AP389" s="425"/>
      <c r="AQ389" s="425"/>
      <c r="AR389" s="425"/>
      <c r="AS389" s="425"/>
      <c r="AT389" s="425"/>
      <c r="AU389" s="425"/>
      <c r="AV389" s="425"/>
      <c r="AW389" s="425"/>
      <c r="AX389" s="425"/>
      <c r="AY389" s="425"/>
      <c r="AZ389" s="425"/>
      <c r="BA389" s="425"/>
      <c r="BB389" s="425"/>
      <c r="BC389" s="425"/>
      <c r="BD389" s="425"/>
      <c r="BE389" s="425"/>
      <c r="BF389" s="425"/>
      <c r="BG389" s="425"/>
      <c r="BH389" s="425"/>
      <c r="BI389" s="425"/>
      <c r="BJ389" s="425"/>
      <c r="BK389" s="425"/>
    </row>
    <row r="390" spans="1:63" ht="12.75" customHeight="1" x14ac:dyDescent="0.2">
      <c r="A390" s="425"/>
      <c r="B390" s="425"/>
      <c r="C390" s="425"/>
      <c r="D390" s="425"/>
      <c r="E390" s="425"/>
      <c r="F390" s="425"/>
      <c r="G390" s="425"/>
      <c r="H390" s="425"/>
      <c r="I390" s="425"/>
      <c r="J390" s="425"/>
      <c r="K390" s="425"/>
      <c r="L390" s="425"/>
      <c r="M390" s="425"/>
      <c r="N390" s="425"/>
      <c r="O390" s="425"/>
      <c r="P390" s="425"/>
      <c r="Q390" s="425"/>
      <c r="R390" s="425"/>
      <c r="S390" s="425"/>
      <c r="T390" s="425"/>
      <c r="U390" s="425"/>
      <c r="V390" s="425"/>
      <c r="W390" s="425"/>
      <c r="X390" s="425"/>
      <c r="Y390" s="425"/>
      <c r="Z390" s="425"/>
      <c r="AA390" s="425"/>
      <c r="AB390" s="425"/>
      <c r="AC390" s="425"/>
      <c r="AD390" s="425"/>
      <c r="AE390" s="425"/>
      <c r="AF390" s="425"/>
      <c r="AG390" s="425"/>
      <c r="AH390" s="425"/>
      <c r="AI390" s="425"/>
      <c r="AJ390" s="425"/>
      <c r="AK390" s="425"/>
      <c r="AL390" s="425"/>
      <c r="AM390" s="425"/>
      <c r="AN390" s="425"/>
      <c r="AO390" s="425"/>
      <c r="AP390" s="425"/>
      <c r="AQ390" s="425"/>
      <c r="AR390" s="425"/>
      <c r="AS390" s="425"/>
      <c r="AT390" s="425"/>
      <c r="AU390" s="425"/>
      <c r="AV390" s="425"/>
      <c r="AW390" s="425"/>
      <c r="AX390" s="425"/>
      <c r="AY390" s="425"/>
      <c r="AZ390" s="425"/>
      <c r="BA390" s="425"/>
      <c r="BB390" s="425"/>
      <c r="BC390" s="425"/>
      <c r="BD390" s="425"/>
      <c r="BE390" s="425"/>
      <c r="BF390" s="425"/>
      <c r="BG390" s="425"/>
      <c r="BH390" s="425"/>
      <c r="BI390" s="425"/>
      <c r="BJ390" s="425"/>
      <c r="BK390" s="425"/>
    </row>
    <row r="391" spans="1:63" ht="12.75" customHeight="1" x14ac:dyDescent="0.2">
      <c r="A391" s="425"/>
      <c r="B391" s="425"/>
      <c r="C391" s="425"/>
      <c r="D391" s="425"/>
      <c r="E391" s="425"/>
      <c r="F391" s="425"/>
      <c r="G391" s="425"/>
      <c r="H391" s="425"/>
      <c r="I391" s="425"/>
      <c r="J391" s="425"/>
      <c r="K391" s="425"/>
      <c r="L391" s="425"/>
      <c r="M391" s="425"/>
      <c r="N391" s="425"/>
      <c r="O391" s="425"/>
      <c r="P391" s="425"/>
      <c r="Q391" s="425"/>
      <c r="R391" s="425"/>
      <c r="S391" s="425"/>
      <c r="T391" s="425"/>
      <c r="U391" s="425"/>
      <c r="V391" s="425"/>
      <c r="W391" s="425"/>
      <c r="X391" s="425"/>
      <c r="Y391" s="425"/>
      <c r="Z391" s="425"/>
      <c r="AA391" s="425"/>
      <c r="AB391" s="425"/>
      <c r="AC391" s="425"/>
      <c r="AD391" s="425"/>
      <c r="AE391" s="425"/>
      <c r="AF391" s="425"/>
      <c r="AG391" s="425"/>
      <c r="AH391" s="425"/>
      <c r="AI391" s="425"/>
      <c r="AJ391" s="425"/>
      <c r="AK391" s="425"/>
      <c r="AL391" s="425"/>
      <c r="AM391" s="425"/>
      <c r="AN391" s="425"/>
      <c r="AO391" s="425"/>
      <c r="AP391" s="425"/>
      <c r="AQ391" s="425"/>
      <c r="AR391" s="425"/>
      <c r="AS391" s="425"/>
      <c r="AT391" s="425"/>
      <c r="AU391" s="425"/>
      <c r="AV391" s="425"/>
      <c r="AW391" s="425"/>
      <c r="AX391" s="425"/>
      <c r="AY391" s="425"/>
      <c r="AZ391" s="425"/>
      <c r="BA391" s="425"/>
      <c r="BB391" s="425"/>
      <c r="BC391" s="425"/>
      <c r="BD391" s="425"/>
      <c r="BE391" s="425"/>
      <c r="BF391" s="425"/>
      <c r="BG391" s="425"/>
      <c r="BH391" s="425"/>
      <c r="BI391" s="425"/>
      <c r="BJ391" s="425"/>
      <c r="BK391" s="425"/>
    </row>
    <row r="392" spans="1:63" ht="12.75" customHeight="1" x14ac:dyDescent="0.2">
      <c r="A392" s="425"/>
      <c r="B392" s="425"/>
      <c r="C392" s="425"/>
      <c r="D392" s="425"/>
      <c r="E392" s="425"/>
      <c r="F392" s="425"/>
      <c r="G392" s="425"/>
      <c r="H392" s="425"/>
      <c r="I392" s="425"/>
      <c r="J392" s="425"/>
      <c r="K392" s="425"/>
      <c r="L392" s="425"/>
      <c r="M392" s="425"/>
      <c r="N392" s="425"/>
      <c r="O392" s="425"/>
      <c r="P392" s="425"/>
      <c r="Q392" s="425"/>
      <c r="R392" s="425"/>
      <c r="S392" s="425"/>
      <c r="T392" s="425"/>
      <c r="U392" s="425"/>
      <c r="V392" s="425"/>
      <c r="W392" s="425"/>
      <c r="X392" s="425"/>
      <c r="Y392" s="425"/>
      <c r="Z392" s="425"/>
      <c r="AA392" s="425"/>
      <c r="AB392" s="425"/>
      <c r="AC392" s="425"/>
      <c r="AD392" s="425"/>
      <c r="AE392" s="425"/>
      <c r="AF392" s="425"/>
      <c r="AG392" s="425"/>
      <c r="AH392" s="425"/>
      <c r="AI392" s="425"/>
      <c r="AJ392" s="425"/>
      <c r="AK392" s="425"/>
      <c r="AL392" s="425"/>
      <c r="AM392" s="425"/>
      <c r="AN392" s="425"/>
      <c r="AO392" s="425"/>
      <c r="AP392" s="425"/>
      <c r="AQ392" s="425"/>
      <c r="AR392" s="425"/>
      <c r="AS392" s="425"/>
      <c r="AT392" s="425"/>
      <c r="AU392" s="425"/>
      <c r="AV392" s="425"/>
      <c r="AW392" s="425"/>
      <c r="AX392" s="425"/>
      <c r="AY392" s="425"/>
      <c r="AZ392" s="425"/>
      <c r="BA392" s="425"/>
      <c r="BB392" s="425"/>
      <c r="BC392" s="425"/>
      <c r="BD392" s="425"/>
      <c r="BE392" s="425"/>
      <c r="BF392" s="425"/>
      <c r="BG392" s="425"/>
      <c r="BH392" s="425"/>
      <c r="BI392" s="425"/>
      <c r="BJ392" s="425"/>
      <c r="BK392" s="425"/>
    </row>
    <row r="393" spans="1:63" ht="12.75" customHeight="1" x14ac:dyDescent="0.2">
      <c r="A393" s="425"/>
      <c r="B393" s="425"/>
      <c r="C393" s="425"/>
      <c r="D393" s="425"/>
      <c r="E393" s="425"/>
      <c r="F393" s="425"/>
      <c r="G393" s="425"/>
      <c r="H393" s="425"/>
      <c r="I393" s="425"/>
      <c r="J393" s="425"/>
      <c r="K393" s="425"/>
      <c r="L393" s="425"/>
      <c r="M393" s="425"/>
      <c r="N393" s="425"/>
      <c r="O393" s="425"/>
      <c r="P393" s="425"/>
      <c r="Q393" s="425"/>
      <c r="R393" s="425"/>
      <c r="S393" s="425"/>
      <c r="T393" s="425"/>
      <c r="U393" s="425"/>
      <c r="V393" s="425"/>
      <c r="W393" s="425"/>
      <c r="X393" s="425"/>
      <c r="Y393" s="425"/>
      <c r="Z393" s="425"/>
      <c r="AA393" s="425"/>
      <c r="AB393" s="425"/>
      <c r="AC393" s="425"/>
      <c r="AD393" s="425"/>
      <c r="AE393" s="425"/>
      <c r="AF393" s="425"/>
      <c r="AG393" s="425"/>
      <c r="AH393" s="425"/>
      <c r="AI393" s="425"/>
      <c r="AJ393" s="425"/>
      <c r="AK393" s="425"/>
      <c r="AL393" s="425"/>
      <c r="AM393" s="425"/>
      <c r="AN393" s="425"/>
      <c r="AO393" s="425"/>
      <c r="AP393" s="425"/>
      <c r="AQ393" s="425"/>
      <c r="AR393" s="425"/>
      <c r="AS393" s="425"/>
      <c r="AT393" s="425"/>
      <c r="AU393" s="425"/>
      <c r="AV393" s="425"/>
      <c r="AW393" s="425"/>
      <c r="AX393" s="425"/>
      <c r="AY393" s="425"/>
      <c r="AZ393" s="425"/>
      <c r="BA393" s="425"/>
      <c r="BB393" s="425"/>
      <c r="BC393" s="425"/>
      <c r="BD393" s="425"/>
      <c r="BE393" s="425"/>
      <c r="BF393" s="425"/>
      <c r="BG393" s="425"/>
      <c r="BH393" s="425"/>
      <c r="BI393" s="425"/>
      <c r="BJ393" s="425"/>
      <c r="BK393" s="425"/>
    </row>
    <row r="394" spans="1:63" ht="12.75" customHeight="1" x14ac:dyDescent="0.2">
      <c r="A394" s="425"/>
      <c r="B394" s="425"/>
      <c r="C394" s="425"/>
      <c r="D394" s="425"/>
      <c r="E394" s="425"/>
      <c r="F394" s="425"/>
      <c r="G394" s="425"/>
      <c r="H394" s="425"/>
      <c r="I394" s="425"/>
      <c r="J394" s="425"/>
      <c r="K394" s="425"/>
      <c r="L394" s="425"/>
      <c r="M394" s="425"/>
      <c r="N394" s="425"/>
      <c r="O394" s="425"/>
      <c r="P394" s="425"/>
      <c r="Q394" s="425"/>
      <c r="R394" s="425"/>
      <c r="S394" s="425"/>
      <c r="T394" s="425"/>
      <c r="U394" s="425"/>
      <c r="V394" s="425"/>
      <c r="W394" s="425"/>
      <c r="X394" s="425"/>
      <c r="Y394" s="425"/>
      <c r="Z394" s="425"/>
      <c r="AA394" s="425"/>
      <c r="AB394" s="425"/>
      <c r="AC394" s="425"/>
      <c r="AD394" s="425"/>
      <c r="AE394" s="425"/>
      <c r="AF394" s="425"/>
      <c r="AG394" s="425"/>
      <c r="AH394" s="425"/>
      <c r="AI394" s="425"/>
      <c r="AJ394" s="425"/>
      <c r="AK394" s="425"/>
      <c r="AL394" s="425"/>
      <c r="AM394" s="425"/>
      <c r="AN394" s="425"/>
      <c r="AO394" s="425"/>
      <c r="AP394" s="425"/>
      <c r="AQ394" s="425"/>
      <c r="AR394" s="425"/>
      <c r="AS394" s="425"/>
      <c r="AT394" s="425"/>
      <c r="AU394" s="425"/>
      <c r="AV394" s="425"/>
      <c r="AW394" s="425"/>
      <c r="AX394" s="425"/>
      <c r="AY394" s="425"/>
      <c r="AZ394" s="425"/>
      <c r="BA394" s="425"/>
      <c r="BB394" s="425"/>
      <c r="BC394" s="425"/>
      <c r="BD394" s="425"/>
      <c r="BE394" s="425"/>
      <c r="BF394" s="425"/>
      <c r="BG394" s="425"/>
      <c r="BH394" s="425"/>
      <c r="BI394" s="425"/>
      <c r="BJ394" s="425"/>
      <c r="BK394" s="425"/>
    </row>
    <row r="395" spans="1:63" ht="12.75" customHeight="1" x14ac:dyDescent="0.2">
      <c r="A395" s="425"/>
      <c r="B395" s="425"/>
      <c r="C395" s="425"/>
      <c r="D395" s="425"/>
      <c r="E395" s="425"/>
      <c r="F395" s="425"/>
      <c r="G395" s="425"/>
      <c r="H395" s="425"/>
      <c r="I395" s="425"/>
      <c r="J395" s="425"/>
      <c r="K395" s="425"/>
      <c r="L395" s="425"/>
      <c r="M395" s="425"/>
      <c r="N395" s="425"/>
      <c r="O395" s="425"/>
      <c r="P395" s="425"/>
      <c r="Q395" s="425"/>
      <c r="R395" s="425"/>
      <c r="S395" s="425"/>
      <c r="T395" s="425"/>
      <c r="U395" s="425"/>
      <c r="V395" s="425"/>
      <c r="W395" s="425"/>
      <c r="X395" s="425"/>
      <c r="Y395" s="425"/>
      <c r="Z395" s="425"/>
      <c r="AA395" s="425"/>
      <c r="AB395" s="425"/>
      <c r="AC395" s="425"/>
      <c r="AD395" s="425"/>
      <c r="AE395" s="425"/>
      <c r="AF395" s="425"/>
      <c r="AG395" s="425"/>
      <c r="AH395" s="425"/>
      <c r="AI395" s="425"/>
      <c r="AJ395" s="425"/>
      <c r="AK395" s="425"/>
      <c r="AL395" s="425"/>
      <c r="AM395" s="425"/>
      <c r="AN395" s="425"/>
      <c r="AO395" s="425"/>
      <c r="AP395" s="425"/>
      <c r="AQ395" s="425"/>
      <c r="AR395" s="425"/>
      <c r="AS395" s="425"/>
      <c r="AT395" s="425"/>
      <c r="AU395" s="425"/>
      <c r="AV395" s="425"/>
      <c r="AW395" s="425"/>
      <c r="AX395" s="425"/>
      <c r="AY395" s="425"/>
      <c r="AZ395" s="425"/>
      <c r="BA395" s="425"/>
      <c r="BB395" s="425"/>
      <c r="BC395" s="425"/>
      <c r="BD395" s="425"/>
      <c r="BE395" s="425"/>
      <c r="BF395" s="425"/>
      <c r="BG395" s="425"/>
      <c r="BH395" s="425"/>
      <c r="BI395" s="425"/>
      <c r="BJ395" s="425"/>
      <c r="BK395" s="425"/>
    </row>
    <row r="396" spans="1:63" ht="12.75" customHeight="1" x14ac:dyDescent="0.2">
      <c r="A396" s="425"/>
      <c r="B396" s="425"/>
      <c r="C396" s="425"/>
      <c r="D396" s="425"/>
      <c r="E396" s="425"/>
      <c r="F396" s="425"/>
      <c r="G396" s="425"/>
      <c r="H396" s="425"/>
      <c r="I396" s="425"/>
      <c r="J396" s="425"/>
      <c r="K396" s="425"/>
      <c r="L396" s="425"/>
      <c r="M396" s="425"/>
      <c r="N396" s="425"/>
      <c r="O396" s="425"/>
      <c r="P396" s="425"/>
      <c r="Q396" s="425"/>
      <c r="R396" s="425"/>
      <c r="S396" s="425"/>
      <c r="T396" s="425"/>
      <c r="U396" s="425"/>
      <c r="V396" s="425"/>
      <c r="W396" s="425"/>
      <c r="X396" s="425"/>
      <c r="Y396" s="425"/>
      <c r="Z396" s="425"/>
      <c r="AA396" s="425"/>
      <c r="AB396" s="425"/>
      <c r="AC396" s="425"/>
      <c r="AD396" s="425"/>
      <c r="AE396" s="425"/>
      <c r="AF396" s="425"/>
      <c r="AG396" s="425"/>
      <c r="AH396" s="425"/>
      <c r="AI396" s="425"/>
      <c r="AJ396" s="425"/>
      <c r="AK396" s="425"/>
      <c r="AL396" s="425"/>
      <c r="AM396" s="425"/>
      <c r="AN396" s="425"/>
      <c r="AO396" s="425"/>
      <c r="AP396" s="425"/>
      <c r="AQ396" s="425"/>
      <c r="AR396" s="425"/>
      <c r="AS396" s="425"/>
      <c r="AT396" s="425"/>
      <c r="AU396" s="425"/>
      <c r="AV396" s="425"/>
      <c r="AW396" s="425"/>
      <c r="AX396" s="425"/>
      <c r="AY396" s="425"/>
      <c r="AZ396" s="425"/>
      <c r="BA396" s="425"/>
      <c r="BB396" s="425"/>
      <c r="BC396" s="425"/>
      <c r="BD396" s="425"/>
      <c r="BE396" s="425"/>
      <c r="BF396" s="425"/>
      <c r="BG396" s="425"/>
      <c r="BH396" s="425"/>
      <c r="BI396" s="425"/>
      <c r="BJ396" s="425"/>
      <c r="BK396" s="425"/>
    </row>
    <row r="397" spans="1:63" ht="12.75" customHeight="1" x14ac:dyDescent="0.2">
      <c r="A397" s="425"/>
      <c r="B397" s="425"/>
      <c r="C397" s="425"/>
      <c r="D397" s="425"/>
      <c r="E397" s="425"/>
      <c r="F397" s="425"/>
      <c r="G397" s="425"/>
      <c r="H397" s="425"/>
      <c r="I397" s="425"/>
      <c r="J397" s="425"/>
      <c r="K397" s="425"/>
      <c r="L397" s="425"/>
      <c r="M397" s="425"/>
      <c r="N397" s="425"/>
      <c r="O397" s="425"/>
      <c r="P397" s="425"/>
      <c r="Q397" s="425"/>
      <c r="R397" s="425"/>
      <c r="S397" s="425"/>
      <c r="T397" s="425"/>
      <c r="U397" s="425"/>
      <c r="V397" s="425"/>
      <c r="W397" s="425"/>
      <c r="X397" s="425"/>
      <c r="Y397" s="425"/>
      <c r="Z397" s="425"/>
      <c r="AA397" s="425"/>
      <c r="AB397" s="425"/>
      <c r="AC397" s="425"/>
      <c r="AD397" s="425"/>
      <c r="AE397" s="425"/>
      <c r="AF397" s="425"/>
      <c r="AG397" s="425"/>
      <c r="AH397" s="425"/>
      <c r="AI397" s="425"/>
      <c r="AJ397" s="425"/>
      <c r="AK397" s="425"/>
      <c r="AL397" s="425"/>
      <c r="AM397" s="425"/>
      <c r="AN397" s="425"/>
      <c r="AO397" s="425"/>
      <c r="AP397" s="425"/>
      <c r="AQ397" s="425"/>
      <c r="AR397" s="425"/>
      <c r="AS397" s="425"/>
      <c r="AT397" s="425"/>
      <c r="AU397" s="425"/>
      <c r="AV397" s="425"/>
      <c r="AW397" s="425"/>
      <c r="AX397" s="425"/>
      <c r="AY397" s="425"/>
      <c r="AZ397" s="425"/>
      <c r="BA397" s="425"/>
      <c r="BB397" s="425"/>
      <c r="BC397" s="425"/>
      <c r="BD397" s="425"/>
      <c r="BE397" s="425"/>
      <c r="BF397" s="425"/>
      <c r="BG397" s="425"/>
      <c r="BH397" s="425"/>
      <c r="BI397" s="425"/>
      <c r="BJ397" s="425"/>
      <c r="BK397" s="425"/>
    </row>
    <row r="398" spans="1:63" ht="12.75" customHeight="1" x14ac:dyDescent="0.2">
      <c r="A398" s="425"/>
      <c r="B398" s="425"/>
      <c r="C398" s="425"/>
      <c r="D398" s="425"/>
      <c r="E398" s="425"/>
      <c r="F398" s="425"/>
      <c r="G398" s="425"/>
      <c r="H398" s="425"/>
      <c r="I398" s="425"/>
      <c r="J398" s="425"/>
      <c r="K398" s="425"/>
      <c r="L398" s="425"/>
      <c r="M398" s="425"/>
      <c r="N398" s="425"/>
      <c r="O398" s="425"/>
      <c r="P398" s="425"/>
      <c r="Q398" s="425"/>
      <c r="R398" s="425"/>
      <c r="S398" s="425"/>
      <c r="T398" s="425"/>
      <c r="U398" s="425"/>
      <c r="V398" s="425"/>
      <c r="W398" s="425"/>
      <c r="X398" s="425"/>
      <c r="Y398" s="425"/>
      <c r="Z398" s="425"/>
      <c r="AA398" s="425"/>
      <c r="AB398" s="425"/>
      <c r="AC398" s="425"/>
      <c r="AD398" s="425"/>
      <c r="AE398" s="425"/>
      <c r="AF398" s="425"/>
      <c r="AG398" s="425"/>
      <c r="AH398" s="425"/>
      <c r="AI398" s="425"/>
      <c r="AJ398" s="425"/>
      <c r="AK398" s="425"/>
      <c r="AL398" s="425"/>
      <c r="AM398" s="425"/>
      <c r="AN398" s="425"/>
      <c r="AO398" s="425"/>
      <c r="AP398" s="425"/>
      <c r="AQ398" s="425"/>
      <c r="AR398" s="425"/>
      <c r="AS398" s="425"/>
      <c r="AT398" s="425"/>
      <c r="AU398" s="425"/>
      <c r="AV398" s="425"/>
      <c r="AW398" s="425"/>
      <c r="AX398" s="425"/>
      <c r="AY398" s="425"/>
      <c r="AZ398" s="425"/>
      <c r="BA398" s="425"/>
      <c r="BB398" s="425"/>
      <c r="BC398" s="425"/>
      <c r="BD398" s="425"/>
      <c r="BE398" s="425"/>
      <c r="BF398" s="425"/>
      <c r="BG398" s="425"/>
      <c r="BH398" s="425"/>
      <c r="BI398" s="425"/>
      <c r="BJ398" s="425"/>
      <c r="BK398" s="425"/>
    </row>
    <row r="399" spans="1:63" ht="12.75" customHeight="1" x14ac:dyDescent="0.2">
      <c r="A399" s="425"/>
      <c r="B399" s="425"/>
      <c r="C399" s="425"/>
      <c r="D399" s="425"/>
      <c r="E399" s="425"/>
      <c r="F399" s="425"/>
      <c r="G399" s="425"/>
      <c r="H399" s="425"/>
      <c r="I399" s="425"/>
      <c r="J399" s="425"/>
      <c r="K399" s="425"/>
      <c r="L399" s="425"/>
      <c r="M399" s="425"/>
      <c r="N399" s="425"/>
      <c r="O399" s="425"/>
      <c r="P399" s="425"/>
      <c r="Q399" s="425"/>
      <c r="R399" s="425"/>
      <c r="S399" s="425"/>
      <c r="T399" s="425"/>
      <c r="U399" s="425"/>
      <c r="V399" s="425"/>
      <c r="W399" s="425"/>
      <c r="X399" s="425"/>
      <c r="Y399" s="425"/>
      <c r="Z399" s="425"/>
      <c r="AA399" s="425"/>
      <c r="AB399" s="425"/>
      <c r="AC399" s="425"/>
      <c r="AD399" s="425"/>
      <c r="AE399" s="425"/>
      <c r="AF399" s="425"/>
      <c r="AG399" s="425"/>
      <c r="AH399" s="425"/>
      <c r="AI399" s="425"/>
      <c r="AJ399" s="425"/>
      <c r="AK399" s="425"/>
      <c r="AL399" s="425"/>
      <c r="AM399" s="425"/>
      <c r="AN399" s="425"/>
      <c r="AO399" s="425"/>
      <c r="AP399" s="425"/>
      <c r="AQ399" s="425"/>
      <c r="AR399" s="425"/>
      <c r="AS399" s="425"/>
      <c r="AT399" s="425"/>
      <c r="AU399" s="425"/>
      <c r="AV399" s="425"/>
      <c r="AW399" s="425"/>
      <c r="AX399" s="425"/>
      <c r="AY399" s="425"/>
      <c r="AZ399" s="425"/>
      <c r="BA399" s="425"/>
      <c r="BB399" s="425"/>
      <c r="BC399" s="425"/>
      <c r="BD399" s="425"/>
      <c r="BE399" s="425"/>
      <c r="BF399" s="425"/>
      <c r="BG399" s="425"/>
      <c r="BH399" s="425"/>
      <c r="BI399" s="425"/>
      <c r="BJ399" s="425"/>
      <c r="BK399" s="425"/>
    </row>
    <row r="400" spans="1:63" ht="12.75" customHeight="1" x14ac:dyDescent="0.2">
      <c r="A400" s="425"/>
      <c r="B400" s="425"/>
      <c r="C400" s="425"/>
      <c r="D400" s="425"/>
      <c r="E400" s="425"/>
      <c r="F400" s="425"/>
      <c r="G400" s="425"/>
      <c r="H400" s="425"/>
      <c r="I400" s="425"/>
      <c r="J400" s="425"/>
      <c r="K400" s="425"/>
      <c r="L400" s="425"/>
      <c r="M400" s="425"/>
      <c r="N400" s="425"/>
      <c r="O400" s="425"/>
      <c r="P400" s="425"/>
      <c r="Q400" s="425"/>
      <c r="R400" s="425"/>
      <c r="S400" s="425"/>
      <c r="T400" s="425"/>
      <c r="U400" s="425"/>
      <c r="V400" s="425"/>
      <c r="W400" s="425"/>
      <c r="X400" s="425"/>
      <c r="Y400" s="425"/>
      <c r="Z400" s="425"/>
      <c r="AA400" s="425"/>
      <c r="AB400" s="425"/>
      <c r="AC400" s="425"/>
      <c r="AD400" s="425"/>
      <c r="AE400" s="425"/>
      <c r="AF400" s="425"/>
      <c r="AG400" s="425"/>
      <c r="AH400" s="425"/>
      <c r="AI400" s="425"/>
      <c r="AJ400" s="425"/>
      <c r="AK400" s="425"/>
      <c r="AL400" s="425"/>
      <c r="AM400" s="425"/>
      <c r="AN400" s="425"/>
      <c r="AO400" s="425"/>
      <c r="AP400" s="425"/>
      <c r="AQ400" s="425"/>
      <c r="AR400" s="425"/>
      <c r="AS400" s="425"/>
      <c r="AT400" s="425"/>
      <c r="AU400" s="425"/>
      <c r="AV400" s="425"/>
      <c r="AW400" s="425"/>
      <c r="AX400" s="425"/>
      <c r="AY400" s="425"/>
      <c r="AZ400" s="425"/>
      <c r="BA400" s="425"/>
      <c r="BB400" s="425"/>
      <c r="BC400" s="425"/>
      <c r="BD400" s="425"/>
      <c r="BE400" s="425"/>
      <c r="BF400" s="425"/>
      <c r="BG400" s="425"/>
      <c r="BH400" s="425"/>
      <c r="BI400" s="425"/>
      <c r="BJ400" s="425"/>
      <c r="BK400" s="425"/>
    </row>
    <row r="401" spans="1:63" ht="12.75" customHeight="1" x14ac:dyDescent="0.2">
      <c r="A401" s="425"/>
      <c r="B401" s="425"/>
      <c r="C401" s="425"/>
      <c r="D401" s="425"/>
      <c r="E401" s="425"/>
      <c r="F401" s="425"/>
      <c r="G401" s="425"/>
      <c r="H401" s="425"/>
      <c r="I401" s="425"/>
      <c r="J401" s="425"/>
      <c r="K401" s="425"/>
      <c r="L401" s="425"/>
      <c r="M401" s="425"/>
      <c r="N401" s="425"/>
      <c r="O401" s="425"/>
      <c r="P401" s="425"/>
      <c r="Q401" s="425"/>
      <c r="R401" s="425"/>
      <c r="S401" s="425"/>
      <c r="T401" s="425"/>
      <c r="U401" s="425"/>
      <c r="V401" s="425"/>
      <c r="W401" s="425"/>
      <c r="X401" s="425"/>
      <c r="Y401" s="425"/>
      <c r="Z401" s="425"/>
      <c r="AA401" s="425"/>
      <c r="AB401" s="425"/>
      <c r="AC401" s="425"/>
      <c r="AD401" s="425"/>
      <c r="AE401" s="425"/>
      <c r="AF401" s="425"/>
      <c r="AG401" s="425"/>
      <c r="AH401" s="425"/>
      <c r="AI401" s="425"/>
      <c r="AJ401" s="425"/>
      <c r="AK401" s="425"/>
      <c r="AL401" s="425"/>
      <c r="AM401" s="425"/>
      <c r="AN401" s="425"/>
      <c r="AO401" s="425"/>
      <c r="AP401" s="425"/>
      <c r="AQ401" s="425"/>
      <c r="AR401" s="425"/>
      <c r="AS401" s="425"/>
      <c r="AT401" s="425"/>
      <c r="AU401" s="425"/>
      <c r="AV401" s="425"/>
      <c r="AW401" s="425"/>
      <c r="AX401" s="425"/>
      <c r="AY401" s="425"/>
      <c r="AZ401" s="425"/>
      <c r="BA401" s="425"/>
      <c r="BB401" s="425"/>
      <c r="BC401" s="425"/>
      <c r="BD401" s="425"/>
      <c r="BE401" s="425"/>
      <c r="BF401" s="425"/>
      <c r="BG401" s="425"/>
      <c r="BH401" s="425"/>
      <c r="BI401" s="425"/>
      <c r="BJ401" s="425"/>
      <c r="BK401" s="425"/>
    </row>
    <row r="402" spans="1:63" ht="12.75" customHeight="1" x14ac:dyDescent="0.2">
      <c r="A402" s="425"/>
      <c r="B402" s="425"/>
      <c r="C402" s="425"/>
      <c r="D402" s="425"/>
      <c r="E402" s="425"/>
      <c r="F402" s="425"/>
      <c r="G402" s="425"/>
      <c r="H402" s="425"/>
      <c r="I402" s="425"/>
      <c r="J402" s="425"/>
      <c r="K402" s="425"/>
      <c r="L402" s="425"/>
      <c r="M402" s="425"/>
      <c r="N402" s="425"/>
      <c r="O402" s="425"/>
      <c r="P402" s="425"/>
      <c r="Q402" s="425"/>
      <c r="R402" s="425"/>
      <c r="S402" s="425"/>
      <c r="T402" s="425"/>
      <c r="U402" s="425"/>
      <c r="V402" s="425"/>
      <c r="W402" s="425"/>
      <c r="X402" s="425"/>
      <c r="Y402" s="425"/>
      <c r="Z402" s="425"/>
      <c r="AA402" s="425"/>
      <c r="AB402" s="425"/>
      <c r="AC402" s="425"/>
      <c r="AD402" s="425"/>
      <c r="AE402" s="425"/>
      <c r="AF402" s="425"/>
      <c r="AG402" s="425"/>
      <c r="AH402" s="425"/>
      <c r="AI402" s="425"/>
      <c r="AJ402" s="425"/>
      <c r="AK402" s="425"/>
      <c r="AL402" s="425"/>
      <c r="AM402" s="425"/>
      <c r="AN402" s="425"/>
      <c r="AO402" s="425"/>
      <c r="AP402" s="425"/>
      <c r="AQ402" s="425"/>
      <c r="AR402" s="425"/>
      <c r="AS402" s="425"/>
      <c r="AT402" s="425"/>
      <c r="AU402" s="425"/>
      <c r="AV402" s="425"/>
      <c r="AW402" s="425"/>
      <c r="AX402" s="425"/>
      <c r="AY402" s="425"/>
      <c r="AZ402" s="425"/>
      <c r="BA402" s="425"/>
      <c r="BB402" s="425"/>
      <c r="BC402" s="425"/>
      <c r="BD402" s="425"/>
      <c r="BE402" s="425"/>
      <c r="BF402" s="425"/>
      <c r="BG402" s="425"/>
      <c r="BH402" s="425"/>
      <c r="BI402" s="425"/>
      <c r="BJ402" s="425"/>
      <c r="BK402" s="425"/>
    </row>
    <row r="403" spans="1:63" ht="12.75" customHeight="1" x14ac:dyDescent="0.2">
      <c r="A403" s="425"/>
      <c r="B403" s="425"/>
      <c r="C403" s="425"/>
      <c r="D403" s="425"/>
      <c r="E403" s="425"/>
      <c r="F403" s="425"/>
      <c r="G403" s="425"/>
      <c r="H403" s="425"/>
      <c r="I403" s="425"/>
      <c r="J403" s="425"/>
      <c r="K403" s="425"/>
      <c r="L403" s="425"/>
      <c r="M403" s="425"/>
      <c r="N403" s="425"/>
      <c r="O403" s="425"/>
      <c r="P403" s="425"/>
      <c r="Q403" s="425"/>
      <c r="R403" s="425"/>
      <c r="S403" s="425"/>
      <c r="T403" s="425"/>
      <c r="U403" s="425"/>
      <c r="V403" s="425"/>
      <c r="W403" s="425"/>
      <c r="X403" s="425"/>
      <c r="Y403" s="425"/>
      <c r="Z403" s="425"/>
      <c r="AA403" s="425"/>
      <c r="AB403" s="425"/>
      <c r="AC403" s="425"/>
      <c r="AD403" s="425"/>
      <c r="AE403" s="425"/>
      <c r="AF403" s="425"/>
      <c r="AG403" s="425"/>
      <c r="AH403" s="425"/>
      <c r="AI403" s="425"/>
      <c r="AJ403" s="425"/>
      <c r="AK403" s="425"/>
      <c r="AL403" s="425"/>
      <c r="AM403" s="425"/>
      <c r="AN403" s="425"/>
      <c r="AO403" s="425"/>
      <c r="AP403" s="425"/>
      <c r="AQ403" s="425"/>
      <c r="AR403" s="425"/>
      <c r="AS403" s="425"/>
      <c r="AT403" s="425"/>
      <c r="AU403" s="425"/>
      <c r="AV403" s="425"/>
      <c r="AW403" s="425"/>
      <c r="AX403" s="425"/>
      <c r="AY403" s="425"/>
      <c r="AZ403" s="425"/>
      <c r="BA403" s="425"/>
      <c r="BB403" s="425"/>
      <c r="BC403" s="425"/>
      <c r="BD403" s="425"/>
      <c r="BE403" s="425"/>
      <c r="BF403" s="425"/>
      <c r="BG403" s="425"/>
      <c r="BH403" s="425"/>
      <c r="BI403" s="425"/>
      <c r="BJ403" s="425"/>
      <c r="BK403" s="425"/>
    </row>
    <row r="404" spans="1:63" ht="12.75" customHeight="1" x14ac:dyDescent="0.2">
      <c r="A404" s="425"/>
      <c r="B404" s="425"/>
      <c r="C404" s="425"/>
      <c r="D404" s="425"/>
      <c r="E404" s="425"/>
      <c r="F404" s="425"/>
      <c r="G404" s="425"/>
      <c r="H404" s="425"/>
      <c r="I404" s="425"/>
      <c r="J404" s="425"/>
      <c r="K404" s="425"/>
      <c r="L404" s="425"/>
      <c r="M404" s="425"/>
      <c r="N404" s="425"/>
      <c r="O404" s="425"/>
      <c r="P404" s="425"/>
      <c r="Q404" s="425"/>
      <c r="R404" s="425"/>
      <c r="S404" s="425"/>
      <c r="T404" s="425"/>
      <c r="U404" s="425"/>
      <c r="V404" s="425"/>
      <c r="W404" s="425"/>
      <c r="X404" s="425"/>
      <c r="Y404" s="425"/>
      <c r="Z404" s="425"/>
      <c r="AA404" s="425"/>
      <c r="AB404" s="425"/>
      <c r="AC404" s="425"/>
      <c r="AD404" s="425"/>
      <c r="AE404" s="425"/>
      <c r="AF404" s="425"/>
      <c r="AG404" s="425"/>
      <c r="AH404" s="425"/>
      <c r="AI404" s="425"/>
      <c r="AJ404" s="425"/>
      <c r="AK404" s="425"/>
      <c r="AL404" s="425"/>
      <c r="AM404" s="425"/>
      <c r="AN404" s="425"/>
      <c r="AO404" s="425"/>
      <c r="AP404" s="425"/>
      <c r="AQ404" s="425"/>
      <c r="AR404" s="425"/>
      <c r="AS404" s="425"/>
      <c r="AT404" s="425"/>
      <c r="AU404" s="425"/>
      <c r="AV404" s="425"/>
      <c r="AW404" s="425"/>
      <c r="AX404" s="425"/>
      <c r="AY404" s="425"/>
      <c r="AZ404" s="425"/>
      <c r="BA404" s="425"/>
      <c r="BB404" s="425"/>
      <c r="BC404" s="425"/>
      <c r="BD404" s="425"/>
      <c r="BE404" s="425"/>
      <c r="BF404" s="425"/>
      <c r="BG404" s="425"/>
      <c r="BH404" s="425"/>
      <c r="BI404" s="425"/>
      <c r="BJ404" s="425"/>
      <c r="BK404" s="425"/>
    </row>
    <row r="405" spans="1:63" ht="12.75" customHeight="1" x14ac:dyDescent="0.2">
      <c r="A405" s="425"/>
      <c r="B405" s="425"/>
      <c r="C405" s="425"/>
      <c r="D405" s="425"/>
      <c r="E405" s="425"/>
      <c r="F405" s="425"/>
      <c r="G405" s="425"/>
      <c r="H405" s="425"/>
      <c r="I405" s="425"/>
      <c r="J405" s="425"/>
      <c r="K405" s="425"/>
      <c r="L405" s="425"/>
      <c r="M405" s="425"/>
      <c r="N405" s="425"/>
      <c r="O405" s="425"/>
      <c r="P405" s="425"/>
      <c r="Q405" s="425"/>
      <c r="R405" s="425"/>
      <c r="S405" s="425"/>
      <c r="T405" s="425"/>
      <c r="U405" s="425"/>
      <c r="V405" s="425"/>
      <c r="W405" s="425"/>
      <c r="X405" s="425"/>
      <c r="Y405" s="425"/>
      <c r="Z405" s="425"/>
      <c r="AA405" s="425"/>
      <c r="AB405" s="425"/>
      <c r="AC405" s="425"/>
      <c r="AD405" s="425"/>
      <c r="AE405" s="425"/>
      <c r="AF405" s="425"/>
      <c r="AG405" s="425"/>
      <c r="AH405" s="425"/>
      <c r="AI405" s="425"/>
      <c r="AJ405" s="425"/>
      <c r="AK405" s="425"/>
      <c r="AL405" s="425"/>
      <c r="AM405" s="425"/>
      <c r="AN405" s="425"/>
      <c r="AO405" s="425"/>
      <c r="AP405" s="425"/>
      <c r="AQ405" s="425"/>
      <c r="AR405" s="425"/>
      <c r="AS405" s="425"/>
      <c r="AT405" s="425"/>
      <c r="AU405" s="425"/>
      <c r="AV405" s="425"/>
      <c r="AW405" s="425"/>
      <c r="AX405" s="425"/>
      <c r="AY405" s="425"/>
      <c r="AZ405" s="425"/>
      <c r="BA405" s="425"/>
      <c r="BB405" s="425"/>
      <c r="BC405" s="425"/>
      <c r="BD405" s="425"/>
      <c r="BE405" s="425"/>
      <c r="BF405" s="425"/>
      <c r="BG405" s="425"/>
      <c r="BH405" s="425"/>
      <c r="BI405" s="425"/>
      <c r="BJ405" s="425"/>
      <c r="BK405" s="425"/>
    </row>
    <row r="406" spans="1:63" ht="12.75" customHeight="1" x14ac:dyDescent="0.2">
      <c r="A406" s="425"/>
      <c r="B406" s="425"/>
      <c r="C406" s="425"/>
      <c r="D406" s="425"/>
      <c r="E406" s="425"/>
      <c r="F406" s="425"/>
      <c r="G406" s="425"/>
      <c r="H406" s="425"/>
      <c r="I406" s="425"/>
      <c r="J406" s="425"/>
      <c r="K406" s="425"/>
      <c r="L406" s="425"/>
      <c r="M406" s="425"/>
      <c r="N406" s="425"/>
      <c r="O406" s="425"/>
      <c r="P406" s="425"/>
      <c r="Q406" s="425"/>
      <c r="R406" s="425"/>
      <c r="S406" s="425"/>
      <c r="T406" s="425"/>
      <c r="U406" s="425"/>
      <c r="V406" s="425"/>
      <c r="W406" s="425"/>
      <c r="X406" s="425"/>
      <c r="Y406" s="425"/>
      <c r="Z406" s="425"/>
      <c r="AA406" s="425"/>
      <c r="AB406" s="425"/>
      <c r="AC406" s="425"/>
      <c r="AD406" s="425"/>
      <c r="AE406" s="425"/>
      <c r="AF406" s="425"/>
      <c r="AG406" s="425"/>
      <c r="AH406" s="425"/>
      <c r="AI406" s="425"/>
      <c r="AJ406" s="425"/>
      <c r="AK406" s="425"/>
      <c r="AL406" s="425"/>
      <c r="AM406" s="425"/>
      <c r="AN406" s="425"/>
      <c r="AO406" s="425"/>
      <c r="AP406" s="425"/>
      <c r="AQ406" s="425"/>
      <c r="AR406" s="425"/>
      <c r="AS406" s="425"/>
      <c r="AT406" s="425"/>
      <c r="AU406" s="425"/>
      <c r="AV406" s="425"/>
      <c r="AW406" s="425"/>
      <c r="AX406" s="425"/>
      <c r="AY406" s="425"/>
      <c r="AZ406" s="425"/>
      <c r="BA406" s="425"/>
      <c r="BB406" s="425"/>
      <c r="BC406" s="425"/>
      <c r="BD406" s="425"/>
      <c r="BE406" s="425"/>
      <c r="BF406" s="425"/>
      <c r="BG406" s="425"/>
      <c r="BH406" s="425"/>
      <c r="BI406" s="425"/>
      <c r="BJ406" s="425"/>
      <c r="BK406" s="425"/>
    </row>
    <row r="407" spans="1:63" ht="12.75" customHeight="1" x14ac:dyDescent="0.2">
      <c r="A407" s="425"/>
      <c r="B407" s="425"/>
      <c r="C407" s="425"/>
      <c r="D407" s="425"/>
      <c r="E407" s="425"/>
      <c r="F407" s="425"/>
      <c r="G407" s="425"/>
      <c r="H407" s="425"/>
      <c r="I407" s="425"/>
      <c r="J407" s="425"/>
      <c r="K407" s="425"/>
      <c r="L407" s="425"/>
      <c r="M407" s="425"/>
      <c r="N407" s="425"/>
      <c r="O407" s="425"/>
      <c r="P407" s="425"/>
      <c r="Q407" s="425"/>
      <c r="R407" s="425"/>
      <c r="S407" s="425"/>
      <c r="T407" s="425"/>
      <c r="U407" s="425"/>
      <c r="V407" s="425"/>
      <c r="W407" s="425"/>
      <c r="X407" s="425"/>
      <c r="Y407" s="425"/>
      <c r="Z407" s="425"/>
      <c r="AA407" s="425"/>
      <c r="AB407" s="425"/>
      <c r="AC407" s="425"/>
      <c r="AD407" s="425"/>
      <c r="AE407" s="425"/>
      <c r="AF407" s="425"/>
      <c r="AG407" s="425"/>
      <c r="AH407" s="425"/>
      <c r="AI407" s="425"/>
      <c r="AJ407" s="425"/>
      <c r="AK407" s="425"/>
      <c r="AL407" s="425"/>
      <c r="AM407" s="425"/>
      <c r="AN407" s="425"/>
      <c r="AO407" s="425"/>
      <c r="AP407" s="425"/>
      <c r="AQ407" s="425"/>
      <c r="AR407" s="425"/>
      <c r="AS407" s="425"/>
      <c r="AT407" s="425"/>
      <c r="AU407" s="425"/>
      <c r="AV407" s="425"/>
      <c r="AW407" s="425"/>
      <c r="AX407" s="425"/>
      <c r="AY407" s="425"/>
      <c r="AZ407" s="425"/>
      <c r="BA407" s="425"/>
      <c r="BB407" s="425"/>
      <c r="BC407" s="425"/>
      <c r="BD407" s="425"/>
      <c r="BE407" s="425"/>
      <c r="BF407" s="425"/>
      <c r="BG407" s="425"/>
      <c r="BH407" s="425"/>
      <c r="BI407" s="425"/>
      <c r="BJ407" s="425"/>
      <c r="BK407" s="425"/>
    </row>
    <row r="408" spans="1:63" ht="12.75" customHeight="1" x14ac:dyDescent="0.2">
      <c r="A408" s="425"/>
      <c r="B408" s="425"/>
      <c r="C408" s="425"/>
      <c r="D408" s="425"/>
      <c r="E408" s="425"/>
      <c r="F408" s="425"/>
      <c r="G408" s="425"/>
      <c r="H408" s="425"/>
      <c r="I408" s="425"/>
      <c r="J408" s="425"/>
      <c r="K408" s="425"/>
      <c r="L408" s="425"/>
      <c r="M408" s="425"/>
      <c r="N408" s="425"/>
      <c r="O408" s="425"/>
      <c r="P408" s="425"/>
      <c r="Q408" s="425"/>
      <c r="R408" s="425"/>
      <c r="S408" s="425"/>
      <c r="T408" s="425"/>
      <c r="U408" s="425"/>
      <c r="V408" s="425"/>
      <c r="W408" s="425"/>
      <c r="X408" s="425"/>
      <c r="Y408" s="425"/>
      <c r="Z408" s="425"/>
      <c r="AA408" s="425"/>
      <c r="AB408" s="425"/>
      <c r="AC408" s="425"/>
      <c r="AD408" s="425"/>
      <c r="AE408" s="425"/>
      <c r="AF408" s="425"/>
      <c r="AG408" s="425"/>
      <c r="AH408" s="425"/>
      <c r="AI408" s="425"/>
      <c r="AJ408" s="425"/>
      <c r="AK408" s="425"/>
      <c r="AL408" s="425"/>
      <c r="AM408" s="425"/>
      <c r="AN408" s="425"/>
      <c r="AO408" s="425"/>
      <c r="AP408" s="425"/>
      <c r="AQ408" s="425"/>
      <c r="AR408" s="425"/>
      <c r="AS408" s="425"/>
      <c r="AT408" s="425"/>
      <c r="AU408" s="425"/>
      <c r="AV408" s="425"/>
      <c r="AW408" s="425"/>
      <c r="AX408" s="425"/>
      <c r="AY408" s="425"/>
      <c r="AZ408" s="425"/>
      <c r="BA408" s="425"/>
      <c r="BB408" s="425"/>
      <c r="BC408" s="425"/>
      <c r="BD408" s="425"/>
      <c r="BE408" s="425"/>
      <c r="BF408" s="425"/>
      <c r="BG408" s="425"/>
      <c r="BH408" s="425"/>
      <c r="BI408" s="425"/>
      <c r="BJ408" s="425"/>
      <c r="BK408" s="425"/>
    </row>
    <row r="409" spans="1:63" ht="12.75" customHeight="1" x14ac:dyDescent="0.2">
      <c r="A409" s="425"/>
      <c r="B409" s="425"/>
      <c r="C409" s="425"/>
      <c r="D409" s="425"/>
      <c r="E409" s="425"/>
      <c r="F409" s="425"/>
      <c r="G409" s="425"/>
      <c r="H409" s="425"/>
      <c r="I409" s="425"/>
      <c r="J409" s="425"/>
      <c r="K409" s="425"/>
      <c r="L409" s="425"/>
      <c r="M409" s="425"/>
      <c r="N409" s="425"/>
      <c r="O409" s="425"/>
      <c r="P409" s="425"/>
      <c r="Q409" s="425"/>
      <c r="R409" s="425"/>
      <c r="S409" s="425"/>
      <c r="T409" s="425"/>
      <c r="U409" s="425"/>
      <c r="V409" s="425"/>
      <c r="W409" s="425"/>
      <c r="X409" s="425"/>
      <c r="Y409" s="425"/>
      <c r="Z409" s="425"/>
      <c r="AA409" s="425"/>
      <c r="AB409" s="425"/>
      <c r="AC409" s="425"/>
      <c r="AD409" s="425"/>
      <c r="AE409" s="425"/>
      <c r="AF409" s="425"/>
      <c r="AG409" s="425"/>
      <c r="AH409" s="425"/>
      <c r="AI409" s="425"/>
      <c r="AJ409" s="425"/>
      <c r="AK409" s="425"/>
      <c r="AL409" s="425"/>
      <c r="AM409" s="425"/>
      <c r="AN409" s="425"/>
      <c r="AO409" s="425"/>
      <c r="AP409" s="425"/>
      <c r="AQ409" s="425"/>
      <c r="AR409" s="425"/>
      <c r="AS409" s="425"/>
      <c r="AT409" s="425"/>
      <c r="AU409" s="425"/>
      <c r="AV409" s="425"/>
      <c r="AW409" s="425"/>
      <c r="AX409" s="425"/>
      <c r="AY409" s="425"/>
      <c r="AZ409" s="425"/>
      <c r="BA409" s="425"/>
      <c r="BB409" s="425"/>
      <c r="BC409" s="425"/>
      <c r="BD409" s="425"/>
      <c r="BE409" s="425"/>
      <c r="BF409" s="425"/>
      <c r="BG409" s="425"/>
      <c r="BH409" s="425"/>
      <c r="BI409" s="425"/>
      <c r="BJ409" s="425"/>
      <c r="BK409" s="425"/>
    </row>
    <row r="410" spans="1:63" ht="12.75" customHeight="1" x14ac:dyDescent="0.2">
      <c r="A410" s="425"/>
      <c r="B410" s="425"/>
      <c r="C410" s="425"/>
      <c r="D410" s="425"/>
      <c r="E410" s="425"/>
      <c r="F410" s="425"/>
      <c r="G410" s="425"/>
      <c r="H410" s="425"/>
      <c r="I410" s="425"/>
      <c r="J410" s="425"/>
      <c r="K410" s="425"/>
      <c r="L410" s="425"/>
      <c r="M410" s="425"/>
      <c r="N410" s="425"/>
      <c r="O410" s="425"/>
      <c r="P410" s="425"/>
      <c r="Q410" s="425"/>
      <c r="R410" s="425"/>
      <c r="S410" s="425"/>
      <c r="T410" s="425"/>
      <c r="U410" s="425"/>
      <c r="V410" s="425"/>
      <c r="W410" s="425"/>
      <c r="X410" s="425"/>
      <c r="Y410" s="425"/>
      <c r="Z410" s="425"/>
      <c r="AA410" s="425"/>
      <c r="AB410" s="425"/>
      <c r="AC410" s="425"/>
      <c r="AD410" s="425"/>
      <c r="AE410" s="425"/>
      <c r="AF410" s="425"/>
      <c r="AG410" s="425"/>
      <c r="AH410" s="425"/>
      <c r="AI410" s="425"/>
      <c r="AJ410" s="425"/>
      <c r="AK410" s="425"/>
      <c r="AL410" s="425"/>
      <c r="AM410" s="425"/>
      <c r="AN410" s="425"/>
      <c r="AO410" s="425"/>
      <c r="AP410" s="425"/>
      <c r="AQ410" s="425"/>
      <c r="AR410" s="425"/>
      <c r="AS410" s="425"/>
      <c r="AT410" s="425"/>
      <c r="AU410" s="425"/>
      <c r="AV410" s="425"/>
      <c r="AW410" s="425"/>
      <c r="AX410" s="425"/>
      <c r="AY410" s="425"/>
      <c r="AZ410" s="425"/>
      <c r="BA410" s="425"/>
      <c r="BB410" s="425"/>
      <c r="BC410" s="425"/>
      <c r="BD410" s="425"/>
      <c r="BE410" s="425"/>
      <c r="BF410" s="425"/>
      <c r="BG410" s="425"/>
      <c r="BH410" s="425"/>
      <c r="BI410" s="425"/>
      <c r="BJ410" s="425"/>
      <c r="BK410" s="425"/>
    </row>
    <row r="411" spans="1:63" ht="12.75" customHeight="1" x14ac:dyDescent="0.2">
      <c r="A411" s="425"/>
      <c r="B411" s="425"/>
      <c r="C411" s="425"/>
      <c r="D411" s="425"/>
      <c r="E411" s="425"/>
      <c r="F411" s="425"/>
      <c r="G411" s="425"/>
      <c r="H411" s="425"/>
      <c r="I411" s="425"/>
      <c r="J411" s="425"/>
      <c r="K411" s="425"/>
      <c r="L411" s="425"/>
      <c r="M411" s="425"/>
      <c r="N411" s="425"/>
      <c r="O411" s="425"/>
      <c r="P411" s="425"/>
      <c r="Q411" s="425"/>
      <c r="R411" s="425"/>
      <c r="S411" s="425"/>
      <c r="T411" s="425"/>
      <c r="U411" s="425"/>
      <c r="V411" s="425"/>
      <c r="W411" s="425"/>
      <c r="X411" s="425"/>
      <c r="Y411" s="425"/>
      <c r="Z411" s="425"/>
      <c r="AA411" s="425"/>
      <c r="AB411" s="425"/>
      <c r="AC411" s="425"/>
      <c r="AD411" s="425"/>
      <c r="AE411" s="425"/>
      <c r="AF411" s="425"/>
      <c r="AG411" s="425"/>
      <c r="AH411" s="425"/>
      <c r="AI411" s="425"/>
      <c r="AJ411" s="425"/>
      <c r="AK411" s="425"/>
      <c r="AL411" s="425"/>
      <c r="AM411" s="425"/>
      <c r="AN411" s="425"/>
      <c r="AO411" s="425"/>
      <c r="AP411" s="425"/>
      <c r="AQ411" s="425"/>
      <c r="AR411" s="425"/>
      <c r="AS411" s="425"/>
      <c r="AT411" s="425"/>
      <c r="AU411" s="425"/>
      <c r="AV411" s="425"/>
      <c r="AW411" s="425"/>
      <c r="AX411" s="425"/>
      <c r="AY411" s="425"/>
      <c r="AZ411" s="425"/>
      <c r="BA411" s="425"/>
      <c r="BB411" s="425"/>
      <c r="BC411" s="425"/>
      <c r="BD411" s="425"/>
      <c r="BE411" s="425"/>
      <c r="BF411" s="425"/>
      <c r="BG411" s="425"/>
      <c r="BH411" s="425"/>
      <c r="BI411" s="425"/>
      <c r="BJ411" s="425"/>
      <c r="BK411" s="425"/>
    </row>
    <row r="412" spans="1:63" ht="12.75" customHeight="1" x14ac:dyDescent="0.2">
      <c r="A412" s="425"/>
      <c r="B412" s="425"/>
      <c r="C412" s="425"/>
      <c r="D412" s="425"/>
      <c r="E412" s="425"/>
      <c r="F412" s="425"/>
      <c r="G412" s="425"/>
      <c r="H412" s="425"/>
      <c r="I412" s="425"/>
      <c r="J412" s="425"/>
      <c r="K412" s="425"/>
      <c r="L412" s="425"/>
      <c r="M412" s="425"/>
      <c r="N412" s="425"/>
      <c r="O412" s="425"/>
      <c r="P412" s="425"/>
      <c r="Q412" s="425"/>
      <c r="R412" s="425"/>
      <c r="S412" s="425"/>
      <c r="T412" s="425"/>
      <c r="U412" s="425"/>
      <c r="V412" s="425"/>
      <c r="W412" s="425"/>
      <c r="X412" s="425"/>
      <c r="Y412" s="425"/>
      <c r="Z412" s="425"/>
      <c r="AA412" s="425"/>
      <c r="AB412" s="425"/>
      <c r="AC412" s="425"/>
      <c r="AD412" s="425"/>
      <c r="AE412" s="425"/>
      <c r="AF412" s="425"/>
      <c r="AG412" s="425"/>
      <c r="AH412" s="425"/>
      <c r="AI412" s="425"/>
      <c r="AJ412" s="425"/>
      <c r="AK412" s="425"/>
      <c r="AL412" s="425"/>
      <c r="AM412" s="425"/>
      <c r="AN412" s="425"/>
      <c r="AO412" s="425"/>
      <c r="AP412" s="425"/>
      <c r="AQ412" s="425"/>
      <c r="AR412" s="425"/>
      <c r="AS412" s="425"/>
      <c r="AT412" s="425"/>
      <c r="AU412" s="425"/>
      <c r="AV412" s="425"/>
      <c r="AW412" s="425"/>
      <c r="AX412" s="425"/>
      <c r="AY412" s="425"/>
      <c r="AZ412" s="425"/>
      <c r="BA412" s="425"/>
      <c r="BB412" s="425"/>
      <c r="BC412" s="425"/>
      <c r="BD412" s="425"/>
      <c r="BE412" s="425"/>
      <c r="BF412" s="425"/>
      <c r="BG412" s="425"/>
      <c r="BH412" s="425"/>
      <c r="BI412" s="425"/>
      <c r="BJ412" s="425"/>
      <c r="BK412" s="425"/>
    </row>
    <row r="413" spans="1:63" ht="12.75" customHeight="1" x14ac:dyDescent="0.2">
      <c r="A413" s="425"/>
      <c r="B413" s="425"/>
      <c r="C413" s="425"/>
      <c r="D413" s="425"/>
      <c r="E413" s="425"/>
      <c r="F413" s="425"/>
      <c r="G413" s="425"/>
      <c r="H413" s="425"/>
      <c r="I413" s="425"/>
      <c r="J413" s="425"/>
      <c r="K413" s="425"/>
      <c r="L413" s="425"/>
      <c r="M413" s="425"/>
      <c r="N413" s="425"/>
      <c r="O413" s="425"/>
      <c r="P413" s="425"/>
      <c r="Q413" s="425"/>
      <c r="R413" s="425"/>
      <c r="S413" s="425"/>
      <c r="T413" s="425"/>
      <c r="U413" s="425"/>
      <c r="V413" s="425"/>
      <c r="W413" s="425"/>
      <c r="X413" s="425"/>
      <c r="Y413" s="425"/>
      <c r="Z413" s="425"/>
      <c r="AA413" s="425"/>
      <c r="AB413" s="425"/>
      <c r="AC413" s="425"/>
      <c r="AD413" s="425"/>
      <c r="AE413" s="425"/>
      <c r="AF413" s="425"/>
      <c r="AG413" s="425"/>
      <c r="AH413" s="425"/>
      <c r="AI413" s="425"/>
      <c r="AJ413" s="425"/>
      <c r="AK413" s="425"/>
      <c r="AL413" s="425"/>
      <c r="AM413" s="425"/>
      <c r="AN413" s="425"/>
      <c r="AO413" s="425"/>
      <c r="AP413" s="425"/>
      <c r="AQ413" s="425"/>
      <c r="AR413" s="425"/>
      <c r="AS413" s="425"/>
      <c r="AT413" s="425"/>
      <c r="AU413" s="425"/>
      <c r="AV413" s="425"/>
      <c r="AW413" s="425"/>
      <c r="AX413" s="425"/>
      <c r="AY413" s="425"/>
      <c r="AZ413" s="425"/>
      <c r="BA413" s="425"/>
      <c r="BB413" s="425"/>
      <c r="BC413" s="425"/>
      <c r="BD413" s="425"/>
      <c r="BE413" s="425"/>
      <c r="BF413" s="425"/>
      <c r="BG413" s="425"/>
      <c r="BH413" s="425"/>
      <c r="BI413" s="425"/>
      <c r="BJ413" s="425"/>
      <c r="BK413" s="425"/>
    </row>
    <row r="414" spans="1:63" ht="12.75" customHeight="1" x14ac:dyDescent="0.2">
      <c r="A414" s="425"/>
      <c r="B414" s="425"/>
      <c r="C414" s="425"/>
      <c r="D414" s="425"/>
      <c r="E414" s="425"/>
      <c r="F414" s="425"/>
      <c r="G414" s="425"/>
      <c r="H414" s="425"/>
      <c r="I414" s="425"/>
      <c r="J414" s="425"/>
      <c r="K414" s="425"/>
      <c r="L414" s="425"/>
      <c r="M414" s="425"/>
      <c r="N414" s="425"/>
      <c r="O414" s="425"/>
      <c r="P414" s="425"/>
      <c r="Q414" s="425"/>
      <c r="R414" s="425"/>
      <c r="S414" s="425"/>
      <c r="T414" s="425"/>
      <c r="U414" s="425"/>
      <c r="V414" s="425"/>
      <c r="W414" s="425"/>
      <c r="X414" s="425"/>
      <c r="Y414" s="425"/>
      <c r="Z414" s="425"/>
      <c r="AA414" s="425"/>
      <c r="AB414" s="425"/>
      <c r="AC414" s="425"/>
      <c r="AD414" s="425"/>
      <c r="AE414" s="425"/>
      <c r="AF414" s="425"/>
      <c r="AG414" s="425"/>
      <c r="AH414" s="425"/>
      <c r="AI414" s="425"/>
      <c r="AJ414" s="425"/>
      <c r="AK414" s="425"/>
      <c r="AL414" s="425"/>
      <c r="AM414" s="425"/>
      <c r="AN414" s="425"/>
      <c r="AO414" s="425"/>
      <c r="AP414" s="425"/>
      <c r="AQ414" s="425"/>
      <c r="AR414" s="425"/>
      <c r="AS414" s="425"/>
      <c r="AT414" s="425"/>
      <c r="AU414" s="425"/>
      <c r="AV414" s="425"/>
      <c r="AW414" s="425"/>
      <c r="AX414" s="425"/>
      <c r="AY414" s="425"/>
      <c r="AZ414" s="425"/>
      <c r="BA414" s="425"/>
      <c r="BB414" s="425"/>
      <c r="BC414" s="425"/>
      <c r="BD414" s="425"/>
      <c r="BE414" s="425"/>
      <c r="BF414" s="425"/>
      <c r="BG414" s="425"/>
      <c r="BH414" s="425"/>
      <c r="BI414" s="425"/>
      <c r="BJ414" s="425"/>
      <c r="BK414" s="425"/>
    </row>
    <row r="415" spans="1:63" ht="12.75" customHeight="1" x14ac:dyDescent="0.2">
      <c r="A415" s="425"/>
      <c r="B415" s="425"/>
      <c r="C415" s="425"/>
      <c r="D415" s="425"/>
      <c r="E415" s="425"/>
      <c r="F415" s="425"/>
      <c r="G415" s="425"/>
      <c r="H415" s="425"/>
      <c r="I415" s="425"/>
      <c r="J415" s="425"/>
      <c r="K415" s="425"/>
      <c r="L415" s="425"/>
      <c r="M415" s="425"/>
      <c r="N415" s="425"/>
      <c r="O415" s="425"/>
      <c r="P415" s="425"/>
      <c r="Q415" s="425"/>
      <c r="R415" s="425"/>
      <c r="S415" s="425"/>
      <c r="T415" s="425"/>
      <c r="U415" s="425"/>
      <c r="V415" s="425"/>
      <c r="W415" s="425"/>
      <c r="X415" s="425"/>
      <c r="Y415" s="425"/>
      <c r="Z415" s="425"/>
      <c r="AA415" s="425"/>
      <c r="AB415" s="425"/>
      <c r="AC415" s="425"/>
      <c r="AD415" s="425"/>
      <c r="AE415" s="425"/>
      <c r="AF415" s="425"/>
      <c r="AG415" s="425"/>
      <c r="AH415" s="425"/>
      <c r="AI415" s="425"/>
      <c r="AJ415" s="425"/>
      <c r="AK415" s="425"/>
      <c r="AL415" s="425"/>
      <c r="AM415" s="425"/>
      <c r="AN415" s="425"/>
      <c r="AO415" s="425"/>
      <c r="AP415" s="425"/>
      <c r="AQ415" s="425"/>
      <c r="AR415" s="425"/>
      <c r="AS415" s="425"/>
      <c r="AT415" s="425"/>
      <c r="AU415" s="425"/>
      <c r="AV415" s="425"/>
      <c r="AW415" s="425"/>
      <c r="AX415" s="425"/>
      <c r="AY415" s="425"/>
      <c r="AZ415" s="425"/>
      <c r="BA415" s="425"/>
      <c r="BB415" s="425"/>
      <c r="BC415" s="425"/>
      <c r="BD415" s="425"/>
      <c r="BE415" s="425"/>
      <c r="BF415" s="425"/>
      <c r="BG415" s="425"/>
      <c r="BH415" s="425"/>
      <c r="BI415" s="425"/>
      <c r="BJ415" s="425"/>
      <c r="BK415" s="425"/>
    </row>
    <row r="416" spans="1:63" ht="12.75" customHeight="1" x14ac:dyDescent="0.2">
      <c r="A416" s="425"/>
      <c r="B416" s="425"/>
      <c r="C416" s="425"/>
      <c r="D416" s="425"/>
      <c r="E416" s="425"/>
      <c r="F416" s="425"/>
      <c r="G416" s="425"/>
      <c r="H416" s="425"/>
      <c r="I416" s="425"/>
      <c r="J416" s="425"/>
      <c r="K416" s="425"/>
      <c r="L416" s="425"/>
      <c r="M416" s="425"/>
      <c r="N416" s="425"/>
      <c r="O416" s="425"/>
      <c r="P416" s="425"/>
      <c r="Q416" s="425"/>
      <c r="R416" s="425"/>
      <c r="S416" s="425"/>
      <c r="T416" s="425"/>
      <c r="U416" s="425"/>
      <c r="V416" s="425"/>
      <c r="W416" s="425"/>
      <c r="X416" s="425"/>
      <c r="Y416" s="425"/>
      <c r="Z416" s="425"/>
      <c r="AA416" s="425"/>
      <c r="AB416" s="425"/>
      <c r="AC416" s="425"/>
      <c r="AD416" s="425"/>
      <c r="AE416" s="425"/>
      <c r="AF416" s="425"/>
      <c r="AG416" s="425"/>
      <c r="AH416" s="425"/>
      <c r="AI416" s="425"/>
      <c r="AJ416" s="425"/>
      <c r="AK416" s="425"/>
      <c r="AL416" s="425"/>
      <c r="AM416" s="425"/>
      <c r="AN416" s="425"/>
      <c r="AO416" s="425"/>
      <c r="AP416" s="425"/>
      <c r="AQ416" s="425"/>
      <c r="AR416" s="425"/>
      <c r="AS416" s="425"/>
      <c r="AT416" s="425"/>
      <c r="AU416" s="425"/>
      <c r="AV416" s="425"/>
      <c r="AW416" s="425"/>
      <c r="AX416" s="425"/>
      <c r="AY416" s="425"/>
      <c r="AZ416" s="425"/>
      <c r="BA416" s="425"/>
      <c r="BB416" s="425"/>
      <c r="BC416" s="425"/>
      <c r="BD416" s="425"/>
      <c r="BE416" s="425"/>
      <c r="BF416" s="425"/>
      <c r="BG416" s="425"/>
      <c r="BH416" s="425"/>
      <c r="BI416" s="425"/>
      <c r="BJ416" s="425"/>
      <c r="BK416" s="425"/>
    </row>
    <row r="417" spans="1:63" ht="12.75" customHeight="1" x14ac:dyDescent="0.2">
      <c r="A417" s="425"/>
      <c r="B417" s="425"/>
      <c r="C417" s="425"/>
      <c r="D417" s="425"/>
      <c r="E417" s="425"/>
      <c r="F417" s="425"/>
      <c r="G417" s="425"/>
      <c r="H417" s="425"/>
      <c r="I417" s="425"/>
      <c r="J417" s="425"/>
      <c r="K417" s="425"/>
      <c r="L417" s="425"/>
      <c r="M417" s="425"/>
      <c r="N417" s="425"/>
      <c r="O417" s="425"/>
      <c r="P417" s="425"/>
      <c r="Q417" s="425"/>
      <c r="R417" s="425"/>
      <c r="S417" s="425"/>
      <c r="T417" s="425"/>
      <c r="U417" s="425"/>
      <c r="V417" s="425"/>
      <c r="W417" s="425"/>
      <c r="X417" s="425"/>
      <c r="Y417" s="425"/>
      <c r="Z417" s="425"/>
      <c r="AA417" s="425"/>
      <c r="AB417" s="425"/>
      <c r="AC417" s="425"/>
      <c r="AD417" s="425"/>
      <c r="AE417" s="425"/>
      <c r="AF417" s="425"/>
      <c r="AG417" s="425"/>
      <c r="AH417" s="425"/>
      <c r="AI417" s="425"/>
      <c r="AJ417" s="425"/>
      <c r="AK417" s="425"/>
      <c r="AL417" s="425"/>
      <c r="AM417" s="425"/>
      <c r="AN417" s="425"/>
      <c r="AO417" s="425"/>
      <c r="AP417" s="425"/>
      <c r="AQ417" s="425"/>
      <c r="AR417" s="425"/>
      <c r="AS417" s="425"/>
      <c r="AT417" s="425"/>
      <c r="AU417" s="425"/>
      <c r="AV417" s="425"/>
      <c r="AW417" s="425"/>
      <c r="AX417" s="425"/>
      <c r="AY417" s="425"/>
      <c r="AZ417" s="425"/>
      <c r="BA417" s="425"/>
      <c r="BB417" s="425"/>
      <c r="BC417" s="425"/>
      <c r="BD417" s="425"/>
      <c r="BE417" s="425"/>
      <c r="BF417" s="425"/>
      <c r="BG417" s="425"/>
      <c r="BH417" s="425"/>
      <c r="BI417" s="425"/>
      <c r="BJ417" s="425"/>
      <c r="BK417" s="425"/>
    </row>
    <row r="418" spans="1:63" ht="12.75" customHeight="1" x14ac:dyDescent="0.2">
      <c r="A418" s="425"/>
      <c r="B418" s="425"/>
      <c r="C418" s="425"/>
      <c r="D418" s="425"/>
      <c r="E418" s="425"/>
      <c r="F418" s="425"/>
      <c r="G418" s="425"/>
      <c r="H418" s="425"/>
      <c r="I418" s="425"/>
      <c r="J418" s="425"/>
      <c r="K418" s="425"/>
      <c r="L418" s="425"/>
      <c r="M418" s="425"/>
      <c r="N418" s="425"/>
      <c r="O418" s="425"/>
      <c r="P418" s="425"/>
      <c r="Q418" s="425"/>
      <c r="R418" s="425"/>
      <c r="S418" s="425"/>
      <c r="T418" s="425"/>
      <c r="U418" s="425"/>
      <c r="V418" s="425"/>
      <c r="W418" s="425"/>
      <c r="X418" s="425"/>
      <c r="Y418" s="425"/>
      <c r="Z418" s="425"/>
      <c r="AA418" s="425"/>
      <c r="AB418" s="425"/>
      <c r="AC418" s="425"/>
      <c r="AD418" s="425"/>
      <c r="AE418" s="425"/>
      <c r="AF418" s="425"/>
      <c r="AG418" s="425"/>
      <c r="AH418" s="425"/>
      <c r="AI418" s="425"/>
      <c r="AJ418" s="425"/>
      <c r="AK418" s="425"/>
      <c r="AL418" s="425"/>
      <c r="AM418" s="425"/>
      <c r="AN418" s="425"/>
      <c r="AO418" s="425"/>
      <c r="AP418" s="425"/>
      <c r="AQ418" s="425"/>
      <c r="AR418" s="425"/>
      <c r="AS418" s="425"/>
      <c r="AT418" s="425"/>
      <c r="AU418" s="425"/>
      <c r="AV418" s="425"/>
      <c r="AW418" s="425"/>
      <c r="AX418" s="425"/>
      <c r="AY418" s="425"/>
      <c r="AZ418" s="425"/>
      <c r="BA418" s="425"/>
      <c r="BB418" s="425"/>
      <c r="BC418" s="425"/>
      <c r="BD418" s="425"/>
      <c r="BE418" s="425"/>
      <c r="BF418" s="425"/>
      <c r="BG418" s="425"/>
      <c r="BH418" s="425"/>
      <c r="BI418" s="425"/>
      <c r="BJ418" s="425"/>
      <c r="BK418" s="425"/>
    </row>
    <row r="419" spans="1:63" ht="12.75" customHeight="1" x14ac:dyDescent="0.2">
      <c r="A419" s="425"/>
      <c r="B419" s="425"/>
      <c r="C419" s="425"/>
      <c r="D419" s="425"/>
      <c r="E419" s="425"/>
      <c r="F419" s="425"/>
      <c r="G419" s="425"/>
      <c r="H419" s="425"/>
      <c r="I419" s="425"/>
      <c r="J419" s="425"/>
      <c r="K419" s="425"/>
      <c r="L419" s="425"/>
      <c r="M419" s="425"/>
      <c r="N419" s="425"/>
      <c r="O419" s="425"/>
      <c r="P419" s="425"/>
      <c r="Q419" s="425"/>
      <c r="R419" s="425"/>
      <c r="S419" s="425"/>
      <c r="T419" s="425"/>
      <c r="U419" s="425"/>
      <c r="V419" s="425"/>
      <c r="W419" s="425"/>
      <c r="X419" s="425"/>
      <c r="Y419" s="425"/>
      <c r="Z419" s="425"/>
      <c r="AA419" s="425"/>
      <c r="AB419" s="425"/>
      <c r="AC419" s="425"/>
      <c r="AD419" s="425"/>
      <c r="AE419" s="425"/>
      <c r="AF419" s="425"/>
      <c r="AG419" s="425"/>
      <c r="AH419" s="425"/>
      <c r="AI419" s="425"/>
      <c r="AJ419" s="425"/>
      <c r="AK419" s="425"/>
      <c r="AL419" s="425"/>
      <c r="AM419" s="425"/>
      <c r="AN419" s="425"/>
      <c r="AO419" s="425"/>
      <c r="AP419" s="425"/>
      <c r="AQ419" s="425"/>
      <c r="AR419" s="425"/>
      <c r="AS419" s="425"/>
      <c r="AT419" s="425"/>
      <c r="AU419" s="425"/>
      <c r="AV419" s="425"/>
      <c r="AW419" s="425"/>
      <c r="AX419" s="425"/>
      <c r="AY419" s="425"/>
      <c r="AZ419" s="425"/>
      <c r="BA419" s="425"/>
      <c r="BB419" s="425"/>
      <c r="BC419" s="425"/>
      <c r="BD419" s="425"/>
      <c r="BE419" s="425"/>
      <c r="BF419" s="425"/>
      <c r="BG419" s="425"/>
      <c r="BH419" s="425"/>
      <c r="BI419" s="425"/>
      <c r="BJ419" s="425"/>
      <c r="BK419" s="425"/>
    </row>
    <row r="420" spans="1:63" ht="12.75" customHeight="1" x14ac:dyDescent="0.2">
      <c r="A420" s="425"/>
      <c r="B420" s="425"/>
      <c r="C420" s="425"/>
      <c r="D420" s="425"/>
      <c r="E420" s="425"/>
      <c r="F420" s="425"/>
      <c r="G420" s="425"/>
      <c r="H420" s="425"/>
      <c r="I420" s="425"/>
      <c r="J420" s="425"/>
      <c r="K420" s="425"/>
      <c r="L420" s="425"/>
      <c r="M420" s="425"/>
      <c r="N420" s="425"/>
      <c r="O420" s="425"/>
      <c r="P420" s="425"/>
      <c r="Q420" s="425"/>
      <c r="R420" s="425"/>
      <c r="S420" s="425"/>
      <c r="T420" s="425"/>
      <c r="U420" s="425"/>
      <c r="V420" s="425"/>
      <c r="W420" s="425"/>
      <c r="X420" s="425"/>
      <c r="Y420" s="425"/>
      <c r="Z420" s="425"/>
      <c r="AA420" s="425"/>
      <c r="AB420" s="425"/>
      <c r="AC420" s="425"/>
      <c r="AD420" s="425"/>
      <c r="AE420" s="425"/>
      <c r="AF420" s="425"/>
      <c r="AG420" s="425"/>
      <c r="AH420" s="425"/>
      <c r="AI420" s="425"/>
      <c r="AJ420" s="425"/>
      <c r="AK420" s="425"/>
      <c r="AL420" s="425"/>
      <c r="AM420" s="425"/>
      <c r="AN420" s="425"/>
      <c r="AO420" s="425"/>
      <c r="AP420" s="425"/>
      <c r="AQ420" s="425"/>
      <c r="AR420" s="425"/>
      <c r="AS420" s="425"/>
      <c r="AT420" s="425"/>
      <c r="AU420" s="425"/>
      <c r="AV420" s="425"/>
      <c r="AW420" s="425"/>
      <c r="AX420" s="425"/>
      <c r="AY420" s="425"/>
      <c r="AZ420" s="425"/>
      <c r="BA420" s="425"/>
      <c r="BB420" s="425"/>
      <c r="BC420" s="425"/>
      <c r="BD420" s="425"/>
      <c r="BE420" s="425"/>
      <c r="BF420" s="425"/>
      <c r="BG420" s="425"/>
      <c r="BH420" s="425"/>
      <c r="BI420" s="425"/>
      <c r="BJ420" s="425"/>
      <c r="BK420" s="425"/>
    </row>
    <row r="421" spans="1:63" ht="12.75" customHeight="1" x14ac:dyDescent="0.2">
      <c r="A421" s="425"/>
      <c r="B421" s="425"/>
      <c r="C421" s="425"/>
      <c r="D421" s="425"/>
      <c r="E421" s="425"/>
      <c r="F421" s="425"/>
      <c r="G421" s="425"/>
      <c r="H421" s="425"/>
      <c r="I421" s="425"/>
      <c r="J421" s="425"/>
      <c r="K421" s="425"/>
      <c r="L421" s="425"/>
      <c r="M421" s="425"/>
      <c r="N421" s="425"/>
      <c r="O421" s="425"/>
      <c r="P421" s="425"/>
      <c r="Q421" s="425"/>
      <c r="R421" s="425"/>
      <c r="S421" s="425"/>
      <c r="T421" s="425"/>
      <c r="U421" s="425"/>
      <c r="V421" s="425"/>
      <c r="W421" s="425"/>
      <c r="X421" s="425"/>
      <c r="Y421" s="425"/>
      <c r="Z421" s="425"/>
      <c r="AA421" s="425"/>
      <c r="AB421" s="425"/>
      <c r="AC421" s="425"/>
      <c r="AD421" s="425"/>
      <c r="AE421" s="425"/>
      <c r="AF421" s="425"/>
      <c r="AG421" s="425"/>
      <c r="AH421" s="425"/>
      <c r="AI421" s="425"/>
      <c r="AJ421" s="425"/>
      <c r="AK421" s="425"/>
      <c r="AL421" s="425"/>
      <c r="AM421" s="425"/>
      <c r="AN421" s="425"/>
      <c r="AO421" s="425"/>
      <c r="AP421" s="425"/>
      <c r="AQ421" s="425"/>
      <c r="AR421" s="425"/>
      <c r="AS421" s="425"/>
      <c r="AT421" s="425"/>
      <c r="AU421" s="425"/>
      <c r="AV421" s="425"/>
      <c r="AW421" s="425"/>
      <c r="AX421" s="425"/>
      <c r="AY421" s="425"/>
      <c r="AZ421" s="425"/>
      <c r="BA421" s="425"/>
      <c r="BB421" s="425"/>
      <c r="BC421" s="425"/>
      <c r="BD421" s="425"/>
      <c r="BE421" s="425"/>
      <c r="BF421" s="425"/>
      <c r="BG421" s="425"/>
      <c r="BH421" s="425"/>
      <c r="BI421" s="425"/>
      <c r="BJ421" s="425"/>
      <c r="BK421" s="425"/>
    </row>
    <row r="422" spans="1:63" ht="12.75" customHeight="1" x14ac:dyDescent="0.2">
      <c r="A422" s="425"/>
      <c r="B422" s="425"/>
      <c r="C422" s="425"/>
      <c r="D422" s="425"/>
      <c r="E422" s="425"/>
      <c r="F422" s="425"/>
      <c r="G422" s="425"/>
      <c r="H422" s="425"/>
      <c r="I422" s="425"/>
      <c r="J422" s="425"/>
      <c r="K422" s="425"/>
      <c r="L422" s="425"/>
      <c r="M422" s="425"/>
      <c r="N422" s="425"/>
      <c r="O422" s="425"/>
      <c r="P422" s="425"/>
      <c r="Q422" s="425"/>
      <c r="R422" s="425"/>
      <c r="S422" s="425"/>
      <c r="T422" s="425"/>
      <c r="U422" s="425"/>
      <c r="V422" s="425"/>
      <c r="W422" s="425"/>
      <c r="X422" s="425"/>
      <c r="Y422" s="425"/>
      <c r="Z422" s="425"/>
      <c r="AA422" s="425"/>
      <c r="AB422" s="425"/>
      <c r="AC422" s="425"/>
      <c r="AD422" s="425"/>
      <c r="AE422" s="425"/>
      <c r="AF422" s="425"/>
      <c r="AG422" s="425"/>
      <c r="AH422" s="425"/>
      <c r="AI422" s="425"/>
      <c r="AJ422" s="425"/>
      <c r="AK422" s="425"/>
      <c r="AL422" s="425"/>
      <c r="AM422" s="425"/>
      <c r="AN422" s="425"/>
      <c r="AO422" s="425"/>
      <c r="AP422" s="425"/>
      <c r="AQ422" s="425"/>
      <c r="AR422" s="425"/>
      <c r="AS422" s="425"/>
      <c r="AT422" s="425"/>
      <c r="AU422" s="425"/>
      <c r="AV422" s="425"/>
      <c r="AW422" s="425"/>
      <c r="AX422" s="425"/>
      <c r="AY422" s="425"/>
      <c r="AZ422" s="425"/>
      <c r="BA422" s="425"/>
      <c r="BB422" s="425"/>
      <c r="BC422" s="425"/>
      <c r="BD422" s="425"/>
      <c r="BE422" s="425"/>
      <c r="BF422" s="425"/>
      <c r="BG422" s="425"/>
      <c r="BH422" s="425"/>
      <c r="BI422" s="425"/>
      <c r="BJ422" s="425"/>
      <c r="BK422" s="425"/>
    </row>
    <row r="423" spans="1:63" ht="12.75" customHeight="1" x14ac:dyDescent="0.2">
      <c r="A423" s="425"/>
      <c r="B423" s="425"/>
      <c r="C423" s="425"/>
      <c r="D423" s="425"/>
      <c r="E423" s="425"/>
      <c r="F423" s="425"/>
      <c r="G423" s="425"/>
      <c r="H423" s="425"/>
      <c r="I423" s="425"/>
      <c r="J423" s="425"/>
      <c r="K423" s="425"/>
      <c r="L423" s="425"/>
      <c r="M423" s="425"/>
      <c r="N423" s="425"/>
      <c r="O423" s="425"/>
      <c r="P423" s="425"/>
      <c r="Q423" s="425"/>
      <c r="R423" s="425"/>
      <c r="S423" s="425"/>
      <c r="T423" s="425"/>
      <c r="U423" s="425"/>
      <c r="V423" s="425"/>
      <c r="W423" s="425"/>
      <c r="X423" s="425"/>
      <c r="Y423" s="425"/>
      <c r="Z423" s="425"/>
      <c r="AA423" s="425"/>
      <c r="AB423" s="425"/>
      <c r="AC423" s="425"/>
      <c r="AD423" s="425"/>
      <c r="AE423" s="425"/>
      <c r="AF423" s="425"/>
      <c r="AG423" s="425"/>
      <c r="AH423" s="425"/>
      <c r="AI423" s="425"/>
      <c r="AJ423" s="425"/>
      <c r="AK423" s="425"/>
      <c r="AL423" s="425"/>
      <c r="AM423" s="425"/>
      <c r="AN423" s="425"/>
      <c r="AO423" s="425"/>
      <c r="AP423" s="425"/>
      <c r="AQ423" s="425"/>
      <c r="AR423" s="425"/>
      <c r="AS423" s="425"/>
      <c r="AT423" s="425"/>
      <c r="AU423" s="425"/>
      <c r="AV423" s="425"/>
      <c r="AW423" s="425"/>
      <c r="AX423" s="425"/>
      <c r="AY423" s="425"/>
      <c r="AZ423" s="425"/>
      <c r="BA423" s="425"/>
      <c r="BB423" s="425"/>
      <c r="BC423" s="425"/>
      <c r="BD423" s="425"/>
      <c r="BE423" s="425"/>
      <c r="BF423" s="425"/>
      <c r="BG423" s="425"/>
      <c r="BH423" s="425"/>
      <c r="BI423" s="425"/>
      <c r="BJ423" s="425"/>
      <c r="BK423" s="425"/>
    </row>
    <row r="424" spans="1:63" ht="12.75" customHeight="1" x14ac:dyDescent="0.2">
      <c r="A424" s="425"/>
      <c r="B424" s="425"/>
      <c r="C424" s="425"/>
      <c r="D424" s="425"/>
      <c r="E424" s="425"/>
      <c r="F424" s="425"/>
      <c r="G424" s="425"/>
      <c r="H424" s="425"/>
      <c r="I424" s="425"/>
      <c r="J424" s="425"/>
      <c r="K424" s="425"/>
      <c r="L424" s="425"/>
      <c r="M424" s="425"/>
      <c r="N424" s="425"/>
      <c r="O424" s="425"/>
      <c r="P424" s="425"/>
      <c r="Q424" s="425"/>
      <c r="R424" s="425"/>
      <c r="S424" s="425"/>
      <c r="T424" s="425"/>
      <c r="U424" s="425"/>
      <c r="V424" s="425"/>
      <c r="W424" s="425"/>
      <c r="X424" s="425"/>
      <c r="Y424" s="425"/>
      <c r="Z424" s="425"/>
      <c r="AA424" s="425"/>
      <c r="AB424" s="425"/>
      <c r="AC424" s="425"/>
      <c r="AD424" s="425"/>
      <c r="AE424" s="425"/>
      <c r="AF424" s="425"/>
      <c r="AG424" s="425"/>
      <c r="AH424" s="425"/>
      <c r="AI424" s="425"/>
      <c r="AJ424" s="425"/>
      <c r="AK424" s="425"/>
      <c r="AL424" s="425"/>
      <c r="AM424" s="425"/>
      <c r="AN424" s="425"/>
      <c r="AO424" s="425"/>
      <c r="AP424" s="425"/>
      <c r="AQ424" s="425"/>
      <c r="AR424" s="425"/>
      <c r="AS424" s="425"/>
      <c r="AT424" s="425"/>
      <c r="AU424" s="425"/>
      <c r="AV424" s="425"/>
      <c r="AW424" s="425"/>
      <c r="AX424" s="425"/>
      <c r="AY424" s="425"/>
      <c r="AZ424" s="425"/>
      <c r="BA424" s="425"/>
      <c r="BB424" s="425"/>
      <c r="BC424" s="425"/>
      <c r="BD424" s="425"/>
      <c r="BE424" s="425"/>
      <c r="BF424" s="425"/>
      <c r="BG424" s="425"/>
      <c r="BH424" s="425"/>
      <c r="BI424" s="425"/>
      <c r="BJ424" s="425"/>
      <c r="BK424" s="425"/>
    </row>
    <row r="425" spans="1:63" ht="12.75" customHeight="1" x14ac:dyDescent="0.2">
      <c r="A425" s="425"/>
      <c r="B425" s="425"/>
      <c r="C425" s="425"/>
      <c r="D425" s="425"/>
      <c r="E425" s="425"/>
      <c r="F425" s="425"/>
      <c r="G425" s="425"/>
      <c r="H425" s="425"/>
      <c r="I425" s="425"/>
      <c r="J425" s="425"/>
      <c r="K425" s="425"/>
      <c r="L425" s="425"/>
      <c r="M425" s="425"/>
      <c r="N425" s="425"/>
      <c r="O425" s="425"/>
      <c r="P425" s="425"/>
      <c r="Q425" s="425"/>
      <c r="R425" s="425"/>
      <c r="S425" s="425"/>
      <c r="T425" s="425"/>
      <c r="U425" s="425"/>
      <c r="V425" s="425"/>
      <c r="W425" s="425"/>
      <c r="X425" s="425"/>
      <c r="Y425" s="425"/>
      <c r="Z425" s="425"/>
      <c r="AA425" s="425"/>
      <c r="AB425" s="425"/>
      <c r="AC425" s="425"/>
      <c r="AD425" s="425"/>
      <c r="AE425" s="425"/>
      <c r="AF425" s="425"/>
      <c r="AG425" s="425"/>
      <c r="AH425" s="425"/>
      <c r="AI425" s="425"/>
      <c r="AJ425" s="425"/>
      <c r="AK425" s="425"/>
      <c r="AL425" s="425"/>
      <c r="AM425" s="425"/>
      <c r="AN425" s="425"/>
      <c r="AO425" s="425"/>
      <c r="AP425" s="425"/>
      <c r="AQ425" s="425"/>
      <c r="AR425" s="425"/>
      <c r="AS425" s="425"/>
      <c r="AT425" s="425"/>
      <c r="AU425" s="425"/>
      <c r="AV425" s="425"/>
      <c r="AW425" s="425"/>
      <c r="AX425" s="425"/>
      <c r="AY425" s="425"/>
      <c r="AZ425" s="425"/>
      <c r="BA425" s="425"/>
      <c r="BB425" s="425"/>
      <c r="BC425" s="425"/>
      <c r="BD425" s="425"/>
      <c r="BE425" s="425"/>
      <c r="BF425" s="425"/>
      <c r="BG425" s="425"/>
      <c r="BH425" s="425"/>
      <c r="BI425" s="425"/>
      <c r="BJ425" s="425"/>
      <c r="BK425" s="425"/>
    </row>
    <row r="426" spans="1:63" ht="12.75" customHeight="1" x14ac:dyDescent="0.2">
      <c r="A426" s="425"/>
      <c r="B426" s="425"/>
      <c r="C426" s="425"/>
      <c r="D426" s="425"/>
      <c r="E426" s="425"/>
      <c r="F426" s="425"/>
      <c r="G426" s="425"/>
      <c r="H426" s="425"/>
      <c r="I426" s="425"/>
      <c r="J426" s="425"/>
      <c r="K426" s="425"/>
      <c r="L426" s="425"/>
      <c r="M426" s="425"/>
      <c r="N426" s="425"/>
      <c r="O426" s="425"/>
      <c r="P426" s="425"/>
      <c r="Q426" s="425"/>
      <c r="R426" s="425"/>
      <c r="S426" s="425"/>
      <c r="T426" s="425"/>
      <c r="U426" s="425"/>
      <c r="V426" s="425"/>
      <c r="W426" s="425"/>
      <c r="X426" s="425"/>
      <c r="Y426" s="425"/>
      <c r="Z426" s="425"/>
      <c r="AA426" s="425"/>
      <c r="AB426" s="425"/>
      <c r="AC426" s="425"/>
      <c r="AD426" s="425"/>
      <c r="AE426" s="425"/>
      <c r="AF426" s="425"/>
      <c r="AG426" s="425"/>
      <c r="AH426" s="425"/>
      <c r="AI426" s="425"/>
      <c r="AJ426" s="425"/>
      <c r="AK426" s="425"/>
      <c r="AL426" s="425"/>
      <c r="AM426" s="425"/>
      <c r="AN426" s="425"/>
      <c r="AO426" s="425"/>
      <c r="AP426" s="425"/>
      <c r="AQ426" s="425"/>
      <c r="AR426" s="425"/>
      <c r="AS426" s="425"/>
      <c r="AT426" s="425"/>
      <c r="AU426" s="425"/>
      <c r="AV426" s="425"/>
      <c r="AW426" s="425"/>
      <c r="AX426" s="425"/>
      <c r="AY426" s="425"/>
      <c r="AZ426" s="425"/>
      <c r="BA426" s="425"/>
      <c r="BB426" s="425"/>
      <c r="BC426" s="425"/>
      <c r="BD426" s="425"/>
      <c r="BE426" s="425"/>
      <c r="BF426" s="425"/>
      <c r="BG426" s="425"/>
      <c r="BH426" s="425"/>
      <c r="BI426" s="425"/>
      <c r="BJ426" s="425"/>
      <c r="BK426" s="425"/>
    </row>
    <row r="427" spans="1:63" ht="12.75" customHeight="1" x14ac:dyDescent="0.2">
      <c r="A427" s="425"/>
      <c r="B427" s="425"/>
      <c r="C427" s="425"/>
      <c r="D427" s="425"/>
      <c r="E427" s="425"/>
      <c r="F427" s="425"/>
      <c r="G427" s="425"/>
      <c r="H427" s="425"/>
      <c r="I427" s="425"/>
      <c r="J427" s="425"/>
      <c r="K427" s="425"/>
      <c r="L427" s="425"/>
      <c r="M427" s="425"/>
      <c r="N427" s="425"/>
      <c r="O427" s="425"/>
      <c r="P427" s="425"/>
      <c r="Q427" s="425"/>
      <c r="R427" s="425"/>
      <c r="S427" s="425"/>
      <c r="T427" s="425"/>
      <c r="U427" s="425"/>
      <c r="V427" s="425"/>
      <c r="W427" s="425"/>
      <c r="X427" s="425"/>
      <c r="Y427" s="425"/>
      <c r="Z427" s="425"/>
      <c r="AA427" s="425"/>
      <c r="AB427" s="425"/>
      <c r="AC427" s="425"/>
      <c r="AD427" s="425"/>
      <c r="AE427" s="425"/>
      <c r="AF427" s="425"/>
      <c r="AG427" s="425"/>
      <c r="AH427" s="425"/>
      <c r="AI427" s="425"/>
      <c r="AJ427" s="425"/>
      <c r="AK427" s="425"/>
      <c r="AL427" s="425"/>
      <c r="AM427" s="425"/>
      <c r="AN427" s="425"/>
      <c r="AO427" s="425"/>
      <c r="AP427" s="425"/>
      <c r="AQ427" s="425"/>
      <c r="AR427" s="425"/>
      <c r="AS427" s="425"/>
      <c r="AT427" s="425"/>
      <c r="AU427" s="425"/>
      <c r="AV427" s="425"/>
      <c r="AW427" s="425"/>
      <c r="AX427" s="425"/>
      <c r="AY427" s="425"/>
      <c r="AZ427" s="425"/>
      <c r="BA427" s="425"/>
      <c r="BB427" s="425"/>
      <c r="BC427" s="425"/>
      <c r="BD427" s="425"/>
      <c r="BE427" s="425"/>
      <c r="BF427" s="425"/>
      <c r="BG427" s="425"/>
      <c r="BH427" s="425"/>
      <c r="BI427" s="425"/>
      <c r="BJ427" s="425"/>
      <c r="BK427" s="425"/>
    </row>
    <row r="428" spans="1:63" ht="12.75" customHeight="1" x14ac:dyDescent="0.2">
      <c r="A428" s="425"/>
      <c r="B428" s="425"/>
      <c r="C428" s="425"/>
      <c r="D428" s="425"/>
      <c r="E428" s="425"/>
      <c r="F428" s="425"/>
      <c r="G428" s="425"/>
      <c r="H428" s="425"/>
      <c r="I428" s="425"/>
      <c r="J428" s="425"/>
      <c r="K428" s="425"/>
      <c r="L428" s="425"/>
      <c r="M428" s="425"/>
      <c r="N428" s="425"/>
      <c r="O428" s="425"/>
      <c r="P428" s="425"/>
      <c r="Q428" s="425"/>
      <c r="R428" s="425"/>
      <c r="S428" s="425"/>
      <c r="T428" s="425"/>
      <c r="U428" s="425"/>
      <c r="V428" s="425"/>
      <c r="W428" s="425"/>
      <c r="X428" s="425"/>
      <c r="Y428" s="425"/>
      <c r="Z428" s="425"/>
      <c r="AA428" s="425"/>
      <c r="AB428" s="425"/>
      <c r="AC428" s="425"/>
      <c r="AD428" s="425"/>
      <c r="AE428" s="425"/>
      <c r="AF428" s="425"/>
      <c r="AG428" s="425"/>
      <c r="AH428" s="425"/>
      <c r="AI428" s="425"/>
      <c r="AJ428" s="425"/>
      <c r="AK428" s="425"/>
      <c r="AL428" s="425"/>
      <c r="AM428" s="425"/>
      <c r="AN428" s="425"/>
      <c r="AO428" s="425"/>
      <c r="AP428" s="425"/>
      <c r="AQ428" s="425"/>
      <c r="AR428" s="425"/>
      <c r="AS428" s="425"/>
      <c r="AT428" s="425"/>
      <c r="AU428" s="425"/>
      <c r="AV428" s="425"/>
      <c r="AW428" s="425"/>
      <c r="AX428" s="425"/>
      <c r="AY428" s="425"/>
      <c r="AZ428" s="425"/>
      <c r="BA428" s="425"/>
      <c r="BB428" s="425"/>
      <c r="BC428" s="425"/>
      <c r="BD428" s="425"/>
      <c r="BE428" s="425"/>
      <c r="BF428" s="425"/>
      <c r="BG428" s="425"/>
      <c r="BH428" s="425"/>
      <c r="BI428" s="425"/>
      <c r="BJ428" s="425"/>
      <c r="BK428" s="425"/>
    </row>
    <row r="429" spans="1:63" ht="12.75" customHeight="1" x14ac:dyDescent="0.2">
      <c r="A429" s="425"/>
      <c r="B429" s="425"/>
      <c r="C429" s="425"/>
      <c r="D429" s="425"/>
      <c r="E429" s="425"/>
      <c r="F429" s="425"/>
      <c r="G429" s="425"/>
      <c r="H429" s="425"/>
      <c r="I429" s="425"/>
      <c r="J429" s="425"/>
      <c r="K429" s="425"/>
      <c r="L429" s="425"/>
      <c r="M429" s="425"/>
      <c r="N429" s="425"/>
      <c r="O429" s="425"/>
      <c r="P429" s="425"/>
      <c r="Q429" s="425"/>
      <c r="R429" s="425"/>
      <c r="S429" s="425"/>
      <c r="T429" s="425"/>
      <c r="U429" s="425"/>
      <c r="V429" s="425"/>
      <c r="W429" s="425"/>
      <c r="X429" s="425"/>
      <c r="Y429" s="425"/>
      <c r="Z429" s="425"/>
      <c r="AA429" s="425"/>
      <c r="AB429" s="425"/>
      <c r="AC429" s="425"/>
      <c r="AD429" s="425"/>
      <c r="AE429" s="425"/>
      <c r="AF429" s="425"/>
      <c r="AG429" s="425"/>
      <c r="AH429" s="425"/>
      <c r="AI429" s="425"/>
      <c r="AJ429" s="425"/>
      <c r="AK429" s="425"/>
      <c r="AL429" s="425"/>
      <c r="AM429" s="425"/>
      <c r="AN429" s="425"/>
      <c r="AO429" s="425"/>
      <c r="AP429" s="425"/>
      <c r="AQ429" s="425"/>
      <c r="AR429" s="425"/>
      <c r="AS429" s="425"/>
      <c r="AT429" s="425"/>
      <c r="AU429" s="425"/>
      <c r="AV429" s="425"/>
      <c r="AW429" s="425"/>
      <c r="AX429" s="425"/>
      <c r="AY429" s="425"/>
      <c r="AZ429" s="425"/>
      <c r="BA429" s="425"/>
      <c r="BB429" s="425"/>
      <c r="BC429" s="425"/>
      <c r="BD429" s="425"/>
      <c r="BE429" s="425"/>
      <c r="BF429" s="425"/>
      <c r="BG429" s="425"/>
      <c r="BH429" s="425"/>
      <c r="BI429" s="425"/>
      <c r="BJ429" s="425"/>
      <c r="BK429" s="425"/>
    </row>
    <row r="430" spans="1:63" ht="12.75" customHeight="1" x14ac:dyDescent="0.2">
      <c r="A430" s="425"/>
      <c r="B430" s="425"/>
      <c r="C430" s="425"/>
      <c r="D430" s="425"/>
      <c r="E430" s="425"/>
      <c r="F430" s="425"/>
      <c r="G430" s="425"/>
      <c r="H430" s="425"/>
      <c r="I430" s="425"/>
      <c r="J430" s="425"/>
      <c r="K430" s="425"/>
      <c r="L430" s="425"/>
      <c r="M430" s="425"/>
      <c r="N430" s="425"/>
      <c r="O430" s="425"/>
      <c r="P430" s="425"/>
      <c r="Q430" s="425"/>
      <c r="R430" s="425"/>
      <c r="S430" s="425"/>
      <c r="T430" s="425"/>
      <c r="U430" s="425"/>
      <c r="V430" s="425"/>
      <c r="W430" s="425"/>
      <c r="X430" s="425"/>
      <c r="Y430" s="425"/>
      <c r="Z430" s="425"/>
      <c r="AA430" s="425"/>
      <c r="AB430" s="425"/>
      <c r="AC430" s="425"/>
      <c r="AD430" s="425"/>
      <c r="AE430" s="425"/>
      <c r="AF430" s="425"/>
      <c r="AG430" s="425"/>
      <c r="AH430" s="425"/>
      <c r="AI430" s="425"/>
      <c r="AJ430" s="425"/>
      <c r="AK430" s="425"/>
      <c r="AL430" s="425"/>
      <c r="AM430" s="425"/>
      <c r="AN430" s="425"/>
      <c r="AO430" s="425"/>
      <c r="AP430" s="425"/>
      <c r="AQ430" s="425"/>
      <c r="AR430" s="425"/>
      <c r="AS430" s="425"/>
      <c r="AT430" s="425"/>
      <c r="AU430" s="425"/>
      <c r="AV430" s="425"/>
      <c r="AW430" s="425"/>
      <c r="AX430" s="425"/>
      <c r="AY430" s="425"/>
      <c r="AZ430" s="425"/>
      <c r="BA430" s="425"/>
      <c r="BB430" s="425"/>
      <c r="BC430" s="425"/>
      <c r="BD430" s="425"/>
      <c r="BE430" s="425"/>
      <c r="BF430" s="425"/>
      <c r="BG430" s="425"/>
      <c r="BH430" s="425"/>
      <c r="BI430" s="425"/>
      <c r="BJ430" s="425"/>
      <c r="BK430" s="425"/>
    </row>
    <row r="431" spans="1:63" ht="12.75" customHeight="1" x14ac:dyDescent="0.2">
      <c r="A431" s="425"/>
      <c r="B431" s="425"/>
      <c r="C431" s="425"/>
      <c r="D431" s="425"/>
      <c r="E431" s="425"/>
      <c r="F431" s="425"/>
      <c r="G431" s="425"/>
      <c r="H431" s="425"/>
      <c r="I431" s="425"/>
      <c r="J431" s="425"/>
      <c r="K431" s="425"/>
      <c r="L431" s="425"/>
      <c r="M431" s="425"/>
      <c r="N431" s="425"/>
      <c r="O431" s="425"/>
      <c r="P431" s="425"/>
      <c r="Q431" s="425"/>
      <c r="R431" s="425"/>
      <c r="S431" s="425"/>
      <c r="T431" s="425"/>
      <c r="U431" s="425"/>
      <c r="V431" s="425"/>
      <c r="W431" s="425"/>
      <c r="X431" s="425"/>
      <c r="Y431" s="425"/>
      <c r="Z431" s="425"/>
      <c r="AA431" s="425"/>
      <c r="AB431" s="425"/>
      <c r="AC431" s="425"/>
      <c r="AD431" s="425"/>
      <c r="AE431" s="425"/>
      <c r="AF431" s="425"/>
      <c r="AG431" s="425"/>
      <c r="AH431" s="425"/>
      <c r="AI431" s="425"/>
      <c r="AJ431" s="425"/>
      <c r="AK431" s="425"/>
      <c r="AL431" s="425"/>
      <c r="AM431" s="425"/>
      <c r="AN431" s="425"/>
      <c r="AO431" s="425"/>
      <c r="AP431" s="425"/>
      <c r="AQ431" s="425"/>
      <c r="AR431" s="425"/>
      <c r="AS431" s="425"/>
      <c r="AT431" s="425"/>
      <c r="AU431" s="425"/>
      <c r="AV431" s="425"/>
      <c r="AW431" s="425"/>
      <c r="AX431" s="425"/>
      <c r="AY431" s="425"/>
      <c r="AZ431" s="425"/>
      <c r="BA431" s="425"/>
      <c r="BB431" s="425"/>
      <c r="BC431" s="425"/>
      <c r="BD431" s="425"/>
      <c r="BE431" s="425"/>
      <c r="BF431" s="425"/>
      <c r="BG431" s="425"/>
      <c r="BH431" s="425"/>
      <c r="BI431" s="425"/>
      <c r="BJ431" s="425"/>
      <c r="BK431" s="425"/>
    </row>
    <row r="432" spans="1:63" ht="12.75" customHeight="1" x14ac:dyDescent="0.2">
      <c r="A432" s="425"/>
      <c r="B432" s="425"/>
      <c r="C432" s="425"/>
      <c r="D432" s="425"/>
      <c r="E432" s="425"/>
      <c r="F432" s="425"/>
      <c r="G432" s="425"/>
      <c r="H432" s="425"/>
      <c r="I432" s="425"/>
      <c r="J432" s="425"/>
      <c r="K432" s="425"/>
      <c r="L432" s="425"/>
      <c r="M432" s="425"/>
      <c r="N432" s="425"/>
      <c r="O432" s="425"/>
      <c r="P432" s="425"/>
      <c r="Q432" s="425"/>
      <c r="R432" s="425"/>
      <c r="S432" s="425"/>
      <c r="T432" s="425"/>
      <c r="U432" s="425"/>
      <c r="V432" s="425"/>
      <c r="W432" s="425"/>
      <c r="X432" s="425"/>
      <c r="Y432" s="425"/>
      <c r="Z432" s="425"/>
      <c r="AA432" s="425"/>
      <c r="AB432" s="425"/>
      <c r="AC432" s="425"/>
      <c r="AD432" s="425"/>
      <c r="AE432" s="425"/>
      <c r="AF432" s="425"/>
      <c r="AG432" s="425"/>
      <c r="AH432" s="425"/>
      <c r="AI432" s="425"/>
      <c r="AJ432" s="425"/>
      <c r="AK432" s="425"/>
      <c r="AL432" s="425"/>
      <c r="AM432" s="425"/>
      <c r="AN432" s="425"/>
      <c r="AO432" s="425"/>
      <c r="AP432" s="425"/>
      <c r="AQ432" s="425"/>
      <c r="AR432" s="425"/>
      <c r="AS432" s="425"/>
      <c r="AT432" s="425"/>
      <c r="AU432" s="425"/>
      <c r="AV432" s="425"/>
      <c r="AW432" s="425"/>
      <c r="AX432" s="425"/>
      <c r="AY432" s="425"/>
      <c r="AZ432" s="425"/>
      <c r="BA432" s="425"/>
      <c r="BB432" s="425"/>
      <c r="BC432" s="425"/>
      <c r="BD432" s="425"/>
      <c r="BE432" s="425"/>
      <c r="BF432" s="425"/>
      <c r="BG432" s="425"/>
      <c r="BH432" s="425"/>
      <c r="BI432" s="425"/>
      <c r="BJ432" s="425"/>
      <c r="BK432" s="425"/>
    </row>
    <row r="433" spans="1:63" ht="12.75" customHeight="1" x14ac:dyDescent="0.2">
      <c r="A433" s="425"/>
      <c r="B433" s="425"/>
      <c r="C433" s="425"/>
      <c r="D433" s="425"/>
      <c r="E433" s="425"/>
      <c r="F433" s="425"/>
      <c r="G433" s="425"/>
      <c r="H433" s="425"/>
      <c r="I433" s="425"/>
      <c r="J433" s="425"/>
      <c r="K433" s="425"/>
      <c r="L433" s="425"/>
      <c r="M433" s="425"/>
      <c r="N433" s="425"/>
      <c r="O433" s="425"/>
      <c r="P433" s="425"/>
      <c r="Q433" s="425"/>
      <c r="R433" s="425"/>
      <c r="S433" s="425"/>
      <c r="T433" s="425"/>
      <c r="U433" s="425"/>
      <c r="V433" s="425"/>
      <c r="W433" s="425"/>
      <c r="X433" s="425"/>
      <c r="Y433" s="425"/>
      <c r="Z433" s="425"/>
      <c r="AA433" s="425"/>
      <c r="AB433" s="425"/>
      <c r="AC433" s="425"/>
      <c r="AD433" s="425"/>
      <c r="AE433" s="425"/>
      <c r="AF433" s="425"/>
      <c r="AG433" s="425"/>
      <c r="AH433" s="425"/>
      <c r="AI433" s="425"/>
      <c r="AJ433" s="425"/>
      <c r="AK433" s="425"/>
      <c r="AL433" s="425"/>
      <c r="AM433" s="425"/>
      <c r="AN433" s="425"/>
      <c r="AO433" s="425"/>
      <c r="AP433" s="425"/>
      <c r="AQ433" s="425"/>
      <c r="AR433" s="425"/>
      <c r="AS433" s="425"/>
      <c r="AT433" s="425"/>
      <c r="AU433" s="425"/>
      <c r="AV433" s="425"/>
      <c r="AW433" s="425"/>
      <c r="AX433" s="425"/>
      <c r="AY433" s="425"/>
      <c r="AZ433" s="425"/>
      <c r="BA433" s="425"/>
      <c r="BB433" s="425"/>
      <c r="BC433" s="425"/>
      <c r="BD433" s="425"/>
      <c r="BE433" s="425"/>
      <c r="BF433" s="425"/>
      <c r="BG433" s="425"/>
      <c r="BH433" s="425"/>
      <c r="BI433" s="425"/>
      <c r="BJ433" s="425"/>
      <c r="BK433" s="425"/>
    </row>
    <row r="434" spans="1:63" ht="12.75" customHeight="1" x14ac:dyDescent="0.2">
      <c r="A434" s="425"/>
      <c r="B434" s="425"/>
      <c r="C434" s="425"/>
      <c r="D434" s="425"/>
      <c r="E434" s="425"/>
      <c r="F434" s="425"/>
      <c r="G434" s="425"/>
      <c r="H434" s="425"/>
      <c r="I434" s="425"/>
      <c r="J434" s="425"/>
      <c r="K434" s="425"/>
      <c r="L434" s="425"/>
      <c r="M434" s="425"/>
      <c r="N434" s="425"/>
      <c r="O434" s="425"/>
      <c r="P434" s="425"/>
      <c r="Q434" s="425"/>
      <c r="R434" s="425"/>
      <c r="S434" s="425"/>
      <c r="T434" s="425"/>
      <c r="U434" s="425"/>
      <c r="V434" s="425"/>
      <c r="W434" s="425"/>
      <c r="X434" s="425"/>
      <c r="Y434" s="425"/>
      <c r="Z434" s="425"/>
      <c r="AA434" s="425"/>
      <c r="AB434" s="425"/>
      <c r="AC434" s="425"/>
      <c r="AD434" s="425"/>
      <c r="AE434" s="425"/>
      <c r="AF434" s="425"/>
      <c r="AG434" s="425"/>
      <c r="AH434" s="425"/>
      <c r="AI434" s="425"/>
      <c r="AJ434" s="425"/>
      <c r="AK434" s="425"/>
      <c r="AL434" s="425"/>
      <c r="AM434" s="425"/>
      <c r="AN434" s="425"/>
      <c r="AO434" s="425"/>
      <c r="AP434" s="425"/>
      <c r="AQ434" s="425"/>
      <c r="AR434" s="425"/>
      <c r="AS434" s="425"/>
      <c r="AT434" s="425"/>
      <c r="AU434" s="425"/>
      <c r="AV434" s="425"/>
      <c r="AW434" s="425"/>
      <c r="AX434" s="425"/>
      <c r="AY434" s="425"/>
      <c r="AZ434" s="425"/>
      <c r="BA434" s="425"/>
      <c r="BB434" s="425"/>
      <c r="BC434" s="425"/>
      <c r="BD434" s="425"/>
      <c r="BE434" s="425"/>
      <c r="BF434" s="425"/>
      <c r="BG434" s="425"/>
      <c r="BH434" s="425"/>
      <c r="BI434" s="425"/>
      <c r="BJ434" s="425"/>
      <c r="BK434" s="425"/>
    </row>
    <row r="435" spans="1:63" ht="12.75" customHeight="1" x14ac:dyDescent="0.2">
      <c r="A435" s="425"/>
      <c r="B435" s="425"/>
      <c r="C435" s="425"/>
      <c r="D435" s="425"/>
      <c r="E435" s="425"/>
      <c r="F435" s="425"/>
      <c r="G435" s="425"/>
      <c r="H435" s="425"/>
      <c r="I435" s="425"/>
      <c r="J435" s="425"/>
      <c r="K435" s="425"/>
      <c r="L435" s="425"/>
      <c r="M435" s="425"/>
      <c r="N435" s="425"/>
      <c r="O435" s="425"/>
      <c r="P435" s="425"/>
      <c r="Q435" s="425"/>
      <c r="R435" s="425"/>
      <c r="S435" s="425"/>
      <c r="T435" s="425"/>
      <c r="U435" s="425"/>
      <c r="V435" s="425"/>
      <c r="W435" s="425"/>
      <c r="X435" s="425"/>
      <c r="Y435" s="425"/>
      <c r="Z435" s="425"/>
      <c r="AA435" s="425"/>
      <c r="AB435" s="425"/>
      <c r="AC435" s="425"/>
      <c r="AD435" s="425"/>
      <c r="AE435" s="425"/>
      <c r="AF435" s="425"/>
      <c r="AG435" s="425"/>
      <c r="AH435" s="425"/>
      <c r="AI435" s="425"/>
      <c r="AJ435" s="425"/>
      <c r="AK435" s="425"/>
      <c r="AL435" s="425"/>
      <c r="AM435" s="425"/>
      <c r="AN435" s="425"/>
      <c r="AO435" s="425"/>
      <c r="AP435" s="425"/>
      <c r="AQ435" s="425"/>
      <c r="AR435" s="425"/>
      <c r="AS435" s="425"/>
      <c r="AT435" s="425"/>
      <c r="AU435" s="425"/>
      <c r="AV435" s="425"/>
      <c r="AW435" s="425"/>
      <c r="AX435" s="425"/>
      <c r="AY435" s="425"/>
      <c r="AZ435" s="425"/>
      <c r="BA435" s="425"/>
      <c r="BB435" s="425"/>
      <c r="BC435" s="425"/>
      <c r="BD435" s="425"/>
      <c r="BE435" s="425"/>
      <c r="BF435" s="425"/>
      <c r="BG435" s="425"/>
      <c r="BH435" s="425"/>
      <c r="BI435" s="425"/>
      <c r="BJ435" s="425"/>
      <c r="BK435" s="425"/>
    </row>
    <row r="436" spans="1:63" ht="12.75" customHeight="1" x14ac:dyDescent="0.2">
      <c r="A436" s="425"/>
      <c r="B436" s="425"/>
      <c r="C436" s="425"/>
      <c r="D436" s="425"/>
      <c r="E436" s="425"/>
      <c r="F436" s="425"/>
      <c r="G436" s="425"/>
      <c r="H436" s="425"/>
      <c r="I436" s="425"/>
      <c r="J436" s="425"/>
      <c r="K436" s="425"/>
      <c r="L436" s="425"/>
      <c r="M436" s="425"/>
      <c r="N436" s="425"/>
      <c r="O436" s="425"/>
      <c r="P436" s="425"/>
      <c r="Q436" s="425"/>
      <c r="R436" s="425"/>
      <c r="S436" s="425"/>
      <c r="T436" s="425"/>
      <c r="U436" s="425"/>
      <c r="V436" s="425"/>
      <c r="W436" s="425"/>
      <c r="X436" s="425"/>
      <c r="Y436" s="425"/>
      <c r="Z436" s="425"/>
      <c r="AA436" s="425"/>
      <c r="AB436" s="425"/>
      <c r="AC436" s="425"/>
      <c r="AD436" s="425"/>
      <c r="AE436" s="425"/>
      <c r="AF436" s="425"/>
      <c r="AG436" s="425"/>
      <c r="AH436" s="425"/>
      <c r="AI436" s="425"/>
      <c r="AJ436" s="425"/>
      <c r="AK436" s="425"/>
      <c r="AL436" s="425"/>
      <c r="AM436" s="425"/>
      <c r="AN436" s="425"/>
      <c r="AO436" s="425"/>
      <c r="AP436" s="425"/>
      <c r="AQ436" s="425"/>
      <c r="AR436" s="425"/>
      <c r="AS436" s="425"/>
      <c r="AT436" s="425"/>
      <c r="AU436" s="425"/>
      <c r="AV436" s="425"/>
      <c r="AW436" s="425"/>
      <c r="AX436" s="425"/>
      <c r="AY436" s="425"/>
      <c r="AZ436" s="425"/>
      <c r="BA436" s="425"/>
      <c r="BB436" s="425"/>
      <c r="BC436" s="425"/>
      <c r="BD436" s="425"/>
      <c r="BE436" s="425"/>
      <c r="BF436" s="425"/>
      <c r="BG436" s="425"/>
      <c r="BH436" s="425"/>
      <c r="BI436" s="425"/>
      <c r="BJ436" s="425"/>
      <c r="BK436" s="425"/>
    </row>
    <row r="437" spans="1:63" ht="12.75" customHeight="1" x14ac:dyDescent="0.2">
      <c r="A437" s="425"/>
      <c r="B437" s="425"/>
      <c r="C437" s="425"/>
      <c r="D437" s="425"/>
      <c r="E437" s="425"/>
      <c r="F437" s="425"/>
      <c r="G437" s="425"/>
      <c r="H437" s="425"/>
      <c r="I437" s="425"/>
      <c r="J437" s="425"/>
      <c r="K437" s="425"/>
      <c r="L437" s="425"/>
      <c r="M437" s="425"/>
      <c r="N437" s="425"/>
      <c r="O437" s="425"/>
      <c r="P437" s="425"/>
      <c r="Q437" s="425"/>
      <c r="R437" s="425"/>
      <c r="S437" s="425"/>
      <c r="T437" s="425"/>
      <c r="U437" s="425"/>
      <c r="V437" s="425"/>
      <c r="W437" s="425"/>
      <c r="X437" s="425"/>
      <c r="Y437" s="425"/>
      <c r="Z437" s="425"/>
      <c r="AA437" s="425"/>
      <c r="AB437" s="425"/>
      <c r="AC437" s="425"/>
      <c r="AD437" s="425"/>
      <c r="AE437" s="425"/>
      <c r="AF437" s="425"/>
      <c r="AG437" s="425"/>
      <c r="AH437" s="425"/>
      <c r="AI437" s="425"/>
      <c r="AJ437" s="425"/>
      <c r="AK437" s="425"/>
      <c r="AL437" s="425"/>
      <c r="AM437" s="425"/>
      <c r="AN437" s="425"/>
      <c r="AO437" s="425"/>
      <c r="AP437" s="425"/>
      <c r="AQ437" s="425"/>
      <c r="AR437" s="425"/>
      <c r="AS437" s="425"/>
      <c r="AT437" s="425"/>
      <c r="AU437" s="425"/>
      <c r="AV437" s="425"/>
      <c r="AW437" s="425"/>
      <c r="AX437" s="425"/>
      <c r="AY437" s="425"/>
      <c r="AZ437" s="425"/>
      <c r="BA437" s="425"/>
      <c r="BB437" s="425"/>
      <c r="BC437" s="425"/>
      <c r="BD437" s="425"/>
      <c r="BE437" s="425"/>
      <c r="BF437" s="425"/>
      <c r="BG437" s="425"/>
      <c r="BH437" s="425"/>
      <c r="BI437" s="425"/>
      <c r="BJ437" s="425"/>
      <c r="BK437" s="425"/>
    </row>
    <row r="438" spans="1:63" ht="12.75" customHeight="1" x14ac:dyDescent="0.2">
      <c r="A438" s="425"/>
      <c r="B438" s="425"/>
      <c r="C438" s="425"/>
      <c r="D438" s="425"/>
      <c r="E438" s="425"/>
      <c r="F438" s="425"/>
      <c r="G438" s="425"/>
      <c r="H438" s="425"/>
      <c r="I438" s="425"/>
      <c r="J438" s="425"/>
      <c r="K438" s="425"/>
      <c r="L438" s="425"/>
      <c r="M438" s="425"/>
      <c r="N438" s="425"/>
      <c r="O438" s="425"/>
      <c r="P438" s="425"/>
      <c r="Q438" s="425"/>
      <c r="R438" s="425"/>
      <c r="S438" s="425"/>
      <c r="T438" s="425"/>
      <c r="U438" s="425"/>
      <c r="V438" s="425"/>
      <c r="W438" s="425"/>
      <c r="X438" s="425"/>
      <c r="Y438" s="425"/>
      <c r="Z438" s="425"/>
      <c r="AA438" s="425"/>
      <c r="AB438" s="425"/>
      <c r="AC438" s="425"/>
      <c r="AD438" s="425"/>
      <c r="AE438" s="425"/>
      <c r="AF438" s="425"/>
      <c r="AG438" s="425"/>
      <c r="AH438" s="425"/>
      <c r="AI438" s="425"/>
      <c r="AJ438" s="425"/>
      <c r="AK438" s="425"/>
      <c r="AL438" s="425"/>
      <c r="AM438" s="425"/>
      <c r="AN438" s="425"/>
      <c r="AO438" s="425"/>
      <c r="AP438" s="425"/>
      <c r="AQ438" s="425"/>
      <c r="AR438" s="425"/>
      <c r="AS438" s="425"/>
      <c r="AT438" s="425"/>
      <c r="AU438" s="425"/>
      <c r="AV438" s="425"/>
      <c r="AW438" s="425"/>
      <c r="AX438" s="425"/>
      <c r="AY438" s="425"/>
      <c r="AZ438" s="425"/>
      <c r="BA438" s="425"/>
      <c r="BB438" s="425"/>
      <c r="BC438" s="425"/>
      <c r="BD438" s="425"/>
      <c r="BE438" s="425"/>
      <c r="BF438" s="425"/>
      <c r="BG438" s="425"/>
      <c r="BH438" s="425"/>
      <c r="BI438" s="425"/>
      <c r="BJ438" s="425"/>
      <c r="BK438" s="425"/>
    </row>
    <row r="439" spans="1:63" ht="12.75" customHeight="1" x14ac:dyDescent="0.2">
      <c r="A439" s="425"/>
      <c r="B439" s="425"/>
      <c r="C439" s="425"/>
      <c r="D439" s="425"/>
      <c r="E439" s="425"/>
      <c r="F439" s="425"/>
      <c r="G439" s="425"/>
      <c r="H439" s="425"/>
      <c r="I439" s="425"/>
      <c r="J439" s="425"/>
      <c r="K439" s="425"/>
      <c r="L439" s="425"/>
      <c r="M439" s="425"/>
      <c r="N439" s="425"/>
      <c r="O439" s="425"/>
      <c r="P439" s="425"/>
      <c r="Q439" s="425"/>
      <c r="R439" s="425"/>
      <c r="S439" s="425"/>
      <c r="T439" s="425"/>
      <c r="U439" s="425"/>
      <c r="V439" s="425"/>
      <c r="W439" s="425"/>
      <c r="X439" s="425"/>
      <c r="Y439" s="425"/>
      <c r="Z439" s="425"/>
      <c r="AA439" s="425"/>
      <c r="AB439" s="425"/>
      <c r="AC439" s="425"/>
      <c r="AD439" s="425"/>
      <c r="AE439" s="425"/>
      <c r="AF439" s="425"/>
      <c r="AG439" s="425"/>
      <c r="AH439" s="425"/>
      <c r="AI439" s="425"/>
      <c r="AJ439" s="425"/>
      <c r="AK439" s="425"/>
      <c r="AL439" s="425"/>
      <c r="AM439" s="425"/>
      <c r="AN439" s="425"/>
      <c r="AO439" s="425"/>
      <c r="AP439" s="425"/>
      <c r="AQ439" s="425"/>
      <c r="AR439" s="425"/>
      <c r="AS439" s="425"/>
      <c r="AT439" s="425"/>
      <c r="AU439" s="425"/>
      <c r="AV439" s="425"/>
      <c r="AW439" s="425"/>
      <c r="AX439" s="425"/>
      <c r="AY439" s="425"/>
      <c r="AZ439" s="425"/>
      <c r="BA439" s="425"/>
      <c r="BB439" s="425"/>
      <c r="BC439" s="425"/>
      <c r="BD439" s="425"/>
      <c r="BE439" s="425"/>
      <c r="BF439" s="425"/>
      <c r="BG439" s="425"/>
      <c r="BH439" s="425"/>
      <c r="BI439" s="425"/>
      <c r="BJ439" s="425"/>
      <c r="BK439" s="425"/>
    </row>
    <row r="440" spans="1:63" ht="12.75" customHeight="1" x14ac:dyDescent="0.2">
      <c r="A440" s="425"/>
      <c r="B440" s="425"/>
      <c r="C440" s="425"/>
      <c r="D440" s="425"/>
      <c r="E440" s="425"/>
      <c r="F440" s="425"/>
      <c r="G440" s="425"/>
      <c r="H440" s="425"/>
      <c r="I440" s="425"/>
      <c r="J440" s="425"/>
      <c r="K440" s="425"/>
      <c r="L440" s="425"/>
      <c r="M440" s="425"/>
      <c r="N440" s="425"/>
      <c r="O440" s="425"/>
      <c r="P440" s="425"/>
      <c r="Q440" s="425"/>
      <c r="R440" s="425"/>
      <c r="S440" s="425"/>
      <c r="T440" s="425"/>
      <c r="U440" s="425"/>
      <c r="V440" s="425"/>
      <c r="W440" s="425"/>
      <c r="X440" s="425"/>
      <c r="Y440" s="425"/>
      <c r="Z440" s="425"/>
      <c r="AA440" s="425"/>
      <c r="AB440" s="425"/>
      <c r="AC440" s="425"/>
      <c r="AD440" s="425"/>
      <c r="AE440" s="425"/>
      <c r="AF440" s="425"/>
      <c r="AG440" s="425"/>
      <c r="AH440" s="425"/>
      <c r="AI440" s="425"/>
      <c r="AJ440" s="425"/>
      <c r="AK440" s="425"/>
      <c r="AL440" s="425"/>
      <c r="AM440" s="425"/>
      <c r="AN440" s="425"/>
      <c r="AO440" s="425"/>
      <c r="AP440" s="425"/>
      <c r="AQ440" s="425"/>
      <c r="AR440" s="425"/>
      <c r="AS440" s="425"/>
      <c r="AT440" s="425"/>
      <c r="AU440" s="425"/>
      <c r="AV440" s="425"/>
      <c r="AW440" s="425"/>
      <c r="AX440" s="425"/>
      <c r="AY440" s="425"/>
      <c r="AZ440" s="425"/>
      <c r="BA440" s="425"/>
      <c r="BB440" s="425"/>
      <c r="BC440" s="425"/>
      <c r="BD440" s="425"/>
      <c r="BE440" s="425"/>
      <c r="BF440" s="425"/>
      <c r="BG440" s="425"/>
      <c r="BH440" s="425"/>
      <c r="BI440" s="425"/>
      <c r="BJ440" s="425"/>
      <c r="BK440" s="425"/>
    </row>
    <row r="441" spans="1:63" ht="12.75" customHeight="1" x14ac:dyDescent="0.2">
      <c r="A441" s="425"/>
      <c r="B441" s="425"/>
      <c r="C441" s="425"/>
      <c r="D441" s="425"/>
      <c r="E441" s="425"/>
      <c r="F441" s="425"/>
      <c r="G441" s="425"/>
      <c r="H441" s="425"/>
      <c r="I441" s="425"/>
      <c r="J441" s="425"/>
      <c r="K441" s="425"/>
      <c r="L441" s="425"/>
      <c r="M441" s="425"/>
      <c r="N441" s="425"/>
      <c r="O441" s="425"/>
      <c r="P441" s="425"/>
      <c r="Q441" s="425"/>
      <c r="R441" s="425"/>
      <c r="S441" s="425"/>
      <c r="T441" s="425"/>
      <c r="U441" s="425"/>
      <c r="V441" s="425"/>
      <c r="W441" s="425"/>
      <c r="X441" s="425"/>
      <c r="Y441" s="425"/>
      <c r="Z441" s="425"/>
      <c r="AA441" s="425"/>
      <c r="AB441" s="425"/>
      <c r="AC441" s="425"/>
      <c r="AD441" s="425"/>
      <c r="AE441" s="425"/>
      <c r="AF441" s="425"/>
      <c r="AG441" s="425"/>
      <c r="AH441" s="425"/>
      <c r="AI441" s="425"/>
      <c r="AJ441" s="425"/>
      <c r="AK441" s="425"/>
      <c r="AL441" s="425"/>
      <c r="AM441" s="425"/>
      <c r="AN441" s="425"/>
      <c r="AO441" s="425"/>
      <c r="AP441" s="425"/>
      <c r="AQ441" s="425"/>
      <c r="AR441" s="425"/>
      <c r="AS441" s="425"/>
      <c r="AT441" s="425"/>
      <c r="AU441" s="425"/>
      <c r="AV441" s="425"/>
      <c r="AW441" s="425"/>
      <c r="AX441" s="425"/>
      <c r="AY441" s="425"/>
      <c r="AZ441" s="425"/>
      <c r="BA441" s="425"/>
      <c r="BB441" s="425"/>
      <c r="BC441" s="425"/>
      <c r="BD441" s="425"/>
      <c r="BE441" s="425"/>
      <c r="BF441" s="425"/>
      <c r="BG441" s="425"/>
      <c r="BH441" s="425"/>
      <c r="BI441" s="425"/>
      <c r="BJ441" s="425"/>
      <c r="BK441" s="425"/>
    </row>
    <row r="442" spans="1:63" ht="12.75" customHeight="1" x14ac:dyDescent="0.2">
      <c r="A442" s="425"/>
      <c r="B442" s="425"/>
      <c r="C442" s="425"/>
      <c r="D442" s="425"/>
      <c r="E442" s="425"/>
      <c r="F442" s="425"/>
      <c r="G442" s="425"/>
      <c r="H442" s="425"/>
      <c r="I442" s="425"/>
      <c r="J442" s="425"/>
      <c r="K442" s="425"/>
      <c r="L442" s="425"/>
      <c r="M442" s="425"/>
      <c r="N442" s="425"/>
      <c r="O442" s="425"/>
      <c r="P442" s="425"/>
      <c r="Q442" s="425"/>
      <c r="R442" s="425"/>
      <c r="S442" s="425"/>
      <c r="T442" s="425"/>
      <c r="U442" s="425"/>
      <c r="V442" s="425"/>
      <c r="W442" s="425"/>
      <c r="X442" s="425"/>
      <c r="Y442" s="425"/>
      <c r="Z442" s="425"/>
      <c r="AA442" s="425"/>
      <c r="AB442" s="425"/>
      <c r="AC442" s="425"/>
      <c r="AD442" s="425"/>
      <c r="AE442" s="425"/>
      <c r="AF442" s="425"/>
      <c r="AG442" s="425"/>
      <c r="AH442" s="425"/>
      <c r="AI442" s="425"/>
      <c r="AJ442" s="425"/>
      <c r="AK442" s="425"/>
      <c r="AL442" s="425"/>
      <c r="AM442" s="425"/>
      <c r="AN442" s="425"/>
      <c r="AO442" s="425"/>
      <c r="AP442" s="425"/>
      <c r="AQ442" s="425"/>
      <c r="AR442" s="425"/>
      <c r="AS442" s="425"/>
      <c r="AT442" s="425"/>
      <c r="AU442" s="425"/>
      <c r="AV442" s="425"/>
      <c r="AW442" s="425"/>
      <c r="AX442" s="425"/>
      <c r="AY442" s="425"/>
      <c r="AZ442" s="425"/>
      <c r="BA442" s="425"/>
      <c r="BB442" s="425"/>
      <c r="BC442" s="425"/>
      <c r="BD442" s="425"/>
      <c r="BE442" s="425"/>
      <c r="BF442" s="425"/>
      <c r="BG442" s="425"/>
      <c r="BH442" s="425"/>
      <c r="BI442" s="425"/>
      <c r="BJ442" s="425"/>
      <c r="BK442" s="425"/>
    </row>
    <row r="443" spans="1:63" ht="12.75" customHeight="1" x14ac:dyDescent="0.2">
      <c r="A443" s="425"/>
      <c r="B443" s="425"/>
      <c r="C443" s="425"/>
      <c r="D443" s="425"/>
      <c r="E443" s="425"/>
      <c r="F443" s="425"/>
      <c r="G443" s="425"/>
      <c r="H443" s="425"/>
      <c r="I443" s="425"/>
      <c r="J443" s="425"/>
      <c r="K443" s="425"/>
      <c r="L443" s="425"/>
      <c r="M443" s="425"/>
      <c r="N443" s="425"/>
      <c r="O443" s="425"/>
      <c r="P443" s="425"/>
      <c r="Q443" s="425"/>
      <c r="R443" s="425"/>
      <c r="S443" s="425"/>
      <c r="T443" s="425"/>
      <c r="U443" s="425"/>
      <c r="V443" s="425"/>
      <c r="W443" s="425"/>
      <c r="X443" s="425"/>
      <c r="Y443" s="425"/>
      <c r="Z443" s="425"/>
      <c r="AA443" s="425"/>
      <c r="AB443" s="425"/>
      <c r="AC443" s="425"/>
      <c r="AD443" s="425"/>
      <c r="AE443" s="425"/>
      <c r="AF443" s="425"/>
      <c r="AG443" s="425"/>
      <c r="AH443" s="425"/>
      <c r="AI443" s="425"/>
      <c r="AJ443" s="425"/>
      <c r="AK443" s="425"/>
      <c r="AL443" s="425"/>
      <c r="AM443" s="425"/>
      <c r="AN443" s="425"/>
      <c r="AO443" s="425"/>
      <c r="AP443" s="425"/>
      <c r="AQ443" s="425"/>
      <c r="AR443" s="425"/>
      <c r="AS443" s="425"/>
      <c r="AT443" s="425"/>
      <c r="AU443" s="425"/>
      <c r="AV443" s="425"/>
      <c r="AW443" s="425"/>
      <c r="AX443" s="425"/>
      <c r="AY443" s="425"/>
      <c r="AZ443" s="425"/>
      <c r="BA443" s="425"/>
      <c r="BB443" s="425"/>
      <c r="BC443" s="425"/>
      <c r="BD443" s="425"/>
      <c r="BE443" s="425"/>
      <c r="BF443" s="425"/>
      <c r="BG443" s="425"/>
      <c r="BH443" s="425"/>
      <c r="BI443" s="425"/>
      <c r="BJ443" s="425"/>
      <c r="BK443" s="425"/>
    </row>
    <row r="444" spans="1:63" ht="12.75" customHeight="1" x14ac:dyDescent="0.2">
      <c r="A444" s="425"/>
      <c r="B444" s="425"/>
      <c r="C444" s="425"/>
      <c r="D444" s="425"/>
      <c r="E444" s="425"/>
      <c r="F444" s="425"/>
      <c r="G444" s="425"/>
      <c r="H444" s="425"/>
      <c r="I444" s="425"/>
      <c r="J444" s="425"/>
      <c r="K444" s="425"/>
      <c r="L444" s="425"/>
      <c r="M444" s="425"/>
      <c r="N444" s="425"/>
      <c r="O444" s="425"/>
      <c r="P444" s="425"/>
      <c r="Q444" s="425"/>
      <c r="R444" s="425"/>
      <c r="S444" s="425"/>
      <c r="T444" s="425"/>
      <c r="U444" s="425"/>
      <c r="V444" s="425"/>
      <c r="W444" s="425"/>
      <c r="X444" s="425"/>
      <c r="Y444" s="425"/>
      <c r="Z444" s="425"/>
      <c r="AA444" s="425"/>
      <c r="AB444" s="425"/>
      <c r="AC444" s="425"/>
      <c r="AD444" s="425"/>
      <c r="AE444" s="425"/>
      <c r="AF444" s="425"/>
      <c r="AG444" s="425"/>
      <c r="AH444" s="425"/>
      <c r="AI444" s="425"/>
      <c r="AJ444" s="425"/>
      <c r="AK444" s="425"/>
      <c r="AL444" s="425"/>
      <c r="AM444" s="425"/>
      <c r="AN444" s="425"/>
      <c r="AO444" s="425"/>
      <c r="AP444" s="425"/>
      <c r="AQ444" s="425"/>
      <c r="AR444" s="425"/>
      <c r="AS444" s="425"/>
      <c r="AT444" s="425"/>
      <c r="AU444" s="425"/>
      <c r="AV444" s="425"/>
      <c r="AW444" s="425"/>
      <c r="AX444" s="425"/>
      <c r="AY444" s="425"/>
      <c r="AZ444" s="425"/>
      <c r="BA444" s="425"/>
      <c r="BB444" s="425"/>
      <c r="BC444" s="425"/>
      <c r="BD444" s="425"/>
      <c r="BE444" s="425"/>
      <c r="BF444" s="425"/>
      <c r="BG444" s="425"/>
      <c r="BH444" s="425"/>
      <c r="BI444" s="425"/>
      <c r="BJ444" s="425"/>
      <c r="BK444" s="425"/>
    </row>
    <row r="445" spans="1:63" ht="12.75" customHeight="1" x14ac:dyDescent="0.2">
      <c r="A445" s="425"/>
      <c r="B445" s="425"/>
      <c r="C445" s="425"/>
      <c r="D445" s="425"/>
      <c r="E445" s="425"/>
      <c r="F445" s="425"/>
      <c r="G445" s="425"/>
      <c r="H445" s="425"/>
      <c r="I445" s="425"/>
      <c r="J445" s="425"/>
      <c r="K445" s="425"/>
      <c r="L445" s="425"/>
      <c r="M445" s="425"/>
      <c r="N445" s="425"/>
      <c r="O445" s="425"/>
      <c r="P445" s="425"/>
      <c r="Q445" s="425"/>
      <c r="R445" s="425"/>
      <c r="S445" s="425"/>
      <c r="T445" s="425"/>
      <c r="U445" s="425"/>
      <c r="V445" s="425"/>
      <c r="W445" s="425"/>
      <c r="X445" s="425"/>
      <c r="Y445" s="425"/>
      <c r="Z445" s="425"/>
      <c r="AA445" s="425"/>
      <c r="AB445" s="425"/>
      <c r="AC445" s="425"/>
      <c r="AD445" s="425"/>
      <c r="AE445" s="425"/>
      <c r="AF445" s="425"/>
      <c r="AG445" s="425"/>
      <c r="AH445" s="425"/>
      <c r="AI445" s="425"/>
      <c r="AJ445" s="425"/>
      <c r="AK445" s="425"/>
      <c r="AL445" s="425"/>
      <c r="AM445" s="425"/>
      <c r="AN445" s="425"/>
      <c r="AO445" s="425"/>
      <c r="AP445" s="425"/>
      <c r="AQ445" s="425"/>
      <c r="AR445" s="425"/>
      <c r="AS445" s="425"/>
      <c r="AT445" s="425"/>
      <c r="AU445" s="425"/>
      <c r="AV445" s="425"/>
      <c r="AW445" s="425"/>
      <c r="AX445" s="425"/>
      <c r="AY445" s="425"/>
      <c r="AZ445" s="425"/>
      <c r="BA445" s="425"/>
      <c r="BB445" s="425"/>
      <c r="BC445" s="425"/>
      <c r="BD445" s="425"/>
      <c r="BE445" s="425"/>
      <c r="BF445" s="425"/>
      <c r="BG445" s="425"/>
      <c r="BH445" s="425"/>
      <c r="BI445" s="425"/>
      <c r="BJ445" s="425"/>
      <c r="BK445" s="425"/>
    </row>
    <row r="446" spans="1:63" ht="12.75" customHeight="1" x14ac:dyDescent="0.2">
      <c r="A446" s="425"/>
      <c r="B446" s="425"/>
      <c r="C446" s="425"/>
      <c r="D446" s="425"/>
      <c r="E446" s="425"/>
      <c r="F446" s="425"/>
      <c r="G446" s="425"/>
      <c r="H446" s="425"/>
      <c r="I446" s="425"/>
      <c r="J446" s="425"/>
      <c r="K446" s="425"/>
      <c r="L446" s="425"/>
      <c r="M446" s="425"/>
      <c r="N446" s="425"/>
      <c r="O446" s="425"/>
      <c r="P446" s="425"/>
      <c r="Q446" s="425"/>
      <c r="R446" s="425"/>
      <c r="S446" s="425"/>
      <c r="T446" s="425"/>
      <c r="U446" s="425"/>
      <c r="V446" s="425"/>
      <c r="W446" s="425"/>
      <c r="X446" s="425"/>
      <c r="Y446" s="425"/>
      <c r="Z446" s="425"/>
      <c r="AA446" s="425"/>
      <c r="AB446" s="425"/>
      <c r="AC446" s="425"/>
      <c r="AD446" s="425"/>
      <c r="AE446" s="425"/>
      <c r="AF446" s="425"/>
      <c r="AG446" s="425"/>
      <c r="AH446" s="425"/>
      <c r="AI446" s="425"/>
      <c r="AJ446" s="425"/>
      <c r="AK446" s="425"/>
      <c r="AL446" s="425"/>
      <c r="AM446" s="425"/>
      <c r="AN446" s="425"/>
      <c r="AO446" s="425"/>
      <c r="AP446" s="425"/>
      <c r="AQ446" s="425"/>
      <c r="AR446" s="425"/>
      <c r="AS446" s="425"/>
      <c r="AT446" s="425"/>
      <c r="AU446" s="425"/>
      <c r="AV446" s="425"/>
      <c r="AW446" s="425"/>
      <c r="AX446" s="425"/>
      <c r="AY446" s="425"/>
      <c r="AZ446" s="425"/>
      <c r="BA446" s="425"/>
      <c r="BB446" s="425"/>
      <c r="BC446" s="425"/>
      <c r="BD446" s="425"/>
      <c r="BE446" s="425"/>
      <c r="BF446" s="425"/>
      <c r="BG446" s="425"/>
      <c r="BH446" s="425"/>
      <c r="BI446" s="425"/>
      <c r="BJ446" s="425"/>
      <c r="BK446" s="425"/>
    </row>
    <row r="447" spans="1:63" ht="12.75" customHeight="1" x14ac:dyDescent="0.2">
      <c r="A447" s="425"/>
      <c r="B447" s="425"/>
      <c r="C447" s="425"/>
      <c r="D447" s="425"/>
      <c r="E447" s="425"/>
      <c r="F447" s="425"/>
      <c r="G447" s="425"/>
      <c r="H447" s="425"/>
      <c r="I447" s="425"/>
      <c r="J447" s="425"/>
      <c r="K447" s="425"/>
      <c r="L447" s="425"/>
      <c r="M447" s="425"/>
      <c r="N447" s="425"/>
      <c r="O447" s="425"/>
      <c r="P447" s="425"/>
      <c r="Q447" s="425"/>
      <c r="R447" s="425"/>
      <c r="S447" s="425"/>
      <c r="T447" s="425"/>
      <c r="U447" s="425"/>
      <c r="V447" s="425"/>
      <c r="W447" s="425"/>
      <c r="X447" s="425"/>
      <c r="Y447" s="425"/>
      <c r="Z447" s="425"/>
      <c r="AA447" s="425"/>
      <c r="AB447" s="425"/>
      <c r="AC447" s="425"/>
      <c r="AD447" s="425"/>
      <c r="AE447" s="425"/>
      <c r="AF447" s="425"/>
      <c r="AG447" s="425"/>
      <c r="AH447" s="425"/>
      <c r="AI447" s="425"/>
      <c r="AJ447" s="425"/>
      <c r="AK447" s="425"/>
      <c r="AL447" s="425"/>
      <c r="AM447" s="425"/>
      <c r="AN447" s="425"/>
      <c r="AO447" s="425"/>
      <c r="AP447" s="425"/>
      <c r="AQ447" s="425"/>
      <c r="AR447" s="425"/>
      <c r="AS447" s="425"/>
      <c r="AT447" s="425"/>
      <c r="AU447" s="425"/>
      <c r="AV447" s="425"/>
      <c r="AW447" s="425"/>
      <c r="AX447" s="425"/>
      <c r="AY447" s="425"/>
      <c r="AZ447" s="425"/>
      <c r="BA447" s="425"/>
      <c r="BB447" s="425"/>
      <c r="BC447" s="425"/>
      <c r="BD447" s="425"/>
      <c r="BE447" s="425"/>
      <c r="BF447" s="425"/>
      <c r="BG447" s="425"/>
      <c r="BH447" s="425"/>
      <c r="BI447" s="425"/>
      <c r="BJ447" s="425"/>
      <c r="BK447" s="425"/>
    </row>
    <row r="448" spans="1:63" ht="12.75" customHeight="1" x14ac:dyDescent="0.2">
      <c r="A448" s="425"/>
      <c r="B448" s="425"/>
      <c r="C448" s="425"/>
      <c r="D448" s="425"/>
      <c r="E448" s="425"/>
      <c r="F448" s="425"/>
      <c r="G448" s="425"/>
      <c r="H448" s="425"/>
      <c r="I448" s="425"/>
      <c r="J448" s="425"/>
      <c r="K448" s="425"/>
      <c r="L448" s="425"/>
      <c r="M448" s="425"/>
      <c r="N448" s="425"/>
      <c r="O448" s="425"/>
      <c r="P448" s="425"/>
      <c r="Q448" s="425"/>
      <c r="R448" s="425"/>
      <c r="S448" s="425"/>
      <c r="T448" s="425"/>
      <c r="U448" s="425"/>
      <c r="V448" s="425"/>
      <c r="W448" s="425"/>
      <c r="X448" s="425"/>
      <c r="Y448" s="425"/>
      <c r="Z448" s="425"/>
      <c r="AA448" s="425"/>
      <c r="AB448" s="425"/>
      <c r="AC448" s="425"/>
      <c r="AD448" s="425"/>
      <c r="AE448" s="425"/>
      <c r="AF448" s="425"/>
      <c r="AG448" s="425"/>
      <c r="AH448" s="425"/>
      <c r="AI448" s="425"/>
      <c r="AJ448" s="425"/>
      <c r="AK448" s="425"/>
      <c r="AL448" s="425"/>
      <c r="AM448" s="425"/>
      <c r="AN448" s="425"/>
      <c r="AO448" s="425"/>
      <c r="AP448" s="425"/>
      <c r="AQ448" s="425"/>
      <c r="AR448" s="425"/>
      <c r="AS448" s="425"/>
      <c r="AT448" s="425"/>
      <c r="AU448" s="425"/>
      <c r="AV448" s="425"/>
      <c r="AW448" s="425"/>
      <c r="AX448" s="425"/>
      <c r="AY448" s="425"/>
      <c r="AZ448" s="425"/>
      <c r="BA448" s="425"/>
      <c r="BB448" s="425"/>
      <c r="BC448" s="425"/>
      <c r="BD448" s="425"/>
      <c r="BE448" s="425"/>
      <c r="BF448" s="425"/>
      <c r="BG448" s="425"/>
      <c r="BH448" s="425"/>
      <c r="BI448" s="425"/>
      <c r="BJ448" s="425"/>
      <c r="BK448" s="425"/>
    </row>
    <row r="449" spans="1:63" ht="12.75" customHeight="1" x14ac:dyDescent="0.2">
      <c r="A449" s="425"/>
      <c r="B449" s="425"/>
      <c r="C449" s="425"/>
      <c r="D449" s="425"/>
      <c r="E449" s="425"/>
      <c r="F449" s="425"/>
      <c r="G449" s="425"/>
      <c r="H449" s="425"/>
      <c r="I449" s="425"/>
      <c r="J449" s="425"/>
      <c r="K449" s="425"/>
      <c r="L449" s="425"/>
      <c r="M449" s="425"/>
      <c r="N449" s="425"/>
      <c r="O449" s="425"/>
      <c r="P449" s="425"/>
      <c r="Q449" s="425"/>
      <c r="R449" s="425"/>
      <c r="S449" s="425"/>
      <c r="T449" s="425"/>
      <c r="U449" s="425"/>
      <c r="V449" s="425"/>
      <c r="W449" s="425"/>
      <c r="X449" s="425"/>
      <c r="Y449" s="425"/>
      <c r="Z449" s="425"/>
      <c r="AA449" s="425"/>
      <c r="AB449" s="425"/>
      <c r="AC449" s="425"/>
      <c r="AD449" s="425"/>
      <c r="AE449" s="425"/>
      <c r="AF449" s="425"/>
      <c r="AG449" s="425"/>
      <c r="AH449" s="425"/>
      <c r="AI449" s="425"/>
      <c r="AJ449" s="425"/>
      <c r="AK449" s="425"/>
      <c r="AL449" s="425"/>
      <c r="AM449" s="425"/>
      <c r="AN449" s="425"/>
      <c r="AO449" s="425"/>
      <c r="AP449" s="425"/>
      <c r="AQ449" s="425"/>
      <c r="AR449" s="425"/>
      <c r="AS449" s="425"/>
      <c r="AT449" s="425"/>
      <c r="AU449" s="425"/>
      <c r="AV449" s="425"/>
      <c r="AW449" s="425"/>
      <c r="AX449" s="425"/>
      <c r="AY449" s="425"/>
      <c r="AZ449" s="425"/>
      <c r="BA449" s="425"/>
      <c r="BB449" s="425"/>
      <c r="BC449" s="425"/>
      <c r="BD449" s="425"/>
      <c r="BE449" s="425"/>
      <c r="BF449" s="425"/>
      <c r="BG449" s="425"/>
      <c r="BH449" s="425"/>
      <c r="BI449" s="425"/>
      <c r="BJ449" s="425"/>
      <c r="BK449" s="425"/>
    </row>
    <row r="450" spans="1:63" ht="12.75" customHeight="1" x14ac:dyDescent="0.2">
      <c r="A450" s="425"/>
      <c r="B450" s="425"/>
      <c r="C450" s="425"/>
      <c r="D450" s="425"/>
      <c r="E450" s="425"/>
      <c r="F450" s="425"/>
      <c r="G450" s="425"/>
      <c r="H450" s="425"/>
      <c r="I450" s="425"/>
      <c r="J450" s="425"/>
      <c r="K450" s="425"/>
      <c r="L450" s="425"/>
      <c r="M450" s="425"/>
      <c r="N450" s="425"/>
      <c r="O450" s="425"/>
      <c r="P450" s="425"/>
      <c r="Q450" s="425"/>
      <c r="R450" s="425"/>
      <c r="S450" s="425"/>
      <c r="T450" s="425"/>
      <c r="U450" s="425"/>
      <c r="V450" s="425"/>
      <c r="W450" s="425"/>
      <c r="X450" s="425"/>
      <c r="Y450" s="425"/>
      <c r="Z450" s="425"/>
      <c r="AA450" s="425"/>
      <c r="AB450" s="425"/>
      <c r="AC450" s="425"/>
      <c r="AD450" s="425"/>
      <c r="AE450" s="425"/>
      <c r="AF450" s="425"/>
      <c r="AG450" s="425"/>
      <c r="AH450" s="425"/>
      <c r="AI450" s="425"/>
      <c r="AJ450" s="425"/>
      <c r="AK450" s="425"/>
      <c r="AL450" s="425"/>
      <c r="AM450" s="425"/>
      <c r="AN450" s="425"/>
      <c r="AO450" s="425"/>
      <c r="AP450" s="425"/>
      <c r="AQ450" s="425"/>
      <c r="AR450" s="425"/>
      <c r="AS450" s="425"/>
      <c r="AT450" s="425"/>
      <c r="AU450" s="425"/>
      <c r="AV450" s="425"/>
      <c r="AW450" s="425"/>
      <c r="AX450" s="425"/>
      <c r="AY450" s="425"/>
      <c r="AZ450" s="425"/>
      <c r="BA450" s="425"/>
      <c r="BB450" s="425"/>
      <c r="BC450" s="425"/>
      <c r="BD450" s="425"/>
      <c r="BE450" s="425"/>
      <c r="BF450" s="425"/>
      <c r="BG450" s="425"/>
      <c r="BH450" s="425"/>
      <c r="BI450" s="425"/>
      <c r="BJ450" s="425"/>
      <c r="BK450" s="425"/>
    </row>
    <row r="451" spans="1:63" ht="12.75" customHeight="1" x14ac:dyDescent="0.2">
      <c r="A451" s="425"/>
      <c r="B451" s="425"/>
      <c r="C451" s="425"/>
      <c r="D451" s="425"/>
      <c r="E451" s="425"/>
      <c r="F451" s="425"/>
      <c r="G451" s="425"/>
      <c r="H451" s="425"/>
      <c r="I451" s="425"/>
      <c r="J451" s="425"/>
      <c r="K451" s="425"/>
      <c r="L451" s="425"/>
      <c r="M451" s="425"/>
      <c r="N451" s="425"/>
      <c r="O451" s="425"/>
      <c r="P451" s="425"/>
      <c r="Q451" s="425"/>
      <c r="R451" s="425"/>
      <c r="S451" s="425"/>
      <c r="T451" s="425"/>
      <c r="U451" s="425"/>
      <c r="V451" s="425"/>
      <c r="W451" s="425"/>
      <c r="X451" s="425"/>
      <c r="Y451" s="425"/>
      <c r="Z451" s="425"/>
      <c r="AA451" s="425"/>
      <c r="AB451" s="425"/>
      <c r="AC451" s="425"/>
      <c r="AD451" s="425"/>
      <c r="AE451" s="425"/>
      <c r="AF451" s="425"/>
      <c r="AG451" s="425"/>
      <c r="AH451" s="425"/>
      <c r="AI451" s="425"/>
      <c r="AJ451" s="425"/>
      <c r="AK451" s="425"/>
      <c r="AL451" s="425"/>
      <c r="AM451" s="425"/>
      <c r="AN451" s="425"/>
      <c r="AO451" s="425"/>
      <c r="AP451" s="425"/>
      <c r="AQ451" s="425"/>
      <c r="AR451" s="425"/>
      <c r="AS451" s="425"/>
      <c r="AT451" s="425"/>
      <c r="AU451" s="425"/>
      <c r="AV451" s="425"/>
      <c r="AW451" s="425"/>
      <c r="AX451" s="425"/>
      <c r="AY451" s="425"/>
      <c r="AZ451" s="425"/>
      <c r="BA451" s="425"/>
      <c r="BB451" s="425"/>
      <c r="BC451" s="425"/>
      <c r="BD451" s="425"/>
      <c r="BE451" s="425"/>
      <c r="BF451" s="425"/>
      <c r="BG451" s="425"/>
      <c r="BH451" s="425"/>
      <c r="BI451" s="425"/>
      <c r="BJ451" s="425"/>
      <c r="BK451" s="425"/>
    </row>
    <row r="452" spans="1:63" ht="12.75" customHeight="1" x14ac:dyDescent="0.2">
      <c r="A452" s="425"/>
      <c r="B452" s="425"/>
      <c r="C452" s="425"/>
      <c r="D452" s="425"/>
      <c r="E452" s="425"/>
      <c r="F452" s="425"/>
      <c r="G452" s="425"/>
      <c r="H452" s="425"/>
      <c r="I452" s="425"/>
      <c r="J452" s="425"/>
      <c r="K452" s="425"/>
      <c r="L452" s="425"/>
      <c r="M452" s="425"/>
      <c r="N452" s="425"/>
      <c r="O452" s="425"/>
      <c r="P452" s="425"/>
      <c r="Q452" s="425"/>
      <c r="R452" s="425"/>
      <c r="S452" s="425"/>
      <c r="T452" s="425"/>
      <c r="U452" s="425"/>
      <c r="V452" s="425"/>
      <c r="W452" s="425"/>
      <c r="X452" s="425"/>
      <c r="Y452" s="425"/>
      <c r="Z452" s="425"/>
      <c r="AA452" s="425"/>
      <c r="AB452" s="425"/>
      <c r="AC452" s="425"/>
      <c r="AD452" s="425"/>
      <c r="AE452" s="425"/>
      <c r="AF452" s="425"/>
      <c r="AG452" s="425"/>
      <c r="AH452" s="425"/>
      <c r="AI452" s="425"/>
      <c r="AJ452" s="425"/>
      <c r="AK452" s="425"/>
      <c r="AL452" s="425"/>
      <c r="AM452" s="425"/>
      <c r="AN452" s="425"/>
      <c r="AO452" s="425"/>
      <c r="AP452" s="425"/>
      <c r="AQ452" s="425"/>
      <c r="AR452" s="425"/>
      <c r="AS452" s="425"/>
      <c r="AT452" s="425"/>
      <c r="AU452" s="425"/>
      <c r="AV452" s="425"/>
      <c r="AW452" s="425"/>
      <c r="AX452" s="425"/>
      <c r="AY452" s="425"/>
      <c r="AZ452" s="425"/>
      <c r="BA452" s="425"/>
      <c r="BB452" s="425"/>
      <c r="BC452" s="425"/>
      <c r="BD452" s="425"/>
      <c r="BE452" s="425"/>
      <c r="BF452" s="425"/>
      <c r="BG452" s="425"/>
      <c r="BH452" s="425"/>
      <c r="BI452" s="425"/>
      <c r="BJ452" s="425"/>
      <c r="BK452" s="425"/>
    </row>
    <row r="453" spans="1:63" ht="12.75" customHeight="1" x14ac:dyDescent="0.2">
      <c r="A453" s="425"/>
      <c r="B453" s="425"/>
      <c r="C453" s="425"/>
      <c r="D453" s="425"/>
      <c r="E453" s="425"/>
      <c r="F453" s="425"/>
      <c r="G453" s="425"/>
      <c r="H453" s="425"/>
      <c r="I453" s="425"/>
      <c r="J453" s="425"/>
      <c r="K453" s="425"/>
      <c r="L453" s="425"/>
      <c r="M453" s="425"/>
      <c r="N453" s="425"/>
      <c r="O453" s="425"/>
      <c r="P453" s="425"/>
      <c r="Q453" s="425"/>
      <c r="R453" s="425"/>
      <c r="S453" s="425"/>
      <c r="T453" s="425"/>
      <c r="U453" s="425"/>
      <c r="V453" s="425"/>
      <c r="W453" s="425"/>
      <c r="X453" s="425"/>
      <c r="Y453" s="425"/>
      <c r="Z453" s="425"/>
      <c r="AA453" s="425"/>
      <c r="AB453" s="425"/>
      <c r="AC453" s="425"/>
      <c r="AD453" s="425"/>
      <c r="AE453" s="425"/>
      <c r="AF453" s="425"/>
      <c r="AG453" s="425"/>
      <c r="AH453" s="425"/>
      <c r="AI453" s="425"/>
      <c r="AJ453" s="425"/>
      <c r="AK453" s="425"/>
      <c r="AL453" s="425"/>
      <c r="AM453" s="425"/>
      <c r="AN453" s="425"/>
      <c r="AO453" s="425"/>
      <c r="AP453" s="425"/>
      <c r="AQ453" s="425"/>
      <c r="AR453" s="425"/>
      <c r="AS453" s="425"/>
      <c r="AT453" s="425"/>
      <c r="AU453" s="425"/>
      <c r="AV453" s="425"/>
      <c r="AW453" s="425"/>
      <c r="AX453" s="425"/>
      <c r="AY453" s="425"/>
      <c r="AZ453" s="425"/>
      <c r="BA453" s="425"/>
      <c r="BB453" s="425"/>
      <c r="BC453" s="425"/>
      <c r="BD453" s="425"/>
      <c r="BE453" s="425"/>
      <c r="BF453" s="425"/>
      <c r="BG453" s="425"/>
      <c r="BH453" s="425"/>
      <c r="BI453" s="425"/>
      <c r="BJ453" s="425"/>
      <c r="BK453" s="425"/>
    </row>
    <row r="454" spans="1:63" ht="12.75" customHeight="1" x14ac:dyDescent="0.2">
      <c r="A454" s="425"/>
      <c r="B454" s="425"/>
      <c r="C454" s="425"/>
      <c r="D454" s="425"/>
      <c r="E454" s="425"/>
      <c r="F454" s="425"/>
      <c r="G454" s="425"/>
      <c r="H454" s="425"/>
      <c r="I454" s="425"/>
      <c r="J454" s="425"/>
      <c r="K454" s="425"/>
      <c r="L454" s="425"/>
      <c r="M454" s="425"/>
      <c r="N454" s="425"/>
      <c r="O454" s="425"/>
      <c r="P454" s="425"/>
      <c r="Q454" s="425"/>
      <c r="R454" s="425"/>
      <c r="S454" s="425"/>
      <c r="T454" s="425"/>
      <c r="U454" s="425"/>
      <c r="V454" s="425"/>
      <c r="W454" s="425"/>
      <c r="X454" s="425"/>
      <c r="Y454" s="425"/>
      <c r="Z454" s="425"/>
      <c r="AA454" s="425"/>
      <c r="AB454" s="425"/>
      <c r="AC454" s="425"/>
      <c r="AD454" s="425"/>
      <c r="AE454" s="425"/>
      <c r="AF454" s="425"/>
      <c r="AG454" s="425"/>
      <c r="AH454" s="425"/>
      <c r="AI454" s="425"/>
      <c r="AJ454" s="425"/>
      <c r="AK454" s="425"/>
      <c r="AL454" s="425"/>
      <c r="AM454" s="425"/>
      <c r="AN454" s="425"/>
      <c r="AO454" s="425"/>
      <c r="AP454" s="425"/>
      <c r="AQ454" s="425"/>
      <c r="AR454" s="425"/>
      <c r="AS454" s="425"/>
      <c r="AT454" s="425"/>
      <c r="AU454" s="425"/>
      <c r="AV454" s="425"/>
      <c r="AW454" s="425"/>
      <c r="AX454" s="425"/>
      <c r="AY454" s="425"/>
      <c r="AZ454" s="425"/>
      <c r="BA454" s="425"/>
      <c r="BB454" s="425"/>
      <c r="BC454" s="425"/>
      <c r="BD454" s="425"/>
      <c r="BE454" s="425"/>
      <c r="BF454" s="425"/>
      <c r="BG454" s="425"/>
      <c r="BH454" s="425"/>
      <c r="BI454" s="425"/>
      <c r="BJ454" s="425"/>
      <c r="BK454" s="425"/>
    </row>
    <row r="455" spans="1:63" ht="12.75" customHeight="1" x14ac:dyDescent="0.2">
      <c r="A455" s="425"/>
      <c r="B455" s="425"/>
      <c r="C455" s="425"/>
      <c r="D455" s="425"/>
      <c r="E455" s="425"/>
      <c r="F455" s="425"/>
      <c r="G455" s="425"/>
      <c r="H455" s="425"/>
      <c r="I455" s="425"/>
      <c r="J455" s="425"/>
      <c r="K455" s="425"/>
      <c r="L455" s="425"/>
      <c r="M455" s="425"/>
      <c r="N455" s="425"/>
      <c r="O455" s="425"/>
      <c r="P455" s="425"/>
      <c r="Q455" s="425"/>
      <c r="R455" s="425"/>
      <c r="S455" s="425"/>
      <c r="T455" s="425"/>
      <c r="U455" s="425"/>
      <c r="V455" s="425"/>
      <c r="W455" s="425"/>
      <c r="X455" s="425"/>
      <c r="Y455" s="425"/>
      <c r="Z455" s="425"/>
      <c r="AA455" s="425"/>
      <c r="AB455" s="425"/>
      <c r="AC455" s="425"/>
      <c r="AD455" s="425"/>
      <c r="AE455" s="425"/>
      <c r="AF455" s="425"/>
      <c r="AG455" s="425"/>
      <c r="AH455" s="425"/>
      <c r="AI455" s="425"/>
      <c r="AJ455" s="425"/>
      <c r="AK455" s="425"/>
      <c r="AL455" s="425"/>
      <c r="AM455" s="425"/>
      <c r="AN455" s="425"/>
      <c r="AO455" s="425"/>
      <c r="AP455" s="425"/>
      <c r="AQ455" s="425"/>
      <c r="AR455" s="425"/>
      <c r="AS455" s="425"/>
      <c r="AT455" s="425"/>
      <c r="AU455" s="425"/>
      <c r="AV455" s="425"/>
      <c r="AW455" s="425"/>
      <c r="AX455" s="425"/>
      <c r="AY455" s="425"/>
      <c r="AZ455" s="425"/>
      <c r="BA455" s="425"/>
      <c r="BB455" s="425"/>
      <c r="BC455" s="425"/>
      <c r="BD455" s="425"/>
      <c r="BE455" s="425"/>
      <c r="BF455" s="425"/>
      <c r="BG455" s="425"/>
      <c r="BH455" s="425"/>
      <c r="BI455" s="425"/>
      <c r="BJ455" s="425"/>
      <c r="BK455" s="425"/>
    </row>
    <row r="456" spans="1:63" ht="12.75" customHeight="1" x14ac:dyDescent="0.2">
      <c r="A456" s="425"/>
      <c r="B456" s="425"/>
      <c r="C456" s="425"/>
      <c r="D456" s="425"/>
      <c r="E456" s="425"/>
      <c r="F456" s="425"/>
      <c r="G456" s="425"/>
      <c r="H456" s="425"/>
      <c r="I456" s="425"/>
      <c r="J456" s="425"/>
      <c r="K456" s="425"/>
      <c r="L456" s="425"/>
      <c r="M456" s="425"/>
      <c r="N456" s="425"/>
      <c r="O456" s="425"/>
      <c r="P456" s="425"/>
      <c r="Q456" s="425"/>
      <c r="R456" s="425"/>
      <c r="S456" s="425"/>
      <c r="T456" s="425"/>
      <c r="U456" s="425"/>
      <c r="V456" s="425"/>
      <c r="W456" s="425"/>
      <c r="X456" s="425"/>
      <c r="Y456" s="425"/>
      <c r="Z456" s="425"/>
      <c r="AA456" s="425"/>
      <c r="AB456" s="425"/>
      <c r="AC456" s="425"/>
      <c r="AD456" s="425"/>
      <c r="AE456" s="425"/>
      <c r="AF456" s="425"/>
      <c r="AG456" s="425"/>
      <c r="AH456" s="425"/>
      <c r="AI456" s="425"/>
      <c r="AJ456" s="425"/>
      <c r="AK456" s="425"/>
      <c r="AL456" s="425"/>
      <c r="AM456" s="425"/>
      <c r="AN456" s="425"/>
      <c r="AO456" s="425"/>
      <c r="AP456" s="425"/>
      <c r="AQ456" s="425"/>
      <c r="AR456" s="425"/>
      <c r="AS456" s="425"/>
      <c r="AT456" s="425"/>
      <c r="AU456" s="425"/>
      <c r="AV456" s="425"/>
      <c r="AW456" s="425"/>
      <c r="AX456" s="425"/>
      <c r="AY456" s="425"/>
      <c r="AZ456" s="425"/>
      <c r="BA456" s="425"/>
      <c r="BB456" s="425"/>
      <c r="BC456" s="425"/>
      <c r="BD456" s="425"/>
      <c r="BE456" s="425"/>
      <c r="BF456" s="425"/>
      <c r="BG456" s="425"/>
      <c r="BH456" s="425"/>
      <c r="BI456" s="425"/>
      <c r="BJ456" s="425"/>
      <c r="BK456" s="425"/>
    </row>
    <row r="457" spans="1:63" ht="12.75" customHeight="1" x14ac:dyDescent="0.2">
      <c r="A457" s="425"/>
      <c r="B457" s="425"/>
      <c r="C457" s="425"/>
      <c r="D457" s="425"/>
      <c r="E457" s="425"/>
      <c r="F457" s="425"/>
      <c r="G457" s="425"/>
      <c r="H457" s="425"/>
      <c r="I457" s="425"/>
      <c r="J457" s="425"/>
      <c r="K457" s="425"/>
      <c r="L457" s="425"/>
      <c r="M457" s="425"/>
      <c r="N457" s="425"/>
      <c r="O457" s="425"/>
      <c r="P457" s="425"/>
      <c r="Q457" s="425"/>
      <c r="R457" s="425"/>
      <c r="S457" s="425"/>
      <c r="T457" s="425"/>
      <c r="U457" s="425"/>
      <c r="V457" s="425"/>
      <c r="W457" s="425"/>
      <c r="X457" s="425"/>
      <c r="Y457" s="425"/>
      <c r="Z457" s="425"/>
      <c r="AA457" s="425"/>
      <c r="AB457" s="425"/>
      <c r="AC457" s="425"/>
      <c r="AD457" s="425"/>
      <c r="AE457" s="425"/>
      <c r="AF457" s="425"/>
      <c r="AG457" s="425"/>
      <c r="AH457" s="425"/>
      <c r="AI457" s="425"/>
      <c r="AJ457" s="425"/>
      <c r="AK457" s="425"/>
      <c r="AL457" s="425"/>
      <c r="AM457" s="425"/>
      <c r="AN457" s="425"/>
      <c r="AO457" s="425"/>
      <c r="AP457" s="425"/>
      <c r="AQ457" s="425"/>
      <c r="AR457" s="425"/>
      <c r="AS457" s="425"/>
      <c r="AT457" s="425"/>
      <c r="AU457" s="425"/>
      <c r="AV457" s="425"/>
      <c r="AW457" s="425"/>
      <c r="AX457" s="425"/>
      <c r="AY457" s="425"/>
      <c r="AZ457" s="425"/>
      <c r="BA457" s="425"/>
      <c r="BB457" s="425"/>
      <c r="BC457" s="425"/>
      <c r="BD457" s="425"/>
      <c r="BE457" s="425"/>
      <c r="BF457" s="425"/>
      <c r="BG457" s="425"/>
      <c r="BH457" s="425"/>
      <c r="BI457" s="425"/>
      <c r="BJ457" s="425"/>
      <c r="BK457" s="425"/>
    </row>
    <row r="458" spans="1:63" ht="12.75" customHeight="1" x14ac:dyDescent="0.2">
      <c r="A458" s="425"/>
      <c r="B458" s="425"/>
      <c r="C458" s="425"/>
      <c r="D458" s="425"/>
      <c r="E458" s="425"/>
      <c r="F458" s="425"/>
      <c r="G458" s="425"/>
      <c r="H458" s="425"/>
      <c r="I458" s="425"/>
      <c r="J458" s="425"/>
      <c r="K458" s="425"/>
      <c r="L458" s="425"/>
      <c r="M458" s="425"/>
      <c r="N458" s="425"/>
      <c r="O458" s="425"/>
      <c r="P458" s="425"/>
      <c r="Q458" s="425"/>
      <c r="R458" s="425"/>
      <c r="S458" s="425"/>
      <c r="T458" s="425"/>
      <c r="U458" s="425"/>
      <c r="V458" s="425"/>
      <c r="W458" s="425"/>
      <c r="X458" s="425"/>
      <c r="Y458" s="425"/>
      <c r="Z458" s="425"/>
      <c r="AA458" s="425"/>
      <c r="AB458" s="425"/>
      <c r="AC458" s="425"/>
      <c r="AD458" s="425"/>
      <c r="AE458" s="425"/>
      <c r="AF458" s="425"/>
      <c r="AG458" s="425"/>
      <c r="AH458" s="425"/>
      <c r="AI458" s="425"/>
      <c r="AJ458" s="425"/>
      <c r="AK458" s="425"/>
      <c r="AL458" s="425"/>
      <c r="AM458" s="425"/>
      <c r="AN458" s="425"/>
      <c r="AO458" s="425"/>
      <c r="AP458" s="425"/>
      <c r="AQ458" s="425"/>
      <c r="AR458" s="425"/>
      <c r="AS458" s="425"/>
      <c r="AT458" s="425"/>
      <c r="AU458" s="425"/>
      <c r="AV458" s="425"/>
      <c r="AW458" s="425"/>
      <c r="AX458" s="425"/>
      <c r="AY458" s="425"/>
      <c r="AZ458" s="425"/>
      <c r="BA458" s="425"/>
      <c r="BB458" s="425"/>
      <c r="BC458" s="425"/>
      <c r="BD458" s="425"/>
      <c r="BE458" s="425"/>
      <c r="BF458" s="425"/>
      <c r="BG458" s="425"/>
      <c r="BH458" s="425"/>
      <c r="BI458" s="425"/>
      <c r="BJ458" s="425"/>
      <c r="BK458" s="425"/>
    </row>
    <row r="459" spans="1:63" ht="12.75" customHeight="1" x14ac:dyDescent="0.2">
      <c r="A459" s="425"/>
      <c r="B459" s="425"/>
      <c r="C459" s="425"/>
      <c r="D459" s="425"/>
      <c r="E459" s="425"/>
      <c r="F459" s="425"/>
      <c r="G459" s="425"/>
      <c r="H459" s="425"/>
      <c r="I459" s="425"/>
      <c r="J459" s="425"/>
      <c r="K459" s="425"/>
      <c r="L459" s="425"/>
      <c r="M459" s="425"/>
      <c r="N459" s="425"/>
      <c r="O459" s="425"/>
      <c r="P459" s="425"/>
      <c r="Q459" s="425"/>
      <c r="R459" s="425"/>
      <c r="S459" s="425"/>
      <c r="T459" s="425"/>
      <c r="U459" s="425"/>
      <c r="V459" s="425"/>
      <c r="W459" s="425"/>
      <c r="X459" s="425"/>
      <c r="Y459" s="425"/>
      <c r="Z459" s="425"/>
      <c r="AA459" s="425"/>
      <c r="AB459" s="425"/>
      <c r="AC459" s="425"/>
      <c r="AD459" s="425"/>
      <c r="AE459" s="425"/>
      <c r="AF459" s="425"/>
      <c r="AG459" s="425"/>
      <c r="AH459" s="425"/>
      <c r="AI459" s="425"/>
      <c r="AJ459" s="425"/>
      <c r="AK459" s="425"/>
      <c r="AL459" s="425"/>
      <c r="AM459" s="425"/>
      <c r="AN459" s="425"/>
      <c r="AO459" s="425"/>
      <c r="AP459" s="425"/>
      <c r="AQ459" s="425"/>
      <c r="AR459" s="425"/>
      <c r="AS459" s="425"/>
      <c r="AT459" s="425"/>
      <c r="AU459" s="425"/>
      <c r="AV459" s="425"/>
      <c r="AW459" s="425"/>
      <c r="AX459" s="425"/>
      <c r="AY459" s="425"/>
      <c r="AZ459" s="425"/>
      <c r="BA459" s="425"/>
      <c r="BB459" s="425"/>
      <c r="BC459" s="425"/>
      <c r="BD459" s="425"/>
      <c r="BE459" s="425"/>
      <c r="BF459" s="425"/>
      <c r="BG459" s="425"/>
      <c r="BH459" s="425"/>
      <c r="BI459" s="425"/>
      <c r="BJ459" s="425"/>
      <c r="BK459" s="425"/>
    </row>
    <row r="460" spans="1:63" ht="12.75" customHeight="1" x14ac:dyDescent="0.2">
      <c r="A460" s="425"/>
      <c r="B460" s="425"/>
      <c r="C460" s="425"/>
      <c r="D460" s="425"/>
      <c r="E460" s="425"/>
      <c r="F460" s="425"/>
      <c r="G460" s="425"/>
      <c r="H460" s="425"/>
      <c r="I460" s="425"/>
      <c r="J460" s="425"/>
      <c r="K460" s="425"/>
      <c r="L460" s="425"/>
      <c r="M460" s="425"/>
      <c r="N460" s="425"/>
      <c r="O460" s="425"/>
      <c r="P460" s="425"/>
      <c r="Q460" s="425"/>
      <c r="R460" s="425"/>
      <c r="S460" s="425"/>
      <c r="T460" s="425"/>
      <c r="U460" s="425"/>
      <c r="V460" s="425"/>
      <c r="W460" s="425"/>
      <c r="X460" s="425"/>
      <c r="Y460" s="425"/>
      <c r="Z460" s="425"/>
      <c r="AA460" s="425"/>
      <c r="AB460" s="425"/>
      <c r="AC460" s="425"/>
      <c r="AD460" s="425"/>
      <c r="AE460" s="425"/>
      <c r="AF460" s="425"/>
      <c r="AG460" s="425"/>
      <c r="AH460" s="425"/>
      <c r="AI460" s="425"/>
      <c r="AJ460" s="425"/>
      <c r="AK460" s="425"/>
      <c r="AL460" s="425"/>
      <c r="AM460" s="425"/>
      <c r="AN460" s="425"/>
      <c r="AO460" s="425"/>
      <c r="AP460" s="425"/>
      <c r="AQ460" s="425"/>
      <c r="AR460" s="425"/>
      <c r="AS460" s="425"/>
      <c r="AT460" s="425"/>
      <c r="AU460" s="425"/>
      <c r="AV460" s="425"/>
      <c r="AW460" s="425"/>
      <c r="AX460" s="425"/>
      <c r="AY460" s="425"/>
      <c r="AZ460" s="425"/>
      <c r="BA460" s="425"/>
      <c r="BB460" s="425"/>
      <c r="BC460" s="425"/>
      <c r="BD460" s="425"/>
      <c r="BE460" s="425"/>
      <c r="BF460" s="425"/>
      <c r="BG460" s="425"/>
      <c r="BH460" s="425"/>
      <c r="BI460" s="425"/>
      <c r="BJ460" s="425"/>
      <c r="BK460" s="425"/>
    </row>
    <row r="461" spans="1:63" ht="12.75" customHeight="1" x14ac:dyDescent="0.2">
      <c r="A461" s="425"/>
      <c r="B461" s="425"/>
      <c r="C461" s="425"/>
      <c r="D461" s="425"/>
      <c r="E461" s="425"/>
      <c r="F461" s="425"/>
      <c r="G461" s="425"/>
      <c r="H461" s="425"/>
      <c r="I461" s="425"/>
      <c r="J461" s="425"/>
      <c r="K461" s="425"/>
      <c r="L461" s="425"/>
      <c r="M461" s="425"/>
      <c r="N461" s="425"/>
      <c r="O461" s="425"/>
      <c r="P461" s="425"/>
      <c r="Q461" s="425"/>
      <c r="R461" s="425"/>
      <c r="S461" s="425"/>
      <c r="T461" s="425"/>
      <c r="U461" s="425"/>
      <c r="V461" s="425"/>
      <c r="W461" s="425"/>
      <c r="X461" s="425"/>
      <c r="Y461" s="425"/>
      <c r="Z461" s="425"/>
      <c r="AA461" s="425"/>
      <c r="AB461" s="425"/>
      <c r="AC461" s="425"/>
      <c r="AD461" s="425"/>
      <c r="AE461" s="425"/>
      <c r="AF461" s="425"/>
      <c r="AG461" s="425"/>
      <c r="AH461" s="425"/>
      <c r="AI461" s="425"/>
      <c r="AJ461" s="425"/>
      <c r="AK461" s="425"/>
      <c r="AL461" s="425"/>
      <c r="AM461" s="425"/>
      <c r="AN461" s="425"/>
      <c r="AO461" s="425"/>
      <c r="AP461" s="425"/>
      <c r="AQ461" s="425"/>
      <c r="AR461" s="425"/>
      <c r="AS461" s="425"/>
      <c r="AT461" s="425"/>
      <c r="AU461" s="425"/>
      <c r="AV461" s="425"/>
      <c r="AW461" s="425"/>
      <c r="AX461" s="425"/>
      <c r="AY461" s="425"/>
      <c r="AZ461" s="425"/>
      <c r="BA461" s="425"/>
      <c r="BB461" s="425"/>
      <c r="BC461" s="425"/>
      <c r="BD461" s="425"/>
      <c r="BE461" s="425"/>
      <c r="BF461" s="425"/>
      <c r="BG461" s="425"/>
      <c r="BH461" s="425"/>
      <c r="BI461" s="425"/>
      <c r="BJ461" s="425"/>
      <c r="BK461" s="425"/>
    </row>
    <row r="462" spans="1:63" ht="12.75" customHeight="1" x14ac:dyDescent="0.2">
      <c r="A462" s="425"/>
      <c r="B462" s="425"/>
      <c r="C462" s="425"/>
      <c r="D462" s="425"/>
      <c r="E462" s="425"/>
      <c r="F462" s="425"/>
      <c r="G462" s="425"/>
      <c r="H462" s="425"/>
      <c r="I462" s="425"/>
      <c r="J462" s="425"/>
      <c r="K462" s="425"/>
      <c r="L462" s="425"/>
      <c r="M462" s="425"/>
      <c r="N462" s="425"/>
      <c r="O462" s="425"/>
      <c r="P462" s="425"/>
      <c r="Q462" s="425"/>
      <c r="R462" s="425"/>
      <c r="S462" s="425"/>
      <c r="T462" s="425"/>
      <c r="U462" s="425"/>
      <c r="V462" s="425"/>
      <c r="W462" s="425"/>
      <c r="X462" s="425"/>
      <c r="Y462" s="425"/>
      <c r="Z462" s="425"/>
      <c r="AA462" s="425"/>
      <c r="AB462" s="425"/>
      <c r="AC462" s="425"/>
      <c r="AD462" s="425"/>
      <c r="AE462" s="425"/>
      <c r="AF462" s="425"/>
      <c r="AG462" s="425"/>
      <c r="AH462" s="425"/>
      <c r="AI462" s="425"/>
      <c r="AJ462" s="425"/>
      <c r="AK462" s="425"/>
      <c r="AL462" s="425"/>
      <c r="AM462" s="425"/>
      <c r="AN462" s="425"/>
      <c r="AO462" s="425"/>
      <c r="AP462" s="425"/>
      <c r="AQ462" s="425"/>
      <c r="AR462" s="425"/>
      <c r="AS462" s="425"/>
      <c r="AT462" s="425"/>
      <c r="AU462" s="425"/>
      <c r="AV462" s="425"/>
      <c r="AW462" s="425"/>
      <c r="AX462" s="425"/>
      <c r="AY462" s="425"/>
      <c r="AZ462" s="425"/>
      <c r="BA462" s="425"/>
      <c r="BB462" s="425"/>
      <c r="BC462" s="425"/>
      <c r="BD462" s="425"/>
      <c r="BE462" s="425"/>
      <c r="BF462" s="425"/>
      <c r="BG462" s="425"/>
      <c r="BH462" s="425"/>
      <c r="BI462" s="425"/>
      <c r="BJ462" s="425"/>
      <c r="BK462" s="425"/>
    </row>
    <row r="463" spans="1:63" ht="12.75" customHeight="1" x14ac:dyDescent="0.2">
      <c r="A463" s="425"/>
      <c r="B463" s="425"/>
      <c r="C463" s="425"/>
      <c r="D463" s="425"/>
      <c r="E463" s="425"/>
      <c r="F463" s="425"/>
      <c r="G463" s="425"/>
      <c r="H463" s="425"/>
      <c r="I463" s="425"/>
      <c r="J463" s="425"/>
      <c r="K463" s="425"/>
      <c r="L463" s="425"/>
      <c r="M463" s="425"/>
      <c r="N463" s="425"/>
      <c r="O463" s="425"/>
      <c r="P463" s="425"/>
      <c r="Q463" s="425"/>
      <c r="R463" s="425"/>
      <c r="S463" s="425"/>
      <c r="T463" s="425"/>
      <c r="U463" s="425"/>
      <c r="V463" s="425"/>
      <c r="W463" s="425"/>
      <c r="X463" s="425"/>
      <c r="Y463" s="425"/>
      <c r="Z463" s="425"/>
      <c r="AA463" s="425"/>
      <c r="AB463" s="425"/>
      <c r="AC463" s="425"/>
      <c r="AD463" s="425"/>
      <c r="AE463" s="425"/>
      <c r="AF463" s="425"/>
      <c r="AG463" s="425"/>
      <c r="AH463" s="425"/>
      <c r="AI463" s="425"/>
      <c r="AJ463" s="425"/>
      <c r="AK463" s="425"/>
      <c r="AL463" s="425"/>
      <c r="AM463" s="425"/>
      <c r="AN463" s="425"/>
      <c r="AO463" s="425"/>
      <c r="AP463" s="425"/>
      <c r="AQ463" s="425"/>
      <c r="AR463" s="425"/>
      <c r="AS463" s="425"/>
      <c r="AT463" s="425"/>
      <c r="AU463" s="425"/>
      <c r="AV463" s="425"/>
      <c r="AW463" s="425"/>
      <c r="AX463" s="425"/>
      <c r="AY463" s="425"/>
      <c r="AZ463" s="425"/>
      <c r="BA463" s="425"/>
      <c r="BB463" s="425"/>
      <c r="BC463" s="425"/>
      <c r="BD463" s="425"/>
      <c r="BE463" s="425"/>
      <c r="BF463" s="425"/>
      <c r="BG463" s="425"/>
      <c r="BH463" s="425"/>
      <c r="BI463" s="425"/>
      <c r="BJ463" s="425"/>
      <c r="BK463" s="425"/>
    </row>
    <row r="464" spans="1:63" ht="12.75" customHeight="1" x14ac:dyDescent="0.2">
      <c r="A464" s="425"/>
      <c r="B464" s="425"/>
      <c r="C464" s="425"/>
      <c r="D464" s="425"/>
      <c r="E464" s="425"/>
      <c r="F464" s="425"/>
      <c r="G464" s="425"/>
      <c r="H464" s="425"/>
      <c r="I464" s="425"/>
      <c r="J464" s="425"/>
      <c r="K464" s="425"/>
      <c r="L464" s="425"/>
      <c r="M464" s="425"/>
      <c r="N464" s="425"/>
      <c r="O464" s="425"/>
      <c r="P464" s="425"/>
      <c r="Q464" s="425"/>
      <c r="R464" s="425"/>
      <c r="S464" s="425"/>
      <c r="T464" s="425"/>
      <c r="U464" s="425"/>
      <c r="V464" s="425"/>
      <c r="W464" s="425"/>
      <c r="X464" s="425"/>
      <c r="Y464" s="425"/>
      <c r="Z464" s="425"/>
      <c r="AA464" s="425"/>
      <c r="AB464" s="425"/>
      <c r="AC464" s="425"/>
      <c r="AD464" s="425"/>
      <c r="AE464" s="425"/>
      <c r="AF464" s="425"/>
      <c r="AG464" s="425"/>
      <c r="AH464" s="425"/>
      <c r="AI464" s="425"/>
      <c r="AJ464" s="425"/>
      <c r="AK464" s="425"/>
      <c r="AL464" s="425"/>
      <c r="AM464" s="425"/>
      <c r="AN464" s="425"/>
      <c r="AO464" s="425"/>
      <c r="AP464" s="425"/>
      <c r="AQ464" s="425"/>
      <c r="AR464" s="425"/>
      <c r="AS464" s="425"/>
      <c r="AT464" s="425"/>
      <c r="AU464" s="425"/>
      <c r="AV464" s="425"/>
      <c r="AW464" s="425"/>
      <c r="AX464" s="425"/>
      <c r="AY464" s="425"/>
      <c r="AZ464" s="425"/>
      <c r="BA464" s="425"/>
      <c r="BB464" s="425"/>
      <c r="BC464" s="425"/>
      <c r="BD464" s="425"/>
      <c r="BE464" s="425"/>
      <c r="BF464" s="425"/>
      <c r="BG464" s="425"/>
      <c r="BH464" s="425"/>
      <c r="BI464" s="425"/>
      <c r="BJ464" s="425"/>
      <c r="BK464" s="425"/>
    </row>
    <row r="465" spans="1:63" ht="12.75" customHeight="1" x14ac:dyDescent="0.2">
      <c r="A465" s="425"/>
      <c r="B465" s="425"/>
      <c r="C465" s="425"/>
      <c r="D465" s="425"/>
      <c r="E465" s="425"/>
      <c r="F465" s="425"/>
      <c r="G465" s="425"/>
      <c r="H465" s="425"/>
      <c r="I465" s="425"/>
      <c r="J465" s="425"/>
      <c r="K465" s="425"/>
      <c r="L465" s="425"/>
      <c r="M465" s="425"/>
      <c r="N465" s="425"/>
      <c r="O465" s="425"/>
      <c r="P465" s="425"/>
      <c r="Q465" s="425"/>
      <c r="R465" s="425"/>
      <c r="S465" s="425"/>
      <c r="T465" s="425"/>
      <c r="U465" s="425"/>
      <c r="V465" s="425"/>
      <c r="W465" s="425"/>
      <c r="X465" s="425"/>
      <c r="Y465" s="425"/>
      <c r="Z465" s="425"/>
      <c r="AA465" s="425"/>
      <c r="AB465" s="425"/>
      <c r="AC465" s="425"/>
      <c r="AD465" s="425"/>
      <c r="AE465" s="425"/>
      <c r="AF465" s="425"/>
      <c r="AG465" s="425"/>
      <c r="AH465" s="425"/>
      <c r="AI465" s="425"/>
      <c r="AJ465" s="425"/>
      <c r="AK465" s="425"/>
      <c r="AL465" s="425"/>
      <c r="AM465" s="425"/>
      <c r="AN465" s="425"/>
      <c r="AO465" s="425"/>
      <c r="AP465" s="425"/>
      <c r="AQ465" s="425"/>
      <c r="AR465" s="425"/>
      <c r="AS465" s="425"/>
      <c r="AT465" s="425"/>
      <c r="AU465" s="425"/>
      <c r="AV465" s="425"/>
      <c r="AW465" s="425"/>
      <c r="AX465" s="425"/>
      <c r="AY465" s="425"/>
      <c r="AZ465" s="425"/>
      <c r="BA465" s="425"/>
      <c r="BB465" s="425"/>
      <c r="BC465" s="425"/>
      <c r="BD465" s="425"/>
      <c r="BE465" s="425"/>
      <c r="BF465" s="425"/>
      <c r="BG465" s="425"/>
      <c r="BH465" s="425"/>
      <c r="BI465" s="425"/>
      <c r="BJ465" s="425"/>
      <c r="BK465" s="425"/>
    </row>
    <row r="466" spans="1:63" ht="12.75" customHeight="1" x14ac:dyDescent="0.2">
      <c r="A466" s="425"/>
      <c r="B466" s="425"/>
      <c r="C466" s="425"/>
      <c r="D466" s="425"/>
      <c r="E466" s="425"/>
      <c r="F466" s="425"/>
      <c r="G466" s="425"/>
      <c r="H466" s="425"/>
      <c r="I466" s="425"/>
      <c r="J466" s="425"/>
      <c r="K466" s="425"/>
      <c r="L466" s="425"/>
      <c r="M466" s="425"/>
      <c r="N466" s="425"/>
      <c r="O466" s="425"/>
      <c r="P466" s="425"/>
      <c r="Q466" s="425"/>
      <c r="R466" s="425"/>
      <c r="S466" s="425"/>
      <c r="T466" s="425"/>
      <c r="U466" s="425"/>
      <c r="V466" s="425"/>
      <c r="W466" s="425"/>
      <c r="X466" s="425"/>
      <c r="Y466" s="425"/>
      <c r="Z466" s="425"/>
      <c r="AA466" s="425"/>
      <c r="AB466" s="425"/>
      <c r="AC466" s="425"/>
      <c r="AD466" s="425"/>
      <c r="AE466" s="425"/>
      <c r="AF466" s="425"/>
      <c r="AG466" s="425"/>
      <c r="AH466" s="425"/>
      <c r="AI466" s="425"/>
      <c r="AJ466" s="425"/>
      <c r="AK466" s="425"/>
      <c r="AL466" s="425"/>
      <c r="AM466" s="425"/>
      <c r="AN466" s="425"/>
      <c r="AO466" s="425"/>
      <c r="AP466" s="425"/>
      <c r="AQ466" s="425"/>
      <c r="AR466" s="425"/>
      <c r="AS466" s="425"/>
      <c r="AT466" s="425"/>
      <c r="AU466" s="425"/>
      <c r="AV466" s="425"/>
      <c r="AW466" s="425"/>
      <c r="AX466" s="425"/>
      <c r="AY466" s="425"/>
      <c r="AZ466" s="425"/>
      <c r="BA466" s="425"/>
      <c r="BB466" s="425"/>
      <c r="BC466" s="425"/>
      <c r="BD466" s="425"/>
      <c r="BE466" s="425"/>
      <c r="BF466" s="425"/>
      <c r="BG466" s="425"/>
      <c r="BH466" s="425"/>
      <c r="BI466" s="425"/>
      <c r="BJ466" s="425"/>
      <c r="BK466" s="425"/>
    </row>
    <row r="467" spans="1:63" ht="12.75" customHeight="1" x14ac:dyDescent="0.2">
      <c r="A467" s="425"/>
      <c r="B467" s="425"/>
      <c r="C467" s="425"/>
      <c r="D467" s="425"/>
      <c r="E467" s="425"/>
      <c r="F467" s="425"/>
      <c r="G467" s="425"/>
      <c r="H467" s="425"/>
      <c r="I467" s="425"/>
      <c r="J467" s="425"/>
      <c r="K467" s="425"/>
      <c r="L467" s="425"/>
      <c r="M467" s="425"/>
      <c r="N467" s="425"/>
      <c r="O467" s="425"/>
      <c r="P467" s="425"/>
      <c r="Q467" s="425"/>
      <c r="R467" s="425"/>
      <c r="S467" s="425"/>
      <c r="T467" s="425"/>
      <c r="U467" s="425"/>
      <c r="V467" s="425"/>
      <c r="W467" s="425"/>
      <c r="X467" s="425"/>
      <c r="Y467" s="425"/>
      <c r="Z467" s="425"/>
      <c r="AA467" s="425"/>
      <c r="AB467" s="425"/>
      <c r="AC467" s="425"/>
      <c r="AD467" s="425"/>
      <c r="AE467" s="425"/>
      <c r="AF467" s="425"/>
      <c r="AG467" s="425"/>
      <c r="AH467" s="425"/>
      <c r="AI467" s="425"/>
      <c r="AJ467" s="425"/>
      <c r="AK467" s="425"/>
      <c r="AL467" s="425"/>
      <c r="AM467" s="425"/>
      <c r="AN467" s="425"/>
      <c r="AO467" s="425"/>
      <c r="AP467" s="425"/>
      <c r="AQ467" s="425"/>
      <c r="AR467" s="425"/>
      <c r="AS467" s="425"/>
      <c r="AT467" s="425"/>
      <c r="AU467" s="425"/>
      <c r="AV467" s="425"/>
      <c r="AW467" s="425"/>
      <c r="AX467" s="425"/>
      <c r="AY467" s="425"/>
      <c r="AZ467" s="425"/>
      <c r="BA467" s="425"/>
      <c r="BB467" s="425"/>
      <c r="BC467" s="425"/>
      <c r="BD467" s="425"/>
      <c r="BE467" s="425"/>
      <c r="BF467" s="425"/>
      <c r="BG467" s="425"/>
      <c r="BH467" s="425"/>
      <c r="BI467" s="425"/>
      <c r="BJ467" s="425"/>
      <c r="BK467" s="425"/>
    </row>
    <row r="468" spans="1:63" ht="12.75" customHeight="1" x14ac:dyDescent="0.2">
      <c r="A468" s="425"/>
      <c r="B468" s="425"/>
      <c r="C468" s="425"/>
      <c r="D468" s="425"/>
      <c r="E468" s="425"/>
      <c r="F468" s="425"/>
      <c r="G468" s="425"/>
      <c r="H468" s="425"/>
      <c r="I468" s="425"/>
      <c r="J468" s="425"/>
      <c r="K468" s="425"/>
      <c r="L468" s="425"/>
      <c r="M468" s="425"/>
      <c r="N468" s="425"/>
      <c r="O468" s="425"/>
      <c r="P468" s="425"/>
      <c r="Q468" s="425"/>
      <c r="R468" s="425"/>
      <c r="S468" s="425"/>
      <c r="T468" s="425"/>
      <c r="U468" s="425"/>
      <c r="V468" s="425"/>
      <c r="W468" s="425"/>
      <c r="X468" s="425"/>
      <c r="Y468" s="425"/>
      <c r="Z468" s="425"/>
      <c r="AA468" s="425"/>
      <c r="AB468" s="425"/>
      <c r="AC468" s="425"/>
      <c r="AD468" s="425"/>
      <c r="AE468" s="425"/>
      <c r="AF468" s="425"/>
      <c r="AG468" s="425"/>
      <c r="AH468" s="425"/>
      <c r="AI468" s="425"/>
      <c r="AJ468" s="425"/>
      <c r="AK468" s="425"/>
      <c r="AL468" s="425"/>
      <c r="AM468" s="425"/>
      <c r="AN468" s="425"/>
      <c r="AO468" s="425"/>
      <c r="AP468" s="425"/>
      <c r="AQ468" s="425"/>
      <c r="AR468" s="425"/>
      <c r="AS468" s="425"/>
      <c r="AT468" s="425"/>
      <c r="AU468" s="425"/>
      <c r="AV468" s="425"/>
      <c r="AW468" s="425"/>
      <c r="AX468" s="425"/>
      <c r="AY468" s="425"/>
      <c r="AZ468" s="425"/>
      <c r="BA468" s="425"/>
      <c r="BB468" s="425"/>
      <c r="BC468" s="425"/>
      <c r="BD468" s="425"/>
      <c r="BE468" s="425"/>
      <c r="BF468" s="425"/>
      <c r="BG468" s="425"/>
      <c r="BH468" s="425"/>
      <c r="BI468" s="425"/>
      <c r="BJ468" s="425"/>
      <c r="BK468" s="425"/>
    </row>
    <row r="469" spans="1:63" ht="12.75" customHeight="1" x14ac:dyDescent="0.2">
      <c r="A469" s="425"/>
      <c r="B469" s="425"/>
      <c r="C469" s="425"/>
      <c r="D469" s="425"/>
      <c r="E469" s="425"/>
      <c r="F469" s="425"/>
      <c r="G469" s="425"/>
      <c r="H469" s="425"/>
      <c r="I469" s="425"/>
      <c r="J469" s="425"/>
      <c r="K469" s="425"/>
      <c r="L469" s="425"/>
      <c r="M469" s="425"/>
      <c r="N469" s="425"/>
      <c r="O469" s="425"/>
      <c r="P469" s="425"/>
      <c r="Q469" s="425"/>
      <c r="R469" s="425"/>
      <c r="S469" s="425"/>
      <c r="T469" s="425"/>
      <c r="U469" s="425"/>
      <c r="V469" s="425"/>
      <c r="W469" s="425"/>
      <c r="X469" s="425"/>
      <c r="Y469" s="425"/>
      <c r="Z469" s="425"/>
      <c r="AA469" s="425"/>
      <c r="AB469" s="425"/>
      <c r="AC469" s="425"/>
      <c r="AD469" s="425"/>
      <c r="AE469" s="425"/>
      <c r="AF469" s="425"/>
      <c r="AG469" s="425"/>
      <c r="AH469" s="425"/>
      <c r="AI469" s="425"/>
      <c r="AJ469" s="425"/>
      <c r="AK469" s="425"/>
      <c r="AL469" s="425"/>
      <c r="AM469" s="425"/>
      <c r="AN469" s="425"/>
      <c r="AO469" s="425"/>
      <c r="AP469" s="425"/>
      <c r="AQ469" s="425"/>
      <c r="AR469" s="425"/>
      <c r="AS469" s="425"/>
      <c r="AT469" s="425"/>
      <c r="AU469" s="425"/>
      <c r="AV469" s="425"/>
      <c r="AW469" s="425"/>
      <c r="AX469" s="425"/>
      <c r="AY469" s="425"/>
      <c r="AZ469" s="425"/>
      <c r="BA469" s="425"/>
      <c r="BB469" s="425"/>
      <c r="BC469" s="425"/>
      <c r="BD469" s="425"/>
      <c r="BE469" s="425"/>
      <c r="BF469" s="425"/>
      <c r="BG469" s="425"/>
      <c r="BH469" s="425"/>
      <c r="BI469" s="425"/>
      <c r="BJ469" s="425"/>
      <c r="BK469" s="425"/>
    </row>
    <row r="470" spans="1:63" ht="12.75" customHeight="1" x14ac:dyDescent="0.2">
      <c r="A470" s="425"/>
      <c r="B470" s="425"/>
      <c r="C470" s="425"/>
      <c r="D470" s="425"/>
      <c r="E470" s="425"/>
      <c r="F470" s="425"/>
      <c r="G470" s="425"/>
      <c r="H470" s="425"/>
      <c r="I470" s="425"/>
      <c r="J470" s="425"/>
      <c r="K470" s="425"/>
      <c r="L470" s="425"/>
      <c r="M470" s="425"/>
      <c r="N470" s="425"/>
      <c r="O470" s="425"/>
      <c r="P470" s="425"/>
      <c r="Q470" s="425"/>
      <c r="R470" s="425"/>
      <c r="S470" s="425"/>
      <c r="T470" s="425"/>
      <c r="U470" s="425"/>
      <c r="V470" s="425"/>
      <c r="W470" s="425"/>
      <c r="X470" s="425"/>
      <c r="Y470" s="425"/>
      <c r="Z470" s="425"/>
      <c r="AA470" s="425"/>
      <c r="AB470" s="425"/>
      <c r="AC470" s="425"/>
      <c r="AD470" s="425"/>
      <c r="AE470" s="425"/>
      <c r="AF470" s="425"/>
      <c r="AG470" s="425"/>
      <c r="AH470" s="425"/>
      <c r="AI470" s="425"/>
      <c r="AJ470" s="425"/>
      <c r="AK470" s="425"/>
      <c r="AL470" s="425"/>
      <c r="AM470" s="425"/>
      <c r="AN470" s="425"/>
      <c r="AO470" s="425"/>
      <c r="AP470" s="425"/>
      <c r="AQ470" s="425"/>
      <c r="AR470" s="425"/>
      <c r="AS470" s="425"/>
      <c r="AT470" s="425"/>
      <c r="AU470" s="425"/>
      <c r="AV470" s="425"/>
      <c r="AW470" s="425"/>
      <c r="AX470" s="425"/>
      <c r="AY470" s="425"/>
      <c r="AZ470" s="425"/>
      <c r="BA470" s="425"/>
      <c r="BB470" s="425"/>
      <c r="BC470" s="425"/>
      <c r="BD470" s="425"/>
      <c r="BE470" s="425"/>
      <c r="BF470" s="425"/>
      <c r="BG470" s="425"/>
      <c r="BH470" s="425"/>
      <c r="BI470" s="425"/>
      <c r="BJ470" s="425"/>
      <c r="BK470" s="425"/>
    </row>
    <row r="471" spans="1:63" ht="12.75" customHeight="1" x14ac:dyDescent="0.2">
      <c r="A471" s="425"/>
      <c r="B471" s="425"/>
      <c r="C471" s="425"/>
      <c r="D471" s="425"/>
      <c r="E471" s="425"/>
      <c r="F471" s="425"/>
      <c r="G471" s="425"/>
      <c r="H471" s="425"/>
      <c r="I471" s="425"/>
      <c r="J471" s="425"/>
      <c r="K471" s="425"/>
      <c r="L471" s="425"/>
      <c r="M471" s="425"/>
      <c r="N471" s="425"/>
      <c r="O471" s="425"/>
      <c r="P471" s="425"/>
      <c r="Q471" s="425"/>
      <c r="R471" s="425"/>
      <c r="S471" s="425"/>
      <c r="T471" s="425"/>
      <c r="U471" s="425"/>
      <c r="V471" s="425"/>
      <c r="W471" s="425"/>
      <c r="X471" s="425"/>
      <c r="Y471" s="425"/>
      <c r="Z471" s="425"/>
      <c r="AA471" s="425"/>
      <c r="AB471" s="425"/>
      <c r="AC471" s="425"/>
      <c r="AD471" s="425"/>
      <c r="AE471" s="425"/>
      <c r="AF471" s="425"/>
      <c r="AG471" s="425"/>
      <c r="AH471" s="425"/>
      <c r="AI471" s="425"/>
      <c r="AJ471" s="425"/>
      <c r="AK471" s="425"/>
      <c r="AL471" s="425"/>
      <c r="AM471" s="425"/>
      <c r="AN471" s="425"/>
      <c r="AO471" s="425"/>
      <c r="AP471" s="425"/>
      <c r="AQ471" s="425"/>
      <c r="AR471" s="425"/>
      <c r="AS471" s="425"/>
      <c r="AT471" s="425"/>
      <c r="AU471" s="425"/>
      <c r="AV471" s="425"/>
      <c r="AW471" s="425"/>
      <c r="AX471" s="425"/>
      <c r="AY471" s="425"/>
      <c r="AZ471" s="425"/>
      <c r="BA471" s="425"/>
      <c r="BB471" s="425"/>
      <c r="BC471" s="425"/>
      <c r="BD471" s="425"/>
      <c r="BE471" s="425"/>
      <c r="BF471" s="425"/>
      <c r="BG471" s="425"/>
      <c r="BH471" s="425"/>
      <c r="BI471" s="425"/>
      <c r="BJ471" s="425"/>
      <c r="BK471" s="425"/>
    </row>
    <row r="472" spans="1:63" ht="12.75" customHeight="1" x14ac:dyDescent="0.2">
      <c r="A472" s="425"/>
      <c r="B472" s="425"/>
      <c r="C472" s="425"/>
      <c r="D472" s="425"/>
      <c r="E472" s="425"/>
      <c r="F472" s="425"/>
      <c r="G472" s="425"/>
      <c r="H472" s="425"/>
      <c r="I472" s="425"/>
      <c r="J472" s="425"/>
      <c r="K472" s="425"/>
      <c r="L472" s="425"/>
      <c r="M472" s="425"/>
      <c r="N472" s="425"/>
      <c r="O472" s="425"/>
      <c r="P472" s="425"/>
      <c r="Q472" s="425"/>
      <c r="R472" s="425"/>
      <c r="S472" s="425"/>
      <c r="T472" s="425"/>
      <c r="U472" s="425"/>
      <c r="V472" s="425"/>
      <c r="W472" s="425"/>
      <c r="X472" s="425"/>
      <c r="Y472" s="425"/>
      <c r="Z472" s="425"/>
      <c r="AA472" s="425"/>
      <c r="AB472" s="425"/>
      <c r="AC472" s="425"/>
      <c r="AD472" s="425"/>
      <c r="AE472" s="425"/>
      <c r="AF472" s="425"/>
      <c r="AG472" s="425"/>
      <c r="AH472" s="425"/>
      <c r="AI472" s="425"/>
      <c r="AJ472" s="425"/>
      <c r="AK472" s="425"/>
      <c r="AL472" s="425"/>
      <c r="AM472" s="425"/>
      <c r="AN472" s="425"/>
      <c r="AO472" s="425"/>
      <c r="AP472" s="425"/>
      <c r="AQ472" s="425"/>
      <c r="AR472" s="425"/>
      <c r="AS472" s="425"/>
      <c r="AT472" s="425"/>
      <c r="AU472" s="425"/>
      <c r="AV472" s="425"/>
      <c r="AW472" s="425"/>
      <c r="AX472" s="425"/>
      <c r="AY472" s="425"/>
      <c r="AZ472" s="425"/>
      <c r="BA472" s="425"/>
      <c r="BB472" s="425"/>
      <c r="BC472" s="425"/>
      <c r="BD472" s="425"/>
      <c r="BE472" s="425"/>
      <c r="BF472" s="425"/>
      <c r="BG472" s="425"/>
      <c r="BH472" s="425"/>
      <c r="BI472" s="425"/>
      <c r="BJ472" s="425"/>
      <c r="BK472" s="425"/>
    </row>
    <row r="473" spans="1:63" ht="12.75" customHeight="1" x14ac:dyDescent="0.2">
      <c r="A473" s="425"/>
      <c r="B473" s="425"/>
      <c r="C473" s="425"/>
      <c r="D473" s="425"/>
      <c r="E473" s="425"/>
      <c r="F473" s="425"/>
      <c r="G473" s="425"/>
      <c r="H473" s="425"/>
      <c r="I473" s="425"/>
      <c r="J473" s="425"/>
      <c r="K473" s="425"/>
      <c r="L473" s="425"/>
      <c r="M473" s="425"/>
      <c r="N473" s="425"/>
      <c r="O473" s="425"/>
      <c r="P473" s="425"/>
      <c r="Q473" s="425"/>
      <c r="R473" s="425"/>
      <c r="S473" s="425"/>
      <c r="T473" s="425"/>
      <c r="U473" s="425"/>
      <c r="V473" s="425"/>
      <c r="W473" s="425"/>
      <c r="X473" s="425"/>
      <c r="Y473" s="425"/>
      <c r="Z473" s="425"/>
      <c r="AA473" s="425"/>
      <c r="AB473" s="425"/>
      <c r="AC473" s="425"/>
      <c r="AD473" s="425"/>
      <c r="AE473" s="425"/>
      <c r="AF473" s="425"/>
      <c r="AG473" s="425"/>
      <c r="AH473" s="425"/>
      <c r="AI473" s="425"/>
      <c r="AJ473" s="425"/>
      <c r="AK473" s="425"/>
      <c r="AL473" s="425"/>
      <c r="AM473" s="425"/>
      <c r="AN473" s="425"/>
      <c r="AO473" s="425"/>
      <c r="AP473" s="425"/>
      <c r="AQ473" s="425"/>
      <c r="AR473" s="425"/>
      <c r="AS473" s="425"/>
      <c r="AT473" s="425"/>
      <c r="AU473" s="425"/>
      <c r="AV473" s="425"/>
      <c r="AW473" s="425"/>
      <c r="AX473" s="425"/>
      <c r="AY473" s="425"/>
      <c r="AZ473" s="425"/>
      <c r="BA473" s="425"/>
      <c r="BB473" s="425"/>
      <c r="BC473" s="425"/>
      <c r="BD473" s="425"/>
      <c r="BE473" s="425"/>
      <c r="BF473" s="425"/>
      <c r="BG473" s="425"/>
      <c r="BH473" s="425"/>
      <c r="BI473" s="425"/>
      <c r="BJ473" s="425"/>
      <c r="BK473" s="425"/>
    </row>
    <row r="474" spans="1:63" ht="12.75" customHeight="1" x14ac:dyDescent="0.2">
      <c r="A474" s="425"/>
      <c r="B474" s="425"/>
      <c r="C474" s="425"/>
      <c r="D474" s="425"/>
      <c r="E474" s="425"/>
      <c r="F474" s="425"/>
      <c r="G474" s="425"/>
      <c r="H474" s="425"/>
      <c r="I474" s="425"/>
      <c r="J474" s="425"/>
      <c r="K474" s="425"/>
      <c r="L474" s="425"/>
      <c r="M474" s="425"/>
      <c r="N474" s="425"/>
      <c r="O474" s="425"/>
      <c r="P474" s="425"/>
      <c r="Q474" s="425"/>
      <c r="R474" s="425"/>
      <c r="S474" s="425"/>
      <c r="T474" s="425"/>
      <c r="U474" s="425"/>
      <c r="V474" s="425"/>
      <c r="W474" s="425"/>
      <c r="X474" s="425"/>
      <c r="Y474" s="425"/>
      <c r="Z474" s="425"/>
      <c r="AA474" s="425"/>
      <c r="AB474" s="425"/>
      <c r="AC474" s="425"/>
      <c r="AD474" s="425"/>
      <c r="AE474" s="425"/>
      <c r="AF474" s="425"/>
      <c r="AG474" s="425"/>
      <c r="AH474" s="425"/>
      <c r="AI474" s="425"/>
      <c r="AJ474" s="425"/>
      <c r="AK474" s="425"/>
      <c r="AL474" s="425"/>
      <c r="AM474" s="425"/>
      <c r="AN474" s="425"/>
      <c r="AO474" s="425"/>
      <c r="AP474" s="425"/>
      <c r="AQ474" s="425"/>
      <c r="AR474" s="425"/>
      <c r="AS474" s="425"/>
      <c r="AT474" s="425"/>
      <c r="AU474" s="425"/>
      <c r="AV474" s="425"/>
      <c r="AW474" s="425"/>
      <c r="AX474" s="425"/>
      <c r="AY474" s="425"/>
      <c r="AZ474" s="425"/>
      <c r="BA474" s="425"/>
      <c r="BB474" s="425"/>
      <c r="BC474" s="425"/>
      <c r="BD474" s="425"/>
      <c r="BE474" s="425"/>
      <c r="BF474" s="425"/>
      <c r="BG474" s="425"/>
      <c r="BH474" s="425"/>
      <c r="BI474" s="425"/>
      <c r="BJ474" s="425"/>
      <c r="BK474" s="425"/>
    </row>
    <row r="475" spans="1:63" ht="12.75" customHeight="1" x14ac:dyDescent="0.2">
      <c r="A475" s="425"/>
      <c r="B475" s="425"/>
      <c r="C475" s="425"/>
      <c r="D475" s="425"/>
      <c r="E475" s="425"/>
      <c r="F475" s="425"/>
      <c r="G475" s="425"/>
      <c r="H475" s="425"/>
      <c r="I475" s="425"/>
      <c r="J475" s="425"/>
      <c r="K475" s="425"/>
      <c r="L475" s="425"/>
      <c r="M475" s="425"/>
      <c r="N475" s="425"/>
      <c r="O475" s="425"/>
      <c r="P475" s="425"/>
      <c r="Q475" s="425"/>
      <c r="R475" s="425"/>
      <c r="S475" s="425"/>
      <c r="T475" s="425"/>
      <c r="U475" s="425"/>
      <c r="V475" s="425"/>
      <c r="W475" s="425"/>
      <c r="X475" s="425"/>
      <c r="Y475" s="425"/>
      <c r="Z475" s="425"/>
      <c r="AA475" s="425"/>
      <c r="AB475" s="425"/>
      <c r="AC475" s="425"/>
      <c r="AD475" s="425"/>
      <c r="AE475" s="425"/>
      <c r="AF475" s="425"/>
      <c r="AG475" s="425"/>
      <c r="AH475" s="425"/>
      <c r="AI475" s="425"/>
      <c r="AJ475" s="425"/>
      <c r="AK475" s="425"/>
      <c r="AL475" s="425"/>
      <c r="AM475" s="425"/>
      <c r="AN475" s="425"/>
      <c r="AO475" s="425"/>
      <c r="AP475" s="425"/>
      <c r="AQ475" s="425"/>
      <c r="AR475" s="425"/>
      <c r="AS475" s="425"/>
      <c r="AT475" s="425"/>
      <c r="AU475" s="425"/>
      <c r="AV475" s="425"/>
      <c r="AW475" s="425"/>
      <c r="AX475" s="425"/>
      <c r="AY475" s="425"/>
      <c r="AZ475" s="425"/>
      <c r="BA475" s="425"/>
      <c r="BB475" s="425"/>
      <c r="BC475" s="425"/>
      <c r="BD475" s="425"/>
      <c r="BE475" s="425"/>
      <c r="BF475" s="425"/>
      <c r="BG475" s="425"/>
      <c r="BH475" s="425"/>
      <c r="BI475" s="425"/>
      <c r="BJ475" s="425"/>
      <c r="BK475" s="425"/>
    </row>
    <row r="476" spans="1:63" ht="12.75" customHeight="1" x14ac:dyDescent="0.2">
      <c r="A476" s="425"/>
      <c r="B476" s="425"/>
      <c r="C476" s="425"/>
      <c r="D476" s="425"/>
      <c r="E476" s="425"/>
      <c r="F476" s="425"/>
      <c r="G476" s="425"/>
      <c r="H476" s="425"/>
      <c r="I476" s="425"/>
      <c r="J476" s="425"/>
      <c r="K476" s="425"/>
      <c r="L476" s="425"/>
      <c r="M476" s="425"/>
      <c r="N476" s="425"/>
      <c r="O476" s="425"/>
      <c r="P476" s="425"/>
      <c r="Q476" s="425"/>
      <c r="R476" s="425"/>
      <c r="S476" s="425"/>
      <c r="T476" s="425"/>
      <c r="U476" s="425"/>
      <c r="V476" s="425"/>
      <c r="W476" s="425"/>
      <c r="X476" s="425"/>
      <c r="Y476" s="425"/>
      <c r="Z476" s="425"/>
      <c r="AA476" s="425"/>
      <c r="AB476" s="425"/>
      <c r="AC476" s="425"/>
      <c r="AD476" s="425"/>
      <c r="AE476" s="425"/>
      <c r="AF476" s="425"/>
      <c r="AG476" s="425"/>
      <c r="AH476" s="425"/>
      <c r="AI476" s="425"/>
      <c r="AJ476" s="425"/>
      <c r="AK476" s="425"/>
      <c r="AL476" s="425"/>
      <c r="AM476" s="425"/>
      <c r="AN476" s="425"/>
      <c r="AO476" s="425"/>
      <c r="AP476" s="425"/>
      <c r="AQ476" s="425"/>
      <c r="AR476" s="425"/>
      <c r="AS476" s="425"/>
      <c r="AT476" s="425"/>
      <c r="AU476" s="425"/>
      <c r="AV476" s="425"/>
      <c r="AW476" s="425"/>
      <c r="AX476" s="425"/>
      <c r="AY476" s="425"/>
      <c r="AZ476" s="425"/>
      <c r="BA476" s="425"/>
      <c r="BB476" s="425"/>
      <c r="BC476" s="425"/>
      <c r="BD476" s="425"/>
      <c r="BE476" s="425"/>
      <c r="BF476" s="425"/>
      <c r="BG476" s="425"/>
      <c r="BH476" s="425"/>
      <c r="BI476" s="425"/>
      <c r="BJ476" s="425"/>
      <c r="BK476" s="425"/>
    </row>
    <row r="477" spans="1:63" ht="12.75" customHeight="1" x14ac:dyDescent="0.2">
      <c r="A477" s="425"/>
      <c r="B477" s="425"/>
      <c r="C477" s="425"/>
      <c r="D477" s="425"/>
      <c r="E477" s="425"/>
      <c r="F477" s="425"/>
      <c r="G477" s="425"/>
      <c r="H477" s="425"/>
      <c r="I477" s="425"/>
      <c r="J477" s="425"/>
      <c r="K477" s="425"/>
      <c r="L477" s="425"/>
      <c r="M477" s="425"/>
      <c r="N477" s="425"/>
      <c r="O477" s="425"/>
      <c r="P477" s="425"/>
      <c r="Q477" s="425"/>
      <c r="R477" s="425"/>
      <c r="S477" s="425"/>
      <c r="T477" s="425"/>
      <c r="U477" s="425"/>
      <c r="V477" s="425"/>
      <c r="W477" s="425"/>
      <c r="X477" s="425"/>
      <c r="Y477" s="425"/>
      <c r="Z477" s="425"/>
      <c r="AA477" s="425"/>
      <c r="AB477" s="425"/>
      <c r="AC477" s="425"/>
      <c r="AD477" s="425"/>
      <c r="AE477" s="425"/>
      <c r="AF477" s="425"/>
      <c r="AG477" s="425"/>
      <c r="AH477" s="425"/>
      <c r="AI477" s="425"/>
      <c r="AJ477" s="425"/>
      <c r="AK477" s="425"/>
      <c r="AL477" s="425"/>
      <c r="AM477" s="425"/>
      <c r="AN477" s="425"/>
      <c r="AO477" s="425"/>
      <c r="AP477" s="425"/>
      <c r="AQ477" s="425"/>
      <c r="AR477" s="425"/>
      <c r="AS477" s="425"/>
      <c r="AT477" s="425"/>
      <c r="AU477" s="425"/>
      <c r="AV477" s="425"/>
      <c r="AW477" s="425"/>
      <c r="AX477" s="425"/>
      <c r="AY477" s="425"/>
      <c r="AZ477" s="425"/>
      <c r="BA477" s="425"/>
      <c r="BB477" s="425"/>
      <c r="BC477" s="425"/>
      <c r="BD477" s="425"/>
      <c r="BE477" s="425"/>
      <c r="BF477" s="425"/>
      <c r="BG477" s="425"/>
      <c r="BH477" s="425"/>
      <c r="BI477" s="425"/>
      <c r="BJ477" s="425"/>
      <c r="BK477" s="425"/>
    </row>
    <row r="478" spans="1:63" ht="12.75" customHeight="1" x14ac:dyDescent="0.2">
      <c r="A478" s="425"/>
      <c r="B478" s="425"/>
      <c r="C478" s="425"/>
      <c r="D478" s="425"/>
      <c r="E478" s="425"/>
      <c r="F478" s="425"/>
      <c r="G478" s="425"/>
      <c r="H478" s="425"/>
      <c r="I478" s="425"/>
      <c r="J478" s="425"/>
      <c r="K478" s="425"/>
      <c r="L478" s="425"/>
      <c r="M478" s="425"/>
      <c r="N478" s="425"/>
      <c r="O478" s="425"/>
      <c r="P478" s="425"/>
      <c r="Q478" s="425"/>
      <c r="R478" s="425"/>
      <c r="S478" s="425"/>
      <c r="T478" s="425"/>
      <c r="U478" s="425"/>
      <c r="V478" s="425"/>
      <c r="W478" s="425"/>
      <c r="X478" s="425"/>
      <c r="Y478" s="425"/>
      <c r="Z478" s="425"/>
      <c r="AA478" s="425"/>
      <c r="AB478" s="425"/>
      <c r="AC478" s="425"/>
      <c r="AD478" s="425"/>
      <c r="AE478" s="425"/>
      <c r="AF478" s="425"/>
      <c r="AG478" s="425"/>
      <c r="AH478" s="425"/>
      <c r="AI478" s="425"/>
      <c r="AJ478" s="425"/>
      <c r="AK478" s="425"/>
      <c r="AL478" s="425"/>
      <c r="AM478" s="425"/>
      <c r="AN478" s="425"/>
      <c r="AO478" s="425"/>
      <c r="AP478" s="425"/>
      <c r="AQ478" s="425"/>
      <c r="AR478" s="425"/>
      <c r="AS478" s="425"/>
      <c r="AT478" s="425"/>
      <c r="AU478" s="425"/>
      <c r="AV478" s="425"/>
      <c r="AW478" s="425"/>
      <c r="AX478" s="425"/>
      <c r="AY478" s="425"/>
      <c r="AZ478" s="425"/>
      <c r="BA478" s="425"/>
      <c r="BB478" s="425"/>
      <c r="BC478" s="425"/>
      <c r="BD478" s="425"/>
      <c r="BE478" s="425"/>
      <c r="BF478" s="425"/>
      <c r="BG478" s="425"/>
      <c r="BH478" s="425"/>
      <c r="BI478" s="425"/>
      <c r="BJ478" s="425"/>
      <c r="BK478" s="425"/>
    </row>
    <row r="479" spans="1:63" ht="12.75" customHeight="1" x14ac:dyDescent="0.2">
      <c r="A479" s="425"/>
      <c r="B479" s="425"/>
      <c r="C479" s="425"/>
      <c r="D479" s="425"/>
      <c r="E479" s="425"/>
      <c r="F479" s="425"/>
      <c r="G479" s="425"/>
      <c r="H479" s="425"/>
      <c r="I479" s="425"/>
      <c r="J479" s="425"/>
      <c r="K479" s="425"/>
      <c r="L479" s="425"/>
      <c r="M479" s="425"/>
      <c r="N479" s="425"/>
      <c r="O479" s="425"/>
      <c r="P479" s="425"/>
      <c r="Q479" s="425"/>
      <c r="R479" s="425"/>
      <c r="S479" s="425"/>
      <c r="T479" s="425"/>
      <c r="U479" s="425"/>
      <c r="V479" s="425"/>
      <c r="W479" s="425"/>
      <c r="X479" s="425"/>
      <c r="Y479" s="425"/>
      <c r="Z479" s="425"/>
      <c r="AA479" s="425"/>
      <c r="AB479" s="425"/>
      <c r="AC479" s="425"/>
      <c r="AD479" s="425"/>
      <c r="AE479" s="425"/>
      <c r="AF479" s="425"/>
      <c r="AG479" s="425"/>
      <c r="AH479" s="425"/>
      <c r="AI479" s="425"/>
      <c r="AJ479" s="425"/>
      <c r="AK479" s="425"/>
      <c r="AL479" s="425"/>
      <c r="AM479" s="425"/>
      <c r="AN479" s="425"/>
      <c r="AO479" s="425"/>
      <c r="AP479" s="425"/>
      <c r="AQ479" s="425"/>
      <c r="AR479" s="425"/>
      <c r="AS479" s="425"/>
      <c r="AT479" s="425"/>
      <c r="AU479" s="425"/>
      <c r="AV479" s="425"/>
      <c r="AW479" s="425"/>
      <c r="AX479" s="425"/>
      <c r="AY479" s="425"/>
      <c r="AZ479" s="425"/>
      <c r="BA479" s="425"/>
      <c r="BB479" s="425"/>
      <c r="BC479" s="425"/>
      <c r="BD479" s="425"/>
      <c r="BE479" s="425"/>
      <c r="BF479" s="425"/>
      <c r="BG479" s="425"/>
      <c r="BH479" s="425"/>
      <c r="BI479" s="425"/>
      <c r="BJ479" s="425"/>
      <c r="BK479" s="425"/>
    </row>
    <row r="480" spans="1:63" ht="12.75" customHeight="1" x14ac:dyDescent="0.2">
      <c r="A480" s="425"/>
      <c r="B480" s="425"/>
      <c r="C480" s="425"/>
      <c r="D480" s="425"/>
      <c r="E480" s="425"/>
      <c r="F480" s="425"/>
      <c r="G480" s="425"/>
      <c r="H480" s="425"/>
      <c r="I480" s="425"/>
      <c r="J480" s="425"/>
      <c r="K480" s="425"/>
      <c r="L480" s="425"/>
      <c r="M480" s="425"/>
      <c r="N480" s="425"/>
      <c r="O480" s="425"/>
      <c r="P480" s="425"/>
      <c r="Q480" s="425"/>
      <c r="R480" s="425"/>
      <c r="S480" s="425"/>
      <c r="T480" s="425"/>
      <c r="U480" s="425"/>
      <c r="V480" s="425"/>
      <c r="W480" s="425"/>
      <c r="X480" s="425"/>
      <c r="Y480" s="425"/>
      <c r="Z480" s="425"/>
      <c r="AA480" s="425"/>
      <c r="AB480" s="425"/>
      <c r="AC480" s="425"/>
      <c r="AD480" s="425"/>
      <c r="AE480" s="425"/>
      <c r="AF480" s="425"/>
      <c r="AG480" s="425"/>
      <c r="AH480" s="425"/>
      <c r="AI480" s="425"/>
      <c r="AJ480" s="425"/>
      <c r="AK480" s="425"/>
      <c r="AL480" s="425"/>
      <c r="AM480" s="425"/>
      <c r="AN480" s="425"/>
      <c r="AO480" s="425"/>
      <c r="AP480" s="425"/>
      <c r="AQ480" s="425"/>
      <c r="AR480" s="425"/>
      <c r="AS480" s="425"/>
      <c r="AT480" s="425"/>
      <c r="AU480" s="425"/>
      <c r="AV480" s="425"/>
      <c r="AW480" s="425"/>
      <c r="AX480" s="425"/>
      <c r="AY480" s="425"/>
      <c r="AZ480" s="425"/>
      <c r="BA480" s="425"/>
      <c r="BB480" s="425"/>
      <c r="BC480" s="425"/>
      <c r="BD480" s="425"/>
      <c r="BE480" s="425"/>
      <c r="BF480" s="425"/>
      <c r="BG480" s="425"/>
      <c r="BH480" s="425"/>
      <c r="BI480" s="425"/>
      <c r="BJ480" s="425"/>
      <c r="BK480" s="425"/>
    </row>
    <row r="481" spans="1:63" ht="12.75" customHeight="1" x14ac:dyDescent="0.2">
      <c r="A481" s="425"/>
      <c r="B481" s="425"/>
      <c r="C481" s="425"/>
      <c r="D481" s="425"/>
      <c r="E481" s="425"/>
      <c r="F481" s="425"/>
      <c r="G481" s="425"/>
      <c r="H481" s="425"/>
      <c r="I481" s="425"/>
      <c r="J481" s="425"/>
      <c r="K481" s="425"/>
      <c r="L481" s="425"/>
      <c r="M481" s="425"/>
      <c r="N481" s="425"/>
      <c r="O481" s="425"/>
      <c r="P481" s="425"/>
      <c r="Q481" s="425"/>
      <c r="R481" s="425"/>
      <c r="S481" s="425"/>
      <c r="T481" s="425"/>
      <c r="U481" s="425"/>
      <c r="V481" s="425"/>
      <c r="W481" s="425"/>
      <c r="X481" s="425"/>
      <c r="Y481" s="425"/>
      <c r="Z481" s="425"/>
      <c r="AA481" s="425"/>
      <c r="AB481" s="425"/>
      <c r="AC481" s="425"/>
      <c r="AD481" s="425"/>
      <c r="AE481" s="425"/>
      <c r="AF481" s="425"/>
      <c r="AG481" s="425"/>
      <c r="AH481" s="425"/>
      <c r="AI481" s="425"/>
      <c r="AJ481" s="425"/>
      <c r="AK481" s="425"/>
      <c r="AL481" s="425"/>
      <c r="AM481" s="425"/>
      <c r="AN481" s="425"/>
      <c r="AO481" s="425"/>
      <c r="AP481" s="425"/>
      <c r="AQ481" s="425"/>
      <c r="AR481" s="425"/>
      <c r="AS481" s="425"/>
      <c r="AT481" s="425"/>
      <c r="AU481" s="425"/>
      <c r="AV481" s="425"/>
      <c r="AW481" s="425"/>
      <c r="AX481" s="425"/>
      <c r="AY481" s="425"/>
      <c r="AZ481" s="425"/>
      <c r="BA481" s="425"/>
      <c r="BB481" s="425"/>
      <c r="BC481" s="425"/>
      <c r="BD481" s="425"/>
      <c r="BE481" s="425"/>
      <c r="BF481" s="425"/>
      <c r="BG481" s="425"/>
      <c r="BH481" s="425"/>
      <c r="BI481" s="425"/>
      <c r="BJ481" s="425"/>
      <c r="BK481" s="425"/>
    </row>
    <row r="482" spans="1:63" ht="12.75" customHeight="1" x14ac:dyDescent="0.2">
      <c r="A482" s="425"/>
      <c r="B482" s="425"/>
      <c r="C482" s="425"/>
      <c r="D482" s="425"/>
      <c r="E482" s="425"/>
      <c r="F482" s="425"/>
      <c r="G482" s="425"/>
      <c r="H482" s="425"/>
      <c r="I482" s="425"/>
      <c r="J482" s="425"/>
      <c r="K482" s="425"/>
      <c r="L482" s="425"/>
      <c r="M482" s="425"/>
      <c r="N482" s="425"/>
      <c r="O482" s="425"/>
      <c r="P482" s="425"/>
      <c r="Q482" s="425"/>
      <c r="R482" s="425"/>
      <c r="S482" s="425"/>
      <c r="T482" s="425"/>
      <c r="U482" s="425"/>
      <c r="V482" s="425"/>
      <c r="W482" s="425"/>
      <c r="X482" s="425"/>
      <c r="Y482" s="425"/>
      <c r="Z482" s="425"/>
      <c r="AA482" s="425"/>
      <c r="AB482" s="425"/>
      <c r="AC482" s="425"/>
      <c r="AD482" s="425"/>
      <c r="AE482" s="425"/>
      <c r="AF482" s="425"/>
      <c r="AG482" s="425"/>
      <c r="AH482" s="425"/>
      <c r="AI482" s="425"/>
      <c r="AJ482" s="425"/>
      <c r="AK482" s="425"/>
      <c r="AL482" s="425"/>
      <c r="AM482" s="425"/>
      <c r="AN482" s="425"/>
      <c r="AO482" s="425"/>
      <c r="AP482" s="425"/>
      <c r="AQ482" s="425"/>
      <c r="AR482" s="425"/>
      <c r="AS482" s="425"/>
      <c r="AT482" s="425"/>
      <c r="AU482" s="425"/>
      <c r="AV482" s="425"/>
      <c r="AW482" s="425"/>
      <c r="AX482" s="425"/>
      <c r="AY482" s="425"/>
      <c r="AZ482" s="425"/>
      <c r="BA482" s="425"/>
      <c r="BB482" s="425"/>
      <c r="BC482" s="425"/>
      <c r="BD482" s="425"/>
      <c r="BE482" s="425"/>
      <c r="BF482" s="425"/>
      <c r="BG482" s="425"/>
      <c r="BH482" s="425"/>
      <c r="BI482" s="425"/>
      <c r="BJ482" s="425"/>
      <c r="BK482" s="425"/>
    </row>
    <row r="483" spans="1:63" ht="12.75" customHeight="1" x14ac:dyDescent="0.2">
      <c r="A483" s="425"/>
      <c r="B483" s="425"/>
      <c r="C483" s="425"/>
      <c r="D483" s="425"/>
      <c r="E483" s="425"/>
      <c r="F483" s="425"/>
      <c r="G483" s="425"/>
      <c r="H483" s="425"/>
      <c r="I483" s="425"/>
      <c r="J483" s="425"/>
      <c r="K483" s="425"/>
      <c r="L483" s="425"/>
      <c r="M483" s="425"/>
      <c r="N483" s="425"/>
      <c r="O483" s="425"/>
      <c r="P483" s="425"/>
      <c r="Q483" s="425"/>
      <c r="R483" s="425"/>
      <c r="S483" s="425"/>
      <c r="T483" s="425"/>
      <c r="U483" s="425"/>
      <c r="V483" s="425"/>
      <c r="W483" s="425"/>
      <c r="X483" s="425"/>
      <c r="Y483" s="425"/>
      <c r="Z483" s="425"/>
      <c r="AA483" s="425"/>
      <c r="AB483" s="425"/>
      <c r="AC483" s="425"/>
      <c r="AD483" s="425"/>
      <c r="AE483" s="425"/>
      <c r="AF483" s="425"/>
      <c r="AG483" s="425"/>
      <c r="AH483" s="425"/>
      <c r="AI483" s="425"/>
      <c r="AJ483" s="425"/>
      <c r="AK483" s="425"/>
      <c r="AL483" s="425"/>
      <c r="AM483" s="425"/>
      <c r="AN483" s="425"/>
      <c r="AO483" s="425"/>
      <c r="AP483" s="425"/>
      <c r="AQ483" s="425"/>
      <c r="AR483" s="425"/>
      <c r="AS483" s="425"/>
      <c r="AT483" s="425"/>
      <c r="AU483" s="425"/>
      <c r="AV483" s="425"/>
      <c r="AW483" s="425"/>
      <c r="AX483" s="425"/>
      <c r="AY483" s="425"/>
      <c r="AZ483" s="425"/>
      <c r="BA483" s="425"/>
      <c r="BB483" s="425"/>
      <c r="BC483" s="425"/>
      <c r="BD483" s="425"/>
      <c r="BE483" s="425"/>
      <c r="BF483" s="425"/>
      <c r="BG483" s="425"/>
      <c r="BH483" s="425"/>
      <c r="BI483" s="425"/>
      <c r="BJ483" s="425"/>
      <c r="BK483" s="425"/>
    </row>
    <row r="484" spans="1:63" ht="12.75" customHeight="1" x14ac:dyDescent="0.2">
      <c r="A484" s="425"/>
      <c r="B484" s="425"/>
      <c r="C484" s="425"/>
      <c r="D484" s="425"/>
      <c r="E484" s="425"/>
      <c r="F484" s="425"/>
      <c r="G484" s="425"/>
      <c r="H484" s="425"/>
      <c r="I484" s="425"/>
      <c r="J484" s="425"/>
      <c r="K484" s="425"/>
      <c r="L484" s="425"/>
      <c r="M484" s="425"/>
      <c r="N484" s="425"/>
      <c r="O484" s="425"/>
      <c r="P484" s="425"/>
      <c r="Q484" s="425"/>
      <c r="R484" s="425"/>
      <c r="S484" s="425"/>
      <c r="T484" s="425"/>
      <c r="U484" s="425"/>
      <c r="V484" s="425"/>
      <c r="W484" s="425"/>
      <c r="X484" s="425"/>
      <c r="Y484" s="425"/>
      <c r="Z484" s="425"/>
      <c r="AA484" s="425"/>
      <c r="AB484" s="425"/>
      <c r="AC484" s="425"/>
      <c r="AD484" s="425"/>
      <c r="AE484" s="425"/>
      <c r="AF484" s="425"/>
      <c r="AG484" s="425"/>
      <c r="AH484" s="425"/>
      <c r="AI484" s="425"/>
      <c r="AJ484" s="425"/>
      <c r="AK484" s="425"/>
      <c r="AL484" s="425"/>
      <c r="AM484" s="425"/>
      <c r="AN484" s="425"/>
      <c r="AO484" s="425"/>
      <c r="AP484" s="425"/>
      <c r="AQ484" s="425"/>
      <c r="AR484" s="425"/>
      <c r="AS484" s="425"/>
      <c r="AT484" s="425"/>
      <c r="AU484" s="425"/>
      <c r="AV484" s="425"/>
      <c r="AW484" s="425"/>
      <c r="AX484" s="425"/>
      <c r="AY484" s="425"/>
      <c r="AZ484" s="425"/>
      <c r="BA484" s="425"/>
      <c r="BB484" s="425"/>
      <c r="BC484" s="425"/>
      <c r="BD484" s="425"/>
      <c r="BE484" s="425"/>
      <c r="BF484" s="425"/>
      <c r="BG484" s="425"/>
      <c r="BH484" s="425"/>
      <c r="BI484" s="425"/>
      <c r="BJ484" s="425"/>
      <c r="BK484" s="425"/>
    </row>
    <row r="485" spans="1:63" ht="12.75" customHeight="1" x14ac:dyDescent="0.2">
      <c r="A485" s="425"/>
      <c r="B485" s="425"/>
      <c r="C485" s="425"/>
      <c r="D485" s="425"/>
      <c r="E485" s="425"/>
      <c r="F485" s="425"/>
      <c r="G485" s="425"/>
      <c r="H485" s="425"/>
      <c r="I485" s="425"/>
      <c r="J485" s="425"/>
      <c r="K485" s="425"/>
      <c r="L485" s="425"/>
      <c r="M485" s="425"/>
      <c r="N485" s="425"/>
      <c r="O485" s="425"/>
      <c r="P485" s="425"/>
      <c r="Q485" s="425"/>
      <c r="R485" s="425"/>
      <c r="S485" s="425"/>
      <c r="T485" s="425"/>
      <c r="U485" s="425"/>
      <c r="V485" s="425"/>
      <c r="W485" s="425"/>
      <c r="X485" s="425"/>
      <c r="Y485" s="425"/>
      <c r="Z485" s="425"/>
      <c r="AA485" s="425"/>
      <c r="AB485" s="425"/>
      <c r="AC485" s="425"/>
      <c r="AD485" s="425"/>
      <c r="AE485" s="425"/>
      <c r="AF485" s="425"/>
      <c r="AG485" s="425"/>
      <c r="AH485" s="425"/>
      <c r="AI485" s="425"/>
      <c r="AJ485" s="425"/>
      <c r="AK485" s="425"/>
      <c r="AL485" s="425"/>
      <c r="AM485" s="425"/>
      <c r="AN485" s="425"/>
      <c r="AO485" s="425"/>
      <c r="AP485" s="425"/>
      <c r="AQ485" s="425"/>
      <c r="AR485" s="425"/>
      <c r="AS485" s="425"/>
      <c r="AT485" s="425"/>
      <c r="AU485" s="425"/>
      <c r="AV485" s="425"/>
      <c r="AW485" s="425"/>
      <c r="AX485" s="425"/>
      <c r="AY485" s="425"/>
      <c r="AZ485" s="425"/>
      <c r="BA485" s="425"/>
      <c r="BB485" s="425"/>
      <c r="BC485" s="425"/>
      <c r="BD485" s="425"/>
      <c r="BE485" s="425"/>
      <c r="BF485" s="425"/>
      <c r="BG485" s="425"/>
      <c r="BH485" s="425"/>
      <c r="BI485" s="425"/>
      <c r="BJ485" s="425"/>
      <c r="BK485" s="425"/>
    </row>
    <row r="486" spans="1:63" ht="12.75" customHeight="1" x14ac:dyDescent="0.2">
      <c r="A486" s="425"/>
      <c r="B486" s="425"/>
      <c r="C486" s="425"/>
      <c r="D486" s="425"/>
      <c r="E486" s="425"/>
      <c r="F486" s="425"/>
      <c r="G486" s="425"/>
      <c r="H486" s="425"/>
      <c r="I486" s="425"/>
      <c r="J486" s="425"/>
      <c r="K486" s="425"/>
      <c r="L486" s="425"/>
      <c r="M486" s="425"/>
      <c r="N486" s="425"/>
      <c r="O486" s="425"/>
      <c r="P486" s="425"/>
      <c r="Q486" s="425"/>
      <c r="R486" s="425"/>
      <c r="S486" s="425"/>
      <c r="T486" s="425"/>
      <c r="U486" s="425"/>
      <c r="V486" s="425"/>
      <c r="W486" s="425"/>
      <c r="X486" s="425"/>
      <c r="Y486" s="425"/>
      <c r="Z486" s="425"/>
      <c r="AA486" s="425"/>
      <c r="AB486" s="425"/>
      <c r="AC486" s="425"/>
      <c r="AD486" s="425"/>
      <c r="AE486" s="425"/>
      <c r="AF486" s="425"/>
      <c r="AG486" s="425"/>
      <c r="AH486" s="425"/>
      <c r="AI486" s="425"/>
      <c r="AJ486" s="425"/>
      <c r="AK486" s="425"/>
      <c r="AL486" s="425"/>
      <c r="AM486" s="425"/>
      <c r="AN486" s="425"/>
      <c r="AO486" s="425"/>
      <c r="AP486" s="425"/>
      <c r="AQ486" s="425"/>
      <c r="AR486" s="425"/>
      <c r="AS486" s="425"/>
      <c r="AT486" s="425"/>
      <c r="AU486" s="425"/>
      <c r="AV486" s="425"/>
      <c r="AW486" s="425"/>
      <c r="AX486" s="425"/>
      <c r="AY486" s="425"/>
      <c r="AZ486" s="425"/>
      <c r="BA486" s="425"/>
      <c r="BB486" s="425"/>
      <c r="BC486" s="425"/>
      <c r="BD486" s="425"/>
      <c r="BE486" s="425"/>
      <c r="BF486" s="425"/>
      <c r="BG486" s="425"/>
      <c r="BH486" s="425"/>
      <c r="BI486" s="425"/>
      <c r="BJ486" s="425"/>
      <c r="BK486" s="425"/>
    </row>
    <row r="487" spans="1:63" ht="12.75" customHeight="1" x14ac:dyDescent="0.2">
      <c r="A487" s="425"/>
      <c r="B487" s="425"/>
      <c r="C487" s="425"/>
      <c r="D487" s="425"/>
      <c r="E487" s="425"/>
      <c r="F487" s="425"/>
      <c r="G487" s="425"/>
      <c r="H487" s="425"/>
      <c r="I487" s="425"/>
      <c r="J487" s="425"/>
      <c r="K487" s="425"/>
      <c r="L487" s="425"/>
      <c r="M487" s="425"/>
      <c r="N487" s="425"/>
      <c r="O487" s="425"/>
      <c r="P487" s="425"/>
      <c r="Q487" s="425"/>
      <c r="R487" s="425"/>
      <c r="S487" s="425"/>
      <c r="T487" s="425"/>
      <c r="U487" s="425"/>
      <c r="V487" s="425"/>
      <c r="W487" s="425"/>
      <c r="X487" s="425"/>
      <c r="Y487" s="425"/>
      <c r="Z487" s="425"/>
      <c r="AA487" s="425"/>
      <c r="AB487" s="425"/>
      <c r="AC487" s="425"/>
      <c r="AD487" s="425"/>
      <c r="AE487" s="425"/>
      <c r="AF487" s="425"/>
      <c r="AG487" s="425"/>
      <c r="AH487" s="425"/>
      <c r="AI487" s="425"/>
      <c r="AJ487" s="425"/>
      <c r="AK487" s="425"/>
      <c r="AL487" s="425"/>
      <c r="AM487" s="425"/>
      <c r="AN487" s="425"/>
      <c r="AO487" s="425"/>
      <c r="AP487" s="425"/>
      <c r="AQ487" s="425"/>
      <c r="AR487" s="425"/>
      <c r="AS487" s="425"/>
      <c r="AT487" s="425"/>
      <c r="AU487" s="425"/>
      <c r="AV487" s="425"/>
      <c r="AW487" s="425"/>
      <c r="AX487" s="425"/>
      <c r="AY487" s="425"/>
      <c r="AZ487" s="425"/>
      <c r="BA487" s="425"/>
      <c r="BB487" s="425"/>
      <c r="BC487" s="425"/>
      <c r="BD487" s="425"/>
      <c r="BE487" s="425"/>
      <c r="BF487" s="425"/>
      <c r="BG487" s="425"/>
      <c r="BH487" s="425"/>
      <c r="BI487" s="425"/>
      <c r="BJ487" s="425"/>
      <c r="BK487" s="425"/>
    </row>
    <row r="488" spans="1:63" ht="12.75" customHeight="1" x14ac:dyDescent="0.2">
      <c r="A488" s="425"/>
      <c r="B488" s="425"/>
      <c r="C488" s="425"/>
      <c r="D488" s="425"/>
      <c r="E488" s="425"/>
      <c r="F488" s="425"/>
      <c r="G488" s="425"/>
      <c r="H488" s="425"/>
      <c r="I488" s="425"/>
      <c r="J488" s="425"/>
      <c r="K488" s="425"/>
      <c r="L488" s="425"/>
      <c r="M488" s="425"/>
      <c r="N488" s="425"/>
      <c r="O488" s="425"/>
      <c r="P488" s="425"/>
      <c r="Q488" s="425"/>
      <c r="R488" s="425"/>
      <c r="S488" s="425"/>
      <c r="T488" s="425"/>
      <c r="U488" s="425"/>
      <c r="V488" s="425"/>
      <c r="W488" s="425"/>
      <c r="X488" s="425"/>
      <c r="Y488" s="425"/>
      <c r="Z488" s="425"/>
      <c r="AA488" s="425"/>
      <c r="AB488" s="425"/>
      <c r="AC488" s="425"/>
      <c r="AD488" s="425"/>
      <c r="AE488" s="425"/>
      <c r="AF488" s="425"/>
      <c r="AG488" s="425"/>
      <c r="AH488" s="425"/>
      <c r="AI488" s="425"/>
      <c r="AJ488" s="425"/>
      <c r="AK488" s="425"/>
      <c r="AL488" s="425"/>
      <c r="AM488" s="425"/>
      <c r="AN488" s="425"/>
      <c r="AO488" s="425"/>
      <c r="AP488" s="425"/>
      <c r="AQ488" s="425"/>
      <c r="AR488" s="425"/>
      <c r="AS488" s="425"/>
      <c r="AT488" s="425"/>
      <c r="AU488" s="425"/>
      <c r="AV488" s="425"/>
      <c r="AW488" s="425"/>
      <c r="AX488" s="425"/>
      <c r="AY488" s="425"/>
      <c r="AZ488" s="425"/>
      <c r="BA488" s="425"/>
      <c r="BB488" s="425"/>
      <c r="BC488" s="425"/>
      <c r="BD488" s="425"/>
      <c r="BE488" s="425"/>
      <c r="BF488" s="425"/>
      <c r="BG488" s="425"/>
      <c r="BH488" s="425"/>
      <c r="BI488" s="425"/>
      <c r="BJ488" s="425"/>
      <c r="BK488" s="425"/>
    </row>
    <row r="489" spans="1:63" ht="12.75" customHeight="1" x14ac:dyDescent="0.2">
      <c r="A489" s="425"/>
      <c r="B489" s="425"/>
      <c r="C489" s="425"/>
      <c r="D489" s="425"/>
      <c r="E489" s="425"/>
      <c r="F489" s="425"/>
      <c r="G489" s="425"/>
      <c r="H489" s="425"/>
      <c r="I489" s="425"/>
      <c r="J489" s="425"/>
      <c r="K489" s="425"/>
      <c r="L489" s="425"/>
      <c r="M489" s="425"/>
      <c r="N489" s="425"/>
      <c r="O489" s="425"/>
      <c r="P489" s="425"/>
      <c r="Q489" s="425"/>
      <c r="R489" s="425"/>
      <c r="S489" s="425"/>
      <c r="T489" s="425"/>
      <c r="U489" s="425"/>
      <c r="V489" s="425"/>
      <c r="W489" s="425"/>
      <c r="X489" s="425"/>
      <c r="Y489" s="425"/>
      <c r="Z489" s="425"/>
      <c r="AA489" s="425"/>
      <c r="AB489" s="425"/>
      <c r="AC489" s="425"/>
      <c r="AD489" s="425"/>
      <c r="AE489" s="425"/>
      <c r="AF489" s="425"/>
      <c r="AG489" s="425"/>
      <c r="AH489" s="425"/>
      <c r="AI489" s="425"/>
      <c r="AJ489" s="425"/>
      <c r="AK489" s="425"/>
      <c r="AL489" s="425"/>
      <c r="AM489" s="425"/>
      <c r="AN489" s="425"/>
      <c r="AO489" s="425"/>
      <c r="AP489" s="425"/>
      <c r="AQ489" s="425"/>
      <c r="AR489" s="425"/>
      <c r="AS489" s="425"/>
      <c r="AT489" s="425"/>
      <c r="AU489" s="425"/>
      <c r="AV489" s="425"/>
      <c r="AW489" s="425"/>
      <c r="AX489" s="425"/>
      <c r="AY489" s="425"/>
      <c r="AZ489" s="425"/>
      <c r="BA489" s="425"/>
      <c r="BB489" s="425"/>
      <c r="BC489" s="425"/>
      <c r="BD489" s="425"/>
      <c r="BE489" s="425"/>
      <c r="BF489" s="425"/>
      <c r="BG489" s="425"/>
      <c r="BH489" s="425"/>
      <c r="BI489" s="425"/>
      <c r="BJ489" s="425"/>
      <c r="BK489" s="425"/>
    </row>
    <row r="490" spans="1:63" ht="12.75" customHeight="1" x14ac:dyDescent="0.2">
      <c r="A490" s="425"/>
      <c r="B490" s="425"/>
      <c r="C490" s="425"/>
      <c r="D490" s="425"/>
      <c r="E490" s="425"/>
      <c r="F490" s="425"/>
      <c r="G490" s="425"/>
      <c r="H490" s="425"/>
      <c r="I490" s="425"/>
      <c r="J490" s="425"/>
      <c r="K490" s="425"/>
      <c r="L490" s="425"/>
      <c r="M490" s="425"/>
      <c r="N490" s="425"/>
      <c r="O490" s="425"/>
      <c r="P490" s="425"/>
      <c r="Q490" s="425"/>
      <c r="R490" s="425"/>
      <c r="S490" s="425"/>
      <c r="T490" s="425"/>
      <c r="U490" s="425"/>
      <c r="V490" s="425"/>
      <c r="W490" s="425"/>
      <c r="X490" s="425"/>
      <c r="Y490" s="425"/>
      <c r="Z490" s="425"/>
      <c r="AA490" s="425"/>
      <c r="AB490" s="425"/>
      <c r="AC490" s="425"/>
      <c r="AD490" s="425"/>
      <c r="AE490" s="425"/>
      <c r="AF490" s="425"/>
      <c r="AG490" s="425"/>
      <c r="AH490" s="425"/>
      <c r="AI490" s="425"/>
      <c r="AJ490" s="425"/>
      <c r="AK490" s="425"/>
      <c r="AL490" s="425"/>
      <c r="AM490" s="425"/>
      <c r="AN490" s="425"/>
      <c r="AO490" s="425"/>
      <c r="AP490" s="425"/>
      <c r="AQ490" s="425"/>
      <c r="AR490" s="425"/>
      <c r="AS490" s="425"/>
      <c r="AT490" s="425"/>
      <c r="AU490" s="425"/>
      <c r="AV490" s="425"/>
      <c r="AW490" s="425"/>
      <c r="AX490" s="425"/>
      <c r="AY490" s="425"/>
      <c r="AZ490" s="425"/>
      <c r="BA490" s="425"/>
      <c r="BB490" s="425"/>
      <c r="BC490" s="425"/>
      <c r="BD490" s="425"/>
      <c r="BE490" s="425"/>
      <c r="BF490" s="425"/>
      <c r="BG490" s="425"/>
      <c r="BH490" s="425"/>
      <c r="BI490" s="425"/>
      <c r="BJ490" s="425"/>
      <c r="BK490" s="425"/>
    </row>
    <row r="491" spans="1:63" ht="12.75" customHeight="1" x14ac:dyDescent="0.2">
      <c r="A491" s="425"/>
      <c r="B491" s="425"/>
      <c r="C491" s="425"/>
      <c r="D491" s="425"/>
      <c r="E491" s="425"/>
      <c r="F491" s="425"/>
      <c r="G491" s="425"/>
      <c r="H491" s="425"/>
      <c r="I491" s="425"/>
      <c r="J491" s="425"/>
      <c r="K491" s="425"/>
      <c r="L491" s="425"/>
      <c r="M491" s="425"/>
      <c r="N491" s="425"/>
      <c r="O491" s="425"/>
      <c r="P491" s="425"/>
      <c r="Q491" s="425"/>
      <c r="R491" s="425"/>
      <c r="S491" s="425"/>
      <c r="T491" s="425"/>
      <c r="U491" s="425"/>
      <c r="V491" s="425"/>
      <c r="W491" s="425"/>
      <c r="X491" s="425"/>
      <c r="Y491" s="425"/>
      <c r="Z491" s="425"/>
      <c r="AA491" s="425"/>
      <c r="AB491" s="425"/>
      <c r="AC491" s="425"/>
      <c r="AD491" s="425"/>
      <c r="AE491" s="425"/>
      <c r="AF491" s="425"/>
      <c r="AG491" s="425"/>
      <c r="AH491" s="425"/>
      <c r="AI491" s="425"/>
      <c r="AJ491" s="425"/>
      <c r="AK491" s="425"/>
      <c r="AL491" s="425"/>
      <c r="AM491" s="425"/>
      <c r="AN491" s="425"/>
      <c r="AO491" s="425"/>
      <c r="AP491" s="425"/>
      <c r="AQ491" s="425"/>
      <c r="AR491" s="425"/>
      <c r="AS491" s="425"/>
      <c r="AT491" s="425"/>
      <c r="AU491" s="425"/>
      <c r="AV491" s="425"/>
      <c r="AW491" s="425"/>
      <c r="AX491" s="425"/>
      <c r="AY491" s="425"/>
      <c r="AZ491" s="425"/>
      <c r="BA491" s="425"/>
      <c r="BB491" s="425"/>
      <c r="BC491" s="425"/>
      <c r="BD491" s="425"/>
      <c r="BE491" s="425"/>
      <c r="BF491" s="425"/>
      <c r="BG491" s="425"/>
      <c r="BH491" s="425"/>
      <c r="BI491" s="425"/>
      <c r="BJ491" s="425"/>
      <c r="BK491" s="425"/>
    </row>
    <row r="492" spans="1:63" ht="12.75" customHeight="1" x14ac:dyDescent="0.2">
      <c r="A492" s="425"/>
      <c r="B492" s="425"/>
      <c r="C492" s="425"/>
      <c r="D492" s="425"/>
      <c r="E492" s="425"/>
      <c r="F492" s="425"/>
      <c r="G492" s="425"/>
      <c r="H492" s="425"/>
      <c r="I492" s="425"/>
      <c r="J492" s="425"/>
      <c r="K492" s="425"/>
      <c r="L492" s="425"/>
      <c r="M492" s="425"/>
      <c r="N492" s="425"/>
      <c r="O492" s="425"/>
      <c r="P492" s="425"/>
      <c r="Q492" s="425"/>
      <c r="R492" s="425"/>
      <c r="S492" s="425"/>
      <c r="T492" s="425"/>
      <c r="U492" s="425"/>
      <c r="V492" s="425"/>
      <c r="W492" s="425"/>
      <c r="X492" s="425"/>
      <c r="Y492" s="425"/>
      <c r="Z492" s="425"/>
      <c r="AA492" s="425"/>
      <c r="AB492" s="425"/>
      <c r="AC492" s="425"/>
      <c r="AD492" s="425"/>
      <c r="AE492" s="425"/>
      <c r="AF492" s="425"/>
      <c r="AG492" s="425"/>
      <c r="AH492" s="425"/>
      <c r="AI492" s="425"/>
      <c r="AJ492" s="425"/>
      <c r="AK492" s="425"/>
      <c r="AL492" s="425"/>
      <c r="AM492" s="425"/>
      <c r="AN492" s="425"/>
      <c r="AO492" s="425"/>
      <c r="AP492" s="425"/>
      <c r="AQ492" s="425"/>
      <c r="AR492" s="425"/>
      <c r="AS492" s="425"/>
      <c r="AT492" s="425"/>
      <c r="AU492" s="425"/>
      <c r="AV492" s="425"/>
      <c r="AW492" s="425"/>
      <c r="AX492" s="425"/>
      <c r="AY492" s="425"/>
      <c r="AZ492" s="425"/>
      <c r="BA492" s="425"/>
      <c r="BB492" s="425"/>
      <c r="BC492" s="425"/>
      <c r="BD492" s="425"/>
      <c r="BE492" s="425"/>
      <c r="BF492" s="425"/>
      <c r="BG492" s="425"/>
      <c r="BH492" s="425"/>
      <c r="BI492" s="425"/>
      <c r="BJ492" s="425"/>
      <c r="BK492" s="425"/>
    </row>
    <row r="493" spans="1:63" ht="12.75" customHeight="1" x14ac:dyDescent="0.2">
      <c r="A493" s="425"/>
      <c r="B493" s="425"/>
      <c r="C493" s="425"/>
      <c r="D493" s="425"/>
      <c r="E493" s="425"/>
      <c r="F493" s="425"/>
      <c r="G493" s="425"/>
      <c r="H493" s="425"/>
      <c r="I493" s="425"/>
      <c r="J493" s="425"/>
      <c r="K493" s="425"/>
      <c r="L493" s="425"/>
      <c r="M493" s="425"/>
      <c r="N493" s="425"/>
      <c r="O493" s="425"/>
      <c r="P493" s="425"/>
      <c r="Q493" s="425"/>
      <c r="R493" s="425"/>
      <c r="S493" s="425"/>
      <c r="T493" s="425"/>
      <c r="U493" s="425"/>
      <c r="V493" s="425"/>
      <c r="W493" s="425"/>
      <c r="X493" s="425"/>
      <c r="Y493" s="425"/>
      <c r="Z493" s="425"/>
      <c r="AA493" s="425"/>
      <c r="AB493" s="425"/>
      <c r="AC493" s="425"/>
      <c r="AD493" s="425"/>
      <c r="AE493" s="425"/>
      <c r="AF493" s="425"/>
      <c r="AG493" s="425"/>
      <c r="AH493" s="425"/>
      <c r="AI493" s="425"/>
      <c r="AJ493" s="425"/>
      <c r="AK493" s="425"/>
      <c r="AL493" s="425"/>
      <c r="AM493" s="425"/>
      <c r="AN493" s="425"/>
      <c r="AO493" s="425"/>
      <c r="AP493" s="425"/>
      <c r="AQ493" s="425"/>
      <c r="AR493" s="425"/>
      <c r="AS493" s="425"/>
      <c r="AT493" s="425"/>
      <c r="AU493" s="425"/>
      <c r="AV493" s="425"/>
      <c r="AW493" s="425"/>
      <c r="AX493" s="425"/>
      <c r="AY493" s="425"/>
      <c r="AZ493" s="425"/>
      <c r="BA493" s="425"/>
      <c r="BB493" s="425"/>
      <c r="BC493" s="425"/>
      <c r="BD493" s="425"/>
      <c r="BE493" s="425"/>
      <c r="BF493" s="425"/>
      <c r="BG493" s="425"/>
      <c r="BH493" s="425"/>
      <c r="BI493" s="425"/>
      <c r="BJ493" s="425"/>
      <c r="BK493" s="425"/>
    </row>
    <row r="494" spans="1:63" ht="12.75" customHeight="1" x14ac:dyDescent="0.2">
      <c r="A494" s="425"/>
      <c r="B494" s="425"/>
      <c r="C494" s="425"/>
      <c r="D494" s="425"/>
      <c r="E494" s="425"/>
      <c r="F494" s="425"/>
      <c r="G494" s="425"/>
      <c r="H494" s="425"/>
      <c r="I494" s="425"/>
      <c r="J494" s="425"/>
      <c r="K494" s="425"/>
      <c r="L494" s="425"/>
      <c r="M494" s="425"/>
      <c r="N494" s="425"/>
      <c r="O494" s="425"/>
      <c r="P494" s="425"/>
      <c r="Q494" s="425"/>
      <c r="R494" s="425"/>
      <c r="S494" s="425"/>
      <c r="T494" s="425"/>
      <c r="U494" s="425"/>
      <c r="V494" s="425"/>
      <c r="W494" s="425"/>
      <c r="X494" s="425"/>
      <c r="Y494" s="425"/>
      <c r="Z494" s="425"/>
      <c r="AA494" s="425"/>
      <c r="AB494" s="425"/>
      <c r="AC494" s="425"/>
      <c r="AD494" s="425"/>
      <c r="AE494" s="425"/>
      <c r="AF494" s="425"/>
      <c r="AG494" s="425"/>
      <c r="AH494" s="425"/>
      <c r="AI494" s="425"/>
      <c r="AJ494" s="425"/>
      <c r="AK494" s="425"/>
      <c r="AL494" s="425"/>
      <c r="AM494" s="425"/>
      <c r="AN494" s="425"/>
      <c r="AO494" s="425"/>
      <c r="AP494" s="425"/>
      <c r="AQ494" s="425"/>
      <c r="AR494" s="425"/>
      <c r="AS494" s="425"/>
      <c r="AT494" s="425"/>
      <c r="AU494" s="425"/>
      <c r="AV494" s="425"/>
      <c r="AW494" s="425"/>
      <c r="AX494" s="425"/>
      <c r="AY494" s="425"/>
      <c r="AZ494" s="425"/>
      <c r="BA494" s="425"/>
      <c r="BB494" s="425"/>
      <c r="BC494" s="425"/>
      <c r="BD494" s="425"/>
      <c r="BE494" s="425"/>
      <c r="BF494" s="425"/>
      <c r="BG494" s="425"/>
      <c r="BH494" s="425"/>
      <c r="BI494" s="425"/>
      <c r="BJ494" s="425"/>
      <c r="BK494" s="425"/>
    </row>
    <row r="495" spans="1:63" ht="12.75" customHeight="1" x14ac:dyDescent="0.2">
      <c r="A495" s="425"/>
      <c r="B495" s="425"/>
      <c r="C495" s="425"/>
      <c r="D495" s="425"/>
      <c r="E495" s="425"/>
      <c r="F495" s="425"/>
      <c r="G495" s="425"/>
      <c r="H495" s="425"/>
      <c r="I495" s="425"/>
      <c r="J495" s="425"/>
      <c r="K495" s="425"/>
      <c r="L495" s="425"/>
      <c r="M495" s="425"/>
      <c r="N495" s="425"/>
      <c r="O495" s="425"/>
      <c r="P495" s="425"/>
      <c r="Q495" s="425"/>
      <c r="R495" s="425"/>
      <c r="S495" s="425"/>
      <c r="T495" s="425"/>
      <c r="U495" s="425"/>
      <c r="V495" s="425"/>
      <c r="W495" s="425"/>
      <c r="X495" s="425"/>
      <c r="Y495" s="425"/>
      <c r="Z495" s="425"/>
      <c r="AA495" s="425"/>
      <c r="AB495" s="425"/>
      <c r="AC495" s="425"/>
      <c r="AD495" s="425"/>
      <c r="AE495" s="425"/>
      <c r="AF495" s="425"/>
      <c r="AG495" s="425"/>
      <c r="AH495" s="425"/>
      <c r="AI495" s="425"/>
      <c r="AJ495" s="425"/>
      <c r="AK495" s="425"/>
      <c r="AL495" s="425"/>
      <c r="AM495" s="425"/>
      <c r="AN495" s="425"/>
      <c r="AO495" s="425"/>
      <c r="AP495" s="425"/>
      <c r="AQ495" s="425"/>
      <c r="AR495" s="425"/>
      <c r="AS495" s="425"/>
      <c r="AT495" s="425"/>
      <c r="AU495" s="425"/>
      <c r="AV495" s="425"/>
      <c r="AW495" s="425"/>
      <c r="AX495" s="425"/>
      <c r="AY495" s="425"/>
      <c r="AZ495" s="425"/>
      <c r="BA495" s="425"/>
      <c r="BB495" s="425"/>
      <c r="BC495" s="425"/>
      <c r="BD495" s="425"/>
      <c r="BE495" s="425"/>
      <c r="BF495" s="425"/>
      <c r="BG495" s="425"/>
      <c r="BH495" s="425"/>
      <c r="BI495" s="425"/>
      <c r="BJ495" s="425"/>
      <c r="BK495" s="425"/>
    </row>
    <row r="496" spans="1:63" ht="12.75" customHeight="1" x14ac:dyDescent="0.2">
      <c r="A496" s="425"/>
      <c r="B496" s="425"/>
      <c r="C496" s="425"/>
      <c r="D496" s="425"/>
      <c r="E496" s="425"/>
      <c r="F496" s="425"/>
      <c r="G496" s="425"/>
      <c r="H496" s="425"/>
      <c r="I496" s="425"/>
      <c r="J496" s="425"/>
      <c r="K496" s="425"/>
      <c r="L496" s="425"/>
      <c r="M496" s="425"/>
      <c r="N496" s="425"/>
      <c r="O496" s="425"/>
      <c r="P496" s="425"/>
      <c r="Q496" s="425"/>
      <c r="R496" s="425"/>
      <c r="S496" s="425"/>
      <c r="T496" s="425"/>
      <c r="U496" s="425"/>
      <c r="V496" s="425"/>
      <c r="W496" s="425"/>
      <c r="X496" s="425"/>
      <c r="Y496" s="425"/>
      <c r="Z496" s="425"/>
      <c r="AA496" s="425"/>
      <c r="AB496" s="425"/>
      <c r="AC496" s="425"/>
      <c r="AD496" s="425"/>
      <c r="AE496" s="425"/>
      <c r="AF496" s="425"/>
      <c r="AG496" s="425"/>
      <c r="AH496" s="425"/>
      <c r="AI496" s="425"/>
      <c r="AJ496" s="425"/>
      <c r="AK496" s="425"/>
      <c r="AL496" s="425"/>
      <c r="AM496" s="425"/>
      <c r="AN496" s="425"/>
      <c r="AO496" s="425"/>
      <c r="AP496" s="425"/>
      <c r="AQ496" s="425"/>
      <c r="AR496" s="425"/>
      <c r="AS496" s="425"/>
      <c r="AT496" s="425"/>
      <c r="AU496" s="425"/>
      <c r="AV496" s="425"/>
      <c r="AW496" s="425"/>
      <c r="AX496" s="425"/>
      <c r="AY496" s="425"/>
      <c r="AZ496" s="425"/>
      <c r="BA496" s="425"/>
      <c r="BB496" s="425"/>
      <c r="BC496" s="425"/>
      <c r="BD496" s="425"/>
      <c r="BE496" s="425"/>
      <c r="BF496" s="425"/>
      <c r="BG496" s="425"/>
      <c r="BH496" s="425"/>
      <c r="BI496" s="425"/>
      <c r="BJ496" s="425"/>
      <c r="BK496" s="425"/>
    </row>
    <row r="497" spans="1:63" ht="12.75" customHeight="1" x14ac:dyDescent="0.2">
      <c r="A497" s="425"/>
      <c r="B497" s="425"/>
      <c r="C497" s="425"/>
      <c r="D497" s="425"/>
      <c r="E497" s="425"/>
      <c r="F497" s="425"/>
      <c r="G497" s="425"/>
      <c r="H497" s="425"/>
      <c r="I497" s="425"/>
      <c r="J497" s="425"/>
      <c r="K497" s="425"/>
      <c r="L497" s="425"/>
      <c r="M497" s="425"/>
      <c r="N497" s="425"/>
      <c r="O497" s="425"/>
      <c r="P497" s="425"/>
      <c r="Q497" s="425"/>
      <c r="R497" s="425"/>
      <c r="S497" s="425"/>
      <c r="T497" s="425"/>
      <c r="U497" s="425"/>
      <c r="V497" s="425"/>
      <c r="W497" s="425"/>
      <c r="X497" s="425"/>
      <c r="Y497" s="425"/>
      <c r="Z497" s="425"/>
      <c r="AA497" s="425"/>
      <c r="AB497" s="425"/>
      <c r="AC497" s="425"/>
      <c r="AD497" s="425"/>
      <c r="AE497" s="425"/>
      <c r="AF497" s="425"/>
      <c r="AG497" s="425"/>
      <c r="AH497" s="425"/>
      <c r="AI497" s="425"/>
      <c r="AJ497" s="425"/>
      <c r="AK497" s="425"/>
      <c r="AL497" s="425"/>
      <c r="AM497" s="425"/>
      <c r="AN497" s="425"/>
      <c r="AO497" s="425"/>
      <c r="AP497" s="425"/>
      <c r="AQ497" s="425"/>
      <c r="AR497" s="425"/>
      <c r="AS497" s="425"/>
      <c r="AT497" s="425"/>
      <c r="AU497" s="425"/>
      <c r="AV497" s="425"/>
      <c r="AW497" s="425"/>
      <c r="AX497" s="425"/>
      <c r="AY497" s="425"/>
      <c r="AZ497" s="425"/>
      <c r="BA497" s="425"/>
      <c r="BB497" s="425"/>
      <c r="BC497" s="425"/>
      <c r="BD497" s="425"/>
      <c r="BE497" s="425"/>
      <c r="BF497" s="425"/>
      <c r="BG497" s="425"/>
      <c r="BH497" s="425"/>
      <c r="BI497" s="425"/>
      <c r="BJ497" s="425"/>
      <c r="BK497" s="425"/>
    </row>
    <row r="498" spans="1:63" ht="12.75" customHeight="1" x14ac:dyDescent="0.2">
      <c r="A498" s="425"/>
      <c r="B498" s="425"/>
      <c r="C498" s="425"/>
      <c r="D498" s="425"/>
      <c r="E498" s="425"/>
      <c r="F498" s="425"/>
      <c r="G498" s="425"/>
      <c r="H498" s="425"/>
      <c r="I498" s="425"/>
      <c r="J498" s="425"/>
      <c r="K498" s="425"/>
      <c r="L498" s="425"/>
      <c r="M498" s="425"/>
      <c r="N498" s="425"/>
      <c r="O498" s="425"/>
      <c r="P498" s="425"/>
      <c r="Q498" s="425"/>
      <c r="R498" s="425"/>
      <c r="S498" s="425"/>
      <c r="T498" s="425"/>
      <c r="U498" s="425"/>
      <c r="V498" s="425"/>
      <c r="W498" s="425"/>
      <c r="X498" s="425"/>
      <c r="Y498" s="425"/>
      <c r="Z498" s="425"/>
      <c r="AA498" s="425"/>
      <c r="AB498" s="425"/>
      <c r="AC498" s="425"/>
      <c r="AD498" s="425"/>
      <c r="AE498" s="425"/>
      <c r="AF498" s="425"/>
      <c r="AG498" s="425"/>
      <c r="AH498" s="425"/>
      <c r="AI498" s="425"/>
      <c r="AJ498" s="425"/>
      <c r="AK498" s="425"/>
      <c r="AL498" s="425"/>
      <c r="AM498" s="425"/>
      <c r="AN498" s="425"/>
      <c r="AO498" s="425"/>
      <c r="AP498" s="425"/>
      <c r="AQ498" s="425"/>
      <c r="AR498" s="425"/>
      <c r="AS498" s="425"/>
      <c r="AT498" s="425"/>
      <c r="AU498" s="425"/>
      <c r="AV498" s="425"/>
      <c r="AW498" s="425"/>
      <c r="AX498" s="425"/>
      <c r="AY498" s="425"/>
      <c r="AZ498" s="425"/>
      <c r="BA498" s="425"/>
      <c r="BB498" s="425"/>
      <c r="BC498" s="425"/>
      <c r="BD498" s="425"/>
      <c r="BE498" s="425"/>
      <c r="BF498" s="425"/>
      <c r="BG498" s="425"/>
      <c r="BH498" s="425"/>
      <c r="BI498" s="425"/>
      <c r="BJ498" s="425"/>
      <c r="BK498" s="425"/>
    </row>
    <row r="499" spans="1:63" ht="12.75" customHeight="1" x14ac:dyDescent="0.2">
      <c r="A499" s="425"/>
      <c r="B499" s="425"/>
      <c r="C499" s="425"/>
      <c r="D499" s="425"/>
      <c r="E499" s="425"/>
      <c r="F499" s="425"/>
      <c r="G499" s="425"/>
      <c r="H499" s="425"/>
      <c r="I499" s="425"/>
      <c r="J499" s="425"/>
      <c r="K499" s="425"/>
      <c r="L499" s="425"/>
      <c r="M499" s="425"/>
      <c r="N499" s="425"/>
      <c r="O499" s="425"/>
      <c r="P499" s="425"/>
      <c r="Q499" s="425"/>
      <c r="R499" s="425"/>
      <c r="S499" s="425"/>
      <c r="T499" s="425"/>
      <c r="U499" s="425"/>
      <c r="V499" s="425"/>
      <c r="W499" s="425"/>
      <c r="X499" s="425"/>
      <c r="Y499" s="425"/>
      <c r="Z499" s="425"/>
      <c r="AA499" s="425"/>
      <c r="AB499" s="425"/>
      <c r="AC499" s="425"/>
      <c r="AD499" s="425"/>
      <c r="AE499" s="425"/>
      <c r="AF499" s="425"/>
      <c r="AG499" s="425"/>
      <c r="AH499" s="425"/>
      <c r="AI499" s="425"/>
      <c r="AJ499" s="425"/>
      <c r="AK499" s="425"/>
      <c r="AL499" s="425"/>
      <c r="AM499" s="425"/>
      <c r="AN499" s="425"/>
      <c r="AO499" s="425"/>
      <c r="AP499" s="425"/>
      <c r="AQ499" s="425"/>
      <c r="AR499" s="425"/>
      <c r="AS499" s="425"/>
      <c r="AT499" s="425"/>
      <c r="AU499" s="425"/>
      <c r="AV499" s="425"/>
      <c r="AW499" s="425"/>
      <c r="AX499" s="425"/>
      <c r="AY499" s="425"/>
      <c r="AZ499" s="425"/>
      <c r="BA499" s="425"/>
      <c r="BB499" s="425"/>
      <c r="BC499" s="425"/>
      <c r="BD499" s="425"/>
      <c r="BE499" s="425"/>
      <c r="BF499" s="425"/>
      <c r="BG499" s="425"/>
      <c r="BH499" s="425"/>
      <c r="BI499" s="425"/>
      <c r="BJ499" s="425"/>
      <c r="BK499" s="425"/>
    </row>
    <row r="500" spans="1:63" ht="12.75" customHeight="1" x14ac:dyDescent="0.2">
      <c r="A500" s="425"/>
      <c r="B500" s="425"/>
      <c r="C500" s="425"/>
      <c r="D500" s="425"/>
      <c r="E500" s="425"/>
      <c r="F500" s="425"/>
      <c r="G500" s="425"/>
      <c r="H500" s="425"/>
      <c r="I500" s="425"/>
      <c r="J500" s="425"/>
      <c r="K500" s="425"/>
      <c r="L500" s="425"/>
      <c r="M500" s="425"/>
      <c r="N500" s="425"/>
      <c r="O500" s="425"/>
      <c r="P500" s="425"/>
      <c r="Q500" s="425"/>
      <c r="R500" s="425"/>
      <c r="S500" s="425"/>
      <c r="T500" s="425"/>
      <c r="U500" s="425"/>
      <c r="V500" s="425"/>
      <c r="W500" s="425"/>
      <c r="X500" s="425"/>
      <c r="Y500" s="425"/>
      <c r="Z500" s="425"/>
      <c r="AA500" s="425"/>
      <c r="AB500" s="425"/>
      <c r="AC500" s="425"/>
      <c r="AD500" s="425"/>
      <c r="AE500" s="425"/>
      <c r="AF500" s="425"/>
      <c r="AG500" s="425"/>
      <c r="AH500" s="425"/>
      <c r="AI500" s="425"/>
      <c r="AJ500" s="425"/>
      <c r="AK500" s="425"/>
      <c r="AL500" s="425"/>
      <c r="AM500" s="425"/>
      <c r="AN500" s="425"/>
      <c r="AO500" s="425"/>
      <c r="AP500" s="425"/>
      <c r="AQ500" s="425"/>
      <c r="AR500" s="425"/>
      <c r="AS500" s="425"/>
      <c r="AT500" s="425"/>
      <c r="AU500" s="425"/>
      <c r="AV500" s="425"/>
      <c r="AW500" s="425"/>
      <c r="AX500" s="425"/>
      <c r="AY500" s="425"/>
      <c r="AZ500" s="425"/>
      <c r="BA500" s="425"/>
      <c r="BB500" s="425"/>
      <c r="BC500" s="425"/>
      <c r="BD500" s="425"/>
      <c r="BE500" s="425"/>
      <c r="BF500" s="425"/>
      <c r="BG500" s="425"/>
      <c r="BH500" s="425"/>
      <c r="BI500" s="425"/>
      <c r="BJ500" s="425"/>
      <c r="BK500" s="425"/>
    </row>
    <row r="501" spans="1:63" ht="12.75" customHeight="1" x14ac:dyDescent="0.2">
      <c r="A501" s="425"/>
      <c r="B501" s="425"/>
      <c r="C501" s="425"/>
      <c r="D501" s="425"/>
      <c r="E501" s="425"/>
      <c r="F501" s="425"/>
      <c r="G501" s="425"/>
      <c r="H501" s="425"/>
      <c r="I501" s="425"/>
      <c r="J501" s="425"/>
      <c r="K501" s="425"/>
      <c r="L501" s="425"/>
      <c r="M501" s="425"/>
      <c r="N501" s="425"/>
      <c r="O501" s="425"/>
      <c r="P501" s="425"/>
      <c r="Q501" s="425"/>
      <c r="R501" s="425"/>
      <c r="S501" s="425"/>
      <c r="T501" s="425"/>
      <c r="U501" s="425"/>
      <c r="V501" s="425"/>
      <c r="W501" s="425"/>
      <c r="X501" s="425"/>
      <c r="Y501" s="425"/>
      <c r="Z501" s="425"/>
      <c r="AA501" s="425"/>
      <c r="AB501" s="425"/>
      <c r="AC501" s="425"/>
      <c r="AD501" s="425"/>
      <c r="AE501" s="425"/>
      <c r="AF501" s="425"/>
      <c r="AG501" s="425"/>
      <c r="AH501" s="425"/>
      <c r="AI501" s="425"/>
      <c r="AJ501" s="425"/>
      <c r="AK501" s="425"/>
      <c r="AL501" s="425"/>
      <c r="AM501" s="425"/>
      <c r="AN501" s="425"/>
      <c r="AO501" s="425"/>
      <c r="AP501" s="425"/>
      <c r="AQ501" s="425"/>
      <c r="AR501" s="425"/>
      <c r="AS501" s="425"/>
      <c r="AT501" s="425"/>
      <c r="AU501" s="425"/>
      <c r="AV501" s="425"/>
      <c r="AW501" s="425"/>
      <c r="AX501" s="425"/>
      <c r="AY501" s="425"/>
      <c r="AZ501" s="425"/>
      <c r="BA501" s="425"/>
      <c r="BB501" s="425"/>
      <c r="BC501" s="425"/>
      <c r="BD501" s="425"/>
      <c r="BE501" s="425"/>
      <c r="BF501" s="425"/>
      <c r="BG501" s="425"/>
      <c r="BH501" s="425"/>
      <c r="BI501" s="425"/>
      <c r="BJ501" s="425"/>
      <c r="BK501" s="425"/>
    </row>
    <row r="502" spans="1:63" ht="12.75" customHeight="1" x14ac:dyDescent="0.2">
      <c r="A502" s="425"/>
      <c r="B502" s="425"/>
      <c r="C502" s="425"/>
      <c r="D502" s="425"/>
      <c r="E502" s="425"/>
      <c r="F502" s="425"/>
      <c r="G502" s="425"/>
      <c r="H502" s="425"/>
      <c r="I502" s="425"/>
      <c r="J502" s="425"/>
      <c r="K502" s="425"/>
      <c r="L502" s="425"/>
      <c r="M502" s="425"/>
      <c r="N502" s="425"/>
      <c r="O502" s="425"/>
      <c r="P502" s="425"/>
      <c r="Q502" s="425"/>
      <c r="R502" s="425"/>
      <c r="S502" s="425"/>
      <c r="T502" s="425"/>
      <c r="U502" s="425"/>
      <c r="V502" s="425"/>
      <c r="W502" s="425"/>
      <c r="X502" s="425"/>
      <c r="Y502" s="425"/>
      <c r="Z502" s="425"/>
      <c r="AA502" s="425"/>
      <c r="AB502" s="425"/>
      <c r="AC502" s="425"/>
      <c r="AD502" s="425"/>
      <c r="AE502" s="425"/>
      <c r="AF502" s="425"/>
      <c r="AG502" s="425"/>
      <c r="AH502" s="425"/>
      <c r="AI502" s="425"/>
      <c r="AJ502" s="425"/>
      <c r="AK502" s="425"/>
      <c r="AL502" s="425"/>
      <c r="AM502" s="425"/>
      <c r="AN502" s="425"/>
      <c r="AO502" s="425"/>
      <c r="AP502" s="425"/>
      <c r="AQ502" s="425"/>
      <c r="AR502" s="425"/>
      <c r="AS502" s="425"/>
      <c r="AT502" s="425"/>
      <c r="AU502" s="425"/>
      <c r="AV502" s="425"/>
      <c r="AW502" s="425"/>
      <c r="AX502" s="425"/>
      <c r="AY502" s="425"/>
      <c r="AZ502" s="425"/>
      <c r="BA502" s="425"/>
      <c r="BB502" s="425"/>
      <c r="BC502" s="425"/>
      <c r="BD502" s="425"/>
      <c r="BE502" s="425"/>
      <c r="BF502" s="425"/>
      <c r="BG502" s="425"/>
      <c r="BH502" s="425"/>
      <c r="BI502" s="425"/>
      <c r="BJ502" s="425"/>
      <c r="BK502" s="425"/>
    </row>
    <row r="503" spans="1:63" ht="12.75" customHeight="1" x14ac:dyDescent="0.2">
      <c r="A503" s="425"/>
      <c r="B503" s="425"/>
      <c r="C503" s="425"/>
      <c r="D503" s="425"/>
      <c r="E503" s="425"/>
      <c r="F503" s="425"/>
      <c r="G503" s="425"/>
      <c r="H503" s="425"/>
      <c r="I503" s="425"/>
      <c r="J503" s="425"/>
      <c r="K503" s="425"/>
      <c r="L503" s="425"/>
      <c r="M503" s="425"/>
      <c r="N503" s="425"/>
      <c r="O503" s="425"/>
      <c r="P503" s="425"/>
      <c r="Q503" s="425"/>
      <c r="R503" s="425"/>
      <c r="S503" s="425"/>
      <c r="T503" s="425"/>
      <c r="U503" s="425"/>
      <c r="V503" s="425"/>
      <c r="W503" s="425"/>
      <c r="X503" s="425"/>
      <c r="Y503" s="425"/>
      <c r="Z503" s="425"/>
      <c r="AA503" s="425"/>
      <c r="AB503" s="425"/>
      <c r="AC503" s="425"/>
      <c r="AD503" s="425"/>
      <c r="AE503" s="425"/>
      <c r="AF503" s="425"/>
      <c r="AG503" s="425"/>
      <c r="AH503" s="425"/>
      <c r="AI503" s="425"/>
      <c r="AJ503" s="425"/>
      <c r="AK503" s="425"/>
      <c r="AL503" s="425"/>
      <c r="AM503" s="425"/>
      <c r="AN503" s="425"/>
      <c r="AO503" s="425"/>
      <c r="AP503" s="425"/>
      <c r="AQ503" s="425"/>
      <c r="AR503" s="425"/>
      <c r="AS503" s="425"/>
      <c r="AT503" s="425"/>
      <c r="AU503" s="425"/>
      <c r="AV503" s="425"/>
      <c r="AW503" s="425"/>
      <c r="AX503" s="425"/>
      <c r="AY503" s="425"/>
      <c r="AZ503" s="425"/>
      <c r="BA503" s="425"/>
      <c r="BB503" s="425"/>
      <c r="BC503" s="425"/>
      <c r="BD503" s="425"/>
      <c r="BE503" s="425"/>
      <c r="BF503" s="425"/>
      <c r="BG503" s="425"/>
      <c r="BH503" s="425"/>
      <c r="BI503" s="425"/>
      <c r="BJ503" s="425"/>
      <c r="BK503" s="425"/>
    </row>
    <row r="504" spans="1:63" ht="12.75" customHeight="1" x14ac:dyDescent="0.2">
      <c r="A504" s="425"/>
      <c r="B504" s="425"/>
      <c r="C504" s="425"/>
      <c r="D504" s="425"/>
      <c r="E504" s="425"/>
      <c r="F504" s="425"/>
      <c r="G504" s="425"/>
      <c r="H504" s="425"/>
      <c r="I504" s="425"/>
      <c r="J504" s="425"/>
      <c r="K504" s="425"/>
      <c r="L504" s="425"/>
      <c r="M504" s="425"/>
      <c r="N504" s="425"/>
      <c r="O504" s="425"/>
      <c r="P504" s="425"/>
      <c r="Q504" s="425"/>
      <c r="R504" s="425"/>
      <c r="S504" s="425"/>
      <c r="T504" s="425"/>
      <c r="U504" s="425"/>
      <c r="V504" s="425"/>
      <c r="W504" s="425"/>
      <c r="X504" s="425"/>
      <c r="Y504" s="425"/>
      <c r="Z504" s="425"/>
      <c r="AA504" s="425"/>
      <c r="AB504" s="425"/>
      <c r="AC504" s="425"/>
      <c r="AD504" s="425"/>
      <c r="AE504" s="425"/>
      <c r="AF504" s="425"/>
      <c r="AG504" s="425"/>
      <c r="AH504" s="425"/>
      <c r="AI504" s="425"/>
      <c r="AJ504" s="425"/>
      <c r="AK504" s="425"/>
      <c r="AL504" s="425"/>
      <c r="AM504" s="425"/>
      <c r="AN504" s="425"/>
      <c r="AO504" s="425"/>
      <c r="AP504" s="425"/>
      <c r="AQ504" s="425"/>
      <c r="AR504" s="425"/>
      <c r="AS504" s="425"/>
      <c r="AT504" s="425"/>
      <c r="AU504" s="425"/>
      <c r="AV504" s="425"/>
      <c r="AW504" s="425"/>
      <c r="AX504" s="425"/>
      <c r="AY504" s="425"/>
      <c r="AZ504" s="425"/>
      <c r="BA504" s="425"/>
      <c r="BB504" s="425"/>
      <c r="BC504" s="425"/>
      <c r="BD504" s="425"/>
      <c r="BE504" s="425"/>
      <c r="BF504" s="425"/>
      <c r="BG504" s="425"/>
      <c r="BH504" s="425"/>
      <c r="BI504" s="425"/>
      <c r="BJ504" s="425"/>
      <c r="BK504" s="425"/>
    </row>
    <row r="505" spans="1:63" ht="12.75" customHeight="1" x14ac:dyDescent="0.2">
      <c r="A505" s="425"/>
      <c r="B505" s="425"/>
      <c r="C505" s="425"/>
      <c r="D505" s="425"/>
      <c r="E505" s="425"/>
      <c r="F505" s="425"/>
      <c r="G505" s="425"/>
      <c r="H505" s="425"/>
      <c r="I505" s="425"/>
      <c r="J505" s="425"/>
      <c r="K505" s="425"/>
      <c r="L505" s="425"/>
      <c r="M505" s="425"/>
      <c r="N505" s="425"/>
      <c r="O505" s="425"/>
      <c r="P505" s="425"/>
      <c r="Q505" s="425"/>
      <c r="R505" s="425"/>
      <c r="S505" s="425"/>
      <c r="T505" s="425"/>
      <c r="U505" s="425"/>
      <c r="V505" s="425"/>
      <c r="W505" s="425"/>
      <c r="X505" s="425"/>
      <c r="Y505" s="425"/>
      <c r="Z505" s="425"/>
      <c r="AA505" s="425"/>
      <c r="AB505" s="425"/>
      <c r="AC505" s="425"/>
      <c r="AD505" s="425"/>
      <c r="AE505" s="425"/>
      <c r="AF505" s="425"/>
      <c r="AG505" s="425"/>
      <c r="AH505" s="425"/>
      <c r="AI505" s="425"/>
      <c r="AJ505" s="425"/>
      <c r="AK505" s="425"/>
      <c r="AL505" s="425"/>
      <c r="AM505" s="425"/>
      <c r="AN505" s="425"/>
      <c r="AO505" s="425"/>
      <c r="AP505" s="425"/>
      <c r="AQ505" s="425"/>
      <c r="AR505" s="425"/>
      <c r="AS505" s="425"/>
      <c r="AT505" s="425"/>
      <c r="AU505" s="425"/>
      <c r="AV505" s="425"/>
      <c r="AW505" s="425"/>
      <c r="AX505" s="425"/>
      <c r="AY505" s="425"/>
      <c r="AZ505" s="425"/>
      <c r="BA505" s="425"/>
      <c r="BB505" s="425"/>
      <c r="BC505" s="425"/>
      <c r="BD505" s="425"/>
      <c r="BE505" s="425"/>
      <c r="BF505" s="425"/>
      <c r="BG505" s="425"/>
      <c r="BH505" s="425"/>
      <c r="BI505" s="425"/>
      <c r="BJ505" s="425"/>
      <c r="BK505" s="425"/>
    </row>
    <row r="506" spans="1:63" ht="12.75" customHeight="1" x14ac:dyDescent="0.2">
      <c r="A506" s="425"/>
      <c r="B506" s="425"/>
      <c r="C506" s="425"/>
      <c r="D506" s="425"/>
      <c r="E506" s="425"/>
      <c r="F506" s="425"/>
      <c r="G506" s="425"/>
      <c r="H506" s="425"/>
      <c r="I506" s="425"/>
      <c r="J506" s="425"/>
      <c r="K506" s="425"/>
      <c r="L506" s="425"/>
      <c r="M506" s="425"/>
      <c r="N506" s="425"/>
      <c r="O506" s="425"/>
      <c r="P506" s="425"/>
      <c r="Q506" s="425"/>
      <c r="R506" s="425"/>
      <c r="S506" s="425"/>
      <c r="T506" s="425"/>
      <c r="U506" s="425"/>
      <c r="V506" s="425"/>
      <c r="W506" s="425"/>
      <c r="X506" s="425"/>
      <c r="Y506" s="425"/>
      <c r="Z506" s="425"/>
      <c r="AA506" s="425"/>
      <c r="AB506" s="425"/>
      <c r="AC506" s="425"/>
      <c r="AD506" s="425"/>
      <c r="AE506" s="425"/>
      <c r="AF506" s="425"/>
      <c r="AG506" s="425"/>
      <c r="AH506" s="425"/>
      <c r="AI506" s="425"/>
      <c r="AJ506" s="425"/>
      <c r="AK506" s="425"/>
      <c r="AL506" s="425"/>
      <c r="AM506" s="425"/>
      <c r="AN506" s="425"/>
      <c r="AO506" s="425"/>
      <c r="AP506" s="425"/>
      <c r="AQ506" s="425"/>
      <c r="AR506" s="425"/>
      <c r="AS506" s="425"/>
      <c r="AT506" s="425"/>
      <c r="AU506" s="425"/>
      <c r="AV506" s="425"/>
      <c r="AW506" s="425"/>
      <c r="AX506" s="425"/>
      <c r="AY506" s="425"/>
      <c r="AZ506" s="425"/>
      <c r="BA506" s="425"/>
      <c r="BB506" s="425"/>
      <c r="BC506" s="425"/>
      <c r="BD506" s="425"/>
      <c r="BE506" s="425"/>
      <c r="BF506" s="425"/>
      <c r="BG506" s="425"/>
      <c r="BH506" s="425"/>
      <c r="BI506" s="425"/>
      <c r="BJ506" s="425"/>
      <c r="BK506" s="425"/>
    </row>
    <row r="507" spans="1:63" ht="12.75" customHeight="1" x14ac:dyDescent="0.2">
      <c r="A507" s="425"/>
      <c r="B507" s="425"/>
      <c r="C507" s="425"/>
      <c r="D507" s="425"/>
      <c r="E507" s="425"/>
      <c r="F507" s="425"/>
      <c r="G507" s="425"/>
      <c r="H507" s="425"/>
      <c r="I507" s="425"/>
      <c r="J507" s="425"/>
      <c r="K507" s="425"/>
      <c r="L507" s="425"/>
      <c r="M507" s="425"/>
      <c r="N507" s="425"/>
      <c r="O507" s="425"/>
      <c r="P507" s="425"/>
      <c r="Q507" s="425"/>
      <c r="R507" s="425"/>
      <c r="S507" s="425"/>
      <c r="T507" s="425"/>
      <c r="U507" s="425"/>
      <c r="V507" s="425"/>
      <c r="W507" s="425"/>
      <c r="X507" s="425"/>
      <c r="Y507" s="425"/>
      <c r="Z507" s="425"/>
      <c r="AA507" s="425"/>
      <c r="AB507" s="425"/>
      <c r="AC507" s="425"/>
      <c r="AD507" s="425"/>
      <c r="AE507" s="425"/>
      <c r="AF507" s="425"/>
      <c r="AG507" s="425"/>
      <c r="AH507" s="425"/>
      <c r="AI507" s="425"/>
      <c r="AJ507" s="425"/>
      <c r="AK507" s="425"/>
      <c r="AL507" s="425"/>
      <c r="AM507" s="425"/>
      <c r="AN507" s="425"/>
      <c r="AO507" s="425"/>
      <c r="AP507" s="425"/>
      <c r="AQ507" s="425"/>
      <c r="AR507" s="425"/>
      <c r="AS507" s="425"/>
      <c r="AT507" s="425"/>
      <c r="AU507" s="425"/>
      <c r="AV507" s="425"/>
      <c r="AW507" s="425"/>
      <c r="AX507" s="425"/>
      <c r="AY507" s="425"/>
      <c r="AZ507" s="425"/>
      <c r="BA507" s="425"/>
      <c r="BB507" s="425"/>
      <c r="BC507" s="425"/>
      <c r="BD507" s="425"/>
      <c r="BE507" s="425"/>
      <c r="BF507" s="425"/>
      <c r="BG507" s="425"/>
      <c r="BH507" s="425"/>
      <c r="BI507" s="425"/>
      <c r="BJ507" s="425"/>
      <c r="BK507" s="425"/>
    </row>
    <row r="508" spans="1:63" ht="12.75" customHeight="1" x14ac:dyDescent="0.2">
      <c r="A508" s="425"/>
      <c r="B508" s="425"/>
      <c r="C508" s="425"/>
      <c r="D508" s="425"/>
      <c r="E508" s="425"/>
      <c r="F508" s="425"/>
      <c r="G508" s="425"/>
      <c r="H508" s="425"/>
      <c r="I508" s="425"/>
      <c r="J508" s="425"/>
      <c r="K508" s="425"/>
      <c r="L508" s="425"/>
      <c r="M508" s="425"/>
      <c r="N508" s="425"/>
      <c r="O508" s="425"/>
      <c r="P508" s="425"/>
      <c r="Q508" s="425"/>
      <c r="R508" s="425"/>
      <c r="S508" s="425"/>
      <c r="T508" s="425"/>
      <c r="U508" s="425"/>
      <c r="V508" s="425"/>
      <c r="W508" s="425"/>
      <c r="X508" s="425"/>
      <c r="Y508" s="425"/>
      <c r="Z508" s="425"/>
      <c r="AA508" s="425"/>
      <c r="AB508" s="425"/>
      <c r="AC508" s="425"/>
      <c r="AD508" s="425"/>
      <c r="AE508" s="425"/>
      <c r="AF508" s="425"/>
      <c r="AG508" s="425"/>
      <c r="AH508" s="425"/>
      <c r="AI508" s="425"/>
      <c r="AJ508" s="425"/>
      <c r="AK508" s="425"/>
      <c r="AL508" s="425"/>
      <c r="AM508" s="425"/>
      <c r="AN508" s="425"/>
      <c r="AO508" s="425"/>
      <c r="AP508" s="425"/>
      <c r="AQ508" s="425"/>
      <c r="AR508" s="425"/>
      <c r="AS508" s="425"/>
      <c r="AT508" s="425"/>
      <c r="AU508" s="425"/>
      <c r="AV508" s="425"/>
      <c r="AW508" s="425"/>
      <c r="AX508" s="425"/>
      <c r="AY508" s="425"/>
      <c r="AZ508" s="425"/>
      <c r="BA508" s="425"/>
      <c r="BB508" s="425"/>
      <c r="BC508" s="425"/>
      <c r="BD508" s="425"/>
      <c r="BE508" s="425"/>
      <c r="BF508" s="425"/>
      <c r="BG508" s="425"/>
      <c r="BH508" s="425"/>
      <c r="BI508" s="425"/>
      <c r="BJ508" s="425"/>
      <c r="BK508" s="425"/>
    </row>
    <row r="509" spans="1:63" ht="12.75" customHeight="1" x14ac:dyDescent="0.2">
      <c r="A509" s="425"/>
      <c r="B509" s="425"/>
      <c r="C509" s="425"/>
      <c r="D509" s="425"/>
      <c r="E509" s="425"/>
      <c r="F509" s="425"/>
      <c r="G509" s="425"/>
      <c r="H509" s="425"/>
      <c r="I509" s="425"/>
      <c r="J509" s="425"/>
      <c r="K509" s="425"/>
      <c r="L509" s="425"/>
      <c r="M509" s="425"/>
      <c r="N509" s="425"/>
      <c r="O509" s="425"/>
      <c r="P509" s="425"/>
      <c r="Q509" s="425"/>
      <c r="R509" s="425"/>
      <c r="S509" s="425"/>
      <c r="T509" s="425"/>
      <c r="U509" s="425"/>
      <c r="V509" s="425"/>
      <c r="W509" s="425"/>
      <c r="X509" s="425"/>
      <c r="Y509" s="425"/>
      <c r="Z509" s="425"/>
      <c r="AA509" s="425"/>
      <c r="AB509" s="425"/>
      <c r="AC509" s="425"/>
      <c r="AD509" s="425"/>
      <c r="AE509" s="425"/>
      <c r="AF509" s="425"/>
      <c r="AG509" s="425"/>
      <c r="AH509" s="425"/>
      <c r="AI509" s="425"/>
      <c r="AJ509" s="425"/>
      <c r="AK509" s="425"/>
      <c r="AL509" s="425"/>
      <c r="AM509" s="425"/>
      <c r="AN509" s="425"/>
      <c r="AO509" s="425"/>
      <c r="AP509" s="425"/>
      <c r="AQ509" s="425"/>
      <c r="AR509" s="425"/>
      <c r="AS509" s="425"/>
      <c r="AT509" s="425"/>
      <c r="AU509" s="425"/>
      <c r="AV509" s="425"/>
      <c r="AW509" s="425"/>
      <c r="AX509" s="425"/>
      <c r="AY509" s="425"/>
      <c r="AZ509" s="425"/>
      <c r="BA509" s="425"/>
      <c r="BB509" s="425"/>
      <c r="BC509" s="425"/>
      <c r="BD509" s="425"/>
      <c r="BE509" s="425"/>
      <c r="BF509" s="425"/>
      <c r="BG509" s="425"/>
      <c r="BH509" s="425"/>
      <c r="BI509" s="425"/>
      <c r="BJ509" s="425"/>
      <c r="BK509" s="425"/>
    </row>
    <row r="510" spans="1:63" ht="12.75" customHeight="1" x14ac:dyDescent="0.2">
      <c r="A510" s="425"/>
      <c r="B510" s="425"/>
      <c r="C510" s="425"/>
      <c r="D510" s="425"/>
      <c r="E510" s="425"/>
      <c r="F510" s="425"/>
      <c r="G510" s="425"/>
      <c r="H510" s="425"/>
      <c r="I510" s="425"/>
      <c r="J510" s="425"/>
      <c r="K510" s="425"/>
      <c r="L510" s="425"/>
      <c r="M510" s="425"/>
      <c r="N510" s="425"/>
      <c r="O510" s="425"/>
      <c r="P510" s="425"/>
      <c r="Q510" s="425"/>
      <c r="R510" s="425"/>
      <c r="S510" s="425"/>
      <c r="T510" s="425"/>
      <c r="U510" s="425"/>
      <c r="V510" s="425"/>
      <c r="W510" s="425"/>
      <c r="X510" s="425"/>
      <c r="Y510" s="425"/>
      <c r="Z510" s="425"/>
      <c r="AA510" s="425"/>
      <c r="AB510" s="425"/>
      <c r="AC510" s="425"/>
      <c r="AD510" s="425"/>
      <c r="AE510" s="425"/>
      <c r="AF510" s="425"/>
      <c r="AG510" s="425"/>
      <c r="AH510" s="425"/>
      <c r="AI510" s="425"/>
      <c r="AJ510" s="425"/>
      <c r="AK510" s="425"/>
      <c r="AL510" s="425"/>
      <c r="AM510" s="425"/>
      <c r="AN510" s="425"/>
      <c r="AO510" s="425"/>
      <c r="AP510" s="425"/>
      <c r="AQ510" s="425"/>
      <c r="AR510" s="425"/>
      <c r="AS510" s="425"/>
      <c r="AT510" s="425"/>
      <c r="AU510" s="425"/>
      <c r="AV510" s="425"/>
      <c r="AW510" s="425"/>
      <c r="AX510" s="425"/>
      <c r="AY510" s="425"/>
      <c r="AZ510" s="425"/>
      <c r="BA510" s="425"/>
      <c r="BB510" s="425"/>
      <c r="BC510" s="425"/>
      <c r="BD510" s="425"/>
      <c r="BE510" s="425"/>
      <c r="BF510" s="425"/>
      <c r="BG510" s="425"/>
      <c r="BH510" s="425"/>
      <c r="BI510" s="425"/>
      <c r="BJ510" s="425"/>
      <c r="BK510" s="425"/>
    </row>
    <row r="511" spans="1:63" ht="12.75" customHeight="1" x14ac:dyDescent="0.2">
      <c r="A511" s="425"/>
      <c r="B511" s="425"/>
      <c r="C511" s="425"/>
      <c r="D511" s="425"/>
      <c r="E511" s="425"/>
      <c r="F511" s="425"/>
      <c r="G511" s="425"/>
      <c r="H511" s="425"/>
      <c r="I511" s="425"/>
      <c r="J511" s="425"/>
      <c r="K511" s="425"/>
      <c r="L511" s="425"/>
      <c r="M511" s="425"/>
      <c r="N511" s="425"/>
      <c r="O511" s="425"/>
      <c r="P511" s="425"/>
      <c r="Q511" s="425"/>
      <c r="R511" s="425"/>
      <c r="S511" s="425"/>
      <c r="T511" s="425"/>
      <c r="U511" s="425"/>
      <c r="V511" s="425"/>
      <c r="W511" s="425"/>
      <c r="X511" s="425"/>
      <c r="Y511" s="425"/>
      <c r="Z511" s="425"/>
      <c r="AA511" s="425"/>
      <c r="AB511" s="425"/>
      <c r="AC511" s="425"/>
      <c r="AD511" s="425"/>
      <c r="AE511" s="425"/>
      <c r="AF511" s="425"/>
      <c r="AG511" s="425"/>
      <c r="AH511" s="425"/>
      <c r="AI511" s="425"/>
      <c r="AJ511" s="425"/>
      <c r="AK511" s="425"/>
      <c r="AL511" s="425"/>
      <c r="AM511" s="425"/>
      <c r="AN511" s="425"/>
      <c r="AO511" s="425"/>
      <c r="AP511" s="425"/>
      <c r="AQ511" s="425"/>
      <c r="AR511" s="425"/>
      <c r="AS511" s="425"/>
      <c r="AT511" s="425"/>
      <c r="AU511" s="425"/>
      <c r="AV511" s="425"/>
      <c r="AW511" s="425"/>
      <c r="AX511" s="425"/>
      <c r="AY511" s="425"/>
      <c r="AZ511" s="425"/>
      <c r="BA511" s="425"/>
      <c r="BB511" s="425"/>
      <c r="BC511" s="425"/>
      <c r="BD511" s="425"/>
      <c r="BE511" s="425"/>
      <c r="BF511" s="425"/>
      <c r="BG511" s="425"/>
      <c r="BH511" s="425"/>
      <c r="BI511" s="425"/>
      <c r="BJ511" s="425"/>
      <c r="BK511" s="425"/>
    </row>
    <row r="512" spans="1:63" ht="12.75" customHeight="1" x14ac:dyDescent="0.2">
      <c r="A512" s="425"/>
      <c r="B512" s="425"/>
      <c r="C512" s="425"/>
      <c r="D512" s="425"/>
      <c r="E512" s="425"/>
      <c r="F512" s="425"/>
      <c r="G512" s="425"/>
      <c r="H512" s="425"/>
      <c r="I512" s="425"/>
      <c r="J512" s="425"/>
      <c r="K512" s="425"/>
      <c r="L512" s="425"/>
      <c r="M512" s="425"/>
      <c r="N512" s="425"/>
      <c r="O512" s="425"/>
      <c r="P512" s="425"/>
      <c r="Q512" s="425"/>
      <c r="R512" s="425"/>
      <c r="S512" s="425"/>
      <c r="T512" s="425"/>
      <c r="U512" s="425"/>
      <c r="V512" s="425"/>
      <c r="W512" s="425"/>
      <c r="X512" s="425"/>
      <c r="Y512" s="425"/>
      <c r="Z512" s="425"/>
      <c r="AA512" s="425"/>
      <c r="AB512" s="425"/>
      <c r="AC512" s="425"/>
      <c r="AD512" s="425"/>
      <c r="AE512" s="425"/>
      <c r="AF512" s="425"/>
      <c r="AG512" s="425"/>
      <c r="AH512" s="425"/>
      <c r="AI512" s="425"/>
      <c r="AJ512" s="425"/>
      <c r="AK512" s="425"/>
      <c r="AL512" s="425"/>
      <c r="AM512" s="425"/>
      <c r="AN512" s="425"/>
      <c r="AO512" s="425"/>
      <c r="AP512" s="425"/>
      <c r="AQ512" s="425"/>
      <c r="AR512" s="425"/>
      <c r="AS512" s="425"/>
      <c r="AT512" s="425"/>
      <c r="AU512" s="425"/>
      <c r="AV512" s="425"/>
      <c r="AW512" s="425"/>
      <c r="AX512" s="425"/>
      <c r="AY512" s="425"/>
      <c r="AZ512" s="425"/>
      <c r="BA512" s="425"/>
      <c r="BB512" s="425"/>
      <c r="BC512" s="425"/>
      <c r="BD512" s="425"/>
      <c r="BE512" s="425"/>
      <c r="BF512" s="425"/>
      <c r="BG512" s="425"/>
      <c r="BH512" s="425"/>
      <c r="BI512" s="425"/>
      <c r="BJ512" s="425"/>
      <c r="BK512" s="425"/>
    </row>
    <row r="513" spans="1:63" ht="12.75" customHeight="1" x14ac:dyDescent="0.2">
      <c r="A513" s="425"/>
      <c r="B513" s="425"/>
      <c r="C513" s="425"/>
      <c r="D513" s="425"/>
      <c r="E513" s="425"/>
      <c r="F513" s="425"/>
      <c r="G513" s="425"/>
      <c r="H513" s="425"/>
      <c r="I513" s="425"/>
      <c r="J513" s="425"/>
      <c r="K513" s="425"/>
      <c r="L513" s="425"/>
      <c r="M513" s="425"/>
      <c r="N513" s="425"/>
      <c r="O513" s="425"/>
      <c r="P513" s="425"/>
      <c r="Q513" s="425"/>
      <c r="R513" s="425"/>
      <c r="S513" s="425"/>
      <c r="T513" s="425"/>
      <c r="U513" s="425"/>
      <c r="V513" s="425"/>
      <c r="W513" s="425"/>
      <c r="X513" s="425"/>
      <c r="Y513" s="425"/>
      <c r="Z513" s="425"/>
      <c r="AA513" s="425"/>
      <c r="AB513" s="425"/>
      <c r="AC513" s="425"/>
      <c r="AD513" s="425"/>
      <c r="AE513" s="425"/>
      <c r="AF513" s="425"/>
      <c r="AG513" s="425"/>
      <c r="AH513" s="425"/>
      <c r="AI513" s="425"/>
      <c r="AJ513" s="425"/>
      <c r="AK513" s="425"/>
      <c r="AL513" s="425"/>
      <c r="AM513" s="425"/>
      <c r="AN513" s="425"/>
      <c r="AO513" s="425"/>
      <c r="AP513" s="425"/>
      <c r="AQ513" s="425"/>
      <c r="AR513" s="425"/>
      <c r="AS513" s="425"/>
      <c r="AT513" s="425"/>
      <c r="AU513" s="425"/>
      <c r="AV513" s="425"/>
      <c r="AW513" s="425"/>
      <c r="AX513" s="425"/>
      <c r="AY513" s="425"/>
      <c r="AZ513" s="425"/>
      <c r="BA513" s="425"/>
      <c r="BB513" s="425"/>
      <c r="BC513" s="425"/>
      <c r="BD513" s="425"/>
      <c r="BE513" s="425"/>
      <c r="BF513" s="425"/>
      <c r="BG513" s="425"/>
      <c r="BH513" s="425"/>
      <c r="BI513" s="425"/>
      <c r="BJ513" s="425"/>
      <c r="BK513" s="425"/>
    </row>
    <row r="514" spans="1:63" ht="12.75" customHeight="1" x14ac:dyDescent="0.2">
      <c r="A514" s="425"/>
      <c r="B514" s="425"/>
      <c r="C514" s="425"/>
      <c r="D514" s="425"/>
      <c r="E514" s="425"/>
      <c r="F514" s="425"/>
      <c r="G514" s="425"/>
      <c r="H514" s="425"/>
      <c r="I514" s="425"/>
      <c r="J514" s="425"/>
      <c r="K514" s="425"/>
      <c r="L514" s="425"/>
      <c r="M514" s="425"/>
      <c r="N514" s="425"/>
      <c r="O514" s="425"/>
      <c r="P514" s="425"/>
      <c r="Q514" s="425"/>
      <c r="R514" s="425"/>
      <c r="S514" s="425"/>
      <c r="T514" s="425"/>
      <c r="U514" s="425"/>
      <c r="V514" s="425"/>
      <c r="W514" s="425"/>
      <c r="X514" s="425"/>
      <c r="Y514" s="425"/>
      <c r="Z514" s="425"/>
      <c r="AA514" s="425"/>
      <c r="AB514" s="425"/>
      <c r="AC514" s="425"/>
      <c r="AD514" s="425"/>
      <c r="AE514" s="425"/>
      <c r="AF514" s="425"/>
      <c r="AG514" s="425"/>
      <c r="AH514" s="425"/>
      <c r="AI514" s="425"/>
      <c r="AJ514" s="425"/>
      <c r="AK514" s="425"/>
      <c r="AL514" s="425"/>
      <c r="AM514" s="425"/>
      <c r="AN514" s="425"/>
      <c r="AO514" s="425"/>
      <c r="AP514" s="425"/>
      <c r="AQ514" s="425"/>
      <c r="AR514" s="425"/>
      <c r="AS514" s="425"/>
      <c r="AT514" s="425"/>
      <c r="AU514" s="425"/>
      <c r="AV514" s="425"/>
      <c r="AW514" s="425"/>
      <c r="AX514" s="425"/>
      <c r="AY514" s="425"/>
      <c r="AZ514" s="425"/>
      <c r="BA514" s="425"/>
      <c r="BB514" s="425"/>
      <c r="BC514" s="425"/>
      <c r="BD514" s="425"/>
      <c r="BE514" s="425"/>
      <c r="BF514" s="425"/>
      <c r="BG514" s="425"/>
      <c r="BH514" s="425"/>
      <c r="BI514" s="425"/>
      <c r="BJ514" s="425"/>
      <c r="BK514" s="425"/>
    </row>
    <row r="515" spans="1:63" ht="12.75" customHeight="1" x14ac:dyDescent="0.2">
      <c r="A515" s="425"/>
      <c r="B515" s="425"/>
      <c r="C515" s="425"/>
      <c r="D515" s="425"/>
      <c r="E515" s="425"/>
      <c r="F515" s="425"/>
      <c r="G515" s="425"/>
      <c r="H515" s="425"/>
      <c r="I515" s="425"/>
      <c r="J515" s="425"/>
      <c r="K515" s="425"/>
      <c r="L515" s="425"/>
      <c r="M515" s="425"/>
      <c r="N515" s="425"/>
      <c r="O515" s="425"/>
      <c r="P515" s="425"/>
      <c r="Q515" s="425"/>
      <c r="R515" s="425"/>
      <c r="S515" s="425"/>
      <c r="T515" s="425"/>
      <c r="U515" s="425"/>
      <c r="V515" s="425"/>
      <c r="W515" s="425"/>
      <c r="X515" s="425"/>
      <c r="Y515" s="425"/>
      <c r="Z515" s="425"/>
      <c r="AA515" s="425"/>
      <c r="AB515" s="425"/>
      <c r="AC515" s="425"/>
      <c r="AD515" s="425"/>
      <c r="AE515" s="425"/>
      <c r="AF515" s="425"/>
      <c r="AG515" s="425"/>
      <c r="AH515" s="425"/>
      <c r="AI515" s="425"/>
      <c r="AJ515" s="425"/>
      <c r="AK515" s="425"/>
      <c r="AL515" s="425"/>
      <c r="AM515" s="425"/>
      <c r="AN515" s="425"/>
      <c r="AO515" s="425"/>
      <c r="AP515" s="425"/>
      <c r="AQ515" s="425"/>
      <c r="AR515" s="425"/>
      <c r="AS515" s="425"/>
      <c r="AT515" s="425"/>
      <c r="AU515" s="425"/>
      <c r="AV515" s="425"/>
      <c r="AW515" s="425"/>
      <c r="AX515" s="425"/>
      <c r="AY515" s="425"/>
      <c r="AZ515" s="425"/>
      <c r="BA515" s="425"/>
      <c r="BB515" s="425"/>
      <c r="BC515" s="425"/>
      <c r="BD515" s="425"/>
      <c r="BE515" s="425"/>
      <c r="BF515" s="425"/>
      <c r="BG515" s="425"/>
      <c r="BH515" s="425"/>
      <c r="BI515" s="425"/>
      <c r="BJ515" s="425"/>
      <c r="BK515" s="425"/>
    </row>
    <row r="516" spans="1:63" ht="12.75" customHeight="1" x14ac:dyDescent="0.2">
      <c r="A516" s="425"/>
      <c r="B516" s="425"/>
      <c r="C516" s="425"/>
      <c r="D516" s="425"/>
      <c r="E516" s="425"/>
      <c r="F516" s="425"/>
      <c r="G516" s="425"/>
      <c r="H516" s="425"/>
      <c r="I516" s="425"/>
      <c r="J516" s="425"/>
      <c r="K516" s="425"/>
      <c r="L516" s="425"/>
      <c r="M516" s="425"/>
      <c r="N516" s="425"/>
      <c r="O516" s="425"/>
      <c r="P516" s="425"/>
      <c r="Q516" s="425"/>
      <c r="R516" s="425"/>
      <c r="S516" s="425"/>
      <c r="T516" s="425"/>
      <c r="U516" s="425"/>
      <c r="V516" s="425"/>
      <c r="W516" s="425"/>
      <c r="X516" s="425"/>
      <c r="Y516" s="425"/>
      <c r="Z516" s="425"/>
      <c r="AA516" s="425"/>
      <c r="AB516" s="425"/>
      <c r="AC516" s="425"/>
      <c r="AD516" s="425"/>
      <c r="AE516" s="425"/>
      <c r="AF516" s="425"/>
      <c r="AG516" s="425"/>
      <c r="AH516" s="425"/>
      <c r="AI516" s="425"/>
      <c r="AJ516" s="425"/>
      <c r="AK516" s="425"/>
      <c r="AL516" s="425"/>
      <c r="AM516" s="425"/>
      <c r="AN516" s="425"/>
      <c r="AO516" s="425"/>
      <c r="AP516" s="425"/>
      <c r="AQ516" s="425"/>
      <c r="AR516" s="425"/>
      <c r="AS516" s="425"/>
      <c r="AT516" s="425"/>
      <c r="AU516" s="425"/>
      <c r="AV516" s="425"/>
      <c r="AW516" s="425"/>
      <c r="AX516" s="425"/>
      <c r="AY516" s="425"/>
      <c r="AZ516" s="425"/>
      <c r="BA516" s="425"/>
      <c r="BB516" s="425"/>
      <c r="BC516" s="425"/>
      <c r="BD516" s="425"/>
      <c r="BE516" s="425"/>
      <c r="BF516" s="425"/>
      <c r="BG516" s="425"/>
      <c r="BH516" s="425"/>
      <c r="BI516" s="425"/>
      <c r="BJ516" s="425"/>
      <c r="BK516" s="425"/>
    </row>
    <row r="517" spans="1:63" ht="12.75" customHeight="1" x14ac:dyDescent="0.2">
      <c r="A517" s="425"/>
      <c r="B517" s="425"/>
      <c r="C517" s="425"/>
      <c r="D517" s="425"/>
      <c r="E517" s="425"/>
      <c r="F517" s="425"/>
      <c r="G517" s="425"/>
      <c r="H517" s="425"/>
      <c r="I517" s="425"/>
      <c r="J517" s="425"/>
      <c r="K517" s="425"/>
      <c r="L517" s="425"/>
      <c r="M517" s="425"/>
      <c r="N517" s="425"/>
      <c r="O517" s="425"/>
      <c r="P517" s="425"/>
      <c r="Q517" s="425"/>
      <c r="R517" s="425"/>
      <c r="S517" s="425"/>
      <c r="T517" s="425"/>
      <c r="U517" s="425"/>
      <c r="V517" s="425"/>
      <c r="W517" s="425"/>
      <c r="X517" s="425"/>
      <c r="Y517" s="425"/>
      <c r="Z517" s="425"/>
      <c r="AA517" s="425"/>
      <c r="AB517" s="425"/>
      <c r="AC517" s="425"/>
      <c r="AD517" s="425"/>
      <c r="AE517" s="425"/>
      <c r="AF517" s="425"/>
      <c r="AG517" s="425"/>
      <c r="AH517" s="425"/>
      <c r="AI517" s="425"/>
      <c r="AJ517" s="425"/>
      <c r="AK517" s="425"/>
      <c r="AL517" s="425"/>
      <c r="AM517" s="425"/>
      <c r="AN517" s="425"/>
      <c r="AO517" s="425"/>
      <c r="AP517" s="425"/>
      <c r="AQ517" s="425"/>
      <c r="AR517" s="425"/>
      <c r="AS517" s="425"/>
      <c r="AT517" s="425"/>
      <c r="AU517" s="425"/>
      <c r="AV517" s="425"/>
      <c r="AW517" s="425"/>
      <c r="AX517" s="425"/>
      <c r="AY517" s="425"/>
      <c r="AZ517" s="425"/>
      <c r="BA517" s="425"/>
      <c r="BB517" s="425"/>
      <c r="BC517" s="425"/>
      <c r="BD517" s="425"/>
      <c r="BE517" s="425"/>
      <c r="BF517" s="425"/>
      <c r="BG517" s="425"/>
      <c r="BH517" s="425"/>
      <c r="BI517" s="425"/>
      <c r="BJ517" s="425"/>
      <c r="BK517" s="425"/>
    </row>
    <row r="518" spans="1:63" ht="12.75" customHeight="1" x14ac:dyDescent="0.2">
      <c r="A518" s="425"/>
      <c r="B518" s="425"/>
      <c r="C518" s="425"/>
      <c r="D518" s="425"/>
      <c r="E518" s="425"/>
      <c r="F518" s="425"/>
      <c r="G518" s="425"/>
      <c r="H518" s="425"/>
      <c r="I518" s="425"/>
      <c r="J518" s="425"/>
      <c r="K518" s="425"/>
      <c r="L518" s="425"/>
      <c r="M518" s="425"/>
      <c r="N518" s="425"/>
      <c r="O518" s="425"/>
      <c r="P518" s="425"/>
      <c r="Q518" s="425"/>
      <c r="R518" s="425"/>
      <c r="S518" s="425"/>
      <c r="T518" s="425"/>
      <c r="U518" s="425"/>
      <c r="V518" s="425"/>
      <c r="W518" s="425"/>
      <c r="X518" s="425"/>
      <c r="Y518" s="425"/>
      <c r="Z518" s="425"/>
      <c r="AA518" s="425"/>
      <c r="AB518" s="425"/>
      <c r="AC518" s="425"/>
      <c r="AD518" s="425"/>
      <c r="AE518" s="425"/>
      <c r="AF518" s="425"/>
      <c r="AG518" s="425"/>
      <c r="AH518" s="425"/>
      <c r="AI518" s="425"/>
      <c r="AJ518" s="425"/>
      <c r="AK518" s="425"/>
      <c r="AL518" s="425"/>
      <c r="AM518" s="425"/>
      <c r="AN518" s="425"/>
      <c r="AO518" s="425"/>
      <c r="AP518" s="425"/>
      <c r="AQ518" s="425"/>
      <c r="AR518" s="425"/>
      <c r="AS518" s="425"/>
      <c r="AT518" s="425"/>
      <c r="AU518" s="425"/>
      <c r="AV518" s="425"/>
      <c r="AW518" s="425"/>
      <c r="AX518" s="425"/>
      <c r="AY518" s="425"/>
      <c r="AZ518" s="425"/>
      <c r="BA518" s="425"/>
      <c r="BB518" s="425"/>
      <c r="BC518" s="425"/>
      <c r="BD518" s="425"/>
      <c r="BE518" s="425"/>
      <c r="BF518" s="425"/>
      <c r="BG518" s="425"/>
      <c r="BH518" s="425"/>
      <c r="BI518" s="425"/>
      <c r="BJ518" s="425"/>
      <c r="BK518" s="425"/>
    </row>
    <row r="519" spans="1:63" ht="12.75" customHeight="1" x14ac:dyDescent="0.2">
      <c r="A519" s="425"/>
      <c r="B519" s="425"/>
      <c r="C519" s="425"/>
      <c r="D519" s="425"/>
      <c r="E519" s="425"/>
      <c r="F519" s="425"/>
      <c r="G519" s="425"/>
      <c r="H519" s="425"/>
      <c r="I519" s="425"/>
      <c r="J519" s="425"/>
      <c r="K519" s="425"/>
      <c r="L519" s="425"/>
      <c r="M519" s="425"/>
      <c r="N519" s="425"/>
      <c r="O519" s="425"/>
      <c r="P519" s="425"/>
      <c r="Q519" s="425"/>
      <c r="R519" s="425"/>
      <c r="S519" s="425"/>
      <c r="T519" s="425"/>
      <c r="U519" s="425"/>
      <c r="V519" s="425"/>
      <c r="W519" s="425"/>
      <c r="X519" s="425"/>
      <c r="Y519" s="425"/>
      <c r="Z519" s="425"/>
      <c r="AA519" s="425"/>
      <c r="AB519" s="425"/>
      <c r="AC519" s="425"/>
      <c r="AD519" s="425"/>
      <c r="AE519" s="425"/>
      <c r="AF519" s="425"/>
      <c r="AG519" s="425"/>
      <c r="AH519" s="425"/>
      <c r="AI519" s="425"/>
      <c r="AJ519" s="425"/>
      <c r="AK519" s="425"/>
      <c r="AL519" s="425"/>
      <c r="AM519" s="425"/>
      <c r="AN519" s="425"/>
      <c r="AO519" s="425"/>
      <c r="AP519" s="425"/>
      <c r="AQ519" s="425"/>
      <c r="AR519" s="425"/>
      <c r="AS519" s="425"/>
      <c r="AT519" s="425"/>
      <c r="AU519" s="425"/>
      <c r="AV519" s="425"/>
      <c r="AW519" s="425"/>
      <c r="AX519" s="425"/>
      <c r="AY519" s="425"/>
      <c r="AZ519" s="425"/>
      <c r="BA519" s="425"/>
      <c r="BB519" s="425"/>
      <c r="BC519" s="425"/>
      <c r="BD519" s="425"/>
      <c r="BE519" s="425"/>
      <c r="BF519" s="425"/>
      <c r="BG519" s="425"/>
      <c r="BH519" s="425"/>
      <c r="BI519" s="425"/>
      <c r="BJ519" s="425"/>
      <c r="BK519" s="425"/>
    </row>
    <row r="520" spans="1:63" ht="12.75" customHeight="1" x14ac:dyDescent="0.2">
      <c r="A520" s="425"/>
      <c r="B520" s="425"/>
      <c r="C520" s="425"/>
      <c r="D520" s="425"/>
      <c r="E520" s="425"/>
      <c r="F520" s="425"/>
      <c r="G520" s="425"/>
      <c r="H520" s="425"/>
      <c r="I520" s="425"/>
      <c r="J520" s="425"/>
      <c r="K520" s="425"/>
      <c r="L520" s="425"/>
      <c r="M520" s="425"/>
      <c r="N520" s="425"/>
      <c r="O520" s="425"/>
      <c r="P520" s="425"/>
      <c r="Q520" s="425"/>
      <c r="R520" s="425"/>
      <c r="S520" s="425"/>
      <c r="T520" s="425"/>
      <c r="U520" s="425"/>
      <c r="V520" s="425"/>
      <c r="W520" s="425"/>
      <c r="X520" s="425"/>
      <c r="Y520" s="425"/>
      <c r="Z520" s="425"/>
      <c r="AA520" s="425"/>
      <c r="AB520" s="425"/>
      <c r="AC520" s="425"/>
      <c r="AD520" s="425"/>
      <c r="AE520" s="425"/>
      <c r="AF520" s="425"/>
      <c r="AG520" s="425"/>
      <c r="AH520" s="425"/>
      <c r="AI520" s="425"/>
      <c r="AJ520" s="425"/>
      <c r="AK520" s="425"/>
      <c r="AL520" s="425"/>
      <c r="AM520" s="425"/>
      <c r="AN520" s="425"/>
      <c r="AO520" s="425"/>
      <c r="AP520" s="425"/>
      <c r="AQ520" s="425"/>
      <c r="AR520" s="425"/>
      <c r="AS520" s="425"/>
      <c r="AT520" s="425"/>
      <c r="AU520" s="425"/>
      <c r="AV520" s="425"/>
      <c r="AW520" s="425"/>
      <c r="AX520" s="425"/>
      <c r="AY520" s="425"/>
      <c r="AZ520" s="425"/>
      <c r="BA520" s="425"/>
      <c r="BB520" s="425"/>
      <c r="BC520" s="425"/>
      <c r="BD520" s="425"/>
      <c r="BE520" s="425"/>
      <c r="BF520" s="425"/>
      <c r="BG520" s="425"/>
      <c r="BH520" s="425"/>
      <c r="BI520" s="425"/>
      <c r="BJ520" s="425"/>
      <c r="BK520" s="425"/>
    </row>
    <row r="521" spans="1:63" ht="12.75" customHeight="1" x14ac:dyDescent="0.2">
      <c r="A521" s="425"/>
      <c r="B521" s="425"/>
      <c r="C521" s="425"/>
      <c r="D521" s="425"/>
      <c r="E521" s="425"/>
      <c r="F521" s="425"/>
      <c r="G521" s="425"/>
      <c r="H521" s="425"/>
      <c r="I521" s="425"/>
      <c r="J521" s="425"/>
      <c r="K521" s="425"/>
      <c r="L521" s="425"/>
      <c r="M521" s="425"/>
      <c r="N521" s="425"/>
      <c r="O521" s="425"/>
      <c r="P521" s="425"/>
      <c r="Q521" s="425"/>
      <c r="R521" s="425"/>
      <c r="S521" s="425"/>
      <c r="T521" s="425"/>
      <c r="U521" s="425"/>
      <c r="V521" s="425"/>
      <c r="W521" s="425"/>
      <c r="X521" s="425"/>
      <c r="Y521" s="425"/>
      <c r="Z521" s="425"/>
      <c r="AA521" s="425"/>
      <c r="AB521" s="425"/>
      <c r="AC521" s="425"/>
      <c r="AD521" s="425"/>
      <c r="AE521" s="425"/>
      <c r="AF521" s="425"/>
      <c r="AG521" s="425"/>
      <c r="AH521" s="425"/>
      <c r="AI521" s="425"/>
      <c r="AJ521" s="425"/>
      <c r="AK521" s="425"/>
      <c r="AL521" s="425"/>
      <c r="AM521" s="425"/>
      <c r="AN521" s="425"/>
      <c r="AO521" s="425"/>
      <c r="AP521" s="425"/>
      <c r="AQ521" s="425"/>
      <c r="AR521" s="425"/>
      <c r="AS521" s="425"/>
      <c r="AT521" s="425"/>
      <c r="AU521" s="425"/>
      <c r="AV521" s="425"/>
      <c r="AW521" s="425"/>
      <c r="AX521" s="425"/>
      <c r="AY521" s="425"/>
      <c r="AZ521" s="425"/>
      <c r="BA521" s="425"/>
      <c r="BB521" s="425"/>
      <c r="BC521" s="425"/>
      <c r="BD521" s="425"/>
      <c r="BE521" s="425"/>
      <c r="BF521" s="425"/>
      <c r="BG521" s="425"/>
      <c r="BH521" s="425"/>
      <c r="BI521" s="425"/>
      <c r="BJ521" s="425"/>
      <c r="BK521" s="425"/>
    </row>
    <row r="522" spans="1:63" ht="12.75" customHeight="1" x14ac:dyDescent="0.2">
      <c r="A522" s="425"/>
      <c r="B522" s="425"/>
      <c r="C522" s="425"/>
      <c r="D522" s="425"/>
      <c r="E522" s="425"/>
      <c r="F522" s="425"/>
      <c r="G522" s="425"/>
      <c r="H522" s="425"/>
      <c r="I522" s="425"/>
      <c r="J522" s="425"/>
      <c r="K522" s="425"/>
      <c r="L522" s="425"/>
      <c r="M522" s="425"/>
      <c r="N522" s="425"/>
      <c r="O522" s="425"/>
      <c r="P522" s="425"/>
      <c r="Q522" s="425"/>
      <c r="R522" s="425"/>
      <c r="S522" s="425"/>
      <c r="T522" s="425"/>
      <c r="U522" s="425"/>
      <c r="V522" s="425"/>
      <c r="W522" s="425"/>
      <c r="X522" s="425"/>
      <c r="Y522" s="425"/>
      <c r="Z522" s="425"/>
      <c r="AA522" s="425"/>
      <c r="AB522" s="425"/>
      <c r="AC522" s="425"/>
      <c r="AD522" s="425"/>
      <c r="AE522" s="425"/>
      <c r="AF522" s="425"/>
      <c r="AG522" s="425"/>
      <c r="AH522" s="425"/>
      <c r="AI522" s="425"/>
      <c r="AJ522" s="425"/>
      <c r="AK522" s="425"/>
      <c r="AL522" s="425"/>
      <c r="AM522" s="425"/>
      <c r="AN522" s="425"/>
      <c r="AO522" s="425"/>
      <c r="AP522" s="425"/>
      <c r="AQ522" s="425"/>
      <c r="AR522" s="425"/>
      <c r="AS522" s="425"/>
      <c r="AT522" s="425"/>
      <c r="AU522" s="425"/>
      <c r="AV522" s="425"/>
      <c r="AW522" s="425"/>
      <c r="AX522" s="425"/>
      <c r="AY522" s="425"/>
      <c r="AZ522" s="425"/>
      <c r="BA522" s="425"/>
      <c r="BB522" s="425"/>
      <c r="BC522" s="425"/>
      <c r="BD522" s="425"/>
      <c r="BE522" s="425"/>
      <c r="BF522" s="425"/>
      <c r="BG522" s="425"/>
      <c r="BH522" s="425"/>
      <c r="BI522" s="425"/>
      <c r="BJ522" s="425"/>
      <c r="BK522" s="425"/>
    </row>
    <row r="523" spans="1:63" ht="12.75" customHeight="1" x14ac:dyDescent="0.2">
      <c r="A523" s="425"/>
      <c r="B523" s="425"/>
      <c r="C523" s="425"/>
      <c r="D523" s="425"/>
      <c r="E523" s="425"/>
      <c r="F523" s="425"/>
      <c r="G523" s="425"/>
      <c r="H523" s="425"/>
      <c r="I523" s="425"/>
      <c r="J523" s="425"/>
      <c r="K523" s="425"/>
      <c r="L523" s="425"/>
      <c r="M523" s="425"/>
      <c r="N523" s="425"/>
      <c r="O523" s="425"/>
      <c r="P523" s="425"/>
      <c r="Q523" s="425"/>
      <c r="R523" s="425"/>
      <c r="S523" s="425"/>
      <c r="T523" s="425"/>
      <c r="U523" s="425"/>
      <c r="V523" s="425"/>
      <c r="W523" s="425"/>
      <c r="X523" s="425"/>
      <c r="Y523" s="425"/>
      <c r="Z523" s="425"/>
      <c r="AA523" s="425"/>
      <c r="AB523" s="425"/>
      <c r="AC523" s="425"/>
      <c r="AD523" s="425"/>
      <c r="AE523" s="425"/>
      <c r="AF523" s="425"/>
      <c r="AG523" s="425"/>
      <c r="AH523" s="425"/>
      <c r="AI523" s="425"/>
      <c r="AJ523" s="425"/>
      <c r="AK523" s="425"/>
      <c r="AL523" s="425"/>
      <c r="AM523" s="425"/>
      <c r="AN523" s="425"/>
      <c r="AO523" s="425"/>
      <c r="AP523" s="425"/>
      <c r="AQ523" s="425"/>
      <c r="AR523" s="425"/>
      <c r="AS523" s="425"/>
      <c r="AT523" s="425"/>
      <c r="AU523" s="425"/>
      <c r="AV523" s="425"/>
      <c r="AW523" s="425"/>
      <c r="AX523" s="425"/>
      <c r="AY523" s="425"/>
      <c r="AZ523" s="425"/>
      <c r="BA523" s="425"/>
      <c r="BB523" s="425"/>
      <c r="BC523" s="425"/>
      <c r="BD523" s="425"/>
      <c r="BE523" s="425"/>
      <c r="BF523" s="425"/>
      <c r="BG523" s="425"/>
      <c r="BH523" s="425"/>
      <c r="BI523" s="425"/>
      <c r="BJ523" s="425"/>
      <c r="BK523" s="425"/>
    </row>
    <row r="524" spans="1:63" ht="12.75" customHeight="1" x14ac:dyDescent="0.2">
      <c r="A524" s="425"/>
      <c r="B524" s="425"/>
      <c r="C524" s="425"/>
      <c r="D524" s="425"/>
      <c r="E524" s="425"/>
      <c r="F524" s="425"/>
      <c r="G524" s="425"/>
      <c r="H524" s="425"/>
      <c r="I524" s="425"/>
      <c r="J524" s="425"/>
      <c r="K524" s="425"/>
      <c r="L524" s="425"/>
      <c r="M524" s="425"/>
      <c r="N524" s="425"/>
      <c r="O524" s="425"/>
      <c r="P524" s="425"/>
      <c r="Q524" s="425"/>
      <c r="R524" s="425"/>
      <c r="S524" s="425"/>
      <c r="T524" s="425"/>
      <c r="U524" s="425"/>
      <c r="V524" s="425"/>
      <c r="W524" s="425"/>
      <c r="X524" s="425"/>
      <c r="Y524" s="425"/>
      <c r="Z524" s="425"/>
      <c r="AA524" s="425"/>
      <c r="AB524" s="425"/>
      <c r="AC524" s="425"/>
      <c r="AD524" s="425"/>
      <c r="AE524" s="425"/>
      <c r="AF524" s="425"/>
      <c r="AG524" s="425"/>
      <c r="AH524" s="425"/>
      <c r="AI524" s="425"/>
      <c r="AJ524" s="425"/>
      <c r="AK524" s="425"/>
      <c r="AL524" s="425"/>
      <c r="AM524" s="425"/>
      <c r="AN524" s="425"/>
      <c r="AO524" s="425"/>
      <c r="AP524" s="425"/>
      <c r="AQ524" s="425"/>
      <c r="AR524" s="425"/>
      <c r="AS524" s="425"/>
      <c r="AT524" s="425"/>
      <c r="AU524" s="425"/>
      <c r="AV524" s="425"/>
      <c r="AW524" s="425"/>
      <c r="AX524" s="425"/>
      <c r="AY524" s="425"/>
      <c r="AZ524" s="425"/>
      <c r="BA524" s="425"/>
      <c r="BB524" s="425"/>
      <c r="BC524" s="425"/>
      <c r="BD524" s="425"/>
      <c r="BE524" s="425"/>
      <c r="BF524" s="425"/>
      <c r="BG524" s="425"/>
      <c r="BH524" s="425"/>
      <c r="BI524" s="425"/>
      <c r="BJ524" s="425"/>
      <c r="BK524" s="425"/>
    </row>
    <row r="525" spans="1:63" ht="12.75" customHeight="1" x14ac:dyDescent="0.2">
      <c r="A525" s="425"/>
      <c r="B525" s="425"/>
      <c r="C525" s="425"/>
      <c r="D525" s="425"/>
      <c r="E525" s="425"/>
      <c r="F525" s="425"/>
      <c r="G525" s="425"/>
      <c r="H525" s="425"/>
      <c r="I525" s="425"/>
      <c r="J525" s="425"/>
      <c r="K525" s="425"/>
      <c r="L525" s="425"/>
      <c r="M525" s="425"/>
      <c r="N525" s="425"/>
      <c r="O525" s="425"/>
      <c r="P525" s="425"/>
      <c r="Q525" s="425"/>
      <c r="R525" s="425"/>
      <c r="S525" s="425"/>
      <c r="T525" s="425"/>
      <c r="U525" s="425"/>
      <c r="V525" s="425"/>
      <c r="W525" s="425"/>
      <c r="X525" s="425"/>
      <c r="Y525" s="425"/>
      <c r="Z525" s="425"/>
      <c r="AA525" s="425"/>
      <c r="AB525" s="425"/>
      <c r="AC525" s="425"/>
      <c r="AD525" s="425"/>
      <c r="AE525" s="425"/>
      <c r="AF525" s="425"/>
      <c r="AG525" s="425"/>
      <c r="AH525" s="425"/>
      <c r="AI525" s="425"/>
      <c r="AJ525" s="425"/>
      <c r="AK525" s="425"/>
      <c r="AL525" s="425"/>
      <c r="AM525" s="425"/>
      <c r="AN525" s="425"/>
      <c r="AO525" s="425"/>
      <c r="AP525" s="425"/>
      <c r="AQ525" s="425"/>
      <c r="AR525" s="425"/>
      <c r="AS525" s="425"/>
      <c r="AT525" s="425"/>
      <c r="AU525" s="425"/>
      <c r="AV525" s="425"/>
      <c r="AW525" s="425"/>
      <c r="AX525" s="425"/>
      <c r="AY525" s="425"/>
      <c r="AZ525" s="425"/>
      <c r="BA525" s="425"/>
      <c r="BB525" s="425"/>
      <c r="BC525" s="425"/>
      <c r="BD525" s="425"/>
      <c r="BE525" s="425"/>
      <c r="BF525" s="425"/>
      <c r="BG525" s="425"/>
      <c r="BH525" s="425"/>
      <c r="BI525" s="425"/>
      <c r="BJ525" s="425"/>
      <c r="BK525" s="425"/>
    </row>
    <row r="526" spans="1:63" ht="12.75" customHeight="1" x14ac:dyDescent="0.2">
      <c r="A526" s="425"/>
      <c r="B526" s="425"/>
      <c r="C526" s="425"/>
      <c r="D526" s="425"/>
      <c r="E526" s="425"/>
      <c r="F526" s="425"/>
      <c r="G526" s="425"/>
      <c r="H526" s="425"/>
      <c r="I526" s="425"/>
      <c r="J526" s="425"/>
      <c r="K526" s="425"/>
      <c r="L526" s="425"/>
      <c r="M526" s="425"/>
      <c r="N526" s="425"/>
      <c r="O526" s="425"/>
      <c r="P526" s="425"/>
      <c r="Q526" s="425"/>
      <c r="R526" s="425"/>
      <c r="S526" s="425"/>
      <c r="T526" s="425"/>
      <c r="U526" s="425"/>
      <c r="V526" s="425"/>
      <c r="W526" s="425"/>
      <c r="X526" s="425"/>
      <c r="Y526" s="425"/>
      <c r="Z526" s="425"/>
      <c r="AA526" s="425"/>
      <c r="AB526" s="425"/>
      <c r="AC526" s="425"/>
      <c r="AD526" s="425"/>
      <c r="AE526" s="425"/>
      <c r="AF526" s="425"/>
      <c r="AG526" s="425"/>
      <c r="AH526" s="425"/>
      <c r="AI526" s="425"/>
      <c r="AJ526" s="425"/>
      <c r="AK526" s="425"/>
      <c r="AL526" s="425"/>
      <c r="AM526" s="425"/>
      <c r="AN526" s="425"/>
      <c r="AO526" s="425"/>
      <c r="AP526" s="425"/>
      <c r="AQ526" s="425"/>
      <c r="AR526" s="425"/>
      <c r="AS526" s="425"/>
      <c r="AT526" s="425"/>
      <c r="AU526" s="425"/>
      <c r="AV526" s="425"/>
      <c r="AW526" s="425"/>
      <c r="AX526" s="425"/>
      <c r="AY526" s="425"/>
      <c r="AZ526" s="425"/>
      <c r="BA526" s="425"/>
      <c r="BB526" s="425"/>
      <c r="BC526" s="425"/>
      <c r="BD526" s="425"/>
      <c r="BE526" s="425"/>
      <c r="BF526" s="425"/>
      <c r="BG526" s="425"/>
      <c r="BH526" s="425"/>
      <c r="BI526" s="425"/>
      <c r="BJ526" s="425"/>
      <c r="BK526" s="425"/>
    </row>
    <row r="527" spans="1:63" ht="12.75" customHeight="1" x14ac:dyDescent="0.2">
      <c r="A527" s="425"/>
      <c r="B527" s="425"/>
      <c r="C527" s="425"/>
      <c r="D527" s="425"/>
      <c r="E527" s="425"/>
      <c r="F527" s="425"/>
      <c r="G527" s="425"/>
      <c r="H527" s="425"/>
      <c r="I527" s="425"/>
      <c r="J527" s="425"/>
      <c r="K527" s="425"/>
      <c r="L527" s="425"/>
      <c r="M527" s="425"/>
      <c r="N527" s="425"/>
      <c r="O527" s="425"/>
      <c r="P527" s="425"/>
      <c r="Q527" s="425"/>
      <c r="R527" s="425"/>
      <c r="S527" s="425"/>
      <c r="T527" s="425"/>
      <c r="U527" s="425"/>
      <c r="V527" s="425"/>
      <c r="W527" s="425"/>
      <c r="X527" s="425"/>
      <c r="Y527" s="425"/>
      <c r="Z527" s="425"/>
      <c r="AA527" s="425"/>
      <c r="AB527" s="425"/>
      <c r="AC527" s="425"/>
      <c r="AD527" s="425"/>
      <c r="AE527" s="425"/>
      <c r="AF527" s="425"/>
      <c r="AG527" s="425"/>
      <c r="AH527" s="425"/>
      <c r="AI527" s="425"/>
      <c r="AJ527" s="425"/>
      <c r="AK527" s="425"/>
      <c r="AL527" s="425"/>
      <c r="AM527" s="425"/>
      <c r="AN527" s="425"/>
      <c r="AO527" s="425"/>
      <c r="AP527" s="425"/>
      <c r="AQ527" s="425"/>
      <c r="AR527" s="425"/>
      <c r="AS527" s="425"/>
      <c r="AT527" s="425"/>
      <c r="AU527" s="425"/>
      <c r="AV527" s="425"/>
      <c r="AW527" s="425"/>
      <c r="AX527" s="425"/>
      <c r="AY527" s="425"/>
      <c r="AZ527" s="425"/>
      <c r="BA527" s="425"/>
      <c r="BB527" s="425"/>
      <c r="BC527" s="425"/>
      <c r="BD527" s="425"/>
      <c r="BE527" s="425"/>
      <c r="BF527" s="425"/>
      <c r="BG527" s="425"/>
      <c r="BH527" s="425"/>
      <c r="BI527" s="425"/>
      <c r="BJ527" s="425"/>
      <c r="BK527" s="425"/>
    </row>
    <row r="528" spans="1:63" ht="12.75" customHeight="1" x14ac:dyDescent="0.2">
      <c r="A528" s="425"/>
      <c r="B528" s="425"/>
      <c r="C528" s="425"/>
      <c r="D528" s="425"/>
      <c r="E528" s="425"/>
      <c r="F528" s="425"/>
      <c r="G528" s="425"/>
      <c r="H528" s="425"/>
      <c r="I528" s="425"/>
      <c r="J528" s="425"/>
      <c r="K528" s="425"/>
      <c r="L528" s="425"/>
      <c r="M528" s="425"/>
      <c r="N528" s="425"/>
      <c r="O528" s="425"/>
      <c r="P528" s="425"/>
      <c r="Q528" s="425"/>
      <c r="R528" s="425"/>
      <c r="S528" s="425"/>
      <c r="T528" s="425"/>
      <c r="U528" s="425"/>
      <c r="V528" s="425"/>
      <c r="W528" s="425"/>
      <c r="X528" s="425"/>
      <c r="Y528" s="425"/>
      <c r="Z528" s="425"/>
      <c r="AA528" s="425"/>
      <c r="AB528" s="425"/>
      <c r="AC528" s="425"/>
      <c r="AD528" s="425"/>
      <c r="AE528" s="425"/>
      <c r="AF528" s="425"/>
      <c r="AG528" s="425"/>
      <c r="AH528" s="425"/>
      <c r="AI528" s="425"/>
      <c r="AJ528" s="425"/>
      <c r="AK528" s="425"/>
      <c r="AL528" s="425"/>
      <c r="AM528" s="425"/>
      <c r="AN528" s="425"/>
      <c r="AO528" s="425"/>
      <c r="AP528" s="425"/>
      <c r="AQ528" s="425"/>
      <c r="AR528" s="425"/>
      <c r="AS528" s="425"/>
      <c r="AT528" s="425"/>
      <c r="AU528" s="425"/>
      <c r="AV528" s="425"/>
      <c r="AW528" s="425"/>
      <c r="AX528" s="425"/>
      <c r="AY528" s="425"/>
      <c r="AZ528" s="425"/>
      <c r="BA528" s="425"/>
      <c r="BB528" s="425"/>
      <c r="BC528" s="425"/>
      <c r="BD528" s="425"/>
      <c r="BE528" s="425"/>
      <c r="BF528" s="425"/>
      <c r="BG528" s="425"/>
      <c r="BH528" s="425"/>
      <c r="BI528" s="425"/>
      <c r="BJ528" s="425"/>
      <c r="BK528" s="425"/>
    </row>
    <row r="529" spans="1:63" ht="12.75" customHeight="1" x14ac:dyDescent="0.2">
      <c r="A529" s="425"/>
      <c r="B529" s="425"/>
      <c r="C529" s="425"/>
      <c r="D529" s="425"/>
      <c r="E529" s="425"/>
      <c r="F529" s="425"/>
      <c r="G529" s="425"/>
      <c r="H529" s="425"/>
      <c r="I529" s="425"/>
      <c r="J529" s="425"/>
      <c r="K529" s="425"/>
      <c r="L529" s="425"/>
      <c r="M529" s="425"/>
      <c r="N529" s="425"/>
      <c r="O529" s="425"/>
      <c r="P529" s="425"/>
      <c r="Q529" s="425"/>
      <c r="R529" s="425"/>
      <c r="S529" s="425"/>
      <c r="T529" s="425"/>
      <c r="U529" s="425"/>
      <c r="V529" s="425"/>
      <c r="W529" s="425"/>
      <c r="X529" s="425"/>
      <c r="Y529" s="425"/>
      <c r="Z529" s="425"/>
      <c r="AA529" s="425"/>
      <c r="AB529" s="425"/>
      <c r="AC529" s="425"/>
      <c r="AD529" s="425"/>
      <c r="AE529" s="425"/>
      <c r="AF529" s="425"/>
      <c r="AG529" s="425"/>
      <c r="AH529" s="425"/>
      <c r="AI529" s="425"/>
      <c r="AJ529" s="425"/>
      <c r="AK529" s="425"/>
      <c r="AL529" s="425"/>
      <c r="AM529" s="425"/>
      <c r="AN529" s="425"/>
      <c r="AO529" s="425"/>
      <c r="AP529" s="425"/>
      <c r="AQ529" s="425"/>
      <c r="AR529" s="425"/>
      <c r="AS529" s="425"/>
      <c r="AT529" s="425"/>
      <c r="AU529" s="425"/>
      <c r="AV529" s="425"/>
      <c r="AW529" s="425"/>
      <c r="AX529" s="425"/>
      <c r="AY529" s="425"/>
      <c r="AZ529" s="425"/>
      <c r="BA529" s="425"/>
      <c r="BB529" s="425"/>
      <c r="BC529" s="425"/>
      <c r="BD529" s="425"/>
      <c r="BE529" s="425"/>
      <c r="BF529" s="425"/>
      <c r="BG529" s="425"/>
      <c r="BH529" s="425"/>
      <c r="BI529" s="425"/>
      <c r="BJ529" s="425"/>
      <c r="BK529" s="425"/>
    </row>
    <row r="530" spans="1:63" ht="12.75" customHeight="1" x14ac:dyDescent="0.2">
      <c r="A530" s="425"/>
      <c r="B530" s="425"/>
      <c r="C530" s="425"/>
      <c r="D530" s="425"/>
      <c r="E530" s="425"/>
      <c r="F530" s="425"/>
      <c r="G530" s="425"/>
      <c r="H530" s="425"/>
      <c r="I530" s="425"/>
      <c r="J530" s="425"/>
      <c r="K530" s="425"/>
      <c r="L530" s="425"/>
      <c r="M530" s="425"/>
      <c r="N530" s="425"/>
      <c r="O530" s="425"/>
      <c r="P530" s="425"/>
      <c r="Q530" s="425"/>
      <c r="R530" s="425"/>
      <c r="S530" s="425"/>
      <c r="T530" s="425"/>
      <c r="U530" s="425"/>
      <c r="V530" s="425"/>
      <c r="W530" s="425"/>
      <c r="X530" s="425"/>
      <c r="Y530" s="425"/>
      <c r="Z530" s="425"/>
      <c r="AA530" s="425"/>
      <c r="AB530" s="425"/>
      <c r="AC530" s="425"/>
      <c r="AD530" s="425"/>
      <c r="AE530" s="425"/>
      <c r="AF530" s="425"/>
      <c r="AG530" s="425"/>
      <c r="AH530" s="425"/>
      <c r="AI530" s="425"/>
      <c r="AJ530" s="425"/>
      <c r="AK530" s="425"/>
      <c r="AL530" s="425"/>
      <c r="AM530" s="425"/>
      <c r="AN530" s="425"/>
      <c r="AO530" s="425"/>
      <c r="AP530" s="425"/>
      <c r="AQ530" s="425"/>
      <c r="AR530" s="425"/>
      <c r="AS530" s="425"/>
      <c r="AT530" s="425"/>
      <c r="AU530" s="425"/>
      <c r="AV530" s="425"/>
      <c r="AW530" s="425"/>
      <c r="AX530" s="425"/>
      <c r="AY530" s="425"/>
      <c r="AZ530" s="425"/>
      <c r="BA530" s="425"/>
      <c r="BB530" s="425"/>
      <c r="BC530" s="425"/>
      <c r="BD530" s="425"/>
      <c r="BE530" s="425"/>
      <c r="BF530" s="425"/>
      <c r="BG530" s="425"/>
      <c r="BH530" s="425"/>
      <c r="BI530" s="425"/>
      <c r="BJ530" s="425"/>
      <c r="BK530" s="425"/>
    </row>
    <row r="531" spans="1:63" ht="12.75" customHeight="1" x14ac:dyDescent="0.2">
      <c r="A531" s="425"/>
      <c r="B531" s="425"/>
      <c r="C531" s="425"/>
      <c r="D531" s="425"/>
      <c r="E531" s="425"/>
      <c r="F531" s="425"/>
      <c r="G531" s="425"/>
      <c r="H531" s="425"/>
      <c r="I531" s="425"/>
      <c r="J531" s="425"/>
      <c r="K531" s="425"/>
      <c r="L531" s="425"/>
      <c r="M531" s="425"/>
      <c r="N531" s="425"/>
      <c r="O531" s="425"/>
      <c r="P531" s="425"/>
      <c r="Q531" s="425"/>
      <c r="R531" s="425"/>
      <c r="S531" s="425"/>
      <c r="T531" s="425"/>
      <c r="U531" s="425"/>
      <c r="V531" s="425"/>
      <c r="W531" s="425"/>
      <c r="X531" s="425"/>
      <c r="Y531" s="425"/>
      <c r="Z531" s="425"/>
      <c r="AA531" s="425"/>
      <c r="AB531" s="425"/>
      <c r="AC531" s="425"/>
      <c r="AD531" s="425"/>
      <c r="AE531" s="425"/>
      <c r="AF531" s="425"/>
      <c r="AG531" s="425"/>
      <c r="AH531" s="425"/>
      <c r="AI531" s="425"/>
      <c r="AJ531" s="425"/>
      <c r="AK531" s="425"/>
      <c r="AL531" s="425"/>
      <c r="AM531" s="425"/>
      <c r="AN531" s="425"/>
      <c r="AO531" s="425"/>
      <c r="AP531" s="425"/>
      <c r="AQ531" s="425"/>
      <c r="AR531" s="425"/>
      <c r="AS531" s="425"/>
      <c r="AT531" s="425"/>
      <c r="AU531" s="425"/>
      <c r="AV531" s="425"/>
      <c r="AW531" s="425"/>
      <c r="AX531" s="425"/>
      <c r="AY531" s="425"/>
      <c r="AZ531" s="425"/>
      <c r="BA531" s="425"/>
      <c r="BB531" s="425"/>
      <c r="BC531" s="425"/>
      <c r="BD531" s="425"/>
      <c r="BE531" s="425"/>
      <c r="BF531" s="425"/>
      <c r="BG531" s="425"/>
      <c r="BH531" s="425"/>
      <c r="BI531" s="425"/>
      <c r="BJ531" s="425"/>
      <c r="BK531" s="425"/>
    </row>
    <row r="532" spans="1:63" ht="12.75" customHeight="1" x14ac:dyDescent="0.2">
      <c r="A532" s="425"/>
      <c r="B532" s="425"/>
      <c r="C532" s="425"/>
      <c r="D532" s="425"/>
      <c r="E532" s="425"/>
      <c r="F532" s="425"/>
      <c r="G532" s="425"/>
      <c r="H532" s="425"/>
      <c r="I532" s="425"/>
      <c r="J532" s="425"/>
      <c r="K532" s="425"/>
      <c r="L532" s="425"/>
      <c r="M532" s="425"/>
      <c r="N532" s="425"/>
      <c r="O532" s="425"/>
      <c r="P532" s="425"/>
      <c r="Q532" s="425"/>
      <c r="R532" s="425"/>
      <c r="S532" s="425"/>
      <c r="T532" s="425"/>
      <c r="U532" s="425"/>
      <c r="V532" s="425"/>
      <c r="W532" s="425"/>
      <c r="X532" s="425"/>
      <c r="Y532" s="425"/>
      <c r="Z532" s="425"/>
      <c r="AA532" s="425"/>
      <c r="AB532" s="425"/>
      <c r="AC532" s="425"/>
      <c r="AD532" s="425"/>
      <c r="AE532" s="425"/>
      <c r="AF532" s="425"/>
      <c r="AG532" s="425"/>
      <c r="AH532" s="425"/>
      <c r="AI532" s="425"/>
      <c r="AJ532" s="425"/>
      <c r="AK532" s="425"/>
      <c r="AL532" s="425"/>
      <c r="AM532" s="425"/>
      <c r="AN532" s="425"/>
      <c r="AO532" s="425"/>
      <c r="AP532" s="425"/>
      <c r="AQ532" s="425"/>
      <c r="AR532" s="425"/>
      <c r="AS532" s="425"/>
      <c r="AT532" s="425"/>
      <c r="AU532" s="425"/>
      <c r="AV532" s="425"/>
      <c r="AW532" s="425"/>
      <c r="AX532" s="425"/>
      <c r="AY532" s="425"/>
      <c r="AZ532" s="425"/>
      <c r="BA532" s="425"/>
      <c r="BB532" s="425"/>
      <c r="BC532" s="425"/>
      <c r="BD532" s="425"/>
      <c r="BE532" s="425"/>
      <c r="BF532" s="425"/>
      <c r="BG532" s="425"/>
      <c r="BH532" s="425"/>
      <c r="BI532" s="425"/>
      <c r="BJ532" s="425"/>
      <c r="BK532" s="425"/>
    </row>
    <row r="533" spans="1:63" ht="12.75" customHeight="1" x14ac:dyDescent="0.2">
      <c r="A533" s="425"/>
      <c r="B533" s="425"/>
      <c r="C533" s="425"/>
      <c r="D533" s="425"/>
      <c r="E533" s="425"/>
      <c r="F533" s="425"/>
      <c r="G533" s="425"/>
      <c r="H533" s="425"/>
      <c r="I533" s="425"/>
      <c r="J533" s="425"/>
      <c r="K533" s="425"/>
      <c r="L533" s="425"/>
      <c r="M533" s="425"/>
      <c r="N533" s="425"/>
      <c r="O533" s="425"/>
      <c r="P533" s="425"/>
      <c r="Q533" s="425"/>
      <c r="R533" s="425"/>
      <c r="S533" s="425"/>
      <c r="T533" s="425"/>
      <c r="U533" s="425"/>
      <c r="V533" s="425"/>
      <c r="W533" s="425"/>
      <c r="X533" s="425"/>
      <c r="Y533" s="425"/>
      <c r="Z533" s="425"/>
      <c r="AA533" s="425"/>
      <c r="AB533" s="425"/>
      <c r="AC533" s="425"/>
      <c r="AD533" s="425"/>
      <c r="AE533" s="425"/>
      <c r="AF533" s="425"/>
      <c r="AG533" s="425"/>
      <c r="AH533" s="425"/>
      <c r="AI533" s="425"/>
      <c r="AJ533" s="425"/>
      <c r="AK533" s="425"/>
      <c r="AL533" s="425"/>
      <c r="AM533" s="425"/>
      <c r="AN533" s="425"/>
      <c r="AO533" s="425"/>
      <c r="AP533" s="425"/>
      <c r="AQ533" s="425"/>
      <c r="AR533" s="425"/>
      <c r="AS533" s="425"/>
      <c r="AT533" s="425"/>
      <c r="AU533" s="425"/>
      <c r="AV533" s="425"/>
      <c r="AW533" s="425"/>
      <c r="AX533" s="425"/>
      <c r="AY533" s="425"/>
      <c r="AZ533" s="425"/>
      <c r="BA533" s="425"/>
      <c r="BB533" s="425"/>
      <c r="BC533" s="425"/>
      <c r="BD533" s="425"/>
      <c r="BE533" s="425"/>
      <c r="BF533" s="425"/>
      <c r="BG533" s="425"/>
      <c r="BH533" s="425"/>
      <c r="BI533" s="425"/>
      <c r="BJ533" s="425"/>
      <c r="BK533" s="425"/>
    </row>
    <row r="534" spans="1:63" ht="12.75" customHeight="1" x14ac:dyDescent="0.2">
      <c r="A534" s="425"/>
      <c r="B534" s="425"/>
      <c r="C534" s="425"/>
      <c r="D534" s="425"/>
      <c r="E534" s="425"/>
      <c r="F534" s="425"/>
      <c r="G534" s="425"/>
      <c r="H534" s="425"/>
      <c r="I534" s="425"/>
      <c r="J534" s="425"/>
      <c r="K534" s="425"/>
      <c r="L534" s="425"/>
      <c r="M534" s="425"/>
      <c r="N534" s="425"/>
      <c r="O534" s="425"/>
      <c r="P534" s="425"/>
      <c r="Q534" s="425"/>
      <c r="R534" s="425"/>
      <c r="S534" s="425"/>
      <c r="T534" s="425"/>
      <c r="U534" s="425"/>
      <c r="V534" s="425"/>
      <c r="W534" s="425"/>
      <c r="X534" s="425"/>
      <c r="Y534" s="425"/>
      <c r="Z534" s="425"/>
      <c r="AA534" s="425"/>
      <c r="AB534" s="425"/>
      <c r="AC534" s="425"/>
      <c r="AD534" s="425"/>
      <c r="AE534" s="425"/>
      <c r="AF534" s="425"/>
      <c r="AG534" s="425"/>
      <c r="AH534" s="425"/>
      <c r="AI534" s="425"/>
      <c r="AJ534" s="425"/>
      <c r="AK534" s="425"/>
      <c r="AL534" s="425"/>
      <c r="AM534" s="425"/>
      <c r="AN534" s="425"/>
      <c r="AO534" s="425"/>
      <c r="AP534" s="425"/>
      <c r="AQ534" s="425"/>
      <c r="AR534" s="425"/>
      <c r="AS534" s="425"/>
      <c r="AT534" s="425"/>
      <c r="AU534" s="425"/>
      <c r="AV534" s="425"/>
      <c r="AW534" s="425"/>
      <c r="AX534" s="425"/>
      <c r="AY534" s="425"/>
      <c r="AZ534" s="425"/>
      <c r="BA534" s="425"/>
      <c r="BB534" s="425"/>
      <c r="BC534" s="425"/>
      <c r="BD534" s="425"/>
      <c r="BE534" s="425"/>
      <c r="BF534" s="425"/>
      <c r="BG534" s="425"/>
      <c r="BH534" s="425"/>
      <c r="BI534" s="425"/>
      <c r="BJ534" s="425"/>
      <c r="BK534" s="425"/>
    </row>
    <row r="535" spans="1:63" ht="12.75" customHeight="1" x14ac:dyDescent="0.2">
      <c r="A535" s="425"/>
      <c r="B535" s="425"/>
      <c r="C535" s="425"/>
      <c r="D535" s="425"/>
      <c r="E535" s="425"/>
      <c r="F535" s="425"/>
      <c r="G535" s="425"/>
      <c r="H535" s="425"/>
      <c r="I535" s="425"/>
      <c r="J535" s="425"/>
      <c r="K535" s="425"/>
      <c r="L535" s="425"/>
      <c r="M535" s="425"/>
      <c r="N535" s="425"/>
      <c r="O535" s="425"/>
      <c r="P535" s="425"/>
      <c r="Q535" s="425"/>
      <c r="R535" s="425"/>
      <c r="S535" s="425"/>
      <c r="T535" s="425"/>
      <c r="U535" s="425"/>
      <c r="V535" s="425"/>
      <c r="W535" s="425"/>
      <c r="X535" s="425"/>
      <c r="Y535" s="425"/>
      <c r="Z535" s="425"/>
      <c r="AA535" s="425"/>
      <c r="AB535" s="425"/>
      <c r="AC535" s="425"/>
      <c r="AD535" s="425"/>
      <c r="AE535" s="425"/>
      <c r="AF535" s="425"/>
      <c r="AG535" s="425"/>
      <c r="AH535" s="425"/>
      <c r="AI535" s="425"/>
      <c r="AJ535" s="425"/>
      <c r="AK535" s="425"/>
      <c r="AL535" s="425"/>
      <c r="AM535" s="425"/>
      <c r="AN535" s="425"/>
      <c r="AO535" s="425"/>
      <c r="AP535" s="425"/>
      <c r="AQ535" s="425"/>
      <c r="AR535" s="425"/>
      <c r="AS535" s="425"/>
      <c r="AT535" s="425"/>
      <c r="AU535" s="425"/>
      <c r="AV535" s="425"/>
      <c r="AW535" s="425"/>
      <c r="AX535" s="425"/>
      <c r="AY535" s="425"/>
      <c r="AZ535" s="425"/>
      <c r="BA535" s="425"/>
      <c r="BB535" s="425"/>
      <c r="BC535" s="425"/>
      <c r="BD535" s="425"/>
      <c r="BE535" s="425"/>
      <c r="BF535" s="425"/>
      <c r="BG535" s="425"/>
      <c r="BH535" s="425"/>
      <c r="BI535" s="425"/>
      <c r="BJ535" s="425"/>
      <c r="BK535" s="425"/>
    </row>
    <row r="536" spans="1:63" ht="12.75" customHeight="1" x14ac:dyDescent="0.2">
      <c r="A536" s="425"/>
      <c r="B536" s="425"/>
      <c r="C536" s="425"/>
      <c r="D536" s="425"/>
      <c r="E536" s="425"/>
      <c r="F536" s="425"/>
      <c r="G536" s="425"/>
      <c r="H536" s="425"/>
      <c r="I536" s="425"/>
      <c r="J536" s="425"/>
      <c r="K536" s="425"/>
      <c r="L536" s="425"/>
      <c r="M536" s="425"/>
      <c r="N536" s="425"/>
      <c r="O536" s="425"/>
      <c r="P536" s="425"/>
      <c r="Q536" s="425"/>
      <c r="R536" s="425"/>
      <c r="S536" s="425"/>
      <c r="T536" s="425"/>
      <c r="U536" s="425"/>
      <c r="V536" s="425"/>
      <c r="W536" s="425"/>
      <c r="X536" s="425"/>
      <c r="Y536" s="425"/>
      <c r="Z536" s="425"/>
      <c r="AA536" s="425"/>
      <c r="AB536" s="425"/>
      <c r="AC536" s="425"/>
      <c r="AD536" s="425"/>
      <c r="AE536" s="425"/>
      <c r="AF536" s="425"/>
      <c r="AG536" s="425"/>
      <c r="AH536" s="425"/>
      <c r="AI536" s="425"/>
      <c r="AJ536" s="425"/>
      <c r="AK536" s="425"/>
      <c r="AL536" s="425"/>
      <c r="AM536" s="425"/>
      <c r="AN536" s="425"/>
      <c r="AO536" s="425"/>
      <c r="AP536" s="425"/>
      <c r="AQ536" s="425"/>
      <c r="AR536" s="425"/>
      <c r="AS536" s="425"/>
      <c r="AT536" s="425"/>
      <c r="AU536" s="425"/>
      <c r="AV536" s="425"/>
      <c r="AW536" s="425"/>
      <c r="AX536" s="425"/>
      <c r="AY536" s="425"/>
      <c r="AZ536" s="425"/>
      <c r="BA536" s="425"/>
      <c r="BB536" s="425"/>
      <c r="BC536" s="425"/>
      <c r="BD536" s="425"/>
      <c r="BE536" s="425"/>
      <c r="BF536" s="425"/>
      <c r="BG536" s="425"/>
      <c r="BH536" s="425"/>
      <c r="BI536" s="425"/>
      <c r="BJ536" s="425"/>
      <c r="BK536" s="425"/>
    </row>
    <row r="537" spans="1:63" ht="12.75" customHeight="1" x14ac:dyDescent="0.2">
      <c r="A537" s="425"/>
      <c r="B537" s="425"/>
      <c r="C537" s="425"/>
      <c r="D537" s="425"/>
      <c r="E537" s="425"/>
      <c r="F537" s="425"/>
      <c r="G537" s="425"/>
      <c r="H537" s="425"/>
      <c r="I537" s="425"/>
      <c r="J537" s="425"/>
      <c r="K537" s="425"/>
      <c r="L537" s="425"/>
      <c r="M537" s="425"/>
      <c r="N537" s="425"/>
      <c r="O537" s="425"/>
      <c r="P537" s="425"/>
      <c r="Q537" s="425"/>
      <c r="R537" s="425"/>
      <c r="S537" s="425"/>
      <c r="T537" s="425"/>
      <c r="U537" s="425"/>
      <c r="V537" s="425"/>
      <c r="W537" s="425"/>
      <c r="X537" s="425"/>
      <c r="Y537" s="425"/>
      <c r="Z537" s="425"/>
      <c r="AA537" s="425"/>
      <c r="AB537" s="425"/>
      <c r="AC537" s="425"/>
      <c r="AD537" s="425"/>
      <c r="AE537" s="425"/>
      <c r="AF537" s="425"/>
      <c r="AG537" s="425"/>
      <c r="AH537" s="425"/>
      <c r="AI537" s="425"/>
      <c r="AJ537" s="425"/>
      <c r="AK537" s="425"/>
      <c r="AL537" s="425"/>
      <c r="AM537" s="425"/>
      <c r="AN537" s="425"/>
      <c r="AO537" s="425"/>
      <c r="AP537" s="425"/>
      <c r="AQ537" s="425"/>
      <c r="AR537" s="425"/>
      <c r="AS537" s="425"/>
      <c r="AT537" s="425"/>
      <c r="AU537" s="425"/>
      <c r="AV537" s="425"/>
      <c r="AW537" s="425"/>
      <c r="AX537" s="425"/>
      <c r="AY537" s="425"/>
      <c r="AZ537" s="425"/>
      <c r="BA537" s="425"/>
      <c r="BB537" s="425"/>
      <c r="BC537" s="425"/>
      <c r="BD537" s="425"/>
      <c r="BE537" s="425"/>
      <c r="BF537" s="425"/>
      <c r="BG537" s="425"/>
      <c r="BH537" s="425"/>
      <c r="BI537" s="425"/>
      <c r="BJ537" s="425"/>
      <c r="BK537" s="425"/>
    </row>
    <row r="538" spans="1:63" ht="12.75" customHeight="1" x14ac:dyDescent="0.2">
      <c r="A538" s="425"/>
      <c r="B538" s="425"/>
      <c r="C538" s="425"/>
      <c r="D538" s="425"/>
      <c r="E538" s="425"/>
      <c r="F538" s="425"/>
      <c r="G538" s="425"/>
      <c r="H538" s="425"/>
      <c r="I538" s="425"/>
      <c r="J538" s="425"/>
      <c r="K538" s="425"/>
      <c r="L538" s="425"/>
      <c r="M538" s="425"/>
      <c r="N538" s="425"/>
      <c r="O538" s="425"/>
      <c r="P538" s="425"/>
      <c r="Q538" s="425"/>
      <c r="R538" s="425"/>
      <c r="S538" s="425"/>
      <c r="T538" s="425"/>
      <c r="U538" s="425"/>
      <c r="V538" s="425"/>
      <c r="W538" s="425"/>
      <c r="X538" s="425"/>
      <c r="Y538" s="425"/>
      <c r="Z538" s="425"/>
      <c r="AA538" s="425"/>
      <c r="AB538" s="425"/>
      <c r="AC538" s="425"/>
      <c r="AD538" s="425"/>
      <c r="AE538" s="425"/>
      <c r="AF538" s="425"/>
      <c r="AG538" s="425"/>
      <c r="AH538" s="425"/>
      <c r="AI538" s="425"/>
      <c r="AJ538" s="425"/>
      <c r="AK538" s="425"/>
      <c r="AL538" s="425"/>
      <c r="AM538" s="425"/>
      <c r="AN538" s="425"/>
      <c r="AO538" s="425"/>
      <c r="AP538" s="425"/>
      <c r="AQ538" s="425"/>
      <c r="AR538" s="425"/>
      <c r="AS538" s="425"/>
      <c r="AT538" s="425"/>
      <c r="AU538" s="425"/>
      <c r="AV538" s="425"/>
      <c r="AW538" s="425"/>
      <c r="AX538" s="425"/>
      <c r="AY538" s="425"/>
      <c r="AZ538" s="425"/>
      <c r="BA538" s="425"/>
      <c r="BB538" s="425"/>
      <c r="BC538" s="425"/>
      <c r="BD538" s="425"/>
      <c r="BE538" s="425"/>
      <c r="BF538" s="425"/>
      <c r="BG538" s="425"/>
      <c r="BH538" s="425"/>
      <c r="BI538" s="425"/>
      <c r="BJ538" s="425"/>
      <c r="BK538" s="425"/>
    </row>
    <row r="539" spans="1:63" ht="12.75" customHeight="1" x14ac:dyDescent="0.2">
      <c r="A539" s="425"/>
      <c r="B539" s="425"/>
      <c r="C539" s="425"/>
      <c r="D539" s="425"/>
      <c r="E539" s="425"/>
      <c r="F539" s="425"/>
      <c r="G539" s="425"/>
      <c r="H539" s="425"/>
      <c r="I539" s="425"/>
      <c r="J539" s="425"/>
      <c r="K539" s="425"/>
      <c r="L539" s="425"/>
      <c r="M539" s="425"/>
      <c r="N539" s="425"/>
      <c r="O539" s="425"/>
      <c r="P539" s="425"/>
      <c r="Q539" s="425"/>
      <c r="R539" s="425"/>
      <c r="S539" s="425"/>
      <c r="T539" s="425"/>
      <c r="U539" s="425"/>
      <c r="V539" s="425"/>
      <c r="W539" s="425"/>
      <c r="X539" s="425"/>
      <c r="Y539" s="425"/>
      <c r="Z539" s="425"/>
      <c r="AA539" s="425"/>
      <c r="AB539" s="425"/>
      <c r="AC539" s="425"/>
      <c r="AD539" s="425"/>
      <c r="AE539" s="425"/>
      <c r="AF539" s="425"/>
      <c r="AG539" s="425"/>
      <c r="AH539" s="425"/>
      <c r="AI539" s="425"/>
      <c r="AJ539" s="425"/>
      <c r="AK539" s="425"/>
      <c r="AL539" s="425"/>
      <c r="AM539" s="425"/>
      <c r="AN539" s="425"/>
      <c r="AO539" s="425"/>
      <c r="AP539" s="425"/>
      <c r="AQ539" s="425"/>
      <c r="AR539" s="425"/>
      <c r="AS539" s="425"/>
      <c r="AT539" s="425"/>
      <c r="AU539" s="425"/>
      <c r="AV539" s="425"/>
      <c r="AW539" s="425"/>
      <c r="AX539" s="425"/>
      <c r="AY539" s="425"/>
      <c r="AZ539" s="425"/>
      <c r="BA539" s="425"/>
      <c r="BB539" s="425"/>
      <c r="BC539" s="425"/>
      <c r="BD539" s="425"/>
      <c r="BE539" s="425"/>
      <c r="BF539" s="425"/>
      <c r="BG539" s="425"/>
      <c r="BH539" s="425"/>
      <c r="BI539" s="425"/>
      <c r="BJ539" s="425"/>
      <c r="BK539" s="425"/>
    </row>
    <row r="540" spans="1:63" ht="12.75" customHeight="1" x14ac:dyDescent="0.2">
      <c r="A540" s="425"/>
      <c r="B540" s="425"/>
      <c r="C540" s="425"/>
      <c r="D540" s="425"/>
      <c r="E540" s="425"/>
      <c r="F540" s="425"/>
      <c r="G540" s="425"/>
      <c r="H540" s="425"/>
      <c r="I540" s="425"/>
      <c r="J540" s="425"/>
      <c r="K540" s="425"/>
      <c r="L540" s="425"/>
      <c r="M540" s="425"/>
      <c r="N540" s="425"/>
      <c r="O540" s="425"/>
      <c r="P540" s="425"/>
      <c r="Q540" s="425"/>
      <c r="R540" s="425"/>
      <c r="S540" s="425"/>
      <c r="T540" s="425"/>
      <c r="U540" s="425"/>
      <c r="V540" s="425"/>
      <c r="W540" s="425"/>
      <c r="X540" s="425"/>
      <c r="Y540" s="425"/>
      <c r="Z540" s="425"/>
      <c r="AA540" s="425"/>
      <c r="AB540" s="425"/>
      <c r="AC540" s="425"/>
      <c r="AD540" s="425"/>
      <c r="AE540" s="425"/>
      <c r="AF540" s="425"/>
      <c r="AG540" s="425"/>
      <c r="AH540" s="425"/>
      <c r="AI540" s="425"/>
      <c r="AJ540" s="425"/>
      <c r="AK540" s="425"/>
      <c r="AL540" s="425"/>
      <c r="AM540" s="425"/>
      <c r="AN540" s="425"/>
      <c r="AO540" s="425"/>
      <c r="AP540" s="425"/>
      <c r="AQ540" s="425"/>
      <c r="AR540" s="425"/>
      <c r="AS540" s="425"/>
      <c r="AT540" s="425"/>
      <c r="AU540" s="425"/>
      <c r="AV540" s="425"/>
      <c r="AW540" s="425"/>
      <c r="AX540" s="425"/>
      <c r="AY540" s="425"/>
      <c r="AZ540" s="425"/>
      <c r="BA540" s="425"/>
      <c r="BB540" s="425"/>
      <c r="BC540" s="425"/>
      <c r="BD540" s="425"/>
      <c r="BE540" s="425"/>
      <c r="BF540" s="425"/>
      <c r="BG540" s="425"/>
      <c r="BH540" s="425"/>
      <c r="BI540" s="425"/>
      <c r="BJ540" s="425"/>
      <c r="BK540" s="425"/>
    </row>
    <row r="541" spans="1:63" ht="12.75" customHeight="1" x14ac:dyDescent="0.2">
      <c r="A541" s="425"/>
      <c r="B541" s="425"/>
      <c r="C541" s="425"/>
      <c r="D541" s="425"/>
      <c r="E541" s="425"/>
      <c r="F541" s="425"/>
      <c r="G541" s="425"/>
      <c r="H541" s="425"/>
      <c r="I541" s="425"/>
      <c r="J541" s="425"/>
      <c r="K541" s="425"/>
      <c r="L541" s="425"/>
      <c r="M541" s="425"/>
      <c r="N541" s="425"/>
      <c r="O541" s="425"/>
      <c r="P541" s="425"/>
      <c r="Q541" s="425"/>
      <c r="R541" s="425"/>
      <c r="S541" s="425"/>
      <c r="T541" s="425"/>
      <c r="U541" s="425"/>
      <c r="V541" s="425"/>
      <c r="W541" s="425"/>
      <c r="X541" s="425"/>
      <c r="Y541" s="425"/>
      <c r="Z541" s="425"/>
      <c r="AA541" s="425"/>
      <c r="AB541" s="425"/>
      <c r="AC541" s="425"/>
      <c r="AD541" s="425"/>
      <c r="AE541" s="425"/>
      <c r="AF541" s="425"/>
      <c r="AG541" s="425"/>
      <c r="AH541" s="425"/>
      <c r="AI541" s="425"/>
      <c r="AJ541" s="425"/>
      <c r="AK541" s="425"/>
      <c r="AL541" s="425"/>
      <c r="AM541" s="425"/>
      <c r="AN541" s="425"/>
      <c r="AO541" s="425"/>
      <c r="AP541" s="425"/>
      <c r="AQ541" s="425"/>
      <c r="AR541" s="425"/>
      <c r="AS541" s="425"/>
      <c r="AT541" s="425"/>
      <c r="AU541" s="425"/>
      <c r="AV541" s="425"/>
      <c r="AW541" s="425"/>
      <c r="AX541" s="425"/>
      <c r="AY541" s="425"/>
      <c r="AZ541" s="425"/>
      <c r="BA541" s="425"/>
      <c r="BB541" s="425"/>
      <c r="BC541" s="425"/>
      <c r="BD541" s="425"/>
      <c r="BE541" s="425"/>
      <c r="BF541" s="425"/>
      <c r="BG541" s="425"/>
      <c r="BH541" s="425"/>
      <c r="BI541" s="425"/>
      <c r="BJ541" s="425"/>
      <c r="BK541" s="425"/>
    </row>
    <row r="542" spans="1:63" ht="12.75" customHeight="1" x14ac:dyDescent="0.2">
      <c r="A542" s="425"/>
      <c r="B542" s="425"/>
      <c r="C542" s="425"/>
      <c r="D542" s="425"/>
      <c r="E542" s="425"/>
      <c r="F542" s="425"/>
      <c r="G542" s="425"/>
      <c r="H542" s="425"/>
      <c r="I542" s="425"/>
      <c r="J542" s="425"/>
      <c r="K542" s="425"/>
      <c r="L542" s="425"/>
      <c r="M542" s="425"/>
      <c r="N542" s="425"/>
      <c r="O542" s="425"/>
      <c r="P542" s="425"/>
      <c r="Q542" s="425"/>
      <c r="R542" s="425"/>
      <c r="S542" s="425"/>
      <c r="T542" s="425"/>
      <c r="U542" s="425"/>
      <c r="V542" s="425"/>
      <c r="W542" s="425"/>
      <c r="X542" s="425"/>
      <c r="Y542" s="425"/>
      <c r="Z542" s="425"/>
      <c r="AA542" s="425"/>
      <c r="AB542" s="425"/>
      <c r="AC542" s="425"/>
      <c r="AD542" s="425"/>
      <c r="AE542" s="425"/>
      <c r="AF542" s="425"/>
      <c r="AG542" s="425"/>
      <c r="AH542" s="425"/>
      <c r="AI542" s="425"/>
      <c r="AJ542" s="425"/>
      <c r="AK542" s="425"/>
      <c r="AL542" s="425"/>
      <c r="AM542" s="425"/>
      <c r="AN542" s="425"/>
      <c r="AO542" s="425"/>
      <c r="AP542" s="425"/>
      <c r="AQ542" s="425"/>
      <c r="AR542" s="425"/>
      <c r="AS542" s="425"/>
      <c r="AT542" s="425"/>
      <c r="AU542" s="425"/>
      <c r="AV542" s="425"/>
      <c r="AW542" s="425"/>
      <c r="AX542" s="425"/>
      <c r="AY542" s="425"/>
      <c r="AZ542" s="425"/>
      <c r="BA542" s="425"/>
      <c r="BB542" s="425"/>
      <c r="BC542" s="425"/>
      <c r="BD542" s="425"/>
      <c r="BE542" s="425"/>
      <c r="BF542" s="425"/>
      <c r="BG542" s="425"/>
      <c r="BH542" s="425"/>
      <c r="BI542" s="425"/>
      <c r="BJ542" s="425"/>
      <c r="BK542" s="425"/>
    </row>
    <row r="543" spans="1:63" ht="12.75" customHeight="1" x14ac:dyDescent="0.2">
      <c r="A543" s="425"/>
      <c r="B543" s="425"/>
      <c r="C543" s="425"/>
      <c r="D543" s="425"/>
      <c r="E543" s="425"/>
      <c r="F543" s="425"/>
      <c r="G543" s="425"/>
      <c r="H543" s="425"/>
      <c r="I543" s="425"/>
      <c r="J543" s="425"/>
      <c r="K543" s="425"/>
      <c r="L543" s="425"/>
      <c r="M543" s="425"/>
      <c r="N543" s="425"/>
      <c r="O543" s="425"/>
      <c r="P543" s="425"/>
      <c r="Q543" s="425"/>
      <c r="R543" s="425"/>
      <c r="S543" s="425"/>
      <c r="T543" s="425"/>
      <c r="U543" s="425"/>
      <c r="V543" s="425"/>
      <c r="W543" s="425"/>
      <c r="X543" s="425"/>
      <c r="Y543" s="425"/>
      <c r="Z543" s="425"/>
      <c r="AA543" s="425"/>
      <c r="AB543" s="425"/>
      <c r="AC543" s="425"/>
      <c r="AD543" s="425"/>
      <c r="AE543" s="425"/>
      <c r="AF543" s="425"/>
      <c r="AG543" s="425"/>
      <c r="AH543" s="425"/>
      <c r="AI543" s="425"/>
      <c r="AJ543" s="425"/>
      <c r="AK543" s="425"/>
      <c r="AL543" s="425"/>
      <c r="AM543" s="425"/>
      <c r="AN543" s="425"/>
      <c r="AO543" s="425"/>
      <c r="AP543" s="425"/>
      <c r="AQ543" s="425"/>
      <c r="AR543" s="425"/>
      <c r="AS543" s="425"/>
      <c r="AT543" s="425"/>
      <c r="AU543" s="425"/>
      <c r="AV543" s="425"/>
      <c r="AW543" s="425"/>
      <c r="AX543" s="425"/>
      <c r="AY543" s="425"/>
      <c r="AZ543" s="425"/>
      <c r="BA543" s="425"/>
      <c r="BB543" s="425"/>
      <c r="BC543" s="425"/>
      <c r="BD543" s="425"/>
      <c r="BE543" s="425"/>
      <c r="BF543" s="425"/>
      <c r="BG543" s="425"/>
      <c r="BH543" s="425"/>
      <c r="BI543" s="425"/>
      <c r="BJ543" s="425"/>
      <c r="BK543" s="425"/>
    </row>
    <row r="544" spans="1:63" ht="12.75" customHeight="1" x14ac:dyDescent="0.2">
      <c r="A544" s="425"/>
      <c r="B544" s="425"/>
      <c r="C544" s="425"/>
      <c r="D544" s="425"/>
      <c r="E544" s="425"/>
      <c r="F544" s="425"/>
      <c r="G544" s="425"/>
      <c r="H544" s="425"/>
      <c r="I544" s="425"/>
      <c r="J544" s="425"/>
      <c r="K544" s="425"/>
      <c r="L544" s="425"/>
      <c r="M544" s="425"/>
      <c r="N544" s="425"/>
      <c r="O544" s="425"/>
      <c r="P544" s="425"/>
      <c r="Q544" s="425"/>
      <c r="R544" s="425"/>
      <c r="S544" s="425"/>
      <c r="T544" s="425"/>
      <c r="U544" s="425"/>
      <c r="V544" s="425"/>
      <c r="W544" s="425"/>
      <c r="X544" s="425"/>
      <c r="Y544" s="425"/>
      <c r="Z544" s="425"/>
      <c r="AA544" s="425"/>
      <c r="AB544" s="425"/>
      <c r="AC544" s="425"/>
      <c r="AD544" s="425"/>
      <c r="AE544" s="425"/>
      <c r="AF544" s="425"/>
      <c r="AG544" s="425"/>
      <c r="AH544" s="425"/>
      <c r="AI544" s="425"/>
      <c r="AJ544" s="425"/>
      <c r="AK544" s="425"/>
      <c r="AL544" s="425"/>
      <c r="AM544" s="425"/>
      <c r="AN544" s="425"/>
      <c r="AO544" s="425"/>
      <c r="AP544" s="425"/>
      <c r="AQ544" s="425"/>
      <c r="AR544" s="425"/>
      <c r="AS544" s="425"/>
      <c r="AT544" s="425"/>
      <c r="AU544" s="425"/>
      <c r="AV544" s="425"/>
      <c r="AW544" s="425"/>
      <c r="AX544" s="425"/>
      <c r="AY544" s="425"/>
      <c r="AZ544" s="425"/>
      <c r="BA544" s="425"/>
      <c r="BB544" s="425"/>
      <c r="BC544" s="425"/>
      <c r="BD544" s="425"/>
      <c r="BE544" s="425"/>
      <c r="BF544" s="425"/>
      <c r="BG544" s="425"/>
      <c r="BH544" s="425"/>
      <c r="BI544" s="425"/>
      <c r="BJ544" s="425"/>
      <c r="BK544" s="425"/>
    </row>
    <row r="545" spans="1:63" ht="12.75" customHeight="1" x14ac:dyDescent="0.2">
      <c r="A545" s="425"/>
      <c r="B545" s="425"/>
      <c r="C545" s="425"/>
      <c r="D545" s="425"/>
      <c r="E545" s="425"/>
      <c r="F545" s="425"/>
      <c r="G545" s="425"/>
      <c r="H545" s="425"/>
      <c r="I545" s="425"/>
      <c r="J545" s="425"/>
      <c r="K545" s="425"/>
      <c r="L545" s="425"/>
      <c r="M545" s="425"/>
      <c r="N545" s="425"/>
      <c r="O545" s="425"/>
      <c r="P545" s="425"/>
      <c r="Q545" s="425"/>
      <c r="R545" s="425"/>
      <c r="S545" s="425"/>
      <c r="T545" s="425"/>
      <c r="U545" s="425"/>
      <c r="V545" s="425"/>
      <c r="W545" s="425"/>
      <c r="X545" s="425"/>
      <c r="Y545" s="425"/>
      <c r="Z545" s="425"/>
      <c r="AA545" s="425"/>
      <c r="AB545" s="425"/>
      <c r="AC545" s="425"/>
      <c r="AD545" s="425"/>
      <c r="AE545" s="425"/>
      <c r="AF545" s="425"/>
      <c r="AG545" s="425"/>
      <c r="AH545" s="425"/>
      <c r="AI545" s="425"/>
      <c r="AJ545" s="425"/>
      <c r="AK545" s="425"/>
      <c r="AL545" s="425"/>
      <c r="AM545" s="425"/>
      <c r="AN545" s="425"/>
      <c r="AO545" s="425"/>
      <c r="AP545" s="425"/>
      <c r="AQ545" s="425"/>
      <c r="AR545" s="425"/>
      <c r="AS545" s="425"/>
      <c r="AT545" s="425"/>
      <c r="AU545" s="425"/>
      <c r="AV545" s="425"/>
      <c r="AW545" s="425"/>
      <c r="AX545" s="425"/>
      <c r="AY545" s="425"/>
      <c r="AZ545" s="425"/>
      <c r="BA545" s="425"/>
      <c r="BB545" s="425"/>
      <c r="BC545" s="425"/>
      <c r="BD545" s="425"/>
      <c r="BE545" s="425"/>
      <c r="BF545" s="425"/>
      <c r="BG545" s="425"/>
      <c r="BH545" s="425"/>
      <c r="BI545" s="425"/>
      <c r="BJ545" s="425"/>
      <c r="BK545" s="425"/>
    </row>
    <row r="546" spans="1:63" ht="12.75" customHeight="1" x14ac:dyDescent="0.2">
      <c r="A546" s="425"/>
      <c r="B546" s="425"/>
      <c r="C546" s="425"/>
      <c r="D546" s="425"/>
      <c r="E546" s="425"/>
      <c r="F546" s="425"/>
      <c r="G546" s="425"/>
      <c r="H546" s="425"/>
      <c r="I546" s="425"/>
      <c r="J546" s="425"/>
      <c r="K546" s="425"/>
      <c r="L546" s="425"/>
      <c r="M546" s="425"/>
      <c r="N546" s="425"/>
      <c r="O546" s="425"/>
      <c r="P546" s="425"/>
      <c r="Q546" s="425"/>
      <c r="R546" s="425"/>
      <c r="S546" s="425"/>
      <c r="T546" s="425"/>
      <c r="U546" s="425"/>
      <c r="V546" s="425"/>
      <c r="W546" s="425"/>
      <c r="X546" s="425"/>
      <c r="Y546" s="425"/>
      <c r="Z546" s="425"/>
      <c r="AA546" s="425"/>
      <c r="AB546" s="425"/>
      <c r="AC546" s="425"/>
      <c r="AD546" s="425"/>
      <c r="AE546" s="425"/>
      <c r="AF546" s="425"/>
      <c r="AG546" s="425"/>
      <c r="AH546" s="425"/>
      <c r="AI546" s="425"/>
      <c r="AJ546" s="425"/>
      <c r="AK546" s="425"/>
      <c r="AL546" s="425"/>
      <c r="AM546" s="425"/>
      <c r="AN546" s="425"/>
      <c r="AO546" s="425"/>
      <c r="AP546" s="425"/>
      <c r="AQ546" s="425"/>
      <c r="AR546" s="425"/>
      <c r="AS546" s="425"/>
      <c r="AT546" s="425"/>
      <c r="AU546" s="425"/>
      <c r="AV546" s="425"/>
      <c r="AW546" s="425"/>
      <c r="AX546" s="425"/>
      <c r="AY546" s="425"/>
      <c r="AZ546" s="425"/>
      <c r="BA546" s="425"/>
      <c r="BB546" s="425"/>
      <c r="BC546" s="425"/>
      <c r="BD546" s="425"/>
      <c r="BE546" s="425"/>
      <c r="BF546" s="425"/>
      <c r="BG546" s="425"/>
      <c r="BH546" s="425"/>
      <c r="BI546" s="425"/>
      <c r="BJ546" s="425"/>
      <c r="BK546" s="425"/>
    </row>
    <row r="547" spans="1:63" ht="12.75" customHeight="1" x14ac:dyDescent="0.2">
      <c r="A547" s="425"/>
      <c r="B547" s="425"/>
      <c r="C547" s="425"/>
      <c r="D547" s="425"/>
      <c r="E547" s="425"/>
      <c r="F547" s="425"/>
      <c r="G547" s="425"/>
      <c r="H547" s="425"/>
      <c r="I547" s="425"/>
      <c r="J547" s="425"/>
      <c r="K547" s="425"/>
      <c r="L547" s="425"/>
      <c r="M547" s="425"/>
      <c r="N547" s="425"/>
      <c r="O547" s="425"/>
      <c r="P547" s="425"/>
      <c r="Q547" s="425"/>
      <c r="R547" s="425"/>
      <c r="S547" s="425"/>
      <c r="T547" s="425"/>
      <c r="U547" s="425"/>
      <c r="V547" s="425"/>
      <c r="W547" s="425"/>
      <c r="X547" s="425"/>
      <c r="Y547" s="425"/>
      <c r="Z547" s="425"/>
      <c r="AA547" s="425"/>
      <c r="AB547" s="425"/>
      <c r="AC547" s="425"/>
      <c r="AD547" s="425"/>
      <c r="AE547" s="425"/>
      <c r="AF547" s="425"/>
      <c r="AG547" s="425"/>
      <c r="AH547" s="425"/>
      <c r="AI547" s="425"/>
      <c r="AJ547" s="425"/>
      <c r="AK547" s="425"/>
      <c r="AL547" s="425"/>
      <c r="AM547" s="425"/>
      <c r="AN547" s="425"/>
      <c r="AO547" s="425"/>
      <c r="AP547" s="425"/>
      <c r="AQ547" s="425"/>
      <c r="AR547" s="425"/>
      <c r="AS547" s="425"/>
      <c r="AT547" s="425"/>
      <c r="AU547" s="425"/>
      <c r="AV547" s="425"/>
      <c r="AW547" s="425"/>
      <c r="AX547" s="425"/>
      <c r="AY547" s="425"/>
      <c r="AZ547" s="425"/>
      <c r="BA547" s="425"/>
      <c r="BB547" s="425"/>
      <c r="BC547" s="425"/>
      <c r="BD547" s="425"/>
      <c r="BE547" s="425"/>
      <c r="BF547" s="425"/>
      <c r="BG547" s="425"/>
      <c r="BH547" s="425"/>
      <c r="BI547" s="425"/>
      <c r="BJ547" s="425"/>
      <c r="BK547" s="425"/>
    </row>
    <row r="548" spans="1:63" ht="12.75" customHeight="1" x14ac:dyDescent="0.2">
      <c r="A548" s="425"/>
      <c r="B548" s="425"/>
      <c r="C548" s="425"/>
      <c r="D548" s="425"/>
      <c r="E548" s="425"/>
      <c r="F548" s="425"/>
      <c r="G548" s="425"/>
      <c r="H548" s="425"/>
      <c r="I548" s="425"/>
      <c r="J548" s="425"/>
      <c r="K548" s="425"/>
      <c r="L548" s="425"/>
      <c r="M548" s="425"/>
      <c r="N548" s="425"/>
      <c r="O548" s="425"/>
      <c r="P548" s="425"/>
      <c r="Q548" s="425"/>
      <c r="R548" s="425"/>
      <c r="S548" s="425"/>
      <c r="T548" s="425"/>
      <c r="U548" s="425"/>
      <c r="V548" s="425"/>
      <c r="W548" s="425"/>
      <c r="X548" s="425"/>
      <c r="Y548" s="425"/>
      <c r="Z548" s="425"/>
      <c r="AA548" s="425"/>
      <c r="AB548" s="425"/>
      <c r="AC548" s="425"/>
      <c r="AD548" s="425"/>
      <c r="AE548" s="425"/>
      <c r="AF548" s="425"/>
      <c r="AG548" s="425"/>
      <c r="AH548" s="425"/>
      <c r="AI548" s="425"/>
      <c r="AJ548" s="425"/>
      <c r="AK548" s="425"/>
      <c r="AL548" s="425"/>
      <c r="AM548" s="425"/>
      <c r="AN548" s="425"/>
      <c r="AO548" s="425"/>
      <c r="AP548" s="425"/>
      <c r="AQ548" s="425"/>
      <c r="AR548" s="425"/>
      <c r="AS548" s="425"/>
      <c r="AT548" s="425"/>
      <c r="AU548" s="425"/>
      <c r="AV548" s="425"/>
      <c r="AW548" s="425"/>
      <c r="AX548" s="425"/>
      <c r="AY548" s="425"/>
      <c r="AZ548" s="425"/>
      <c r="BA548" s="425"/>
      <c r="BB548" s="425"/>
      <c r="BC548" s="425"/>
      <c r="BD548" s="425"/>
      <c r="BE548" s="425"/>
      <c r="BF548" s="425"/>
      <c r="BG548" s="425"/>
      <c r="BH548" s="425"/>
      <c r="BI548" s="425"/>
      <c r="BJ548" s="425"/>
      <c r="BK548" s="425"/>
    </row>
    <row r="549" spans="1:63" ht="12.75" customHeight="1" x14ac:dyDescent="0.2">
      <c r="A549" s="425"/>
      <c r="B549" s="425"/>
      <c r="C549" s="425"/>
      <c r="D549" s="425"/>
      <c r="E549" s="425"/>
      <c r="F549" s="425"/>
      <c r="G549" s="425"/>
      <c r="H549" s="425"/>
      <c r="I549" s="425"/>
      <c r="J549" s="425"/>
      <c r="K549" s="425"/>
      <c r="L549" s="425"/>
      <c r="M549" s="425"/>
      <c r="N549" s="425"/>
      <c r="O549" s="425"/>
      <c r="P549" s="425"/>
      <c r="Q549" s="425"/>
      <c r="R549" s="425"/>
      <c r="S549" s="425"/>
      <c r="T549" s="425"/>
      <c r="U549" s="425"/>
      <c r="V549" s="425"/>
      <c r="W549" s="425"/>
      <c r="X549" s="425"/>
      <c r="Y549" s="425"/>
      <c r="Z549" s="425"/>
      <c r="AA549" s="425"/>
      <c r="AB549" s="425"/>
      <c r="AC549" s="425"/>
      <c r="AD549" s="425"/>
      <c r="AE549" s="425"/>
      <c r="AF549" s="425"/>
      <c r="AG549" s="425"/>
      <c r="AH549" s="425"/>
      <c r="AI549" s="425"/>
      <c r="AJ549" s="425"/>
      <c r="AK549" s="425"/>
      <c r="AL549" s="425"/>
      <c r="AM549" s="425"/>
      <c r="AN549" s="425"/>
      <c r="AO549" s="425"/>
      <c r="AP549" s="425"/>
      <c r="AQ549" s="425"/>
      <c r="AR549" s="425"/>
      <c r="AS549" s="425"/>
      <c r="AT549" s="425"/>
      <c r="AU549" s="425"/>
      <c r="AV549" s="425"/>
      <c r="AW549" s="425"/>
      <c r="AX549" s="425"/>
      <c r="AY549" s="425"/>
      <c r="AZ549" s="425"/>
      <c r="BA549" s="425"/>
      <c r="BB549" s="425"/>
      <c r="BC549" s="425"/>
      <c r="BD549" s="425"/>
      <c r="BE549" s="425"/>
      <c r="BF549" s="425"/>
      <c r="BG549" s="425"/>
      <c r="BH549" s="425"/>
      <c r="BI549" s="425"/>
      <c r="BJ549" s="425"/>
      <c r="BK549" s="425"/>
    </row>
    <row r="550" spans="1:63" ht="12.75" customHeight="1" x14ac:dyDescent="0.2">
      <c r="A550" s="425"/>
      <c r="B550" s="425"/>
      <c r="C550" s="425"/>
      <c r="D550" s="425"/>
      <c r="E550" s="425"/>
      <c r="F550" s="425"/>
      <c r="G550" s="425"/>
      <c r="H550" s="425"/>
      <c r="I550" s="425"/>
      <c r="J550" s="425"/>
      <c r="K550" s="425"/>
      <c r="L550" s="425"/>
      <c r="M550" s="425"/>
      <c r="N550" s="425"/>
      <c r="O550" s="425"/>
      <c r="P550" s="425"/>
      <c r="Q550" s="425"/>
      <c r="R550" s="425"/>
      <c r="S550" s="425"/>
      <c r="T550" s="425"/>
      <c r="U550" s="425"/>
      <c r="V550" s="425"/>
      <c r="W550" s="425"/>
      <c r="X550" s="425"/>
      <c r="Y550" s="425"/>
      <c r="Z550" s="425"/>
      <c r="AA550" s="425"/>
      <c r="AB550" s="425"/>
      <c r="AC550" s="425"/>
      <c r="AD550" s="425"/>
      <c r="AE550" s="425"/>
      <c r="AF550" s="425"/>
      <c r="AG550" s="425"/>
      <c r="AH550" s="425"/>
      <c r="AI550" s="425"/>
      <c r="AJ550" s="425"/>
      <c r="AK550" s="425"/>
      <c r="AL550" s="425"/>
      <c r="AM550" s="425"/>
      <c r="AN550" s="425"/>
      <c r="AO550" s="425"/>
      <c r="AP550" s="425"/>
      <c r="AQ550" s="425"/>
      <c r="AR550" s="425"/>
      <c r="AS550" s="425"/>
      <c r="AT550" s="425"/>
      <c r="AU550" s="425"/>
      <c r="AV550" s="425"/>
      <c r="AW550" s="425"/>
      <c r="AX550" s="425"/>
      <c r="AY550" s="425"/>
      <c r="AZ550" s="425"/>
      <c r="BA550" s="425"/>
      <c r="BB550" s="425"/>
      <c r="BC550" s="425"/>
      <c r="BD550" s="425"/>
      <c r="BE550" s="425"/>
      <c r="BF550" s="425"/>
      <c r="BG550" s="425"/>
      <c r="BH550" s="425"/>
      <c r="BI550" s="425"/>
      <c r="BJ550" s="425"/>
      <c r="BK550" s="425"/>
    </row>
    <row r="551" spans="1:63" ht="12.75" customHeight="1" x14ac:dyDescent="0.2">
      <c r="A551" s="425"/>
      <c r="B551" s="425"/>
      <c r="C551" s="425"/>
      <c r="D551" s="425"/>
      <c r="E551" s="425"/>
      <c r="F551" s="425"/>
      <c r="G551" s="425"/>
      <c r="H551" s="425"/>
      <c r="I551" s="425"/>
      <c r="J551" s="425"/>
      <c r="K551" s="425"/>
      <c r="L551" s="425"/>
      <c r="M551" s="425"/>
      <c r="N551" s="425"/>
      <c r="O551" s="425"/>
      <c r="P551" s="425"/>
      <c r="Q551" s="425"/>
      <c r="R551" s="425"/>
      <c r="S551" s="425"/>
      <c r="T551" s="425"/>
      <c r="U551" s="425"/>
      <c r="V551" s="425"/>
      <c r="W551" s="425"/>
      <c r="X551" s="425"/>
      <c r="Y551" s="425"/>
      <c r="Z551" s="425"/>
      <c r="AA551" s="425"/>
      <c r="AB551" s="425"/>
      <c r="AC551" s="425"/>
      <c r="AD551" s="425"/>
      <c r="AE551" s="425"/>
      <c r="AF551" s="425"/>
      <c r="AG551" s="425"/>
      <c r="AH551" s="425"/>
      <c r="AI551" s="425"/>
      <c r="AJ551" s="425"/>
      <c r="AK551" s="425"/>
      <c r="AL551" s="425"/>
      <c r="AM551" s="425"/>
      <c r="AN551" s="425"/>
      <c r="AO551" s="425"/>
      <c r="AP551" s="425"/>
      <c r="AQ551" s="425"/>
      <c r="AR551" s="425"/>
      <c r="AS551" s="425"/>
      <c r="AT551" s="425"/>
      <c r="AU551" s="425"/>
      <c r="AV551" s="425"/>
      <c r="AW551" s="425"/>
      <c r="AX551" s="425"/>
      <c r="AY551" s="425"/>
      <c r="AZ551" s="425"/>
      <c r="BA551" s="425"/>
      <c r="BB551" s="425"/>
      <c r="BC551" s="425"/>
      <c r="BD551" s="425"/>
      <c r="BE551" s="425"/>
      <c r="BF551" s="425"/>
      <c r="BG551" s="425"/>
      <c r="BH551" s="425"/>
      <c r="BI551" s="425"/>
      <c r="BJ551" s="425"/>
      <c r="BK551" s="425"/>
    </row>
    <row r="552" spans="1:63" ht="12.75" customHeight="1" x14ac:dyDescent="0.2">
      <c r="A552" s="425"/>
      <c r="B552" s="425"/>
      <c r="C552" s="425"/>
      <c r="D552" s="425"/>
      <c r="E552" s="425"/>
      <c r="F552" s="425"/>
      <c r="G552" s="425"/>
      <c r="H552" s="425"/>
      <c r="I552" s="425"/>
      <c r="J552" s="425"/>
      <c r="K552" s="425"/>
      <c r="L552" s="425"/>
      <c r="M552" s="425"/>
      <c r="N552" s="425"/>
      <c r="O552" s="425"/>
      <c r="P552" s="425"/>
      <c r="Q552" s="425"/>
      <c r="R552" s="425"/>
      <c r="S552" s="425"/>
      <c r="T552" s="425"/>
      <c r="U552" s="425"/>
      <c r="V552" s="425"/>
      <c r="W552" s="425"/>
      <c r="X552" s="425"/>
      <c r="Y552" s="425"/>
      <c r="Z552" s="425"/>
      <c r="AA552" s="425"/>
      <c r="AB552" s="425"/>
      <c r="AC552" s="425"/>
      <c r="AD552" s="425"/>
      <c r="AE552" s="425"/>
      <c r="AF552" s="425"/>
      <c r="AG552" s="425"/>
      <c r="AH552" s="425"/>
      <c r="AI552" s="425"/>
      <c r="AJ552" s="425"/>
      <c r="AK552" s="425"/>
      <c r="AL552" s="425"/>
      <c r="AM552" s="425"/>
      <c r="AN552" s="425"/>
      <c r="AO552" s="425"/>
      <c r="AP552" s="425"/>
      <c r="AQ552" s="425"/>
      <c r="AR552" s="425"/>
      <c r="AS552" s="425"/>
      <c r="AT552" s="425"/>
      <c r="AU552" s="425"/>
      <c r="AV552" s="425"/>
      <c r="AW552" s="425"/>
      <c r="AX552" s="425"/>
      <c r="AY552" s="425"/>
      <c r="AZ552" s="425"/>
      <c r="BA552" s="425"/>
      <c r="BB552" s="425"/>
      <c r="BC552" s="425"/>
      <c r="BD552" s="425"/>
      <c r="BE552" s="425"/>
      <c r="BF552" s="425"/>
      <c r="BG552" s="425"/>
      <c r="BH552" s="425"/>
      <c r="BI552" s="425"/>
      <c r="BJ552" s="425"/>
      <c r="BK552" s="425"/>
    </row>
    <row r="553" spans="1:63" ht="12.75" customHeight="1" x14ac:dyDescent="0.2">
      <c r="A553" s="425"/>
      <c r="B553" s="425"/>
      <c r="C553" s="425"/>
      <c r="D553" s="425"/>
      <c r="E553" s="425"/>
      <c r="F553" s="425"/>
      <c r="G553" s="425"/>
      <c r="H553" s="425"/>
      <c r="I553" s="425"/>
      <c r="J553" s="425"/>
      <c r="K553" s="425"/>
      <c r="L553" s="425"/>
      <c r="M553" s="425"/>
      <c r="N553" s="425"/>
      <c r="O553" s="425"/>
      <c r="P553" s="425"/>
      <c r="Q553" s="425"/>
      <c r="R553" s="425"/>
      <c r="S553" s="425"/>
      <c r="T553" s="425"/>
      <c r="U553" s="425"/>
      <c r="V553" s="425"/>
      <c r="W553" s="425"/>
      <c r="X553" s="425"/>
      <c r="Y553" s="425"/>
      <c r="Z553" s="425"/>
      <c r="AA553" s="425"/>
      <c r="AB553" s="425"/>
      <c r="AC553" s="425"/>
      <c r="AD553" s="425"/>
      <c r="AE553" s="425"/>
      <c r="AF553" s="425"/>
      <c r="AG553" s="425"/>
      <c r="AH553" s="425"/>
      <c r="AI553" s="425"/>
      <c r="AJ553" s="425"/>
      <c r="AK553" s="425"/>
      <c r="AL553" s="425"/>
      <c r="AM553" s="425"/>
      <c r="AN553" s="425"/>
      <c r="AO553" s="425"/>
      <c r="AP553" s="425"/>
      <c r="AQ553" s="425"/>
      <c r="AR553" s="425"/>
      <c r="AS553" s="425"/>
      <c r="AT553" s="425"/>
      <c r="AU553" s="425"/>
      <c r="AV553" s="425"/>
      <c r="AW553" s="425"/>
      <c r="AX553" s="425"/>
      <c r="AY553" s="425"/>
      <c r="AZ553" s="425"/>
      <c r="BA553" s="425"/>
      <c r="BB553" s="425"/>
      <c r="BC553" s="425"/>
      <c r="BD553" s="425"/>
      <c r="BE553" s="425"/>
      <c r="BF553" s="425"/>
      <c r="BG553" s="425"/>
      <c r="BH553" s="425"/>
      <c r="BI553" s="425"/>
      <c r="BJ553" s="425"/>
      <c r="BK553" s="425"/>
    </row>
    <row r="554" spans="1:63" ht="12.75" customHeight="1" x14ac:dyDescent="0.2">
      <c r="A554" s="425"/>
      <c r="B554" s="425"/>
      <c r="C554" s="425"/>
      <c r="D554" s="425"/>
      <c r="E554" s="425"/>
      <c r="F554" s="425"/>
      <c r="G554" s="425"/>
      <c r="H554" s="425"/>
      <c r="I554" s="425"/>
      <c r="J554" s="425"/>
      <c r="K554" s="425"/>
      <c r="L554" s="425"/>
      <c r="M554" s="425"/>
      <c r="N554" s="425"/>
      <c r="O554" s="425"/>
      <c r="P554" s="425"/>
      <c r="Q554" s="425"/>
      <c r="R554" s="425"/>
      <c r="S554" s="425"/>
      <c r="T554" s="425"/>
      <c r="U554" s="425"/>
      <c r="V554" s="425"/>
      <c r="W554" s="425"/>
      <c r="X554" s="425"/>
      <c r="Y554" s="425"/>
      <c r="Z554" s="425"/>
      <c r="AA554" s="425"/>
      <c r="AB554" s="425"/>
      <c r="AC554" s="425"/>
      <c r="AD554" s="425"/>
      <c r="AE554" s="425"/>
      <c r="AF554" s="425"/>
      <c r="AG554" s="425"/>
      <c r="AH554" s="425"/>
      <c r="AI554" s="425"/>
      <c r="AJ554" s="425"/>
      <c r="AK554" s="425"/>
      <c r="AL554" s="425"/>
      <c r="AM554" s="425"/>
      <c r="AN554" s="425"/>
      <c r="AO554" s="425"/>
      <c r="AP554" s="425"/>
      <c r="AQ554" s="425"/>
      <c r="AR554" s="425"/>
      <c r="AS554" s="425"/>
      <c r="AT554" s="425"/>
      <c r="AU554" s="425"/>
      <c r="AV554" s="425"/>
      <c r="AW554" s="425"/>
      <c r="AX554" s="425"/>
      <c r="AY554" s="425"/>
      <c r="AZ554" s="425"/>
      <c r="BA554" s="425"/>
      <c r="BB554" s="425"/>
      <c r="BC554" s="425"/>
      <c r="BD554" s="425"/>
      <c r="BE554" s="425"/>
      <c r="BF554" s="425"/>
      <c r="BG554" s="425"/>
      <c r="BH554" s="425"/>
      <c r="BI554" s="425"/>
      <c r="BJ554" s="425"/>
      <c r="BK554" s="425"/>
    </row>
    <row r="555" spans="1:63" ht="12.75" customHeight="1" x14ac:dyDescent="0.2">
      <c r="A555" s="425"/>
      <c r="B555" s="425"/>
      <c r="C555" s="425"/>
      <c r="D555" s="425"/>
      <c r="E555" s="425"/>
      <c r="F555" s="425"/>
      <c r="G555" s="425"/>
      <c r="H555" s="425"/>
      <c r="I555" s="425"/>
      <c r="J555" s="425"/>
      <c r="K555" s="425"/>
      <c r="L555" s="425"/>
      <c r="M555" s="425"/>
      <c r="N555" s="425"/>
      <c r="O555" s="425"/>
      <c r="P555" s="425"/>
      <c r="Q555" s="425"/>
      <c r="R555" s="425"/>
      <c r="S555" s="425"/>
      <c r="T555" s="425"/>
      <c r="U555" s="425"/>
      <c r="V555" s="425"/>
      <c r="W555" s="425"/>
      <c r="X555" s="425"/>
      <c r="Y555" s="425"/>
      <c r="Z555" s="425"/>
      <c r="AA555" s="425"/>
      <c r="AB555" s="425"/>
      <c r="AC555" s="425"/>
      <c r="AD555" s="425"/>
      <c r="AE555" s="425"/>
      <c r="AF555" s="425"/>
      <c r="AG555" s="425"/>
      <c r="AH555" s="425"/>
      <c r="AI555" s="425"/>
      <c r="AJ555" s="425"/>
      <c r="AK555" s="425"/>
      <c r="AL555" s="425"/>
      <c r="AM555" s="425"/>
      <c r="AN555" s="425"/>
      <c r="AO555" s="425"/>
      <c r="AP555" s="425"/>
      <c r="AQ555" s="425"/>
      <c r="AR555" s="425"/>
      <c r="AS555" s="425"/>
      <c r="AT555" s="425"/>
      <c r="AU555" s="425"/>
      <c r="AV555" s="425"/>
      <c r="AW555" s="425"/>
      <c r="AX555" s="425"/>
      <c r="AY555" s="425"/>
      <c r="AZ555" s="425"/>
      <c r="BA555" s="425"/>
      <c r="BB555" s="425"/>
      <c r="BC555" s="425"/>
      <c r="BD555" s="425"/>
      <c r="BE555" s="425"/>
      <c r="BF555" s="425"/>
      <c r="BG555" s="425"/>
      <c r="BH555" s="425"/>
      <c r="BI555" s="425"/>
      <c r="BJ555" s="425"/>
      <c r="BK555" s="425"/>
    </row>
    <row r="556" spans="1:63" ht="12.75" customHeight="1" x14ac:dyDescent="0.2">
      <c r="A556" s="425"/>
      <c r="B556" s="425"/>
      <c r="C556" s="425"/>
      <c r="D556" s="425"/>
      <c r="E556" s="425"/>
      <c r="F556" s="425"/>
      <c r="G556" s="425"/>
      <c r="H556" s="425"/>
      <c r="I556" s="425"/>
      <c r="J556" s="425"/>
      <c r="K556" s="425"/>
      <c r="L556" s="425"/>
      <c r="M556" s="425"/>
      <c r="N556" s="425"/>
      <c r="O556" s="425"/>
      <c r="P556" s="425"/>
      <c r="Q556" s="425"/>
      <c r="R556" s="425"/>
      <c r="S556" s="425"/>
      <c r="T556" s="425"/>
      <c r="U556" s="425"/>
      <c r="V556" s="425"/>
      <c r="W556" s="425"/>
      <c r="X556" s="425"/>
      <c r="Y556" s="425"/>
      <c r="Z556" s="425"/>
      <c r="AA556" s="425"/>
      <c r="AB556" s="425"/>
      <c r="AC556" s="425"/>
      <c r="AD556" s="425"/>
      <c r="AE556" s="425"/>
      <c r="AF556" s="425"/>
      <c r="AG556" s="425"/>
      <c r="AH556" s="425"/>
      <c r="AI556" s="425"/>
      <c r="AJ556" s="425"/>
      <c r="AK556" s="425"/>
      <c r="AL556" s="425"/>
      <c r="AM556" s="425"/>
      <c r="AN556" s="425"/>
      <c r="AO556" s="425"/>
      <c r="AP556" s="425"/>
      <c r="AQ556" s="425"/>
      <c r="AR556" s="425"/>
      <c r="AS556" s="425"/>
      <c r="AT556" s="425"/>
      <c r="AU556" s="425"/>
      <c r="AV556" s="425"/>
      <c r="AW556" s="425"/>
      <c r="AX556" s="425"/>
      <c r="AY556" s="425"/>
      <c r="AZ556" s="425"/>
      <c r="BA556" s="425"/>
      <c r="BB556" s="425"/>
      <c r="BC556" s="425"/>
      <c r="BD556" s="425"/>
      <c r="BE556" s="425"/>
      <c r="BF556" s="425"/>
      <c r="BG556" s="425"/>
      <c r="BH556" s="425"/>
      <c r="BI556" s="425"/>
      <c r="BJ556" s="425"/>
      <c r="BK556" s="425"/>
    </row>
    <row r="557" spans="1:63" ht="12.75" customHeight="1" x14ac:dyDescent="0.2">
      <c r="A557" s="425"/>
      <c r="B557" s="425"/>
      <c r="C557" s="425"/>
      <c r="D557" s="425"/>
      <c r="E557" s="425"/>
      <c r="F557" s="425"/>
      <c r="G557" s="425"/>
      <c r="H557" s="425"/>
      <c r="I557" s="425"/>
      <c r="J557" s="425"/>
      <c r="K557" s="425"/>
      <c r="L557" s="425"/>
      <c r="M557" s="425"/>
      <c r="N557" s="425"/>
      <c r="O557" s="425"/>
      <c r="P557" s="425"/>
      <c r="Q557" s="425"/>
      <c r="R557" s="425"/>
      <c r="S557" s="425"/>
      <c r="T557" s="425"/>
      <c r="U557" s="425"/>
      <c r="V557" s="425"/>
      <c r="W557" s="425"/>
      <c r="X557" s="425"/>
      <c r="Y557" s="425"/>
      <c r="Z557" s="425"/>
      <c r="AA557" s="425"/>
      <c r="AB557" s="425"/>
      <c r="AC557" s="425"/>
      <c r="AD557" s="425"/>
      <c r="AE557" s="425"/>
      <c r="AF557" s="425"/>
      <c r="AG557" s="425"/>
      <c r="AH557" s="425"/>
      <c r="AI557" s="425"/>
      <c r="AJ557" s="425"/>
      <c r="AK557" s="425"/>
      <c r="AL557" s="425"/>
      <c r="AM557" s="425"/>
      <c r="AN557" s="425"/>
      <c r="AO557" s="425"/>
      <c r="AP557" s="425"/>
      <c r="AQ557" s="425"/>
      <c r="AR557" s="425"/>
      <c r="AS557" s="425"/>
      <c r="AT557" s="425"/>
      <c r="AU557" s="425"/>
      <c r="AV557" s="425"/>
      <c r="AW557" s="425"/>
      <c r="AX557" s="425"/>
      <c r="AY557" s="425"/>
      <c r="AZ557" s="425"/>
      <c r="BA557" s="425"/>
      <c r="BB557" s="425"/>
      <c r="BC557" s="425"/>
      <c r="BD557" s="425"/>
      <c r="BE557" s="425"/>
      <c r="BF557" s="425"/>
      <c r="BG557" s="425"/>
      <c r="BH557" s="425"/>
      <c r="BI557" s="425"/>
      <c r="BJ557" s="425"/>
      <c r="BK557" s="425"/>
    </row>
    <row r="558" spans="1:63" ht="12.75" customHeight="1" x14ac:dyDescent="0.2">
      <c r="A558" s="425"/>
      <c r="B558" s="425"/>
      <c r="C558" s="425"/>
      <c r="D558" s="425"/>
      <c r="E558" s="425"/>
      <c r="F558" s="425"/>
      <c r="G558" s="425"/>
      <c r="H558" s="425"/>
      <c r="I558" s="425"/>
      <c r="J558" s="425"/>
      <c r="K558" s="425"/>
      <c r="L558" s="425"/>
      <c r="M558" s="425"/>
      <c r="N558" s="425"/>
      <c r="O558" s="425"/>
      <c r="P558" s="425"/>
      <c r="Q558" s="425"/>
      <c r="R558" s="425"/>
      <c r="S558" s="425"/>
      <c r="T558" s="425"/>
      <c r="U558" s="425"/>
      <c r="V558" s="425"/>
      <c r="W558" s="425"/>
      <c r="X558" s="425"/>
      <c r="Y558" s="425"/>
      <c r="Z558" s="425"/>
      <c r="AA558" s="425"/>
      <c r="AB558" s="425"/>
      <c r="AC558" s="425"/>
      <c r="AD558" s="425"/>
      <c r="AE558" s="425"/>
      <c r="AF558" s="425"/>
      <c r="AG558" s="425"/>
      <c r="AH558" s="425"/>
      <c r="AI558" s="425"/>
      <c r="AJ558" s="425"/>
      <c r="AK558" s="425"/>
      <c r="AL558" s="425"/>
      <c r="AM558" s="425"/>
      <c r="AN558" s="425"/>
      <c r="AO558" s="425"/>
      <c r="AP558" s="425"/>
      <c r="AQ558" s="425"/>
      <c r="AR558" s="425"/>
      <c r="AS558" s="425"/>
      <c r="AT558" s="425"/>
      <c r="AU558" s="425"/>
      <c r="AV558" s="425"/>
      <c r="AW558" s="425"/>
      <c r="AX558" s="425"/>
      <c r="AY558" s="425"/>
      <c r="AZ558" s="425"/>
      <c r="BA558" s="425"/>
      <c r="BB558" s="425"/>
      <c r="BC558" s="425"/>
      <c r="BD558" s="425"/>
      <c r="BE558" s="425"/>
      <c r="BF558" s="425"/>
      <c r="BG558" s="425"/>
      <c r="BH558" s="425"/>
      <c r="BI558" s="425"/>
      <c r="BJ558" s="425"/>
      <c r="BK558" s="425"/>
    </row>
    <row r="559" spans="1:63" ht="12.75" customHeight="1" x14ac:dyDescent="0.2">
      <c r="A559" s="425"/>
      <c r="B559" s="425"/>
      <c r="C559" s="425"/>
      <c r="D559" s="425"/>
      <c r="E559" s="425"/>
      <c r="F559" s="425"/>
      <c r="G559" s="425"/>
      <c r="H559" s="425"/>
      <c r="I559" s="425"/>
      <c r="J559" s="425"/>
      <c r="K559" s="425"/>
      <c r="L559" s="425"/>
      <c r="M559" s="425"/>
      <c r="N559" s="425"/>
      <c r="O559" s="425"/>
      <c r="P559" s="425"/>
      <c r="Q559" s="425"/>
      <c r="R559" s="425"/>
      <c r="S559" s="425"/>
      <c r="T559" s="425"/>
      <c r="U559" s="425"/>
      <c r="V559" s="425"/>
      <c r="W559" s="425"/>
      <c r="X559" s="425"/>
      <c r="Y559" s="425"/>
      <c r="Z559" s="425"/>
      <c r="AA559" s="425"/>
      <c r="AB559" s="425"/>
      <c r="AC559" s="425"/>
      <c r="AD559" s="425"/>
      <c r="AE559" s="425"/>
      <c r="AF559" s="425"/>
      <c r="AG559" s="425"/>
      <c r="AH559" s="425"/>
      <c r="AI559" s="425"/>
      <c r="AJ559" s="425"/>
      <c r="AK559" s="425"/>
      <c r="AL559" s="425"/>
      <c r="AM559" s="425"/>
      <c r="AN559" s="425"/>
      <c r="AO559" s="425"/>
      <c r="AP559" s="425"/>
      <c r="AQ559" s="425"/>
      <c r="AR559" s="425"/>
      <c r="AS559" s="425"/>
      <c r="AT559" s="425"/>
      <c r="AU559" s="425"/>
      <c r="AV559" s="425"/>
      <c r="AW559" s="425"/>
      <c r="AX559" s="425"/>
      <c r="AY559" s="425"/>
      <c r="AZ559" s="425"/>
      <c r="BA559" s="425"/>
      <c r="BB559" s="425"/>
      <c r="BC559" s="425"/>
      <c r="BD559" s="425"/>
      <c r="BE559" s="425"/>
      <c r="BF559" s="425"/>
      <c r="BG559" s="425"/>
      <c r="BH559" s="425"/>
      <c r="BI559" s="425"/>
      <c r="BJ559" s="425"/>
      <c r="BK559" s="425"/>
    </row>
    <row r="560" spans="1:63" ht="12.75" customHeight="1" x14ac:dyDescent="0.2">
      <c r="A560" s="425"/>
      <c r="B560" s="425"/>
      <c r="C560" s="425"/>
      <c r="D560" s="425"/>
      <c r="E560" s="425"/>
      <c r="F560" s="425"/>
      <c r="G560" s="425"/>
      <c r="H560" s="425"/>
      <c r="I560" s="425"/>
      <c r="J560" s="425"/>
      <c r="K560" s="425"/>
      <c r="L560" s="425"/>
      <c r="M560" s="425"/>
      <c r="N560" s="425"/>
      <c r="O560" s="425"/>
      <c r="P560" s="425"/>
      <c r="Q560" s="425"/>
      <c r="R560" s="425"/>
      <c r="S560" s="425"/>
      <c r="T560" s="425"/>
      <c r="U560" s="425"/>
      <c r="V560" s="425"/>
      <c r="W560" s="425"/>
      <c r="X560" s="425"/>
      <c r="Y560" s="425"/>
      <c r="Z560" s="425"/>
      <c r="AA560" s="425"/>
      <c r="AB560" s="425"/>
      <c r="AC560" s="425"/>
      <c r="AD560" s="425"/>
      <c r="AE560" s="425"/>
      <c r="AF560" s="425"/>
      <c r="AG560" s="425"/>
      <c r="AH560" s="425"/>
      <c r="AI560" s="425"/>
      <c r="AJ560" s="425"/>
      <c r="AK560" s="425"/>
      <c r="AL560" s="425"/>
      <c r="AM560" s="425"/>
      <c r="AN560" s="425"/>
      <c r="AO560" s="425"/>
      <c r="AP560" s="425"/>
      <c r="AQ560" s="425"/>
      <c r="AR560" s="425"/>
      <c r="AS560" s="425"/>
      <c r="AT560" s="425"/>
      <c r="AU560" s="425"/>
      <c r="AV560" s="425"/>
      <c r="AW560" s="425"/>
      <c r="AX560" s="425"/>
      <c r="AY560" s="425"/>
      <c r="AZ560" s="425"/>
      <c r="BA560" s="425"/>
      <c r="BB560" s="425"/>
      <c r="BC560" s="425"/>
      <c r="BD560" s="425"/>
      <c r="BE560" s="425"/>
      <c r="BF560" s="425"/>
      <c r="BG560" s="425"/>
      <c r="BH560" s="425"/>
      <c r="BI560" s="425"/>
      <c r="BJ560" s="425"/>
      <c r="BK560" s="425"/>
    </row>
    <row r="561" spans="1:63" ht="12.75" customHeight="1" x14ac:dyDescent="0.2">
      <c r="A561" s="425"/>
      <c r="B561" s="425"/>
      <c r="C561" s="425"/>
      <c r="D561" s="425"/>
      <c r="E561" s="425"/>
      <c r="F561" s="425"/>
      <c r="G561" s="425"/>
      <c r="H561" s="425"/>
      <c r="I561" s="425"/>
      <c r="J561" s="425"/>
      <c r="K561" s="425"/>
      <c r="L561" s="425"/>
      <c r="M561" s="425"/>
      <c r="N561" s="425"/>
      <c r="O561" s="425"/>
      <c r="P561" s="425"/>
      <c r="Q561" s="425"/>
      <c r="R561" s="425"/>
      <c r="S561" s="425"/>
      <c r="T561" s="425"/>
      <c r="U561" s="425"/>
      <c r="V561" s="425"/>
      <c r="W561" s="425"/>
      <c r="X561" s="425"/>
      <c r="Y561" s="425"/>
      <c r="Z561" s="425"/>
      <c r="AA561" s="425"/>
      <c r="AB561" s="425"/>
      <c r="AC561" s="425"/>
      <c r="AD561" s="425"/>
      <c r="AE561" s="425"/>
      <c r="AF561" s="425"/>
      <c r="AG561" s="425"/>
      <c r="AH561" s="425"/>
      <c r="AI561" s="425"/>
      <c r="AJ561" s="425"/>
      <c r="AK561" s="425"/>
      <c r="AL561" s="425"/>
      <c r="AM561" s="425"/>
      <c r="AN561" s="425"/>
      <c r="AO561" s="425"/>
      <c r="AP561" s="425"/>
      <c r="AQ561" s="425"/>
      <c r="AR561" s="425"/>
      <c r="AS561" s="425"/>
      <c r="AT561" s="425"/>
      <c r="AU561" s="425"/>
      <c r="AV561" s="425"/>
      <c r="AW561" s="425"/>
      <c r="AX561" s="425"/>
      <c r="AY561" s="425"/>
      <c r="AZ561" s="425"/>
      <c r="BA561" s="425"/>
      <c r="BB561" s="425"/>
      <c r="BC561" s="425"/>
      <c r="BD561" s="425"/>
      <c r="BE561" s="425"/>
      <c r="BF561" s="425"/>
      <c r="BG561" s="425"/>
      <c r="BH561" s="425"/>
      <c r="BI561" s="425"/>
      <c r="BJ561" s="425"/>
      <c r="BK561" s="425"/>
    </row>
    <row r="562" spans="1:63" ht="12.75" customHeight="1" x14ac:dyDescent="0.2">
      <c r="A562" s="425"/>
      <c r="B562" s="425"/>
      <c r="C562" s="425"/>
      <c r="D562" s="425"/>
      <c r="E562" s="425"/>
      <c r="F562" s="425"/>
      <c r="G562" s="425"/>
      <c r="H562" s="425"/>
      <c r="I562" s="425"/>
      <c r="J562" s="425"/>
      <c r="K562" s="425"/>
      <c r="L562" s="425"/>
      <c r="M562" s="425"/>
      <c r="N562" s="425"/>
      <c r="O562" s="425"/>
      <c r="P562" s="425"/>
      <c r="Q562" s="425"/>
      <c r="R562" s="425"/>
      <c r="S562" s="425"/>
      <c r="T562" s="425"/>
      <c r="U562" s="425"/>
      <c r="V562" s="425"/>
      <c r="W562" s="425"/>
      <c r="X562" s="425"/>
      <c r="Y562" s="425"/>
      <c r="Z562" s="425"/>
      <c r="AA562" s="425"/>
      <c r="AB562" s="425"/>
      <c r="AC562" s="425"/>
      <c r="AD562" s="425"/>
      <c r="AE562" s="425"/>
      <c r="AF562" s="425"/>
      <c r="AG562" s="425"/>
      <c r="AH562" s="425"/>
      <c r="AI562" s="425"/>
      <c r="AJ562" s="425"/>
      <c r="AK562" s="425"/>
      <c r="AL562" s="425"/>
      <c r="AM562" s="425"/>
      <c r="AN562" s="425"/>
      <c r="AO562" s="425"/>
      <c r="AP562" s="425"/>
      <c r="AQ562" s="425"/>
      <c r="AR562" s="425"/>
      <c r="AS562" s="425"/>
      <c r="AT562" s="425"/>
      <c r="AU562" s="425"/>
      <c r="AV562" s="425"/>
      <c r="AW562" s="425"/>
      <c r="AX562" s="425"/>
      <c r="AY562" s="425"/>
      <c r="AZ562" s="425"/>
      <c r="BA562" s="425"/>
      <c r="BB562" s="425"/>
      <c r="BC562" s="425"/>
      <c r="BD562" s="425"/>
      <c r="BE562" s="425"/>
      <c r="BF562" s="425"/>
      <c r="BG562" s="425"/>
      <c r="BH562" s="425"/>
      <c r="BI562" s="425"/>
      <c r="BJ562" s="425"/>
      <c r="BK562" s="425"/>
    </row>
    <row r="563" spans="1:63" ht="12.75" customHeight="1" x14ac:dyDescent="0.2">
      <c r="A563" s="425"/>
      <c r="B563" s="425"/>
      <c r="C563" s="425"/>
      <c r="D563" s="425"/>
      <c r="E563" s="425"/>
      <c r="F563" s="425"/>
      <c r="G563" s="425"/>
      <c r="H563" s="425"/>
      <c r="I563" s="425"/>
      <c r="J563" s="425"/>
      <c r="K563" s="425"/>
      <c r="L563" s="425"/>
      <c r="M563" s="425"/>
      <c r="N563" s="425"/>
      <c r="O563" s="425"/>
      <c r="P563" s="425"/>
      <c r="Q563" s="425"/>
      <c r="R563" s="425"/>
      <c r="S563" s="425"/>
      <c r="T563" s="425"/>
      <c r="U563" s="425"/>
      <c r="V563" s="425"/>
      <c r="W563" s="425"/>
      <c r="X563" s="425"/>
      <c r="Y563" s="425"/>
      <c r="Z563" s="425"/>
      <c r="AA563" s="425"/>
      <c r="AB563" s="425"/>
      <c r="AC563" s="425"/>
      <c r="AD563" s="425"/>
      <c r="AE563" s="425"/>
      <c r="AF563" s="425"/>
      <c r="AG563" s="425"/>
      <c r="AH563" s="425"/>
      <c r="AI563" s="425"/>
      <c r="AJ563" s="425"/>
      <c r="AK563" s="425"/>
      <c r="AL563" s="425"/>
      <c r="AM563" s="425"/>
      <c r="AN563" s="425"/>
      <c r="AO563" s="425"/>
      <c r="AP563" s="425"/>
      <c r="AQ563" s="425"/>
      <c r="AR563" s="425"/>
      <c r="AS563" s="425"/>
      <c r="AT563" s="425"/>
      <c r="AU563" s="425"/>
      <c r="AV563" s="425"/>
      <c r="AW563" s="425"/>
      <c r="AX563" s="425"/>
      <c r="AY563" s="425"/>
      <c r="AZ563" s="425"/>
      <c r="BA563" s="425"/>
      <c r="BB563" s="425"/>
      <c r="BC563" s="425"/>
      <c r="BD563" s="425"/>
      <c r="BE563" s="425"/>
      <c r="BF563" s="425"/>
      <c r="BG563" s="425"/>
      <c r="BH563" s="425"/>
      <c r="BI563" s="425"/>
      <c r="BJ563" s="425"/>
      <c r="BK563" s="425"/>
    </row>
    <row r="564" spans="1:63" ht="12.75" customHeight="1" x14ac:dyDescent="0.2">
      <c r="A564" s="425"/>
      <c r="B564" s="425"/>
      <c r="C564" s="425"/>
      <c r="D564" s="425"/>
      <c r="E564" s="425"/>
      <c r="F564" s="425"/>
      <c r="G564" s="425"/>
      <c r="H564" s="425"/>
      <c r="I564" s="425"/>
      <c r="J564" s="425"/>
      <c r="K564" s="425"/>
      <c r="L564" s="425"/>
      <c r="M564" s="425"/>
      <c r="N564" s="425"/>
      <c r="O564" s="425"/>
      <c r="P564" s="425"/>
      <c r="Q564" s="425"/>
      <c r="R564" s="425"/>
      <c r="S564" s="425"/>
      <c r="T564" s="425"/>
      <c r="U564" s="425"/>
      <c r="V564" s="425"/>
      <c r="W564" s="425"/>
      <c r="X564" s="425"/>
      <c r="Y564" s="425"/>
      <c r="Z564" s="425"/>
      <c r="AA564" s="425"/>
      <c r="AB564" s="425"/>
      <c r="AC564" s="425"/>
      <c r="AD564" s="425"/>
      <c r="AE564" s="425"/>
      <c r="AF564" s="425"/>
      <c r="AG564" s="425"/>
      <c r="AH564" s="425"/>
      <c r="AI564" s="425"/>
      <c r="AJ564" s="425"/>
      <c r="AK564" s="425"/>
      <c r="AL564" s="425"/>
      <c r="AM564" s="425"/>
      <c r="AN564" s="425"/>
      <c r="AO564" s="425"/>
      <c r="AP564" s="425"/>
      <c r="AQ564" s="425"/>
      <c r="AR564" s="425"/>
      <c r="AS564" s="425"/>
      <c r="AT564" s="425"/>
      <c r="AU564" s="425"/>
      <c r="AV564" s="425"/>
      <c r="AW564" s="425"/>
      <c r="AX564" s="425"/>
      <c r="AY564" s="425"/>
      <c r="AZ564" s="425"/>
      <c r="BA564" s="425"/>
      <c r="BB564" s="425"/>
      <c r="BC564" s="425"/>
      <c r="BD564" s="425"/>
      <c r="BE564" s="425"/>
      <c r="BF564" s="425"/>
      <c r="BG564" s="425"/>
      <c r="BH564" s="425"/>
      <c r="BI564" s="425"/>
      <c r="BJ564" s="425"/>
      <c r="BK564" s="425"/>
    </row>
    <row r="565" spans="1:63" ht="12.75" customHeight="1" x14ac:dyDescent="0.2">
      <c r="A565" s="425"/>
      <c r="B565" s="425"/>
      <c r="C565" s="425"/>
      <c r="D565" s="425"/>
      <c r="E565" s="425"/>
      <c r="F565" s="425"/>
      <c r="G565" s="425"/>
      <c r="H565" s="425"/>
      <c r="I565" s="425"/>
      <c r="J565" s="425"/>
      <c r="K565" s="425"/>
      <c r="L565" s="425"/>
      <c r="M565" s="425"/>
      <c r="N565" s="425"/>
      <c r="O565" s="425"/>
      <c r="P565" s="425"/>
      <c r="Q565" s="425"/>
      <c r="R565" s="425"/>
      <c r="S565" s="425"/>
      <c r="T565" s="425"/>
      <c r="U565" s="425"/>
      <c r="V565" s="425"/>
      <c r="W565" s="425"/>
      <c r="X565" s="425"/>
      <c r="Y565" s="425"/>
      <c r="Z565" s="425"/>
      <c r="AA565" s="425"/>
      <c r="AB565" s="425"/>
      <c r="AC565" s="425"/>
      <c r="AD565" s="425"/>
      <c r="AE565" s="425"/>
      <c r="AF565" s="425"/>
      <c r="AG565" s="425"/>
      <c r="AH565" s="425"/>
      <c r="AI565" s="425"/>
      <c r="AJ565" s="425"/>
      <c r="AK565" s="425"/>
      <c r="AL565" s="425"/>
      <c r="AM565" s="425"/>
      <c r="AN565" s="425"/>
      <c r="AO565" s="425"/>
      <c r="AP565" s="425"/>
      <c r="AQ565" s="425"/>
      <c r="AR565" s="425"/>
      <c r="AS565" s="425"/>
      <c r="AT565" s="425"/>
      <c r="AU565" s="425"/>
      <c r="AV565" s="425"/>
      <c r="AW565" s="425"/>
      <c r="AX565" s="425"/>
      <c r="AY565" s="425"/>
      <c r="AZ565" s="425"/>
      <c r="BA565" s="425"/>
      <c r="BB565" s="425"/>
      <c r="BC565" s="425"/>
      <c r="BD565" s="425"/>
      <c r="BE565" s="425"/>
      <c r="BF565" s="425"/>
      <c r="BG565" s="425"/>
      <c r="BH565" s="425"/>
      <c r="BI565" s="425"/>
      <c r="BJ565" s="425"/>
      <c r="BK565" s="425"/>
    </row>
    <row r="566" spans="1:63" ht="12.75" customHeight="1" x14ac:dyDescent="0.2">
      <c r="A566" s="425"/>
      <c r="B566" s="425"/>
      <c r="C566" s="425"/>
      <c r="D566" s="425"/>
      <c r="E566" s="425"/>
      <c r="F566" s="425"/>
      <c r="G566" s="425"/>
      <c r="H566" s="425"/>
      <c r="I566" s="425"/>
      <c r="J566" s="425"/>
      <c r="K566" s="425"/>
      <c r="L566" s="425"/>
      <c r="M566" s="425"/>
      <c r="N566" s="425"/>
      <c r="O566" s="425"/>
      <c r="P566" s="425"/>
      <c r="Q566" s="425"/>
      <c r="R566" s="425"/>
      <c r="S566" s="425"/>
      <c r="T566" s="425"/>
      <c r="U566" s="425"/>
      <c r="V566" s="425"/>
      <c r="W566" s="425"/>
      <c r="X566" s="425"/>
      <c r="Y566" s="425"/>
      <c r="Z566" s="425"/>
      <c r="AA566" s="425"/>
      <c r="AB566" s="425"/>
      <c r="AC566" s="425"/>
      <c r="AD566" s="425"/>
      <c r="AE566" s="425"/>
      <c r="AF566" s="425"/>
      <c r="AG566" s="425"/>
      <c r="AH566" s="425"/>
      <c r="AI566" s="425"/>
      <c r="AJ566" s="425"/>
      <c r="AK566" s="425"/>
      <c r="AL566" s="425"/>
      <c r="AM566" s="425"/>
      <c r="AN566" s="425"/>
      <c r="AO566" s="425"/>
      <c r="AP566" s="425"/>
      <c r="AQ566" s="425"/>
      <c r="AR566" s="425"/>
      <c r="AS566" s="425"/>
      <c r="AT566" s="425"/>
      <c r="AU566" s="425"/>
      <c r="AV566" s="425"/>
      <c r="AW566" s="425"/>
      <c r="AX566" s="425"/>
      <c r="AY566" s="425"/>
      <c r="AZ566" s="425"/>
      <c r="BA566" s="425"/>
      <c r="BB566" s="425"/>
      <c r="BC566" s="425"/>
      <c r="BD566" s="425"/>
      <c r="BE566" s="425"/>
      <c r="BF566" s="425"/>
      <c r="BG566" s="425"/>
      <c r="BH566" s="425"/>
      <c r="BI566" s="425"/>
      <c r="BJ566" s="425"/>
      <c r="BK566" s="425"/>
    </row>
    <row r="567" spans="1:63" ht="12.75" customHeight="1" x14ac:dyDescent="0.2">
      <c r="A567" s="425"/>
      <c r="B567" s="425"/>
      <c r="C567" s="425"/>
      <c r="D567" s="425"/>
      <c r="E567" s="425"/>
      <c r="F567" s="425"/>
      <c r="G567" s="425"/>
      <c r="H567" s="425"/>
      <c r="I567" s="425"/>
      <c r="J567" s="425"/>
      <c r="K567" s="425"/>
      <c r="L567" s="425"/>
      <c r="M567" s="425"/>
      <c r="N567" s="425"/>
      <c r="O567" s="425"/>
      <c r="P567" s="425"/>
      <c r="Q567" s="425"/>
      <c r="R567" s="425"/>
      <c r="S567" s="425"/>
      <c r="T567" s="425"/>
      <c r="U567" s="425"/>
      <c r="V567" s="425"/>
      <c r="W567" s="425"/>
      <c r="X567" s="425"/>
      <c r="Y567" s="425"/>
      <c r="Z567" s="425"/>
      <c r="AA567" s="425"/>
      <c r="AB567" s="425"/>
      <c r="AC567" s="425"/>
      <c r="AD567" s="425"/>
      <c r="AE567" s="425"/>
      <c r="AF567" s="425"/>
      <c r="AG567" s="425"/>
      <c r="AH567" s="425"/>
      <c r="AI567" s="425"/>
      <c r="AJ567" s="425"/>
      <c r="AK567" s="425"/>
      <c r="AL567" s="425"/>
      <c r="AM567" s="425"/>
      <c r="AN567" s="425"/>
      <c r="AO567" s="425"/>
      <c r="AP567" s="425"/>
      <c r="AQ567" s="425"/>
      <c r="AR567" s="425"/>
      <c r="AS567" s="425"/>
      <c r="AT567" s="425"/>
      <c r="AU567" s="425"/>
      <c r="AV567" s="425"/>
      <c r="AW567" s="425"/>
      <c r="AX567" s="425"/>
      <c r="AY567" s="425"/>
      <c r="AZ567" s="425"/>
      <c r="BA567" s="425"/>
      <c r="BB567" s="425"/>
      <c r="BC567" s="425"/>
      <c r="BD567" s="425"/>
      <c r="BE567" s="425"/>
      <c r="BF567" s="425"/>
      <c r="BG567" s="425"/>
      <c r="BH567" s="425"/>
      <c r="BI567" s="425"/>
      <c r="BJ567" s="425"/>
      <c r="BK567" s="425"/>
    </row>
    <row r="568" spans="1:63" ht="12.75" customHeight="1" x14ac:dyDescent="0.2">
      <c r="A568" s="425"/>
      <c r="B568" s="425"/>
      <c r="C568" s="425"/>
      <c r="D568" s="425"/>
      <c r="E568" s="425"/>
      <c r="F568" s="425"/>
      <c r="G568" s="425"/>
      <c r="H568" s="425"/>
      <c r="I568" s="425"/>
      <c r="J568" s="425"/>
      <c r="K568" s="425"/>
      <c r="L568" s="425"/>
      <c r="M568" s="425"/>
      <c r="N568" s="425"/>
      <c r="O568" s="425"/>
      <c r="P568" s="425"/>
      <c r="Q568" s="425"/>
      <c r="R568" s="425"/>
      <c r="S568" s="425"/>
      <c r="T568" s="425"/>
      <c r="U568" s="425"/>
      <c r="V568" s="425"/>
      <c r="W568" s="425"/>
      <c r="X568" s="425"/>
      <c r="Y568" s="425"/>
      <c r="Z568" s="425"/>
      <c r="AA568" s="425"/>
      <c r="AB568" s="425"/>
      <c r="AC568" s="425"/>
      <c r="AD568" s="425"/>
      <c r="AE568" s="425"/>
      <c r="AF568" s="425"/>
      <c r="AG568" s="425"/>
      <c r="AH568" s="425"/>
      <c r="AI568" s="425"/>
      <c r="AJ568" s="425"/>
      <c r="AK568" s="425"/>
      <c r="AL568" s="425"/>
      <c r="AM568" s="425"/>
      <c r="AN568" s="425"/>
      <c r="AO568" s="425"/>
      <c r="AP568" s="425"/>
      <c r="AQ568" s="425"/>
      <c r="AR568" s="425"/>
      <c r="AS568" s="425"/>
      <c r="AT568" s="425"/>
      <c r="AU568" s="425"/>
      <c r="AV568" s="425"/>
      <c r="AW568" s="425"/>
      <c r="AX568" s="425"/>
      <c r="AY568" s="425"/>
      <c r="AZ568" s="425"/>
      <c r="BA568" s="425"/>
      <c r="BB568" s="425"/>
      <c r="BC568" s="425"/>
      <c r="BD568" s="425"/>
      <c r="BE568" s="425"/>
      <c r="BF568" s="425"/>
      <c r="BG568" s="425"/>
      <c r="BH568" s="425"/>
      <c r="BI568" s="425"/>
      <c r="BJ568" s="425"/>
      <c r="BK568" s="425"/>
    </row>
    <row r="569" spans="1:63" ht="12.75" customHeight="1" x14ac:dyDescent="0.2">
      <c r="A569" s="425"/>
      <c r="B569" s="425"/>
      <c r="C569" s="425"/>
      <c r="D569" s="425"/>
      <c r="E569" s="425"/>
      <c r="F569" s="425"/>
      <c r="G569" s="425"/>
      <c r="H569" s="425"/>
      <c r="I569" s="425"/>
      <c r="J569" s="425"/>
      <c r="K569" s="425"/>
      <c r="L569" s="425"/>
      <c r="M569" s="425"/>
      <c r="N569" s="425"/>
      <c r="O569" s="425"/>
      <c r="P569" s="425"/>
      <c r="Q569" s="425"/>
      <c r="R569" s="425"/>
      <c r="S569" s="425"/>
      <c r="T569" s="425"/>
      <c r="U569" s="425"/>
      <c r="V569" s="425"/>
      <c r="W569" s="425"/>
      <c r="X569" s="425"/>
      <c r="Y569" s="425"/>
      <c r="Z569" s="425"/>
      <c r="AA569" s="425"/>
      <c r="AB569" s="425"/>
      <c r="AC569" s="425"/>
      <c r="AD569" s="425"/>
      <c r="AE569" s="425"/>
      <c r="AF569" s="425"/>
      <c r="AG569" s="425"/>
      <c r="AH569" s="425"/>
      <c r="AI569" s="425"/>
      <c r="AJ569" s="425"/>
      <c r="AK569" s="425"/>
      <c r="AL569" s="425"/>
      <c r="AM569" s="425"/>
      <c r="AN569" s="425"/>
      <c r="AO569" s="425"/>
      <c r="AP569" s="425"/>
      <c r="AQ569" s="425"/>
      <c r="AR569" s="425"/>
      <c r="AS569" s="425"/>
      <c r="AT569" s="425"/>
      <c r="AU569" s="425"/>
      <c r="AV569" s="425"/>
      <c r="AW569" s="425"/>
      <c r="AX569" s="425"/>
      <c r="AY569" s="425"/>
      <c r="AZ569" s="425"/>
      <c r="BA569" s="425"/>
      <c r="BB569" s="425"/>
      <c r="BC569" s="425"/>
      <c r="BD569" s="425"/>
      <c r="BE569" s="425"/>
      <c r="BF569" s="425"/>
      <c r="BG569" s="425"/>
      <c r="BH569" s="425"/>
      <c r="BI569" s="425"/>
      <c r="BJ569" s="425"/>
      <c r="BK569" s="425"/>
    </row>
    <row r="570" spans="1:63" ht="12.75" customHeight="1" x14ac:dyDescent="0.2">
      <c r="A570" s="425"/>
      <c r="B570" s="425"/>
      <c r="C570" s="425"/>
      <c r="D570" s="425"/>
      <c r="E570" s="425"/>
      <c r="F570" s="425"/>
      <c r="G570" s="425"/>
      <c r="H570" s="425"/>
      <c r="I570" s="425"/>
      <c r="J570" s="425"/>
      <c r="K570" s="425"/>
      <c r="L570" s="425"/>
      <c r="M570" s="425"/>
      <c r="N570" s="425"/>
      <c r="O570" s="425"/>
      <c r="P570" s="425"/>
      <c r="Q570" s="425"/>
      <c r="R570" s="425"/>
      <c r="S570" s="425"/>
      <c r="T570" s="425"/>
      <c r="U570" s="425"/>
      <c r="V570" s="425"/>
      <c r="W570" s="425"/>
      <c r="X570" s="425"/>
      <c r="Y570" s="425"/>
      <c r="Z570" s="425"/>
      <c r="AA570" s="425"/>
      <c r="AB570" s="425"/>
      <c r="AC570" s="425"/>
      <c r="AD570" s="425"/>
      <c r="AE570" s="425"/>
      <c r="AF570" s="425"/>
      <c r="AG570" s="425"/>
      <c r="AH570" s="425"/>
      <c r="AI570" s="425"/>
      <c r="AJ570" s="425"/>
      <c r="AK570" s="425"/>
      <c r="AL570" s="425"/>
      <c r="AM570" s="425"/>
      <c r="AN570" s="425"/>
      <c r="AO570" s="425"/>
      <c r="AP570" s="425"/>
      <c r="AQ570" s="425"/>
      <c r="AR570" s="425"/>
      <c r="AS570" s="425"/>
      <c r="AT570" s="425"/>
      <c r="AU570" s="425"/>
      <c r="AV570" s="425"/>
      <c r="AW570" s="425"/>
      <c r="AX570" s="425"/>
      <c r="AY570" s="425"/>
      <c r="AZ570" s="425"/>
      <c r="BA570" s="425"/>
      <c r="BB570" s="425"/>
      <c r="BC570" s="425"/>
      <c r="BD570" s="425"/>
      <c r="BE570" s="425"/>
      <c r="BF570" s="425"/>
      <c r="BG570" s="425"/>
      <c r="BH570" s="425"/>
      <c r="BI570" s="425"/>
      <c r="BJ570" s="425"/>
      <c r="BK570" s="425"/>
    </row>
    <row r="571" spans="1:63" ht="12.75" customHeight="1" x14ac:dyDescent="0.2">
      <c r="A571" s="425"/>
      <c r="B571" s="425"/>
      <c r="C571" s="425"/>
      <c r="D571" s="425"/>
      <c r="E571" s="425"/>
      <c r="F571" s="425"/>
      <c r="G571" s="425"/>
      <c r="H571" s="425"/>
      <c r="I571" s="425"/>
      <c r="J571" s="425"/>
      <c r="K571" s="425"/>
      <c r="L571" s="425"/>
      <c r="M571" s="425"/>
      <c r="N571" s="425"/>
      <c r="O571" s="425"/>
      <c r="P571" s="425"/>
      <c r="Q571" s="425"/>
      <c r="R571" s="425"/>
      <c r="S571" s="425"/>
      <c r="T571" s="425"/>
      <c r="U571" s="425"/>
      <c r="V571" s="425"/>
      <c r="W571" s="425"/>
      <c r="X571" s="425"/>
      <c r="Y571" s="425"/>
      <c r="Z571" s="425"/>
      <c r="AA571" s="425"/>
      <c r="AB571" s="425"/>
      <c r="AC571" s="425"/>
      <c r="AD571" s="425"/>
      <c r="AE571" s="425"/>
      <c r="AF571" s="425"/>
      <c r="AG571" s="425"/>
      <c r="AH571" s="425"/>
      <c r="AI571" s="425"/>
      <c r="AJ571" s="425"/>
      <c r="AK571" s="425"/>
      <c r="AL571" s="425"/>
      <c r="AM571" s="425"/>
      <c r="AN571" s="425"/>
      <c r="AO571" s="425"/>
      <c r="AP571" s="425"/>
      <c r="AQ571" s="425"/>
      <c r="AR571" s="425"/>
      <c r="AS571" s="425"/>
      <c r="AT571" s="425"/>
      <c r="AU571" s="425"/>
      <c r="AV571" s="425"/>
      <c r="AW571" s="425"/>
      <c r="AX571" s="425"/>
      <c r="AY571" s="425"/>
      <c r="AZ571" s="425"/>
      <c r="BA571" s="425"/>
      <c r="BB571" s="425"/>
      <c r="BC571" s="425"/>
      <c r="BD571" s="425"/>
      <c r="BE571" s="425"/>
      <c r="BF571" s="425"/>
      <c r="BG571" s="425"/>
      <c r="BH571" s="425"/>
      <c r="BI571" s="425"/>
      <c r="BJ571" s="425"/>
      <c r="BK571" s="425"/>
    </row>
    <row r="572" spans="1:63" ht="12.75" customHeight="1" x14ac:dyDescent="0.2">
      <c r="A572" s="425"/>
      <c r="B572" s="425"/>
      <c r="C572" s="425"/>
      <c r="D572" s="425"/>
      <c r="E572" s="425"/>
      <c r="F572" s="425"/>
      <c r="G572" s="425"/>
      <c r="H572" s="425"/>
      <c r="I572" s="425"/>
      <c r="J572" s="425"/>
      <c r="K572" s="425"/>
      <c r="L572" s="425"/>
      <c r="M572" s="425"/>
      <c r="N572" s="425"/>
      <c r="O572" s="425"/>
      <c r="P572" s="425"/>
      <c r="Q572" s="425"/>
      <c r="R572" s="425"/>
      <c r="S572" s="425"/>
      <c r="T572" s="425"/>
      <c r="U572" s="425"/>
      <c r="V572" s="425"/>
      <c r="W572" s="425"/>
      <c r="X572" s="425"/>
      <c r="Y572" s="425"/>
      <c r="Z572" s="425"/>
      <c r="AA572" s="425"/>
      <c r="AB572" s="425"/>
      <c r="AC572" s="425"/>
      <c r="AD572" s="425"/>
      <c r="AE572" s="425"/>
      <c r="AF572" s="425"/>
      <c r="AG572" s="425"/>
      <c r="AH572" s="425"/>
      <c r="AI572" s="425"/>
      <c r="AJ572" s="425"/>
      <c r="AK572" s="425"/>
      <c r="AL572" s="425"/>
      <c r="AM572" s="425"/>
      <c r="AN572" s="425"/>
      <c r="AO572" s="425"/>
      <c r="AP572" s="425"/>
      <c r="AQ572" s="425"/>
      <c r="AR572" s="425"/>
      <c r="AS572" s="425"/>
      <c r="AT572" s="425"/>
      <c r="AU572" s="425"/>
      <c r="AV572" s="425"/>
      <c r="AW572" s="425"/>
      <c r="AX572" s="425"/>
      <c r="AY572" s="425"/>
      <c r="AZ572" s="425"/>
      <c r="BA572" s="425"/>
      <c r="BB572" s="425"/>
      <c r="BC572" s="425"/>
      <c r="BD572" s="425"/>
      <c r="BE572" s="425"/>
      <c r="BF572" s="425"/>
      <c r="BG572" s="425"/>
      <c r="BH572" s="425"/>
      <c r="BI572" s="425"/>
      <c r="BJ572" s="425"/>
      <c r="BK572" s="425"/>
    </row>
    <row r="573" spans="1:63" ht="12.75" customHeight="1" x14ac:dyDescent="0.2">
      <c r="A573" s="425"/>
      <c r="B573" s="425"/>
      <c r="C573" s="425"/>
      <c r="D573" s="425"/>
      <c r="E573" s="425"/>
      <c r="F573" s="425"/>
      <c r="G573" s="425"/>
      <c r="H573" s="425"/>
      <c r="I573" s="425"/>
      <c r="J573" s="425"/>
      <c r="K573" s="425"/>
      <c r="L573" s="425"/>
      <c r="M573" s="425"/>
      <c r="N573" s="425"/>
      <c r="O573" s="425"/>
      <c r="P573" s="425"/>
      <c r="Q573" s="425"/>
      <c r="R573" s="425"/>
      <c r="S573" s="425"/>
      <c r="T573" s="425"/>
      <c r="U573" s="425"/>
      <c r="V573" s="425"/>
      <c r="W573" s="425"/>
      <c r="X573" s="425"/>
      <c r="Y573" s="425"/>
      <c r="Z573" s="425"/>
      <c r="AA573" s="425"/>
      <c r="AB573" s="425"/>
      <c r="AC573" s="425"/>
      <c r="AD573" s="425"/>
      <c r="AE573" s="425"/>
      <c r="AF573" s="425"/>
      <c r="AG573" s="425"/>
      <c r="AH573" s="425"/>
      <c r="AI573" s="425"/>
      <c r="AJ573" s="425"/>
      <c r="AK573" s="425"/>
      <c r="AL573" s="425"/>
      <c r="AM573" s="425"/>
      <c r="AN573" s="425"/>
      <c r="AO573" s="425"/>
      <c r="AP573" s="425"/>
      <c r="AQ573" s="425"/>
      <c r="AR573" s="425"/>
      <c r="AS573" s="425"/>
      <c r="AT573" s="425"/>
      <c r="AU573" s="425"/>
      <c r="AV573" s="425"/>
      <c r="AW573" s="425"/>
      <c r="AX573" s="425"/>
      <c r="AY573" s="425"/>
      <c r="AZ573" s="425"/>
      <c r="BA573" s="425"/>
      <c r="BB573" s="425"/>
      <c r="BC573" s="425"/>
      <c r="BD573" s="425"/>
      <c r="BE573" s="425"/>
      <c r="BF573" s="425"/>
      <c r="BG573" s="425"/>
      <c r="BH573" s="425"/>
      <c r="BI573" s="425"/>
      <c r="BJ573" s="425"/>
      <c r="BK573" s="425"/>
    </row>
    <row r="574" spans="1:63" ht="12.75" customHeight="1" x14ac:dyDescent="0.2">
      <c r="A574" s="425"/>
      <c r="B574" s="425"/>
      <c r="C574" s="425"/>
      <c r="D574" s="425"/>
      <c r="E574" s="425"/>
      <c r="F574" s="425"/>
      <c r="G574" s="425"/>
      <c r="H574" s="425"/>
      <c r="I574" s="425"/>
      <c r="J574" s="425"/>
      <c r="K574" s="425"/>
      <c r="L574" s="425"/>
      <c r="M574" s="425"/>
      <c r="N574" s="425"/>
      <c r="O574" s="425"/>
      <c r="P574" s="425"/>
      <c r="Q574" s="425"/>
      <c r="R574" s="425"/>
      <c r="S574" s="425"/>
      <c r="T574" s="425"/>
      <c r="U574" s="425"/>
      <c r="V574" s="425"/>
      <c r="W574" s="425"/>
      <c r="X574" s="425"/>
      <c r="Y574" s="425"/>
      <c r="Z574" s="425"/>
      <c r="AA574" s="425"/>
      <c r="AB574" s="425"/>
      <c r="AC574" s="425"/>
      <c r="AD574" s="425"/>
      <c r="AE574" s="425"/>
      <c r="AF574" s="425"/>
      <c r="AG574" s="425"/>
      <c r="AH574" s="425"/>
      <c r="AI574" s="425"/>
      <c r="AJ574" s="425"/>
      <c r="AK574" s="425"/>
      <c r="AL574" s="425"/>
      <c r="AM574" s="425"/>
      <c r="AN574" s="425"/>
      <c r="AO574" s="425"/>
      <c r="AP574" s="425"/>
      <c r="AQ574" s="425"/>
      <c r="AR574" s="425"/>
      <c r="AS574" s="425"/>
      <c r="AT574" s="425"/>
      <c r="AU574" s="425"/>
      <c r="AV574" s="425"/>
      <c r="AW574" s="425"/>
      <c r="AX574" s="425"/>
      <c r="AY574" s="425"/>
      <c r="AZ574" s="425"/>
      <c r="BA574" s="425"/>
      <c r="BB574" s="425"/>
      <c r="BC574" s="425"/>
      <c r="BD574" s="425"/>
      <c r="BE574" s="425"/>
      <c r="BF574" s="425"/>
      <c r="BG574" s="425"/>
      <c r="BH574" s="425"/>
      <c r="BI574" s="425"/>
      <c r="BJ574" s="425"/>
      <c r="BK574" s="425"/>
    </row>
    <row r="575" spans="1:63" ht="12.75" customHeight="1" x14ac:dyDescent="0.2">
      <c r="A575" s="425"/>
      <c r="B575" s="425"/>
      <c r="C575" s="425"/>
      <c r="D575" s="425"/>
      <c r="E575" s="425"/>
      <c r="F575" s="425"/>
      <c r="G575" s="425"/>
      <c r="H575" s="425"/>
      <c r="I575" s="425"/>
      <c r="J575" s="425"/>
      <c r="K575" s="425"/>
      <c r="L575" s="425"/>
      <c r="M575" s="425"/>
      <c r="N575" s="425"/>
      <c r="O575" s="425"/>
      <c r="P575" s="425"/>
      <c r="Q575" s="425"/>
      <c r="R575" s="425"/>
      <c r="S575" s="425"/>
      <c r="T575" s="425"/>
      <c r="U575" s="425"/>
      <c r="V575" s="425"/>
      <c r="W575" s="425"/>
      <c r="X575" s="425"/>
      <c r="Y575" s="425"/>
      <c r="Z575" s="425"/>
      <c r="AA575" s="425"/>
      <c r="AB575" s="425"/>
      <c r="AC575" s="425"/>
      <c r="AD575" s="425"/>
      <c r="AE575" s="425"/>
      <c r="AF575" s="425"/>
      <c r="AG575" s="425"/>
      <c r="AH575" s="425"/>
      <c r="AI575" s="425"/>
      <c r="AJ575" s="425"/>
      <c r="AK575" s="425"/>
      <c r="AL575" s="425"/>
      <c r="AM575" s="425"/>
      <c r="AN575" s="425"/>
      <c r="AO575" s="425"/>
      <c r="AP575" s="425"/>
      <c r="AQ575" s="425"/>
      <c r="AR575" s="425"/>
      <c r="AS575" s="425"/>
      <c r="AT575" s="425"/>
      <c r="AU575" s="425"/>
      <c r="AV575" s="425"/>
      <c r="AW575" s="425"/>
      <c r="AX575" s="425"/>
      <c r="AY575" s="425"/>
      <c r="AZ575" s="425"/>
      <c r="BA575" s="425"/>
      <c r="BB575" s="425"/>
      <c r="BC575" s="425"/>
      <c r="BD575" s="425"/>
      <c r="BE575" s="425"/>
      <c r="BF575" s="425"/>
      <c r="BG575" s="425"/>
      <c r="BH575" s="425"/>
      <c r="BI575" s="425"/>
      <c r="BJ575" s="425"/>
      <c r="BK575" s="425"/>
    </row>
    <row r="576" spans="1:63" ht="12.75" customHeight="1" x14ac:dyDescent="0.2">
      <c r="A576" s="425"/>
      <c r="B576" s="425"/>
      <c r="C576" s="425"/>
      <c r="D576" s="425"/>
      <c r="E576" s="425"/>
      <c r="F576" s="425"/>
      <c r="G576" s="425"/>
      <c r="H576" s="425"/>
      <c r="I576" s="425"/>
      <c r="J576" s="425"/>
      <c r="K576" s="425"/>
      <c r="L576" s="425"/>
      <c r="M576" s="425"/>
      <c r="N576" s="425"/>
      <c r="O576" s="425"/>
      <c r="P576" s="425"/>
      <c r="Q576" s="425"/>
      <c r="R576" s="425"/>
      <c r="S576" s="425"/>
      <c r="T576" s="425"/>
      <c r="U576" s="425"/>
      <c r="V576" s="425"/>
      <c r="W576" s="425"/>
      <c r="X576" s="425"/>
      <c r="Y576" s="425"/>
      <c r="Z576" s="425"/>
      <c r="AA576" s="425"/>
      <c r="AB576" s="425"/>
      <c r="AC576" s="425"/>
      <c r="AD576" s="425"/>
      <c r="AE576" s="425"/>
      <c r="AF576" s="425"/>
      <c r="AG576" s="425"/>
      <c r="AH576" s="425"/>
      <c r="AI576" s="425"/>
      <c r="AJ576" s="425"/>
      <c r="AK576" s="425"/>
      <c r="AL576" s="425"/>
      <c r="AM576" s="425"/>
      <c r="AN576" s="425"/>
      <c r="AO576" s="425"/>
      <c r="AP576" s="425"/>
      <c r="AQ576" s="425"/>
      <c r="AR576" s="425"/>
      <c r="AS576" s="425"/>
      <c r="AT576" s="425"/>
      <c r="AU576" s="425"/>
      <c r="AV576" s="425"/>
      <c r="AW576" s="425"/>
      <c r="AX576" s="425"/>
      <c r="AY576" s="425"/>
      <c r="AZ576" s="425"/>
      <c r="BA576" s="425"/>
      <c r="BB576" s="425"/>
      <c r="BC576" s="425"/>
      <c r="BD576" s="425"/>
      <c r="BE576" s="425"/>
      <c r="BF576" s="425"/>
      <c r="BG576" s="425"/>
      <c r="BH576" s="425"/>
      <c r="BI576" s="425"/>
      <c r="BJ576" s="425"/>
      <c r="BK576" s="425"/>
    </row>
    <row r="577" spans="1:63" ht="12.75" customHeight="1" x14ac:dyDescent="0.2">
      <c r="A577" s="425"/>
      <c r="B577" s="425"/>
      <c r="C577" s="425"/>
      <c r="D577" s="425"/>
      <c r="E577" s="425"/>
      <c r="F577" s="425"/>
      <c r="G577" s="425"/>
      <c r="H577" s="425"/>
      <c r="I577" s="425"/>
      <c r="J577" s="425"/>
      <c r="K577" s="425"/>
      <c r="L577" s="425"/>
      <c r="M577" s="425"/>
      <c r="N577" s="425"/>
      <c r="O577" s="425"/>
      <c r="P577" s="425"/>
      <c r="Q577" s="425"/>
      <c r="R577" s="425"/>
      <c r="S577" s="425"/>
      <c r="T577" s="425"/>
      <c r="U577" s="425"/>
      <c r="V577" s="425"/>
      <c r="W577" s="425"/>
      <c r="X577" s="425"/>
      <c r="Y577" s="425"/>
      <c r="Z577" s="425"/>
      <c r="AA577" s="425"/>
      <c r="AB577" s="425"/>
      <c r="AC577" s="425"/>
      <c r="AD577" s="425"/>
      <c r="AE577" s="425"/>
      <c r="AF577" s="425"/>
      <c r="AG577" s="425"/>
      <c r="AH577" s="425"/>
      <c r="AI577" s="425"/>
      <c r="AJ577" s="425"/>
      <c r="AK577" s="425"/>
      <c r="AL577" s="425"/>
      <c r="AM577" s="425"/>
      <c r="AN577" s="425"/>
      <c r="AO577" s="425"/>
      <c r="AP577" s="425"/>
      <c r="AQ577" s="425"/>
      <c r="AR577" s="425"/>
      <c r="AS577" s="425"/>
      <c r="AT577" s="425"/>
      <c r="AU577" s="425"/>
      <c r="AV577" s="425"/>
      <c r="AW577" s="425"/>
      <c r="AX577" s="425"/>
      <c r="AY577" s="425"/>
      <c r="AZ577" s="425"/>
      <c r="BA577" s="425"/>
      <c r="BB577" s="425"/>
      <c r="BC577" s="425"/>
      <c r="BD577" s="425"/>
      <c r="BE577" s="425"/>
      <c r="BF577" s="425"/>
      <c r="BG577" s="425"/>
      <c r="BH577" s="425"/>
      <c r="BI577" s="425"/>
      <c r="BJ577" s="425"/>
      <c r="BK577" s="425"/>
    </row>
    <row r="578" spans="1:63" ht="12.75" customHeight="1" x14ac:dyDescent="0.2">
      <c r="A578" s="425"/>
      <c r="B578" s="425"/>
      <c r="C578" s="425"/>
      <c r="D578" s="425"/>
      <c r="E578" s="425"/>
      <c r="F578" s="425"/>
      <c r="G578" s="425"/>
      <c r="H578" s="425"/>
      <c r="I578" s="425"/>
      <c r="J578" s="425"/>
      <c r="K578" s="425"/>
      <c r="L578" s="425"/>
      <c r="M578" s="425"/>
      <c r="N578" s="425"/>
      <c r="O578" s="425"/>
      <c r="P578" s="425"/>
      <c r="Q578" s="425"/>
      <c r="R578" s="425"/>
      <c r="S578" s="425"/>
      <c r="T578" s="425"/>
      <c r="U578" s="425"/>
      <c r="V578" s="425"/>
      <c r="W578" s="425"/>
      <c r="X578" s="425"/>
      <c r="Y578" s="425"/>
      <c r="Z578" s="425"/>
      <c r="AA578" s="425"/>
      <c r="AB578" s="425"/>
      <c r="AC578" s="425"/>
      <c r="AD578" s="425"/>
      <c r="AE578" s="425"/>
      <c r="AF578" s="425"/>
      <c r="AG578" s="425"/>
      <c r="AH578" s="425"/>
      <c r="AI578" s="425"/>
      <c r="AJ578" s="425"/>
      <c r="AK578" s="425"/>
      <c r="AL578" s="425"/>
      <c r="AM578" s="425"/>
      <c r="AN578" s="425"/>
      <c r="AO578" s="425"/>
      <c r="AP578" s="425"/>
      <c r="AQ578" s="425"/>
      <c r="AR578" s="425"/>
      <c r="AS578" s="425"/>
      <c r="AT578" s="425"/>
      <c r="AU578" s="425"/>
      <c r="AV578" s="425"/>
      <c r="AW578" s="425"/>
      <c r="AX578" s="425"/>
      <c r="AY578" s="425"/>
      <c r="AZ578" s="425"/>
      <c r="BA578" s="425"/>
      <c r="BB578" s="425"/>
      <c r="BC578" s="425"/>
      <c r="BD578" s="425"/>
      <c r="BE578" s="425"/>
      <c r="BF578" s="425"/>
      <c r="BG578" s="425"/>
      <c r="BH578" s="425"/>
      <c r="BI578" s="425"/>
      <c r="BJ578" s="425"/>
      <c r="BK578" s="425"/>
    </row>
    <row r="579" spans="1:63" ht="12.75" customHeight="1" x14ac:dyDescent="0.2">
      <c r="A579" s="425"/>
      <c r="B579" s="425"/>
      <c r="C579" s="425"/>
      <c r="D579" s="425"/>
      <c r="E579" s="425"/>
      <c r="F579" s="425"/>
      <c r="G579" s="425"/>
      <c r="H579" s="425"/>
      <c r="I579" s="425"/>
      <c r="J579" s="425"/>
      <c r="K579" s="425"/>
      <c r="L579" s="425"/>
      <c r="M579" s="425"/>
      <c r="N579" s="425"/>
      <c r="O579" s="425"/>
      <c r="P579" s="425"/>
      <c r="Q579" s="425"/>
      <c r="R579" s="425"/>
      <c r="S579" s="425"/>
      <c r="T579" s="425"/>
      <c r="U579" s="425"/>
      <c r="V579" s="425"/>
      <c r="W579" s="425"/>
      <c r="X579" s="425"/>
      <c r="Y579" s="425"/>
      <c r="Z579" s="425"/>
      <c r="AA579" s="425"/>
      <c r="AB579" s="425"/>
      <c r="AC579" s="425"/>
      <c r="AD579" s="425"/>
      <c r="AE579" s="425"/>
      <c r="AF579" s="425"/>
      <c r="AG579" s="425"/>
      <c r="AH579" s="425"/>
      <c r="AI579" s="425"/>
      <c r="AJ579" s="425"/>
      <c r="AK579" s="425"/>
      <c r="AL579" s="425"/>
      <c r="AM579" s="425"/>
      <c r="AN579" s="425"/>
      <c r="AO579" s="425"/>
      <c r="AP579" s="425"/>
      <c r="AQ579" s="425"/>
      <c r="AR579" s="425"/>
      <c r="AS579" s="425"/>
      <c r="AT579" s="425"/>
      <c r="AU579" s="425"/>
      <c r="AV579" s="425"/>
      <c r="AW579" s="425"/>
      <c r="AX579" s="425"/>
      <c r="AY579" s="425"/>
      <c r="AZ579" s="425"/>
      <c r="BA579" s="425"/>
      <c r="BB579" s="425"/>
      <c r="BC579" s="425"/>
      <c r="BD579" s="425"/>
      <c r="BE579" s="425"/>
      <c r="BF579" s="425"/>
      <c r="BG579" s="425"/>
      <c r="BH579" s="425"/>
      <c r="BI579" s="425"/>
      <c r="BJ579" s="425"/>
      <c r="BK579" s="425"/>
    </row>
    <row r="580" spans="1:63" ht="12.75" customHeight="1" x14ac:dyDescent="0.2">
      <c r="A580" s="425"/>
      <c r="B580" s="425"/>
      <c r="C580" s="425"/>
      <c r="D580" s="425"/>
      <c r="E580" s="425"/>
      <c r="F580" s="425"/>
      <c r="G580" s="425"/>
      <c r="H580" s="425"/>
      <c r="I580" s="425"/>
      <c r="J580" s="425"/>
      <c r="K580" s="425"/>
      <c r="L580" s="425"/>
      <c r="M580" s="425"/>
      <c r="N580" s="425"/>
      <c r="O580" s="425"/>
      <c r="P580" s="425"/>
      <c r="Q580" s="425"/>
      <c r="R580" s="425"/>
      <c r="S580" s="425"/>
      <c r="T580" s="425"/>
      <c r="U580" s="425"/>
      <c r="V580" s="425"/>
      <c r="W580" s="425"/>
      <c r="X580" s="425"/>
      <c r="Y580" s="425"/>
      <c r="Z580" s="425"/>
      <c r="AA580" s="425"/>
      <c r="AB580" s="425"/>
      <c r="AC580" s="425"/>
      <c r="AD580" s="425"/>
      <c r="AE580" s="425"/>
      <c r="AF580" s="425"/>
      <c r="AG580" s="425"/>
      <c r="AH580" s="425"/>
      <c r="AI580" s="425"/>
      <c r="AJ580" s="425"/>
      <c r="AK580" s="425"/>
      <c r="AL580" s="425"/>
      <c r="AM580" s="425"/>
      <c r="AN580" s="425"/>
      <c r="AO580" s="425"/>
      <c r="AP580" s="425"/>
      <c r="AQ580" s="425"/>
      <c r="AR580" s="425"/>
      <c r="AS580" s="425"/>
      <c r="AT580" s="425"/>
      <c r="AU580" s="425"/>
      <c r="AV580" s="425"/>
      <c r="AW580" s="425"/>
      <c r="AX580" s="425"/>
      <c r="AY580" s="425"/>
      <c r="AZ580" s="425"/>
      <c r="BA580" s="425"/>
      <c r="BB580" s="425"/>
      <c r="BC580" s="425"/>
      <c r="BD580" s="425"/>
      <c r="BE580" s="425"/>
      <c r="BF580" s="425"/>
      <c r="BG580" s="425"/>
      <c r="BH580" s="425"/>
      <c r="BI580" s="425"/>
      <c r="BJ580" s="425"/>
      <c r="BK580" s="425"/>
    </row>
    <row r="581" spans="1:63" ht="12.75" customHeight="1" x14ac:dyDescent="0.2">
      <c r="A581" s="425"/>
      <c r="B581" s="425"/>
      <c r="C581" s="425"/>
      <c r="D581" s="425"/>
      <c r="E581" s="425"/>
      <c r="F581" s="425"/>
      <c r="G581" s="425"/>
      <c r="H581" s="425"/>
      <c r="I581" s="425"/>
      <c r="J581" s="425"/>
      <c r="K581" s="425"/>
      <c r="L581" s="425"/>
      <c r="M581" s="425"/>
      <c r="N581" s="425"/>
      <c r="O581" s="425"/>
      <c r="P581" s="425"/>
      <c r="Q581" s="425"/>
      <c r="R581" s="425"/>
      <c r="S581" s="425"/>
      <c r="T581" s="425"/>
      <c r="U581" s="425"/>
      <c r="V581" s="425"/>
      <c r="W581" s="425"/>
      <c r="X581" s="425"/>
      <c r="Y581" s="425"/>
      <c r="Z581" s="425"/>
      <c r="AA581" s="425"/>
      <c r="AB581" s="425"/>
      <c r="AC581" s="425"/>
      <c r="AD581" s="425"/>
      <c r="AE581" s="425"/>
      <c r="AF581" s="425"/>
      <c r="AG581" s="425"/>
      <c r="AH581" s="425"/>
      <c r="AI581" s="425"/>
      <c r="AJ581" s="425"/>
      <c r="AK581" s="425"/>
      <c r="AL581" s="425"/>
      <c r="AM581" s="425"/>
      <c r="AN581" s="425"/>
      <c r="AO581" s="425"/>
      <c r="AP581" s="425"/>
      <c r="AQ581" s="425"/>
      <c r="AR581" s="425"/>
      <c r="AS581" s="425"/>
      <c r="AT581" s="425"/>
      <c r="AU581" s="425"/>
      <c r="AV581" s="425"/>
      <c r="AW581" s="425"/>
      <c r="AX581" s="425"/>
      <c r="AY581" s="425"/>
      <c r="AZ581" s="425"/>
      <c r="BA581" s="425"/>
      <c r="BB581" s="425"/>
      <c r="BC581" s="425"/>
      <c r="BD581" s="425"/>
      <c r="BE581" s="425"/>
      <c r="BF581" s="425"/>
      <c r="BG581" s="425"/>
      <c r="BH581" s="425"/>
      <c r="BI581" s="425"/>
      <c r="BJ581" s="425"/>
      <c r="BK581" s="425"/>
    </row>
    <row r="582" spans="1:63" ht="12.75" customHeight="1" x14ac:dyDescent="0.2">
      <c r="A582" s="425"/>
      <c r="B582" s="425"/>
      <c r="C582" s="425"/>
      <c r="D582" s="425"/>
      <c r="E582" s="425"/>
      <c r="F582" s="425"/>
      <c r="G582" s="425"/>
      <c r="H582" s="425"/>
      <c r="I582" s="425"/>
      <c r="J582" s="425"/>
      <c r="K582" s="425"/>
      <c r="L582" s="425"/>
      <c r="M582" s="425"/>
      <c r="N582" s="425"/>
      <c r="O582" s="425"/>
      <c r="P582" s="425"/>
      <c r="Q582" s="425"/>
      <c r="R582" s="425"/>
      <c r="S582" s="425"/>
      <c r="T582" s="425"/>
      <c r="U582" s="425"/>
      <c r="V582" s="425"/>
      <c r="W582" s="425"/>
      <c r="X582" s="425"/>
      <c r="Y582" s="425"/>
      <c r="Z582" s="425"/>
      <c r="AA582" s="425"/>
      <c r="AB582" s="425"/>
      <c r="AC582" s="425"/>
      <c r="AD582" s="425"/>
      <c r="AE582" s="425"/>
      <c r="AF582" s="425"/>
      <c r="AG582" s="425"/>
      <c r="AH582" s="425"/>
      <c r="AI582" s="425"/>
      <c r="AJ582" s="425"/>
      <c r="AK582" s="425"/>
      <c r="AL582" s="425"/>
      <c r="AM582" s="425"/>
      <c r="AN582" s="425"/>
      <c r="AO582" s="425"/>
      <c r="AP582" s="425"/>
      <c r="AQ582" s="425"/>
      <c r="AR582" s="425"/>
      <c r="AS582" s="425"/>
      <c r="AT582" s="425"/>
      <c r="AU582" s="425"/>
      <c r="AV582" s="425"/>
      <c r="AW582" s="425"/>
      <c r="AX582" s="425"/>
      <c r="AY582" s="425"/>
      <c r="AZ582" s="425"/>
      <c r="BA582" s="425"/>
      <c r="BB582" s="425"/>
      <c r="BC582" s="425"/>
      <c r="BD582" s="425"/>
      <c r="BE582" s="425"/>
      <c r="BF582" s="425"/>
      <c r="BG582" s="425"/>
      <c r="BH582" s="425"/>
      <c r="BI582" s="425"/>
      <c r="BJ582" s="425"/>
      <c r="BK582" s="425"/>
    </row>
    <row r="583" spans="1:63" ht="12.75" customHeight="1" x14ac:dyDescent="0.2">
      <c r="A583" s="425"/>
      <c r="B583" s="425"/>
      <c r="C583" s="425"/>
      <c r="D583" s="425"/>
      <c r="E583" s="425"/>
      <c r="F583" s="425"/>
      <c r="G583" s="425"/>
      <c r="H583" s="425"/>
      <c r="I583" s="425"/>
      <c r="J583" s="425"/>
      <c r="K583" s="425"/>
      <c r="L583" s="425"/>
      <c r="M583" s="425"/>
      <c r="N583" s="425"/>
      <c r="O583" s="425"/>
      <c r="P583" s="425"/>
      <c r="Q583" s="425"/>
      <c r="R583" s="425"/>
      <c r="S583" s="425"/>
      <c r="T583" s="425"/>
      <c r="U583" s="425"/>
      <c r="V583" s="425"/>
      <c r="W583" s="425"/>
      <c r="X583" s="425"/>
      <c r="Y583" s="425"/>
      <c r="Z583" s="425"/>
      <c r="AA583" s="425"/>
      <c r="AB583" s="425"/>
      <c r="AC583" s="425"/>
      <c r="AD583" s="425"/>
      <c r="AE583" s="425"/>
      <c r="AF583" s="425"/>
      <c r="AG583" s="425"/>
      <c r="AH583" s="425"/>
      <c r="AI583" s="425"/>
      <c r="AJ583" s="425"/>
      <c r="AK583" s="425"/>
      <c r="AL583" s="425"/>
      <c r="AM583" s="425"/>
      <c r="AN583" s="425"/>
      <c r="AO583" s="425"/>
      <c r="AP583" s="425"/>
      <c r="AQ583" s="425"/>
      <c r="AR583" s="425"/>
      <c r="AS583" s="425"/>
      <c r="AT583" s="425"/>
      <c r="AU583" s="425"/>
      <c r="AV583" s="425"/>
      <c r="AW583" s="425"/>
      <c r="AX583" s="425"/>
      <c r="AY583" s="425"/>
      <c r="AZ583" s="425"/>
      <c r="BA583" s="425"/>
      <c r="BB583" s="425"/>
      <c r="BC583" s="425"/>
      <c r="BD583" s="425"/>
      <c r="BE583" s="425"/>
      <c r="BF583" s="425"/>
      <c r="BG583" s="425"/>
      <c r="BH583" s="425"/>
      <c r="BI583" s="425"/>
      <c r="BJ583" s="425"/>
      <c r="BK583" s="425"/>
    </row>
    <row r="584" spans="1:63" ht="12.75" customHeight="1" x14ac:dyDescent="0.2">
      <c r="A584" s="425"/>
      <c r="B584" s="425"/>
      <c r="C584" s="425"/>
      <c r="D584" s="425"/>
      <c r="E584" s="425"/>
      <c r="F584" s="425"/>
      <c r="G584" s="425"/>
      <c r="H584" s="425"/>
      <c r="I584" s="425"/>
      <c r="J584" s="425"/>
      <c r="K584" s="425"/>
      <c r="L584" s="425"/>
      <c r="M584" s="425"/>
      <c r="N584" s="425"/>
      <c r="O584" s="425"/>
      <c r="P584" s="425"/>
      <c r="Q584" s="425"/>
      <c r="R584" s="425"/>
      <c r="S584" s="425"/>
      <c r="T584" s="425"/>
      <c r="U584" s="425"/>
      <c r="V584" s="425"/>
      <c r="W584" s="425"/>
      <c r="X584" s="425"/>
      <c r="Y584" s="425"/>
      <c r="Z584" s="425"/>
      <c r="AA584" s="425"/>
      <c r="AB584" s="425"/>
      <c r="AC584" s="425"/>
      <c r="AD584" s="425"/>
      <c r="AE584" s="425"/>
      <c r="AF584" s="425"/>
      <c r="AG584" s="425"/>
      <c r="AH584" s="425"/>
      <c r="AI584" s="425"/>
      <c r="AJ584" s="425"/>
      <c r="AK584" s="425"/>
      <c r="AL584" s="425"/>
      <c r="AM584" s="425"/>
      <c r="AN584" s="425"/>
      <c r="AO584" s="425"/>
      <c r="AP584" s="425"/>
      <c r="AQ584" s="425"/>
      <c r="AR584" s="425"/>
      <c r="AS584" s="425"/>
      <c r="AT584" s="425"/>
      <c r="AU584" s="425"/>
      <c r="AV584" s="425"/>
      <c r="AW584" s="425"/>
      <c r="AX584" s="425"/>
      <c r="AY584" s="425"/>
      <c r="AZ584" s="425"/>
      <c r="BA584" s="425"/>
      <c r="BB584" s="425"/>
      <c r="BC584" s="425"/>
      <c r="BD584" s="425"/>
      <c r="BE584" s="425"/>
      <c r="BF584" s="425"/>
      <c r="BG584" s="425"/>
      <c r="BH584" s="425"/>
      <c r="BI584" s="425"/>
      <c r="BJ584" s="425"/>
      <c r="BK584" s="425"/>
    </row>
    <row r="585" spans="1:63" ht="12.75" customHeight="1" x14ac:dyDescent="0.2">
      <c r="A585" s="425"/>
      <c r="B585" s="425"/>
      <c r="C585" s="425"/>
      <c r="D585" s="425"/>
      <c r="E585" s="425"/>
      <c r="F585" s="425"/>
      <c r="G585" s="425"/>
      <c r="H585" s="425"/>
      <c r="I585" s="425"/>
      <c r="J585" s="425"/>
      <c r="K585" s="425"/>
      <c r="L585" s="425"/>
      <c r="M585" s="425"/>
      <c r="N585" s="425"/>
      <c r="O585" s="425"/>
      <c r="P585" s="425"/>
      <c r="Q585" s="425"/>
      <c r="R585" s="425"/>
      <c r="S585" s="425"/>
      <c r="T585" s="425"/>
      <c r="U585" s="425"/>
      <c r="V585" s="425"/>
      <c r="W585" s="425"/>
      <c r="X585" s="425"/>
      <c r="Y585" s="425"/>
      <c r="Z585" s="425"/>
      <c r="AA585" s="425"/>
      <c r="AB585" s="425"/>
      <c r="AC585" s="425"/>
      <c r="AD585" s="425"/>
      <c r="AE585" s="425"/>
      <c r="AF585" s="425"/>
      <c r="AG585" s="425"/>
      <c r="AH585" s="425"/>
      <c r="AI585" s="425"/>
      <c r="AJ585" s="425"/>
      <c r="AK585" s="425"/>
      <c r="AL585" s="425"/>
      <c r="AM585" s="425"/>
      <c r="AN585" s="425"/>
      <c r="AO585" s="425"/>
      <c r="AP585" s="425"/>
      <c r="AQ585" s="425"/>
      <c r="AR585" s="425"/>
      <c r="AS585" s="425"/>
      <c r="AT585" s="425"/>
      <c r="AU585" s="425"/>
      <c r="AV585" s="425"/>
      <c r="AW585" s="425"/>
      <c r="AX585" s="425"/>
      <c r="AY585" s="425"/>
      <c r="AZ585" s="425"/>
      <c r="BA585" s="425"/>
      <c r="BB585" s="425"/>
      <c r="BC585" s="425"/>
      <c r="BD585" s="425"/>
      <c r="BE585" s="425"/>
      <c r="BF585" s="425"/>
      <c r="BG585" s="425"/>
      <c r="BH585" s="425"/>
      <c r="BI585" s="425"/>
      <c r="BJ585" s="425"/>
      <c r="BK585" s="425"/>
    </row>
    <row r="586" spans="1:63" ht="12.75" customHeight="1" x14ac:dyDescent="0.2">
      <c r="A586" s="425"/>
      <c r="B586" s="425"/>
      <c r="C586" s="425"/>
      <c r="D586" s="425"/>
      <c r="E586" s="425"/>
      <c r="F586" s="425"/>
      <c r="G586" s="425"/>
      <c r="H586" s="425"/>
      <c r="I586" s="425"/>
      <c r="J586" s="425"/>
      <c r="K586" s="425"/>
      <c r="L586" s="425"/>
      <c r="M586" s="425"/>
      <c r="N586" s="425"/>
      <c r="O586" s="425"/>
      <c r="P586" s="425"/>
      <c r="Q586" s="425"/>
      <c r="R586" s="425"/>
      <c r="S586" s="425"/>
      <c r="T586" s="425"/>
      <c r="U586" s="425"/>
      <c r="V586" s="425"/>
      <c r="W586" s="425"/>
      <c r="X586" s="425"/>
      <c r="Y586" s="425"/>
      <c r="Z586" s="425"/>
      <c r="AA586" s="425"/>
      <c r="AB586" s="425"/>
      <c r="AC586" s="425"/>
      <c r="AD586" s="425"/>
      <c r="AE586" s="425"/>
      <c r="AF586" s="425"/>
      <c r="AG586" s="425"/>
      <c r="AH586" s="425"/>
      <c r="AI586" s="425"/>
      <c r="AJ586" s="425"/>
      <c r="AK586" s="425"/>
      <c r="AL586" s="425"/>
      <c r="AM586" s="425"/>
      <c r="AN586" s="425"/>
      <c r="AO586" s="425"/>
      <c r="AP586" s="425"/>
      <c r="AQ586" s="425"/>
      <c r="AR586" s="425"/>
      <c r="AS586" s="425"/>
      <c r="AT586" s="425"/>
      <c r="AU586" s="425"/>
      <c r="AV586" s="425"/>
      <c r="AW586" s="425"/>
      <c r="AX586" s="425"/>
      <c r="AY586" s="425"/>
      <c r="AZ586" s="425"/>
      <c r="BA586" s="425"/>
      <c r="BB586" s="425"/>
      <c r="BC586" s="425"/>
      <c r="BD586" s="425"/>
      <c r="BE586" s="425"/>
      <c r="BF586" s="425"/>
      <c r="BG586" s="425"/>
      <c r="BH586" s="425"/>
      <c r="BI586" s="425"/>
      <c r="BJ586" s="425"/>
      <c r="BK586" s="425"/>
    </row>
    <row r="587" spans="1:63" ht="12.75" customHeight="1" x14ac:dyDescent="0.2">
      <c r="A587" s="425"/>
      <c r="B587" s="425"/>
      <c r="C587" s="425"/>
      <c r="D587" s="425"/>
      <c r="E587" s="425"/>
      <c r="F587" s="425"/>
      <c r="G587" s="425"/>
      <c r="H587" s="425"/>
      <c r="I587" s="425"/>
      <c r="J587" s="425"/>
      <c r="K587" s="425"/>
      <c r="L587" s="425"/>
      <c r="M587" s="425"/>
      <c r="N587" s="425"/>
      <c r="O587" s="425"/>
      <c r="P587" s="425"/>
      <c r="Q587" s="425"/>
      <c r="R587" s="425"/>
      <c r="S587" s="425"/>
      <c r="T587" s="425"/>
      <c r="U587" s="425"/>
      <c r="V587" s="425"/>
      <c r="W587" s="425"/>
      <c r="X587" s="425"/>
      <c r="Y587" s="425"/>
      <c r="Z587" s="425"/>
      <c r="AA587" s="425"/>
      <c r="AB587" s="425"/>
      <c r="AC587" s="425"/>
      <c r="AD587" s="425"/>
      <c r="AE587" s="425"/>
      <c r="AF587" s="425"/>
      <c r="AG587" s="425"/>
      <c r="AH587" s="425"/>
      <c r="AI587" s="425"/>
      <c r="AJ587" s="425"/>
      <c r="AK587" s="425"/>
      <c r="AL587" s="425"/>
      <c r="AM587" s="425"/>
      <c r="AN587" s="425"/>
      <c r="AO587" s="425"/>
      <c r="AP587" s="425"/>
      <c r="AQ587" s="425"/>
      <c r="AR587" s="425"/>
      <c r="AS587" s="425"/>
      <c r="AT587" s="425"/>
      <c r="AU587" s="425"/>
      <c r="AV587" s="425"/>
      <c r="AW587" s="425"/>
      <c r="AX587" s="425"/>
      <c r="AY587" s="425"/>
      <c r="AZ587" s="425"/>
      <c r="BA587" s="425"/>
      <c r="BB587" s="425"/>
      <c r="BC587" s="425"/>
      <c r="BD587" s="425"/>
      <c r="BE587" s="425"/>
      <c r="BF587" s="425"/>
      <c r="BG587" s="425"/>
      <c r="BH587" s="425"/>
      <c r="BI587" s="425"/>
      <c r="BJ587" s="425"/>
      <c r="BK587" s="425"/>
    </row>
    <row r="588" spans="1:63" ht="12.75" customHeight="1" x14ac:dyDescent="0.2">
      <c r="A588" s="425"/>
      <c r="B588" s="425"/>
      <c r="C588" s="425"/>
      <c r="D588" s="425"/>
      <c r="E588" s="425"/>
      <c r="F588" s="425"/>
      <c r="G588" s="425"/>
      <c r="H588" s="425"/>
      <c r="I588" s="425"/>
      <c r="J588" s="425"/>
      <c r="K588" s="425"/>
      <c r="L588" s="425"/>
      <c r="M588" s="425"/>
      <c r="N588" s="425"/>
      <c r="O588" s="425"/>
      <c r="P588" s="425"/>
      <c r="Q588" s="425"/>
      <c r="R588" s="425"/>
      <c r="S588" s="425"/>
      <c r="T588" s="425"/>
      <c r="U588" s="425"/>
      <c r="V588" s="425"/>
      <c r="W588" s="425"/>
      <c r="X588" s="425"/>
      <c r="Y588" s="425"/>
      <c r="Z588" s="425"/>
      <c r="AA588" s="425"/>
      <c r="AB588" s="425"/>
      <c r="AC588" s="425"/>
      <c r="AD588" s="425"/>
      <c r="AE588" s="425"/>
      <c r="AF588" s="425"/>
      <c r="AG588" s="425"/>
      <c r="AH588" s="425"/>
      <c r="AI588" s="425"/>
      <c r="AJ588" s="425"/>
      <c r="AK588" s="425"/>
      <c r="AL588" s="425"/>
      <c r="AM588" s="425"/>
      <c r="AN588" s="425"/>
      <c r="AO588" s="425"/>
      <c r="AP588" s="425"/>
      <c r="AQ588" s="425"/>
      <c r="AR588" s="425"/>
      <c r="AS588" s="425"/>
      <c r="AT588" s="425"/>
      <c r="AU588" s="425"/>
      <c r="AV588" s="425"/>
      <c r="AW588" s="425"/>
      <c r="AX588" s="425"/>
      <c r="AY588" s="425"/>
      <c r="AZ588" s="425"/>
      <c r="BA588" s="425"/>
      <c r="BB588" s="425"/>
      <c r="BC588" s="425"/>
      <c r="BD588" s="425"/>
      <c r="BE588" s="425"/>
      <c r="BF588" s="425"/>
      <c r="BG588" s="425"/>
      <c r="BH588" s="425"/>
      <c r="BI588" s="425"/>
      <c r="BJ588" s="425"/>
      <c r="BK588" s="425"/>
    </row>
    <row r="589" spans="1:63" ht="12.75" customHeight="1" x14ac:dyDescent="0.2">
      <c r="A589" s="425"/>
      <c r="B589" s="425"/>
      <c r="C589" s="425"/>
      <c r="D589" s="425"/>
      <c r="E589" s="425"/>
      <c r="F589" s="425"/>
      <c r="G589" s="425"/>
      <c r="H589" s="425"/>
      <c r="I589" s="425"/>
      <c r="J589" s="425"/>
      <c r="K589" s="425"/>
      <c r="L589" s="425"/>
      <c r="M589" s="425"/>
      <c r="N589" s="425"/>
      <c r="O589" s="425"/>
      <c r="P589" s="425"/>
      <c r="Q589" s="425"/>
      <c r="R589" s="425"/>
      <c r="S589" s="425"/>
      <c r="T589" s="425"/>
      <c r="U589" s="425"/>
      <c r="V589" s="425"/>
      <c r="W589" s="425"/>
      <c r="X589" s="425"/>
      <c r="Y589" s="425"/>
      <c r="Z589" s="425"/>
      <c r="AA589" s="425"/>
      <c r="AB589" s="425"/>
      <c r="AC589" s="425"/>
      <c r="AD589" s="425"/>
      <c r="AE589" s="425"/>
      <c r="AF589" s="425"/>
      <c r="AG589" s="425"/>
      <c r="AH589" s="425"/>
      <c r="AI589" s="425"/>
      <c r="AJ589" s="425"/>
      <c r="AK589" s="425"/>
      <c r="AL589" s="425"/>
      <c r="AM589" s="425"/>
      <c r="AN589" s="425"/>
      <c r="AO589" s="425"/>
      <c r="AP589" s="425"/>
      <c r="AQ589" s="425"/>
      <c r="AR589" s="425"/>
      <c r="AS589" s="425"/>
      <c r="AT589" s="425"/>
      <c r="AU589" s="425"/>
      <c r="AV589" s="425"/>
      <c r="AW589" s="425"/>
      <c r="AX589" s="425"/>
      <c r="AY589" s="425"/>
      <c r="AZ589" s="425"/>
      <c r="BA589" s="425"/>
      <c r="BB589" s="425"/>
      <c r="BC589" s="425"/>
      <c r="BD589" s="425"/>
      <c r="BE589" s="425"/>
      <c r="BF589" s="425"/>
      <c r="BG589" s="425"/>
      <c r="BH589" s="425"/>
      <c r="BI589" s="425"/>
      <c r="BJ589" s="425"/>
      <c r="BK589" s="425"/>
    </row>
    <row r="590" spans="1:63" ht="12.75" customHeight="1" x14ac:dyDescent="0.2">
      <c r="A590" s="425"/>
      <c r="B590" s="425"/>
      <c r="C590" s="425"/>
      <c r="D590" s="425"/>
      <c r="E590" s="425"/>
      <c r="F590" s="425"/>
      <c r="G590" s="425"/>
      <c r="H590" s="425"/>
      <c r="I590" s="425"/>
      <c r="J590" s="425"/>
      <c r="K590" s="425"/>
      <c r="L590" s="425"/>
      <c r="M590" s="425"/>
      <c r="N590" s="425"/>
      <c r="O590" s="425"/>
      <c r="P590" s="425"/>
      <c r="Q590" s="425"/>
      <c r="R590" s="425"/>
      <c r="S590" s="425"/>
      <c r="T590" s="425"/>
      <c r="U590" s="425"/>
      <c r="V590" s="425"/>
      <c r="W590" s="425"/>
      <c r="X590" s="425"/>
      <c r="Y590" s="425"/>
      <c r="Z590" s="425"/>
      <c r="AA590" s="425"/>
      <c r="AB590" s="425"/>
      <c r="AC590" s="425"/>
      <c r="AD590" s="425"/>
      <c r="AE590" s="425"/>
      <c r="AF590" s="425"/>
      <c r="AG590" s="425"/>
      <c r="AH590" s="425"/>
      <c r="AI590" s="425"/>
      <c r="AJ590" s="425"/>
      <c r="AK590" s="425"/>
      <c r="AL590" s="425"/>
      <c r="AM590" s="425"/>
      <c r="AN590" s="425"/>
      <c r="AO590" s="425"/>
      <c r="AP590" s="425"/>
      <c r="AQ590" s="425"/>
      <c r="AR590" s="425"/>
      <c r="AS590" s="425"/>
      <c r="AT590" s="425"/>
      <c r="AU590" s="425"/>
      <c r="AV590" s="425"/>
      <c r="AW590" s="425"/>
      <c r="AX590" s="425"/>
      <c r="AY590" s="425"/>
      <c r="AZ590" s="425"/>
      <c r="BA590" s="425"/>
      <c r="BB590" s="425"/>
      <c r="BC590" s="425"/>
      <c r="BD590" s="425"/>
      <c r="BE590" s="425"/>
      <c r="BF590" s="425"/>
      <c r="BG590" s="425"/>
      <c r="BH590" s="425"/>
      <c r="BI590" s="425"/>
      <c r="BJ590" s="425"/>
      <c r="BK590" s="425"/>
    </row>
    <row r="591" spans="1:63" ht="12.75" customHeight="1" x14ac:dyDescent="0.2">
      <c r="A591" s="425"/>
      <c r="B591" s="425"/>
      <c r="C591" s="425"/>
      <c r="D591" s="425"/>
      <c r="E591" s="425"/>
      <c r="F591" s="425"/>
      <c r="G591" s="425"/>
      <c r="H591" s="425"/>
      <c r="I591" s="425"/>
      <c r="J591" s="425"/>
      <c r="K591" s="425"/>
      <c r="L591" s="425"/>
      <c r="M591" s="425"/>
      <c r="N591" s="425"/>
      <c r="O591" s="425"/>
      <c r="P591" s="425"/>
      <c r="Q591" s="425"/>
      <c r="R591" s="425"/>
      <c r="S591" s="425"/>
      <c r="T591" s="425"/>
      <c r="U591" s="425"/>
      <c r="V591" s="425"/>
      <c r="W591" s="425"/>
      <c r="X591" s="425"/>
      <c r="Y591" s="425"/>
      <c r="Z591" s="425"/>
      <c r="AA591" s="425"/>
      <c r="AB591" s="425"/>
      <c r="AC591" s="425"/>
      <c r="AD591" s="425"/>
      <c r="AE591" s="425"/>
      <c r="AF591" s="425"/>
      <c r="AG591" s="425"/>
      <c r="AH591" s="425"/>
      <c r="AI591" s="425"/>
      <c r="AJ591" s="425"/>
      <c r="AK591" s="425"/>
      <c r="AL591" s="425"/>
      <c r="AM591" s="425"/>
      <c r="AN591" s="425"/>
      <c r="AO591" s="425"/>
      <c r="AP591" s="425"/>
      <c r="AQ591" s="425"/>
      <c r="AR591" s="425"/>
      <c r="AS591" s="425"/>
      <c r="AT591" s="425"/>
      <c r="AU591" s="425"/>
      <c r="AV591" s="425"/>
      <c r="AW591" s="425"/>
      <c r="AX591" s="425"/>
      <c r="AY591" s="425"/>
      <c r="AZ591" s="425"/>
      <c r="BA591" s="425"/>
      <c r="BB591" s="425"/>
      <c r="BC591" s="425"/>
      <c r="BD591" s="425"/>
      <c r="BE591" s="425"/>
      <c r="BF591" s="425"/>
      <c r="BG591" s="425"/>
      <c r="BH591" s="425"/>
      <c r="BI591" s="425"/>
      <c r="BJ591" s="425"/>
      <c r="BK591" s="425"/>
    </row>
    <row r="592" spans="1:63" ht="12.75" customHeight="1" x14ac:dyDescent="0.2">
      <c r="A592" s="425"/>
      <c r="B592" s="425"/>
      <c r="C592" s="425"/>
      <c r="D592" s="425"/>
      <c r="E592" s="425"/>
      <c r="F592" s="425"/>
      <c r="G592" s="425"/>
      <c r="H592" s="425"/>
      <c r="I592" s="425"/>
      <c r="J592" s="425"/>
      <c r="K592" s="425"/>
      <c r="L592" s="425"/>
      <c r="M592" s="425"/>
      <c r="N592" s="425"/>
      <c r="O592" s="425"/>
      <c r="P592" s="425"/>
      <c r="Q592" s="425"/>
      <c r="R592" s="425"/>
      <c r="S592" s="425"/>
      <c r="T592" s="425"/>
      <c r="U592" s="425"/>
      <c r="V592" s="425"/>
      <c r="W592" s="425"/>
      <c r="X592" s="425"/>
      <c r="Y592" s="425"/>
      <c r="Z592" s="425"/>
      <c r="AA592" s="425"/>
      <c r="AB592" s="425"/>
      <c r="AC592" s="425"/>
      <c r="AD592" s="425"/>
      <c r="AE592" s="425"/>
      <c r="AF592" s="425"/>
      <c r="AG592" s="425"/>
      <c r="AH592" s="425"/>
      <c r="AI592" s="425"/>
      <c r="AJ592" s="425"/>
      <c r="AK592" s="425"/>
      <c r="AL592" s="425"/>
      <c r="AM592" s="425"/>
      <c r="AN592" s="425"/>
      <c r="AO592" s="425"/>
      <c r="AP592" s="425"/>
      <c r="AQ592" s="425"/>
      <c r="AR592" s="425"/>
      <c r="AS592" s="425"/>
      <c r="AT592" s="425"/>
      <c r="AU592" s="425"/>
      <c r="AV592" s="425"/>
      <c r="AW592" s="425"/>
      <c r="AX592" s="425"/>
      <c r="AY592" s="425"/>
      <c r="AZ592" s="425"/>
      <c r="BA592" s="425"/>
      <c r="BB592" s="425"/>
      <c r="BC592" s="425"/>
      <c r="BD592" s="425"/>
      <c r="BE592" s="425"/>
      <c r="BF592" s="425"/>
      <c r="BG592" s="425"/>
      <c r="BH592" s="425"/>
      <c r="BI592" s="425"/>
      <c r="BJ592" s="425"/>
      <c r="BK592" s="425"/>
    </row>
    <row r="593" spans="1:63" ht="12.75" customHeight="1" x14ac:dyDescent="0.2">
      <c r="A593" s="425"/>
      <c r="B593" s="425"/>
      <c r="C593" s="425"/>
      <c r="D593" s="425"/>
      <c r="E593" s="425"/>
      <c r="F593" s="425"/>
      <c r="G593" s="425"/>
      <c r="H593" s="425"/>
      <c r="I593" s="425"/>
      <c r="J593" s="425"/>
      <c r="K593" s="425"/>
      <c r="L593" s="425"/>
      <c r="M593" s="425"/>
      <c r="N593" s="425"/>
      <c r="O593" s="425"/>
      <c r="P593" s="425"/>
      <c r="Q593" s="425"/>
      <c r="R593" s="425"/>
      <c r="S593" s="425"/>
      <c r="T593" s="425"/>
      <c r="U593" s="425"/>
      <c r="V593" s="425"/>
      <c r="W593" s="425"/>
      <c r="X593" s="425"/>
      <c r="Y593" s="425"/>
      <c r="Z593" s="425"/>
      <c r="AA593" s="425"/>
      <c r="AB593" s="425"/>
      <c r="AC593" s="425"/>
      <c r="AD593" s="425"/>
      <c r="AE593" s="425"/>
      <c r="AF593" s="425"/>
      <c r="AG593" s="425"/>
      <c r="AH593" s="425"/>
      <c r="AI593" s="425"/>
      <c r="AJ593" s="425"/>
      <c r="AK593" s="425"/>
      <c r="AL593" s="425"/>
      <c r="AM593" s="425"/>
      <c r="AN593" s="425"/>
      <c r="AO593" s="425"/>
      <c r="AP593" s="425"/>
      <c r="AQ593" s="425"/>
      <c r="AR593" s="425"/>
      <c r="AS593" s="425"/>
      <c r="AT593" s="425"/>
      <c r="AU593" s="425"/>
      <c r="AV593" s="425"/>
      <c r="AW593" s="425"/>
      <c r="AX593" s="425"/>
      <c r="AY593" s="425"/>
      <c r="AZ593" s="425"/>
      <c r="BA593" s="425"/>
      <c r="BB593" s="425"/>
      <c r="BC593" s="425"/>
      <c r="BD593" s="425"/>
      <c r="BE593" s="425"/>
      <c r="BF593" s="425"/>
      <c r="BG593" s="425"/>
      <c r="BH593" s="425"/>
      <c r="BI593" s="425"/>
      <c r="BJ593" s="425"/>
      <c r="BK593" s="425"/>
    </row>
    <row r="594" spans="1:63" ht="12.75" customHeight="1" x14ac:dyDescent="0.2">
      <c r="A594" s="425"/>
      <c r="B594" s="425"/>
      <c r="C594" s="425"/>
      <c r="D594" s="425"/>
      <c r="E594" s="425"/>
      <c r="F594" s="425"/>
      <c r="G594" s="425"/>
      <c r="H594" s="425"/>
      <c r="I594" s="425"/>
      <c r="J594" s="425"/>
      <c r="K594" s="425"/>
      <c r="L594" s="425"/>
      <c r="M594" s="425"/>
      <c r="N594" s="425"/>
      <c r="O594" s="425"/>
      <c r="P594" s="425"/>
      <c r="Q594" s="425"/>
      <c r="R594" s="425"/>
      <c r="S594" s="425"/>
      <c r="T594" s="425"/>
      <c r="U594" s="425"/>
      <c r="V594" s="425"/>
      <c r="W594" s="425"/>
      <c r="X594" s="425"/>
      <c r="Y594" s="425"/>
      <c r="Z594" s="425"/>
      <c r="AA594" s="425"/>
      <c r="AB594" s="425"/>
      <c r="AC594" s="425"/>
      <c r="AD594" s="425"/>
      <c r="AE594" s="425"/>
      <c r="AF594" s="425"/>
      <c r="AG594" s="425"/>
      <c r="AH594" s="425"/>
      <c r="AI594" s="425"/>
      <c r="AJ594" s="425"/>
      <c r="AK594" s="425"/>
      <c r="AL594" s="425"/>
      <c r="AM594" s="425"/>
      <c r="AN594" s="425"/>
      <c r="AO594" s="425"/>
      <c r="AP594" s="425"/>
      <c r="AQ594" s="425"/>
      <c r="AR594" s="425"/>
      <c r="AS594" s="425"/>
      <c r="AT594" s="425"/>
      <c r="AU594" s="425"/>
      <c r="AV594" s="425"/>
      <c r="AW594" s="425"/>
      <c r="AX594" s="425"/>
      <c r="AY594" s="425"/>
      <c r="AZ594" s="425"/>
      <c r="BA594" s="425"/>
      <c r="BB594" s="425"/>
      <c r="BC594" s="425"/>
      <c r="BD594" s="425"/>
      <c r="BE594" s="425"/>
      <c r="BF594" s="425"/>
      <c r="BG594" s="425"/>
      <c r="BH594" s="425"/>
      <c r="BI594" s="425"/>
      <c r="BJ594" s="425"/>
      <c r="BK594" s="425"/>
    </row>
    <row r="595" spans="1:63" ht="12.75" customHeight="1" x14ac:dyDescent="0.2">
      <c r="A595" s="425"/>
      <c r="B595" s="425"/>
      <c r="C595" s="425"/>
      <c r="D595" s="425"/>
      <c r="E595" s="425"/>
      <c r="F595" s="425"/>
      <c r="G595" s="425"/>
      <c r="H595" s="425"/>
      <c r="I595" s="425"/>
      <c r="J595" s="425"/>
      <c r="K595" s="425"/>
      <c r="L595" s="425"/>
      <c r="M595" s="425"/>
      <c r="N595" s="425"/>
      <c r="O595" s="425"/>
      <c r="P595" s="425"/>
      <c r="Q595" s="425"/>
      <c r="R595" s="425"/>
      <c r="S595" s="425"/>
      <c r="T595" s="425"/>
      <c r="U595" s="425"/>
      <c r="V595" s="425"/>
      <c r="W595" s="425"/>
      <c r="X595" s="425"/>
      <c r="Y595" s="425"/>
      <c r="Z595" s="425"/>
      <c r="AA595" s="425"/>
      <c r="AB595" s="425"/>
      <c r="AC595" s="425"/>
      <c r="AD595" s="425"/>
      <c r="AE595" s="425"/>
      <c r="AF595" s="425"/>
      <c r="AG595" s="425"/>
      <c r="AH595" s="425"/>
      <c r="AI595" s="425"/>
      <c r="AJ595" s="425"/>
      <c r="AK595" s="425"/>
      <c r="AL595" s="425"/>
      <c r="AM595" s="425"/>
      <c r="AN595" s="425"/>
      <c r="AO595" s="425"/>
      <c r="AP595" s="425"/>
      <c r="AQ595" s="425"/>
      <c r="AR595" s="425"/>
      <c r="AS595" s="425"/>
      <c r="AT595" s="425"/>
      <c r="AU595" s="425"/>
      <c r="AV595" s="425"/>
      <c r="AW595" s="425"/>
      <c r="AX595" s="425"/>
      <c r="AY595" s="425"/>
      <c r="AZ595" s="425"/>
      <c r="BA595" s="425"/>
      <c r="BB595" s="425"/>
      <c r="BC595" s="425"/>
      <c r="BD595" s="425"/>
      <c r="BE595" s="425"/>
      <c r="BF595" s="425"/>
      <c r="BG595" s="425"/>
      <c r="BH595" s="425"/>
      <c r="BI595" s="425"/>
      <c r="BJ595" s="425"/>
      <c r="BK595" s="425"/>
    </row>
    <row r="596" spans="1:63" ht="12.75" customHeight="1" x14ac:dyDescent="0.2">
      <c r="A596" s="425"/>
      <c r="B596" s="425"/>
      <c r="C596" s="425"/>
      <c r="D596" s="425"/>
      <c r="E596" s="425"/>
      <c r="F596" s="425"/>
      <c r="G596" s="425"/>
      <c r="H596" s="425"/>
      <c r="I596" s="425"/>
      <c r="J596" s="425"/>
      <c r="K596" s="425"/>
      <c r="L596" s="425"/>
      <c r="M596" s="425"/>
      <c r="N596" s="425"/>
      <c r="O596" s="425"/>
      <c r="P596" s="425"/>
      <c r="Q596" s="425"/>
      <c r="R596" s="425"/>
      <c r="S596" s="425"/>
      <c r="T596" s="425"/>
      <c r="U596" s="425"/>
      <c r="V596" s="425"/>
      <c r="W596" s="425"/>
      <c r="X596" s="425"/>
      <c r="Y596" s="425"/>
      <c r="Z596" s="425"/>
      <c r="AA596" s="425"/>
      <c r="AB596" s="425"/>
      <c r="AC596" s="425"/>
      <c r="AD596" s="425"/>
      <c r="AE596" s="425"/>
      <c r="AF596" s="425"/>
      <c r="AG596" s="425"/>
      <c r="AH596" s="425"/>
      <c r="AI596" s="425"/>
      <c r="AJ596" s="425"/>
      <c r="AK596" s="425"/>
      <c r="AL596" s="425"/>
      <c r="AM596" s="425"/>
      <c r="AN596" s="425"/>
      <c r="AO596" s="425"/>
      <c r="AP596" s="425"/>
      <c r="AQ596" s="425"/>
      <c r="AR596" s="425"/>
      <c r="AS596" s="425"/>
      <c r="AT596" s="425"/>
      <c r="AU596" s="425"/>
      <c r="AV596" s="425"/>
      <c r="AW596" s="425"/>
      <c r="AX596" s="425"/>
      <c r="AY596" s="425"/>
      <c r="AZ596" s="425"/>
      <c r="BA596" s="425"/>
      <c r="BB596" s="425"/>
      <c r="BC596" s="425"/>
      <c r="BD596" s="425"/>
      <c r="BE596" s="425"/>
      <c r="BF596" s="425"/>
      <c r="BG596" s="425"/>
      <c r="BH596" s="425"/>
      <c r="BI596" s="425"/>
      <c r="BJ596" s="425"/>
      <c r="BK596" s="425"/>
    </row>
    <row r="597" spans="1:63" ht="12.75" customHeight="1" x14ac:dyDescent="0.2">
      <c r="A597" s="425"/>
      <c r="B597" s="425"/>
      <c r="C597" s="425"/>
      <c r="D597" s="425"/>
      <c r="E597" s="425"/>
      <c r="F597" s="425"/>
      <c r="G597" s="425"/>
      <c r="H597" s="425"/>
      <c r="I597" s="425"/>
      <c r="J597" s="425"/>
      <c r="K597" s="425"/>
      <c r="L597" s="425"/>
      <c r="M597" s="425"/>
      <c r="N597" s="425"/>
      <c r="O597" s="425"/>
      <c r="P597" s="425"/>
      <c r="Q597" s="425"/>
      <c r="R597" s="425"/>
      <c r="S597" s="425"/>
      <c r="T597" s="425"/>
      <c r="U597" s="425"/>
      <c r="V597" s="425"/>
      <c r="W597" s="425"/>
      <c r="X597" s="425"/>
      <c r="Y597" s="425"/>
      <c r="Z597" s="425"/>
      <c r="AA597" s="425"/>
      <c r="AB597" s="425"/>
      <c r="AC597" s="425"/>
      <c r="AD597" s="425"/>
      <c r="AE597" s="425"/>
      <c r="AF597" s="425"/>
      <c r="AG597" s="425"/>
      <c r="AH597" s="425"/>
      <c r="AI597" s="425"/>
      <c r="AJ597" s="425"/>
      <c r="AK597" s="425"/>
      <c r="AL597" s="425"/>
      <c r="AM597" s="425"/>
      <c r="AN597" s="425"/>
      <c r="AO597" s="425"/>
      <c r="AP597" s="425"/>
      <c r="AQ597" s="425"/>
      <c r="AR597" s="425"/>
      <c r="AS597" s="425"/>
      <c r="AT597" s="425"/>
      <c r="AU597" s="425"/>
      <c r="AV597" s="425"/>
      <c r="AW597" s="425"/>
      <c r="AX597" s="425"/>
      <c r="AY597" s="425"/>
      <c r="AZ597" s="425"/>
      <c r="BA597" s="425"/>
      <c r="BB597" s="425"/>
      <c r="BC597" s="425"/>
      <c r="BD597" s="425"/>
      <c r="BE597" s="425"/>
      <c r="BF597" s="425"/>
      <c r="BG597" s="425"/>
      <c r="BH597" s="425"/>
      <c r="BI597" s="425"/>
      <c r="BJ597" s="425"/>
      <c r="BK597" s="425"/>
    </row>
    <row r="598" spans="1:63" ht="12.75" customHeight="1" x14ac:dyDescent="0.2">
      <c r="A598" s="425"/>
      <c r="B598" s="425"/>
      <c r="C598" s="425"/>
      <c r="D598" s="425"/>
      <c r="E598" s="425"/>
      <c r="F598" s="425"/>
      <c r="G598" s="425"/>
      <c r="H598" s="425"/>
      <c r="I598" s="425"/>
      <c r="J598" s="425"/>
      <c r="K598" s="425"/>
      <c r="L598" s="425"/>
      <c r="M598" s="425"/>
      <c r="N598" s="425"/>
      <c r="O598" s="425"/>
      <c r="P598" s="425"/>
      <c r="Q598" s="425"/>
      <c r="R598" s="425"/>
      <c r="S598" s="425"/>
      <c r="T598" s="425"/>
      <c r="U598" s="425"/>
      <c r="V598" s="425"/>
      <c r="W598" s="425"/>
      <c r="X598" s="425"/>
      <c r="Y598" s="425"/>
      <c r="Z598" s="425"/>
      <c r="AA598" s="425"/>
      <c r="AB598" s="425"/>
      <c r="AC598" s="425"/>
      <c r="AD598" s="425"/>
      <c r="AE598" s="425"/>
      <c r="AF598" s="425"/>
      <c r="AG598" s="425"/>
      <c r="AH598" s="425"/>
      <c r="AI598" s="425"/>
      <c r="AJ598" s="425"/>
      <c r="AK598" s="425"/>
      <c r="AL598" s="425"/>
      <c r="AM598" s="425"/>
      <c r="AN598" s="425"/>
      <c r="AO598" s="425"/>
      <c r="AP598" s="425"/>
      <c r="AQ598" s="425"/>
      <c r="AR598" s="425"/>
      <c r="AS598" s="425"/>
      <c r="AT598" s="425"/>
      <c r="AU598" s="425"/>
      <c r="AV598" s="425"/>
      <c r="AW598" s="425"/>
      <c r="AX598" s="425"/>
      <c r="AY598" s="425"/>
      <c r="AZ598" s="425"/>
      <c r="BA598" s="425"/>
      <c r="BB598" s="425"/>
      <c r="BC598" s="425"/>
      <c r="BD598" s="425"/>
      <c r="BE598" s="425"/>
      <c r="BF598" s="425"/>
      <c r="BG598" s="425"/>
      <c r="BH598" s="425"/>
      <c r="BI598" s="425"/>
      <c r="BJ598" s="425"/>
      <c r="BK598" s="425"/>
    </row>
    <row r="599" spans="1:63" ht="12.75" customHeight="1" x14ac:dyDescent="0.2">
      <c r="A599" s="425"/>
      <c r="B599" s="425"/>
      <c r="C599" s="425"/>
      <c r="D599" s="425"/>
      <c r="E599" s="425"/>
      <c r="F599" s="425"/>
      <c r="G599" s="425"/>
      <c r="H599" s="425"/>
      <c r="I599" s="425"/>
      <c r="J599" s="425"/>
      <c r="K599" s="425"/>
      <c r="L599" s="425"/>
      <c r="M599" s="425"/>
      <c r="N599" s="425"/>
      <c r="O599" s="425"/>
      <c r="P599" s="425"/>
      <c r="Q599" s="425"/>
      <c r="R599" s="425"/>
      <c r="S599" s="425"/>
      <c r="T599" s="425"/>
      <c r="U599" s="425"/>
      <c r="V599" s="425"/>
      <c r="W599" s="425"/>
      <c r="X599" s="425"/>
      <c r="Y599" s="425"/>
      <c r="Z599" s="425"/>
      <c r="AA599" s="425"/>
      <c r="AB599" s="425"/>
      <c r="AC599" s="425"/>
      <c r="AD599" s="425"/>
      <c r="AE599" s="425"/>
      <c r="AF599" s="425"/>
      <c r="AG599" s="425"/>
      <c r="AH599" s="425"/>
      <c r="AI599" s="425"/>
      <c r="AJ599" s="425"/>
      <c r="AK599" s="425"/>
      <c r="AL599" s="425"/>
      <c r="AM599" s="425"/>
      <c r="AN599" s="425"/>
      <c r="AO599" s="425"/>
      <c r="AP599" s="425"/>
      <c r="AQ599" s="425"/>
      <c r="AR599" s="425"/>
      <c r="AS599" s="425"/>
      <c r="AT599" s="425"/>
      <c r="AU599" s="425"/>
      <c r="AV599" s="425"/>
      <c r="AW599" s="425"/>
      <c r="AX599" s="425"/>
      <c r="AY599" s="425"/>
      <c r="AZ599" s="425"/>
      <c r="BA599" s="425"/>
      <c r="BB599" s="425"/>
      <c r="BC599" s="425"/>
      <c r="BD599" s="425"/>
      <c r="BE599" s="425"/>
      <c r="BF599" s="425"/>
      <c r="BG599" s="425"/>
      <c r="BH599" s="425"/>
      <c r="BI599" s="425"/>
      <c r="BJ599" s="425"/>
      <c r="BK599" s="425"/>
    </row>
    <row r="600" spans="1:63" ht="12.75" customHeight="1" x14ac:dyDescent="0.2">
      <c r="A600" s="425"/>
      <c r="B600" s="425"/>
      <c r="C600" s="425"/>
      <c r="D600" s="425"/>
      <c r="E600" s="425"/>
      <c r="F600" s="425"/>
      <c r="G600" s="425"/>
      <c r="H600" s="425"/>
      <c r="I600" s="425"/>
      <c r="J600" s="425"/>
      <c r="K600" s="425"/>
      <c r="L600" s="425"/>
      <c r="M600" s="425"/>
      <c r="N600" s="425"/>
      <c r="O600" s="425"/>
      <c r="P600" s="425"/>
      <c r="Q600" s="425"/>
      <c r="R600" s="425"/>
      <c r="S600" s="425"/>
      <c r="T600" s="425"/>
      <c r="U600" s="425"/>
      <c r="V600" s="425"/>
      <c r="W600" s="425"/>
      <c r="X600" s="425"/>
      <c r="Y600" s="425"/>
      <c r="Z600" s="425"/>
      <c r="AA600" s="425"/>
      <c r="AB600" s="425"/>
      <c r="AC600" s="425"/>
      <c r="AD600" s="425"/>
      <c r="AE600" s="425"/>
      <c r="AF600" s="425"/>
      <c r="AG600" s="425"/>
      <c r="AH600" s="425"/>
      <c r="AI600" s="425"/>
      <c r="AJ600" s="425"/>
      <c r="AK600" s="425"/>
      <c r="AL600" s="425"/>
      <c r="AM600" s="425"/>
      <c r="AN600" s="425"/>
      <c r="AO600" s="425"/>
      <c r="AP600" s="425"/>
      <c r="AQ600" s="425"/>
      <c r="AR600" s="425"/>
      <c r="AS600" s="425"/>
      <c r="AT600" s="425"/>
      <c r="AU600" s="425"/>
      <c r="AV600" s="425"/>
      <c r="AW600" s="425"/>
      <c r="AX600" s="425"/>
      <c r="AY600" s="425"/>
      <c r="AZ600" s="425"/>
      <c r="BA600" s="425"/>
      <c r="BB600" s="425"/>
      <c r="BC600" s="425"/>
      <c r="BD600" s="425"/>
      <c r="BE600" s="425"/>
      <c r="BF600" s="425"/>
      <c r="BG600" s="425"/>
      <c r="BH600" s="425"/>
      <c r="BI600" s="425"/>
      <c r="BJ600" s="425"/>
      <c r="BK600" s="425"/>
    </row>
    <row r="601" spans="1:63" ht="12.75" customHeight="1" x14ac:dyDescent="0.2">
      <c r="A601" s="425"/>
      <c r="B601" s="425"/>
      <c r="C601" s="425"/>
      <c r="D601" s="425"/>
      <c r="E601" s="425"/>
      <c r="F601" s="425"/>
      <c r="G601" s="425"/>
      <c r="H601" s="425"/>
      <c r="I601" s="425"/>
      <c r="J601" s="425"/>
      <c r="K601" s="425"/>
      <c r="L601" s="425"/>
      <c r="M601" s="425"/>
      <c r="N601" s="425"/>
      <c r="O601" s="425"/>
      <c r="P601" s="425"/>
      <c r="Q601" s="425"/>
      <c r="R601" s="425"/>
      <c r="S601" s="425"/>
      <c r="T601" s="425"/>
      <c r="U601" s="425"/>
      <c r="V601" s="425"/>
      <c r="W601" s="425"/>
      <c r="X601" s="425"/>
      <c r="Y601" s="425"/>
      <c r="Z601" s="425"/>
      <c r="AA601" s="425"/>
      <c r="AB601" s="425"/>
      <c r="AC601" s="425"/>
      <c r="AD601" s="425"/>
      <c r="AE601" s="425"/>
      <c r="AF601" s="425"/>
      <c r="AG601" s="425"/>
      <c r="AH601" s="425"/>
      <c r="AI601" s="425"/>
      <c r="AJ601" s="425"/>
      <c r="AK601" s="425"/>
      <c r="AL601" s="425"/>
      <c r="AM601" s="425"/>
      <c r="AN601" s="425"/>
      <c r="AO601" s="425"/>
      <c r="AP601" s="425"/>
      <c r="AQ601" s="425"/>
      <c r="AR601" s="425"/>
      <c r="AS601" s="425"/>
      <c r="AT601" s="425"/>
      <c r="AU601" s="425"/>
      <c r="AV601" s="425"/>
      <c r="AW601" s="425"/>
      <c r="AX601" s="425"/>
      <c r="AY601" s="425"/>
      <c r="AZ601" s="425"/>
      <c r="BA601" s="425"/>
      <c r="BB601" s="425"/>
      <c r="BC601" s="425"/>
      <c r="BD601" s="425"/>
      <c r="BE601" s="425"/>
      <c r="BF601" s="425"/>
      <c r="BG601" s="425"/>
      <c r="BH601" s="425"/>
      <c r="BI601" s="425"/>
      <c r="BJ601" s="425"/>
      <c r="BK601" s="425"/>
    </row>
    <row r="602" spans="1:63" ht="12.75" customHeight="1" x14ac:dyDescent="0.2">
      <c r="A602" s="425"/>
      <c r="B602" s="425"/>
      <c r="C602" s="425"/>
      <c r="D602" s="425"/>
      <c r="E602" s="425"/>
      <c r="F602" s="425"/>
      <c r="G602" s="425"/>
      <c r="H602" s="425"/>
      <c r="I602" s="425"/>
      <c r="J602" s="425"/>
      <c r="K602" s="425"/>
      <c r="L602" s="425"/>
      <c r="M602" s="425"/>
      <c r="N602" s="425"/>
      <c r="O602" s="425"/>
      <c r="P602" s="425"/>
      <c r="Q602" s="425"/>
      <c r="R602" s="425"/>
      <c r="S602" s="425"/>
      <c r="T602" s="425"/>
      <c r="U602" s="425"/>
      <c r="V602" s="425"/>
      <c r="W602" s="425"/>
      <c r="X602" s="425"/>
      <c r="Y602" s="425"/>
      <c r="Z602" s="425"/>
      <c r="AA602" s="425"/>
      <c r="AB602" s="425"/>
      <c r="AC602" s="425"/>
      <c r="AD602" s="425"/>
      <c r="AE602" s="425"/>
      <c r="AF602" s="425"/>
      <c r="AG602" s="425"/>
      <c r="AH602" s="425"/>
      <c r="AI602" s="425"/>
      <c r="AJ602" s="425"/>
      <c r="AK602" s="425"/>
      <c r="AL602" s="425"/>
      <c r="AM602" s="425"/>
      <c r="AN602" s="425"/>
      <c r="AO602" s="425"/>
      <c r="AP602" s="425"/>
      <c r="AQ602" s="425"/>
      <c r="AR602" s="425"/>
      <c r="AS602" s="425"/>
      <c r="AT602" s="425"/>
      <c r="AU602" s="425"/>
      <c r="AV602" s="425"/>
      <c r="AW602" s="425"/>
      <c r="AX602" s="425"/>
      <c r="AY602" s="425"/>
      <c r="AZ602" s="425"/>
      <c r="BA602" s="425"/>
      <c r="BB602" s="425"/>
      <c r="BC602" s="425"/>
      <c r="BD602" s="425"/>
      <c r="BE602" s="425"/>
      <c r="BF602" s="425"/>
      <c r="BG602" s="425"/>
      <c r="BH602" s="425"/>
      <c r="BI602" s="425"/>
      <c r="BJ602" s="425"/>
      <c r="BK602" s="425"/>
    </row>
    <row r="603" spans="1:63" ht="12.75" customHeight="1" x14ac:dyDescent="0.2">
      <c r="A603" s="425"/>
      <c r="B603" s="425"/>
      <c r="C603" s="425"/>
      <c r="D603" s="425"/>
      <c r="E603" s="425"/>
      <c r="F603" s="425"/>
      <c r="G603" s="425"/>
      <c r="H603" s="425"/>
      <c r="I603" s="425"/>
      <c r="J603" s="425"/>
      <c r="K603" s="425"/>
      <c r="L603" s="425"/>
      <c r="M603" s="425"/>
      <c r="N603" s="425"/>
      <c r="O603" s="425"/>
      <c r="P603" s="425"/>
      <c r="Q603" s="425"/>
      <c r="R603" s="425"/>
      <c r="S603" s="425"/>
      <c r="T603" s="425"/>
      <c r="U603" s="425"/>
      <c r="V603" s="425"/>
      <c r="W603" s="425"/>
      <c r="X603" s="425"/>
      <c r="Y603" s="425"/>
      <c r="Z603" s="425"/>
      <c r="AA603" s="425"/>
      <c r="AB603" s="425"/>
      <c r="AC603" s="425"/>
      <c r="AD603" s="425"/>
      <c r="AE603" s="425"/>
      <c r="AF603" s="425"/>
      <c r="AG603" s="425"/>
      <c r="AH603" s="425"/>
      <c r="AI603" s="425"/>
      <c r="AJ603" s="425"/>
      <c r="AK603" s="425"/>
      <c r="AL603" s="425"/>
      <c r="AM603" s="425"/>
      <c r="AN603" s="425"/>
      <c r="AO603" s="425"/>
      <c r="AP603" s="425"/>
      <c r="AQ603" s="425"/>
      <c r="AR603" s="425"/>
      <c r="AS603" s="425"/>
      <c r="AT603" s="425"/>
      <c r="AU603" s="425"/>
      <c r="AV603" s="425"/>
      <c r="AW603" s="425"/>
      <c r="AX603" s="425"/>
      <c r="AY603" s="425"/>
      <c r="AZ603" s="425"/>
      <c r="BA603" s="425"/>
      <c r="BB603" s="425"/>
      <c r="BC603" s="425"/>
      <c r="BD603" s="425"/>
      <c r="BE603" s="425"/>
      <c r="BF603" s="425"/>
      <c r="BG603" s="425"/>
      <c r="BH603" s="425"/>
      <c r="BI603" s="425"/>
      <c r="BJ603" s="425"/>
      <c r="BK603" s="425"/>
    </row>
    <row r="604" spans="1:63" ht="12.75" customHeight="1" x14ac:dyDescent="0.2">
      <c r="A604" s="425"/>
      <c r="B604" s="425"/>
      <c r="C604" s="425"/>
      <c r="D604" s="425"/>
      <c r="E604" s="425"/>
      <c r="F604" s="425"/>
      <c r="G604" s="425"/>
      <c r="H604" s="425"/>
      <c r="I604" s="425"/>
      <c r="J604" s="425"/>
      <c r="K604" s="425"/>
      <c r="L604" s="425"/>
      <c r="M604" s="425"/>
      <c r="N604" s="425"/>
      <c r="O604" s="425"/>
      <c r="P604" s="425"/>
      <c r="Q604" s="425"/>
      <c r="R604" s="425"/>
      <c r="S604" s="425"/>
      <c r="T604" s="425"/>
      <c r="U604" s="425"/>
      <c r="V604" s="425"/>
      <c r="W604" s="425"/>
      <c r="X604" s="425"/>
      <c r="Y604" s="425"/>
      <c r="Z604" s="425"/>
      <c r="AA604" s="425"/>
      <c r="AB604" s="425"/>
      <c r="AC604" s="425"/>
      <c r="AD604" s="425"/>
      <c r="AE604" s="425"/>
      <c r="AF604" s="425"/>
      <c r="AG604" s="425"/>
      <c r="AH604" s="425"/>
      <c r="AI604" s="425"/>
      <c r="AJ604" s="425"/>
      <c r="AK604" s="425"/>
      <c r="AL604" s="425"/>
      <c r="AM604" s="425"/>
      <c r="AN604" s="425"/>
      <c r="AO604" s="425"/>
      <c r="AP604" s="425"/>
      <c r="AQ604" s="425"/>
      <c r="AR604" s="425"/>
      <c r="AS604" s="425"/>
      <c r="AT604" s="425"/>
      <c r="AU604" s="425"/>
      <c r="AV604" s="425"/>
      <c r="AW604" s="425"/>
      <c r="AX604" s="425"/>
      <c r="AY604" s="425"/>
      <c r="AZ604" s="425"/>
      <c r="BA604" s="425"/>
      <c r="BB604" s="425"/>
      <c r="BC604" s="425"/>
      <c r="BD604" s="425"/>
      <c r="BE604" s="425"/>
      <c r="BF604" s="425"/>
      <c r="BG604" s="425"/>
      <c r="BH604" s="425"/>
      <c r="BI604" s="425"/>
      <c r="BJ604" s="425"/>
      <c r="BK604" s="425"/>
    </row>
    <row r="605" spans="1:63" ht="12.75" customHeight="1" x14ac:dyDescent="0.2">
      <c r="A605" s="425"/>
      <c r="B605" s="425"/>
      <c r="C605" s="425"/>
      <c r="D605" s="425"/>
      <c r="E605" s="425"/>
      <c r="F605" s="425"/>
      <c r="G605" s="425"/>
      <c r="H605" s="425"/>
      <c r="I605" s="425"/>
      <c r="J605" s="425"/>
      <c r="K605" s="425"/>
      <c r="L605" s="425"/>
      <c r="M605" s="425"/>
      <c r="N605" s="425"/>
      <c r="O605" s="425"/>
      <c r="P605" s="425"/>
      <c r="Q605" s="425"/>
      <c r="R605" s="425"/>
      <c r="S605" s="425"/>
      <c r="T605" s="425"/>
      <c r="U605" s="425"/>
      <c r="V605" s="425"/>
      <c r="W605" s="425"/>
      <c r="X605" s="425"/>
      <c r="Y605" s="425"/>
      <c r="Z605" s="425"/>
      <c r="AA605" s="425"/>
      <c r="AB605" s="425"/>
      <c r="AC605" s="425"/>
      <c r="AD605" s="425"/>
      <c r="AE605" s="425"/>
      <c r="AF605" s="425"/>
      <c r="AG605" s="425"/>
      <c r="AH605" s="425"/>
      <c r="AI605" s="425"/>
      <c r="AJ605" s="425"/>
      <c r="AK605" s="425"/>
      <c r="AL605" s="425"/>
      <c r="AM605" s="425"/>
      <c r="AN605" s="425"/>
      <c r="AO605" s="425"/>
      <c r="AP605" s="425"/>
      <c r="AQ605" s="425"/>
      <c r="AR605" s="425"/>
      <c r="AS605" s="425"/>
      <c r="AT605" s="425"/>
      <c r="AU605" s="425"/>
      <c r="AV605" s="425"/>
      <c r="AW605" s="425"/>
      <c r="AX605" s="425"/>
      <c r="AY605" s="425"/>
      <c r="AZ605" s="425"/>
      <c r="BA605" s="425"/>
      <c r="BB605" s="425"/>
      <c r="BC605" s="425"/>
      <c r="BD605" s="425"/>
      <c r="BE605" s="425"/>
      <c r="BF605" s="425"/>
      <c r="BG605" s="425"/>
      <c r="BH605" s="425"/>
      <c r="BI605" s="425"/>
      <c r="BJ605" s="425"/>
      <c r="BK605" s="425"/>
    </row>
    <row r="606" spans="1:63" ht="12.75" customHeight="1" x14ac:dyDescent="0.2">
      <c r="A606" s="425"/>
      <c r="B606" s="425"/>
      <c r="C606" s="425"/>
      <c r="D606" s="425"/>
      <c r="E606" s="425"/>
      <c r="F606" s="425"/>
      <c r="G606" s="425"/>
      <c r="H606" s="425"/>
      <c r="I606" s="425"/>
      <c r="J606" s="425"/>
      <c r="K606" s="425"/>
      <c r="L606" s="425"/>
      <c r="M606" s="425"/>
      <c r="N606" s="425"/>
      <c r="O606" s="425"/>
      <c r="P606" s="425"/>
      <c r="Q606" s="425"/>
      <c r="R606" s="425"/>
      <c r="S606" s="425"/>
      <c r="T606" s="425"/>
      <c r="U606" s="425"/>
      <c r="V606" s="425"/>
      <c r="W606" s="425"/>
      <c r="X606" s="425"/>
      <c r="Y606" s="425"/>
      <c r="Z606" s="425"/>
      <c r="AA606" s="425"/>
      <c r="AB606" s="425"/>
      <c r="AC606" s="425"/>
      <c r="AD606" s="425"/>
      <c r="AE606" s="425"/>
      <c r="AF606" s="425"/>
      <c r="AG606" s="425"/>
      <c r="AH606" s="425"/>
      <c r="AI606" s="425"/>
      <c r="AJ606" s="425"/>
      <c r="AK606" s="425"/>
      <c r="AL606" s="425"/>
      <c r="AM606" s="425"/>
      <c r="AN606" s="425"/>
      <c r="AO606" s="425"/>
      <c r="AP606" s="425"/>
      <c r="AQ606" s="425"/>
      <c r="AR606" s="425"/>
      <c r="AS606" s="425"/>
      <c r="AT606" s="425"/>
      <c r="AU606" s="425"/>
      <c r="AV606" s="425"/>
      <c r="AW606" s="425"/>
      <c r="AX606" s="425"/>
      <c r="AY606" s="425"/>
      <c r="AZ606" s="425"/>
      <c r="BA606" s="425"/>
      <c r="BB606" s="425"/>
      <c r="BC606" s="425"/>
      <c r="BD606" s="425"/>
      <c r="BE606" s="425"/>
      <c r="BF606" s="425"/>
      <c r="BG606" s="425"/>
      <c r="BH606" s="425"/>
      <c r="BI606" s="425"/>
      <c r="BJ606" s="425"/>
      <c r="BK606" s="425"/>
    </row>
    <row r="607" spans="1:63" ht="12.75" customHeight="1" x14ac:dyDescent="0.2">
      <c r="A607" s="425"/>
      <c r="B607" s="425"/>
      <c r="C607" s="425"/>
      <c r="D607" s="425"/>
      <c r="E607" s="425"/>
      <c r="F607" s="425"/>
      <c r="G607" s="425"/>
      <c r="H607" s="425"/>
      <c r="I607" s="425"/>
      <c r="J607" s="425"/>
      <c r="K607" s="425"/>
      <c r="L607" s="425"/>
      <c r="M607" s="425"/>
      <c r="N607" s="425"/>
      <c r="O607" s="425"/>
      <c r="P607" s="425"/>
      <c r="Q607" s="425"/>
      <c r="R607" s="425"/>
      <c r="S607" s="425"/>
      <c r="T607" s="425"/>
      <c r="U607" s="425"/>
      <c r="V607" s="425"/>
      <c r="W607" s="425"/>
      <c r="X607" s="425"/>
      <c r="Y607" s="425"/>
      <c r="Z607" s="425"/>
      <c r="AA607" s="425"/>
      <c r="AB607" s="425"/>
      <c r="AC607" s="425"/>
      <c r="AD607" s="425"/>
      <c r="AE607" s="425"/>
      <c r="AF607" s="425"/>
      <c r="AG607" s="425"/>
      <c r="AH607" s="425"/>
      <c r="AI607" s="425"/>
      <c r="AJ607" s="425"/>
      <c r="AK607" s="425"/>
      <c r="AL607" s="425"/>
      <c r="AM607" s="425"/>
      <c r="AN607" s="425"/>
      <c r="AO607" s="425"/>
      <c r="AP607" s="425"/>
      <c r="AQ607" s="425"/>
      <c r="AR607" s="425"/>
      <c r="AS607" s="425"/>
      <c r="AT607" s="425"/>
      <c r="AU607" s="425"/>
      <c r="AV607" s="425"/>
      <c r="AW607" s="425"/>
      <c r="AX607" s="425"/>
      <c r="AY607" s="425"/>
      <c r="AZ607" s="425"/>
      <c r="BA607" s="425"/>
      <c r="BB607" s="425"/>
      <c r="BC607" s="425"/>
      <c r="BD607" s="425"/>
      <c r="BE607" s="425"/>
      <c r="BF607" s="425"/>
      <c r="BG607" s="425"/>
      <c r="BH607" s="425"/>
      <c r="BI607" s="425"/>
      <c r="BJ607" s="425"/>
      <c r="BK607" s="425"/>
    </row>
    <row r="608" spans="1:63" ht="12.75" customHeight="1" x14ac:dyDescent="0.2">
      <c r="A608" s="425"/>
      <c r="B608" s="425"/>
      <c r="C608" s="425"/>
      <c r="D608" s="425"/>
      <c r="E608" s="425"/>
      <c r="F608" s="425"/>
      <c r="G608" s="425"/>
      <c r="H608" s="425"/>
      <c r="I608" s="425"/>
      <c r="J608" s="425"/>
      <c r="K608" s="425"/>
      <c r="L608" s="425"/>
      <c r="M608" s="425"/>
      <c r="N608" s="425"/>
      <c r="O608" s="425"/>
      <c r="P608" s="425"/>
      <c r="Q608" s="425"/>
      <c r="R608" s="425"/>
      <c r="S608" s="425"/>
      <c r="T608" s="425"/>
      <c r="U608" s="425"/>
      <c r="V608" s="425"/>
      <c r="W608" s="425"/>
      <c r="X608" s="425"/>
      <c r="Y608" s="425"/>
      <c r="Z608" s="425"/>
      <c r="AA608" s="425"/>
      <c r="AB608" s="425"/>
      <c r="AC608" s="425"/>
      <c r="AD608" s="425"/>
      <c r="AE608" s="425"/>
      <c r="AF608" s="425"/>
      <c r="AG608" s="425"/>
      <c r="AH608" s="425"/>
      <c r="AI608" s="425"/>
      <c r="AJ608" s="425"/>
      <c r="AK608" s="425"/>
      <c r="AL608" s="425"/>
      <c r="AM608" s="425"/>
      <c r="AN608" s="425"/>
      <c r="AO608" s="425"/>
      <c r="AP608" s="425"/>
      <c r="AQ608" s="425"/>
      <c r="AR608" s="425"/>
      <c r="AS608" s="425"/>
      <c r="AT608" s="425"/>
      <c r="AU608" s="425"/>
      <c r="AV608" s="425"/>
      <c r="AW608" s="425"/>
      <c r="AX608" s="425"/>
      <c r="AY608" s="425"/>
      <c r="AZ608" s="425"/>
      <c r="BA608" s="425"/>
      <c r="BB608" s="425"/>
      <c r="BC608" s="425"/>
      <c r="BD608" s="425"/>
      <c r="BE608" s="425"/>
      <c r="BF608" s="425"/>
      <c r="BG608" s="425"/>
      <c r="BH608" s="425"/>
      <c r="BI608" s="425"/>
      <c r="BJ608" s="425"/>
      <c r="BK608" s="425"/>
    </row>
    <row r="609" spans="1:63" ht="12.75" customHeight="1" x14ac:dyDescent="0.2">
      <c r="A609" s="425"/>
      <c r="B609" s="425"/>
      <c r="C609" s="425"/>
      <c r="D609" s="425"/>
      <c r="E609" s="425"/>
      <c r="F609" s="425"/>
      <c r="G609" s="425"/>
      <c r="H609" s="425"/>
      <c r="I609" s="425"/>
      <c r="J609" s="425"/>
      <c r="K609" s="425"/>
      <c r="L609" s="425"/>
      <c r="M609" s="425"/>
      <c r="N609" s="425"/>
      <c r="O609" s="425"/>
      <c r="P609" s="425"/>
      <c r="Q609" s="425"/>
      <c r="R609" s="425"/>
      <c r="S609" s="425"/>
      <c r="T609" s="425"/>
      <c r="U609" s="425"/>
      <c r="V609" s="425"/>
      <c r="W609" s="425"/>
      <c r="X609" s="425"/>
      <c r="Y609" s="425"/>
      <c r="Z609" s="425"/>
      <c r="AA609" s="425"/>
      <c r="AB609" s="425"/>
      <c r="AC609" s="425"/>
      <c r="AD609" s="425"/>
      <c r="AE609" s="425"/>
      <c r="AF609" s="425"/>
      <c r="AG609" s="425"/>
      <c r="AH609" s="425"/>
      <c r="AI609" s="425"/>
      <c r="AJ609" s="425"/>
      <c r="AK609" s="425"/>
      <c r="AL609" s="425"/>
      <c r="AM609" s="425"/>
      <c r="AN609" s="425"/>
      <c r="AO609" s="425"/>
      <c r="AP609" s="425"/>
      <c r="AQ609" s="425"/>
      <c r="AR609" s="425"/>
      <c r="AS609" s="425"/>
      <c r="AT609" s="425"/>
      <c r="AU609" s="425"/>
      <c r="AV609" s="425"/>
      <c r="AW609" s="425"/>
      <c r="AX609" s="425"/>
      <c r="AY609" s="425"/>
      <c r="AZ609" s="425"/>
      <c r="BA609" s="425"/>
      <c r="BB609" s="425"/>
      <c r="BC609" s="425"/>
      <c r="BD609" s="425"/>
      <c r="BE609" s="425"/>
      <c r="BF609" s="425"/>
      <c r="BG609" s="425"/>
      <c r="BH609" s="425"/>
      <c r="BI609" s="425"/>
      <c r="BJ609" s="425"/>
      <c r="BK609" s="425"/>
    </row>
    <row r="610" spans="1:63" ht="12.75" customHeight="1" x14ac:dyDescent="0.2">
      <c r="A610" s="425"/>
      <c r="B610" s="425"/>
      <c r="C610" s="425"/>
      <c r="D610" s="425"/>
      <c r="E610" s="425"/>
      <c r="F610" s="425"/>
      <c r="G610" s="425"/>
      <c r="H610" s="425"/>
      <c r="I610" s="425"/>
      <c r="J610" s="425"/>
      <c r="K610" s="425"/>
      <c r="L610" s="425"/>
      <c r="M610" s="425"/>
      <c r="N610" s="425"/>
      <c r="O610" s="425"/>
      <c r="P610" s="425"/>
      <c r="Q610" s="425"/>
      <c r="R610" s="425"/>
      <c r="S610" s="425"/>
      <c r="T610" s="425"/>
      <c r="U610" s="425"/>
      <c r="V610" s="425"/>
      <c r="W610" s="425"/>
      <c r="X610" s="425"/>
      <c r="Y610" s="425"/>
      <c r="Z610" s="425"/>
      <c r="AA610" s="425"/>
      <c r="AB610" s="425"/>
      <c r="AC610" s="425"/>
      <c r="AD610" s="425"/>
      <c r="AE610" s="425"/>
      <c r="AF610" s="425"/>
      <c r="AG610" s="425"/>
      <c r="AH610" s="425"/>
      <c r="AI610" s="425"/>
      <c r="AJ610" s="425"/>
      <c r="AK610" s="425"/>
      <c r="AL610" s="425"/>
      <c r="AM610" s="425"/>
      <c r="AN610" s="425"/>
      <c r="AO610" s="425"/>
      <c r="AP610" s="425"/>
      <c r="AQ610" s="425"/>
      <c r="AR610" s="425"/>
      <c r="AS610" s="425"/>
      <c r="AT610" s="425"/>
      <c r="AU610" s="425"/>
      <c r="AV610" s="425"/>
      <c r="AW610" s="425"/>
      <c r="AX610" s="425"/>
      <c r="AY610" s="425"/>
      <c r="AZ610" s="425"/>
      <c r="BA610" s="425"/>
      <c r="BB610" s="425"/>
      <c r="BC610" s="425"/>
      <c r="BD610" s="425"/>
      <c r="BE610" s="425"/>
      <c r="BF610" s="425"/>
      <c r="BG610" s="425"/>
      <c r="BH610" s="425"/>
      <c r="BI610" s="425"/>
      <c r="BJ610" s="425"/>
      <c r="BK610" s="425"/>
    </row>
    <row r="611" spans="1:63" ht="12.75" customHeight="1" x14ac:dyDescent="0.2">
      <c r="A611" s="425"/>
      <c r="B611" s="425"/>
      <c r="C611" s="425"/>
      <c r="D611" s="425"/>
      <c r="E611" s="425"/>
      <c r="F611" s="425"/>
      <c r="G611" s="425"/>
      <c r="H611" s="425"/>
      <c r="I611" s="425"/>
      <c r="J611" s="425"/>
      <c r="K611" s="425"/>
      <c r="L611" s="425"/>
      <c r="M611" s="425"/>
      <c r="N611" s="425"/>
      <c r="O611" s="425"/>
      <c r="P611" s="425"/>
      <c r="Q611" s="425"/>
      <c r="R611" s="425"/>
      <c r="S611" s="425"/>
      <c r="T611" s="425"/>
      <c r="U611" s="425"/>
      <c r="V611" s="425"/>
      <c r="W611" s="425"/>
      <c r="X611" s="425"/>
      <c r="Y611" s="425"/>
      <c r="Z611" s="425"/>
      <c r="AA611" s="425"/>
      <c r="AB611" s="425"/>
      <c r="AC611" s="425"/>
      <c r="AD611" s="425"/>
      <c r="AE611" s="425"/>
      <c r="AF611" s="425"/>
      <c r="AG611" s="425"/>
      <c r="AH611" s="425"/>
      <c r="AI611" s="425"/>
      <c r="AJ611" s="425"/>
      <c r="AK611" s="425"/>
      <c r="AL611" s="425"/>
      <c r="AM611" s="425"/>
      <c r="AN611" s="425"/>
      <c r="AO611" s="425"/>
      <c r="AP611" s="425"/>
      <c r="AQ611" s="425"/>
      <c r="AR611" s="425"/>
      <c r="AS611" s="425"/>
      <c r="AT611" s="425"/>
      <c r="AU611" s="425"/>
      <c r="AV611" s="425"/>
      <c r="AW611" s="425"/>
      <c r="AX611" s="425"/>
      <c r="AY611" s="425"/>
      <c r="AZ611" s="425"/>
      <c r="BA611" s="425"/>
      <c r="BB611" s="425"/>
      <c r="BC611" s="425"/>
      <c r="BD611" s="425"/>
      <c r="BE611" s="425"/>
      <c r="BF611" s="425"/>
      <c r="BG611" s="425"/>
      <c r="BH611" s="425"/>
      <c r="BI611" s="425"/>
      <c r="BJ611" s="425"/>
      <c r="BK611" s="425"/>
    </row>
    <row r="612" spans="1:63" ht="12.75" customHeight="1" x14ac:dyDescent="0.2">
      <c r="A612" s="425"/>
      <c r="B612" s="425"/>
      <c r="C612" s="425"/>
      <c r="D612" s="425"/>
      <c r="E612" s="425"/>
      <c r="F612" s="425"/>
      <c r="G612" s="425"/>
      <c r="H612" s="425"/>
      <c r="I612" s="425"/>
      <c r="J612" s="425"/>
      <c r="K612" s="425"/>
      <c r="L612" s="425"/>
      <c r="M612" s="425"/>
      <c r="N612" s="425"/>
      <c r="O612" s="425"/>
      <c r="P612" s="425"/>
      <c r="Q612" s="425"/>
      <c r="R612" s="425"/>
      <c r="S612" s="425"/>
      <c r="T612" s="425"/>
      <c r="U612" s="425"/>
      <c r="V612" s="425"/>
      <c r="W612" s="425"/>
      <c r="X612" s="425"/>
      <c r="Y612" s="425"/>
      <c r="Z612" s="425"/>
      <c r="AA612" s="425"/>
      <c r="AB612" s="425"/>
      <c r="AC612" s="425"/>
      <c r="AD612" s="425"/>
      <c r="AE612" s="425"/>
      <c r="AF612" s="425"/>
      <c r="AG612" s="425"/>
      <c r="AH612" s="425"/>
      <c r="AI612" s="425"/>
      <c r="AJ612" s="425"/>
      <c r="AK612" s="425"/>
      <c r="AL612" s="425"/>
      <c r="AM612" s="425"/>
      <c r="AN612" s="425"/>
      <c r="AO612" s="425"/>
      <c r="AP612" s="425"/>
      <c r="AQ612" s="425"/>
      <c r="AR612" s="425"/>
      <c r="AS612" s="425"/>
      <c r="AT612" s="425"/>
      <c r="AU612" s="425"/>
      <c r="AV612" s="425"/>
      <c r="AW612" s="425"/>
      <c r="AX612" s="425"/>
      <c r="AY612" s="425"/>
      <c r="AZ612" s="425"/>
      <c r="BA612" s="425"/>
      <c r="BB612" s="425"/>
      <c r="BC612" s="425"/>
      <c r="BD612" s="425"/>
      <c r="BE612" s="425"/>
      <c r="BF612" s="425"/>
      <c r="BG612" s="425"/>
      <c r="BH612" s="425"/>
      <c r="BI612" s="425"/>
      <c r="BJ612" s="425"/>
      <c r="BK612" s="425"/>
    </row>
    <row r="613" spans="1:63" ht="12.75" customHeight="1" x14ac:dyDescent="0.2">
      <c r="A613" s="425"/>
      <c r="B613" s="425"/>
      <c r="C613" s="425"/>
      <c r="D613" s="425"/>
      <c r="E613" s="425"/>
      <c r="F613" s="425"/>
      <c r="G613" s="425"/>
      <c r="H613" s="425"/>
      <c r="I613" s="425"/>
      <c r="J613" s="425"/>
      <c r="K613" s="425"/>
      <c r="L613" s="425"/>
      <c r="M613" s="425"/>
      <c r="N613" s="425"/>
      <c r="O613" s="425"/>
      <c r="P613" s="425"/>
      <c r="Q613" s="425"/>
      <c r="R613" s="425"/>
      <c r="S613" s="425"/>
      <c r="T613" s="425"/>
      <c r="U613" s="425"/>
      <c r="V613" s="425"/>
      <c r="W613" s="425"/>
      <c r="X613" s="425"/>
      <c r="Y613" s="425"/>
      <c r="Z613" s="425"/>
      <c r="AA613" s="425"/>
      <c r="AB613" s="425"/>
      <c r="AC613" s="425"/>
      <c r="AD613" s="425"/>
      <c r="AE613" s="425"/>
      <c r="AF613" s="425"/>
      <c r="AG613" s="425"/>
      <c r="AH613" s="425"/>
      <c r="AI613" s="425"/>
      <c r="AJ613" s="425"/>
      <c r="AK613" s="425"/>
      <c r="AL613" s="425"/>
      <c r="AM613" s="425"/>
      <c r="AN613" s="425"/>
      <c r="AO613" s="425"/>
      <c r="AP613" s="425"/>
      <c r="AQ613" s="425"/>
      <c r="AR613" s="425"/>
      <c r="AS613" s="425"/>
      <c r="AT613" s="425"/>
      <c r="AU613" s="425"/>
      <c r="AV613" s="425"/>
      <c r="AW613" s="425"/>
      <c r="AX613" s="425"/>
      <c r="AY613" s="425"/>
      <c r="AZ613" s="425"/>
      <c r="BA613" s="425"/>
      <c r="BB613" s="425"/>
      <c r="BC613" s="425"/>
      <c r="BD613" s="425"/>
      <c r="BE613" s="425"/>
      <c r="BF613" s="425"/>
      <c r="BG613" s="425"/>
      <c r="BH613" s="425"/>
      <c r="BI613" s="425"/>
      <c r="BJ613" s="425"/>
      <c r="BK613" s="425"/>
    </row>
    <row r="614" spans="1:63" ht="12.75" customHeight="1" x14ac:dyDescent="0.2">
      <c r="A614" s="425"/>
      <c r="B614" s="425"/>
      <c r="C614" s="425"/>
      <c r="D614" s="425"/>
      <c r="E614" s="425"/>
      <c r="F614" s="425"/>
      <c r="G614" s="425"/>
      <c r="H614" s="425"/>
      <c r="I614" s="425"/>
      <c r="J614" s="425"/>
      <c r="K614" s="425"/>
      <c r="L614" s="425"/>
      <c r="M614" s="425"/>
      <c r="N614" s="425"/>
      <c r="O614" s="425"/>
      <c r="P614" s="425"/>
      <c r="Q614" s="425"/>
      <c r="R614" s="425"/>
      <c r="S614" s="425"/>
      <c r="T614" s="425"/>
      <c r="U614" s="425"/>
      <c r="V614" s="425"/>
      <c r="W614" s="425"/>
      <c r="X614" s="425"/>
      <c r="Y614" s="425"/>
      <c r="Z614" s="425"/>
      <c r="AA614" s="425"/>
      <c r="AB614" s="425"/>
      <c r="AC614" s="425"/>
      <c r="AD614" s="425"/>
      <c r="AE614" s="425"/>
      <c r="AF614" s="425"/>
      <c r="AG614" s="425"/>
      <c r="AH614" s="425"/>
      <c r="AI614" s="425"/>
      <c r="AJ614" s="425"/>
      <c r="AK614" s="425"/>
      <c r="AL614" s="425"/>
      <c r="AM614" s="425"/>
      <c r="AN614" s="425"/>
      <c r="AO614" s="425"/>
      <c r="AP614" s="425"/>
      <c r="AQ614" s="425"/>
      <c r="AR614" s="425"/>
      <c r="AS614" s="425"/>
      <c r="AT614" s="425"/>
      <c r="AU614" s="425"/>
      <c r="AV614" s="425"/>
      <c r="AW614" s="425"/>
      <c r="AX614" s="425"/>
      <c r="AY614" s="425"/>
      <c r="AZ614" s="425"/>
      <c r="BA614" s="425"/>
      <c r="BB614" s="425"/>
      <c r="BC614" s="425"/>
      <c r="BD614" s="425"/>
      <c r="BE614" s="425"/>
      <c r="BF614" s="425"/>
      <c r="BG614" s="425"/>
      <c r="BH614" s="425"/>
      <c r="BI614" s="425"/>
      <c r="BJ614" s="425"/>
      <c r="BK614" s="425"/>
    </row>
    <row r="615" spans="1:63" ht="12.75" customHeight="1" x14ac:dyDescent="0.2">
      <c r="A615" s="425"/>
      <c r="B615" s="425"/>
      <c r="C615" s="425"/>
      <c r="D615" s="425"/>
      <c r="E615" s="425"/>
      <c r="F615" s="425"/>
      <c r="G615" s="425"/>
      <c r="H615" s="425"/>
      <c r="I615" s="425"/>
      <c r="J615" s="425"/>
      <c r="K615" s="425"/>
      <c r="L615" s="425"/>
      <c r="M615" s="425"/>
      <c r="N615" s="425"/>
      <c r="O615" s="425"/>
      <c r="P615" s="425"/>
      <c r="Q615" s="425"/>
      <c r="R615" s="425"/>
      <c r="S615" s="425"/>
      <c r="T615" s="425"/>
      <c r="U615" s="425"/>
      <c r="V615" s="425"/>
      <c r="W615" s="425"/>
      <c r="X615" s="425"/>
      <c r="Y615" s="425"/>
      <c r="Z615" s="425"/>
      <c r="AA615" s="425"/>
      <c r="AB615" s="425"/>
      <c r="AC615" s="425"/>
      <c r="AD615" s="425"/>
      <c r="AE615" s="425"/>
      <c r="AF615" s="425"/>
      <c r="AG615" s="425"/>
      <c r="AH615" s="425"/>
      <c r="AI615" s="425"/>
      <c r="AJ615" s="425"/>
      <c r="AK615" s="425"/>
      <c r="AL615" s="425"/>
      <c r="AM615" s="425"/>
      <c r="AN615" s="425"/>
      <c r="AO615" s="425"/>
      <c r="AP615" s="425"/>
      <c r="AQ615" s="425"/>
      <c r="AR615" s="425"/>
      <c r="AS615" s="425"/>
      <c r="AT615" s="425"/>
      <c r="AU615" s="425"/>
      <c r="AV615" s="425"/>
      <c r="AW615" s="425"/>
      <c r="AX615" s="425"/>
      <c r="AY615" s="425"/>
      <c r="AZ615" s="425"/>
      <c r="BA615" s="425"/>
      <c r="BB615" s="425"/>
      <c r="BC615" s="425"/>
      <c r="BD615" s="425"/>
      <c r="BE615" s="425"/>
      <c r="BF615" s="425"/>
      <c r="BG615" s="425"/>
      <c r="BH615" s="425"/>
      <c r="BI615" s="425"/>
      <c r="BJ615" s="425"/>
      <c r="BK615" s="425"/>
    </row>
    <row r="616" spans="1:63" ht="12.75" customHeight="1" x14ac:dyDescent="0.2">
      <c r="A616" s="425"/>
      <c r="B616" s="425"/>
      <c r="C616" s="425"/>
      <c r="D616" s="425"/>
      <c r="E616" s="425"/>
      <c r="F616" s="425"/>
      <c r="G616" s="425"/>
      <c r="H616" s="425"/>
      <c r="I616" s="425"/>
      <c r="J616" s="425"/>
      <c r="K616" s="425"/>
      <c r="L616" s="425"/>
      <c r="M616" s="425"/>
      <c r="N616" s="425"/>
      <c r="O616" s="425"/>
      <c r="P616" s="425"/>
      <c r="Q616" s="425"/>
      <c r="R616" s="425"/>
      <c r="S616" s="425"/>
      <c r="T616" s="425"/>
      <c r="U616" s="425"/>
      <c r="V616" s="425"/>
      <c r="W616" s="425"/>
      <c r="X616" s="425"/>
      <c r="Y616" s="425"/>
      <c r="Z616" s="425"/>
      <c r="AA616" s="425"/>
      <c r="AB616" s="425"/>
      <c r="AC616" s="425"/>
      <c r="AD616" s="425"/>
      <c r="AE616" s="425"/>
      <c r="AF616" s="425"/>
      <c r="AG616" s="425"/>
      <c r="AH616" s="425"/>
      <c r="AI616" s="425"/>
      <c r="AJ616" s="425"/>
      <c r="AK616" s="425"/>
      <c r="AL616" s="425"/>
      <c r="AM616" s="425"/>
      <c r="AN616" s="425"/>
      <c r="AO616" s="425"/>
      <c r="AP616" s="425"/>
      <c r="AQ616" s="425"/>
      <c r="AR616" s="425"/>
      <c r="AS616" s="425"/>
      <c r="AT616" s="425"/>
      <c r="AU616" s="425"/>
      <c r="AV616" s="425"/>
      <c r="AW616" s="425"/>
      <c r="AX616" s="425"/>
      <c r="AY616" s="425"/>
      <c r="AZ616" s="425"/>
      <c r="BA616" s="425"/>
      <c r="BB616" s="425"/>
      <c r="BC616" s="425"/>
      <c r="BD616" s="425"/>
      <c r="BE616" s="425"/>
      <c r="BF616" s="425"/>
      <c r="BG616" s="425"/>
      <c r="BH616" s="425"/>
      <c r="BI616" s="425"/>
      <c r="BJ616" s="425"/>
      <c r="BK616" s="425"/>
    </row>
    <row r="617" spans="1:63" ht="12.75" customHeight="1" x14ac:dyDescent="0.2">
      <c r="A617" s="425"/>
      <c r="B617" s="425"/>
      <c r="C617" s="425"/>
      <c r="D617" s="425"/>
      <c r="E617" s="425"/>
      <c r="F617" s="425"/>
      <c r="G617" s="425"/>
      <c r="H617" s="425"/>
      <c r="I617" s="425"/>
      <c r="J617" s="425"/>
      <c r="K617" s="425"/>
      <c r="L617" s="425"/>
      <c r="M617" s="425"/>
      <c r="N617" s="425"/>
      <c r="O617" s="425"/>
      <c r="P617" s="425"/>
      <c r="Q617" s="425"/>
      <c r="R617" s="425"/>
      <c r="S617" s="425"/>
      <c r="T617" s="425"/>
      <c r="U617" s="425"/>
      <c r="V617" s="425"/>
      <c r="W617" s="425"/>
      <c r="X617" s="425"/>
      <c r="Y617" s="425"/>
      <c r="Z617" s="425"/>
      <c r="AA617" s="425"/>
      <c r="AB617" s="425"/>
      <c r="AC617" s="425"/>
      <c r="AD617" s="425"/>
      <c r="AE617" s="425"/>
      <c r="AF617" s="425"/>
      <c r="AG617" s="425"/>
      <c r="AH617" s="425"/>
      <c r="AI617" s="425"/>
      <c r="AJ617" s="425"/>
      <c r="AK617" s="425"/>
      <c r="AL617" s="425"/>
      <c r="AM617" s="425"/>
      <c r="AN617" s="425"/>
      <c r="AO617" s="425"/>
      <c r="AP617" s="425"/>
      <c r="AQ617" s="425"/>
      <c r="AR617" s="425"/>
      <c r="AS617" s="425"/>
      <c r="AT617" s="425"/>
      <c r="AU617" s="425"/>
      <c r="AV617" s="425"/>
      <c r="AW617" s="425"/>
      <c r="AX617" s="425"/>
      <c r="AY617" s="425"/>
      <c r="AZ617" s="425"/>
      <c r="BA617" s="425"/>
      <c r="BB617" s="425"/>
      <c r="BC617" s="425"/>
      <c r="BD617" s="425"/>
      <c r="BE617" s="425"/>
      <c r="BF617" s="425"/>
      <c r="BG617" s="425"/>
      <c r="BH617" s="425"/>
      <c r="BI617" s="425"/>
      <c r="BJ617" s="425"/>
      <c r="BK617" s="425"/>
    </row>
    <row r="618" spans="1:63" ht="12.75" customHeight="1" x14ac:dyDescent="0.2">
      <c r="A618" s="425"/>
      <c r="B618" s="425"/>
      <c r="C618" s="425"/>
      <c r="D618" s="425"/>
      <c r="E618" s="425"/>
      <c r="F618" s="425"/>
      <c r="G618" s="425"/>
      <c r="H618" s="425"/>
      <c r="I618" s="425"/>
      <c r="J618" s="425"/>
      <c r="K618" s="425"/>
      <c r="L618" s="425"/>
      <c r="M618" s="425"/>
      <c r="N618" s="425"/>
      <c r="O618" s="425"/>
      <c r="P618" s="425"/>
      <c r="Q618" s="425"/>
      <c r="R618" s="425"/>
      <c r="S618" s="425"/>
      <c r="T618" s="425"/>
      <c r="U618" s="425"/>
      <c r="V618" s="425"/>
      <c r="W618" s="425"/>
      <c r="X618" s="425"/>
      <c r="Y618" s="425"/>
      <c r="Z618" s="425"/>
      <c r="AA618" s="425"/>
      <c r="AB618" s="425"/>
      <c r="AC618" s="425"/>
      <c r="AD618" s="425"/>
      <c r="AE618" s="425"/>
      <c r="AF618" s="425"/>
      <c r="AG618" s="425"/>
      <c r="AH618" s="425"/>
      <c r="AI618" s="425"/>
      <c r="AJ618" s="425"/>
      <c r="AK618" s="425"/>
      <c r="AL618" s="425"/>
      <c r="AM618" s="425"/>
      <c r="AN618" s="425"/>
      <c r="AO618" s="425"/>
      <c r="AP618" s="425"/>
      <c r="AQ618" s="425"/>
      <c r="AR618" s="425"/>
      <c r="AS618" s="425"/>
      <c r="AT618" s="425"/>
      <c r="AU618" s="425"/>
      <c r="AV618" s="425"/>
      <c r="AW618" s="425"/>
      <c r="AX618" s="425"/>
      <c r="AY618" s="425"/>
      <c r="AZ618" s="425"/>
      <c r="BA618" s="425"/>
      <c r="BB618" s="425"/>
      <c r="BC618" s="425"/>
      <c r="BD618" s="425"/>
      <c r="BE618" s="425"/>
      <c r="BF618" s="425"/>
      <c r="BG618" s="425"/>
      <c r="BH618" s="425"/>
      <c r="BI618" s="425"/>
      <c r="BJ618" s="425"/>
      <c r="BK618" s="425"/>
    </row>
    <row r="619" spans="1:63" ht="12.75" customHeight="1" x14ac:dyDescent="0.2">
      <c r="A619" s="425"/>
      <c r="B619" s="425"/>
      <c r="C619" s="425"/>
      <c r="D619" s="425"/>
      <c r="E619" s="425"/>
      <c r="F619" s="425"/>
      <c r="G619" s="425"/>
      <c r="H619" s="425"/>
      <c r="I619" s="425"/>
      <c r="J619" s="425"/>
      <c r="K619" s="425"/>
      <c r="L619" s="425"/>
      <c r="M619" s="425"/>
      <c r="N619" s="425"/>
      <c r="O619" s="425"/>
      <c r="P619" s="425"/>
      <c r="Q619" s="425"/>
      <c r="R619" s="425"/>
      <c r="S619" s="425"/>
      <c r="T619" s="425"/>
      <c r="U619" s="425"/>
      <c r="V619" s="425"/>
      <c r="W619" s="425"/>
      <c r="X619" s="425"/>
      <c r="Y619" s="425"/>
      <c r="Z619" s="425"/>
      <c r="AA619" s="425"/>
      <c r="AB619" s="425"/>
      <c r="AC619" s="425"/>
      <c r="AD619" s="425"/>
      <c r="AE619" s="425"/>
      <c r="AF619" s="425"/>
      <c r="AG619" s="425"/>
      <c r="AH619" s="425"/>
      <c r="AI619" s="425"/>
      <c r="AJ619" s="425"/>
      <c r="AK619" s="425"/>
      <c r="AL619" s="425"/>
      <c r="AM619" s="425"/>
      <c r="AN619" s="425"/>
      <c r="AO619" s="425"/>
      <c r="AP619" s="425"/>
      <c r="AQ619" s="425"/>
      <c r="AR619" s="425"/>
      <c r="AS619" s="425"/>
      <c r="AT619" s="425"/>
      <c r="AU619" s="425"/>
      <c r="AV619" s="425"/>
      <c r="AW619" s="425"/>
      <c r="AX619" s="425"/>
      <c r="AY619" s="425"/>
      <c r="AZ619" s="425"/>
      <c r="BA619" s="425"/>
      <c r="BB619" s="425"/>
      <c r="BC619" s="425"/>
      <c r="BD619" s="425"/>
      <c r="BE619" s="425"/>
      <c r="BF619" s="425"/>
      <c r="BG619" s="425"/>
      <c r="BH619" s="425"/>
      <c r="BI619" s="425"/>
      <c r="BJ619" s="425"/>
      <c r="BK619" s="425"/>
    </row>
    <row r="620" spans="1:63" ht="12.75" customHeight="1" x14ac:dyDescent="0.2">
      <c r="A620" s="425"/>
      <c r="B620" s="425"/>
      <c r="C620" s="425"/>
      <c r="D620" s="425"/>
      <c r="E620" s="425"/>
      <c r="F620" s="425"/>
      <c r="G620" s="425"/>
      <c r="H620" s="425"/>
      <c r="I620" s="425"/>
      <c r="J620" s="425"/>
      <c r="K620" s="425"/>
      <c r="L620" s="425"/>
      <c r="M620" s="425"/>
      <c r="N620" s="425"/>
      <c r="O620" s="425"/>
      <c r="P620" s="425"/>
      <c r="Q620" s="425"/>
      <c r="R620" s="425"/>
      <c r="S620" s="425"/>
      <c r="T620" s="425"/>
      <c r="U620" s="425"/>
      <c r="V620" s="425"/>
      <c r="W620" s="425"/>
      <c r="X620" s="425"/>
      <c r="Y620" s="425"/>
      <c r="Z620" s="425"/>
      <c r="AA620" s="425"/>
      <c r="AB620" s="425"/>
      <c r="AC620" s="425"/>
      <c r="AD620" s="425"/>
      <c r="AE620" s="425"/>
      <c r="AF620" s="425"/>
      <c r="AG620" s="425"/>
      <c r="AH620" s="425"/>
      <c r="AI620" s="425"/>
      <c r="AJ620" s="425"/>
      <c r="AK620" s="425"/>
      <c r="AL620" s="425"/>
      <c r="AM620" s="425"/>
      <c r="AN620" s="425"/>
      <c r="AO620" s="425"/>
      <c r="AP620" s="425"/>
      <c r="AQ620" s="425"/>
      <c r="AR620" s="425"/>
      <c r="AS620" s="425"/>
      <c r="AT620" s="425"/>
      <c r="AU620" s="425"/>
      <c r="AV620" s="425"/>
      <c r="AW620" s="425"/>
      <c r="AX620" s="425"/>
      <c r="AY620" s="425"/>
      <c r="AZ620" s="425"/>
      <c r="BA620" s="425"/>
      <c r="BB620" s="425"/>
      <c r="BC620" s="425"/>
      <c r="BD620" s="425"/>
      <c r="BE620" s="425"/>
      <c r="BF620" s="425"/>
      <c r="BG620" s="425"/>
      <c r="BH620" s="425"/>
      <c r="BI620" s="425"/>
      <c r="BJ620" s="425"/>
      <c r="BK620" s="425"/>
    </row>
    <row r="621" spans="1:63" ht="12.75" customHeight="1" x14ac:dyDescent="0.2">
      <c r="A621" s="425"/>
      <c r="B621" s="425"/>
      <c r="C621" s="425"/>
      <c r="D621" s="425"/>
      <c r="E621" s="425"/>
      <c r="F621" s="425"/>
      <c r="G621" s="425"/>
      <c r="H621" s="425"/>
      <c r="I621" s="425"/>
      <c r="J621" s="425"/>
      <c r="K621" s="425"/>
      <c r="L621" s="425"/>
      <c r="M621" s="425"/>
      <c r="N621" s="425"/>
      <c r="O621" s="425"/>
      <c r="P621" s="425"/>
      <c r="Q621" s="425"/>
      <c r="R621" s="425"/>
      <c r="S621" s="425"/>
      <c r="T621" s="425"/>
      <c r="U621" s="425"/>
      <c r="V621" s="425"/>
      <c r="W621" s="425"/>
      <c r="X621" s="425"/>
      <c r="Y621" s="425"/>
      <c r="Z621" s="425"/>
      <c r="AA621" s="425"/>
      <c r="AB621" s="425"/>
      <c r="AC621" s="425"/>
      <c r="AD621" s="425"/>
      <c r="AE621" s="425"/>
      <c r="AF621" s="425"/>
      <c r="AG621" s="425"/>
      <c r="AH621" s="425"/>
      <c r="AI621" s="425"/>
      <c r="AJ621" s="425"/>
      <c r="AK621" s="425"/>
      <c r="AL621" s="425"/>
      <c r="AM621" s="425"/>
      <c r="AN621" s="425"/>
      <c r="AO621" s="425"/>
      <c r="AP621" s="425"/>
      <c r="AQ621" s="425"/>
      <c r="AR621" s="425"/>
      <c r="AS621" s="425"/>
      <c r="AT621" s="425"/>
      <c r="AU621" s="425"/>
      <c r="AV621" s="425"/>
      <c r="AW621" s="425"/>
      <c r="AX621" s="425"/>
      <c r="AY621" s="425"/>
      <c r="AZ621" s="425"/>
      <c r="BA621" s="425"/>
      <c r="BB621" s="425"/>
      <c r="BC621" s="425"/>
      <c r="BD621" s="425"/>
      <c r="BE621" s="425"/>
      <c r="BF621" s="425"/>
      <c r="BG621" s="425"/>
      <c r="BH621" s="425"/>
      <c r="BI621" s="425"/>
      <c r="BJ621" s="425"/>
      <c r="BK621" s="425"/>
    </row>
    <row r="622" spans="1:63" ht="12.75" customHeight="1" x14ac:dyDescent="0.2">
      <c r="A622" s="425"/>
      <c r="B622" s="425"/>
      <c r="C622" s="425"/>
      <c r="D622" s="425"/>
      <c r="E622" s="425"/>
      <c r="F622" s="425"/>
      <c r="G622" s="425"/>
      <c r="H622" s="425"/>
      <c r="I622" s="425"/>
      <c r="J622" s="425"/>
      <c r="K622" s="425"/>
      <c r="L622" s="425"/>
      <c r="M622" s="425"/>
      <c r="N622" s="425"/>
      <c r="O622" s="425"/>
      <c r="P622" s="425"/>
      <c r="Q622" s="425"/>
      <c r="R622" s="425"/>
      <c r="S622" s="425"/>
      <c r="T622" s="425"/>
      <c r="U622" s="425"/>
      <c r="V622" s="425"/>
      <c r="W622" s="425"/>
      <c r="X622" s="425"/>
      <c r="Y622" s="425"/>
      <c r="Z622" s="425"/>
      <c r="AA622" s="425"/>
      <c r="AB622" s="425"/>
      <c r="AC622" s="425"/>
      <c r="AD622" s="425"/>
      <c r="AE622" s="425"/>
      <c r="AF622" s="425"/>
      <c r="AG622" s="425"/>
      <c r="AH622" s="425"/>
      <c r="AI622" s="425"/>
      <c r="AJ622" s="425"/>
      <c r="AK622" s="425"/>
      <c r="AL622" s="425"/>
      <c r="AM622" s="425"/>
      <c r="AN622" s="425"/>
      <c r="AO622" s="425"/>
      <c r="AP622" s="425"/>
      <c r="AQ622" s="425"/>
      <c r="AR622" s="425"/>
      <c r="AS622" s="425"/>
      <c r="AT622" s="425"/>
      <c r="AU622" s="425"/>
      <c r="AV622" s="425"/>
      <c r="AW622" s="425"/>
      <c r="AX622" s="425"/>
      <c r="AY622" s="425"/>
      <c r="AZ622" s="425"/>
      <c r="BA622" s="425"/>
      <c r="BB622" s="425"/>
      <c r="BC622" s="425"/>
      <c r="BD622" s="425"/>
      <c r="BE622" s="425"/>
      <c r="BF622" s="425"/>
      <c r="BG622" s="425"/>
      <c r="BH622" s="425"/>
      <c r="BI622" s="425"/>
      <c r="BJ622" s="425"/>
      <c r="BK622" s="425"/>
    </row>
    <row r="623" spans="1:63" ht="12.75" customHeight="1" x14ac:dyDescent="0.2">
      <c r="A623" s="425"/>
      <c r="B623" s="425"/>
      <c r="C623" s="425"/>
      <c r="D623" s="425"/>
      <c r="E623" s="425"/>
      <c r="F623" s="425"/>
      <c r="G623" s="425"/>
      <c r="H623" s="425"/>
      <c r="I623" s="425"/>
      <c r="J623" s="425"/>
      <c r="K623" s="425"/>
      <c r="L623" s="425"/>
      <c r="M623" s="425"/>
      <c r="N623" s="425"/>
      <c r="O623" s="425"/>
      <c r="P623" s="425"/>
      <c r="Q623" s="425"/>
      <c r="R623" s="425"/>
      <c r="S623" s="425"/>
      <c r="T623" s="425"/>
      <c r="U623" s="425"/>
      <c r="V623" s="425"/>
      <c r="W623" s="425"/>
      <c r="X623" s="425"/>
      <c r="Y623" s="425"/>
      <c r="Z623" s="425"/>
      <c r="AA623" s="425"/>
      <c r="AB623" s="425"/>
      <c r="AC623" s="425"/>
      <c r="AD623" s="425"/>
      <c r="AE623" s="425"/>
      <c r="AF623" s="425"/>
      <c r="AG623" s="425"/>
      <c r="AH623" s="425"/>
      <c r="AI623" s="425"/>
      <c r="AJ623" s="425"/>
      <c r="AK623" s="425"/>
      <c r="AL623" s="425"/>
      <c r="AM623" s="425"/>
      <c r="AN623" s="425"/>
      <c r="AO623" s="425"/>
      <c r="AP623" s="425"/>
      <c r="AQ623" s="425"/>
      <c r="AR623" s="425"/>
      <c r="AS623" s="425"/>
      <c r="AT623" s="425"/>
      <c r="AU623" s="425"/>
      <c r="AV623" s="425"/>
      <c r="AW623" s="425"/>
      <c r="AX623" s="425"/>
      <c r="AY623" s="425"/>
      <c r="AZ623" s="425"/>
      <c r="BA623" s="425"/>
      <c r="BB623" s="425"/>
      <c r="BC623" s="425"/>
      <c r="BD623" s="425"/>
      <c r="BE623" s="425"/>
      <c r="BF623" s="425"/>
      <c r="BG623" s="425"/>
      <c r="BH623" s="425"/>
      <c r="BI623" s="425"/>
      <c r="BJ623" s="425"/>
      <c r="BK623" s="425"/>
    </row>
    <row r="624" spans="1:63" ht="12.75" customHeight="1" x14ac:dyDescent="0.2">
      <c r="A624" s="425"/>
      <c r="B624" s="425"/>
      <c r="C624" s="425"/>
      <c r="D624" s="425"/>
      <c r="E624" s="425"/>
      <c r="F624" s="425"/>
      <c r="G624" s="425"/>
      <c r="H624" s="425"/>
      <c r="I624" s="425"/>
      <c r="J624" s="425"/>
      <c r="K624" s="425"/>
      <c r="L624" s="425"/>
      <c r="M624" s="425"/>
      <c r="N624" s="425"/>
      <c r="O624" s="425"/>
      <c r="P624" s="425"/>
      <c r="Q624" s="425"/>
      <c r="R624" s="425"/>
      <c r="S624" s="425"/>
      <c r="T624" s="425"/>
      <c r="U624" s="425"/>
      <c r="V624" s="425"/>
      <c r="W624" s="425"/>
      <c r="X624" s="425"/>
      <c r="Y624" s="425"/>
      <c r="Z624" s="425"/>
      <c r="AA624" s="425"/>
      <c r="AB624" s="425"/>
      <c r="AC624" s="425"/>
      <c r="AD624" s="425"/>
      <c r="AE624" s="425"/>
      <c r="AF624" s="425"/>
      <c r="AG624" s="425"/>
      <c r="AH624" s="425"/>
      <c r="AI624" s="425"/>
      <c r="AJ624" s="425"/>
      <c r="AK624" s="425"/>
      <c r="AL624" s="425"/>
      <c r="AM624" s="425"/>
      <c r="AN624" s="425"/>
      <c r="AO624" s="425"/>
      <c r="AP624" s="425"/>
      <c r="AQ624" s="425"/>
      <c r="AR624" s="425"/>
      <c r="AS624" s="425"/>
      <c r="AT624" s="425"/>
      <c r="AU624" s="425"/>
      <c r="AV624" s="425"/>
      <c r="AW624" s="425"/>
      <c r="AX624" s="425"/>
      <c r="AY624" s="425"/>
      <c r="AZ624" s="425"/>
      <c r="BA624" s="425"/>
      <c r="BB624" s="425"/>
      <c r="BC624" s="425"/>
      <c r="BD624" s="425"/>
      <c r="BE624" s="425"/>
      <c r="BF624" s="425"/>
      <c r="BG624" s="425"/>
      <c r="BH624" s="425"/>
      <c r="BI624" s="425"/>
      <c r="BJ624" s="425"/>
      <c r="BK624" s="425"/>
    </row>
    <row r="625" spans="1:63" ht="12.75" customHeight="1" x14ac:dyDescent="0.2">
      <c r="A625" s="425"/>
      <c r="B625" s="425"/>
      <c r="C625" s="425"/>
      <c r="D625" s="425"/>
      <c r="E625" s="425"/>
      <c r="F625" s="425"/>
      <c r="G625" s="425"/>
      <c r="H625" s="425"/>
      <c r="I625" s="425"/>
      <c r="J625" s="425"/>
      <c r="K625" s="425"/>
      <c r="L625" s="425"/>
      <c r="M625" s="425"/>
      <c r="N625" s="425"/>
      <c r="O625" s="425"/>
      <c r="P625" s="425"/>
      <c r="Q625" s="425"/>
      <c r="R625" s="425"/>
      <c r="S625" s="425"/>
      <c r="T625" s="425"/>
      <c r="U625" s="425"/>
      <c r="V625" s="425"/>
      <c r="W625" s="425"/>
      <c r="X625" s="425"/>
      <c r="Y625" s="425"/>
      <c r="Z625" s="425"/>
      <c r="AA625" s="425"/>
      <c r="AB625" s="425"/>
      <c r="AC625" s="425"/>
      <c r="AD625" s="425"/>
      <c r="AE625" s="425"/>
      <c r="AF625" s="425"/>
      <c r="AG625" s="425"/>
      <c r="AH625" s="425"/>
      <c r="AI625" s="425"/>
      <c r="AJ625" s="425"/>
      <c r="AK625" s="425"/>
      <c r="AL625" s="425"/>
      <c r="AM625" s="425"/>
      <c r="AN625" s="425"/>
      <c r="AO625" s="425"/>
      <c r="AP625" s="425"/>
      <c r="AQ625" s="425"/>
      <c r="AR625" s="425"/>
      <c r="AS625" s="425"/>
      <c r="AT625" s="425"/>
      <c r="AU625" s="425"/>
      <c r="AV625" s="425"/>
      <c r="AW625" s="425"/>
      <c r="AX625" s="425"/>
      <c r="AY625" s="425"/>
      <c r="AZ625" s="425"/>
      <c r="BA625" s="425"/>
      <c r="BB625" s="425"/>
      <c r="BC625" s="425"/>
      <c r="BD625" s="425"/>
      <c r="BE625" s="425"/>
      <c r="BF625" s="425"/>
      <c r="BG625" s="425"/>
      <c r="BH625" s="425"/>
      <c r="BI625" s="425"/>
      <c r="BJ625" s="425"/>
      <c r="BK625" s="425"/>
    </row>
    <row r="626" spans="1:63" ht="12.75" customHeight="1" x14ac:dyDescent="0.2">
      <c r="A626" s="425"/>
      <c r="B626" s="425"/>
      <c r="C626" s="425"/>
      <c r="D626" s="425"/>
      <c r="E626" s="425"/>
      <c r="F626" s="425"/>
      <c r="G626" s="425"/>
      <c r="H626" s="425"/>
      <c r="I626" s="425"/>
      <c r="J626" s="425"/>
      <c r="K626" s="425"/>
      <c r="L626" s="425"/>
      <c r="M626" s="425"/>
      <c r="N626" s="425"/>
      <c r="O626" s="425"/>
      <c r="P626" s="425"/>
      <c r="Q626" s="425"/>
      <c r="R626" s="425"/>
      <c r="S626" s="425"/>
      <c r="T626" s="425"/>
      <c r="U626" s="425"/>
      <c r="V626" s="425"/>
      <c r="W626" s="425"/>
      <c r="X626" s="425"/>
      <c r="Y626" s="425"/>
      <c r="Z626" s="425"/>
      <c r="AA626" s="425"/>
      <c r="AB626" s="425"/>
      <c r="AC626" s="425"/>
      <c r="AD626" s="425"/>
      <c r="AE626" s="425"/>
      <c r="AF626" s="425"/>
      <c r="AG626" s="425"/>
      <c r="AH626" s="425"/>
      <c r="AI626" s="425"/>
      <c r="AJ626" s="425"/>
      <c r="AK626" s="425"/>
      <c r="AL626" s="425"/>
      <c r="AM626" s="425"/>
      <c r="AN626" s="425"/>
      <c r="AO626" s="425"/>
      <c r="AP626" s="425"/>
      <c r="AQ626" s="425"/>
      <c r="AR626" s="425"/>
      <c r="AS626" s="425"/>
      <c r="AT626" s="425"/>
      <c r="AU626" s="425"/>
      <c r="AV626" s="425"/>
      <c r="AW626" s="425"/>
      <c r="AX626" s="425"/>
      <c r="AY626" s="425"/>
      <c r="AZ626" s="425"/>
      <c r="BA626" s="425"/>
      <c r="BB626" s="425"/>
      <c r="BC626" s="425"/>
      <c r="BD626" s="425"/>
      <c r="BE626" s="425"/>
      <c r="BF626" s="425"/>
      <c r="BG626" s="425"/>
      <c r="BH626" s="425"/>
      <c r="BI626" s="425"/>
      <c r="BJ626" s="425"/>
      <c r="BK626" s="425"/>
    </row>
    <row r="627" spans="1:63" ht="12.75" customHeight="1" x14ac:dyDescent="0.2">
      <c r="A627" s="425"/>
      <c r="B627" s="425"/>
      <c r="C627" s="425"/>
      <c r="D627" s="425"/>
      <c r="E627" s="425"/>
      <c r="F627" s="425"/>
      <c r="G627" s="425"/>
      <c r="H627" s="425"/>
      <c r="I627" s="425"/>
      <c r="J627" s="425"/>
      <c r="K627" s="425"/>
      <c r="L627" s="425"/>
      <c r="M627" s="425"/>
      <c r="N627" s="425"/>
      <c r="O627" s="425"/>
      <c r="P627" s="425"/>
      <c r="Q627" s="425"/>
      <c r="R627" s="425"/>
      <c r="S627" s="425"/>
      <c r="T627" s="425"/>
      <c r="U627" s="425"/>
      <c r="V627" s="425"/>
      <c r="W627" s="425"/>
      <c r="X627" s="425"/>
      <c r="Y627" s="425"/>
      <c r="Z627" s="425"/>
      <c r="AA627" s="425"/>
      <c r="AB627" s="425"/>
      <c r="AC627" s="425"/>
      <c r="AD627" s="425"/>
      <c r="AE627" s="425"/>
      <c r="AF627" s="425"/>
      <c r="AG627" s="425"/>
      <c r="AH627" s="425"/>
      <c r="AI627" s="425"/>
      <c r="AJ627" s="425"/>
      <c r="AK627" s="425"/>
      <c r="AL627" s="425"/>
      <c r="AM627" s="425"/>
      <c r="AN627" s="425"/>
      <c r="AO627" s="425"/>
      <c r="AP627" s="425"/>
      <c r="AQ627" s="425"/>
      <c r="AR627" s="425"/>
      <c r="AS627" s="425"/>
      <c r="AT627" s="425"/>
      <c r="AU627" s="425"/>
      <c r="AV627" s="425"/>
      <c r="AW627" s="425"/>
      <c r="AX627" s="425"/>
      <c r="AY627" s="425"/>
      <c r="AZ627" s="425"/>
      <c r="BA627" s="425"/>
      <c r="BB627" s="425"/>
      <c r="BC627" s="425"/>
      <c r="BD627" s="425"/>
      <c r="BE627" s="425"/>
      <c r="BF627" s="425"/>
      <c r="BG627" s="425"/>
      <c r="BH627" s="425"/>
      <c r="BI627" s="425"/>
      <c r="BJ627" s="425"/>
      <c r="BK627" s="425"/>
    </row>
    <row r="628" spans="1:63" ht="12.75" customHeight="1" x14ac:dyDescent="0.2">
      <c r="A628" s="425"/>
      <c r="B628" s="425"/>
      <c r="C628" s="425"/>
      <c r="D628" s="425"/>
      <c r="E628" s="425"/>
      <c r="F628" s="425"/>
      <c r="G628" s="425"/>
      <c r="H628" s="425"/>
      <c r="I628" s="425"/>
      <c r="J628" s="425"/>
      <c r="K628" s="425"/>
      <c r="L628" s="425"/>
      <c r="M628" s="425"/>
      <c r="N628" s="425"/>
      <c r="O628" s="425"/>
      <c r="P628" s="425"/>
      <c r="Q628" s="425"/>
      <c r="R628" s="425"/>
      <c r="S628" s="425"/>
      <c r="T628" s="425"/>
      <c r="U628" s="425"/>
      <c r="V628" s="425"/>
      <c r="W628" s="425"/>
      <c r="X628" s="425"/>
      <c r="Y628" s="425"/>
      <c r="Z628" s="425"/>
      <c r="AA628" s="425"/>
      <c r="AB628" s="425"/>
      <c r="AC628" s="425"/>
      <c r="AD628" s="425"/>
      <c r="AE628" s="425"/>
      <c r="AF628" s="425"/>
      <c r="AG628" s="425"/>
      <c r="AH628" s="425"/>
      <c r="AI628" s="425"/>
      <c r="AJ628" s="425"/>
      <c r="AK628" s="425"/>
      <c r="AL628" s="425"/>
      <c r="AM628" s="425"/>
      <c r="AN628" s="425"/>
      <c r="AO628" s="425"/>
      <c r="AP628" s="425"/>
      <c r="AQ628" s="425"/>
      <c r="AR628" s="425"/>
      <c r="AS628" s="425"/>
      <c r="AT628" s="425"/>
      <c r="AU628" s="425"/>
      <c r="AV628" s="425"/>
      <c r="AW628" s="425"/>
      <c r="AX628" s="425"/>
      <c r="AY628" s="425"/>
      <c r="AZ628" s="425"/>
      <c r="BA628" s="425"/>
      <c r="BB628" s="425"/>
      <c r="BC628" s="425"/>
      <c r="BD628" s="425"/>
      <c r="BE628" s="425"/>
      <c r="BF628" s="425"/>
      <c r="BG628" s="425"/>
      <c r="BH628" s="425"/>
      <c r="BI628" s="425"/>
      <c r="BJ628" s="425"/>
      <c r="BK628" s="425"/>
    </row>
    <row r="629" spans="1:63" ht="12.75" customHeight="1" x14ac:dyDescent="0.2">
      <c r="A629" s="425"/>
      <c r="B629" s="425"/>
      <c r="C629" s="425"/>
      <c r="D629" s="425"/>
      <c r="E629" s="425"/>
      <c r="F629" s="425"/>
      <c r="G629" s="425"/>
      <c r="H629" s="425"/>
      <c r="I629" s="425"/>
      <c r="J629" s="425"/>
      <c r="K629" s="425"/>
      <c r="L629" s="425"/>
      <c r="M629" s="425"/>
      <c r="N629" s="425"/>
      <c r="O629" s="425"/>
      <c r="P629" s="425"/>
      <c r="Q629" s="425"/>
      <c r="R629" s="425"/>
      <c r="S629" s="425"/>
      <c r="T629" s="425"/>
      <c r="U629" s="425"/>
      <c r="V629" s="425"/>
      <c r="W629" s="425"/>
      <c r="X629" s="425"/>
      <c r="Y629" s="425"/>
      <c r="Z629" s="425"/>
      <c r="AA629" s="425"/>
      <c r="AB629" s="425"/>
      <c r="AC629" s="425"/>
      <c r="AD629" s="425"/>
      <c r="AE629" s="425"/>
      <c r="AF629" s="425"/>
      <c r="AG629" s="425"/>
      <c r="AH629" s="425"/>
      <c r="AI629" s="425"/>
      <c r="AJ629" s="425"/>
      <c r="AK629" s="425"/>
      <c r="AL629" s="425"/>
      <c r="AM629" s="425"/>
      <c r="AN629" s="425"/>
      <c r="AO629" s="425"/>
      <c r="AP629" s="425"/>
      <c r="AQ629" s="425"/>
      <c r="AR629" s="425"/>
      <c r="AS629" s="425"/>
      <c r="AT629" s="425"/>
      <c r="AU629" s="425"/>
      <c r="AV629" s="425"/>
      <c r="AW629" s="425"/>
      <c r="AX629" s="425"/>
      <c r="AY629" s="425"/>
      <c r="AZ629" s="425"/>
      <c r="BA629" s="425"/>
      <c r="BB629" s="425"/>
      <c r="BC629" s="425"/>
      <c r="BD629" s="425"/>
      <c r="BE629" s="425"/>
      <c r="BF629" s="425"/>
      <c r="BG629" s="425"/>
      <c r="BH629" s="425"/>
      <c r="BI629" s="425"/>
      <c r="BJ629" s="425"/>
      <c r="BK629" s="425"/>
    </row>
    <row r="630" spans="1:63" ht="12.75" customHeight="1" x14ac:dyDescent="0.2">
      <c r="A630" s="425"/>
      <c r="B630" s="425"/>
      <c r="C630" s="425"/>
      <c r="D630" s="425"/>
      <c r="E630" s="425"/>
      <c r="F630" s="425"/>
      <c r="G630" s="425"/>
      <c r="H630" s="425"/>
      <c r="I630" s="425"/>
      <c r="J630" s="425"/>
      <c r="K630" s="425"/>
      <c r="L630" s="425"/>
      <c r="M630" s="425"/>
      <c r="N630" s="425"/>
      <c r="O630" s="425"/>
      <c r="P630" s="425"/>
      <c r="Q630" s="425"/>
      <c r="R630" s="425"/>
      <c r="S630" s="425"/>
      <c r="T630" s="425"/>
      <c r="U630" s="425"/>
      <c r="V630" s="425"/>
      <c r="W630" s="425"/>
      <c r="X630" s="425"/>
      <c r="Y630" s="425"/>
      <c r="Z630" s="425"/>
      <c r="AA630" s="425"/>
      <c r="AB630" s="425"/>
      <c r="AC630" s="425"/>
      <c r="AD630" s="425"/>
      <c r="AE630" s="425"/>
      <c r="AF630" s="425"/>
      <c r="AG630" s="425"/>
      <c r="AH630" s="425"/>
      <c r="AI630" s="425"/>
      <c r="AJ630" s="425"/>
      <c r="AK630" s="425"/>
      <c r="AL630" s="425"/>
      <c r="AM630" s="425"/>
      <c r="AN630" s="425"/>
      <c r="AO630" s="425"/>
      <c r="AP630" s="425"/>
      <c r="AQ630" s="425"/>
      <c r="AR630" s="425"/>
      <c r="AS630" s="425"/>
      <c r="AT630" s="425"/>
      <c r="AU630" s="425"/>
      <c r="AV630" s="425"/>
      <c r="AW630" s="425"/>
      <c r="AX630" s="425"/>
      <c r="AY630" s="425"/>
      <c r="AZ630" s="425"/>
      <c r="BA630" s="425"/>
      <c r="BB630" s="425"/>
      <c r="BC630" s="425"/>
      <c r="BD630" s="425"/>
      <c r="BE630" s="425"/>
      <c r="BF630" s="425"/>
      <c r="BG630" s="425"/>
      <c r="BH630" s="425"/>
      <c r="BI630" s="425"/>
      <c r="BJ630" s="425"/>
      <c r="BK630" s="425"/>
    </row>
    <row r="631" spans="1:63" ht="12.75" customHeight="1" x14ac:dyDescent="0.2">
      <c r="A631" s="425"/>
      <c r="B631" s="425"/>
      <c r="C631" s="425"/>
      <c r="D631" s="425"/>
      <c r="E631" s="425"/>
      <c r="F631" s="425"/>
      <c r="G631" s="425"/>
      <c r="H631" s="425"/>
      <c r="I631" s="425"/>
      <c r="J631" s="425"/>
      <c r="K631" s="425"/>
      <c r="L631" s="425"/>
      <c r="M631" s="425"/>
      <c r="N631" s="425"/>
      <c r="O631" s="425"/>
      <c r="P631" s="425"/>
      <c r="Q631" s="425"/>
      <c r="R631" s="425"/>
      <c r="S631" s="425"/>
      <c r="T631" s="425"/>
      <c r="U631" s="425"/>
      <c r="V631" s="425"/>
      <c r="W631" s="425"/>
      <c r="X631" s="425"/>
      <c r="Y631" s="425"/>
      <c r="Z631" s="425"/>
      <c r="AA631" s="425"/>
      <c r="AB631" s="425"/>
      <c r="AC631" s="425"/>
      <c r="AD631" s="425"/>
      <c r="AE631" s="425"/>
      <c r="AF631" s="425"/>
      <c r="AG631" s="425"/>
      <c r="AH631" s="425"/>
      <c r="AI631" s="425"/>
      <c r="AJ631" s="425"/>
      <c r="AK631" s="425"/>
      <c r="AL631" s="425"/>
      <c r="AM631" s="425"/>
      <c r="AN631" s="425"/>
      <c r="AO631" s="425"/>
      <c r="AP631" s="425"/>
      <c r="AQ631" s="425"/>
      <c r="AR631" s="425"/>
      <c r="AS631" s="425"/>
      <c r="AT631" s="425"/>
      <c r="AU631" s="425"/>
      <c r="AV631" s="425"/>
      <c r="AW631" s="425"/>
      <c r="AX631" s="425"/>
      <c r="AY631" s="425"/>
      <c r="AZ631" s="425"/>
      <c r="BA631" s="425"/>
      <c r="BB631" s="425"/>
      <c r="BC631" s="425"/>
      <c r="BD631" s="425"/>
      <c r="BE631" s="425"/>
      <c r="BF631" s="425"/>
      <c r="BG631" s="425"/>
      <c r="BH631" s="425"/>
      <c r="BI631" s="425"/>
      <c r="BJ631" s="425"/>
      <c r="BK631" s="425"/>
    </row>
    <row r="632" spans="1:63" ht="12.75" customHeight="1" x14ac:dyDescent="0.2">
      <c r="A632" s="425"/>
      <c r="B632" s="425"/>
      <c r="C632" s="425"/>
      <c r="D632" s="425"/>
      <c r="E632" s="425"/>
      <c r="F632" s="425"/>
      <c r="G632" s="425"/>
      <c r="H632" s="425"/>
      <c r="I632" s="425"/>
      <c r="J632" s="425"/>
      <c r="K632" s="425"/>
      <c r="L632" s="425"/>
      <c r="M632" s="425"/>
      <c r="N632" s="425"/>
      <c r="O632" s="425"/>
      <c r="P632" s="425"/>
      <c r="Q632" s="425"/>
      <c r="R632" s="425"/>
      <c r="S632" s="425"/>
      <c r="T632" s="425"/>
      <c r="U632" s="425"/>
      <c r="V632" s="425"/>
      <c r="W632" s="425"/>
      <c r="X632" s="425"/>
      <c r="Y632" s="425"/>
      <c r="Z632" s="425"/>
      <c r="AA632" s="425"/>
      <c r="AB632" s="425"/>
      <c r="AC632" s="425"/>
      <c r="AD632" s="425"/>
      <c r="AE632" s="425"/>
      <c r="AF632" s="425"/>
      <c r="AG632" s="425"/>
      <c r="AH632" s="425"/>
      <c r="AI632" s="425"/>
      <c r="AJ632" s="425"/>
      <c r="AK632" s="425"/>
      <c r="AL632" s="425"/>
      <c r="AM632" s="425"/>
      <c r="AN632" s="425"/>
      <c r="AO632" s="425"/>
      <c r="AP632" s="425"/>
      <c r="AQ632" s="425"/>
      <c r="AR632" s="425"/>
      <c r="AS632" s="425"/>
      <c r="AT632" s="425"/>
      <c r="AU632" s="425"/>
      <c r="AV632" s="425"/>
      <c r="AW632" s="425"/>
      <c r="AX632" s="425"/>
      <c r="AY632" s="425"/>
      <c r="AZ632" s="425"/>
      <c r="BA632" s="425"/>
      <c r="BB632" s="425"/>
      <c r="BC632" s="425"/>
      <c r="BD632" s="425"/>
      <c r="BE632" s="425"/>
      <c r="BF632" s="425"/>
      <c r="BG632" s="425"/>
      <c r="BH632" s="425"/>
      <c r="BI632" s="425"/>
      <c r="BJ632" s="425"/>
      <c r="BK632" s="425"/>
    </row>
    <row r="633" spans="1:63" ht="12.75" customHeight="1" x14ac:dyDescent="0.2">
      <c r="A633" s="425"/>
      <c r="B633" s="425"/>
      <c r="C633" s="425"/>
      <c r="D633" s="425"/>
      <c r="E633" s="425"/>
      <c r="F633" s="425"/>
      <c r="G633" s="425"/>
      <c r="H633" s="425"/>
      <c r="I633" s="425"/>
      <c r="J633" s="425"/>
      <c r="K633" s="425"/>
      <c r="L633" s="425"/>
      <c r="M633" s="425"/>
      <c r="N633" s="425"/>
      <c r="O633" s="425"/>
      <c r="P633" s="425"/>
      <c r="Q633" s="425"/>
      <c r="R633" s="425"/>
      <c r="S633" s="425"/>
      <c r="T633" s="425"/>
      <c r="U633" s="425"/>
      <c r="V633" s="425"/>
      <c r="W633" s="425"/>
      <c r="X633" s="425"/>
      <c r="Y633" s="425"/>
      <c r="Z633" s="425"/>
      <c r="AA633" s="425"/>
      <c r="AB633" s="425"/>
      <c r="AC633" s="425"/>
      <c r="AD633" s="425"/>
      <c r="AE633" s="425"/>
      <c r="AF633" s="425"/>
      <c r="AG633" s="425"/>
      <c r="AH633" s="425"/>
      <c r="AI633" s="425"/>
      <c r="AJ633" s="425"/>
      <c r="AK633" s="425"/>
      <c r="AL633" s="425"/>
      <c r="AM633" s="425"/>
      <c r="AN633" s="425"/>
      <c r="AO633" s="425"/>
      <c r="AP633" s="425"/>
      <c r="AQ633" s="425"/>
      <c r="AR633" s="425"/>
      <c r="AS633" s="425"/>
      <c r="AT633" s="425"/>
      <c r="AU633" s="425"/>
      <c r="AV633" s="425"/>
      <c r="AW633" s="425"/>
      <c r="AX633" s="425"/>
      <c r="AY633" s="425"/>
      <c r="AZ633" s="425"/>
      <c r="BA633" s="425"/>
      <c r="BB633" s="425"/>
      <c r="BC633" s="425"/>
      <c r="BD633" s="425"/>
      <c r="BE633" s="425"/>
      <c r="BF633" s="425"/>
      <c r="BG633" s="425"/>
      <c r="BH633" s="425"/>
      <c r="BI633" s="425"/>
      <c r="BJ633" s="425"/>
      <c r="BK633" s="425"/>
    </row>
    <row r="634" spans="1:63" ht="12.75" customHeight="1" x14ac:dyDescent="0.2">
      <c r="A634" s="425"/>
      <c r="B634" s="425"/>
      <c r="C634" s="425"/>
      <c r="D634" s="425"/>
      <c r="E634" s="425"/>
      <c r="F634" s="425"/>
      <c r="G634" s="425"/>
      <c r="H634" s="425"/>
      <c r="I634" s="425"/>
      <c r="J634" s="425"/>
      <c r="K634" s="425"/>
      <c r="L634" s="425"/>
      <c r="M634" s="425"/>
      <c r="N634" s="425"/>
      <c r="O634" s="425"/>
      <c r="P634" s="425"/>
      <c r="Q634" s="425"/>
      <c r="R634" s="425"/>
      <c r="S634" s="425"/>
      <c r="T634" s="425"/>
      <c r="U634" s="425"/>
      <c r="V634" s="425"/>
      <c r="W634" s="425"/>
      <c r="X634" s="425"/>
      <c r="Y634" s="425"/>
      <c r="Z634" s="425"/>
      <c r="AA634" s="425"/>
      <c r="AB634" s="425"/>
      <c r="AC634" s="425"/>
      <c r="AD634" s="425"/>
      <c r="AE634" s="425"/>
      <c r="AF634" s="425"/>
      <c r="AG634" s="425"/>
      <c r="AH634" s="425"/>
      <c r="AI634" s="425"/>
      <c r="AJ634" s="425"/>
      <c r="AK634" s="425"/>
      <c r="AL634" s="425"/>
      <c r="AM634" s="425"/>
      <c r="AN634" s="425"/>
      <c r="AO634" s="425"/>
      <c r="AP634" s="425"/>
      <c r="AQ634" s="425"/>
      <c r="AR634" s="425"/>
      <c r="AS634" s="425"/>
      <c r="AT634" s="425"/>
      <c r="AU634" s="425"/>
      <c r="AV634" s="425"/>
      <c r="AW634" s="425"/>
      <c r="AX634" s="425"/>
      <c r="AY634" s="425"/>
      <c r="AZ634" s="425"/>
      <c r="BA634" s="425"/>
      <c r="BB634" s="425"/>
      <c r="BC634" s="425"/>
      <c r="BD634" s="425"/>
      <c r="BE634" s="425"/>
      <c r="BF634" s="425"/>
      <c r="BG634" s="425"/>
      <c r="BH634" s="425"/>
      <c r="BI634" s="425"/>
      <c r="BJ634" s="425"/>
      <c r="BK634" s="425"/>
    </row>
    <row r="635" spans="1:63" ht="12.75" customHeight="1" x14ac:dyDescent="0.2">
      <c r="A635" s="425"/>
      <c r="B635" s="425"/>
      <c r="C635" s="425"/>
      <c r="D635" s="425"/>
      <c r="E635" s="425"/>
      <c r="F635" s="425"/>
      <c r="G635" s="425"/>
      <c r="H635" s="425"/>
      <c r="I635" s="425"/>
      <c r="J635" s="425"/>
      <c r="K635" s="425"/>
      <c r="L635" s="425"/>
      <c r="M635" s="425"/>
      <c r="N635" s="425"/>
      <c r="O635" s="425"/>
      <c r="P635" s="425"/>
      <c r="Q635" s="425"/>
      <c r="R635" s="425"/>
      <c r="S635" s="425"/>
      <c r="T635" s="425"/>
      <c r="U635" s="425"/>
      <c r="V635" s="425"/>
      <c r="W635" s="425"/>
      <c r="X635" s="425"/>
      <c r="Y635" s="425"/>
      <c r="Z635" s="425"/>
      <c r="AA635" s="425"/>
      <c r="AB635" s="425"/>
      <c r="AC635" s="425"/>
      <c r="AD635" s="425"/>
      <c r="AE635" s="425"/>
      <c r="AF635" s="425"/>
      <c r="AG635" s="425"/>
      <c r="AH635" s="425"/>
      <c r="AI635" s="425"/>
      <c r="AJ635" s="425"/>
      <c r="AK635" s="425"/>
      <c r="AL635" s="425"/>
      <c r="AM635" s="425"/>
      <c r="AN635" s="425"/>
      <c r="AO635" s="425"/>
      <c r="AP635" s="425"/>
      <c r="AQ635" s="425"/>
      <c r="AR635" s="425"/>
      <c r="AS635" s="425"/>
      <c r="AT635" s="425"/>
      <c r="AU635" s="425"/>
      <c r="AV635" s="425"/>
      <c r="AW635" s="425"/>
      <c r="AX635" s="425"/>
      <c r="AY635" s="425"/>
      <c r="AZ635" s="425"/>
      <c r="BA635" s="425"/>
      <c r="BB635" s="425"/>
      <c r="BC635" s="425"/>
      <c r="BD635" s="425"/>
      <c r="BE635" s="425"/>
      <c r="BF635" s="425"/>
      <c r="BG635" s="425"/>
      <c r="BH635" s="425"/>
      <c r="BI635" s="425"/>
      <c r="BJ635" s="425"/>
      <c r="BK635" s="425"/>
    </row>
    <row r="636" spans="1:63" ht="12.75" customHeight="1" x14ac:dyDescent="0.2">
      <c r="A636" s="425"/>
      <c r="B636" s="425"/>
      <c r="C636" s="425"/>
      <c r="D636" s="425"/>
      <c r="E636" s="425"/>
      <c r="F636" s="425"/>
      <c r="G636" s="425"/>
      <c r="H636" s="425"/>
      <c r="I636" s="425"/>
      <c r="J636" s="425"/>
      <c r="K636" s="425"/>
      <c r="L636" s="425"/>
      <c r="M636" s="425"/>
      <c r="N636" s="425"/>
      <c r="O636" s="425"/>
      <c r="P636" s="425"/>
      <c r="Q636" s="425"/>
      <c r="R636" s="425"/>
      <c r="S636" s="425"/>
      <c r="T636" s="425"/>
      <c r="U636" s="425"/>
      <c r="V636" s="425"/>
      <c r="W636" s="425"/>
      <c r="X636" s="425"/>
      <c r="Y636" s="425"/>
      <c r="Z636" s="425"/>
      <c r="AA636" s="425"/>
      <c r="AB636" s="425"/>
      <c r="AC636" s="425"/>
      <c r="AD636" s="425"/>
      <c r="AE636" s="425"/>
      <c r="AF636" s="425"/>
      <c r="AG636" s="425"/>
      <c r="AH636" s="425"/>
      <c r="AI636" s="425"/>
      <c r="AJ636" s="425"/>
      <c r="AK636" s="425"/>
      <c r="AL636" s="425"/>
      <c r="AM636" s="425"/>
      <c r="AN636" s="425"/>
      <c r="AO636" s="425"/>
      <c r="AP636" s="425"/>
      <c r="AQ636" s="425"/>
      <c r="AR636" s="425"/>
      <c r="AS636" s="425"/>
      <c r="AT636" s="425"/>
      <c r="AU636" s="425"/>
      <c r="AV636" s="425"/>
      <c r="AW636" s="425"/>
      <c r="AX636" s="425"/>
      <c r="AY636" s="425"/>
      <c r="AZ636" s="425"/>
      <c r="BA636" s="425"/>
      <c r="BB636" s="425"/>
      <c r="BC636" s="425"/>
      <c r="BD636" s="425"/>
      <c r="BE636" s="425"/>
      <c r="BF636" s="425"/>
      <c r="BG636" s="425"/>
      <c r="BH636" s="425"/>
      <c r="BI636" s="425"/>
      <c r="BJ636" s="425"/>
      <c r="BK636" s="425"/>
    </row>
    <row r="637" spans="1:63" ht="12.75" customHeight="1" x14ac:dyDescent="0.2">
      <c r="A637" s="425"/>
      <c r="B637" s="425"/>
      <c r="C637" s="425"/>
      <c r="D637" s="425"/>
      <c r="E637" s="425"/>
      <c r="F637" s="425"/>
      <c r="G637" s="425"/>
      <c r="H637" s="425"/>
      <c r="I637" s="425"/>
      <c r="J637" s="425"/>
      <c r="K637" s="425"/>
      <c r="L637" s="425"/>
      <c r="M637" s="425"/>
      <c r="N637" s="425"/>
      <c r="O637" s="425"/>
      <c r="P637" s="425"/>
      <c r="Q637" s="425"/>
      <c r="R637" s="425"/>
      <c r="S637" s="425"/>
      <c r="T637" s="425"/>
      <c r="U637" s="425"/>
      <c r="V637" s="425"/>
      <c r="W637" s="425"/>
      <c r="X637" s="425"/>
      <c r="Y637" s="425"/>
      <c r="Z637" s="425"/>
      <c r="AA637" s="425"/>
      <c r="AB637" s="425"/>
      <c r="AC637" s="425"/>
      <c r="AD637" s="425"/>
      <c r="AE637" s="425"/>
      <c r="AF637" s="425"/>
      <c r="AG637" s="425"/>
      <c r="AH637" s="425"/>
      <c r="AI637" s="425"/>
      <c r="AJ637" s="425"/>
      <c r="AK637" s="425"/>
      <c r="AL637" s="425"/>
      <c r="AM637" s="425"/>
      <c r="AN637" s="425"/>
      <c r="AO637" s="425"/>
      <c r="AP637" s="425"/>
      <c r="AQ637" s="425"/>
      <c r="AR637" s="425"/>
      <c r="AS637" s="425"/>
      <c r="AT637" s="425"/>
      <c r="AU637" s="425"/>
      <c r="AV637" s="425"/>
      <c r="AW637" s="425"/>
      <c r="AX637" s="425"/>
      <c r="AY637" s="425"/>
      <c r="AZ637" s="425"/>
      <c r="BA637" s="425"/>
      <c r="BB637" s="425"/>
      <c r="BC637" s="425"/>
      <c r="BD637" s="425"/>
      <c r="BE637" s="425"/>
      <c r="BF637" s="425"/>
      <c r="BG637" s="425"/>
      <c r="BH637" s="425"/>
      <c r="BI637" s="425"/>
      <c r="BJ637" s="425"/>
      <c r="BK637" s="425"/>
    </row>
    <row r="638" spans="1:63" ht="12.75" customHeight="1" x14ac:dyDescent="0.2">
      <c r="A638" s="425"/>
      <c r="B638" s="425"/>
      <c r="C638" s="425"/>
      <c r="D638" s="425"/>
      <c r="E638" s="425"/>
      <c r="F638" s="425"/>
      <c r="G638" s="425"/>
      <c r="H638" s="425"/>
      <c r="I638" s="425"/>
      <c r="J638" s="425"/>
      <c r="K638" s="425"/>
      <c r="L638" s="425"/>
      <c r="M638" s="425"/>
      <c r="N638" s="425"/>
      <c r="O638" s="425"/>
      <c r="P638" s="425"/>
      <c r="Q638" s="425"/>
      <c r="R638" s="425"/>
      <c r="S638" s="425"/>
      <c r="T638" s="425"/>
      <c r="U638" s="425"/>
      <c r="V638" s="425"/>
      <c r="W638" s="425"/>
      <c r="X638" s="425"/>
      <c r="Y638" s="425"/>
      <c r="Z638" s="425"/>
      <c r="AA638" s="425"/>
      <c r="AB638" s="425"/>
      <c r="AC638" s="425"/>
      <c r="AD638" s="425"/>
      <c r="AE638" s="425"/>
      <c r="AF638" s="425"/>
      <c r="AG638" s="425"/>
      <c r="AH638" s="425"/>
      <c r="AI638" s="425"/>
      <c r="AJ638" s="425"/>
      <c r="AK638" s="425"/>
      <c r="AL638" s="425"/>
      <c r="AM638" s="425"/>
      <c r="AN638" s="425"/>
      <c r="AO638" s="425"/>
      <c r="AP638" s="425"/>
      <c r="AQ638" s="425"/>
      <c r="AR638" s="425"/>
      <c r="AS638" s="425"/>
      <c r="AT638" s="425"/>
      <c r="AU638" s="425"/>
      <c r="AV638" s="425"/>
      <c r="AW638" s="425"/>
      <c r="AX638" s="425"/>
      <c r="AY638" s="425"/>
      <c r="AZ638" s="425"/>
      <c r="BA638" s="425"/>
      <c r="BB638" s="425"/>
      <c r="BC638" s="425"/>
      <c r="BD638" s="425"/>
      <c r="BE638" s="425"/>
      <c r="BF638" s="425"/>
      <c r="BG638" s="425"/>
      <c r="BH638" s="425"/>
      <c r="BI638" s="425"/>
      <c r="BJ638" s="425"/>
      <c r="BK638" s="425"/>
    </row>
    <row r="639" spans="1:63" ht="12.75" customHeight="1" x14ac:dyDescent="0.2">
      <c r="A639" s="425"/>
      <c r="B639" s="425"/>
      <c r="C639" s="425"/>
      <c r="D639" s="425"/>
      <c r="E639" s="425"/>
      <c r="F639" s="425"/>
      <c r="G639" s="425"/>
      <c r="H639" s="425"/>
      <c r="I639" s="425"/>
      <c r="J639" s="425"/>
      <c r="K639" s="425"/>
      <c r="L639" s="425"/>
      <c r="M639" s="425"/>
      <c r="N639" s="425"/>
      <c r="O639" s="425"/>
      <c r="P639" s="425"/>
      <c r="Q639" s="425"/>
      <c r="R639" s="425"/>
      <c r="S639" s="425"/>
      <c r="T639" s="425"/>
      <c r="U639" s="425"/>
      <c r="V639" s="425"/>
      <c r="W639" s="425"/>
      <c r="X639" s="425"/>
      <c r="Y639" s="425"/>
      <c r="Z639" s="425"/>
      <c r="AA639" s="425"/>
      <c r="AB639" s="425"/>
      <c r="AC639" s="425"/>
      <c r="AD639" s="425"/>
      <c r="AE639" s="425"/>
      <c r="AF639" s="425"/>
      <c r="AG639" s="425"/>
      <c r="AH639" s="425"/>
      <c r="AI639" s="425"/>
      <c r="AJ639" s="425"/>
      <c r="AK639" s="425"/>
      <c r="AL639" s="425"/>
      <c r="AM639" s="425"/>
      <c r="AN639" s="425"/>
      <c r="AO639" s="425"/>
      <c r="AP639" s="425"/>
      <c r="AQ639" s="425"/>
      <c r="AR639" s="425"/>
      <c r="AS639" s="425"/>
      <c r="AT639" s="425"/>
      <c r="AU639" s="425"/>
      <c r="AV639" s="425"/>
      <c r="AW639" s="425"/>
      <c r="AX639" s="425"/>
      <c r="AY639" s="425"/>
      <c r="AZ639" s="425"/>
      <c r="BA639" s="425"/>
      <c r="BB639" s="425"/>
      <c r="BC639" s="425"/>
      <c r="BD639" s="425"/>
      <c r="BE639" s="425"/>
      <c r="BF639" s="425"/>
      <c r="BG639" s="425"/>
      <c r="BH639" s="425"/>
      <c r="BI639" s="425"/>
      <c r="BJ639" s="425"/>
      <c r="BK639" s="425"/>
    </row>
    <row r="640" spans="1:63" ht="12.75" customHeight="1" x14ac:dyDescent="0.2">
      <c r="A640" s="425"/>
      <c r="B640" s="425"/>
      <c r="C640" s="425"/>
      <c r="D640" s="425"/>
      <c r="E640" s="425"/>
      <c r="F640" s="425"/>
      <c r="G640" s="425"/>
      <c r="H640" s="425"/>
      <c r="I640" s="425"/>
      <c r="J640" s="425"/>
      <c r="K640" s="425"/>
      <c r="L640" s="425"/>
      <c r="M640" s="425"/>
      <c r="N640" s="425"/>
      <c r="O640" s="425"/>
      <c r="P640" s="425"/>
      <c r="Q640" s="425"/>
      <c r="R640" s="425"/>
      <c r="S640" s="425"/>
      <c r="T640" s="425"/>
      <c r="U640" s="425"/>
      <c r="V640" s="425"/>
      <c r="W640" s="425"/>
      <c r="X640" s="425"/>
      <c r="Y640" s="425"/>
      <c r="Z640" s="425"/>
      <c r="AA640" s="425"/>
      <c r="AB640" s="425"/>
      <c r="AC640" s="425"/>
      <c r="AD640" s="425"/>
      <c r="AE640" s="425"/>
      <c r="AF640" s="425"/>
      <c r="AG640" s="425"/>
      <c r="AH640" s="425"/>
      <c r="AI640" s="425"/>
      <c r="AJ640" s="425"/>
      <c r="AK640" s="425"/>
      <c r="AL640" s="425"/>
      <c r="AM640" s="425"/>
      <c r="AN640" s="425"/>
      <c r="AO640" s="425"/>
      <c r="AP640" s="425"/>
      <c r="AQ640" s="425"/>
      <c r="AR640" s="425"/>
      <c r="AS640" s="425"/>
      <c r="AT640" s="425"/>
      <c r="AU640" s="425"/>
      <c r="AV640" s="425"/>
      <c r="AW640" s="425"/>
      <c r="AX640" s="425"/>
      <c r="AY640" s="425"/>
      <c r="AZ640" s="425"/>
      <c r="BA640" s="425"/>
      <c r="BB640" s="425"/>
      <c r="BC640" s="425"/>
      <c r="BD640" s="425"/>
      <c r="BE640" s="425"/>
      <c r="BF640" s="425"/>
      <c r="BG640" s="425"/>
      <c r="BH640" s="425"/>
      <c r="BI640" s="425"/>
      <c r="BJ640" s="425"/>
      <c r="BK640" s="425"/>
    </row>
    <row r="641" spans="1:63" ht="12.75" customHeight="1" x14ac:dyDescent="0.2">
      <c r="A641" s="425"/>
      <c r="B641" s="425"/>
      <c r="C641" s="425"/>
      <c r="D641" s="425"/>
      <c r="E641" s="425"/>
      <c r="F641" s="425"/>
      <c r="G641" s="425"/>
      <c r="H641" s="425"/>
      <c r="I641" s="425"/>
      <c r="J641" s="425"/>
      <c r="K641" s="425"/>
      <c r="L641" s="425"/>
      <c r="M641" s="425"/>
      <c r="N641" s="425"/>
      <c r="O641" s="425"/>
      <c r="P641" s="425"/>
      <c r="Q641" s="425"/>
      <c r="R641" s="425"/>
      <c r="S641" s="425"/>
      <c r="T641" s="425"/>
      <c r="U641" s="425"/>
      <c r="V641" s="425"/>
      <c r="W641" s="425"/>
      <c r="X641" s="425"/>
      <c r="Y641" s="425"/>
      <c r="Z641" s="425"/>
      <c r="AA641" s="425"/>
      <c r="AB641" s="425"/>
      <c r="AC641" s="425"/>
      <c r="AD641" s="425"/>
      <c r="AE641" s="425"/>
      <c r="AF641" s="425"/>
      <c r="AG641" s="425"/>
      <c r="AH641" s="425"/>
      <c r="AI641" s="425"/>
      <c r="AJ641" s="425"/>
      <c r="AK641" s="425"/>
      <c r="AL641" s="425"/>
      <c r="AM641" s="425"/>
      <c r="AN641" s="425"/>
      <c r="AO641" s="425"/>
      <c r="AP641" s="425"/>
      <c r="AQ641" s="425"/>
      <c r="AR641" s="425"/>
      <c r="AS641" s="425"/>
      <c r="AT641" s="425"/>
      <c r="AU641" s="425"/>
      <c r="AV641" s="425"/>
      <c r="AW641" s="425"/>
      <c r="AX641" s="425"/>
      <c r="AY641" s="425"/>
      <c r="AZ641" s="425"/>
      <c r="BA641" s="425"/>
      <c r="BB641" s="425"/>
      <c r="BC641" s="425"/>
      <c r="BD641" s="425"/>
      <c r="BE641" s="425"/>
      <c r="BF641" s="425"/>
      <c r="BG641" s="425"/>
      <c r="BH641" s="425"/>
      <c r="BI641" s="425"/>
      <c r="BJ641" s="425"/>
      <c r="BK641" s="425"/>
    </row>
    <row r="642" spans="1:63" ht="12.75" customHeight="1" x14ac:dyDescent="0.2">
      <c r="A642" s="425"/>
      <c r="B642" s="425"/>
      <c r="C642" s="425"/>
      <c r="D642" s="425"/>
      <c r="E642" s="425"/>
      <c r="F642" s="425"/>
      <c r="G642" s="425"/>
      <c r="H642" s="425"/>
      <c r="I642" s="425"/>
      <c r="J642" s="425"/>
      <c r="K642" s="425"/>
      <c r="L642" s="425"/>
      <c r="M642" s="425"/>
      <c r="N642" s="425"/>
      <c r="O642" s="425"/>
      <c r="P642" s="425"/>
      <c r="Q642" s="425"/>
      <c r="R642" s="425"/>
      <c r="S642" s="425"/>
      <c r="T642" s="425"/>
      <c r="U642" s="425"/>
      <c r="V642" s="425"/>
      <c r="W642" s="425"/>
      <c r="X642" s="425"/>
      <c r="Y642" s="425"/>
      <c r="Z642" s="425"/>
      <c r="AA642" s="425"/>
      <c r="AB642" s="425"/>
      <c r="AC642" s="425"/>
      <c r="AD642" s="425"/>
      <c r="AE642" s="425"/>
      <c r="AF642" s="425"/>
      <c r="AG642" s="425"/>
      <c r="AH642" s="425"/>
      <c r="AI642" s="425"/>
      <c r="AJ642" s="425"/>
      <c r="AK642" s="425"/>
      <c r="AL642" s="425"/>
      <c r="AM642" s="425"/>
      <c r="AN642" s="425"/>
      <c r="AO642" s="425"/>
      <c r="AP642" s="425"/>
      <c r="AQ642" s="425"/>
      <c r="AR642" s="425"/>
      <c r="AS642" s="425"/>
      <c r="AT642" s="425"/>
      <c r="AU642" s="425"/>
      <c r="AV642" s="425"/>
      <c r="AW642" s="425"/>
      <c r="AX642" s="425"/>
      <c r="AY642" s="425"/>
      <c r="AZ642" s="425"/>
      <c r="BA642" s="425"/>
      <c r="BB642" s="425"/>
      <c r="BC642" s="425"/>
      <c r="BD642" s="425"/>
      <c r="BE642" s="425"/>
      <c r="BF642" s="425"/>
      <c r="BG642" s="425"/>
      <c r="BH642" s="425"/>
      <c r="BI642" s="425"/>
      <c r="BJ642" s="425"/>
      <c r="BK642" s="425"/>
    </row>
    <row r="643" spans="1:63" ht="12.75" customHeight="1" x14ac:dyDescent="0.2">
      <c r="A643" s="425"/>
      <c r="B643" s="425"/>
      <c r="C643" s="425"/>
      <c r="D643" s="425"/>
      <c r="E643" s="425"/>
      <c r="F643" s="425"/>
      <c r="G643" s="425"/>
      <c r="H643" s="425"/>
      <c r="I643" s="425"/>
      <c r="J643" s="425"/>
      <c r="K643" s="425"/>
      <c r="L643" s="425"/>
      <c r="M643" s="425"/>
      <c r="N643" s="425"/>
      <c r="O643" s="425"/>
      <c r="P643" s="425"/>
      <c r="Q643" s="425"/>
      <c r="R643" s="425"/>
      <c r="S643" s="425"/>
      <c r="T643" s="425"/>
      <c r="U643" s="425"/>
      <c r="V643" s="425"/>
      <c r="W643" s="425"/>
      <c r="X643" s="425"/>
      <c r="Y643" s="425"/>
      <c r="Z643" s="425"/>
      <c r="AA643" s="425"/>
      <c r="AB643" s="425"/>
      <c r="AC643" s="425"/>
      <c r="AD643" s="425"/>
      <c r="AE643" s="425"/>
      <c r="AF643" s="425"/>
      <c r="AG643" s="425"/>
      <c r="AH643" s="425"/>
      <c r="AI643" s="425"/>
      <c r="AJ643" s="425"/>
      <c r="AK643" s="425"/>
      <c r="AL643" s="425"/>
      <c r="AM643" s="425"/>
      <c r="AN643" s="425"/>
      <c r="AO643" s="425"/>
      <c r="AP643" s="425"/>
      <c r="AQ643" s="425"/>
      <c r="AR643" s="425"/>
      <c r="AS643" s="425"/>
      <c r="AT643" s="425"/>
      <c r="AU643" s="425"/>
      <c r="AV643" s="425"/>
      <c r="AW643" s="425"/>
      <c r="AX643" s="425"/>
      <c r="AY643" s="425"/>
      <c r="AZ643" s="425"/>
      <c r="BA643" s="425"/>
      <c r="BB643" s="425"/>
      <c r="BC643" s="425"/>
      <c r="BD643" s="425"/>
      <c r="BE643" s="425"/>
      <c r="BF643" s="425"/>
      <c r="BG643" s="425"/>
      <c r="BH643" s="425"/>
      <c r="BI643" s="425"/>
      <c r="BJ643" s="425"/>
      <c r="BK643" s="425"/>
    </row>
    <row r="644" spans="1:63" ht="12.75" customHeight="1" x14ac:dyDescent="0.2">
      <c r="A644" s="425"/>
      <c r="B644" s="425"/>
      <c r="C644" s="425"/>
      <c r="D644" s="425"/>
      <c r="E644" s="425"/>
      <c r="F644" s="425"/>
      <c r="G644" s="425"/>
      <c r="H644" s="425"/>
      <c r="I644" s="425"/>
      <c r="J644" s="425"/>
      <c r="K644" s="425"/>
      <c r="L644" s="425"/>
      <c r="M644" s="425"/>
      <c r="N644" s="425"/>
      <c r="O644" s="425"/>
      <c r="P644" s="425"/>
      <c r="Q644" s="425"/>
      <c r="R644" s="425"/>
      <c r="S644" s="425"/>
      <c r="T644" s="425"/>
      <c r="U644" s="425"/>
      <c r="V644" s="425"/>
      <c r="W644" s="425"/>
      <c r="X644" s="425"/>
      <c r="Y644" s="425"/>
      <c r="Z644" s="425"/>
      <c r="AA644" s="425"/>
      <c r="AB644" s="425"/>
      <c r="AC644" s="425"/>
      <c r="AD644" s="425"/>
      <c r="AE644" s="425"/>
      <c r="AF644" s="425"/>
      <c r="AG644" s="425"/>
      <c r="AH644" s="425"/>
      <c r="AI644" s="425"/>
      <c r="AJ644" s="425"/>
      <c r="AK644" s="425"/>
      <c r="AL644" s="425"/>
      <c r="AM644" s="425"/>
      <c r="AN644" s="425"/>
      <c r="AO644" s="425"/>
      <c r="AP644" s="425"/>
      <c r="AQ644" s="425"/>
      <c r="AR644" s="425"/>
      <c r="AS644" s="425"/>
      <c r="AT644" s="425"/>
      <c r="AU644" s="425"/>
      <c r="AV644" s="425"/>
      <c r="AW644" s="425"/>
      <c r="AX644" s="425"/>
      <c r="AY644" s="425"/>
      <c r="AZ644" s="425"/>
      <c r="BA644" s="425"/>
      <c r="BB644" s="425"/>
      <c r="BC644" s="425"/>
      <c r="BD644" s="425"/>
      <c r="BE644" s="425"/>
      <c r="BF644" s="425"/>
      <c r="BG644" s="425"/>
      <c r="BH644" s="425"/>
      <c r="BI644" s="425"/>
      <c r="BJ644" s="425"/>
      <c r="BK644" s="425"/>
    </row>
    <row r="645" spans="1:63" ht="12.75" customHeight="1" x14ac:dyDescent="0.2">
      <c r="A645" s="425"/>
      <c r="B645" s="425"/>
      <c r="C645" s="425"/>
      <c r="D645" s="425"/>
      <c r="E645" s="425"/>
      <c r="F645" s="425"/>
      <c r="G645" s="425"/>
      <c r="H645" s="425"/>
      <c r="I645" s="425"/>
      <c r="J645" s="425"/>
      <c r="K645" s="425"/>
      <c r="L645" s="425"/>
      <c r="M645" s="425"/>
      <c r="N645" s="425"/>
      <c r="O645" s="425"/>
      <c r="P645" s="425"/>
      <c r="Q645" s="425"/>
      <c r="R645" s="425"/>
      <c r="S645" s="425"/>
      <c r="T645" s="425"/>
      <c r="U645" s="425"/>
      <c r="V645" s="425"/>
      <c r="W645" s="425"/>
      <c r="X645" s="425"/>
      <c r="Y645" s="425"/>
      <c r="Z645" s="425"/>
      <c r="AA645" s="425"/>
      <c r="AB645" s="425"/>
      <c r="AC645" s="425"/>
      <c r="AD645" s="425"/>
      <c r="AE645" s="425"/>
      <c r="AF645" s="425"/>
      <c r="AG645" s="425"/>
      <c r="AH645" s="425"/>
      <c r="AI645" s="425"/>
      <c r="AJ645" s="425"/>
      <c r="AK645" s="425"/>
      <c r="AL645" s="425"/>
      <c r="AM645" s="425"/>
      <c r="AN645" s="425"/>
      <c r="AO645" s="425"/>
      <c r="AP645" s="425"/>
      <c r="AQ645" s="425"/>
      <c r="AR645" s="425"/>
      <c r="AS645" s="425"/>
      <c r="AT645" s="425"/>
      <c r="AU645" s="425"/>
      <c r="AV645" s="425"/>
      <c r="AW645" s="425"/>
      <c r="AX645" s="425"/>
      <c r="AY645" s="425"/>
      <c r="AZ645" s="425"/>
      <c r="BA645" s="425"/>
      <c r="BB645" s="425"/>
      <c r="BC645" s="425"/>
      <c r="BD645" s="425"/>
      <c r="BE645" s="425"/>
      <c r="BF645" s="425"/>
      <c r="BG645" s="425"/>
      <c r="BH645" s="425"/>
      <c r="BI645" s="425"/>
      <c r="BJ645" s="425"/>
      <c r="BK645" s="425"/>
    </row>
    <row r="646" spans="1:63" ht="12.75" customHeight="1" x14ac:dyDescent="0.2">
      <c r="A646" s="425"/>
      <c r="B646" s="425"/>
      <c r="C646" s="425"/>
      <c r="D646" s="425"/>
      <c r="E646" s="425"/>
      <c r="F646" s="425"/>
      <c r="G646" s="425"/>
      <c r="H646" s="425"/>
      <c r="I646" s="425"/>
      <c r="J646" s="425"/>
      <c r="K646" s="425"/>
      <c r="L646" s="425"/>
      <c r="M646" s="425"/>
      <c r="N646" s="425"/>
      <c r="O646" s="425"/>
      <c r="P646" s="425"/>
      <c r="Q646" s="425"/>
      <c r="R646" s="425"/>
      <c r="S646" s="425"/>
      <c r="T646" s="425"/>
      <c r="U646" s="425"/>
      <c r="V646" s="425"/>
      <c r="W646" s="425"/>
      <c r="X646" s="425"/>
      <c r="Y646" s="425"/>
      <c r="Z646" s="425"/>
      <c r="AA646" s="425"/>
      <c r="AB646" s="425"/>
      <c r="AC646" s="425"/>
      <c r="AD646" s="425"/>
      <c r="AE646" s="425"/>
      <c r="AF646" s="425"/>
      <c r="AG646" s="425"/>
      <c r="AH646" s="425"/>
      <c r="AI646" s="425"/>
      <c r="AJ646" s="425"/>
      <c r="AK646" s="425"/>
      <c r="AL646" s="425"/>
      <c r="AM646" s="425"/>
      <c r="AN646" s="425"/>
      <c r="AO646" s="425"/>
      <c r="AP646" s="425"/>
      <c r="AQ646" s="425"/>
      <c r="AR646" s="425"/>
      <c r="AS646" s="425"/>
      <c r="AT646" s="425"/>
      <c r="AU646" s="425"/>
      <c r="AV646" s="425"/>
      <c r="AW646" s="425"/>
      <c r="AX646" s="425"/>
      <c r="AY646" s="425"/>
      <c r="AZ646" s="425"/>
      <c r="BA646" s="425"/>
      <c r="BB646" s="425"/>
      <c r="BC646" s="425"/>
      <c r="BD646" s="425"/>
      <c r="BE646" s="425"/>
      <c r="BF646" s="425"/>
      <c r="BG646" s="425"/>
      <c r="BH646" s="425"/>
      <c r="BI646" s="425"/>
      <c r="BJ646" s="425"/>
      <c r="BK646" s="425"/>
    </row>
    <row r="647" spans="1:63" ht="12.75" customHeight="1" x14ac:dyDescent="0.2">
      <c r="A647" s="425"/>
      <c r="B647" s="425"/>
      <c r="C647" s="425"/>
      <c r="D647" s="425"/>
      <c r="E647" s="425"/>
      <c r="F647" s="425"/>
      <c r="G647" s="425"/>
      <c r="H647" s="425"/>
      <c r="I647" s="425"/>
      <c r="J647" s="425"/>
      <c r="K647" s="425"/>
      <c r="L647" s="425"/>
      <c r="M647" s="425"/>
      <c r="N647" s="425"/>
      <c r="O647" s="425"/>
      <c r="P647" s="425"/>
      <c r="Q647" s="425"/>
      <c r="R647" s="425"/>
      <c r="S647" s="425"/>
      <c r="T647" s="425"/>
      <c r="U647" s="425"/>
      <c r="V647" s="425"/>
      <c r="W647" s="425"/>
      <c r="X647" s="425"/>
      <c r="Y647" s="425"/>
      <c r="Z647" s="425"/>
      <c r="AA647" s="425"/>
      <c r="AB647" s="425"/>
      <c r="AC647" s="425"/>
      <c r="AD647" s="425"/>
      <c r="AE647" s="425"/>
      <c r="AF647" s="425"/>
      <c r="AG647" s="425"/>
      <c r="AH647" s="425"/>
      <c r="AI647" s="425"/>
      <c r="AJ647" s="425"/>
      <c r="AK647" s="425"/>
      <c r="AL647" s="425"/>
      <c r="AM647" s="425"/>
      <c r="AN647" s="425"/>
      <c r="AO647" s="425"/>
      <c r="AP647" s="425"/>
      <c r="AQ647" s="425"/>
      <c r="AR647" s="425"/>
      <c r="AS647" s="425"/>
      <c r="AT647" s="425"/>
      <c r="AU647" s="425"/>
      <c r="AV647" s="425"/>
      <c r="AW647" s="425"/>
      <c r="AX647" s="425"/>
      <c r="AY647" s="425"/>
      <c r="AZ647" s="425"/>
      <c r="BA647" s="425"/>
      <c r="BB647" s="425"/>
      <c r="BC647" s="425"/>
      <c r="BD647" s="425"/>
      <c r="BE647" s="425"/>
      <c r="BF647" s="425"/>
      <c r="BG647" s="425"/>
      <c r="BH647" s="425"/>
      <c r="BI647" s="425"/>
      <c r="BJ647" s="425"/>
      <c r="BK647" s="425"/>
    </row>
    <row r="648" spans="1:63" ht="12.75" customHeight="1" x14ac:dyDescent="0.2">
      <c r="A648" s="425"/>
      <c r="B648" s="425"/>
      <c r="C648" s="425"/>
      <c r="D648" s="425"/>
      <c r="E648" s="425"/>
      <c r="F648" s="425"/>
      <c r="G648" s="425"/>
      <c r="H648" s="425"/>
      <c r="I648" s="425"/>
      <c r="J648" s="425"/>
      <c r="K648" s="425"/>
      <c r="L648" s="425"/>
      <c r="M648" s="425"/>
      <c r="N648" s="425"/>
      <c r="O648" s="425"/>
      <c r="P648" s="425"/>
      <c r="Q648" s="425"/>
      <c r="R648" s="425"/>
      <c r="S648" s="425"/>
      <c r="T648" s="425"/>
      <c r="U648" s="425"/>
      <c r="V648" s="425"/>
      <c r="W648" s="425"/>
      <c r="X648" s="425"/>
      <c r="Y648" s="425"/>
      <c r="Z648" s="425"/>
      <c r="AA648" s="425"/>
      <c r="AB648" s="425"/>
      <c r="AC648" s="425"/>
      <c r="AD648" s="425"/>
      <c r="AE648" s="425"/>
      <c r="AF648" s="425"/>
      <c r="AG648" s="425"/>
      <c r="AH648" s="425"/>
      <c r="AI648" s="425"/>
      <c r="AJ648" s="425"/>
      <c r="AK648" s="425"/>
      <c r="AL648" s="425"/>
      <c r="AM648" s="425"/>
      <c r="AN648" s="425"/>
      <c r="AO648" s="425"/>
      <c r="AP648" s="425"/>
      <c r="AQ648" s="425"/>
      <c r="AR648" s="425"/>
      <c r="AS648" s="425"/>
      <c r="AT648" s="425"/>
      <c r="AU648" s="425"/>
      <c r="AV648" s="425"/>
      <c r="AW648" s="425"/>
      <c r="AX648" s="425"/>
      <c r="AY648" s="425"/>
      <c r="AZ648" s="425"/>
      <c r="BA648" s="425"/>
      <c r="BB648" s="425"/>
      <c r="BC648" s="425"/>
      <c r="BD648" s="425"/>
      <c r="BE648" s="425"/>
      <c r="BF648" s="425"/>
      <c r="BG648" s="425"/>
      <c r="BH648" s="425"/>
      <c r="BI648" s="425"/>
      <c r="BJ648" s="425"/>
      <c r="BK648" s="425"/>
    </row>
    <row r="649" spans="1:63" ht="12.75" customHeight="1" x14ac:dyDescent="0.2">
      <c r="A649" s="425"/>
      <c r="B649" s="425"/>
      <c r="C649" s="425"/>
      <c r="D649" s="425"/>
      <c r="E649" s="425"/>
      <c r="F649" s="425"/>
      <c r="G649" s="425"/>
      <c r="H649" s="425"/>
      <c r="I649" s="425"/>
      <c r="J649" s="425"/>
      <c r="K649" s="425"/>
      <c r="L649" s="425"/>
      <c r="M649" s="425"/>
      <c r="N649" s="425"/>
      <c r="O649" s="425"/>
      <c r="P649" s="425"/>
      <c r="Q649" s="425"/>
      <c r="R649" s="425"/>
      <c r="S649" s="425"/>
      <c r="T649" s="425"/>
      <c r="U649" s="425"/>
      <c r="V649" s="425"/>
      <c r="W649" s="425"/>
      <c r="X649" s="425"/>
      <c r="Y649" s="425"/>
      <c r="Z649" s="425"/>
      <c r="AA649" s="425"/>
      <c r="AB649" s="425"/>
      <c r="AC649" s="425"/>
      <c r="AD649" s="425"/>
      <c r="AE649" s="425"/>
      <c r="AF649" s="425"/>
      <c r="AG649" s="425"/>
      <c r="AH649" s="425"/>
      <c r="AI649" s="425"/>
      <c r="AJ649" s="425"/>
      <c r="AK649" s="425"/>
      <c r="AL649" s="425"/>
      <c r="AM649" s="425"/>
      <c r="AN649" s="425"/>
      <c r="AO649" s="425"/>
      <c r="AP649" s="425"/>
      <c r="AQ649" s="425"/>
      <c r="AR649" s="425"/>
      <c r="AS649" s="425"/>
      <c r="AT649" s="425"/>
      <c r="AU649" s="425"/>
      <c r="AV649" s="425"/>
      <c r="AW649" s="425"/>
      <c r="AX649" s="425"/>
      <c r="AY649" s="425"/>
      <c r="AZ649" s="425"/>
      <c r="BA649" s="425"/>
      <c r="BB649" s="425"/>
      <c r="BC649" s="425"/>
      <c r="BD649" s="425"/>
      <c r="BE649" s="425"/>
      <c r="BF649" s="425"/>
      <c r="BG649" s="425"/>
      <c r="BH649" s="425"/>
      <c r="BI649" s="425"/>
      <c r="BJ649" s="425"/>
      <c r="BK649" s="425"/>
    </row>
    <row r="650" spans="1:63" ht="12.75" customHeight="1" x14ac:dyDescent="0.2">
      <c r="A650" s="425"/>
      <c r="B650" s="425"/>
      <c r="C650" s="425"/>
      <c r="D650" s="425"/>
      <c r="E650" s="425"/>
      <c r="F650" s="425"/>
      <c r="G650" s="425"/>
      <c r="H650" s="425"/>
      <c r="I650" s="425"/>
      <c r="J650" s="425"/>
      <c r="K650" s="425"/>
      <c r="L650" s="425"/>
      <c r="M650" s="425"/>
      <c r="N650" s="425"/>
      <c r="O650" s="425"/>
      <c r="P650" s="425"/>
      <c r="Q650" s="425"/>
      <c r="R650" s="425"/>
      <c r="S650" s="425"/>
      <c r="T650" s="425"/>
      <c r="U650" s="425"/>
      <c r="V650" s="425"/>
      <c r="W650" s="425"/>
      <c r="X650" s="425"/>
      <c r="Y650" s="425"/>
      <c r="Z650" s="425"/>
      <c r="AA650" s="425"/>
      <c r="AB650" s="425"/>
      <c r="AC650" s="425"/>
      <c r="AD650" s="425"/>
      <c r="AE650" s="425"/>
      <c r="AF650" s="425"/>
      <c r="AG650" s="425"/>
      <c r="AH650" s="425"/>
      <c r="AI650" s="425"/>
      <c r="AJ650" s="425"/>
      <c r="AK650" s="425"/>
      <c r="AL650" s="425"/>
      <c r="AM650" s="425"/>
      <c r="AN650" s="425"/>
      <c r="AO650" s="425"/>
      <c r="AP650" s="425"/>
      <c r="AQ650" s="425"/>
      <c r="AR650" s="425"/>
      <c r="AS650" s="425"/>
      <c r="AT650" s="425"/>
      <c r="AU650" s="425"/>
      <c r="AV650" s="425"/>
      <c r="AW650" s="425"/>
      <c r="AX650" s="425"/>
      <c r="AY650" s="425"/>
      <c r="AZ650" s="425"/>
      <c r="BA650" s="425"/>
      <c r="BB650" s="425"/>
      <c r="BC650" s="425"/>
      <c r="BD650" s="425"/>
      <c r="BE650" s="425"/>
      <c r="BF650" s="425"/>
      <c r="BG650" s="425"/>
      <c r="BH650" s="425"/>
      <c r="BI650" s="425"/>
      <c r="BJ650" s="425"/>
      <c r="BK650" s="425"/>
    </row>
    <row r="651" spans="1:63" ht="12.75" customHeight="1" x14ac:dyDescent="0.2">
      <c r="A651" s="425"/>
      <c r="B651" s="425"/>
      <c r="C651" s="425"/>
      <c r="D651" s="425"/>
      <c r="E651" s="425"/>
      <c r="F651" s="425"/>
      <c r="G651" s="425"/>
      <c r="H651" s="425"/>
      <c r="I651" s="425"/>
      <c r="J651" s="425"/>
      <c r="K651" s="425"/>
      <c r="L651" s="425"/>
      <c r="M651" s="425"/>
      <c r="N651" s="425"/>
      <c r="O651" s="425"/>
      <c r="P651" s="425"/>
      <c r="Q651" s="425"/>
      <c r="R651" s="425"/>
      <c r="S651" s="425"/>
      <c r="T651" s="425"/>
      <c r="U651" s="425"/>
      <c r="V651" s="425"/>
      <c r="W651" s="425"/>
      <c r="X651" s="425"/>
      <c r="Y651" s="425"/>
      <c r="Z651" s="425"/>
      <c r="AA651" s="425"/>
      <c r="AB651" s="425"/>
      <c r="AC651" s="425"/>
      <c r="AD651" s="425"/>
      <c r="AE651" s="425"/>
      <c r="AF651" s="425"/>
      <c r="AG651" s="425"/>
      <c r="AH651" s="425"/>
      <c r="AI651" s="425"/>
      <c r="AJ651" s="425"/>
      <c r="AK651" s="425"/>
      <c r="AL651" s="425"/>
      <c r="AM651" s="425"/>
      <c r="AN651" s="425"/>
      <c r="AO651" s="425"/>
      <c r="AP651" s="425"/>
      <c r="AQ651" s="425"/>
      <c r="AR651" s="425"/>
      <c r="AS651" s="425"/>
      <c r="AT651" s="425"/>
      <c r="AU651" s="425"/>
      <c r="AV651" s="425"/>
      <c r="AW651" s="425"/>
      <c r="AX651" s="425"/>
      <c r="AY651" s="425"/>
      <c r="AZ651" s="425"/>
      <c r="BA651" s="425"/>
      <c r="BB651" s="425"/>
      <c r="BC651" s="425"/>
      <c r="BD651" s="425"/>
      <c r="BE651" s="425"/>
      <c r="BF651" s="425"/>
      <c r="BG651" s="425"/>
      <c r="BH651" s="425"/>
      <c r="BI651" s="425"/>
      <c r="BJ651" s="425"/>
      <c r="BK651" s="425"/>
    </row>
    <row r="652" spans="1:63" ht="12.75" customHeight="1" x14ac:dyDescent="0.2">
      <c r="A652" s="425"/>
      <c r="B652" s="425"/>
      <c r="C652" s="425"/>
      <c r="D652" s="425"/>
      <c r="E652" s="425"/>
      <c r="F652" s="425"/>
      <c r="G652" s="425"/>
      <c r="H652" s="425"/>
      <c r="I652" s="425"/>
      <c r="J652" s="425"/>
      <c r="K652" s="425"/>
      <c r="L652" s="425"/>
      <c r="M652" s="425"/>
      <c r="N652" s="425"/>
      <c r="O652" s="425"/>
      <c r="P652" s="425"/>
      <c r="Q652" s="425"/>
      <c r="R652" s="425"/>
      <c r="S652" s="425"/>
      <c r="T652" s="425"/>
      <c r="U652" s="425"/>
      <c r="V652" s="425"/>
      <c r="W652" s="425"/>
      <c r="X652" s="425"/>
      <c r="Y652" s="425"/>
      <c r="Z652" s="425"/>
      <c r="AA652" s="425"/>
      <c r="AB652" s="425"/>
      <c r="AC652" s="425"/>
      <c r="AD652" s="425"/>
      <c r="AE652" s="425"/>
      <c r="AF652" s="425"/>
      <c r="AG652" s="425"/>
      <c r="AH652" s="425"/>
      <c r="AI652" s="425"/>
      <c r="AJ652" s="425"/>
      <c r="AK652" s="425"/>
      <c r="AL652" s="425"/>
      <c r="AM652" s="425"/>
      <c r="AN652" s="425"/>
      <c r="AO652" s="425"/>
      <c r="AP652" s="425"/>
      <c r="AQ652" s="425"/>
      <c r="AR652" s="425"/>
      <c r="AS652" s="425"/>
      <c r="AT652" s="425"/>
      <c r="AU652" s="425"/>
      <c r="AV652" s="425"/>
      <c r="AW652" s="425"/>
      <c r="AX652" s="425"/>
      <c r="AY652" s="425"/>
      <c r="AZ652" s="425"/>
      <c r="BA652" s="425"/>
      <c r="BB652" s="425"/>
      <c r="BC652" s="425"/>
      <c r="BD652" s="425"/>
      <c r="BE652" s="425"/>
      <c r="BF652" s="425"/>
      <c r="BG652" s="425"/>
      <c r="BH652" s="425"/>
      <c r="BI652" s="425"/>
      <c r="BJ652" s="425"/>
      <c r="BK652" s="425"/>
    </row>
    <row r="653" spans="1:63" ht="12.75" customHeight="1" x14ac:dyDescent="0.2">
      <c r="A653" s="425"/>
      <c r="B653" s="425"/>
      <c r="C653" s="425"/>
      <c r="D653" s="425"/>
      <c r="E653" s="425"/>
      <c r="F653" s="425"/>
      <c r="G653" s="425"/>
      <c r="H653" s="425"/>
      <c r="I653" s="425"/>
      <c r="J653" s="425"/>
      <c r="K653" s="425"/>
      <c r="L653" s="425"/>
      <c r="M653" s="425"/>
      <c r="N653" s="425"/>
      <c r="O653" s="425"/>
      <c r="P653" s="425"/>
      <c r="Q653" s="425"/>
      <c r="R653" s="425"/>
      <c r="S653" s="425"/>
      <c r="T653" s="425"/>
      <c r="U653" s="425"/>
      <c r="V653" s="425"/>
      <c r="W653" s="425"/>
      <c r="X653" s="425"/>
      <c r="Y653" s="425"/>
      <c r="Z653" s="425"/>
      <c r="AA653" s="425"/>
      <c r="AB653" s="425"/>
      <c r="AC653" s="425"/>
      <c r="AD653" s="425"/>
      <c r="AE653" s="425"/>
      <c r="AF653" s="425"/>
      <c r="AG653" s="425"/>
      <c r="AH653" s="425"/>
      <c r="AI653" s="425"/>
      <c r="AJ653" s="425"/>
      <c r="AK653" s="425"/>
      <c r="AL653" s="425"/>
      <c r="AM653" s="425"/>
      <c r="AN653" s="425"/>
      <c r="AO653" s="425"/>
      <c r="AP653" s="425"/>
      <c r="AQ653" s="425"/>
      <c r="AR653" s="425"/>
      <c r="AS653" s="425"/>
      <c r="AT653" s="425"/>
      <c r="AU653" s="425"/>
      <c r="AV653" s="425"/>
      <c r="AW653" s="425"/>
      <c r="AX653" s="425"/>
      <c r="AY653" s="425"/>
      <c r="AZ653" s="425"/>
      <c r="BA653" s="425"/>
      <c r="BB653" s="425"/>
      <c r="BC653" s="425"/>
      <c r="BD653" s="425"/>
      <c r="BE653" s="425"/>
      <c r="BF653" s="425"/>
      <c r="BG653" s="425"/>
      <c r="BH653" s="425"/>
      <c r="BI653" s="425"/>
      <c r="BJ653" s="425"/>
      <c r="BK653" s="425"/>
    </row>
    <row r="654" spans="1:63" ht="12.75" customHeight="1" x14ac:dyDescent="0.2">
      <c r="A654" s="425"/>
      <c r="B654" s="425"/>
      <c r="C654" s="425"/>
      <c r="D654" s="425"/>
      <c r="E654" s="425"/>
      <c r="F654" s="425"/>
      <c r="G654" s="425"/>
      <c r="H654" s="425"/>
      <c r="I654" s="425"/>
      <c r="J654" s="425"/>
      <c r="K654" s="425"/>
      <c r="L654" s="425"/>
      <c r="M654" s="425"/>
      <c r="N654" s="425"/>
      <c r="O654" s="425"/>
      <c r="P654" s="425"/>
      <c r="Q654" s="425"/>
      <c r="R654" s="425"/>
      <c r="S654" s="425"/>
      <c r="T654" s="425"/>
      <c r="U654" s="425"/>
      <c r="V654" s="425"/>
      <c r="W654" s="425"/>
      <c r="X654" s="425"/>
      <c r="Y654" s="425"/>
      <c r="Z654" s="425"/>
      <c r="AA654" s="425"/>
      <c r="AB654" s="425"/>
      <c r="AC654" s="425"/>
      <c r="AD654" s="425"/>
      <c r="AE654" s="425"/>
      <c r="AF654" s="425"/>
      <c r="AG654" s="425"/>
      <c r="AH654" s="425"/>
      <c r="AI654" s="425"/>
      <c r="AJ654" s="425"/>
      <c r="AK654" s="425"/>
      <c r="AL654" s="425"/>
      <c r="AM654" s="425"/>
      <c r="AN654" s="425"/>
      <c r="AO654" s="425"/>
      <c r="AP654" s="425"/>
      <c r="AQ654" s="425"/>
      <c r="AR654" s="425"/>
      <c r="AS654" s="425"/>
      <c r="AT654" s="425"/>
      <c r="AU654" s="425"/>
      <c r="AV654" s="425"/>
      <c r="AW654" s="425"/>
      <c r="AX654" s="425"/>
      <c r="AY654" s="425"/>
      <c r="AZ654" s="425"/>
      <c r="BA654" s="425"/>
      <c r="BB654" s="425"/>
      <c r="BC654" s="425"/>
      <c r="BD654" s="425"/>
      <c r="BE654" s="425"/>
      <c r="BF654" s="425"/>
      <c r="BG654" s="425"/>
      <c r="BH654" s="425"/>
      <c r="BI654" s="425"/>
      <c r="BJ654" s="425"/>
      <c r="BK654" s="425"/>
    </row>
    <row r="655" spans="1:63" ht="12.75" customHeight="1" x14ac:dyDescent="0.2">
      <c r="A655" s="425"/>
      <c r="B655" s="425"/>
      <c r="C655" s="425"/>
      <c r="D655" s="425"/>
      <c r="E655" s="425"/>
      <c r="F655" s="425"/>
      <c r="G655" s="425"/>
      <c r="H655" s="425"/>
      <c r="I655" s="425"/>
      <c r="J655" s="425"/>
      <c r="K655" s="425"/>
      <c r="L655" s="425"/>
      <c r="M655" s="425"/>
      <c r="N655" s="425"/>
      <c r="O655" s="425"/>
      <c r="P655" s="425"/>
      <c r="Q655" s="425"/>
      <c r="R655" s="425"/>
      <c r="S655" s="425"/>
      <c r="T655" s="425"/>
      <c r="U655" s="425"/>
      <c r="V655" s="425"/>
      <c r="W655" s="425"/>
      <c r="X655" s="425"/>
      <c r="Y655" s="425"/>
      <c r="Z655" s="425"/>
      <c r="AA655" s="425"/>
      <c r="AB655" s="425"/>
      <c r="AC655" s="425"/>
      <c r="AD655" s="425"/>
      <c r="AE655" s="425"/>
      <c r="AF655" s="425"/>
      <c r="AG655" s="425"/>
      <c r="AH655" s="425"/>
      <c r="AI655" s="425"/>
      <c r="AJ655" s="425"/>
      <c r="AK655" s="425"/>
      <c r="AL655" s="425"/>
      <c r="AM655" s="425"/>
      <c r="AN655" s="425"/>
      <c r="AO655" s="425"/>
      <c r="AP655" s="425"/>
      <c r="AQ655" s="425"/>
      <c r="AR655" s="425"/>
      <c r="AS655" s="425"/>
      <c r="AT655" s="425"/>
      <c r="AU655" s="425"/>
      <c r="AV655" s="425"/>
      <c r="AW655" s="425"/>
      <c r="AX655" s="425"/>
      <c r="AY655" s="425"/>
      <c r="AZ655" s="425"/>
      <c r="BA655" s="425"/>
      <c r="BB655" s="425"/>
      <c r="BC655" s="425"/>
      <c r="BD655" s="425"/>
      <c r="BE655" s="425"/>
      <c r="BF655" s="425"/>
      <c r="BG655" s="425"/>
      <c r="BH655" s="425"/>
      <c r="BI655" s="425"/>
      <c r="BJ655" s="425"/>
      <c r="BK655" s="425"/>
    </row>
    <row r="656" spans="1:63" ht="12.75" customHeight="1" x14ac:dyDescent="0.2">
      <c r="A656" s="425"/>
      <c r="B656" s="425"/>
      <c r="C656" s="425"/>
      <c r="D656" s="425"/>
      <c r="E656" s="425"/>
      <c r="F656" s="425"/>
      <c r="G656" s="425"/>
      <c r="H656" s="425"/>
      <c r="I656" s="425"/>
      <c r="J656" s="425"/>
      <c r="K656" s="425"/>
      <c r="L656" s="425"/>
      <c r="M656" s="425"/>
      <c r="N656" s="425"/>
      <c r="O656" s="425"/>
      <c r="P656" s="425"/>
      <c r="Q656" s="425"/>
      <c r="R656" s="425"/>
      <c r="S656" s="425"/>
      <c r="T656" s="425"/>
      <c r="U656" s="425"/>
      <c r="V656" s="425"/>
      <c r="W656" s="425"/>
      <c r="X656" s="425"/>
      <c r="Y656" s="425"/>
      <c r="Z656" s="425"/>
      <c r="AA656" s="425"/>
      <c r="AB656" s="425"/>
      <c r="AC656" s="425"/>
      <c r="AD656" s="425"/>
      <c r="AE656" s="425"/>
      <c r="AF656" s="425"/>
      <c r="AG656" s="425"/>
      <c r="AH656" s="425"/>
      <c r="AI656" s="425"/>
      <c r="AJ656" s="425"/>
      <c r="AK656" s="425"/>
      <c r="AL656" s="425"/>
      <c r="AM656" s="425"/>
      <c r="AN656" s="425"/>
      <c r="AO656" s="425"/>
      <c r="AP656" s="425"/>
      <c r="AQ656" s="425"/>
      <c r="AR656" s="425"/>
      <c r="AS656" s="425"/>
      <c r="AT656" s="425"/>
      <c r="AU656" s="425"/>
      <c r="AV656" s="425"/>
      <c r="AW656" s="425"/>
      <c r="AX656" s="425"/>
      <c r="AY656" s="425"/>
      <c r="AZ656" s="425"/>
      <c r="BA656" s="425"/>
      <c r="BB656" s="425"/>
      <c r="BC656" s="425"/>
      <c r="BD656" s="425"/>
      <c r="BE656" s="425"/>
      <c r="BF656" s="425"/>
      <c r="BG656" s="425"/>
      <c r="BH656" s="425"/>
      <c r="BI656" s="425"/>
      <c r="BJ656" s="425"/>
      <c r="BK656" s="425"/>
    </row>
    <row r="657" spans="1:63" ht="12.75" customHeight="1" x14ac:dyDescent="0.2">
      <c r="A657" s="425"/>
      <c r="B657" s="425"/>
      <c r="C657" s="425"/>
      <c r="D657" s="425"/>
      <c r="E657" s="425"/>
      <c r="F657" s="425"/>
      <c r="G657" s="425"/>
      <c r="H657" s="425"/>
      <c r="I657" s="425"/>
      <c r="J657" s="425"/>
      <c r="K657" s="425"/>
      <c r="L657" s="425"/>
      <c r="M657" s="425"/>
      <c r="N657" s="425"/>
      <c r="O657" s="425"/>
      <c r="P657" s="425"/>
      <c r="Q657" s="425"/>
      <c r="R657" s="425"/>
      <c r="S657" s="425"/>
      <c r="T657" s="425"/>
      <c r="U657" s="425"/>
      <c r="V657" s="425"/>
      <c r="W657" s="425"/>
      <c r="X657" s="425"/>
      <c r="Y657" s="425"/>
      <c r="Z657" s="425"/>
      <c r="AA657" s="425"/>
      <c r="AB657" s="425"/>
      <c r="AC657" s="425"/>
      <c r="AD657" s="425"/>
      <c r="AE657" s="425"/>
      <c r="AF657" s="425"/>
      <c r="AG657" s="425"/>
      <c r="AH657" s="425"/>
      <c r="AI657" s="425"/>
      <c r="AJ657" s="425"/>
      <c r="AK657" s="425"/>
      <c r="AL657" s="425"/>
      <c r="AM657" s="425"/>
      <c r="AN657" s="425"/>
      <c r="AO657" s="425"/>
      <c r="AP657" s="425"/>
      <c r="AQ657" s="425"/>
      <c r="AR657" s="425"/>
      <c r="AS657" s="425"/>
      <c r="AT657" s="425"/>
      <c r="AU657" s="425"/>
      <c r="AV657" s="425"/>
      <c r="AW657" s="425"/>
      <c r="AX657" s="425"/>
      <c r="AY657" s="425"/>
      <c r="AZ657" s="425"/>
      <c r="BA657" s="425"/>
      <c r="BB657" s="425"/>
      <c r="BC657" s="425"/>
      <c r="BD657" s="425"/>
      <c r="BE657" s="425"/>
      <c r="BF657" s="425"/>
      <c r="BG657" s="425"/>
      <c r="BH657" s="425"/>
      <c r="BI657" s="425"/>
      <c r="BJ657" s="425"/>
      <c r="BK657" s="425"/>
    </row>
    <row r="658" spans="1:63" ht="12.75" customHeight="1" x14ac:dyDescent="0.2">
      <c r="A658" s="425"/>
      <c r="B658" s="425"/>
      <c r="C658" s="425"/>
      <c r="D658" s="425"/>
      <c r="E658" s="425"/>
      <c r="F658" s="425"/>
      <c r="G658" s="425"/>
      <c r="H658" s="425"/>
      <c r="I658" s="425"/>
      <c r="J658" s="425"/>
      <c r="K658" s="425"/>
      <c r="L658" s="425"/>
      <c r="M658" s="425"/>
      <c r="N658" s="425"/>
      <c r="O658" s="425"/>
      <c r="P658" s="425"/>
      <c r="Q658" s="425"/>
      <c r="R658" s="425"/>
      <c r="S658" s="425"/>
      <c r="T658" s="425"/>
      <c r="U658" s="425"/>
      <c r="V658" s="425"/>
      <c r="W658" s="425"/>
      <c r="X658" s="425"/>
      <c r="Y658" s="425"/>
      <c r="Z658" s="425"/>
      <c r="AA658" s="425"/>
      <c r="AB658" s="425"/>
      <c r="AC658" s="425"/>
      <c r="AD658" s="425"/>
      <c r="AE658" s="425"/>
      <c r="AF658" s="425"/>
      <c r="AG658" s="425"/>
      <c r="AH658" s="425"/>
      <c r="AI658" s="425"/>
      <c r="AJ658" s="425"/>
      <c r="AK658" s="425"/>
      <c r="AL658" s="425"/>
      <c r="AM658" s="425"/>
      <c r="AN658" s="425"/>
      <c r="AO658" s="425"/>
      <c r="AP658" s="425"/>
      <c r="AQ658" s="425"/>
      <c r="AR658" s="425"/>
      <c r="AS658" s="425"/>
      <c r="AT658" s="425"/>
      <c r="AU658" s="425"/>
      <c r="AV658" s="425"/>
      <c r="AW658" s="425"/>
      <c r="AX658" s="425"/>
      <c r="AY658" s="425"/>
      <c r="AZ658" s="425"/>
      <c r="BA658" s="425"/>
      <c r="BB658" s="425"/>
      <c r="BC658" s="425"/>
      <c r="BD658" s="425"/>
      <c r="BE658" s="425"/>
      <c r="BF658" s="425"/>
      <c r="BG658" s="425"/>
      <c r="BH658" s="425"/>
      <c r="BI658" s="425"/>
      <c r="BJ658" s="425"/>
      <c r="BK658" s="425"/>
    </row>
    <row r="659" spans="1:63" ht="12.75" customHeight="1" x14ac:dyDescent="0.2">
      <c r="A659" s="425"/>
      <c r="B659" s="425"/>
      <c r="C659" s="425"/>
      <c r="D659" s="425"/>
      <c r="E659" s="425"/>
      <c r="F659" s="425"/>
      <c r="G659" s="425"/>
      <c r="H659" s="425"/>
      <c r="I659" s="425"/>
      <c r="J659" s="425"/>
      <c r="K659" s="425"/>
      <c r="L659" s="425"/>
      <c r="M659" s="425"/>
      <c r="N659" s="425"/>
      <c r="O659" s="425"/>
      <c r="P659" s="425"/>
      <c r="Q659" s="425"/>
      <c r="R659" s="425"/>
      <c r="S659" s="425"/>
      <c r="T659" s="425"/>
      <c r="U659" s="425"/>
      <c r="V659" s="425"/>
      <c r="W659" s="425"/>
      <c r="X659" s="425"/>
      <c r="Y659" s="425"/>
      <c r="Z659" s="425"/>
      <c r="AA659" s="425"/>
      <c r="AB659" s="425"/>
      <c r="AC659" s="425"/>
      <c r="AD659" s="425"/>
      <c r="AE659" s="425"/>
      <c r="AF659" s="425"/>
      <c r="AG659" s="425"/>
      <c r="AH659" s="425"/>
      <c r="AI659" s="425"/>
      <c r="AJ659" s="425"/>
      <c r="AK659" s="425"/>
      <c r="AL659" s="425"/>
      <c r="AM659" s="425"/>
      <c r="AN659" s="425"/>
      <c r="AO659" s="425"/>
      <c r="AP659" s="425"/>
      <c r="AQ659" s="425"/>
      <c r="AR659" s="425"/>
      <c r="AS659" s="425"/>
      <c r="AT659" s="425"/>
      <c r="AU659" s="425"/>
      <c r="AV659" s="425"/>
      <c r="AW659" s="425"/>
      <c r="AX659" s="425"/>
      <c r="AY659" s="425"/>
      <c r="AZ659" s="425"/>
      <c r="BA659" s="425"/>
      <c r="BB659" s="425"/>
      <c r="BC659" s="425"/>
      <c r="BD659" s="425"/>
      <c r="BE659" s="425"/>
      <c r="BF659" s="425"/>
      <c r="BG659" s="425"/>
      <c r="BH659" s="425"/>
      <c r="BI659" s="425"/>
      <c r="BJ659" s="425"/>
      <c r="BK659" s="425"/>
    </row>
    <row r="660" spans="1:63" ht="12.75" customHeight="1" x14ac:dyDescent="0.2">
      <c r="A660" s="425"/>
      <c r="B660" s="425"/>
      <c r="C660" s="425"/>
      <c r="D660" s="425"/>
      <c r="E660" s="425"/>
      <c r="F660" s="425"/>
      <c r="G660" s="425"/>
      <c r="H660" s="425"/>
      <c r="I660" s="425"/>
      <c r="J660" s="425"/>
      <c r="K660" s="425"/>
      <c r="L660" s="425"/>
      <c r="M660" s="425"/>
      <c r="N660" s="425"/>
      <c r="O660" s="425"/>
      <c r="P660" s="425"/>
      <c r="Q660" s="425"/>
      <c r="R660" s="425"/>
      <c r="S660" s="425"/>
      <c r="T660" s="425"/>
      <c r="U660" s="425"/>
      <c r="V660" s="425"/>
      <c r="W660" s="425"/>
      <c r="X660" s="425"/>
      <c r="Y660" s="425"/>
      <c r="Z660" s="425"/>
      <c r="AA660" s="425"/>
      <c r="AB660" s="425"/>
      <c r="AC660" s="425"/>
      <c r="AD660" s="425"/>
      <c r="AE660" s="425"/>
      <c r="AF660" s="425"/>
      <c r="AG660" s="425"/>
      <c r="AH660" s="425"/>
      <c r="AI660" s="425"/>
      <c r="AJ660" s="425"/>
      <c r="AK660" s="425"/>
      <c r="AL660" s="425"/>
      <c r="AM660" s="425"/>
      <c r="AN660" s="425"/>
      <c r="AO660" s="425"/>
      <c r="AP660" s="425"/>
      <c r="AQ660" s="425"/>
      <c r="AR660" s="425"/>
      <c r="AS660" s="425"/>
      <c r="AT660" s="425"/>
      <c r="AU660" s="425"/>
      <c r="AV660" s="425"/>
      <c r="AW660" s="425"/>
      <c r="AX660" s="425"/>
      <c r="AY660" s="425"/>
      <c r="AZ660" s="425"/>
      <c r="BA660" s="425"/>
      <c r="BB660" s="425"/>
      <c r="BC660" s="425"/>
      <c r="BD660" s="425"/>
      <c r="BE660" s="425"/>
      <c r="BF660" s="425"/>
      <c r="BG660" s="425"/>
      <c r="BH660" s="425"/>
      <c r="BI660" s="425"/>
      <c r="BJ660" s="425"/>
      <c r="BK660" s="425"/>
    </row>
    <row r="661" spans="1:63" ht="12.75" customHeight="1" x14ac:dyDescent="0.2">
      <c r="A661" s="425"/>
      <c r="B661" s="425"/>
      <c r="C661" s="425"/>
      <c r="D661" s="425"/>
      <c r="E661" s="425"/>
      <c r="F661" s="425"/>
      <c r="G661" s="425"/>
      <c r="H661" s="425"/>
      <c r="I661" s="425"/>
      <c r="J661" s="425"/>
      <c r="K661" s="425"/>
      <c r="L661" s="425"/>
      <c r="M661" s="425"/>
      <c r="N661" s="425"/>
      <c r="O661" s="425"/>
      <c r="P661" s="425"/>
      <c r="Q661" s="425"/>
      <c r="R661" s="425"/>
      <c r="S661" s="425"/>
      <c r="T661" s="425"/>
      <c r="U661" s="425"/>
      <c r="V661" s="425"/>
      <c r="W661" s="425"/>
      <c r="X661" s="425"/>
      <c r="Y661" s="425"/>
      <c r="Z661" s="425"/>
      <c r="AA661" s="425"/>
      <c r="AB661" s="425"/>
      <c r="AC661" s="425"/>
      <c r="AD661" s="425"/>
      <c r="AE661" s="425"/>
      <c r="AF661" s="425"/>
      <c r="AG661" s="425"/>
      <c r="AH661" s="425"/>
      <c r="AI661" s="425"/>
      <c r="AJ661" s="425"/>
      <c r="AK661" s="425"/>
      <c r="AL661" s="425"/>
      <c r="AM661" s="425"/>
      <c r="AN661" s="425"/>
      <c r="AO661" s="425"/>
      <c r="AP661" s="425"/>
      <c r="AQ661" s="425"/>
      <c r="AR661" s="425"/>
      <c r="AS661" s="425"/>
      <c r="AT661" s="425"/>
      <c r="AU661" s="425"/>
      <c r="AV661" s="425"/>
      <c r="AW661" s="425"/>
      <c r="AX661" s="425"/>
      <c r="AY661" s="425"/>
      <c r="AZ661" s="425"/>
      <c r="BA661" s="425"/>
      <c r="BB661" s="425"/>
      <c r="BC661" s="425"/>
      <c r="BD661" s="425"/>
      <c r="BE661" s="425"/>
      <c r="BF661" s="425"/>
      <c r="BG661" s="425"/>
      <c r="BH661" s="425"/>
      <c r="BI661" s="425"/>
      <c r="BJ661" s="425"/>
      <c r="BK661" s="425"/>
    </row>
    <row r="662" spans="1:63" ht="12.75" customHeight="1" x14ac:dyDescent="0.2">
      <c r="A662" s="425"/>
      <c r="B662" s="425"/>
      <c r="C662" s="425"/>
      <c r="D662" s="425"/>
      <c r="E662" s="425"/>
      <c r="F662" s="425"/>
      <c r="G662" s="425"/>
      <c r="H662" s="425"/>
      <c r="I662" s="425"/>
      <c r="J662" s="425"/>
      <c r="K662" s="425"/>
      <c r="L662" s="425"/>
      <c r="M662" s="425"/>
      <c r="N662" s="425"/>
      <c r="O662" s="425"/>
      <c r="P662" s="425"/>
      <c r="Q662" s="425"/>
      <c r="R662" s="425"/>
      <c r="S662" s="425"/>
      <c r="T662" s="425"/>
      <c r="U662" s="425"/>
      <c r="V662" s="425"/>
      <c r="W662" s="425"/>
      <c r="X662" s="425"/>
      <c r="Y662" s="425"/>
      <c r="Z662" s="425"/>
      <c r="AA662" s="425"/>
      <c r="AB662" s="425"/>
      <c r="AC662" s="425"/>
      <c r="AD662" s="425"/>
      <c r="AE662" s="425"/>
      <c r="AF662" s="425"/>
      <c r="AG662" s="425"/>
      <c r="AH662" s="425"/>
      <c r="AI662" s="425"/>
      <c r="AJ662" s="425"/>
      <c r="AK662" s="425"/>
      <c r="AL662" s="425"/>
      <c r="AM662" s="425"/>
      <c r="AN662" s="425"/>
      <c r="AO662" s="425"/>
      <c r="AP662" s="425"/>
      <c r="AQ662" s="425"/>
      <c r="AR662" s="425"/>
      <c r="AS662" s="425"/>
      <c r="AT662" s="425"/>
      <c r="AU662" s="425"/>
      <c r="AV662" s="425"/>
      <c r="AW662" s="425"/>
      <c r="AX662" s="425"/>
      <c r="AY662" s="425"/>
      <c r="AZ662" s="425"/>
      <c r="BA662" s="425"/>
      <c r="BB662" s="425"/>
      <c r="BC662" s="425"/>
      <c r="BD662" s="425"/>
      <c r="BE662" s="425"/>
      <c r="BF662" s="425"/>
      <c r="BG662" s="425"/>
      <c r="BH662" s="425"/>
      <c r="BI662" s="425"/>
      <c r="BJ662" s="425"/>
      <c r="BK662" s="425"/>
    </row>
    <row r="663" spans="1:63" ht="12.75" customHeight="1" x14ac:dyDescent="0.2">
      <c r="A663" s="425"/>
      <c r="B663" s="425"/>
      <c r="C663" s="425"/>
      <c r="D663" s="425"/>
      <c r="E663" s="425"/>
      <c r="F663" s="425"/>
      <c r="G663" s="425"/>
      <c r="H663" s="425"/>
      <c r="I663" s="425"/>
      <c r="J663" s="425"/>
      <c r="K663" s="425"/>
      <c r="L663" s="425"/>
      <c r="M663" s="425"/>
      <c r="N663" s="425"/>
      <c r="O663" s="425"/>
      <c r="P663" s="425"/>
      <c r="Q663" s="425"/>
      <c r="R663" s="425"/>
      <c r="S663" s="425"/>
      <c r="T663" s="425"/>
      <c r="U663" s="425"/>
      <c r="V663" s="425"/>
      <c r="W663" s="425"/>
      <c r="X663" s="425"/>
      <c r="Y663" s="425"/>
      <c r="Z663" s="425"/>
      <c r="AA663" s="425"/>
      <c r="AB663" s="425"/>
      <c r="AC663" s="425"/>
      <c r="AD663" s="425"/>
      <c r="AE663" s="425"/>
      <c r="AF663" s="425"/>
      <c r="AG663" s="425"/>
      <c r="AH663" s="425"/>
      <c r="AI663" s="425"/>
      <c r="AJ663" s="425"/>
      <c r="AK663" s="425"/>
      <c r="AL663" s="425"/>
      <c r="AM663" s="425"/>
      <c r="AN663" s="425"/>
      <c r="AO663" s="425"/>
      <c r="AP663" s="425"/>
      <c r="AQ663" s="425"/>
      <c r="AR663" s="425"/>
      <c r="AS663" s="425"/>
      <c r="AT663" s="425"/>
      <c r="AU663" s="425"/>
      <c r="AV663" s="425"/>
      <c r="AW663" s="425"/>
      <c r="AX663" s="425"/>
      <c r="AY663" s="425"/>
      <c r="AZ663" s="425"/>
      <c r="BA663" s="425"/>
      <c r="BB663" s="425"/>
      <c r="BC663" s="425"/>
      <c r="BD663" s="425"/>
      <c r="BE663" s="425"/>
      <c r="BF663" s="425"/>
      <c r="BG663" s="425"/>
      <c r="BH663" s="425"/>
      <c r="BI663" s="425"/>
      <c r="BJ663" s="425"/>
      <c r="BK663" s="425"/>
    </row>
    <row r="664" spans="1:63" ht="12.75" customHeight="1" x14ac:dyDescent="0.2">
      <c r="A664" s="425"/>
      <c r="B664" s="425"/>
      <c r="C664" s="425"/>
      <c r="D664" s="425"/>
      <c r="E664" s="425"/>
      <c r="F664" s="425"/>
      <c r="G664" s="425"/>
      <c r="H664" s="425"/>
      <c r="I664" s="425"/>
      <c r="J664" s="425"/>
      <c r="K664" s="425"/>
      <c r="L664" s="425"/>
      <c r="M664" s="425"/>
      <c r="N664" s="425"/>
      <c r="O664" s="425"/>
      <c r="P664" s="425"/>
      <c r="Q664" s="425"/>
      <c r="R664" s="425"/>
      <c r="S664" s="425"/>
      <c r="T664" s="425"/>
      <c r="U664" s="425"/>
      <c r="V664" s="425"/>
      <c r="W664" s="425"/>
      <c r="X664" s="425"/>
      <c r="Y664" s="425"/>
      <c r="Z664" s="425"/>
      <c r="AA664" s="425"/>
      <c r="AB664" s="425"/>
      <c r="AC664" s="425"/>
      <c r="AD664" s="425"/>
      <c r="AE664" s="425"/>
      <c r="AF664" s="425"/>
      <c r="AG664" s="425"/>
      <c r="AH664" s="425"/>
      <c r="AI664" s="425"/>
      <c r="AJ664" s="425"/>
      <c r="AK664" s="425"/>
      <c r="AL664" s="425"/>
      <c r="AM664" s="425"/>
      <c r="AN664" s="425"/>
      <c r="AO664" s="425"/>
      <c r="AP664" s="425"/>
      <c r="AQ664" s="425"/>
      <c r="AR664" s="425"/>
      <c r="AS664" s="425"/>
      <c r="AT664" s="425"/>
      <c r="AU664" s="425"/>
      <c r="AV664" s="425"/>
      <c r="AW664" s="425"/>
      <c r="AX664" s="425"/>
      <c r="AY664" s="425"/>
      <c r="AZ664" s="425"/>
      <c r="BA664" s="425"/>
      <c r="BB664" s="425"/>
      <c r="BC664" s="425"/>
      <c r="BD664" s="425"/>
      <c r="BE664" s="425"/>
      <c r="BF664" s="425"/>
      <c r="BG664" s="425"/>
      <c r="BH664" s="425"/>
      <c r="BI664" s="425"/>
      <c r="BJ664" s="425"/>
      <c r="BK664" s="425"/>
    </row>
    <row r="665" spans="1:63" ht="12.75" customHeight="1" x14ac:dyDescent="0.2">
      <c r="A665" s="425"/>
      <c r="B665" s="425"/>
      <c r="C665" s="425"/>
      <c r="D665" s="425"/>
      <c r="E665" s="425"/>
      <c r="F665" s="425"/>
      <c r="G665" s="425"/>
      <c r="H665" s="425"/>
      <c r="I665" s="425"/>
      <c r="J665" s="425"/>
      <c r="K665" s="425"/>
      <c r="L665" s="425"/>
      <c r="M665" s="425"/>
      <c r="N665" s="425"/>
      <c r="O665" s="425"/>
      <c r="P665" s="425"/>
      <c r="Q665" s="425"/>
      <c r="R665" s="425"/>
      <c r="S665" s="425"/>
      <c r="T665" s="425"/>
      <c r="U665" s="425"/>
      <c r="V665" s="425"/>
      <c r="W665" s="425"/>
      <c r="X665" s="425"/>
      <c r="Y665" s="425"/>
      <c r="Z665" s="425"/>
      <c r="AA665" s="425"/>
      <c r="AB665" s="425"/>
      <c r="AC665" s="425"/>
      <c r="AD665" s="425"/>
      <c r="AE665" s="425"/>
      <c r="AF665" s="425"/>
      <c r="AG665" s="425"/>
      <c r="AH665" s="425"/>
      <c r="AI665" s="425"/>
      <c r="AJ665" s="425"/>
      <c r="AK665" s="425"/>
      <c r="AL665" s="425"/>
      <c r="AM665" s="425"/>
      <c r="AN665" s="425"/>
      <c r="AO665" s="425"/>
      <c r="AP665" s="425"/>
      <c r="AQ665" s="425"/>
      <c r="AR665" s="425"/>
      <c r="AS665" s="425"/>
      <c r="AT665" s="425"/>
      <c r="AU665" s="425"/>
      <c r="AV665" s="425"/>
      <c r="AW665" s="425"/>
      <c r="AX665" s="425"/>
      <c r="AY665" s="425"/>
      <c r="AZ665" s="425"/>
      <c r="BA665" s="425"/>
      <c r="BB665" s="425"/>
      <c r="BC665" s="425"/>
      <c r="BD665" s="425"/>
      <c r="BE665" s="425"/>
      <c r="BF665" s="425"/>
      <c r="BG665" s="425"/>
      <c r="BH665" s="425"/>
      <c r="BI665" s="425"/>
      <c r="BJ665" s="425"/>
      <c r="BK665" s="425"/>
    </row>
    <row r="666" spans="1:63" ht="12.75" customHeight="1" x14ac:dyDescent="0.2">
      <c r="A666" s="425"/>
      <c r="B666" s="425"/>
      <c r="C666" s="425"/>
      <c r="D666" s="425"/>
      <c r="E666" s="425"/>
      <c r="F666" s="425"/>
      <c r="G666" s="425"/>
      <c r="H666" s="425"/>
      <c r="I666" s="425"/>
      <c r="J666" s="425"/>
      <c r="K666" s="425"/>
      <c r="L666" s="425"/>
      <c r="M666" s="425"/>
      <c r="N666" s="425"/>
      <c r="O666" s="425"/>
      <c r="P666" s="425"/>
      <c r="Q666" s="425"/>
      <c r="R666" s="425"/>
      <c r="S666" s="425"/>
      <c r="T666" s="425"/>
      <c r="U666" s="425"/>
      <c r="V666" s="425"/>
      <c r="W666" s="425"/>
      <c r="X666" s="425"/>
      <c r="Y666" s="425"/>
      <c r="Z666" s="425"/>
      <c r="AA666" s="425"/>
      <c r="AB666" s="425"/>
      <c r="AC666" s="425"/>
      <c r="AD666" s="425"/>
      <c r="AE666" s="425"/>
      <c r="AF666" s="425"/>
      <c r="AG666" s="425"/>
      <c r="AH666" s="425"/>
      <c r="AI666" s="425"/>
      <c r="AJ666" s="425"/>
      <c r="AK666" s="425"/>
      <c r="AL666" s="425"/>
      <c r="AM666" s="425"/>
      <c r="AN666" s="425"/>
      <c r="AO666" s="425"/>
      <c r="AP666" s="425"/>
      <c r="AQ666" s="425"/>
      <c r="AR666" s="425"/>
      <c r="AS666" s="425"/>
      <c r="AT666" s="425"/>
      <c r="AU666" s="425"/>
      <c r="AV666" s="425"/>
      <c r="AW666" s="425"/>
      <c r="AX666" s="425"/>
      <c r="AY666" s="425"/>
      <c r="AZ666" s="425"/>
      <c r="BA666" s="425"/>
      <c r="BB666" s="425"/>
      <c r="BC666" s="425"/>
      <c r="BD666" s="425"/>
      <c r="BE666" s="425"/>
      <c r="BF666" s="425"/>
      <c r="BG666" s="425"/>
      <c r="BH666" s="425"/>
      <c r="BI666" s="425"/>
      <c r="BJ666" s="425"/>
      <c r="BK666" s="425"/>
    </row>
    <row r="667" spans="1:63" ht="12.75" customHeight="1" x14ac:dyDescent="0.2">
      <c r="A667" s="425"/>
      <c r="B667" s="425"/>
      <c r="C667" s="425"/>
      <c r="D667" s="425"/>
      <c r="E667" s="425"/>
      <c r="F667" s="425"/>
      <c r="G667" s="425"/>
      <c r="H667" s="425"/>
      <c r="I667" s="425"/>
      <c r="J667" s="425"/>
      <c r="K667" s="425"/>
      <c r="L667" s="425"/>
      <c r="M667" s="425"/>
      <c r="N667" s="425"/>
      <c r="O667" s="425"/>
      <c r="P667" s="425"/>
      <c r="Q667" s="425"/>
      <c r="R667" s="425"/>
      <c r="S667" s="425"/>
      <c r="T667" s="425"/>
      <c r="U667" s="425"/>
      <c r="V667" s="425"/>
      <c r="W667" s="425"/>
      <c r="X667" s="425"/>
      <c r="Y667" s="425"/>
      <c r="Z667" s="425"/>
      <c r="AA667" s="425"/>
      <c r="AB667" s="425"/>
      <c r="AC667" s="425"/>
      <c r="AD667" s="425"/>
      <c r="AE667" s="425"/>
      <c r="AF667" s="425"/>
      <c r="AG667" s="425"/>
      <c r="AH667" s="425"/>
      <c r="AI667" s="425"/>
      <c r="AJ667" s="425"/>
      <c r="AK667" s="425"/>
      <c r="AL667" s="425"/>
      <c r="AM667" s="425"/>
      <c r="AN667" s="425"/>
      <c r="AO667" s="425"/>
      <c r="AP667" s="425"/>
      <c r="AQ667" s="425"/>
      <c r="AR667" s="425"/>
      <c r="AS667" s="425"/>
      <c r="AT667" s="425"/>
      <c r="AU667" s="425"/>
      <c r="AV667" s="425"/>
      <c r="AW667" s="425"/>
      <c r="AX667" s="425"/>
      <c r="AY667" s="425"/>
      <c r="AZ667" s="425"/>
      <c r="BA667" s="425"/>
      <c r="BB667" s="425"/>
      <c r="BC667" s="425"/>
      <c r="BD667" s="425"/>
      <c r="BE667" s="425"/>
      <c r="BF667" s="425"/>
      <c r="BG667" s="425"/>
      <c r="BH667" s="425"/>
      <c r="BI667" s="425"/>
      <c r="BJ667" s="425"/>
      <c r="BK667" s="425"/>
    </row>
    <row r="668" spans="1:63" ht="12.75" customHeight="1" x14ac:dyDescent="0.2">
      <c r="A668" s="425"/>
      <c r="B668" s="425"/>
      <c r="C668" s="425"/>
      <c r="D668" s="425"/>
      <c r="E668" s="425"/>
      <c r="F668" s="425"/>
      <c r="G668" s="425"/>
      <c r="H668" s="425"/>
      <c r="I668" s="425"/>
      <c r="J668" s="425"/>
      <c r="K668" s="425"/>
      <c r="L668" s="425"/>
      <c r="M668" s="425"/>
      <c r="N668" s="425"/>
      <c r="O668" s="425"/>
      <c r="P668" s="425"/>
      <c r="Q668" s="425"/>
      <c r="R668" s="425"/>
      <c r="S668" s="425"/>
      <c r="T668" s="425"/>
      <c r="U668" s="425"/>
      <c r="V668" s="425"/>
      <c r="W668" s="425"/>
      <c r="X668" s="425"/>
      <c r="Y668" s="425"/>
      <c r="Z668" s="425"/>
      <c r="AA668" s="425"/>
      <c r="AB668" s="425"/>
      <c r="AC668" s="425"/>
      <c r="AD668" s="425"/>
      <c r="AE668" s="425"/>
      <c r="AF668" s="425"/>
      <c r="AG668" s="425"/>
      <c r="AH668" s="425"/>
      <c r="AI668" s="425"/>
      <c r="AJ668" s="425"/>
      <c r="AK668" s="425"/>
      <c r="AL668" s="425"/>
      <c r="AM668" s="425"/>
      <c r="AN668" s="425"/>
      <c r="AO668" s="425"/>
      <c r="AP668" s="425"/>
      <c r="AQ668" s="425"/>
      <c r="AR668" s="425"/>
      <c r="AS668" s="425"/>
      <c r="AT668" s="425"/>
      <c r="AU668" s="425"/>
      <c r="AV668" s="425"/>
      <c r="AW668" s="425"/>
      <c r="AX668" s="425"/>
      <c r="AY668" s="425"/>
      <c r="AZ668" s="425"/>
      <c r="BA668" s="425"/>
      <c r="BB668" s="425"/>
      <c r="BC668" s="425"/>
      <c r="BD668" s="425"/>
      <c r="BE668" s="425"/>
      <c r="BF668" s="425"/>
      <c r="BG668" s="425"/>
      <c r="BH668" s="425"/>
      <c r="BI668" s="425"/>
      <c r="BJ668" s="425"/>
      <c r="BK668" s="425"/>
    </row>
    <row r="669" spans="1:63" ht="12.75" customHeight="1" x14ac:dyDescent="0.2">
      <c r="A669" s="425"/>
      <c r="B669" s="425"/>
      <c r="C669" s="425"/>
      <c r="D669" s="425"/>
      <c r="E669" s="425"/>
      <c r="F669" s="425"/>
      <c r="G669" s="425"/>
      <c r="H669" s="425"/>
      <c r="I669" s="425"/>
      <c r="J669" s="425"/>
      <c r="K669" s="425"/>
      <c r="L669" s="425"/>
      <c r="M669" s="425"/>
      <c r="N669" s="425"/>
      <c r="O669" s="425"/>
      <c r="P669" s="425"/>
      <c r="Q669" s="425"/>
      <c r="R669" s="425"/>
      <c r="S669" s="425"/>
      <c r="T669" s="425"/>
      <c r="U669" s="425"/>
      <c r="V669" s="425"/>
      <c r="W669" s="425"/>
      <c r="X669" s="425"/>
      <c r="Y669" s="425"/>
      <c r="Z669" s="425"/>
      <c r="AA669" s="425"/>
      <c r="AB669" s="425"/>
      <c r="AC669" s="425"/>
      <c r="AD669" s="425"/>
      <c r="AE669" s="425"/>
      <c r="AF669" s="425"/>
      <c r="AG669" s="425"/>
      <c r="AH669" s="425"/>
      <c r="AI669" s="425"/>
      <c r="AJ669" s="425"/>
      <c r="AK669" s="425"/>
      <c r="AL669" s="425"/>
      <c r="AM669" s="425"/>
      <c r="AN669" s="425"/>
      <c r="AO669" s="425"/>
      <c r="AP669" s="425"/>
      <c r="AQ669" s="425"/>
      <c r="AR669" s="425"/>
      <c r="AS669" s="425"/>
      <c r="AT669" s="425"/>
      <c r="AU669" s="425"/>
      <c r="AV669" s="425"/>
      <c r="AW669" s="425"/>
      <c r="AX669" s="425"/>
      <c r="AY669" s="425"/>
      <c r="AZ669" s="425"/>
      <c r="BA669" s="425"/>
      <c r="BB669" s="425"/>
      <c r="BC669" s="425"/>
      <c r="BD669" s="425"/>
      <c r="BE669" s="425"/>
      <c r="BF669" s="425"/>
      <c r="BG669" s="425"/>
      <c r="BH669" s="425"/>
      <c r="BI669" s="425"/>
      <c r="BJ669" s="425"/>
      <c r="BK669" s="425"/>
    </row>
    <row r="670" spans="1:63" ht="12.75" customHeight="1" x14ac:dyDescent="0.2">
      <c r="A670" s="425"/>
      <c r="B670" s="425"/>
      <c r="C670" s="425"/>
      <c r="D670" s="425"/>
      <c r="E670" s="425"/>
      <c r="F670" s="425"/>
      <c r="G670" s="425"/>
      <c r="H670" s="425"/>
      <c r="I670" s="425"/>
      <c r="J670" s="425"/>
      <c r="K670" s="425"/>
      <c r="L670" s="425"/>
      <c r="M670" s="425"/>
      <c r="N670" s="425"/>
      <c r="O670" s="425"/>
      <c r="P670" s="425"/>
      <c r="Q670" s="425"/>
      <c r="R670" s="425"/>
      <c r="S670" s="425"/>
      <c r="T670" s="425"/>
      <c r="U670" s="425"/>
      <c r="V670" s="425"/>
      <c r="W670" s="425"/>
      <c r="X670" s="425"/>
      <c r="Y670" s="425"/>
      <c r="Z670" s="425"/>
      <c r="AA670" s="425"/>
      <c r="AB670" s="425"/>
      <c r="AC670" s="425"/>
      <c r="AD670" s="425"/>
      <c r="AE670" s="425"/>
      <c r="AF670" s="425"/>
      <c r="AG670" s="425"/>
      <c r="AH670" s="425"/>
      <c r="AI670" s="425"/>
      <c r="AJ670" s="425"/>
      <c r="AK670" s="425"/>
      <c r="AL670" s="425"/>
      <c r="AM670" s="425"/>
      <c r="AN670" s="425"/>
      <c r="AO670" s="425"/>
      <c r="AP670" s="425"/>
      <c r="AQ670" s="425"/>
      <c r="AR670" s="425"/>
      <c r="AS670" s="425"/>
      <c r="AT670" s="425"/>
      <c r="AU670" s="425"/>
      <c r="AV670" s="425"/>
      <c r="AW670" s="425"/>
      <c r="AX670" s="425"/>
      <c r="AY670" s="425"/>
      <c r="AZ670" s="425"/>
      <c r="BA670" s="425"/>
      <c r="BB670" s="425"/>
      <c r="BC670" s="425"/>
      <c r="BD670" s="425"/>
      <c r="BE670" s="425"/>
      <c r="BF670" s="425"/>
      <c r="BG670" s="425"/>
      <c r="BH670" s="425"/>
      <c r="BI670" s="425"/>
      <c r="BJ670" s="425"/>
      <c r="BK670" s="425"/>
    </row>
    <row r="671" spans="1:63" ht="12.75" customHeight="1" x14ac:dyDescent="0.2">
      <c r="A671" s="425"/>
      <c r="B671" s="425"/>
      <c r="C671" s="425"/>
      <c r="D671" s="425"/>
      <c r="E671" s="425"/>
      <c r="F671" s="425"/>
      <c r="G671" s="425"/>
      <c r="H671" s="425"/>
      <c r="I671" s="425"/>
      <c r="J671" s="425"/>
      <c r="K671" s="425"/>
      <c r="L671" s="425"/>
      <c r="M671" s="425"/>
      <c r="N671" s="425"/>
      <c r="O671" s="425"/>
      <c r="P671" s="425"/>
      <c r="Q671" s="425"/>
      <c r="R671" s="425"/>
      <c r="S671" s="425"/>
      <c r="T671" s="425"/>
      <c r="U671" s="425"/>
      <c r="V671" s="425"/>
      <c r="W671" s="425"/>
      <c r="X671" s="425"/>
      <c r="Y671" s="425"/>
      <c r="Z671" s="425"/>
      <c r="AA671" s="425"/>
      <c r="AB671" s="425"/>
      <c r="AC671" s="425"/>
      <c r="AD671" s="425"/>
      <c r="AE671" s="425"/>
      <c r="AF671" s="425"/>
      <c r="AG671" s="425"/>
      <c r="AH671" s="425"/>
      <c r="AI671" s="425"/>
      <c r="AJ671" s="425"/>
      <c r="AK671" s="425"/>
      <c r="AL671" s="425"/>
      <c r="AM671" s="425"/>
      <c r="AN671" s="425"/>
      <c r="AO671" s="425"/>
      <c r="AP671" s="425"/>
      <c r="AQ671" s="425"/>
      <c r="AR671" s="425"/>
      <c r="AS671" s="425"/>
      <c r="AT671" s="425"/>
      <c r="AU671" s="425"/>
      <c r="AV671" s="425"/>
      <c r="AW671" s="425"/>
      <c r="AX671" s="425"/>
      <c r="AY671" s="425"/>
      <c r="AZ671" s="425"/>
      <c r="BA671" s="425"/>
      <c r="BB671" s="425"/>
      <c r="BC671" s="425"/>
      <c r="BD671" s="425"/>
      <c r="BE671" s="425"/>
      <c r="BF671" s="425"/>
      <c r="BG671" s="425"/>
      <c r="BH671" s="425"/>
      <c r="BI671" s="425"/>
      <c r="BJ671" s="425"/>
      <c r="BK671" s="425"/>
    </row>
    <row r="672" spans="1:63" ht="12.75" customHeight="1" x14ac:dyDescent="0.2">
      <c r="A672" s="425"/>
      <c r="B672" s="425"/>
      <c r="C672" s="425"/>
      <c r="D672" s="425"/>
      <c r="E672" s="425"/>
      <c r="F672" s="425"/>
      <c r="G672" s="425"/>
      <c r="H672" s="425"/>
      <c r="I672" s="425"/>
      <c r="J672" s="425"/>
      <c r="K672" s="425"/>
      <c r="L672" s="425"/>
      <c r="M672" s="425"/>
      <c r="N672" s="425"/>
      <c r="O672" s="425"/>
      <c r="P672" s="425"/>
      <c r="Q672" s="425"/>
      <c r="R672" s="425"/>
      <c r="S672" s="425"/>
      <c r="T672" s="425"/>
      <c r="U672" s="425"/>
      <c r="V672" s="425"/>
      <c r="W672" s="425"/>
      <c r="X672" s="425"/>
      <c r="Y672" s="425"/>
      <c r="Z672" s="425"/>
      <c r="AA672" s="425"/>
      <c r="AB672" s="425"/>
      <c r="AC672" s="425"/>
      <c r="AD672" s="425"/>
      <c r="AE672" s="425"/>
      <c r="AF672" s="425"/>
      <c r="AG672" s="425"/>
      <c r="AH672" s="425"/>
      <c r="AI672" s="425"/>
      <c r="AJ672" s="425"/>
      <c r="AK672" s="425"/>
      <c r="AL672" s="425"/>
      <c r="AM672" s="425"/>
      <c r="AN672" s="425"/>
      <c r="AO672" s="425"/>
      <c r="AP672" s="425"/>
      <c r="AQ672" s="425"/>
      <c r="AR672" s="425"/>
      <c r="AS672" s="425"/>
      <c r="AT672" s="425"/>
      <c r="AU672" s="425"/>
      <c r="AV672" s="425"/>
      <c r="AW672" s="425"/>
      <c r="AX672" s="425"/>
      <c r="AY672" s="425"/>
      <c r="AZ672" s="425"/>
      <c r="BA672" s="425"/>
      <c r="BB672" s="425"/>
      <c r="BC672" s="425"/>
      <c r="BD672" s="425"/>
      <c r="BE672" s="425"/>
      <c r="BF672" s="425"/>
      <c r="BG672" s="425"/>
      <c r="BH672" s="425"/>
      <c r="BI672" s="425"/>
      <c r="BJ672" s="425"/>
      <c r="BK672" s="425"/>
    </row>
    <row r="673" spans="1:63" ht="12.75" customHeight="1" x14ac:dyDescent="0.2">
      <c r="A673" s="425"/>
      <c r="B673" s="425"/>
      <c r="C673" s="425"/>
      <c r="D673" s="425"/>
      <c r="E673" s="425"/>
      <c r="F673" s="425"/>
      <c r="G673" s="425"/>
      <c r="H673" s="425"/>
      <c r="I673" s="425"/>
      <c r="J673" s="425"/>
      <c r="K673" s="425"/>
      <c r="L673" s="425"/>
      <c r="M673" s="425"/>
      <c r="N673" s="425"/>
      <c r="O673" s="425"/>
      <c r="P673" s="425"/>
      <c r="Q673" s="425"/>
      <c r="R673" s="425"/>
      <c r="S673" s="425"/>
      <c r="T673" s="425"/>
      <c r="U673" s="425"/>
      <c r="V673" s="425"/>
      <c r="W673" s="425"/>
      <c r="X673" s="425"/>
      <c r="Y673" s="425"/>
      <c r="Z673" s="425"/>
      <c r="AA673" s="425"/>
      <c r="AB673" s="425"/>
      <c r="AC673" s="425"/>
      <c r="AD673" s="425"/>
      <c r="AE673" s="425"/>
      <c r="AF673" s="425"/>
      <c r="AG673" s="425"/>
      <c r="AH673" s="425"/>
      <c r="AI673" s="425"/>
      <c r="AJ673" s="425"/>
      <c r="AK673" s="425"/>
      <c r="AL673" s="425"/>
      <c r="AM673" s="425"/>
      <c r="AN673" s="425"/>
      <c r="AO673" s="425"/>
      <c r="AP673" s="425"/>
      <c r="AQ673" s="425"/>
      <c r="AR673" s="425"/>
      <c r="AS673" s="425"/>
      <c r="AT673" s="425"/>
      <c r="AU673" s="425"/>
      <c r="AV673" s="425"/>
      <c r="AW673" s="425"/>
      <c r="AX673" s="425"/>
      <c r="AY673" s="425"/>
      <c r="AZ673" s="425"/>
      <c r="BA673" s="425"/>
      <c r="BB673" s="425"/>
      <c r="BC673" s="425"/>
      <c r="BD673" s="425"/>
      <c r="BE673" s="425"/>
      <c r="BF673" s="425"/>
      <c r="BG673" s="425"/>
      <c r="BH673" s="425"/>
      <c r="BI673" s="425"/>
      <c r="BJ673" s="425"/>
      <c r="BK673" s="425"/>
    </row>
    <row r="674" spans="1:63" ht="12.75" customHeight="1" x14ac:dyDescent="0.2">
      <c r="A674" s="425"/>
      <c r="B674" s="425"/>
      <c r="C674" s="425"/>
      <c r="D674" s="425"/>
      <c r="E674" s="425"/>
      <c r="F674" s="425"/>
      <c r="G674" s="425"/>
      <c r="H674" s="425"/>
      <c r="I674" s="425"/>
      <c r="J674" s="425"/>
      <c r="K674" s="425"/>
      <c r="L674" s="425"/>
      <c r="M674" s="425"/>
      <c r="N674" s="425"/>
      <c r="O674" s="425"/>
      <c r="P674" s="425"/>
      <c r="Q674" s="425"/>
      <c r="R674" s="425"/>
      <c r="S674" s="425"/>
      <c r="T674" s="425"/>
      <c r="U674" s="425"/>
      <c r="V674" s="425"/>
      <c r="W674" s="425"/>
      <c r="X674" s="425"/>
      <c r="Y674" s="425"/>
      <c r="Z674" s="425"/>
      <c r="AA674" s="425"/>
      <c r="AB674" s="425"/>
      <c r="AC674" s="425"/>
      <c r="AD674" s="425"/>
      <c r="AE674" s="425"/>
      <c r="AF674" s="425"/>
      <c r="AG674" s="425"/>
      <c r="AH674" s="425"/>
      <c r="AI674" s="425"/>
      <c r="AJ674" s="425"/>
      <c r="AK674" s="425"/>
      <c r="AL674" s="425"/>
      <c r="AM674" s="425"/>
      <c r="AN674" s="425"/>
      <c r="AO674" s="425"/>
      <c r="AP674" s="425"/>
      <c r="AQ674" s="425"/>
      <c r="AR674" s="425"/>
      <c r="AS674" s="425"/>
      <c r="AT674" s="425"/>
      <c r="AU674" s="425"/>
      <c r="AV674" s="425"/>
      <c r="AW674" s="425"/>
      <c r="AX674" s="425"/>
      <c r="AY674" s="425"/>
      <c r="AZ674" s="425"/>
      <c r="BA674" s="425"/>
      <c r="BB674" s="425"/>
      <c r="BC674" s="425"/>
      <c r="BD674" s="425"/>
      <c r="BE674" s="425"/>
      <c r="BF674" s="425"/>
      <c r="BG674" s="425"/>
      <c r="BH674" s="425"/>
      <c r="BI674" s="425"/>
      <c r="BJ674" s="425"/>
      <c r="BK674" s="425"/>
    </row>
    <row r="675" spans="1:63" ht="12.75" customHeight="1" x14ac:dyDescent="0.2">
      <c r="A675" s="425"/>
      <c r="B675" s="425"/>
      <c r="C675" s="425"/>
      <c r="D675" s="425"/>
      <c r="E675" s="425"/>
      <c r="F675" s="425"/>
      <c r="G675" s="425"/>
      <c r="H675" s="425"/>
      <c r="I675" s="425"/>
      <c r="J675" s="425"/>
      <c r="K675" s="425"/>
      <c r="L675" s="425"/>
      <c r="M675" s="425"/>
      <c r="N675" s="425"/>
      <c r="O675" s="425"/>
      <c r="P675" s="425"/>
      <c r="Q675" s="425"/>
      <c r="R675" s="425"/>
      <c r="S675" s="425"/>
      <c r="T675" s="425"/>
      <c r="U675" s="425"/>
      <c r="V675" s="425"/>
      <c r="W675" s="425"/>
      <c r="X675" s="425"/>
      <c r="Y675" s="425"/>
      <c r="Z675" s="425"/>
      <c r="AA675" s="425"/>
      <c r="AB675" s="425"/>
      <c r="AC675" s="425"/>
      <c r="AD675" s="425"/>
      <c r="AE675" s="425"/>
      <c r="AF675" s="425"/>
      <c r="AG675" s="425"/>
      <c r="AH675" s="425"/>
      <c r="AI675" s="425"/>
      <c r="AJ675" s="425"/>
      <c r="AK675" s="425"/>
      <c r="AL675" s="425"/>
      <c r="AM675" s="425"/>
      <c r="AN675" s="425"/>
      <c r="AO675" s="425"/>
      <c r="AP675" s="425"/>
      <c r="AQ675" s="425"/>
      <c r="AR675" s="425"/>
      <c r="AS675" s="425"/>
      <c r="AT675" s="425"/>
      <c r="AU675" s="425"/>
      <c r="AV675" s="425"/>
      <c r="AW675" s="425"/>
      <c r="AX675" s="425"/>
      <c r="AY675" s="425"/>
      <c r="AZ675" s="425"/>
      <c r="BA675" s="425"/>
      <c r="BB675" s="425"/>
      <c r="BC675" s="425"/>
      <c r="BD675" s="425"/>
      <c r="BE675" s="425"/>
      <c r="BF675" s="425"/>
      <c r="BG675" s="425"/>
      <c r="BH675" s="425"/>
      <c r="BI675" s="425"/>
      <c r="BJ675" s="425"/>
      <c r="BK675" s="425"/>
    </row>
    <row r="676" spans="1:63" ht="12.75" customHeight="1" x14ac:dyDescent="0.2">
      <c r="A676" s="425"/>
      <c r="B676" s="425"/>
      <c r="C676" s="425"/>
      <c r="D676" s="425"/>
      <c r="E676" s="425"/>
      <c r="F676" s="425"/>
      <c r="G676" s="425"/>
      <c r="H676" s="425"/>
      <c r="I676" s="425"/>
      <c r="J676" s="425"/>
      <c r="K676" s="425"/>
      <c r="L676" s="425"/>
      <c r="M676" s="425"/>
      <c r="N676" s="425"/>
      <c r="O676" s="425"/>
      <c r="P676" s="425"/>
      <c r="Q676" s="425"/>
      <c r="R676" s="425"/>
      <c r="S676" s="425"/>
      <c r="T676" s="425"/>
      <c r="U676" s="425"/>
      <c r="V676" s="425"/>
      <c r="W676" s="425"/>
      <c r="X676" s="425"/>
      <c r="Y676" s="425"/>
      <c r="Z676" s="425"/>
      <c r="AA676" s="425"/>
      <c r="AB676" s="425"/>
      <c r="AC676" s="425"/>
      <c r="AD676" s="425"/>
      <c r="AE676" s="425"/>
      <c r="AF676" s="425"/>
      <c r="AG676" s="425"/>
      <c r="AH676" s="425"/>
      <c r="AI676" s="425"/>
      <c r="AJ676" s="425"/>
      <c r="AK676" s="425"/>
      <c r="AL676" s="425"/>
      <c r="AM676" s="425"/>
      <c r="AN676" s="425"/>
      <c r="AO676" s="425"/>
      <c r="AP676" s="425"/>
      <c r="AQ676" s="425"/>
      <c r="AR676" s="425"/>
      <c r="AS676" s="425"/>
      <c r="AT676" s="425"/>
      <c r="AU676" s="425"/>
      <c r="AV676" s="425"/>
      <c r="AW676" s="425"/>
      <c r="AX676" s="425"/>
      <c r="AY676" s="425"/>
      <c r="AZ676" s="425"/>
      <c r="BA676" s="425"/>
      <c r="BB676" s="425"/>
      <c r="BC676" s="425"/>
      <c r="BD676" s="425"/>
      <c r="BE676" s="425"/>
      <c r="BF676" s="425"/>
      <c r="BG676" s="425"/>
      <c r="BH676" s="425"/>
      <c r="BI676" s="425"/>
      <c r="BJ676" s="425"/>
      <c r="BK676" s="425"/>
    </row>
    <row r="677" spans="1:63" ht="12.75" customHeight="1" x14ac:dyDescent="0.2">
      <c r="A677" s="425"/>
      <c r="B677" s="425"/>
      <c r="C677" s="425"/>
      <c r="D677" s="425"/>
      <c r="E677" s="425"/>
      <c r="F677" s="425"/>
      <c r="G677" s="425"/>
      <c r="H677" s="425"/>
      <c r="I677" s="425"/>
      <c r="J677" s="425"/>
      <c r="K677" s="425"/>
      <c r="L677" s="425"/>
      <c r="M677" s="425"/>
      <c r="N677" s="425"/>
      <c r="O677" s="425"/>
      <c r="P677" s="425"/>
      <c r="Q677" s="425"/>
      <c r="R677" s="425"/>
      <c r="S677" s="425"/>
      <c r="T677" s="425"/>
      <c r="U677" s="425"/>
      <c r="V677" s="425"/>
      <c r="W677" s="425"/>
      <c r="X677" s="425"/>
      <c r="Y677" s="425"/>
      <c r="Z677" s="425"/>
      <c r="AA677" s="425"/>
      <c r="AB677" s="425"/>
      <c r="AC677" s="425"/>
      <c r="AD677" s="425"/>
      <c r="AE677" s="425"/>
      <c r="AF677" s="425"/>
      <c r="AG677" s="425"/>
      <c r="AH677" s="425"/>
      <c r="AI677" s="425"/>
      <c r="AJ677" s="425"/>
      <c r="AK677" s="425"/>
      <c r="AL677" s="425"/>
      <c r="AM677" s="425"/>
      <c r="AN677" s="425"/>
      <c r="AO677" s="425"/>
      <c r="AP677" s="425"/>
      <c r="AQ677" s="425"/>
      <c r="AR677" s="425"/>
      <c r="AS677" s="425"/>
      <c r="AT677" s="425"/>
      <c r="AU677" s="425"/>
      <c r="AV677" s="425"/>
      <c r="AW677" s="425"/>
      <c r="AX677" s="425"/>
      <c r="AY677" s="425"/>
      <c r="AZ677" s="425"/>
      <c r="BA677" s="425"/>
      <c r="BB677" s="425"/>
      <c r="BC677" s="425"/>
      <c r="BD677" s="425"/>
      <c r="BE677" s="425"/>
      <c r="BF677" s="425"/>
      <c r="BG677" s="425"/>
      <c r="BH677" s="425"/>
      <c r="BI677" s="425"/>
      <c r="BJ677" s="425"/>
      <c r="BK677" s="425"/>
    </row>
    <row r="678" spans="1:63" ht="12.75" customHeight="1" x14ac:dyDescent="0.2">
      <c r="A678" s="425"/>
      <c r="B678" s="425"/>
      <c r="C678" s="425"/>
      <c r="D678" s="425"/>
      <c r="E678" s="425"/>
      <c r="F678" s="425"/>
      <c r="G678" s="425"/>
      <c r="H678" s="425"/>
      <c r="I678" s="425"/>
      <c r="J678" s="425"/>
      <c r="K678" s="425"/>
      <c r="L678" s="425"/>
      <c r="M678" s="425"/>
      <c r="N678" s="425"/>
      <c r="O678" s="425"/>
      <c r="P678" s="425"/>
      <c r="Q678" s="425"/>
      <c r="R678" s="425"/>
      <c r="S678" s="425"/>
      <c r="T678" s="425"/>
      <c r="U678" s="425"/>
      <c r="V678" s="425"/>
      <c r="W678" s="425"/>
      <c r="X678" s="425"/>
      <c r="Y678" s="425"/>
      <c r="Z678" s="425"/>
      <c r="AA678" s="425"/>
      <c r="AB678" s="425"/>
      <c r="AC678" s="425"/>
      <c r="AD678" s="425"/>
      <c r="AE678" s="425"/>
      <c r="AF678" s="425"/>
      <c r="AG678" s="425"/>
      <c r="AH678" s="425"/>
      <c r="AI678" s="425"/>
      <c r="AJ678" s="425"/>
      <c r="AK678" s="425"/>
      <c r="AL678" s="425"/>
      <c r="AM678" s="425"/>
      <c r="AN678" s="425"/>
      <c r="AO678" s="425"/>
      <c r="AP678" s="425"/>
      <c r="AQ678" s="425"/>
      <c r="AR678" s="425"/>
      <c r="AS678" s="425"/>
      <c r="AT678" s="425"/>
      <c r="AU678" s="425"/>
      <c r="AV678" s="425"/>
      <c r="AW678" s="425"/>
      <c r="AX678" s="425"/>
      <c r="AY678" s="425"/>
      <c r="AZ678" s="425"/>
      <c r="BA678" s="425"/>
      <c r="BB678" s="425"/>
      <c r="BC678" s="425"/>
      <c r="BD678" s="425"/>
      <c r="BE678" s="425"/>
      <c r="BF678" s="425"/>
      <c r="BG678" s="425"/>
      <c r="BH678" s="425"/>
      <c r="BI678" s="425"/>
      <c r="BJ678" s="425"/>
      <c r="BK678" s="425"/>
    </row>
    <row r="679" spans="1:63" ht="12.75" customHeight="1" x14ac:dyDescent="0.2">
      <c r="A679" s="425"/>
      <c r="B679" s="425"/>
      <c r="C679" s="425"/>
      <c r="D679" s="425"/>
      <c r="E679" s="425"/>
      <c r="F679" s="425"/>
      <c r="G679" s="425"/>
      <c r="H679" s="425"/>
      <c r="I679" s="425"/>
      <c r="J679" s="425"/>
      <c r="K679" s="425"/>
      <c r="L679" s="425"/>
      <c r="M679" s="425"/>
      <c r="N679" s="425"/>
      <c r="O679" s="425"/>
      <c r="P679" s="425"/>
      <c r="Q679" s="425"/>
      <c r="R679" s="425"/>
      <c r="S679" s="425"/>
      <c r="T679" s="425"/>
      <c r="U679" s="425"/>
      <c r="V679" s="425"/>
      <c r="W679" s="425"/>
      <c r="X679" s="425"/>
      <c r="Y679" s="425"/>
      <c r="Z679" s="425"/>
      <c r="AA679" s="425"/>
      <c r="AB679" s="425"/>
      <c r="AC679" s="425"/>
      <c r="AD679" s="425"/>
      <c r="AE679" s="425"/>
      <c r="AF679" s="425"/>
      <c r="AG679" s="425"/>
      <c r="AH679" s="425"/>
      <c r="AI679" s="425"/>
      <c r="AJ679" s="425"/>
      <c r="AK679" s="425"/>
      <c r="AL679" s="425"/>
      <c r="AM679" s="425"/>
      <c r="AN679" s="425"/>
      <c r="AO679" s="425"/>
      <c r="AP679" s="425"/>
      <c r="AQ679" s="425"/>
      <c r="AR679" s="425"/>
      <c r="AS679" s="425"/>
      <c r="AT679" s="425"/>
      <c r="AU679" s="425"/>
      <c r="AV679" s="425"/>
      <c r="AW679" s="425"/>
      <c r="AX679" s="425"/>
      <c r="AY679" s="425"/>
      <c r="AZ679" s="425"/>
      <c r="BA679" s="425"/>
      <c r="BB679" s="425"/>
      <c r="BC679" s="425"/>
      <c r="BD679" s="425"/>
      <c r="BE679" s="425"/>
      <c r="BF679" s="425"/>
      <c r="BG679" s="425"/>
      <c r="BH679" s="425"/>
      <c r="BI679" s="425"/>
      <c r="BJ679" s="425"/>
      <c r="BK679" s="425"/>
    </row>
    <row r="680" spans="1:63" ht="12.75" customHeight="1" x14ac:dyDescent="0.2">
      <c r="A680" s="425"/>
      <c r="B680" s="425"/>
      <c r="C680" s="425"/>
      <c r="D680" s="425"/>
      <c r="E680" s="425"/>
      <c r="F680" s="425"/>
      <c r="G680" s="425"/>
      <c r="H680" s="425"/>
      <c r="I680" s="425"/>
      <c r="J680" s="425"/>
      <c r="K680" s="425"/>
      <c r="L680" s="425"/>
      <c r="M680" s="425"/>
      <c r="N680" s="425"/>
      <c r="O680" s="425"/>
      <c r="P680" s="425"/>
      <c r="Q680" s="425"/>
      <c r="R680" s="425"/>
      <c r="S680" s="425"/>
      <c r="T680" s="425"/>
      <c r="U680" s="425"/>
      <c r="V680" s="425"/>
      <c r="W680" s="425"/>
      <c r="X680" s="425"/>
      <c r="Y680" s="425"/>
      <c r="Z680" s="425"/>
      <c r="AA680" s="425"/>
      <c r="AB680" s="425"/>
      <c r="AC680" s="425"/>
      <c r="AD680" s="425"/>
      <c r="AE680" s="425"/>
      <c r="AF680" s="425"/>
      <c r="AG680" s="425"/>
      <c r="AH680" s="425"/>
      <c r="AI680" s="425"/>
      <c r="AJ680" s="425"/>
      <c r="AK680" s="425"/>
      <c r="AL680" s="425"/>
      <c r="AM680" s="425"/>
      <c r="AN680" s="425"/>
      <c r="AO680" s="425"/>
      <c r="AP680" s="425"/>
      <c r="AQ680" s="425"/>
      <c r="AR680" s="425"/>
      <c r="AS680" s="425"/>
      <c r="AT680" s="425"/>
      <c r="AU680" s="425"/>
      <c r="AV680" s="425"/>
      <c r="AW680" s="425"/>
      <c r="AX680" s="425"/>
      <c r="AY680" s="425"/>
      <c r="AZ680" s="425"/>
      <c r="BA680" s="425"/>
      <c r="BB680" s="425"/>
      <c r="BC680" s="425"/>
      <c r="BD680" s="425"/>
      <c r="BE680" s="425"/>
      <c r="BF680" s="425"/>
      <c r="BG680" s="425"/>
      <c r="BH680" s="425"/>
      <c r="BI680" s="425"/>
      <c r="BJ680" s="425"/>
      <c r="BK680" s="425"/>
    </row>
    <row r="681" spans="1:63" ht="12.75" customHeight="1" x14ac:dyDescent="0.2">
      <c r="A681" s="425"/>
      <c r="B681" s="425"/>
      <c r="C681" s="425"/>
      <c r="D681" s="425"/>
      <c r="E681" s="425"/>
      <c r="F681" s="425"/>
      <c r="G681" s="425"/>
      <c r="H681" s="425"/>
      <c r="I681" s="425"/>
      <c r="J681" s="425"/>
      <c r="K681" s="425"/>
      <c r="L681" s="425"/>
      <c r="M681" s="425"/>
      <c r="N681" s="425"/>
      <c r="O681" s="425"/>
      <c r="P681" s="425"/>
      <c r="Q681" s="425"/>
      <c r="R681" s="425"/>
      <c r="S681" s="425"/>
      <c r="T681" s="425"/>
      <c r="U681" s="425"/>
      <c r="V681" s="425"/>
      <c r="W681" s="425"/>
      <c r="X681" s="425"/>
      <c r="Y681" s="425"/>
      <c r="Z681" s="425"/>
      <c r="AA681" s="425"/>
      <c r="AB681" s="425"/>
      <c r="AC681" s="425"/>
      <c r="AD681" s="425"/>
      <c r="AE681" s="425"/>
      <c r="AF681" s="425"/>
      <c r="AG681" s="425"/>
      <c r="AH681" s="425"/>
      <c r="AI681" s="425"/>
      <c r="AJ681" s="425"/>
      <c r="AK681" s="425"/>
      <c r="AL681" s="425"/>
      <c r="AM681" s="425"/>
      <c r="AN681" s="425"/>
      <c r="AO681" s="425"/>
      <c r="AP681" s="425"/>
      <c r="AQ681" s="425"/>
      <c r="AR681" s="425"/>
      <c r="AS681" s="425"/>
      <c r="AT681" s="425"/>
      <c r="AU681" s="425"/>
      <c r="AV681" s="425"/>
      <c r="AW681" s="425"/>
      <c r="AX681" s="425"/>
      <c r="AY681" s="425"/>
      <c r="AZ681" s="425"/>
      <c r="BA681" s="425"/>
      <c r="BB681" s="425"/>
      <c r="BC681" s="425"/>
      <c r="BD681" s="425"/>
      <c r="BE681" s="425"/>
      <c r="BF681" s="425"/>
      <c r="BG681" s="425"/>
      <c r="BH681" s="425"/>
      <c r="BI681" s="425"/>
      <c r="BJ681" s="425"/>
      <c r="BK681" s="425"/>
    </row>
    <row r="682" spans="1:63" ht="12.75" customHeight="1" x14ac:dyDescent="0.2">
      <c r="A682" s="425"/>
      <c r="B682" s="425"/>
      <c r="C682" s="425"/>
      <c r="D682" s="425"/>
      <c r="E682" s="425"/>
      <c r="F682" s="425"/>
      <c r="G682" s="425"/>
      <c r="H682" s="425"/>
      <c r="I682" s="425"/>
      <c r="J682" s="425"/>
      <c r="K682" s="425"/>
      <c r="L682" s="425"/>
      <c r="M682" s="425"/>
      <c r="N682" s="425"/>
      <c r="O682" s="425"/>
      <c r="P682" s="425"/>
      <c r="Q682" s="425"/>
      <c r="R682" s="425"/>
      <c r="S682" s="425"/>
      <c r="T682" s="425"/>
      <c r="U682" s="425"/>
      <c r="V682" s="425"/>
      <c r="W682" s="425"/>
      <c r="X682" s="425"/>
      <c r="Y682" s="425"/>
      <c r="Z682" s="425"/>
      <c r="AA682" s="425"/>
      <c r="AB682" s="425"/>
      <c r="AC682" s="425"/>
      <c r="AD682" s="425"/>
      <c r="AE682" s="425"/>
      <c r="AF682" s="425"/>
      <c r="AG682" s="425"/>
      <c r="AH682" s="425"/>
      <c r="AI682" s="425"/>
      <c r="AJ682" s="425"/>
      <c r="AK682" s="425"/>
      <c r="AL682" s="425"/>
      <c r="AM682" s="425"/>
      <c r="AN682" s="425"/>
      <c r="AO682" s="425"/>
      <c r="AP682" s="425"/>
      <c r="AQ682" s="425"/>
      <c r="AR682" s="425"/>
      <c r="AS682" s="425"/>
      <c r="AT682" s="425"/>
      <c r="AU682" s="425"/>
      <c r="AV682" s="425"/>
      <c r="AW682" s="425"/>
      <c r="AX682" s="425"/>
      <c r="AY682" s="425"/>
      <c r="AZ682" s="425"/>
      <c r="BA682" s="425"/>
      <c r="BB682" s="425"/>
      <c r="BC682" s="425"/>
      <c r="BD682" s="425"/>
      <c r="BE682" s="425"/>
      <c r="BF682" s="425"/>
      <c r="BG682" s="425"/>
      <c r="BH682" s="425"/>
      <c r="BI682" s="425"/>
      <c r="BJ682" s="425"/>
      <c r="BK682" s="425"/>
    </row>
    <row r="683" spans="1:63" ht="12.75" customHeight="1" x14ac:dyDescent="0.2">
      <c r="A683" s="425"/>
      <c r="B683" s="425"/>
      <c r="C683" s="425"/>
      <c r="D683" s="425"/>
      <c r="E683" s="425"/>
      <c r="F683" s="425"/>
      <c r="G683" s="425"/>
      <c r="H683" s="425"/>
      <c r="I683" s="425"/>
      <c r="J683" s="425"/>
      <c r="K683" s="425"/>
      <c r="L683" s="425"/>
      <c r="M683" s="425"/>
      <c r="N683" s="425"/>
      <c r="O683" s="425"/>
      <c r="P683" s="425"/>
      <c r="Q683" s="425"/>
      <c r="R683" s="425"/>
      <c r="S683" s="425"/>
      <c r="T683" s="425"/>
      <c r="U683" s="425"/>
      <c r="V683" s="425"/>
      <c r="W683" s="425"/>
      <c r="X683" s="425"/>
      <c r="Y683" s="425"/>
      <c r="Z683" s="425"/>
      <c r="AA683" s="425"/>
      <c r="AB683" s="425"/>
      <c r="AC683" s="425"/>
      <c r="AD683" s="425"/>
      <c r="AE683" s="425"/>
      <c r="AF683" s="425"/>
      <c r="AG683" s="425"/>
      <c r="AH683" s="425"/>
      <c r="AI683" s="425"/>
      <c r="AJ683" s="425"/>
      <c r="AK683" s="425"/>
      <c r="AL683" s="425"/>
      <c r="AM683" s="425"/>
      <c r="AN683" s="425"/>
      <c r="AO683" s="425"/>
      <c r="AP683" s="425"/>
      <c r="AQ683" s="425"/>
      <c r="AR683" s="425"/>
      <c r="AS683" s="425"/>
      <c r="AT683" s="425"/>
      <c r="AU683" s="425"/>
      <c r="AV683" s="425"/>
      <c r="AW683" s="425"/>
      <c r="AX683" s="425"/>
      <c r="AY683" s="425"/>
      <c r="AZ683" s="425"/>
      <c r="BA683" s="425"/>
      <c r="BB683" s="425"/>
      <c r="BC683" s="425"/>
      <c r="BD683" s="425"/>
      <c r="BE683" s="425"/>
      <c r="BF683" s="425"/>
      <c r="BG683" s="425"/>
      <c r="BH683" s="425"/>
      <c r="BI683" s="425"/>
      <c r="BJ683" s="425"/>
      <c r="BK683" s="425"/>
    </row>
    <row r="684" spans="1:63" ht="12.75" customHeight="1" x14ac:dyDescent="0.2">
      <c r="A684" s="425"/>
      <c r="B684" s="425"/>
      <c r="C684" s="425"/>
      <c r="D684" s="425"/>
      <c r="E684" s="425"/>
      <c r="F684" s="425"/>
      <c r="G684" s="425"/>
      <c r="H684" s="425"/>
      <c r="I684" s="425"/>
      <c r="J684" s="425"/>
      <c r="K684" s="425"/>
      <c r="L684" s="425"/>
      <c r="M684" s="425"/>
      <c r="N684" s="425"/>
      <c r="O684" s="425"/>
      <c r="P684" s="425"/>
      <c r="Q684" s="425"/>
      <c r="R684" s="425"/>
      <c r="S684" s="425"/>
      <c r="T684" s="425"/>
      <c r="U684" s="425"/>
      <c r="V684" s="425"/>
      <c r="W684" s="425"/>
      <c r="X684" s="425"/>
      <c r="Y684" s="425"/>
      <c r="Z684" s="425"/>
      <c r="AA684" s="425"/>
      <c r="AB684" s="425"/>
      <c r="AC684" s="425"/>
      <c r="AD684" s="425"/>
      <c r="AE684" s="425"/>
      <c r="AF684" s="425"/>
      <c r="AG684" s="425"/>
      <c r="AH684" s="425"/>
      <c r="AI684" s="425"/>
      <c r="AJ684" s="425"/>
      <c r="AK684" s="425"/>
      <c r="AL684" s="425"/>
      <c r="AM684" s="425"/>
      <c r="AN684" s="425"/>
      <c r="AO684" s="425"/>
      <c r="AP684" s="425"/>
      <c r="AQ684" s="425"/>
      <c r="AR684" s="425"/>
      <c r="AS684" s="425"/>
      <c r="AT684" s="425"/>
      <c r="AU684" s="425"/>
      <c r="AV684" s="425"/>
      <c r="AW684" s="425"/>
      <c r="AX684" s="425"/>
      <c r="AY684" s="425"/>
      <c r="AZ684" s="425"/>
      <c r="BA684" s="425"/>
      <c r="BB684" s="425"/>
      <c r="BC684" s="425"/>
      <c r="BD684" s="425"/>
      <c r="BE684" s="425"/>
      <c r="BF684" s="425"/>
      <c r="BG684" s="425"/>
      <c r="BH684" s="425"/>
      <c r="BI684" s="425"/>
      <c r="BJ684" s="425"/>
      <c r="BK684" s="425"/>
    </row>
    <row r="685" spans="1:63" ht="12.75" customHeight="1" x14ac:dyDescent="0.2">
      <c r="A685" s="425"/>
      <c r="B685" s="425"/>
      <c r="C685" s="425"/>
      <c r="D685" s="425"/>
      <c r="E685" s="425"/>
      <c r="F685" s="425"/>
      <c r="G685" s="425"/>
      <c r="H685" s="425"/>
      <c r="I685" s="425"/>
      <c r="J685" s="425"/>
      <c r="K685" s="425"/>
      <c r="L685" s="425"/>
      <c r="M685" s="425"/>
      <c r="N685" s="425"/>
      <c r="O685" s="425"/>
      <c r="P685" s="425"/>
      <c r="Q685" s="425"/>
      <c r="R685" s="425"/>
      <c r="S685" s="425"/>
      <c r="T685" s="425"/>
      <c r="U685" s="425"/>
      <c r="V685" s="425"/>
      <c r="W685" s="425"/>
      <c r="X685" s="425"/>
      <c r="Y685" s="425"/>
      <c r="Z685" s="425"/>
      <c r="AA685" s="425"/>
      <c r="AB685" s="425"/>
      <c r="AC685" s="425"/>
      <c r="AD685" s="425"/>
      <c r="AE685" s="425"/>
      <c r="AF685" s="425"/>
      <c r="AG685" s="425"/>
      <c r="AH685" s="425"/>
      <c r="AI685" s="425"/>
      <c r="AJ685" s="425"/>
      <c r="AK685" s="425"/>
      <c r="AL685" s="425"/>
      <c r="AM685" s="425"/>
      <c r="AN685" s="425"/>
      <c r="AO685" s="425"/>
      <c r="AP685" s="425"/>
      <c r="AQ685" s="425"/>
      <c r="AR685" s="425"/>
      <c r="AS685" s="425"/>
      <c r="AT685" s="425"/>
      <c r="AU685" s="425"/>
      <c r="AV685" s="425"/>
      <c r="AW685" s="425"/>
      <c r="AX685" s="425"/>
      <c r="AY685" s="425"/>
      <c r="AZ685" s="425"/>
      <c r="BA685" s="425"/>
      <c r="BB685" s="425"/>
      <c r="BC685" s="425"/>
      <c r="BD685" s="425"/>
      <c r="BE685" s="425"/>
      <c r="BF685" s="425"/>
      <c r="BG685" s="425"/>
      <c r="BH685" s="425"/>
      <c r="BI685" s="425"/>
      <c r="BJ685" s="425"/>
      <c r="BK685" s="425"/>
    </row>
    <row r="686" spans="1:63" ht="12.75" customHeight="1" x14ac:dyDescent="0.2">
      <c r="A686" s="425"/>
      <c r="B686" s="425"/>
      <c r="C686" s="425"/>
      <c r="D686" s="425"/>
      <c r="E686" s="425"/>
      <c r="F686" s="425"/>
      <c r="G686" s="425"/>
      <c r="H686" s="425"/>
      <c r="I686" s="425"/>
      <c r="J686" s="425"/>
      <c r="K686" s="425"/>
      <c r="L686" s="425"/>
      <c r="M686" s="425"/>
      <c r="N686" s="425"/>
      <c r="O686" s="425"/>
      <c r="P686" s="425"/>
      <c r="Q686" s="425"/>
      <c r="R686" s="425"/>
      <c r="S686" s="425"/>
      <c r="T686" s="425"/>
      <c r="U686" s="425"/>
      <c r="V686" s="425"/>
      <c r="W686" s="425"/>
      <c r="X686" s="425"/>
      <c r="Y686" s="425"/>
      <c r="Z686" s="425"/>
      <c r="AA686" s="425"/>
      <c r="AB686" s="425"/>
      <c r="AC686" s="425"/>
      <c r="AD686" s="425"/>
      <c r="AE686" s="425"/>
      <c r="AF686" s="425"/>
      <c r="AG686" s="425"/>
      <c r="AH686" s="425"/>
      <c r="AI686" s="425"/>
      <c r="AJ686" s="425"/>
      <c r="AK686" s="425"/>
      <c r="AL686" s="425"/>
      <c r="AM686" s="425"/>
      <c r="AN686" s="425"/>
      <c r="AO686" s="425"/>
      <c r="AP686" s="425"/>
      <c r="AQ686" s="425"/>
      <c r="AR686" s="425"/>
      <c r="AS686" s="425"/>
      <c r="AT686" s="425"/>
      <c r="AU686" s="425"/>
      <c r="AV686" s="425"/>
      <c r="AW686" s="425"/>
      <c r="AX686" s="425"/>
      <c r="AY686" s="425"/>
      <c r="AZ686" s="425"/>
      <c r="BA686" s="425"/>
      <c r="BB686" s="425"/>
      <c r="BC686" s="425"/>
      <c r="BD686" s="425"/>
      <c r="BE686" s="425"/>
      <c r="BF686" s="425"/>
      <c r="BG686" s="425"/>
      <c r="BH686" s="425"/>
      <c r="BI686" s="425"/>
      <c r="BJ686" s="425"/>
      <c r="BK686" s="425"/>
    </row>
    <row r="687" spans="1:63" ht="12.75" customHeight="1" x14ac:dyDescent="0.2">
      <c r="A687" s="425"/>
      <c r="B687" s="425"/>
      <c r="C687" s="425"/>
      <c r="D687" s="425"/>
      <c r="E687" s="425"/>
      <c r="F687" s="425"/>
      <c r="G687" s="425"/>
      <c r="H687" s="425"/>
      <c r="I687" s="425"/>
      <c r="J687" s="425"/>
      <c r="K687" s="425"/>
      <c r="L687" s="425"/>
      <c r="M687" s="425"/>
      <c r="N687" s="425"/>
      <c r="O687" s="425"/>
      <c r="P687" s="425"/>
      <c r="Q687" s="425"/>
      <c r="R687" s="425"/>
      <c r="S687" s="425"/>
      <c r="T687" s="425"/>
      <c r="U687" s="425"/>
      <c r="V687" s="425"/>
      <c r="W687" s="425"/>
      <c r="X687" s="425"/>
      <c r="Y687" s="425"/>
      <c r="Z687" s="425"/>
      <c r="AA687" s="425"/>
      <c r="AB687" s="425"/>
      <c r="AC687" s="425"/>
      <c r="AD687" s="425"/>
      <c r="AE687" s="425"/>
      <c r="AF687" s="425"/>
      <c r="AG687" s="425"/>
      <c r="AH687" s="425"/>
      <c r="AI687" s="425"/>
      <c r="AJ687" s="425"/>
      <c r="AK687" s="425"/>
      <c r="AL687" s="425"/>
      <c r="AM687" s="425"/>
      <c r="AN687" s="425"/>
      <c r="AO687" s="425"/>
      <c r="AP687" s="425"/>
      <c r="AQ687" s="425"/>
      <c r="AR687" s="425"/>
      <c r="AS687" s="425"/>
      <c r="AT687" s="425"/>
      <c r="AU687" s="425"/>
      <c r="AV687" s="425"/>
      <c r="AW687" s="425"/>
      <c r="AX687" s="425"/>
      <c r="AY687" s="425"/>
      <c r="AZ687" s="425"/>
      <c r="BA687" s="425"/>
      <c r="BB687" s="425"/>
      <c r="BC687" s="425"/>
      <c r="BD687" s="425"/>
      <c r="BE687" s="425"/>
      <c r="BF687" s="425"/>
      <c r="BG687" s="425"/>
      <c r="BH687" s="425"/>
      <c r="BI687" s="425"/>
      <c r="BJ687" s="425"/>
      <c r="BK687" s="425"/>
    </row>
    <row r="688" spans="1:63" ht="12.75" customHeight="1" x14ac:dyDescent="0.2">
      <c r="A688" s="425"/>
      <c r="B688" s="425"/>
      <c r="C688" s="425"/>
      <c r="D688" s="425"/>
      <c r="E688" s="425"/>
      <c r="F688" s="425"/>
      <c r="G688" s="425"/>
      <c r="H688" s="425"/>
      <c r="I688" s="425"/>
      <c r="J688" s="425"/>
      <c r="K688" s="425"/>
      <c r="L688" s="425"/>
      <c r="M688" s="425"/>
      <c r="N688" s="425"/>
      <c r="O688" s="425"/>
      <c r="P688" s="425"/>
      <c r="Q688" s="425"/>
      <c r="R688" s="425"/>
      <c r="S688" s="425"/>
      <c r="T688" s="425"/>
      <c r="U688" s="425"/>
      <c r="V688" s="425"/>
      <c r="W688" s="425"/>
      <c r="X688" s="425"/>
      <c r="Y688" s="425"/>
      <c r="Z688" s="425"/>
      <c r="AA688" s="425"/>
      <c r="AB688" s="425"/>
      <c r="AC688" s="425"/>
      <c r="AD688" s="425"/>
      <c r="AE688" s="425"/>
      <c r="AF688" s="425"/>
      <c r="AG688" s="425"/>
      <c r="AH688" s="425"/>
      <c r="AI688" s="425"/>
      <c r="AJ688" s="425"/>
      <c r="AK688" s="425"/>
      <c r="AL688" s="425"/>
      <c r="AM688" s="425"/>
      <c r="AN688" s="425"/>
      <c r="AO688" s="425"/>
      <c r="AP688" s="425"/>
      <c r="AQ688" s="425"/>
      <c r="AR688" s="425"/>
      <c r="AS688" s="425"/>
      <c r="AT688" s="425"/>
      <c r="AU688" s="425"/>
      <c r="AV688" s="425"/>
      <c r="AW688" s="425"/>
      <c r="AX688" s="425"/>
      <c r="AY688" s="425"/>
      <c r="AZ688" s="425"/>
      <c r="BA688" s="425"/>
      <c r="BB688" s="425"/>
      <c r="BC688" s="425"/>
      <c r="BD688" s="425"/>
      <c r="BE688" s="425"/>
      <c r="BF688" s="425"/>
      <c r="BG688" s="425"/>
      <c r="BH688" s="425"/>
      <c r="BI688" s="425"/>
      <c r="BJ688" s="425"/>
      <c r="BK688" s="425"/>
    </row>
    <row r="689" spans="1:63" ht="12.75" customHeight="1" x14ac:dyDescent="0.2">
      <c r="A689" s="425"/>
      <c r="B689" s="425"/>
      <c r="C689" s="425"/>
      <c r="D689" s="425"/>
      <c r="E689" s="425"/>
      <c r="F689" s="425"/>
      <c r="G689" s="425"/>
      <c r="H689" s="425"/>
      <c r="I689" s="425"/>
      <c r="J689" s="425"/>
      <c r="K689" s="425"/>
      <c r="L689" s="425"/>
      <c r="M689" s="425"/>
      <c r="N689" s="425"/>
      <c r="O689" s="425"/>
      <c r="P689" s="425"/>
      <c r="Q689" s="425"/>
      <c r="R689" s="425"/>
      <c r="S689" s="425"/>
      <c r="T689" s="425"/>
      <c r="U689" s="425"/>
      <c r="V689" s="425"/>
      <c r="W689" s="425"/>
      <c r="X689" s="425"/>
      <c r="Y689" s="425"/>
      <c r="Z689" s="425"/>
      <c r="AA689" s="425"/>
      <c r="AB689" s="425"/>
      <c r="AC689" s="425"/>
      <c r="AD689" s="425"/>
      <c r="AE689" s="425"/>
      <c r="AF689" s="425"/>
      <c r="AG689" s="425"/>
      <c r="AH689" s="425"/>
      <c r="AI689" s="425"/>
      <c r="AJ689" s="425"/>
      <c r="AK689" s="425"/>
      <c r="AL689" s="425"/>
      <c r="AM689" s="425"/>
      <c r="AN689" s="425"/>
      <c r="AO689" s="425"/>
      <c r="AP689" s="425"/>
      <c r="AQ689" s="425"/>
      <c r="AR689" s="425"/>
      <c r="AS689" s="425"/>
      <c r="AT689" s="425"/>
      <c r="AU689" s="425"/>
      <c r="AV689" s="425"/>
      <c r="AW689" s="425"/>
      <c r="AX689" s="425"/>
      <c r="AY689" s="425"/>
      <c r="AZ689" s="425"/>
      <c r="BA689" s="425"/>
      <c r="BB689" s="425"/>
      <c r="BC689" s="425"/>
      <c r="BD689" s="425"/>
      <c r="BE689" s="425"/>
      <c r="BF689" s="425"/>
      <c r="BG689" s="425"/>
      <c r="BH689" s="425"/>
      <c r="BI689" s="425"/>
      <c r="BJ689" s="425"/>
      <c r="BK689" s="425"/>
    </row>
    <row r="690" spans="1:63" ht="12.75" customHeight="1" x14ac:dyDescent="0.2">
      <c r="A690" s="425"/>
      <c r="B690" s="425"/>
      <c r="C690" s="425"/>
      <c r="D690" s="425"/>
      <c r="E690" s="425"/>
      <c r="F690" s="425"/>
      <c r="G690" s="425"/>
      <c r="H690" s="425"/>
      <c r="I690" s="425"/>
      <c r="J690" s="425"/>
      <c r="K690" s="425"/>
      <c r="L690" s="425"/>
      <c r="M690" s="425"/>
      <c r="N690" s="425"/>
      <c r="O690" s="425"/>
      <c r="P690" s="425"/>
      <c r="Q690" s="425"/>
      <c r="R690" s="425"/>
      <c r="S690" s="425"/>
      <c r="T690" s="425"/>
      <c r="U690" s="425"/>
      <c r="V690" s="425"/>
      <c r="W690" s="425"/>
      <c r="X690" s="425"/>
      <c r="Y690" s="425"/>
      <c r="Z690" s="425"/>
      <c r="AA690" s="425"/>
      <c r="AB690" s="425"/>
      <c r="AC690" s="425"/>
      <c r="AD690" s="425"/>
      <c r="AE690" s="425"/>
      <c r="AF690" s="425"/>
      <c r="AG690" s="425"/>
      <c r="AH690" s="425"/>
      <c r="AI690" s="425"/>
      <c r="AJ690" s="425"/>
      <c r="AK690" s="425"/>
      <c r="AL690" s="425"/>
      <c r="AM690" s="425"/>
      <c r="AN690" s="425"/>
      <c r="AO690" s="425"/>
      <c r="AP690" s="425"/>
      <c r="AQ690" s="425"/>
      <c r="AR690" s="425"/>
      <c r="AS690" s="425"/>
      <c r="AT690" s="425"/>
      <c r="AU690" s="425"/>
      <c r="AV690" s="425"/>
      <c r="AW690" s="425"/>
      <c r="AX690" s="425"/>
      <c r="AY690" s="425"/>
      <c r="AZ690" s="425"/>
      <c r="BA690" s="425"/>
      <c r="BB690" s="425"/>
      <c r="BC690" s="425"/>
      <c r="BD690" s="425"/>
      <c r="BE690" s="425"/>
      <c r="BF690" s="425"/>
      <c r="BG690" s="425"/>
      <c r="BH690" s="425"/>
      <c r="BI690" s="425"/>
      <c r="BJ690" s="425"/>
      <c r="BK690" s="425"/>
    </row>
    <row r="691" spans="1:63" ht="12.75" customHeight="1" x14ac:dyDescent="0.2">
      <c r="A691" s="425"/>
      <c r="B691" s="425"/>
      <c r="C691" s="425"/>
      <c r="D691" s="425"/>
      <c r="E691" s="425"/>
      <c r="F691" s="425"/>
      <c r="G691" s="425"/>
      <c r="H691" s="425"/>
      <c r="I691" s="425"/>
      <c r="J691" s="425"/>
      <c r="K691" s="425"/>
      <c r="L691" s="425"/>
      <c r="M691" s="425"/>
      <c r="N691" s="425"/>
      <c r="O691" s="425"/>
      <c r="P691" s="425"/>
      <c r="Q691" s="425"/>
      <c r="R691" s="425"/>
      <c r="S691" s="425"/>
      <c r="T691" s="425"/>
      <c r="U691" s="425"/>
      <c r="V691" s="425"/>
      <c r="W691" s="425"/>
      <c r="X691" s="425"/>
      <c r="Y691" s="425"/>
      <c r="Z691" s="425"/>
      <c r="AA691" s="425"/>
      <c r="AB691" s="425"/>
      <c r="AC691" s="425"/>
      <c r="AD691" s="425"/>
      <c r="AE691" s="425"/>
      <c r="AF691" s="425"/>
      <c r="AG691" s="425"/>
      <c r="AH691" s="425"/>
      <c r="AI691" s="425"/>
      <c r="AJ691" s="425"/>
      <c r="AK691" s="425"/>
      <c r="AL691" s="425"/>
      <c r="AM691" s="425"/>
      <c r="AN691" s="425"/>
      <c r="AO691" s="425"/>
      <c r="AP691" s="425"/>
      <c r="AQ691" s="425"/>
      <c r="AR691" s="425"/>
      <c r="AS691" s="425"/>
      <c r="AT691" s="425"/>
      <c r="AU691" s="425"/>
      <c r="AV691" s="425"/>
      <c r="AW691" s="425"/>
      <c r="AX691" s="425"/>
      <c r="AY691" s="425"/>
      <c r="AZ691" s="425"/>
      <c r="BA691" s="425"/>
      <c r="BB691" s="425"/>
      <c r="BC691" s="425"/>
      <c r="BD691" s="425"/>
      <c r="BE691" s="425"/>
      <c r="BF691" s="425"/>
      <c r="BG691" s="425"/>
      <c r="BH691" s="425"/>
      <c r="BI691" s="425"/>
      <c r="BJ691" s="425"/>
      <c r="BK691" s="425"/>
    </row>
    <row r="692" spans="1:63" ht="12.75" customHeight="1" x14ac:dyDescent="0.2">
      <c r="A692" s="425"/>
      <c r="B692" s="425"/>
      <c r="C692" s="425"/>
      <c r="D692" s="425"/>
      <c r="E692" s="425"/>
      <c r="F692" s="425"/>
      <c r="G692" s="425"/>
      <c r="H692" s="425"/>
      <c r="I692" s="425"/>
      <c r="J692" s="425"/>
      <c r="K692" s="425"/>
      <c r="L692" s="425"/>
      <c r="M692" s="425"/>
      <c r="N692" s="425"/>
      <c r="O692" s="425"/>
      <c r="P692" s="425"/>
      <c r="Q692" s="425"/>
      <c r="R692" s="425"/>
      <c r="S692" s="425"/>
      <c r="T692" s="425"/>
      <c r="U692" s="425"/>
      <c r="V692" s="425"/>
      <c r="W692" s="425"/>
      <c r="X692" s="425"/>
      <c r="Y692" s="425"/>
      <c r="Z692" s="425"/>
      <c r="AA692" s="425"/>
      <c r="AB692" s="425"/>
      <c r="AC692" s="425"/>
      <c r="AD692" s="425"/>
      <c r="AE692" s="425"/>
      <c r="AF692" s="425"/>
      <c r="AG692" s="425"/>
      <c r="AH692" s="425"/>
      <c r="AI692" s="425"/>
      <c r="AJ692" s="425"/>
      <c r="AK692" s="425"/>
      <c r="AL692" s="425"/>
      <c r="AM692" s="425"/>
      <c r="AN692" s="425"/>
      <c r="AO692" s="425"/>
      <c r="AP692" s="425"/>
      <c r="AQ692" s="425"/>
      <c r="AR692" s="425"/>
      <c r="AS692" s="425"/>
      <c r="AT692" s="425"/>
      <c r="AU692" s="425"/>
      <c r="AV692" s="425"/>
      <c r="AW692" s="425"/>
      <c r="AX692" s="425"/>
      <c r="AY692" s="425"/>
      <c r="AZ692" s="425"/>
      <c r="BA692" s="425"/>
      <c r="BB692" s="425"/>
      <c r="BC692" s="425"/>
      <c r="BD692" s="425"/>
      <c r="BE692" s="425"/>
      <c r="BF692" s="425"/>
      <c r="BG692" s="425"/>
      <c r="BH692" s="425"/>
      <c r="BI692" s="425"/>
      <c r="BJ692" s="425"/>
      <c r="BK692" s="425"/>
    </row>
    <row r="693" spans="1:63" ht="12.75" customHeight="1" x14ac:dyDescent="0.2">
      <c r="A693" s="425"/>
      <c r="B693" s="425"/>
      <c r="C693" s="425"/>
      <c r="D693" s="425"/>
      <c r="E693" s="425"/>
      <c r="F693" s="425"/>
      <c r="G693" s="425"/>
      <c r="H693" s="425"/>
      <c r="I693" s="425"/>
      <c r="J693" s="425"/>
      <c r="K693" s="425"/>
      <c r="L693" s="425"/>
      <c r="M693" s="425"/>
      <c r="N693" s="425"/>
      <c r="O693" s="425"/>
      <c r="P693" s="425"/>
      <c r="Q693" s="425"/>
      <c r="R693" s="425"/>
      <c r="S693" s="425"/>
      <c r="T693" s="425"/>
      <c r="U693" s="425"/>
      <c r="V693" s="425"/>
      <c r="W693" s="425"/>
      <c r="X693" s="425"/>
      <c r="Y693" s="425"/>
      <c r="Z693" s="425"/>
      <c r="AA693" s="425"/>
      <c r="AB693" s="425"/>
      <c r="AC693" s="425"/>
      <c r="AD693" s="425"/>
      <c r="AE693" s="425"/>
      <c r="AF693" s="425"/>
      <c r="AG693" s="425"/>
      <c r="AH693" s="425"/>
      <c r="AI693" s="425"/>
      <c r="AJ693" s="425"/>
      <c r="AK693" s="425"/>
      <c r="AL693" s="425"/>
      <c r="AM693" s="425"/>
      <c r="AN693" s="425"/>
      <c r="AO693" s="425"/>
      <c r="AP693" s="425"/>
      <c r="AQ693" s="425"/>
      <c r="AR693" s="425"/>
      <c r="AS693" s="425"/>
      <c r="AT693" s="425"/>
      <c r="AU693" s="425"/>
      <c r="AV693" s="425"/>
      <c r="AW693" s="425"/>
      <c r="AX693" s="425"/>
      <c r="AY693" s="425"/>
      <c r="AZ693" s="425"/>
      <c r="BA693" s="425"/>
      <c r="BB693" s="425"/>
      <c r="BC693" s="425"/>
      <c r="BD693" s="425"/>
      <c r="BE693" s="425"/>
      <c r="BF693" s="425"/>
      <c r="BG693" s="425"/>
      <c r="BH693" s="425"/>
      <c r="BI693" s="425"/>
      <c r="BJ693" s="425"/>
      <c r="BK693" s="425"/>
    </row>
    <row r="694" spans="1:63" ht="12.75" customHeight="1" x14ac:dyDescent="0.2">
      <c r="A694" s="425"/>
      <c r="B694" s="425"/>
      <c r="C694" s="425"/>
      <c r="D694" s="425"/>
      <c r="E694" s="425"/>
      <c r="F694" s="425"/>
      <c r="G694" s="425"/>
      <c r="H694" s="425"/>
      <c r="I694" s="425"/>
      <c r="J694" s="425"/>
      <c r="K694" s="425"/>
      <c r="L694" s="425"/>
      <c r="M694" s="425"/>
      <c r="N694" s="425"/>
      <c r="O694" s="425"/>
      <c r="P694" s="425"/>
      <c r="Q694" s="425"/>
      <c r="R694" s="425"/>
      <c r="S694" s="425"/>
      <c r="T694" s="425"/>
      <c r="U694" s="425"/>
      <c r="V694" s="425"/>
      <c r="W694" s="425"/>
      <c r="X694" s="425"/>
      <c r="Y694" s="425"/>
      <c r="Z694" s="425"/>
      <c r="AA694" s="425"/>
      <c r="AB694" s="425"/>
      <c r="AC694" s="425"/>
      <c r="AD694" s="425"/>
      <c r="AE694" s="425"/>
      <c r="AF694" s="425"/>
      <c r="AG694" s="425"/>
      <c r="AH694" s="425"/>
      <c r="AI694" s="425"/>
      <c r="AJ694" s="425"/>
      <c r="AK694" s="425"/>
      <c r="AL694" s="425"/>
      <c r="AM694" s="425"/>
      <c r="AN694" s="425"/>
      <c r="AO694" s="425"/>
      <c r="AP694" s="425"/>
      <c r="AQ694" s="425"/>
      <c r="AR694" s="425"/>
      <c r="AS694" s="425"/>
      <c r="AT694" s="425"/>
      <c r="AU694" s="425"/>
      <c r="AV694" s="425"/>
      <c r="AW694" s="425"/>
      <c r="AX694" s="425"/>
      <c r="AY694" s="425"/>
      <c r="AZ694" s="425"/>
      <c r="BA694" s="425"/>
      <c r="BB694" s="425"/>
      <c r="BC694" s="425"/>
      <c r="BD694" s="425"/>
      <c r="BE694" s="425"/>
      <c r="BF694" s="425"/>
      <c r="BG694" s="425"/>
      <c r="BH694" s="425"/>
      <c r="BI694" s="425"/>
      <c r="BJ694" s="425"/>
      <c r="BK694" s="425"/>
    </row>
    <row r="695" spans="1:63" ht="12.75" customHeight="1" x14ac:dyDescent="0.2">
      <c r="A695" s="425"/>
      <c r="B695" s="425"/>
      <c r="C695" s="425"/>
      <c r="D695" s="425"/>
      <c r="E695" s="425"/>
      <c r="F695" s="425"/>
      <c r="G695" s="425"/>
      <c r="H695" s="425"/>
      <c r="I695" s="425"/>
      <c r="J695" s="425"/>
      <c r="K695" s="425"/>
      <c r="L695" s="425"/>
      <c r="M695" s="425"/>
      <c r="N695" s="425"/>
      <c r="O695" s="425"/>
      <c r="P695" s="425"/>
      <c r="Q695" s="425"/>
      <c r="R695" s="425"/>
      <c r="S695" s="425"/>
      <c r="T695" s="425"/>
      <c r="U695" s="425"/>
      <c r="V695" s="425"/>
      <c r="W695" s="425"/>
      <c r="X695" s="425"/>
      <c r="Y695" s="425"/>
      <c r="Z695" s="425"/>
      <c r="AA695" s="425"/>
      <c r="AB695" s="425"/>
      <c r="AC695" s="425"/>
      <c r="AD695" s="425"/>
      <c r="AE695" s="425"/>
      <c r="AF695" s="425"/>
      <c r="AG695" s="425"/>
      <c r="AH695" s="425"/>
      <c r="AI695" s="425"/>
      <c r="AJ695" s="425"/>
      <c r="AK695" s="425"/>
      <c r="AL695" s="425"/>
      <c r="AM695" s="425"/>
      <c r="AN695" s="425"/>
      <c r="AO695" s="425"/>
      <c r="AP695" s="425"/>
      <c r="AQ695" s="425"/>
      <c r="AR695" s="425"/>
      <c r="AS695" s="425"/>
      <c r="AT695" s="425"/>
      <c r="AU695" s="425"/>
      <c r="AV695" s="425"/>
      <c r="AW695" s="425"/>
      <c r="AX695" s="425"/>
      <c r="AY695" s="425"/>
      <c r="AZ695" s="425"/>
      <c r="BA695" s="425"/>
      <c r="BB695" s="425"/>
      <c r="BC695" s="425"/>
      <c r="BD695" s="425"/>
      <c r="BE695" s="425"/>
      <c r="BF695" s="425"/>
      <c r="BG695" s="425"/>
      <c r="BH695" s="425"/>
      <c r="BI695" s="425"/>
      <c r="BJ695" s="425"/>
      <c r="BK695" s="425"/>
    </row>
    <row r="696" spans="1:63" ht="12.75" customHeight="1" x14ac:dyDescent="0.2">
      <c r="A696" s="425"/>
      <c r="B696" s="425"/>
      <c r="C696" s="425"/>
      <c r="D696" s="425"/>
      <c r="E696" s="425"/>
      <c r="F696" s="425"/>
      <c r="G696" s="425"/>
      <c r="H696" s="425"/>
      <c r="I696" s="425"/>
      <c r="J696" s="425"/>
      <c r="K696" s="425"/>
      <c r="L696" s="425"/>
      <c r="M696" s="425"/>
      <c r="N696" s="425"/>
      <c r="O696" s="425"/>
      <c r="P696" s="425"/>
      <c r="Q696" s="425"/>
      <c r="R696" s="425"/>
      <c r="S696" s="425"/>
      <c r="T696" s="425"/>
      <c r="U696" s="425"/>
      <c r="V696" s="425"/>
      <c r="W696" s="425"/>
      <c r="X696" s="425"/>
      <c r="Y696" s="425"/>
      <c r="Z696" s="425"/>
      <c r="AA696" s="425"/>
      <c r="AB696" s="425"/>
      <c r="AC696" s="425"/>
      <c r="AD696" s="425"/>
      <c r="AE696" s="425"/>
      <c r="AF696" s="425"/>
      <c r="AG696" s="425"/>
      <c r="AH696" s="425"/>
      <c r="AI696" s="425"/>
      <c r="AJ696" s="425"/>
      <c r="AK696" s="425"/>
      <c r="AL696" s="425"/>
      <c r="AM696" s="425"/>
      <c r="AN696" s="425"/>
      <c r="AO696" s="425"/>
      <c r="AP696" s="425"/>
      <c r="AQ696" s="425"/>
      <c r="AR696" s="425"/>
      <c r="AS696" s="425"/>
      <c r="AT696" s="425"/>
      <c r="AU696" s="425"/>
      <c r="AV696" s="425"/>
      <c r="AW696" s="425"/>
      <c r="AX696" s="425"/>
      <c r="AY696" s="425"/>
      <c r="AZ696" s="425"/>
      <c r="BA696" s="425"/>
      <c r="BB696" s="425"/>
      <c r="BC696" s="425"/>
      <c r="BD696" s="425"/>
      <c r="BE696" s="425"/>
      <c r="BF696" s="425"/>
      <c r="BG696" s="425"/>
      <c r="BH696" s="425"/>
      <c r="BI696" s="425"/>
      <c r="BJ696" s="425"/>
      <c r="BK696" s="425"/>
    </row>
    <row r="697" spans="1:63" ht="12.75" customHeight="1" x14ac:dyDescent="0.2">
      <c r="A697" s="425"/>
      <c r="B697" s="425"/>
      <c r="C697" s="425"/>
      <c r="D697" s="425"/>
      <c r="E697" s="425"/>
      <c r="F697" s="425"/>
      <c r="G697" s="425"/>
      <c r="H697" s="425"/>
      <c r="I697" s="425"/>
      <c r="J697" s="425"/>
      <c r="K697" s="425"/>
      <c r="L697" s="425"/>
      <c r="M697" s="425"/>
      <c r="N697" s="425"/>
      <c r="O697" s="425"/>
      <c r="P697" s="425"/>
      <c r="Q697" s="425"/>
      <c r="R697" s="425"/>
      <c r="S697" s="425"/>
      <c r="T697" s="425"/>
      <c r="U697" s="425"/>
      <c r="V697" s="425"/>
      <c r="W697" s="425"/>
      <c r="X697" s="425"/>
      <c r="Y697" s="425"/>
      <c r="Z697" s="425"/>
      <c r="AA697" s="425"/>
      <c r="AB697" s="425"/>
      <c r="AC697" s="425"/>
      <c r="AD697" s="425"/>
      <c r="AE697" s="425"/>
      <c r="AF697" s="425"/>
      <c r="AG697" s="425"/>
      <c r="AH697" s="425"/>
      <c r="AI697" s="425"/>
      <c r="AJ697" s="425"/>
      <c r="AK697" s="425"/>
      <c r="AL697" s="425"/>
      <c r="AM697" s="425"/>
      <c r="AN697" s="425"/>
      <c r="AO697" s="425"/>
      <c r="AP697" s="425"/>
      <c r="AQ697" s="425"/>
      <c r="AR697" s="425"/>
      <c r="AS697" s="425"/>
      <c r="AT697" s="425"/>
      <c r="AU697" s="425"/>
      <c r="AV697" s="425"/>
      <c r="AW697" s="425"/>
      <c r="AX697" s="425"/>
      <c r="AY697" s="425"/>
      <c r="AZ697" s="425"/>
      <c r="BA697" s="425"/>
      <c r="BB697" s="425"/>
      <c r="BC697" s="425"/>
      <c r="BD697" s="425"/>
      <c r="BE697" s="425"/>
      <c r="BF697" s="425"/>
      <c r="BG697" s="425"/>
      <c r="BH697" s="425"/>
      <c r="BI697" s="425"/>
      <c r="BJ697" s="425"/>
      <c r="BK697" s="425"/>
    </row>
    <row r="698" spans="1:63" ht="12.75" customHeight="1" x14ac:dyDescent="0.2">
      <c r="A698" s="425"/>
      <c r="B698" s="425"/>
      <c r="C698" s="425"/>
      <c r="D698" s="425"/>
      <c r="E698" s="425"/>
      <c r="F698" s="425"/>
      <c r="G698" s="425"/>
      <c r="H698" s="425"/>
      <c r="I698" s="425"/>
      <c r="J698" s="425"/>
      <c r="K698" s="425"/>
      <c r="L698" s="425"/>
      <c r="M698" s="425"/>
      <c r="N698" s="425"/>
      <c r="O698" s="425"/>
      <c r="P698" s="425"/>
      <c r="Q698" s="425"/>
      <c r="R698" s="425"/>
      <c r="S698" s="425"/>
      <c r="T698" s="425"/>
      <c r="U698" s="425"/>
      <c r="V698" s="425"/>
      <c r="W698" s="425"/>
      <c r="X698" s="425"/>
      <c r="Y698" s="425"/>
      <c r="Z698" s="425"/>
      <c r="AA698" s="425"/>
      <c r="AB698" s="425"/>
      <c r="AC698" s="425"/>
      <c r="AD698" s="425"/>
      <c r="AE698" s="425"/>
      <c r="AF698" s="425"/>
      <c r="AG698" s="425"/>
      <c r="AH698" s="425"/>
      <c r="AI698" s="425"/>
      <c r="AJ698" s="425"/>
      <c r="AK698" s="425"/>
      <c r="AL698" s="425"/>
      <c r="AM698" s="425"/>
      <c r="AN698" s="425"/>
      <c r="AO698" s="425"/>
      <c r="AP698" s="425"/>
      <c r="AQ698" s="425"/>
      <c r="AR698" s="425"/>
      <c r="AS698" s="425"/>
      <c r="AT698" s="425"/>
      <c r="AU698" s="425"/>
      <c r="AV698" s="425"/>
      <c r="AW698" s="425"/>
      <c r="AX698" s="425"/>
      <c r="AY698" s="425"/>
      <c r="AZ698" s="425"/>
      <c r="BA698" s="425"/>
      <c r="BB698" s="425"/>
      <c r="BC698" s="425"/>
      <c r="BD698" s="425"/>
      <c r="BE698" s="425"/>
      <c r="BF698" s="425"/>
      <c r="BG698" s="425"/>
      <c r="BH698" s="425"/>
      <c r="BI698" s="425"/>
      <c r="BJ698" s="425"/>
      <c r="BK698" s="425"/>
    </row>
    <row r="699" spans="1:63" ht="12.75" customHeight="1" x14ac:dyDescent="0.2">
      <c r="A699" s="425"/>
      <c r="B699" s="425"/>
      <c r="C699" s="425"/>
      <c r="D699" s="425"/>
      <c r="E699" s="425"/>
      <c r="F699" s="425"/>
      <c r="G699" s="425"/>
      <c r="H699" s="425"/>
      <c r="I699" s="425"/>
      <c r="J699" s="425"/>
      <c r="K699" s="425"/>
      <c r="L699" s="425"/>
      <c r="M699" s="425"/>
      <c r="N699" s="425"/>
      <c r="O699" s="425"/>
      <c r="P699" s="425"/>
      <c r="Q699" s="425"/>
      <c r="R699" s="425"/>
      <c r="S699" s="425"/>
      <c r="T699" s="425"/>
      <c r="U699" s="425"/>
      <c r="V699" s="425"/>
      <c r="W699" s="425"/>
      <c r="X699" s="425"/>
      <c r="Y699" s="425"/>
      <c r="Z699" s="425"/>
      <c r="AA699" s="425"/>
      <c r="AB699" s="425"/>
      <c r="AC699" s="425"/>
      <c r="AD699" s="425"/>
      <c r="AE699" s="425"/>
      <c r="AF699" s="425"/>
      <c r="AG699" s="425"/>
      <c r="AH699" s="425"/>
      <c r="AI699" s="425"/>
      <c r="AJ699" s="425"/>
      <c r="AK699" s="425"/>
      <c r="AL699" s="425"/>
      <c r="AM699" s="425"/>
      <c r="AN699" s="425"/>
      <c r="AO699" s="425"/>
      <c r="AP699" s="425"/>
      <c r="AQ699" s="425"/>
      <c r="AR699" s="425"/>
      <c r="AS699" s="425"/>
      <c r="AT699" s="425"/>
      <c r="AU699" s="425"/>
      <c r="AV699" s="425"/>
      <c r="AW699" s="425"/>
      <c r="AX699" s="425"/>
      <c r="AY699" s="425"/>
      <c r="AZ699" s="425"/>
      <c r="BA699" s="425"/>
      <c r="BB699" s="425"/>
      <c r="BC699" s="425"/>
      <c r="BD699" s="425"/>
      <c r="BE699" s="425"/>
      <c r="BF699" s="425"/>
      <c r="BG699" s="425"/>
      <c r="BH699" s="425"/>
      <c r="BI699" s="425"/>
      <c r="BJ699" s="425"/>
      <c r="BK699" s="425"/>
    </row>
    <row r="700" spans="1:63" ht="12.75" customHeight="1" x14ac:dyDescent="0.2">
      <c r="A700" s="425"/>
      <c r="B700" s="425"/>
      <c r="C700" s="425"/>
      <c r="D700" s="425"/>
      <c r="E700" s="425"/>
      <c r="F700" s="425"/>
      <c r="G700" s="425"/>
      <c r="H700" s="425"/>
      <c r="I700" s="425"/>
      <c r="J700" s="425"/>
      <c r="K700" s="425"/>
      <c r="L700" s="425"/>
      <c r="M700" s="425"/>
      <c r="N700" s="425"/>
      <c r="O700" s="425"/>
      <c r="P700" s="425"/>
      <c r="Q700" s="425"/>
      <c r="R700" s="425"/>
      <c r="S700" s="425"/>
      <c r="T700" s="425"/>
      <c r="U700" s="425"/>
      <c r="V700" s="425"/>
      <c r="W700" s="425"/>
      <c r="X700" s="425"/>
      <c r="Y700" s="425"/>
      <c r="Z700" s="425"/>
      <c r="AA700" s="425"/>
      <c r="AB700" s="425"/>
      <c r="AC700" s="425"/>
      <c r="AD700" s="425"/>
      <c r="AE700" s="425"/>
      <c r="AF700" s="425"/>
      <c r="AG700" s="425"/>
      <c r="AH700" s="425"/>
      <c r="AI700" s="425"/>
      <c r="AJ700" s="425"/>
      <c r="AK700" s="425"/>
      <c r="AL700" s="425"/>
      <c r="AM700" s="425"/>
      <c r="AN700" s="425"/>
      <c r="AO700" s="425"/>
      <c r="AP700" s="425"/>
      <c r="AQ700" s="425"/>
      <c r="AR700" s="425"/>
      <c r="AS700" s="425"/>
      <c r="AT700" s="425"/>
      <c r="AU700" s="425"/>
      <c r="AV700" s="425"/>
      <c r="AW700" s="425"/>
      <c r="AX700" s="425"/>
      <c r="AY700" s="425"/>
      <c r="AZ700" s="425"/>
      <c r="BA700" s="425"/>
      <c r="BB700" s="425"/>
      <c r="BC700" s="425"/>
      <c r="BD700" s="425"/>
      <c r="BE700" s="425"/>
      <c r="BF700" s="425"/>
      <c r="BG700" s="425"/>
      <c r="BH700" s="425"/>
      <c r="BI700" s="425"/>
      <c r="BJ700" s="425"/>
      <c r="BK700" s="425"/>
    </row>
    <row r="701" spans="1:63" ht="12.75" customHeight="1" x14ac:dyDescent="0.2">
      <c r="A701" s="425"/>
      <c r="B701" s="425"/>
      <c r="C701" s="425"/>
      <c r="D701" s="425"/>
      <c r="E701" s="425"/>
      <c r="F701" s="425"/>
      <c r="G701" s="425"/>
      <c r="H701" s="425"/>
      <c r="I701" s="425"/>
      <c r="J701" s="425"/>
      <c r="K701" s="425"/>
      <c r="L701" s="425"/>
      <c r="M701" s="425"/>
      <c r="N701" s="425"/>
      <c r="O701" s="425"/>
      <c r="P701" s="425"/>
      <c r="Q701" s="425"/>
      <c r="R701" s="425"/>
      <c r="S701" s="425"/>
      <c r="T701" s="425"/>
      <c r="U701" s="425"/>
      <c r="V701" s="425"/>
      <c r="W701" s="425"/>
      <c r="X701" s="425"/>
      <c r="Y701" s="425"/>
      <c r="Z701" s="425"/>
      <c r="AA701" s="425"/>
      <c r="AB701" s="425"/>
      <c r="AC701" s="425"/>
      <c r="AD701" s="425"/>
      <c r="AE701" s="425"/>
      <c r="AF701" s="425"/>
      <c r="AG701" s="425"/>
      <c r="AH701" s="425"/>
      <c r="AI701" s="425"/>
      <c r="AJ701" s="425"/>
      <c r="AK701" s="425"/>
      <c r="AL701" s="425"/>
      <c r="AM701" s="425"/>
      <c r="AN701" s="425"/>
      <c r="AO701" s="425"/>
      <c r="AP701" s="425"/>
      <c r="AQ701" s="425"/>
      <c r="AR701" s="425"/>
      <c r="AS701" s="425"/>
      <c r="AT701" s="425"/>
      <c r="AU701" s="425"/>
      <c r="AV701" s="425"/>
      <c r="AW701" s="425"/>
      <c r="AX701" s="425"/>
      <c r="AY701" s="425"/>
      <c r="AZ701" s="425"/>
      <c r="BA701" s="425"/>
      <c r="BB701" s="425"/>
      <c r="BC701" s="425"/>
      <c r="BD701" s="425"/>
      <c r="BE701" s="425"/>
      <c r="BF701" s="425"/>
      <c r="BG701" s="425"/>
      <c r="BH701" s="425"/>
      <c r="BI701" s="425"/>
      <c r="BJ701" s="425"/>
      <c r="BK701" s="425"/>
    </row>
    <row r="702" spans="1:63" ht="12.75" customHeight="1" x14ac:dyDescent="0.2">
      <c r="A702" s="425"/>
      <c r="B702" s="425"/>
      <c r="C702" s="425"/>
      <c r="D702" s="425"/>
      <c r="E702" s="425"/>
      <c r="F702" s="425"/>
      <c r="G702" s="425"/>
      <c r="H702" s="425"/>
      <c r="I702" s="425"/>
      <c r="J702" s="425"/>
      <c r="K702" s="425"/>
      <c r="L702" s="425"/>
      <c r="M702" s="425"/>
      <c r="N702" s="425"/>
      <c r="O702" s="425"/>
      <c r="P702" s="425"/>
      <c r="Q702" s="425"/>
      <c r="R702" s="425"/>
      <c r="S702" s="425"/>
      <c r="T702" s="425"/>
      <c r="U702" s="425"/>
      <c r="V702" s="425"/>
      <c r="W702" s="425"/>
      <c r="X702" s="425"/>
      <c r="Y702" s="425"/>
      <c r="Z702" s="425"/>
      <c r="AA702" s="425"/>
      <c r="AB702" s="425"/>
      <c r="AC702" s="425"/>
      <c r="AD702" s="425"/>
      <c r="AE702" s="425"/>
      <c r="AF702" s="425"/>
      <c r="AG702" s="425"/>
      <c r="AH702" s="425"/>
      <c r="AI702" s="425"/>
      <c r="AJ702" s="425"/>
      <c r="AK702" s="425"/>
      <c r="AL702" s="425"/>
      <c r="AM702" s="425"/>
      <c r="AN702" s="425"/>
      <c r="AO702" s="425"/>
      <c r="AP702" s="425"/>
      <c r="AQ702" s="425"/>
      <c r="AR702" s="425"/>
      <c r="AS702" s="425"/>
      <c r="AT702" s="425"/>
      <c r="AU702" s="425"/>
      <c r="AV702" s="425"/>
      <c r="AW702" s="425"/>
      <c r="AX702" s="425"/>
      <c r="AY702" s="425"/>
      <c r="AZ702" s="425"/>
      <c r="BA702" s="425"/>
      <c r="BB702" s="425"/>
      <c r="BC702" s="425"/>
      <c r="BD702" s="425"/>
      <c r="BE702" s="425"/>
      <c r="BF702" s="425"/>
      <c r="BG702" s="425"/>
      <c r="BH702" s="425"/>
      <c r="BI702" s="425"/>
      <c r="BJ702" s="425"/>
      <c r="BK702" s="425"/>
    </row>
    <row r="703" spans="1:63" ht="12.75" customHeight="1" x14ac:dyDescent="0.2">
      <c r="A703" s="425"/>
      <c r="B703" s="425"/>
      <c r="C703" s="425"/>
      <c r="D703" s="425"/>
      <c r="E703" s="425"/>
      <c r="F703" s="425"/>
      <c r="G703" s="425"/>
      <c r="H703" s="425"/>
      <c r="I703" s="425"/>
      <c r="J703" s="425"/>
      <c r="K703" s="425"/>
      <c r="L703" s="425"/>
      <c r="M703" s="425"/>
      <c r="N703" s="425"/>
      <c r="O703" s="425"/>
      <c r="P703" s="425"/>
      <c r="Q703" s="425"/>
      <c r="R703" s="425"/>
      <c r="S703" s="425"/>
      <c r="T703" s="425"/>
      <c r="U703" s="425"/>
      <c r="V703" s="425"/>
      <c r="W703" s="425"/>
      <c r="X703" s="425"/>
      <c r="Y703" s="425"/>
      <c r="Z703" s="425"/>
      <c r="AA703" s="425"/>
      <c r="AB703" s="425"/>
      <c r="AC703" s="425"/>
      <c r="AD703" s="425"/>
      <c r="AE703" s="425"/>
      <c r="AF703" s="425"/>
      <c r="AG703" s="425"/>
      <c r="AH703" s="425"/>
      <c r="AI703" s="425"/>
      <c r="AJ703" s="425"/>
      <c r="AK703" s="425"/>
      <c r="AL703" s="425"/>
      <c r="AM703" s="425"/>
      <c r="AN703" s="425"/>
      <c r="AO703" s="425"/>
      <c r="AP703" s="425"/>
      <c r="AQ703" s="425"/>
      <c r="AR703" s="425"/>
      <c r="AS703" s="425"/>
      <c r="AT703" s="425"/>
      <c r="AU703" s="425"/>
      <c r="AV703" s="425"/>
      <c r="AW703" s="425"/>
      <c r="AX703" s="425"/>
      <c r="AY703" s="425"/>
      <c r="AZ703" s="425"/>
      <c r="BA703" s="425"/>
      <c r="BB703" s="425"/>
      <c r="BC703" s="425"/>
      <c r="BD703" s="425"/>
      <c r="BE703" s="425"/>
      <c r="BF703" s="425"/>
      <c r="BG703" s="425"/>
      <c r="BH703" s="425"/>
      <c r="BI703" s="425"/>
      <c r="BJ703" s="425"/>
      <c r="BK703" s="425"/>
    </row>
    <row r="704" spans="1:63" ht="12.75" customHeight="1" x14ac:dyDescent="0.2">
      <c r="A704" s="425"/>
      <c r="B704" s="425"/>
      <c r="C704" s="425"/>
      <c r="D704" s="425"/>
      <c r="E704" s="425"/>
      <c r="F704" s="425"/>
      <c r="G704" s="425"/>
      <c r="H704" s="425"/>
      <c r="I704" s="425"/>
      <c r="J704" s="425"/>
      <c r="K704" s="425"/>
      <c r="L704" s="425"/>
      <c r="M704" s="425"/>
      <c r="N704" s="425"/>
      <c r="O704" s="425"/>
      <c r="P704" s="425"/>
      <c r="Q704" s="425"/>
      <c r="R704" s="425"/>
      <c r="S704" s="425"/>
      <c r="T704" s="425"/>
      <c r="U704" s="425"/>
      <c r="V704" s="425"/>
      <c r="W704" s="425"/>
      <c r="X704" s="425"/>
      <c r="Y704" s="425"/>
      <c r="Z704" s="425"/>
      <c r="AA704" s="425"/>
      <c r="AB704" s="425"/>
      <c r="AC704" s="425"/>
      <c r="AD704" s="425"/>
      <c r="AE704" s="425"/>
      <c r="AF704" s="425"/>
      <c r="AG704" s="425"/>
      <c r="AH704" s="425"/>
      <c r="AI704" s="425"/>
      <c r="AJ704" s="425"/>
      <c r="AK704" s="425"/>
      <c r="AL704" s="425"/>
      <c r="AM704" s="425"/>
      <c r="AN704" s="425"/>
      <c r="AO704" s="425"/>
      <c r="AP704" s="425"/>
      <c r="AQ704" s="425"/>
      <c r="AR704" s="425"/>
      <c r="AS704" s="425"/>
      <c r="AT704" s="425"/>
      <c r="AU704" s="425"/>
      <c r="AV704" s="425"/>
      <c r="AW704" s="425"/>
      <c r="AX704" s="425"/>
      <c r="AY704" s="425"/>
      <c r="AZ704" s="425"/>
      <c r="BA704" s="425"/>
      <c r="BB704" s="425"/>
      <c r="BC704" s="425"/>
      <c r="BD704" s="425"/>
      <c r="BE704" s="425"/>
      <c r="BF704" s="425"/>
      <c r="BG704" s="425"/>
      <c r="BH704" s="425"/>
      <c r="BI704" s="425"/>
      <c r="BJ704" s="425"/>
      <c r="BK704" s="425"/>
    </row>
    <row r="705" spans="1:63" ht="12.75" customHeight="1" x14ac:dyDescent="0.2">
      <c r="A705" s="425"/>
      <c r="B705" s="425"/>
      <c r="C705" s="425"/>
      <c r="D705" s="425"/>
      <c r="E705" s="425"/>
      <c r="F705" s="425"/>
      <c r="G705" s="425"/>
      <c r="H705" s="425"/>
      <c r="I705" s="425"/>
      <c r="J705" s="425"/>
      <c r="K705" s="425"/>
      <c r="L705" s="425"/>
      <c r="M705" s="425"/>
      <c r="N705" s="425"/>
      <c r="O705" s="425"/>
      <c r="P705" s="425"/>
      <c r="Q705" s="425"/>
      <c r="R705" s="425"/>
      <c r="S705" s="425"/>
      <c r="T705" s="425"/>
      <c r="U705" s="425"/>
      <c r="V705" s="425"/>
      <c r="W705" s="425"/>
      <c r="X705" s="425"/>
      <c r="Y705" s="425"/>
      <c r="Z705" s="425"/>
      <c r="AA705" s="425"/>
      <c r="AB705" s="425"/>
      <c r="AC705" s="425"/>
      <c r="AD705" s="425"/>
      <c r="AE705" s="425"/>
      <c r="AF705" s="425"/>
      <c r="AG705" s="425"/>
      <c r="AH705" s="425"/>
      <c r="AI705" s="425"/>
      <c r="AJ705" s="425"/>
      <c r="AK705" s="425"/>
      <c r="AL705" s="425"/>
      <c r="AM705" s="425"/>
      <c r="AN705" s="425"/>
      <c r="AO705" s="425"/>
      <c r="AP705" s="425"/>
      <c r="AQ705" s="425"/>
      <c r="AR705" s="425"/>
      <c r="AS705" s="425"/>
      <c r="AT705" s="425"/>
      <c r="AU705" s="425"/>
      <c r="AV705" s="425"/>
      <c r="AW705" s="425"/>
      <c r="AX705" s="425"/>
      <c r="AY705" s="425"/>
      <c r="AZ705" s="425"/>
      <c r="BA705" s="425"/>
      <c r="BB705" s="425"/>
      <c r="BC705" s="425"/>
      <c r="BD705" s="425"/>
      <c r="BE705" s="425"/>
      <c r="BF705" s="425"/>
      <c r="BG705" s="425"/>
      <c r="BH705" s="425"/>
      <c r="BI705" s="425"/>
      <c r="BJ705" s="425"/>
      <c r="BK705" s="425"/>
    </row>
    <row r="706" spans="1:63" ht="12.75" customHeight="1" x14ac:dyDescent="0.2">
      <c r="A706" s="425"/>
      <c r="B706" s="425"/>
      <c r="C706" s="425"/>
      <c r="D706" s="425"/>
      <c r="E706" s="425"/>
      <c r="F706" s="425"/>
      <c r="G706" s="425"/>
      <c r="H706" s="425"/>
      <c r="I706" s="425"/>
      <c r="J706" s="425"/>
      <c r="K706" s="425"/>
      <c r="L706" s="425"/>
      <c r="M706" s="425"/>
      <c r="N706" s="425"/>
      <c r="O706" s="425"/>
      <c r="P706" s="425"/>
      <c r="Q706" s="425"/>
      <c r="R706" s="425"/>
      <c r="S706" s="425"/>
      <c r="T706" s="425"/>
      <c r="U706" s="425"/>
      <c r="V706" s="425"/>
      <c r="W706" s="425"/>
      <c r="X706" s="425"/>
      <c r="Y706" s="425"/>
      <c r="Z706" s="425"/>
      <c r="AA706" s="425"/>
      <c r="AB706" s="425"/>
      <c r="AC706" s="425"/>
      <c r="AD706" s="425"/>
      <c r="AE706" s="425"/>
      <c r="AF706" s="425"/>
      <c r="AG706" s="425"/>
      <c r="AH706" s="425"/>
      <c r="AI706" s="425"/>
      <c r="AJ706" s="425"/>
      <c r="AK706" s="425"/>
      <c r="AL706" s="425"/>
      <c r="AM706" s="425"/>
      <c r="AN706" s="425"/>
      <c r="AO706" s="425"/>
      <c r="AP706" s="425"/>
      <c r="AQ706" s="425"/>
      <c r="AR706" s="425"/>
      <c r="AS706" s="425"/>
      <c r="AT706" s="425"/>
      <c r="AU706" s="425"/>
      <c r="AV706" s="425"/>
      <c r="AW706" s="425"/>
      <c r="AX706" s="425"/>
      <c r="AY706" s="425"/>
      <c r="AZ706" s="425"/>
      <c r="BA706" s="425"/>
      <c r="BB706" s="425"/>
      <c r="BC706" s="425"/>
      <c r="BD706" s="425"/>
      <c r="BE706" s="425"/>
      <c r="BF706" s="425"/>
      <c r="BG706" s="425"/>
      <c r="BH706" s="425"/>
      <c r="BI706" s="425"/>
      <c r="BJ706" s="425"/>
      <c r="BK706" s="425"/>
    </row>
    <row r="707" spans="1:63" ht="12.75" customHeight="1" x14ac:dyDescent="0.2">
      <c r="A707" s="425"/>
      <c r="B707" s="425"/>
      <c r="C707" s="425"/>
      <c r="D707" s="425"/>
      <c r="E707" s="425"/>
      <c r="F707" s="425"/>
      <c r="G707" s="425"/>
      <c r="H707" s="425"/>
      <c r="I707" s="425"/>
      <c r="J707" s="425"/>
      <c r="K707" s="425"/>
      <c r="L707" s="425"/>
      <c r="M707" s="425"/>
      <c r="N707" s="425"/>
      <c r="O707" s="425"/>
      <c r="P707" s="425"/>
      <c r="Q707" s="425"/>
      <c r="R707" s="425"/>
      <c r="S707" s="425"/>
      <c r="T707" s="425"/>
      <c r="U707" s="425"/>
      <c r="V707" s="425"/>
      <c r="W707" s="425"/>
      <c r="X707" s="425"/>
      <c r="Y707" s="425"/>
      <c r="Z707" s="425"/>
      <c r="AA707" s="425"/>
      <c r="AB707" s="425"/>
      <c r="AC707" s="425"/>
      <c r="AD707" s="425"/>
      <c r="AE707" s="425"/>
      <c r="AF707" s="425"/>
      <c r="AG707" s="425"/>
      <c r="AH707" s="425"/>
      <c r="AI707" s="425"/>
      <c r="AJ707" s="425"/>
      <c r="AK707" s="425"/>
      <c r="AL707" s="425"/>
      <c r="AM707" s="425"/>
      <c r="AN707" s="425"/>
      <c r="AO707" s="425"/>
      <c r="AP707" s="425"/>
      <c r="AQ707" s="425"/>
      <c r="AR707" s="425"/>
      <c r="AS707" s="425"/>
      <c r="AT707" s="425"/>
      <c r="AU707" s="425"/>
      <c r="AV707" s="425"/>
      <c r="AW707" s="425"/>
      <c r="AX707" s="425"/>
      <c r="AY707" s="425"/>
      <c r="AZ707" s="425"/>
      <c r="BA707" s="425"/>
      <c r="BB707" s="425"/>
      <c r="BC707" s="425"/>
      <c r="BD707" s="425"/>
      <c r="BE707" s="425"/>
      <c r="BF707" s="425"/>
      <c r="BG707" s="425"/>
      <c r="BH707" s="425"/>
      <c r="BI707" s="425"/>
      <c r="BJ707" s="425"/>
      <c r="BK707" s="425"/>
    </row>
    <row r="708" spans="1:63" ht="12.75" customHeight="1" x14ac:dyDescent="0.2">
      <c r="A708" s="425"/>
      <c r="B708" s="425"/>
      <c r="C708" s="425"/>
      <c r="D708" s="425"/>
      <c r="E708" s="425"/>
      <c r="F708" s="425"/>
      <c r="G708" s="425"/>
      <c r="H708" s="425"/>
      <c r="I708" s="425"/>
      <c r="J708" s="425"/>
      <c r="K708" s="425"/>
      <c r="L708" s="425"/>
      <c r="M708" s="425"/>
      <c r="N708" s="425"/>
      <c r="O708" s="425"/>
      <c r="P708" s="425"/>
      <c r="Q708" s="425"/>
      <c r="R708" s="425"/>
      <c r="S708" s="425"/>
      <c r="T708" s="425"/>
      <c r="U708" s="425"/>
      <c r="V708" s="425"/>
      <c r="W708" s="425"/>
      <c r="X708" s="425"/>
      <c r="Y708" s="425"/>
      <c r="Z708" s="425"/>
      <c r="AA708" s="425"/>
      <c r="AB708" s="425"/>
      <c r="AC708" s="425"/>
      <c r="AD708" s="425"/>
      <c r="AE708" s="425"/>
      <c r="AF708" s="425"/>
      <c r="AG708" s="425"/>
      <c r="AH708" s="425"/>
      <c r="AI708" s="425"/>
      <c r="AJ708" s="425"/>
      <c r="AK708" s="425"/>
      <c r="AL708" s="425"/>
      <c r="AM708" s="425"/>
      <c r="AN708" s="425"/>
      <c r="AO708" s="425"/>
      <c r="AP708" s="425"/>
      <c r="AQ708" s="425"/>
      <c r="AR708" s="425"/>
      <c r="AS708" s="425"/>
      <c r="AT708" s="425"/>
      <c r="AU708" s="425"/>
      <c r="AV708" s="425"/>
      <c r="AW708" s="425"/>
      <c r="AX708" s="425"/>
      <c r="AY708" s="425"/>
      <c r="AZ708" s="425"/>
      <c r="BA708" s="425"/>
      <c r="BB708" s="425"/>
      <c r="BC708" s="425"/>
      <c r="BD708" s="425"/>
      <c r="BE708" s="425"/>
      <c r="BF708" s="425"/>
      <c r="BG708" s="425"/>
      <c r="BH708" s="425"/>
      <c r="BI708" s="425"/>
      <c r="BJ708" s="425"/>
      <c r="BK708" s="425"/>
    </row>
    <row r="709" spans="1:63" ht="12.75" customHeight="1" x14ac:dyDescent="0.2">
      <c r="A709" s="425"/>
      <c r="B709" s="425"/>
      <c r="C709" s="425"/>
      <c r="D709" s="425"/>
      <c r="E709" s="425"/>
      <c r="F709" s="425"/>
      <c r="G709" s="425"/>
      <c r="H709" s="425"/>
      <c r="I709" s="425"/>
      <c r="J709" s="425"/>
      <c r="K709" s="425"/>
      <c r="L709" s="425"/>
      <c r="M709" s="425"/>
      <c r="N709" s="425"/>
      <c r="O709" s="425"/>
      <c r="P709" s="425"/>
      <c r="Q709" s="425"/>
      <c r="R709" s="425"/>
      <c r="S709" s="425"/>
      <c r="T709" s="425"/>
      <c r="U709" s="425"/>
      <c r="V709" s="425"/>
      <c r="W709" s="425"/>
      <c r="X709" s="425"/>
      <c r="Y709" s="425"/>
      <c r="Z709" s="425"/>
      <c r="AA709" s="425"/>
      <c r="AB709" s="425"/>
      <c r="AC709" s="425"/>
      <c r="AD709" s="425"/>
      <c r="AE709" s="425"/>
      <c r="AF709" s="425"/>
      <c r="AG709" s="425"/>
      <c r="AH709" s="425"/>
      <c r="AI709" s="425"/>
      <c r="AJ709" s="425"/>
      <c r="AK709" s="425"/>
      <c r="AL709" s="425"/>
      <c r="AM709" s="425"/>
      <c r="AN709" s="425"/>
      <c r="AO709" s="425"/>
      <c r="AP709" s="425"/>
      <c r="AQ709" s="425"/>
      <c r="AR709" s="425"/>
      <c r="AS709" s="425"/>
      <c r="AT709" s="425"/>
      <c r="AU709" s="425"/>
      <c r="AV709" s="425"/>
      <c r="AW709" s="425"/>
      <c r="AX709" s="425"/>
      <c r="AY709" s="425"/>
      <c r="AZ709" s="425"/>
      <c r="BA709" s="425"/>
      <c r="BB709" s="425"/>
      <c r="BC709" s="425"/>
      <c r="BD709" s="425"/>
      <c r="BE709" s="425"/>
      <c r="BF709" s="425"/>
      <c r="BG709" s="425"/>
      <c r="BH709" s="425"/>
      <c r="BI709" s="425"/>
      <c r="BJ709" s="425"/>
      <c r="BK709" s="425"/>
    </row>
    <row r="710" spans="1:63" ht="12.75" customHeight="1" x14ac:dyDescent="0.2">
      <c r="A710" s="425"/>
      <c r="B710" s="425"/>
      <c r="C710" s="425"/>
      <c r="D710" s="425"/>
      <c r="E710" s="425"/>
      <c r="F710" s="425"/>
      <c r="G710" s="425"/>
      <c r="H710" s="425"/>
      <c r="I710" s="425"/>
      <c r="J710" s="425"/>
      <c r="K710" s="425"/>
      <c r="L710" s="425"/>
      <c r="M710" s="425"/>
      <c r="N710" s="425"/>
      <c r="O710" s="425"/>
      <c r="P710" s="425"/>
      <c r="Q710" s="425"/>
      <c r="R710" s="425"/>
      <c r="S710" s="425"/>
      <c r="T710" s="425"/>
      <c r="U710" s="425"/>
      <c r="V710" s="425"/>
      <c r="W710" s="425"/>
      <c r="X710" s="425"/>
      <c r="Y710" s="425"/>
      <c r="Z710" s="425"/>
      <c r="AA710" s="425"/>
      <c r="AB710" s="425"/>
      <c r="AC710" s="425"/>
      <c r="AD710" s="425"/>
      <c r="AE710" s="425"/>
      <c r="AF710" s="425"/>
      <c r="AG710" s="425"/>
      <c r="AH710" s="425"/>
      <c r="AI710" s="425"/>
      <c r="AJ710" s="425"/>
      <c r="AK710" s="425"/>
      <c r="AL710" s="425"/>
      <c r="AM710" s="425"/>
      <c r="AN710" s="425"/>
      <c r="AO710" s="425"/>
      <c r="AP710" s="425"/>
      <c r="AQ710" s="425"/>
      <c r="AR710" s="425"/>
      <c r="AS710" s="425"/>
      <c r="AT710" s="425"/>
      <c r="AU710" s="425"/>
      <c r="AV710" s="425"/>
      <c r="AW710" s="425"/>
      <c r="AX710" s="425"/>
      <c r="AY710" s="425"/>
      <c r="AZ710" s="425"/>
      <c r="BA710" s="425"/>
      <c r="BB710" s="425"/>
      <c r="BC710" s="425"/>
      <c r="BD710" s="425"/>
      <c r="BE710" s="425"/>
      <c r="BF710" s="425"/>
      <c r="BG710" s="425"/>
      <c r="BH710" s="425"/>
      <c r="BI710" s="425"/>
      <c r="BJ710" s="425"/>
      <c r="BK710" s="425"/>
    </row>
    <row r="711" spans="1:63" ht="12.75" customHeight="1" x14ac:dyDescent="0.2">
      <c r="A711" s="425"/>
      <c r="B711" s="425"/>
      <c r="C711" s="425"/>
      <c r="D711" s="425"/>
      <c r="E711" s="425"/>
      <c r="F711" s="425"/>
      <c r="G711" s="425"/>
      <c r="H711" s="425"/>
      <c r="I711" s="425"/>
      <c r="J711" s="425"/>
      <c r="K711" s="425"/>
      <c r="L711" s="425"/>
      <c r="M711" s="425"/>
      <c r="N711" s="425"/>
      <c r="O711" s="425"/>
      <c r="P711" s="425"/>
      <c r="Q711" s="425"/>
      <c r="R711" s="425"/>
      <c r="S711" s="425"/>
      <c r="T711" s="425"/>
      <c r="U711" s="425"/>
      <c r="V711" s="425"/>
      <c r="W711" s="425"/>
      <c r="X711" s="425"/>
      <c r="Y711" s="425"/>
      <c r="Z711" s="425"/>
      <c r="AA711" s="425"/>
      <c r="AB711" s="425"/>
      <c r="AC711" s="425"/>
      <c r="AD711" s="425"/>
      <c r="AE711" s="425"/>
      <c r="AF711" s="425"/>
      <c r="AG711" s="425"/>
      <c r="AH711" s="425"/>
      <c r="AI711" s="425"/>
      <c r="AJ711" s="425"/>
      <c r="AK711" s="425"/>
      <c r="AL711" s="425"/>
      <c r="AM711" s="425"/>
      <c r="AN711" s="425"/>
      <c r="AO711" s="425"/>
      <c r="AP711" s="425"/>
      <c r="AQ711" s="425"/>
      <c r="AR711" s="425"/>
      <c r="AS711" s="425"/>
      <c r="AT711" s="425"/>
      <c r="AU711" s="425"/>
      <c r="AV711" s="425"/>
      <c r="AW711" s="425"/>
      <c r="AX711" s="425"/>
      <c r="AY711" s="425"/>
      <c r="AZ711" s="425"/>
      <c r="BA711" s="425"/>
      <c r="BB711" s="425"/>
      <c r="BC711" s="425"/>
      <c r="BD711" s="425"/>
      <c r="BE711" s="425"/>
      <c r="BF711" s="425"/>
      <c r="BG711" s="425"/>
      <c r="BH711" s="425"/>
      <c r="BI711" s="425"/>
      <c r="BJ711" s="425"/>
      <c r="BK711" s="425"/>
    </row>
    <row r="712" spans="1:63" ht="12.75" customHeight="1" x14ac:dyDescent="0.2">
      <c r="A712" s="425"/>
      <c r="B712" s="425"/>
      <c r="C712" s="425"/>
      <c r="D712" s="425"/>
      <c r="E712" s="425"/>
      <c r="F712" s="425"/>
      <c r="G712" s="425"/>
      <c r="H712" s="425"/>
      <c r="I712" s="425"/>
      <c r="J712" s="425"/>
      <c r="K712" s="425"/>
      <c r="L712" s="425"/>
      <c r="M712" s="425"/>
      <c r="N712" s="425"/>
      <c r="O712" s="425"/>
      <c r="P712" s="425"/>
      <c r="Q712" s="425"/>
      <c r="R712" s="425"/>
      <c r="S712" s="425"/>
      <c r="T712" s="425"/>
      <c r="U712" s="425"/>
      <c r="V712" s="425"/>
      <c r="W712" s="425"/>
      <c r="X712" s="425"/>
      <c r="Y712" s="425"/>
      <c r="Z712" s="425"/>
      <c r="AA712" s="425"/>
      <c r="AB712" s="425"/>
      <c r="AC712" s="425"/>
      <c r="AD712" s="425"/>
      <c r="AE712" s="425"/>
      <c r="AF712" s="425"/>
      <c r="AG712" s="425"/>
      <c r="AH712" s="425"/>
      <c r="AI712" s="425"/>
      <c r="AJ712" s="425"/>
      <c r="AK712" s="425"/>
      <c r="AL712" s="425"/>
      <c r="AM712" s="425"/>
      <c r="AN712" s="425"/>
      <c r="AO712" s="425"/>
      <c r="AP712" s="425"/>
      <c r="AQ712" s="425"/>
      <c r="AR712" s="425"/>
      <c r="AS712" s="425"/>
      <c r="AT712" s="425"/>
      <c r="AU712" s="425"/>
      <c r="AV712" s="425"/>
      <c r="AW712" s="425"/>
      <c r="AX712" s="425"/>
      <c r="AY712" s="425"/>
      <c r="AZ712" s="425"/>
      <c r="BA712" s="425"/>
      <c r="BB712" s="425"/>
      <c r="BC712" s="425"/>
      <c r="BD712" s="425"/>
      <c r="BE712" s="425"/>
      <c r="BF712" s="425"/>
      <c r="BG712" s="425"/>
      <c r="BH712" s="425"/>
      <c r="BI712" s="425"/>
      <c r="BJ712" s="425"/>
      <c r="BK712" s="425"/>
    </row>
    <row r="713" spans="1:63" ht="12.75" customHeight="1" x14ac:dyDescent="0.2">
      <c r="A713" s="425"/>
      <c r="B713" s="425"/>
      <c r="C713" s="425"/>
      <c r="D713" s="425"/>
      <c r="E713" s="425"/>
      <c r="F713" s="425"/>
      <c r="G713" s="425"/>
      <c r="H713" s="425"/>
      <c r="I713" s="425"/>
      <c r="J713" s="425"/>
      <c r="K713" s="425"/>
      <c r="L713" s="425"/>
      <c r="M713" s="425"/>
      <c r="N713" s="425"/>
      <c r="O713" s="425"/>
      <c r="P713" s="425"/>
      <c r="Q713" s="425"/>
      <c r="R713" s="425"/>
      <c r="S713" s="425"/>
      <c r="T713" s="425"/>
      <c r="U713" s="425"/>
      <c r="V713" s="425"/>
      <c r="W713" s="425"/>
      <c r="X713" s="425"/>
      <c r="Y713" s="425"/>
      <c r="Z713" s="425"/>
      <c r="AA713" s="425"/>
      <c r="AB713" s="425"/>
      <c r="AC713" s="425"/>
      <c r="AD713" s="425"/>
      <c r="AE713" s="425"/>
      <c r="AF713" s="425"/>
      <c r="AG713" s="425"/>
      <c r="AH713" s="425"/>
      <c r="AI713" s="425"/>
      <c r="AJ713" s="425"/>
      <c r="AK713" s="425"/>
      <c r="AL713" s="425"/>
      <c r="AM713" s="425"/>
      <c r="AN713" s="425"/>
      <c r="AO713" s="425"/>
      <c r="AP713" s="425"/>
      <c r="AQ713" s="425"/>
      <c r="AR713" s="425"/>
      <c r="AS713" s="425"/>
      <c r="AT713" s="425"/>
      <c r="AU713" s="425"/>
      <c r="AV713" s="425"/>
      <c r="AW713" s="425"/>
      <c r="AX713" s="425"/>
      <c r="AY713" s="425"/>
      <c r="AZ713" s="425"/>
      <c r="BA713" s="425"/>
      <c r="BB713" s="425"/>
      <c r="BC713" s="425"/>
      <c r="BD713" s="425"/>
      <c r="BE713" s="425"/>
      <c r="BF713" s="425"/>
      <c r="BG713" s="425"/>
      <c r="BH713" s="425"/>
      <c r="BI713" s="425"/>
      <c r="BJ713" s="425"/>
      <c r="BK713" s="425"/>
    </row>
    <row r="714" spans="1:63" ht="12.75" customHeight="1" x14ac:dyDescent="0.2">
      <c r="A714" s="425"/>
      <c r="B714" s="425"/>
      <c r="C714" s="425"/>
      <c r="D714" s="425"/>
      <c r="E714" s="425"/>
      <c r="F714" s="425"/>
      <c r="G714" s="425"/>
      <c r="H714" s="425"/>
      <c r="I714" s="425"/>
      <c r="J714" s="425"/>
      <c r="K714" s="425"/>
      <c r="L714" s="425"/>
      <c r="M714" s="425"/>
      <c r="N714" s="425"/>
      <c r="O714" s="425"/>
      <c r="P714" s="425"/>
      <c r="Q714" s="425"/>
      <c r="R714" s="425"/>
      <c r="S714" s="425"/>
      <c r="T714" s="425"/>
      <c r="U714" s="425"/>
      <c r="V714" s="425"/>
      <c r="W714" s="425"/>
      <c r="X714" s="425"/>
      <c r="Y714" s="425"/>
      <c r="Z714" s="425"/>
      <c r="AA714" s="425"/>
      <c r="AB714" s="425"/>
      <c r="AC714" s="425"/>
      <c r="AD714" s="425"/>
      <c r="AE714" s="425"/>
      <c r="AF714" s="425"/>
      <c r="AG714" s="425"/>
      <c r="AH714" s="425"/>
      <c r="AI714" s="425"/>
      <c r="AJ714" s="425"/>
      <c r="AK714" s="425"/>
      <c r="AL714" s="425"/>
      <c r="AM714" s="425"/>
      <c r="AN714" s="425"/>
      <c r="AO714" s="425"/>
      <c r="AP714" s="425"/>
      <c r="AQ714" s="425"/>
      <c r="AR714" s="425"/>
      <c r="AS714" s="425"/>
      <c r="AT714" s="425"/>
      <c r="AU714" s="425"/>
      <c r="AV714" s="425"/>
      <c r="AW714" s="425"/>
      <c r="AX714" s="425"/>
      <c r="AY714" s="425"/>
      <c r="AZ714" s="425"/>
      <c r="BA714" s="425"/>
      <c r="BB714" s="425"/>
      <c r="BC714" s="425"/>
      <c r="BD714" s="425"/>
      <c r="BE714" s="425"/>
      <c r="BF714" s="425"/>
      <c r="BG714" s="425"/>
      <c r="BH714" s="425"/>
      <c r="BI714" s="425"/>
      <c r="BJ714" s="425"/>
      <c r="BK714" s="425"/>
    </row>
    <row r="715" spans="1:63" ht="12.75" customHeight="1" x14ac:dyDescent="0.2">
      <c r="A715" s="425"/>
      <c r="B715" s="425"/>
      <c r="C715" s="425"/>
      <c r="D715" s="425"/>
      <c r="E715" s="425"/>
      <c r="F715" s="425"/>
      <c r="G715" s="425"/>
      <c r="H715" s="425"/>
      <c r="I715" s="425"/>
      <c r="J715" s="425"/>
      <c r="K715" s="425"/>
      <c r="L715" s="425"/>
      <c r="M715" s="425"/>
      <c r="N715" s="425"/>
      <c r="O715" s="425"/>
      <c r="P715" s="425"/>
      <c r="Q715" s="425"/>
      <c r="R715" s="425"/>
      <c r="S715" s="425"/>
      <c r="T715" s="425"/>
      <c r="U715" s="425"/>
      <c r="V715" s="425"/>
      <c r="W715" s="425"/>
      <c r="X715" s="425"/>
      <c r="Y715" s="425"/>
      <c r="Z715" s="425"/>
      <c r="AA715" s="425"/>
      <c r="AB715" s="425"/>
      <c r="AC715" s="425"/>
      <c r="AD715" s="425"/>
      <c r="AE715" s="425"/>
      <c r="AF715" s="425"/>
      <c r="AG715" s="425"/>
      <c r="AH715" s="425"/>
      <c r="AI715" s="425"/>
      <c r="AJ715" s="425"/>
      <c r="AK715" s="425"/>
      <c r="AL715" s="425"/>
      <c r="AM715" s="425"/>
      <c r="AN715" s="425"/>
      <c r="AO715" s="425"/>
      <c r="AP715" s="425"/>
      <c r="AQ715" s="425"/>
      <c r="AR715" s="425"/>
      <c r="AS715" s="425"/>
      <c r="AT715" s="425"/>
      <c r="AU715" s="425"/>
      <c r="AV715" s="425"/>
      <c r="AW715" s="425"/>
      <c r="AX715" s="425"/>
      <c r="AY715" s="425"/>
      <c r="AZ715" s="425"/>
      <c r="BA715" s="425"/>
      <c r="BB715" s="425"/>
      <c r="BC715" s="425"/>
      <c r="BD715" s="425"/>
      <c r="BE715" s="425"/>
      <c r="BF715" s="425"/>
      <c r="BG715" s="425"/>
      <c r="BH715" s="425"/>
      <c r="BI715" s="425"/>
      <c r="BJ715" s="425"/>
      <c r="BK715" s="425"/>
    </row>
    <row r="716" spans="1:63" ht="12.75" customHeight="1" x14ac:dyDescent="0.2">
      <c r="A716" s="425"/>
      <c r="B716" s="425"/>
      <c r="C716" s="425"/>
      <c r="D716" s="425"/>
      <c r="E716" s="425"/>
      <c r="F716" s="425"/>
      <c r="G716" s="425"/>
      <c r="H716" s="425"/>
      <c r="I716" s="425"/>
      <c r="J716" s="425"/>
      <c r="K716" s="425"/>
      <c r="L716" s="425"/>
      <c r="M716" s="425"/>
      <c r="N716" s="425"/>
      <c r="O716" s="425"/>
      <c r="P716" s="425"/>
      <c r="Q716" s="425"/>
      <c r="R716" s="425"/>
      <c r="S716" s="425"/>
      <c r="T716" s="425"/>
      <c r="U716" s="425"/>
      <c r="V716" s="425"/>
      <c r="W716" s="425"/>
      <c r="X716" s="425"/>
      <c r="Y716" s="425"/>
      <c r="Z716" s="425"/>
      <c r="AA716" s="425"/>
      <c r="AB716" s="425"/>
      <c r="AC716" s="425"/>
      <c r="AD716" s="425"/>
      <c r="AE716" s="425"/>
      <c r="AF716" s="425"/>
      <c r="AG716" s="425"/>
      <c r="AH716" s="425"/>
      <c r="AI716" s="425"/>
      <c r="AJ716" s="425"/>
      <c r="AK716" s="425"/>
      <c r="AL716" s="425"/>
      <c r="AM716" s="425"/>
      <c r="AN716" s="425"/>
      <c r="AO716" s="425"/>
      <c r="AP716" s="425"/>
      <c r="AQ716" s="425"/>
      <c r="AR716" s="425"/>
      <c r="AS716" s="425"/>
      <c r="AT716" s="425"/>
      <c r="AU716" s="425"/>
      <c r="AV716" s="425"/>
      <c r="AW716" s="425"/>
      <c r="AX716" s="425"/>
      <c r="AY716" s="425"/>
      <c r="AZ716" s="425"/>
      <c r="BA716" s="425"/>
      <c r="BB716" s="425"/>
      <c r="BC716" s="425"/>
      <c r="BD716" s="425"/>
      <c r="BE716" s="425"/>
      <c r="BF716" s="425"/>
      <c r="BG716" s="425"/>
      <c r="BH716" s="425"/>
      <c r="BI716" s="425"/>
      <c r="BJ716" s="425"/>
      <c r="BK716" s="425"/>
    </row>
    <row r="717" spans="1:63" ht="12.75" customHeight="1" x14ac:dyDescent="0.2">
      <c r="A717" s="425"/>
      <c r="B717" s="425"/>
      <c r="C717" s="425"/>
      <c r="D717" s="425"/>
      <c r="E717" s="425"/>
      <c r="F717" s="425"/>
      <c r="G717" s="425"/>
      <c r="H717" s="425"/>
      <c r="I717" s="425"/>
      <c r="J717" s="425"/>
      <c r="K717" s="425"/>
      <c r="L717" s="425"/>
      <c r="M717" s="425"/>
      <c r="N717" s="425"/>
      <c r="O717" s="425"/>
      <c r="P717" s="425"/>
      <c r="Q717" s="425"/>
      <c r="R717" s="425"/>
      <c r="S717" s="425"/>
      <c r="T717" s="425"/>
      <c r="U717" s="425"/>
      <c r="V717" s="425"/>
      <c r="W717" s="425"/>
      <c r="X717" s="425"/>
      <c r="Y717" s="425"/>
      <c r="Z717" s="425"/>
      <c r="AA717" s="425"/>
      <c r="AB717" s="425"/>
      <c r="AC717" s="425"/>
      <c r="AD717" s="425"/>
      <c r="AE717" s="425"/>
      <c r="AF717" s="425"/>
      <c r="AG717" s="425"/>
      <c r="AH717" s="425"/>
      <c r="AI717" s="425"/>
      <c r="AJ717" s="425"/>
      <c r="AK717" s="425"/>
      <c r="AL717" s="425"/>
      <c r="AM717" s="425"/>
      <c r="AN717" s="425"/>
      <c r="AO717" s="425"/>
      <c r="AP717" s="425"/>
      <c r="AQ717" s="425"/>
      <c r="AR717" s="425"/>
      <c r="AS717" s="425"/>
      <c r="AT717" s="425"/>
      <c r="AU717" s="425"/>
      <c r="AV717" s="425"/>
      <c r="AW717" s="425"/>
      <c r="AX717" s="425"/>
      <c r="AY717" s="425"/>
      <c r="AZ717" s="425"/>
      <c r="BA717" s="425"/>
      <c r="BB717" s="425"/>
      <c r="BC717" s="425"/>
      <c r="BD717" s="425"/>
      <c r="BE717" s="425"/>
      <c r="BF717" s="425"/>
      <c r="BG717" s="425"/>
      <c r="BH717" s="425"/>
      <c r="BI717" s="425"/>
      <c r="BJ717" s="425"/>
      <c r="BK717" s="425"/>
    </row>
    <row r="718" spans="1:63" ht="12.75" customHeight="1" x14ac:dyDescent="0.2">
      <c r="A718" s="425"/>
      <c r="B718" s="425"/>
      <c r="C718" s="425"/>
      <c r="D718" s="425"/>
      <c r="E718" s="425"/>
      <c r="F718" s="425"/>
      <c r="G718" s="425"/>
      <c r="H718" s="425"/>
      <c r="I718" s="425"/>
      <c r="J718" s="425"/>
      <c r="K718" s="425"/>
      <c r="L718" s="425"/>
      <c r="M718" s="425"/>
      <c r="N718" s="425"/>
      <c r="O718" s="425"/>
      <c r="P718" s="425"/>
      <c r="Q718" s="425"/>
      <c r="R718" s="425"/>
      <c r="S718" s="425"/>
      <c r="T718" s="425"/>
      <c r="U718" s="425"/>
      <c r="V718" s="425"/>
      <c r="W718" s="425"/>
      <c r="X718" s="425"/>
      <c r="Y718" s="425"/>
      <c r="Z718" s="425"/>
      <c r="AA718" s="425"/>
      <c r="AB718" s="425"/>
      <c r="AC718" s="425"/>
      <c r="AD718" s="425"/>
      <c r="AE718" s="425"/>
      <c r="AF718" s="425"/>
      <c r="AG718" s="425"/>
      <c r="AH718" s="425"/>
      <c r="AI718" s="425"/>
      <c r="AJ718" s="425"/>
      <c r="AK718" s="425"/>
      <c r="AL718" s="425"/>
      <c r="AM718" s="425"/>
      <c r="AN718" s="425"/>
      <c r="AO718" s="425"/>
      <c r="AP718" s="425"/>
      <c r="AQ718" s="425"/>
      <c r="AR718" s="425"/>
      <c r="AS718" s="425"/>
      <c r="AT718" s="425"/>
      <c r="AU718" s="425"/>
      <c r="AV718" s="425"/>
      <c r="AW718" s="425"/>
      <c r="AX718" s="425"/>
      <c r="AY718" s="425"/>
      <c r="AZ718" s="425"/>
      <c r="BA718" s="425"/>
      <c r="BB718" s="425"/>
      <c r="BC718" s="425"/>
      <c r="BD718" s="425"/>
      <c r="BE718" s="425"/>
      <c r="BF718" s="425"/>
      <c r="BG718" s="425"/>
      <c r="BH718" s="425"/>
      <c r="BI718" s="425"/>
      <c r="BJ718" s="425"/>
      <c r="BK718" s="425"/>
    </row>
    <row r="719" spans="1:63" ht="12.75" customHeight="1" x14ac:dyDescent="0.2">
      <c r="A719" s="425"/>
      <c r="B719" s="425"/>
      <c r="C719" s="425"/>
      <c r="D719" s="425"/>
      <c r="E719" s="425"/>
      <c r="F719" s="425"/>
      <c r="G719" s="425"/>
      <c r="H719" s="425"/>
      <c r="I719" s="425"/>
      <c r="J719" s="425"/>
      <c r="K719" s="425"/>
      <c r="L719" s="425"/>
      <c r="M719" s="425"/>
      <c r="N719" s="425"/>
      <c r="O719" s="425"/>
      <c r="P719" s="425"/>
      <c r="Q719" s="425"/>
      <c r="R719" s="425"/>
      <c r="S719" s="425"/>
      <c r="T719" s="425"/>
      <c r="U719" s="425"/>
      <c r="V719" s="425"/>
      <c r="W719" s="425"/>
      <c r="X719" s="425"/>
      <c r="Y719" s="425"/>
      <c r="Z719" s="425"/>
      <c r="AA719" s="425"/>
      <c r="AB719" s="425"/>
      <c r="AC719" s="425"/>
      <c r="AD719" s="425"/>
      <c r="AE719" s="425"/>
      <c r="AF719" s="425"/>
      <c r="AG719" s="425"/>
      <c r="AH719" s="425"/>
      <c r="AI719" s="425"/>
      <c r="AJ719" s="425"/>
      <c r="AK719" s="425"/>
      <c r="AL719" s="425"/>
      <c r="AM719" s="425"/>
      <c r="AN719" s="425"/>
      <c r="AO719" s="425"/>
      <c r="AP719" s="425"/>
      <c r="AQ719" s="425"/>
      <c r="AR719" s="425"/>
      <c r="AS719" s="425"/>
      <c r="AT719" s="425"/>
      <c r="AU719" s="425"/>
      <c r="AV719" s="425"/>
      <c r="AW719" s="425"/>
      <c r="AX719" s="425"/>
      <c r="AY719" s="425"/>
      <c r="AZ719" s="425"/>
      <c r="BA719" s="425"/>
      <c r="BB719" s="425"/>
      <c r="BC719" s="425"/>
      <c r="BD719" s="425"/>
      <c r="BE719" s="425"/>
      <c r="BF719" s="425"/>
      <c r="BG719" s="425"/>
      <c r="BH719" s="425"/>
      <c r="BI719" s="425"/>
      <c r="BJ719" s="425"/>
      <c r="BK719" s="425"/>
    </row>
    <row r="720" spans="1:63" ht="12.75" customHeight="1" x14ac:dyDescent="0.2">
      <c r="A720" s="425"/>
      <c r="B720" s="425"/>
      <c r="C720" s="425"/>
      <c r="D720" s="425"/>
      <c r="E720" s="425"/>
      <c r="F720" s="425"/>
      <c r="G720" s="425"/>
      <c r="H720" s="425"/>
      <c r="I720" s="425"/>
      <c r="J720" s="425"/>
      <c r="K720" s="425"/>
      <c r="L720" s="425"/>
      <c r="M720" s="425"/>
      <c r="N720" s="425"/>
      <c r="O720" s="425"/>
      <c r="P720" s="425"/>
      <c r="Q720" s="425"/>
      <c r="R720" s="425"/>
      <c r="S720" s="425"/>
      <c r="T720" s="425"/>
      <c r="U720" s="425"/>
      <c r="V720" s="425"/>
      <c r="W720" s="425"/>
      <c r="X720" s="425"/>
      <c r="Y720" s="425"/>
      <c r="Z720" s="425"/>
      <c r="AA720" s="425"/>
      <c r="AB720" s="425"/>
      <c r="AC720" s="425"/>
      <c r="AD720" s="425"/>
      <c r="AE720" s="425"/>
      <c r="AF720" s="425"/>
      <c r="AG720" s="425"/>
      <c r="AH720" s="425"/>
      <c r="AI720" s="425"/>
      <c r="AJ720" s="425"/>
      <c r="AK720" s="425"/>
      <c r="AL720" s="425"/>
      <c r="AM720" s="425"/>
      <c r="AN720" s="425"/>
      <c r="AO720" s="425"/>
      <c r="AP720" s="425"/>
      <c r="AQ720" s="425"/>
      <c r="AR720" s="425"/>
      <c r="AS720" s="425"/>
      <c r="AT720" s="425"/>
      <c r="AU720" s="425"/>
      <c r="AV720" s="425"/>
      <c r="AW720" s="425"/>
      <c r="AX720" s="425"/>
      <c r="AY720" s="425"/>
      <c r="AZ720" s="425"/>
      <c r="BA720" s="425"/>
      <c r="BB720" s="425"/>
      <c r="BC720" s="425"/>
      <c r="BD720" s="425"/>
      <c r="BE720" s="425"/>
      <c r="BF720" s="425"/>
      <c r="BG720" s="425"/>
      <c r="BH720" s="425"/>
      <c r="BI720" s="425"/>
      <c r="BJ720" s="425"/>
      <c r="BK720" s="425"/>
    </row>
    <row r="721" spans="1:63" ht="12.75" customHeight="1" x14ac:dyDescent="0.2">
      <c r="A721" s="425"/>
      <c r="B721" s="425"/>
      <c r="C721" s="425"/>
      <c r="D721" s="425"/>
      <c r="E721" s="425"/>
      <c r="F721" s="425"/>
      <c r="G721" s="425"/>
      <c r="H721" s="425"/>
      <c r="I721" s="425"/>
      <c r="J721" s="425"/>
      <c r="K721" s="425"/>
      <c r="L721" s="425"/>
      <c r="M721" s="425"/>
      <c r="N721" s="425"/>
      <c r="O721" s="425"/>
      <c r="P721" s="425"/>
      <c r="Q721" s="425"/>
      <c r="R721" s="425"/>
      <c r="S721" s="425"/>
      <c r="T721" s="425"/>
      <c r="U721" s="425"/>
      <c r="V721" s="425"/>
      <c r="W721" s="425"/>
      <c r="X721" s="425"/>
      <c r="Y721" s="425"/>
      <c r="Z721" s="425"/>
      <c r="AA721" s="425"/>
      <c r="AB721" s="425"/>
      <c r="AC721" s="425"/>
      <c r="AD721" s="425"/>
      <c r="AE721" s="425"/>
      <c r="AF721" s="425"/>
      <c r="AG721" s="425"/>
      <c r="AH721" s="425"/>
      <c r="AI721" s="425"/>
      <c r="AJ721" s="425"/>
      <c r="AK721" s="425"/>
      <c r="AL721" s="425"/>
      <c r="AM721" s="425"/>
      <c r="AN721" s="425"/>
      <c r="AO721" s="425"/>
      <c r="AP721" s="425"/>
      <c r="AQ721" s="425"/>
      <c r="AR721" s="425"/>
      <c r="AS721" s="425"/>
      <c r="AT721" s="425"/>
      <c r="AU721" s="425"/>
      <c r="AV721" s="425"/>
      <c r="AW721" s="425"/>
      <c r="AX721" s="425"/>
      <c r="AY721" s="425"/>
      <c r="AZ721" s="425"/>
      <c r="BA721" s="425"/>
      <c r="BB721" s="425"/>
      <c r="BC721" s="425"/>
      <c r="BD721" s="425"/>
      <c r="BE721" s="425"/>
      <c r="BF721" s="425"/>
      <c r="BG721" s="425"/>
      <c r="BH721" s="425"/>
      <c r="BI721" s="425"/>
      <c r="BJ721" s="425"/>
      <c r="BK721" s="425"/>
    </row>
    <row r="722" spans="1:63" ht="12.75" customHeight="1" x14ac:dyDescent="0.2">
      <c r="A722" s="425"/>
      <c r="B722" s="425"/>
      <c r="C722" s="425"/>
      <c r="D722" s="425"/>
      <c r="E722" s="425"/>
      <c r="F722" s="425"/>
      <c r="G722" s="425"/>
      <c r="H722" s="425"/>
      <c r="I722" s="425"/>
      <c r="J722" s="425"/>
      <c r="K722" s="425"/>
      <c r="L722" s="425"/>
      <c r="M722" s="425"/>
      <c r="N722" s="425"/>
      <c r="O722" s="425"/>
      <c r="P722" s="425"/>
      <c r="Q722" s="425"/>
      <c r="R722" s="425"/>
      <c r="S722" s="425"/>
      <c r="T722" s="425"/>
      <c r="U722" s="425"/>
      <c r="V722" s="425"/>
      <c r="W722" s="425"/>
      <c r="X722" s="425"/>
      <c r="Y722" s="425"/>
      <c r="Z722" s="425"/>
      <c r="AA722" s="425"/>
      <c r="AB722" s="425"/>
      <c r="AC722" s="425"/>
      <c r="AD722" s="425"/>
      <c r="AE722" s="425"/>
      <c r="AF722" s="425"/>
      <c r="AG722" s="425"/>
      <c r="AH722" s="425"/>
      <c r="AI722" s="425"/>
      <c r="AJ722" s="425"/>
      <c r="AK722" s="425"/>
      <c r="AL722" s="425"/>
      <c r="AM722" s="425"/>
      <c r="AN722" s="425"/>
      <c r="AO722" s="425"/>
      <c r="AP722" s="425"/>
      <c r="AQ722" s="425"/>
      <c r="AR722" s="425"/>
      <c r="AS722" s="425"/>
      <c r="AT722" s="425"/>
      <c r="AU722" s="425"/>
      <c r="AV722" s="425"/>
      <c r="AW722" s="425"/>
      <c r="AX722" s="425"/>
      <c r="AY722" s="425"/>
      <c r="AZ722" s="425"/>
      <c r="BA722" s="425"/>
      <c r="BB722" s="425"/>
      <c r="BC722" s="425"/>
      <c r="BD722" s="425"/>
      <c r="BE722" s="425"/>
      <c r="BF722" s="425"/>
      <c r="BG722" s="425"/>
      <c r="BH722" s="425"/>
      <c r="BI722" s="425"/>
      <c r="BJ722" s="425"/>
      <c r="BK722" s="425"/>
    </row>
    <row r="723" spans="1:63" ht="12.75" customHeight="1" x14ac:dyDescent="0.2">
      <c r="A723" s="425"/>
      <c r="B723" s="425"/>
      <c r="C723" s="425"/>
      <c r="D723" s="425"/>
      <c r="E723" s="425"/>
      <c r="F723" s="425"/>
      <c r="G723" s="425"/>
      <c r="H723" s="425"/>
      <c r="I723" s="425"/>
      <c r="J723" s="425"/>
      <c r="K723" s="425"/>
      <c r="L723" s="425"/>
      <c r="M723" s="425"/>
      <c r="N723" s="425"/>
      <c r="O723" s="425"/>
      <c r="P723" s="425"/>
      <c r="Q723" s="425"/>
      <c r="R723" s="425"/>
      <c r="S723" s="425"/>
      <c r="T723" s="425"/>
      <c r="U723" s="425"/>
      <c r="V723" s="425"/>
      <c r="W723" s="425"/>
      <c r="X723" s="425"/>
      <c r="Y723" s="425"/>
      <c r="Z723" s="425"/>
      <c r="AA723" s="425"/>
      <c r="AB723" s="425"/>
      <c r="AC723" s="425"/>
      <c r="AD723" s="425"/>
      <c r="AE723" s="425"/>
      <c r="AF723" s="425"/>
      <c r="AG723" s="425"/>
      <c r="AH723" s="425"/>
      <c r="AI723" s="425"/>
      <c r="AJ723" s="425"/>
      <c r="AK723" s="425"/>
      <c r="AL723" s="425"/>
      <c r="AM723" s="425"/>
      <c r="AN723" s="425"/>
      <c r="AO723" s="425"/>
      <c r="AP723" s="425"/>
      <c r="AQ723" s="425"/>
      <c r="AR723" s="425"/>
      <c r="AS723" s="425"/>
      <c r="AT723" s="425"/>
      <c r="AU723" s="425"/>
      <c r="AV723" s="425"/>
      <c r="AW723" s="425"/>
      <c r="AX723" s="425"/>
      <c r="AY723" s="425"/>
      <c r="AZ723" s="425"/>
      <c r="BA723" s="425"/>
      <c r="BB723" s="425"/>
      <c r="BC723" s="425"/>
      <c r="BD723" s="425"/>
      <c r="BE723" s="425"/>
      <c r="BF723" s="425"/>
      <c r="BG723" s="425"/>
      <c r="BH723" s="425"/>
      <c r="BI723" s="425"/>
      <c r="BJ723" s="425"/>
      <c r="BK723" s="425"/>
    </row>
    <row r="724" spans="1:63" ht="12.75" customHeight="1" x14ac:dyDescent="0.2">
      <c r="A724" s="425"/>
      <c r="B724" s="425"/>
      <c r="C724" s="425"/>
      <c r="D724" s="425"/>
      <c r="E724" s="425"/>
      <c r="F724" s="425"/>
      <c r="G724" s="425"/>
      <c r="H724" s="425"/>
      <c r="I724" s="425"/>
      <c r="J724" s="425"/>
      <c r="K724" s="425"/>
      <c r="L724" s="425"/>
      <c r="M724" s="425"/>
      <c r="N724" s="425"/>
      <c r="O724" s="425"/>
      <c r="P724" s="425"/>
      <c r="Q724" s="425"/>
      <c r="R724" s="425"/>
      <c r="S724" s="425"/>
      <c r="T724" s="425"/>
      <c r="U724" s="425"/>
      <c r="V724" s="425"/>
      <c r="W724" s="425"/>
      <c r="X724" s="425"/>
      <c r="Y724" s="425"/>
      <c r="Z724" s="425"/>
      <c r="AA724" s="425"/>
      <c r="AB724" s="425"/>
      <c r="AC724" s="425"/>
      <c r="AD724" s="425"/>
      <c r="AE724" s="425"/>
      <c r="AF724" s="425"/>
      <c r="AG724" s="425"/>
      <c r="AH724" s="425"/>
      <c r="AI724" s="425"/>
      <c r="AJ724" s="425"/>
      <c r="AK724" s="425"/>
      <c r="AL724" s="425"/>
      <c r="AM724" s="425"/>
      <c r="AN724" s="425"/>
      <c r="AO724" s="425"/>
      <c r="AP724" s="425"/>
      <c r="AQ724" s="425"/>
      <c r="AR724" s="425"/>
      <c r="AS724" s="425"/>
      <c r="AT724" s="425"/>
      <c r="AU724" s="425"/>
      <c r="AV724" s="425"/>
      <c r="AW724" s="425"/>
      <c r="AX724" s="425"/>
      <c r="AY724" s="425"/>
      <c r="AZ724" s="425"/>
      <c r="BA724" s="425"/>
      <c r="BB724" s="425"/>
      <c r="BC724" s="425"/>
      <c r="BD724" s="425"/>
      <c r="BE724" s="425"/>
      <c r="BF724" s="425"/>
      <c r="BG724" s="425"/>
      <c r="BH724" s="425"/>
      <c r="BI724" s="425"/>
      <c r="BJ724" s="425"/>
      <c r="BK724" s="425"/>
    </row>
    <row r="725" spans="1:63" ht="12.75" customHeight="1" x14ac:dyDescent="0.2">
      <c r="A725" s="425"/>
      <c r="B725" s="425"/>
      <c r="C725" s="425"/>
      <c r="D725" s="425"/>
      <c r="E725" s="425"/>
      <c r="F725" s="425"/>
      <c r="G725" s="425"/>
      <c r="H725" s="425"/>
      <c r="I725" s="425"/>
      <c r="J725" s="425"/>
      <c r="K725" s="425"/>
      <c r="L725" s="425"/>
      <c r="M725" s="425"/>
      <c r="N725" s="425"/>
      <c r="O725" s="425"/>
      <c r="P725" s="425"/>
      <c r="Q725" s="425"/>
      <c r="R725" s="425"/>
      <c r="S725" s="425"/>
      <c r="T725" s="425"/>
      <c r="U725" s="425"/>
      <c r="V725" s="425"/>
      <c r="W725" s="425"/>
      <c r="X725" s="425"/>
      <c r="Y725" s="425"/>
      <c r="Z725" s="425"/>
      <c r="AA725" s="425"/>
      <c r="AB725" s="425"/>
      <c r="AC725" s="425"/>
      <c r="AD725" s="425"/>
      <c r="AE725" s="425"/>
      <c r="AF725" s="425"/>
      <c r="AG725" s="425"/>
      <c r="AH725" s="425"/>
      <c r="AI725" s="425"/>
      <c r="AJ725" s="425"/>
      <c r="AK725" s="425"/>
      <c r="AL725" s="425"/>
      <c r="AM725" s="425"/>
      <c r="AN725" s="425"/>
      <c r="AO725" s="425"/>
      <c r="AP725" s="425"/>
      <c r="AQ725" s="425"/>
      <c r="AR725" s="425"/>
      <c r="AS725" s="425"/>
      <c r="AT725" s="425"/>
      <c r="AU725" s="425"/>
      <c r="AV725" s="425"/>
      <c r="AW725" s="425"/>
      <c r="AX725" s="425"/>
      <c r="AY725" s="425"/>
      <c r="AZ725" s="425"/>
      <c r="BA725" s="425"/>
      <c r="BB725" s="425"/>
      <c r="BC725" s="425"/>
      <c r="BD725" s="425"/>
      <c r="BE725" s="425"/>
      <c r="BF725" s="425"/>
      <c r="BG725" s="425"/>
      <c r="BH725" s="425"/>
      <c r="BI725" s="425"/>
      <c r="BJ725" s="425"/>
      <c r="BK725" s="425"/>
    </row>
    <row r="726" spans="1:63" ht="12.75" customHeight="1" x14ac:dyDescent="0.2">
      <c r="A726" s="425"/>
      <c r="B726" s="425"/>
      <c r="C726" s="425"/>
      <c r="D726" s="425"/>
      <c r="E726" s="425"/>
      <c r="F726" s="425"/>
      <c r="G726" s="425"/>
      <c r="H726" s="425"/>
      <c r="I726" s="425"/>
      <c r="J726" s="425"/>
      <c r="K726" s="425"/>
      <c r="L726" s="425"/>
      <c r="M726" s="425"/>
      <c r="N726" s="425"/>
      <c r="O726" s="425"/>
      <c r="P726" s="425"/>
      <c r="Q726" s="425"/>
      <c r="R726" s="425"/>
      <c r="S726" s="425"/>
      <c r="T726" s="425"/>
      <c r="U726" s="425"/>
      <c r="V726" s="425"/>
      <c r="W726" s="425"/>
      <c r="X726" s="425"/>
      <c r="Y726" s="425"/>
      <c r="Z726" s="425"/>
      <c r="AA726" s="425"/>
      <c r="AB726" s="425"/>
      <c r="AC726" s="425"/>
      <c r="AD726" s="425"/>
      <c r="AE726" s="425"/>
      <c r="AF726" s="425"/>
      <c r="AG726" s="425"/>
      <c r="AH726" s="425"/>
      <c r="AI726" s="425"/>
      <c r="AJ726" s="425"/>
      <c r="AK726" s="425"/>
      <c r="AL726" s="425"/>
      <c r="AM726" s="425"/>
      <c r="AN726" s="425"/>
      <c r="AO726" s="425"/>
      <c r="AP726" s="425"/>
      <c r="AQ726" s="425"/>
      <c r="AR726" s="425"/>
      <c r="AS726" s="425"/>
      <c r="AT726" s="425"/>
      <c r="AU726" s="425"/>
      <c r="AV726" s="425"/>
      <c r="AW726" s="425"/>
      <c r="AX726" s="425"/>
      <c r="AY726" s="425"/>
      <c r="AZ726" s="425"/>
      <c r="BA726" s="425"/>
      <c r="BB726" s="425"/>
      <c r="BC726" s="425"/>
      <c r="BD726" s="425"/>
      <c r="BE726" s="425"/>
      <c r="BF726" s="425"/>
      <c r="BG726" s="425"/>
      <c r="BH726" s="425"/>
      <c r="BI726" s="425"/>
      <c r="BJ726" s="425"/>
      <c r="BK726" s="425"/>
    </row>
    <row r="727" spans="1:63" ht="12.75" customHeight="1" x14ac:dyDescent="0.2">
      <c r="A727" s="425"/>
      <c r="B727" s="425"/>
      <c r="C727" s="425"/>
      <c r="D727" s="425"/>
      <c r="E727" s="425"/>
      <c r="F727" s="425"/>
      <c r="G727" s="425"/>
      <c r="H727" s="425"/>
      <c r="I727" s="425"/>
      <c r="J727" s="425"/>
      <c r="K727" s="425"/>
      <c r="L727" s="425"/>
      <c r="M727" s="425"/>
      <c r="N727" s="425"/>
      <c r="O727" s="425"/>
      <c r="P727" s="425"/>
      <c r="Q727" s="425"/>
      <c r="R727" s="425"/>
      <c r="S727" s="425"/>
      <c r="T727" s="425"/>
      <c r="U727" s="425"/>
      <c r="V727" s="425"/>
      <c r="W727" s="425"/>
      <c r="X727" s="425"/>
      <c r="Y727" s="425"/>
      <c r="Z727" s="425"/>
      <c r="AA727" s="425"/>
      <c r="AB727" s="425"/>
      <c r="AC727" s="425"/>
      <c r="AD727" s="425"/>
      <c r="AE727" s="425"/>
      <c r="AF727" s="425"/>
      <c r="AG727" s="425"/>
      <c r="AH727" s="425"/>
      <c r="AI727" s="425"/>
      <c r="AJ727" s="425"/>
      <c r="AK727" s="425"/>
      <c r="AL727" s="425"/>
      <c r="AM727" s="425"/>
      <c r="AN727" s="425"/>
      <c r="AO727" s="425"/>
      <c r="AP727" s="425"/>
      <c r="AQ727" s="425"/>
      <c r="AR727" s="425"/>
      <c r="AS727" s="425"/>
      <c r="AT727" s="425"/>
      <c r="AU727" s="425"/>
      <c r="AV727" s="425"/>
      <c r="AW727" s="425"/>
      <c r="AX727" s="425"/>
      <c r="AY727" s="425"/>
      <c r="AZ727" s="425"/>
      <c r="BA727" s="425"/>
      <c r="BB727" s="425"/>
      <c r="BC727" s="425"/>
      <c r="BD727" s="425"/>
      <c r="BE727" s="425"/>
      <c r="BF727" s="425"/>
      <c r="BG727" s="425"/>
      <c r="BH727" s="425"/>
      <c r="BI727" s="425"/>
      <c r="BJ727" s="425"/>
      <c r="BK727" s="425"/>
    </row>
    <row r="728" spans="1:63" ht="12.75" customHeight="1" x14ac:dyDescent="0.2">
      <c r="A728" s="425"/>
      <c r="B728" s="425"/>
      <c r="C728" s="425"/>
      <c r="D728" s="425"/>
      <c r="E728" s="425"/>
      <c r="F728" s="425"/>
      <c r="G728" s="425"/>
      <c r="H728" s="425"/>
      <c r="I728" s="425"/>
      <c r="J728" s="425"/>
      <c r="K728" s="425"/>
      <c r="L728" s="425"/>
      <c r="M728" s="425"/>
      <c r="N728" s="425"/>
      <c r="O728" s="425"/>
      <c r="P728" s="425"/>
      <c r="Q728" s="425"/>
      <c r="R728" s="425"/>
      <c r="S728" s="425"/>
      <c r="T728" s="425"/>
      <c r="U728" s="425"/>
      <c r="V728" s="425"/>
      <c r="W728" s="425"/>
      <c r="X728" s="425"/>
      <c r="Y728" s="425"/>
      <c r="Z728" s="425"/>
      <c r="AA728" s="425"/>
      <c r="AB728" s="425"/>
      <c r="AC728" s="425"/>
      <c r="AD728" s="425"/>
      <c r="AE728" s="425"/>
      <c r="AF728" s="425"/>
      <c r="AG728" s="425"/>
      <c r="AH728" s="425"/>
      <c r="AI728" s="425"/>
      <c r="AJ728" s="425"/>
      <c r="AK728" s="425"/>
      <c r="AL728" s="425"/>
      <c r="AM728" s="425"/>
      <c r="AN728" s="425"/>
      <c r="AO728" s="425"/>
      <c r="AP728" s="425"/>
      <c r="AQ728" s="425"/>
      <c r="AR728" s="425"/>
      <c r="AS728" s="425"/>
      <c r="AT728" s="425"/>
      <c r="AU728" s="425"/>
      <c r="AV728" s="425"/>
      <c r="AW728" s="425"/>
      <c r="AX728" s="425"/>
      <c r="AY728" s="425"/>
      <c r="AZ728" s="425"/>
      <c r="BA728" s="425"/>
      <c r="BB728" s="425"/>
      <c r="BC728" s="425"/>
      <c r="BD728" s="425"/>
      <c r="BE728" s="425"/>
      <c r="BF728" s="425"/>
      <c r="BG728" s="425"/>
      <c r="BH728" s="425"/>
      <c r="BI728" s="425"/>
      <c r="BJ728" s="425"/>
      <c r="BK728" s="425"/>
    </row>
    <row r="729" spans="1:63" ht="12.75" customHeight="1" x14ac:dyDescent="0.2">
      <c r="A729" s="425"/>
      <c r="B729" s="425"/>
      <c r="C729" s="425"/>
      <c r="D729" s="425"/>
      <c r="E729" s="425"/>
      <c r="F729" s="425"/>
      <c r="G729" s="425"/>
      <c r="H729" s="425"/>
      <c r="I729" s="425"/>
      <c r="J729" s="425"/>
      <c r="K729" s="425"/>
      <c r="L729" s="425"/>
      <c r="M729" s="425"/>
      <c r="N729" s="425"/>
      <c r="O729" s="425"/>
      <c r="P729" s="425"/>
      <c r="Q729" s="425"/>
      <c r="R729" s="425"/>
      <c r="S729" s="425"/>
      <c r="T729" s="425"/>
      <c r="U729" s="425"/>
      <c r="V729" s="425"/>
      <c r="W729" s="425"/>
      <c r="X729" s="425"/>
      <c r="Y729" s="425"/>
      <c r="Z729" s="425"/>
      <c r="AA729" s="425"/>
      <c r="AB729" s="425"/>
      <c r="AC729" s="425"/>
      <c r="AD729" s="425"/>
      <c r="AE729" s="425"/>
      <c r="AF729" s="425"/>
      <c r="AG729" s="425"/>
      <c r="AH729" s="425"/>
      <c r="AI729" s="425"/>
      <c r="AJ729" s="425"/>
      <c r="AK729" s="425"/>
      <c r="AL729" s="425"/>
      <c r="AM729" s="425"/>
      <c r="AN729" s="425"/>
      <c r="AO729" s="425"/>
      <c r="AP729" s="425"/>
      <c r="AQ729" s="425"/>
      <c r="AR729" s="425"/>
      <c r="AS729" s="425"/>
      <c r="AT729" s="425"/>
      <c r="AU729" s="425"/>
      <c r="AV729" s="425"/>
      <c r="AW729" s="425"/>
      <c r="AX729" s="425"/>
      <c r="AY729" s="425"/>
      <c r="AZ729" s="425"/>
      <c r="BA729" s="425"/>
      <c r="BB729" s="425"/>
      <c r="BC729" s="425"/>
      <c r="BD729" s="425"/>
      <c r="BE729" s="425"/>
      <c r="BF729" s="425"/>
      <c r="BG729" s="425"/>
      <c r="BH729" s="425"/>
      <c r="BI729" s="425"/>
      <c r="BJ729" s="425"/>
      <c r="BK729" s="425"/>
    </row>
    <row r="730" spans="1:63" ht="12.75" customHeight="1" x14ac:dyDescent="0.2">
      <c r="A730" s="425"/>
      <c r="B730" s="425"/>
      <c r="C730" s="425"/>
      <c r="D730" s="425"/>
      <c r="E730" s="425"/>
      <c r="F730" s="425"/>
      <c r="G730" s="425"/>
      <c r="H730" s="425"/>
      <c r="I730" s="425"/>
      <c r="J730" s="425"/>
      <c r="K730" s="425"/>
      <c r="L730" s="425"/>
      <c r="M730" s="425"/>
      <c r="N730" s="425"/>
      <c r="O730" s="425"/>
      <c r="P730" s="425"/>
      <c r="Q730" s="425"/>
      <c r="R730" s="425"/>
      <c r="S730" s="425"/>
      <c r="T730" s="425"/>
      <c r="U730" s="425"/>
      <c r="V730" s="425"/>
      <c r="W730" s="425"/>
      <c r="X730" s="425"/>
      <c r="Y730" s="425"/>
      <c r="Z730" s="425"/>
      <c r="AA730" s="425"/>
      <c r="AB730" s="425"/>
      <c r="AC730" s="425"/>
      <c r="AD730" s="425"/>
      <c r="AE730" s="425"/>
      <c r="AF730" s="425"/>
      <c r="AG730" s="425"/>
      <c r="AH730" s="425"/>
      <c r="AI730" s="425"/>
      <c r="AJ730" s="425"/>
      <c r="AK730" s="425"/>
      <c r="AL730" s="425"/>
      <c r="AM730" s="425"/>
      <c r="AN730" s="425"/>
      <c r="AO730" s="425"/>
      <c r="AP730" s="425"/>
      <c r="AQ730" s="425"/>
      <c r="AR730" s="425"/>
      <c r="AS730" s="425"/>
      <c r="AT730" s="425"/>
      <c r="AU730" s="425"/>
      <c r="AV730" s="425"/>
      <c r="AW730" s="425"/>
      <c r="AX730" s="425"/>
      <c r="AY730" s="425"/>
      <c r="AZ730" s="425"/>
      <c r="BA730" s="425"/>
      <c r="BB730" s="425"/>
      <c r="BC730" s="425"/>
      <c r="BD730" s="425"/>
      <c r="BE730" s="425"/>
      <c r="BF730" s="425"/>
      <c r="BG730" s="425"/>
      <c r="BH730" s="425"/>
      <c r="BI730" s="425"/>
      <c r="BJ730" s="425"/>
      <c r="BK730" s="425"/>
    </row>
    <row r="731" spans="1:63" ht="12.75" customHeight="1" x14ac:dyDescent="0.2">
      <c r="A731" s="425"/>
      <c r="B731" s="425"/>
      <c r="C731" s="425"/>
      <c r="D731" s="425"/>
      <c r="E731" s="425"/>
      <c r="F731" s="425"/>
      <c r="G731" s="425"/>
      <c r="H731" s="425"/>
      <c r="I731" s="425"/>
      <c r="J731" s="425"/>
      <c r="K731" s="425"/>
      <c r="L731" s="425"/>
      <c r="M731" s="425"/>
      <c r="N731" s="425"/>
      <c r="O731" s="425"/>
      <c r="P731" s="425"/>
      <c r="Q731" s="425"/>
      <c r="R731" s="425"/>
      <c r="S731" s="425"/>
      <c r="T731" s="425"/>
      <c r="U731" s="425"/>
      <c r="V731" s="425"/>
      <c r="W731" s="425"/>
      <c r="X731" s="425"/>
      <c r="Y731" s="425"/>
      <c r="Z731" s="425"/>
      <c r="AA731" s="425"/>
      <c r="AB731" s="425"/>
      <c r="AC731" s="425"/>
      <c r="AD731" s="425"/>
      <c r="AE731" s="425"/>
      <c r="AF731" s="425"/>
      <c r="AG731" s="425"/>
      <c r="AH731" s="425"/>
      <c r="AI731" s="425"/>
      <c r="AJ731" s="425"/>
      <c r="AK731" s="425"/>
      <c r="AL731" s="425"/>
      <c r="AM731" s="425"/>
      <c r="AN731" s="425"/>
      <c r="AO731" s="425"/>
      <c r="AP731" s="425"/>
      <c r="AQ731" s="425"/>
      <c r="AR731" s="425"/>
      <c r="AS731" s="425"/>
      <c r="AT731" s="425"/>
      <c r="AU731" s="425"/>
      <c r="AV731" s="425"/>
      <c r="AW731" s="425"/>
      <c r="AX731" s="425"/>
      <c r="AY731" s="425"/>
      <c r="AZ731" s="425"/>
      <c r="BA731" s="425"/>
      <c r="BB731" s="425"/>
      <c r="BC731" s="425"/>
      <c r="BD731" s="425"/>
      <c r="BE731" s="425"/>
      <c r="BF731" s="425"/>
      <c r="BG731" s="425"/>
      <c r="BH731" s="425"/>
      <c r="BI731" s="425"/>
      <c r="BJ731" s="425"/>
      <c r="BK731" s="425"/>
    </row>
    <row r="732" spans="1:63" ht="12.75" customHeight="1" x14ac:dyDescent="0.2">
      <c r="A732" s="425"/>
      <c r="B732" s="425"/>
      <c r="C732" s="425"/>
      <c r="D732" s="425"/>
      <c r="E732" s="425"/>
      <c r="F732" s="425"/>
      <c r="G732" s="425"/>
      <c r="H732" s="425"/>
      <c r="I732" s="425"/>
      <c r="J732" s="425"/>
      <c r="K732" s="425"/>
      <c r="L732" s="425"/>
      <c r="M732" s="425"/>
      <c r="N732" s="425"/>
      <c r="O732" s="425"/>
      <c r="P732" s="425"/>
      <c r="Q732" s="425"/>
      <c r="R732" s="425"/>
      <c r="S732" s="425"/>
      <c r="T732" s="425"/>
      <c r="U732" s="425"/>
      <c r="V732" s="425"/>
      <c r="W732" s="425"/>
      <c r="X732" s="425"/>
      <c r="Y732" s="425"/>
      <c r="Z732" s="425"/>
      <c r="AA732" s="425"/>
      <c r="AB732" s="425"/>
      <c r="AC732" s="425"/>
      <c r="AD732" s="425"/>
      <c r="AE732" s="425"/>
      <c r="AF732" s="425"/>
      <c r="AG732" s="425"/>
      <c r="AH732" s="425"/>
      <c r="AI732" s="425"/>
      <c r="AJ732" s="425"/>
      <c r="AK732" s="425"/>
      <c r="AL732" s="425"/>
      <c r="AM732" s="425"/>
      <c r="AN732" s="425"/>
      <c r="AO732" s="425"/>
      <c r="AP732" s="425"/>
      <c r="AQ732" s="425"/>
      <c r="AR732" s="425"/>
      <c r="AS732" s="425"/>
      <c r="AT732" s="425"/>
      <c r="AU732" s="425"/>
      <c r="AV732" s="425"/>
      <c r="AW732" s="425"/>
      <c r="AX732" s="425"/>
      <c r="AY732" s="425"/>
      <c r="AZ732" s="425"/>
      <c r="BA732" s="425"/>
      <c r="BB732" s="425"/>
      <c r="BC732" s="425"/>
      <c r="BD732" s="425"/>
      <c r="BE732" s="425"/>
      <c r="BF732" s="425"/>
      <c r="BG732" s="425"/>
      <c r="BH732" s="425"/>
      <c r="BI732" s="425"/>
      <c r="BJ732" s="425"/>
      <c r="BK732" s="425"/>
    </row>
    <row r="733" spans="1:63" ht="12.75" customHeight="1" x14ac:dyDescent="0.2">
      <c r="A733" s="425"/>
      <c r="B733" s="425"/>
      <c r="C733" s="425"/>
      <c r="D733" s="425"/>
      <c r="E733" s="425"/>
      <c r="F733" s="425"/>
      <c r="G733" s="425"/>
      <c r="H733" s="425"/>
      <c r="I733" s="425"/>
      <c r="J733" s="425"/>
      <c r="K733" s="425"/>
      <c r="L733" s="425"/>
      <c r="M733" s="425"/>
      <c r="N733" s="425"/>
      <c r="O733" s="425"/>
      <c r="P733" s="425"/>
      <c r="Q733" s="425"/>
      <c r="R733" s="425"/>
      <c r="S733" s="425"/>
      <c r="T733" s="425"/>
      <c r="U733" s="425"/>
      <c r="V733" s="425"/>
      <c r="W733" s="425"/>
      <c r="X733" s="425"/>
      <c r="Y733" s="425"/>
      <c r="Z733" s="425"/>
      <c r="AA733" s="425"/>
      <c r="AB733" s="425"/>
      <c r="AC733" s="425"/>
      <c r="AD733" s="425"/>
      <c r="AE733" s="425"/>
      <c r="AF733" s="425"/>
      <c r="AG733" s="425"/>
      <c r="AH733" s="425"/>
      <c r="AI733" s="425"/>
      <c r="AJ733" s="425"/>
      <c r="AK733" s="425"/>
      <c r="AL733" s="425"/>
      <c r="AM733" s="425"/>
      <c r="AN733" s="425"/>
      <c r="AO733" s="425"/>
      <c r="AP733" s="425"/>
      <c r="AQ733" s="425"/>
      <c r="AR733" s="425"/>
      <c r="AS733" s="425"/>
      <c r="AT733" s="425"/>
      <c r="AU733" s="425"/>
      <c r="AV733" s="425"/>
      <c r="AW733" s="425"/>
      <c r="AX733" s="425"/>
      <c r="AY733" s="425"/>
      <c r="AZ733" s="425"/>
      <c r="BA733" s="425"/>
      <c r="BB733" s="425"/>
      <c r="BC733" s="425"/>
      <c r="BD733" s="425"/>
      <c r="BE733" s="425"/>
      <c r="BF733" s="425"/>
      <c r="BG733" s="425"/>
      <c r="BH733" s="425"/>
      <c r="BI733" s="425"/>
      <c r="BJ733" s="425"/>
      <c r="BK733" s="425"/>
    </row>
    <row r="734" spans="1:63" ht="12.75" customHeight="1" x14ac:dyDescent="0.2">
      <c r="A734" s="425"/>
      <c r="B734" s="425"/>
      <c r="C734" s="425"/>
      <c r="D734" s="425"/>
      <c r="E734" s="425"/>
      <c r="F734" s="425"/>
      <c r="G734" s="425"/>
      <c r="H734" s="425"/>
      <c r="I734" s="425"/>
      <c r="J734" s="425"/>
      <c r="K734" s="425"/>
      <c r="L734" s="425"/>
      <c r="M734" s="425"/>
      <c r="N734" s="425"/>
      <c r="O734" s="425"/>
      <c r="P734" s="425"/>
      <c r="Q734" s="425"/>
      <c r="R734" s="425"/>
      <c r="S734" s="425"/>
      <c r="T734" s="425"/>
      <c r="U734" s="425"/>
      <c r="V734" s="425"/>
      <c r="W734" s="425"/>
      <c r="X734" s="425"/>
      <c r="Y734" s="425"/>
      <c r="Z734" s="425"/>
      <c r="AA734" s="425"/>
      <c r="AB734" s="425"/>
      <c r="AC734" s="425"/>
      <c r="AD734" s="425"/>
      <c r="AE734" s="425"/>
      <c r="AF734" s="425"/>
      <c r="AG734" s="425"/>
      <c r="AH734" s="425"/>
      <c r="AI734" s="425"/>
      <c r="AJ734" s="425"/>
      <c r="AK734" s="425"/>
      <c r="AL734" s="425"/>
      <c r="AM734" s="425"/>
      <c r="AN734" s="425"/>
      <c r="AO734" s="425"/>
      <c r="AP734" s="425"/>
      <c r="AQ734" s="425"/>
      <c r="AR734" s="425"/>
      <c r="AS734" s="425"/>
      <c r="AT734" s="425"/>
      <c r="AU734" s="425"/>
      <c r="AV734" s="425"/>
      <c r="AW734" s="425"/>
      <c r="AX734" s="425"/>
      <c r="AY734" s="425"/>
      <c r="AZ734" s="425"/>
      <c r="BA734" s="425"/>
      <c r="BB734" s="425"/>
      <c r="BC734" s="425"/>
      <c r="BD734" s="425"/>
      <c r="BE734" s="425"/>
      <c r="BF734" s="425"/>
      <c r="BG734" s="425"/>
      <c r="BH734" s="425"/>
      <c r="BI734" s="425"/>
      <c r="BJ734" s="425"/>
      <c r="BK734" s="425"/>
    </row>
    <row r="735" spans="1:63" ht="12.75" customHeight="1" x14ac:dyDescent="0.2">
      <c r="A735" s="425"/>
      <c r="B735" s="425"/>
      <c r="C735" s="425"/>
      <c r="D735" s="425"/>
      <c r="E735" s="425"/>
      <c r="F735" s="425"/>
      <c r="G735" s="425"/>
      <c r="H735" s="425"/>
      <c r="I735" s="425"/>
      <c r="J735" s="425"/>
      <c r="K735" s="425"/>
      <c r="L735" s="425"/>
      <c r="M735" s="425"/>
      <c r="N735" s="425"/>
      <c r="O735" s="425"/>
      <c r="P735" s="425"/>
      <c r="Q735" s="425"/>
      <c r="R735" s="425"/>
      <c r="S735" s="425"/>
      <c r="T735" s="425"/>
      <c r="U735" s="425"/>
      <c r="V735" s="425"/>
      <c r="W735" s="425"/>
      <c r="X735" s="425"/>
      <c r="Y735" s="425"/>
      <c r="Z735" s="425"/>
      <c r="AA735" s="425"/>
      <c r="AB735" s="425"/>
      <c r="AC735" s="425"/>
      <c r="AD735" s="425"/>
      <c r="AE735" s="425"/>
      <c r="AF735" s="425"/>
      <c r="AG735" s="425"/>
      <c r="AH735" s="425"/>
      <c r="AI735" s="425"/>
      <c r="AJ735" s="425"/>
      <c r="AK735" s="425"/>
      <c r="AL735" s="425"/>
      <c r="AM735" s="425"/>
      <c r="AN735" s="425"/>
      <c r="AO735" s="425"/>
      <c r="AP735" s="425"/>
      <c r="AQ735" s="425"/>
      <c r="AR735" s="425"/>
      <c r="AS735" s="425"/>
      <c r="AT735" s="425"/>
      <c r="AU735" s="425"/>
      <c r="AV735" s="425"/>
      <c r="AW735" s="425"/>
      <c r="AX735" s="425"/>
      <c r="AY735" s="425"/>
      <c r="AZ735" s="425"/>
      <c r="BA735" s="425"/>
      <c r="BB735" s="425"/>
      <c r="BC735" s="425"/>
      <c r="BD735" s="425"/>
      <c r="BE735" s="425"/>
      <c r="BF735" s="425"/>
      <c r="BG735" s="425"/>
      <c r="BH735" s="425"/>
      <c r="BI735" s="425"/>
      <c r="BJ735" s="425"/>
      <c r="BK735" s="425"/>
    </row>
    <row r="736" spans="1:63" ht="12.75" customHeight="1" x14ac:dyDescent="0.2">
      <c r="A736" s="425"/>
      <c r="B736" s="425"/>
      <c r="C736" s="425"/>
      <c r="D736" s="425"/>
      <c r="E736" s="425"/>
      <c r="F736" s="425"/>
      <c r="G736" s="425"/>
      <c r="H736" s="425"/>
      <c r="I736" s="425"/>
      <c r="J736" s="425"/>
      <c r="K736" s="425"/>
      <c r="L736" s="425"/>
      <c r="M736" s="425"/>
      <c r="N736" s="425"/>
      <c r="O736" s="425"/>
      <c r="P736" s="425"/>
      <c r="Q736" s="425"/>
      <c r="R736" s="425"/>
      <c r="S736" s="425"/>
      <c r="T736" s="425"/>
      <c r="U736" s="425"/>
      <c r="V736" s="425"/>
      <c r="W736" s="425"/>
      <c r="X736" s="425"/>
      <c r="Y736" s="425"/>
      <c r="Z736" s="425"/>
      <c r="AA736" s="425"/>
      <c r="AB736" s="425"/>
      <c r="AC736" s="425"/>
      <c r="AD736" s="425"/>
      <c r="AE736" s="425"/>
      <c r="AF736" s="425"/>
      <c r="AG736" s="425"/>
      <c r="AH736" s="425"/>
      <c r="AI736" s="425"/>
      <c r="AJ736" s="425"/>
      <c r="AK736" s="425"/>
      <c r="AL736" s="425"/>
      <c r="AM736" s="425"/>
      <c r="AN736" s="425"/>
      <c r="AO736" s="425"/>
      <c r="AP736" s="425"/>
      <c r="AQ736" s="425"/>
      <c r="AR736" s="425"/>
      <c r="AS736" s="425"/>
      <c r="AT736" s="425"/>
      <c r="AU736" s="425"/>
      <c r="AV736" s="425"/>
      <c r="AW736" s="425"/>
      <c r="AX736" s="425"/>
      <c r="AY736" s="425"/>
      <c r="AZ736" s="425"/>
      <c r="BA736" s="425"/>
      <c r="BB736" s="425"/>
      <c r="BC736" s="425"/>
      <c r="BD736" s="425"/>
      <c r="BE736" s="425"/>
      <c r="BF736" s="425"/>
      <c r="BG736" s="425"/>
      <c r="BH736" s="425"/>
      <c r="BI736" s="425"/>
      <c r="BJ736" s="425"/>
      <c r="BK736" s="425"/>
    </row>
    <row r="737" spans="1:63" ht="12.75" customHeight="1" x14ac:dyDescent="0.2">
      <c r="A737" s="425"/>
      <c r="B737" s="425"/>
      <c r="C737" s="425"/>
      <c r="D737" s="425"/>
      <c r="E737" s="425"/>
      <c r="F737" s="425"/>
      <c r="G737" s="425"/>
      <c r="H737" s="425"/>
      <c r="I737" s="425"/>
      <c r="J737" s="425"/>
      <c r="K737" s="425"/>
      <c r="L737" s="425"/>
      <c r="M737" s="425"/>
      <c r="N737" s="425"/>
      <c r="O737" s="425"/>
      <c r="P737" s="425"/>
      <c r="Q737" s="425"/>
      <c r="R737" s="425"/>
      <c r="S737" s="425"/>
      <c r="T737" s="425"/>
      <c r="U737" s="425"/>
      <c r="V737" s="425"/>
      <c r="W737" s="425"/>
      <c r="X737" s="425"/>
      <c r="Y737" s="425"/>
      <c r="Z737" s="425"/>
      <c r="AA737" s="425"/>
      <c r="AB737" s="425"/>
      <c r="AC737" s="425"/>
      <c r="AD737" s="425"/>
      <c r="AE737" s="425"/>
      <c r="AF737" s="425"/>
      <c r="AG737" s="425"/>
      <c r="AH737" s="425"/>
      <c r="AI737" s="425"/>
      <c r="AJ737" s="425"/>
      <c r="AK737" s="425"/>
      <c r="AL737" s="425"/>
      <c r="AM737" s="425"/>
      <c r="AN737" s="425"/>
      <c r="AO737" s="425"/>
      <c r="AP737" s="425"/>
      <c r="AQ737" s="425"/>
      <c r="AR737" s="425"/>
      <c r="AS737" s="425"/>
      <c r="AT737" s="425"/>
      <c r="AU737" s="425"/>
      <c r="AV737" s="425"/>
      <c r="AW737" s="425"/>
      <c r="AX737" s="425"/>
      <c r="AY737" s="425"/>
      <c r="AZ737" s="425"/>
      <c r="BA737" s="425"/>
      <c r="BB737" s="425"/>
      <c r="BC737" s="425"/>
      <c r="BD737" s="425"/>
      <c r="BE737" s="425"/>
      <c r="BF737" s="425"/>
      <c r="BG737" s="425"/>
      <c r="BH737" s="425"/>
      <c r="BI737" s="425"/>
      <c r="BJ737" s="425"/>
      <c r="BK737" s="425"/>
    </row>
    <row r="738" spans="1:63" ht="12.75" customHeight="1" x14ac:dyDescent="0.2">
      <c r="A738" s="425"/>
      <c r="B738" s="425"/>
      <c r="C738" s="425"/>
      <c r="D738" s="425"/>
      <c r="E738" s="425"/>
      <c r="F738" s="425"/>
      <c r="G738" s="425"/>
      <c r="H738" s="425"/>
      <c r="I738" s="425"/>
      <c r="J738" s="425"/>
      <c r="K738" s="425"/>
      <c r="L738" s="425"/>
      <c r="M738" s="425"/>
      <c r="N738" s="425"/>
      <c r="O738" s="425"/>
      <c r="P738" s="425"/>
      <c r="Q738" s="425"/>
      <c r="R738" s="425"/>
      <c r="S738" s="425"/>
      <c r="T738" s="425"/>
      <c r="U738" s="425"/>
      <c r="V738" s="425"/>
      <c r="W738" s="425"/>
      <c r="X738" s="425"/>
      <c r="Y738" s="425"/>
      <c r="Z738" s="425"/>
      <c r="AA738" s="425"/>
      <c r="AB738" s="425"/>
      <c r="AC738" s="425"/>
      <c r="AD738" s="425"/>
      <c r="AE738" s="425"/>
      <c r="AF738" s="425"/>
      <c r="AG738" s="425"/>
      <c r="AH738" s="425"/>
      <c r="AI738" s="425"/>
      <c r="AJ738" s="425"/>
      <c r="AK738" s="425"/>
      <c r="AL738" s="425"/>
      <c r="AM738" s="425"/>
      <c r="AN738" s="425"/>
      <c r="AO738" s="425"/>
      <c r="AP738" s="425"/>
      <c r="AQ738" s="425"/>
      <c r="AR738" s="425"/>
      <c r="AS738" s="425"/>
      <c r="AT738" s="425"/>
      <c r="AU738" s="425"/>
      <c r="AV738" s="425"/>
      <c r="AW738" s="425"/>
      <c r="AX738" s="425"/>
      <c r="AY738" s="425"/>
      <c r="AZ738" s="425"/>
      <c r="BA738" s="425"/>
      <c r="BB738" s="425"/>
      <c r="BC738" s="425"/>
      <c r="BD738" s="425"/>
      <c r="BE738" s="425"/>
      <c r="BF738" s="425"/>
      <c r="BG738" s="425"/>
      <c r="BH738" s="425"/>
      <c r="BI738" s="425"/>
      <c r="BJ738" s="425"/>
      <c r="BK738" s="425"/>
    </row>
    <row r="739" spans="1:63" ht="12.75" customHeight="1" x14ac:dyDescent="0.2">
      <c r="A739" s="425"/>
      <c r="B739" s="425"/>
      <c r="C739" s="425"/>
      <c r="D739" s="425"/>
      <c r="E739" s="425"/>
      <c r="F739" s="425"/>
      <c r="G739" s="425"/>
      <c r="H739" s="425"/>
      <c r="I739" s="425"/>
      <c r="J739" s="425"/>
      <c r="K739" s="425"/>
      <c r="L739" s="425"/>
      <c r="M739" s="425"/>
      <c r="N739" s="425"/>
      <c r="O739" s="425"/>
      <c r="P739" s="425"/>
      <c r="Q739" s="425"/>
      <c r="R739" s="425"/>
      <c r="S739" s="425"/>
      <c r="T739" s="425"/>
      <c r="U739" s="425"/>
      <c r="V739" s="425"/>
      <c r="W739" s="425"/>
      <c r="X739" s="425"/>
      <c r="Y739" s="425"/>
      <c r="Z739" s="425"/>
      <c r="AA739" s="425"/>
      <c r="AB739" s="425"/>
      <c r="AC739" s="425"/>
      <c r="AD739" s="425"/>
      <c r="AE739" s="425"/>
      <c r="AF739" s="425"/>
      <c r="AG739" s="425"/>
      <c r="AH739" s="425"/>
      <c r="AI739" s="425"/>
      <c r="AJ739" s="425"/>
      <c r="AK739" s="425"/>
      <c r="AL739" s="425"/>
      <c r="AM739" s="425"/>
      <c r="AN739" s="425"/>
      <c r="AO739" s="425"/>
      <c r="AP739" s="425"/>
      <c r="AQ739" s="425"/>
      <c r="AR739" s="425"/>
      <c r="AS739" s="425"/>
      <c r="AT739" s="425"/>
      <c r="AU739" s="425"/>
      <c r="AV739" s="425"/>
      <c r="AW739" s="425"/>
      <c r="AX739" s="425"/>
      <c r="AY739" s="425"/>
      <c r="AZ739" s="425"/>
      <c r="BA739" s="425"/>
      <c r="BB739" s="425"/>
      <c r="BC739" s="425"/>
      <c r="BD739" s="425"/>
      <c r="BE739" s="425"/>
      <c r="BF739" s="425"/>
      <c r="BG739" s="425"/>
      <c r="BH739" s="425"/>
      <c r="BI739" s="425"/>
      <c r="BJ739" s="425"/>
      <c r="BK739" s="425"/>
    </row>
    <row r="740" spans="1:63" ht="12.75" customHeight="1" x14ac:dyDescent="0.2">
      <c r="A740" s="425"/>
      <c r="B740" s="425"/>
      <c r="C740" s="425"/>
      <c r="D740" s="425"/>
      <c r="E740" s="425"/>
      <c r="F740" s="425"/>
      <c r="G740" s="425"/>
      <c r="H740" s="425"/>
      <c r="I740" s="425"/>
      <c r="J740" s="425"/>
      <c r="K740" s="425"/>
      <c r="L740" s="425"/>
      <c r="M740" s="425"/>
      <c r="N740" s="425"/>
      <c r="O740" s="425"/>
      <c r="P740" s="425"/>
      <c r="Q740" s="425"/>
      <c r="R740" s="425"/>
      <c r="S740" s="425"/>
      <c r="T740" s="425"/>
      <c r="U740" s="425"/>
      <c r="V740" s="425"/>
      <c r="W740" s="425"/>
      <c r="X740" s="425"/>
      <c r="Y740" s="425"/>
      <c r="Z740" s="425"/>
      <c r="AA740" s="425"/>
      <c r="AB740" s="425"/>
      <c r="AC740" s="425"/>
      <c r="AD740" s="425"/>
      <c r="AE740" s="425"/>
      <c r="AF740" s="425"/>
      <c r="AG740" s="425"/>
      <c r="AH740" s="425"/>
      <c r="AI740" s="425"/>
      <c r="AJ740" s="425"/>
      <c r="AK740" s="425"/>
      <c r="AL740" s="425"/>
      <c r="AM740" s="425"/>
      <c r="AN740" s="425"/>
      <c r="AO740" s="425"/>
      <c r="AP740" s="425"/>
      <c r="AQ740" s="425"/>
      <c r="AR740" s="425"/>
      <c r="AS740" s="425"/>
      <c r="AT740" s="425"/>
      <c r="AU740" s="425"/>
      <c r="AV740" s="425"/>
      <c r="AW740" s="425"/>
      <c r="AX740" s="425"/>
      <c r="AY740" s="425"/>
      <c r="AZ740" s="425"/>
      <c r="BA740" s="425"/>
      <c r="BB740" s="425"/>
      <c r="BC740" s="425"/>
      <c r="BD740" s="425"/>
      <c r="BE740" s="425"/>
      <c r="BF740" s="425"/>
      <c r="BG740" s="425"/>
      <c r="BH740" s="425"/>
      <c r="BI740" s="425"/>
      <c r="BJ740" s="425"/>
      <c r="BK740" s="425"/>
    </row>
    <row r="741" spans="1:63" ht="12.75" customHeight="1" x14ac:dyDescent="0.2">
      <c r="A741" s="425"/>
      <c r="B741" s="425"/>
      <c r="C741" s="425"/>
      <c r="D741" s="425"/>
      <c r="E741" s="425"/>
      <c r="F741" s="425"/>
      <c r="G741" s="425"/>
      <c r="H741" s="425"/>
      <c r="I741" s="425"/>
      <c r="J741" s="425"/>
      <c r="K741" s="425"/>
      <c r="L741" s="425"/>
      <c r="M741" s="425"/>
      <c r="N741" s="425"/>
      <c r="O741" s="425"/>
      <c r="P741" s="425"/>
      <c r="Q741" s="425"/>
      <c r="R741" s="425"/>
      <c r="S741" s="425"/>
      <c r="T741" s="425"/>
      <c r="U741" s="425"/>
      <c r="V741" s="425"/>
      <c r="W741" s="425"/>
      <c r="X741" s="425"/>
      <c r="Y741" s="425"/>
      <c r="Z741" s="425"/>
      <c r="AA741" s="425"/>
      <c r="AB741" s="425"/>
      <c r="AC741" s="425"/>
      <c r="AD741" s="425"/>
      <c r="AE741" s="425"/>
      <c r="AF741" s="425"/>
      <c r="AG741" s="425"/>
      <c r="AH741" s="425"/>
      <c r="AI741" s="425"/>
      <c r="AJ741" s="425"/>
      <c r="AK741" s="425"/>
      <c r="AL741" s="425"/>
      <c r="AM741" s="425"/>
      <c r="AN741" s="425"/>
      <c r="AO741" s="425"/>
      <c r="AP741" s="425"/>
      <c r="AQ741" s="425"/>
      <c r="AR741" s="425"/>
      <c r="AS741" s="425"/>
      <c r="AT741" s="425"/>
      <c r="AU741" s="425"/>
      <c r="AV741" s="425"/>
      <c r="AW741" s="425"/>
      <c r="AX741" s="425"/>
      <c r="AY741" s="425"/>
      <c r="AZ741" s="425"/>
      <c r="BA741" s="425"/>
      <c r="BB741" s="425"/>
      <c r="BC741" s="425"/>
      <c r="BD741" s="425"/>
      <c r="BE741" s="425"/>
      <c r="BF741" s="425"/>
      <c r="BG741" s="425"/>
      <c r="BH741" s="425"/>
      <c r="BI741" s="425"/>
      <c r="BJ741" s="425"/>
      <c r="BK741" s="425"/>
    </row>
    <row r="742" spans="1:63" ht="12.75" customHeight="1" x14ac:dyDescent="0.2">
      <c r="A742" s="425"/>
      <c r="B742" s="425"/>
      <c r="C742" s="425"/>
      <c r="D742" s="425"/>
      <c r="E742" s="425"/>
      <c r="F742" s="425"/>
      <c r="G742" s="425"/>
      <c r="H742" s="425"/>
      <c r="I742" s="425"/>
      <c r="J742" s="425"/>
      <c r="K742" s="425"/>
      <c r="L742" s="425"/>
      <c r="M742" s="425"/>
      <c r="N742" s="425"/>
      <c r="O742" s="425"/>
      <c r="P742" s="425"/>
      <c r="Q742" s="425"/>
      <c r="R742" s="425"/>
      <c r="S742" s="425"/>
      <c r="T742" s="425"/>
      <c r="U742" s="425"/>
      <c r="V742" s="425"/>
      <c r="W742" s="425"/>
      <c r="X742" s="425"/>
      <c r="Y742" s="425"/>
      <c r="Z742" s="425"/>
      <c r="AA742" s="425"/>
      <c r="AB742" s="425"/>
      <c r="AC742" s="425"/>
      <c r="AD742" s="425"/>
      <c r="AE742" s="425"/>
      <c r="AF742" s="425"/>
      <c r="AG742" s="425"/>
      <c r="AH742" s="425"/>
      <c r="AI742" s="425"/>
      <c r="AJ742" s="425"/>
      <c r="AK742" s="425"/>
      <c r="AL742" s="425"/>
      <c r="AM742" s="425"/>
      <c r="AN742" s="425"/>
      <c r="AO742" s="425"/>
      <c r="AP742" s="425"/>
      <c r="AQ742" s="425"/>
      <c r="AR742" s="425"/>
      <c r="AS742" s="425"/>
      <c r="AT742" s="425"/>
      <c r="AU742" s="425"/>
      <c r="AV742" s="425"/>
      <c r="AW742" s="425"/>
      <c r="AX742" s="425"/>
      <c r="AY742" s="425"/>
      <c r="AZ742" s="425"/>
      <c r="BA742" s="425"/>
      <c r="BB742" s="425"/>
      <c r="BC742" s="425"/>
      <c r="BD742" s="425"/>
      <c r="BE742" s="425"/>
      <c r="BF742" s="425"/>
      <c r="BG742" s="425"/>
      <c r="BH742" s="425"/>
      <c r="BI742" s="425"/>
      <c r="BJ742" s="425"/>
      <c r="BK742" s="425"/>
    </row>
    <row r="743" spans="1:63" ht="12.75" customHeight="1" x14ac:dyDescent="0.2">
      <c r="A743" s="425"/>
      <c r="B743" s="425"/>
      <c r="C743" s="425"/>
      <c r="D743" s="425"/>
      <c r="E743" s="425"/>
      <c r="F743" s="425"/>
      <c r="G743" s="425"/>
      <c r="H743" s="425"/>
      <c r="I743" s="425"/>
      <c r="J743" s="425"/>
      <c r="K743" s="425"/>
      <c r="L743" s="425"/>
      <c r="M743" s="425"/>
      <c r="N743" s="425"/>
      <c r="O743" s="425"/>
      <c r="P743" s="425"/>
      <c r="Q743" s="425"/>
      <c r="R743" s="425"/>
      <c r="S743" s="425"/>
      <c r="T743" s="425"/>
      <c r="U743" s="425"/>
      <c r="V743" s="425"/>
      <c r="W743" s="425"/>
      <c r="X743" s="425"/>
      <c r="Y743" s="425"/>
      <c r="Z743" s="425"/>
      <c r="AA743" s="425"/>
      <c r="AB743" s="425"/>
      <c r="AC743" s="425"/>
      <c r="AD743" s="425"/>
      <c r="AE743" s="425"/>
      <c r="AF743" s="425"/>
      <c r="AG743" s="425"/>
      <c r="AH743" s="425"/>
      <c r="AI743" s="425"/>
      <c r="AJ743" s="425"/>
      <c r="AK743" s="425"/>
      <c r="AL743" s="425"/>
      <c r="AM743" s="425"/>
      <c r="AN743" s="425"/>
      <c r="AO743" s="425"/>
      <c r="AP743" s="425"/>
      <c r="AQ743" s="425"/>
      <c r="AR743" s="425"/>
      <c r="AS743" s="425"/>
      <c r="AT743" s="425"/>
      <c r="AU743" s="425"/>
      <c r="AV743" s="425"/>
      <c r="AW743" s="425"/>
      <c r="AX743" s="425"/>
      <c r="AY743" s="425"/>
      <c r="AZ743" s="425"/>
      <c r="BA743" s="425"/>
      <c r="BB743" s="425"/>
      <c r="BC743" s="425"/>
      <c r="BD743" s="425"/>
      <c r="BE743" s="425"/>
      <c r="BF743" s="425"/>
      <c r="BG743" s="425"/>
      <c r="BH743" s="425"/>
      <c r="BI743" s="425"/>
      <c r="BJ743" s="425"/>
      <c r="BK743" s="425"/>
    </row>
    <row r="744" spans="1:63" ht="12.75" customHeight="1" x14ac:dyDescent="0.2">
      <c r="A744" s="425"/>
      <c r="B744" s="425"/>
      <c r="C744" s="425"/>
      <c r="D744" s="425"/>
      <c r="E744" s="425"/>
      <c r="F744" s="425"/>
      <c r="G744" s="425"/>
      <c r="H744" s="425"/>
      <c r="I744" s="425"/>
      <c r="J744" s="425"/>
      <c r="K744" s="425"/>
      <c r="L744" s="425"/>
      <c r="M744" s="425"/>
      <c r="N744" s="425"/>
      <c r="O744" s="425"/>
      <c r="P744" s="425"/>
      <c r="Q744" s="425"/>
      <c r="R744" s="425"/>
      <c r="S744" s="425"/>
      <c r="T744" s="425"/>
      <c r="U744" s="425"/>
      <c r="V744" s="425"/>
      <c r="W744" s="425"/>
      <c r="X744" s="425"/>
      <c r="Y744" s="425"/>
      <c r="Z744" s="425"/>
      <c r="AA744" s="425"/>
      <c r="AB744" s="425"/>
      <c r="AC744" s="425"/>
      <c r="AD744" s="425"/>
      <c r="AE744" s="425"/>
      <c r="AF744" s="425"/>
      <c r="AG744" s="425"/>
      <c r="AH744" s="425"/>
      <c r="AI744" s="425"/>
      <c r="AJ744" s="425"/>
      <c r="AK744" s="425"/>
      <c r="AL744" s="425"/>
      <c r="AM744" s="425"/>
      <c r="AN744" s="425"/>
      <c r="AO744" s="425"/>
      <c r="AP744" s="425"/>
      <c r="AQ744" s="425"/>
      <c r="AR744" s="425"/>
      <c r="AS744" s="425"/>
      <c r="AT744" s="425"/>
      <c r="AU744" s="425"/>
      <c r="AV744" s="425"/>
      <c r="AW744" s="425"/>
      <c r="AX744" s="425"/>
      <c r="AY744" s="425"/>
      <c r="AZ744" s="425"/>
      <c r="BA744" s="425"/>
      <c r="BB744" s="425"/>
      <c r="BC744" s="425"/>
      <c r="BD744" s="425"/>
      <c r="BE744" s="425"/>
      <c r="BF744" s="425"/>
      <c r="BG744" s="425"/>
      <c r="BH744" s="425"/>
      <c r="BI744" s="425"/>
      <c r="BJ744" s="425"/>
      <c r="BK744" s="425"/>
    </row>
    <row r="745" spans="1:63" ht="12.75" customHeight="1" x14ac:dyDescent="0.2">
      <c r="A745" s="425"/>
      <c r="B745" s="425"/>
      <c r="C745" s="425"/>
      <c r="D745" s="425"/>
      <c r="E745" s="425"/>
      <c r="F745" s="425"/>
      <c r="G745" s="425"/>
      <c r="H745" s="425"/>
      <c r="I745" s="425"/>
      <c r="J745" s="425"/>
      <c r="K745" s="425"/>
      <c r="L745" s="425"/>
      <c r="M745" s="425"/>
      <c r="N745" s="425"/>
      <c r="O745" s="425"/>
      <c r="P745" s="425"/>
      <c r="Q745" s="425"/>
      <c r="R745" s="425"/>
      <c r="S745" s="425"/>
      <c r="T745" s="425"/>
      <c r="U745" s="425"/>
      <c r="V745" s="425"/>
      <c r="W745" s="425"/>
      <c r="X745" s="425"/>
      <c r="Y745" s="425"/>
      <c r="Z745" s="425"/>
      <c r="AA745" s="425"/>
      <c r="AB745" s="425"/>
      <c r="AC745" s="425"/>
      <c r="AD745" s="425"/>
      <c r="AE745" s="425"/>
      <c r="AF745" s="425"/>
      <c r="AG745" s="425"/>
      <c r="AH745" s="425"/>
      <c r="AI745" s="425"/>
      <c r="AJ745" s="425"/>
      <c r="AK745" s="425"/>
      <c r="AL745" s="425"/>
      <c r="AM745" s="425"/>
      <c r="AN745" s="425"/>
      <c r="AO745" s="425"/>
      <c r="AP745" s="425"/>
      <c r="AQ745" s="425"/>
      <c r="AR745" s="425"/>
      <c r="AS745" s="425"/>
      <c r="AT745" s="425"/>
      <c r="AU745" s="425"/>
      <c r="AV745" s="425"/>
      <c r="AW745" s="425"/>
      <c r="AX745" s="425"/>
      <c r="AY745" s="425"/>
      <c r="AZ745" s="425"/>
      <c r="BA745" s="425"/>
      <c r="BB745" s="425"/>
      <c r="BC745" s="425"/>
      <c r="BD745" s="425"/>
      <c r="BE745" s="425"/>
      <c r="BF745" s="425"/>
      <c r="BG745" s="425"/>
      <c r="BH745" s="425"/>
      <c r="BI745" s="425"/>
      <c r="BJ745" s="425"/>
      <c r="BK745" s="425"/>
    </row>
    <row r="746" spans="1:63" ht="12.75" customHeight="1" x14ac:dyDescent="0.2">
      <c r="A746" s="425"/>
      <c r="B746" s="425"/>
      <c r="C746" s="425"/>
      <c r="D746" s="425"/>
      <c r="E746" s="425"/>
      <c r="F746" s="425"/>
      <c r="G746" s="425"/>
      <c r="H746" s="425"/>
      <c r="I746" s="425"/>
      <c r="J746" s="425"/>
      <c r="K746" s="425"/>
      <c r="L746" s="425"/>
      <c r="M746" s="425"/>
      <c r="N746" s="425"/>
      <c r="O746" s="425"/>
      <c r="P746" s="425"/>
      <c r="Q746" s="425"/>
      <c r="R746" s="425"/>
      <c r="S746" s="425"/>
      <c r="T746" s="425"/>
      <c r="U746" s="425"/>
      <c r="V746" s="425"/>
      <c r="W746" s="425"/>
      <c r="X746" s="425"/>
      <c r="Y746" s="425"/>
      <c r="Z746" s="425"/>
      <c r="AA746" s="425"/>
      <c r="AB746" s="425"/>
      <c r="AC746" s="425"/>
      <c r="AD746" s="425"/>
      <c r="AE746" s="425"/>
      <c r="AF746" s="425"/>
      <c r="AG746" s="425"/>
      <c r="AH746" s="425"/>
      <c r="AI746" s="425"/>
      <c r="AJ746" s="425"/>
      <c r="AK746" s="425"/>
      <c r="AL746" s="425"/>
      <c r="AM746" s="425"/>
      <c r="AN746" s="425"/>
      <c r="AO746" s="425"/>
      <c r="AP746" s="425"/>
      <c r="AQ746" s="425"/>
      <c r="AR746" s="425"/>
      <c r="AS746" s="425"/>
      <c r="AT746" s="425"/>
      <c r="AU746" s="425"/>
      <c r="AV746" s="425"/>
      <c r="AW746" s="425"/>
      <c r="AX746" s="425"/>
      <c r="AY746" s="425"/>
      <c r="AZ746" s="425"/>
      <c r="BA746" s="425"/>
      <c r="BB746" s="425"/>
      <c r="BC746" s="425"/>
      <c r="BD746" s="425"/>
      <c r="BE746" s="425"/>
      <c r="BF746" s="425"/>
      <c r="BG746" s="425"/>
      <c r="BH746" s="425"/>
      <c r="BI746" s="425"/>
      <c r="BJ746" s="425"/>
      <c r="BK746" s="425"/>
    </row>
    <row r="747" spans="1:63" ht="12.75" customHeight="1" x14ac:dyDescent="0.2">
      <c r="A747" s="425"/>
      <c r="B747" s="425"/>
      <c r="C747" s="425"/>
      <c r="D747" s="425"/>
      <c r="E747" s="425"/>
      <c r="F747" s="425"/>
      <c r="G747" s="425"/>
      <c r="H747" s="425"/>
      <c r="I747" s="425"/>
      <c r="J747" s="425"/>
      <c r="K747" s="425"/>
      <c r="L747" s="425"/>
      <c r="M747" s="425"/>
      <c r="N747" s="425"/>
      <c r="O747" s="425"/>
      <c r="P747" s="425"/>
      <c r="Q747" s="425"/>
      <c r="R747" s="425"/>
      <c r="S747" s="425"/>
      <c r="T747" s="425"/>
      <c r="U747" s="425"/>
      <c r="V747" s="425"/>
      <c r="W747" s="425"/>
      <c r="X747" s="425"/>
      <c r="Y747" s="425"/>
      <c r="Z747" s="425"/>
      <c r="AA747" s="425"/>
      <c r="AB747" s="425"/>
      <c r="AC747" s="425"/>
      <c r="AD747" s="425"/>
      <c r="AE747" s="425"/>
      <c r="AF747" s="425"/>
      <c r="AG747" s="425"/>
      <c r="AH747" s="425"/>
      <c r="AI747" s="425"/>
      <c r="AJ747" s="425"/>
      <c r="AK747" s="425"/>
      <c r="AL747" s="425"/>
      <c r="AM747" s="425"/>
      <c r="AN747" s="425"/>
      <c r="AO747" s="425"/>
      <c r="AP747" s="425"/>
      <c r="AQ747" s="425"/>
      <c r="AR747" s="425"/>
      <c r="AS747" s="425"/>
      <c r="AT747" s="425"/>
      <c r="AU747" s="425"/>
      <c r="AV747" s="425"/>
      <c r="AW747" s="425"/>
      <c r="AX747" s="425"/>
      <c r="AY747" s="425"/>
      <c r="AZ747" s="425"/>
      <c r="BA747" s="425"/>
      <c r="BB747" s="425"/>
      <c r="BC747" s="425"/>
      <c r="BD747" s="425"/>
      <c r="BE747" s="425"/>
      <c r="BF747" s="425"/>
      <c r="BG747" s="425"/>
      <c r="BH747" s="425"/>
      <c r="BI747" s="425"/>
      <c r="BJ747" s="425"/>
      <c r="BK747" s="425"/>
    </row>
    <row r="748" spans="1:63" ht="12.75" customHeight="1" x14ac:dyDescent="0.2">
      <c r="A748" s="425"/>
      <c r="B748" s="425"/>
      <c r="C748" s="425"/>
      <c r="D748" s="425"/>
      <c r="E748" s="425"/>
      <c r="F748" s="425"/>
      <c r="G748" s="425"/>
      <c r="H748" s="425"/>
      <c r="I748" s="425"/>
      <c r="J748" s="425"/>
      <c r="K748" s="425"/>
      <c r="L748" s="425"/>
      <c r="M748" s="425"/>
      <c r="N748" s="425"/>
      <c r="O748" s="425"/>
      <c r="P748" s="425"/>
      <c r="Q748" s="425"/>
      <c r="R748" s="425"/>
      <c r="S748" s="425"/>
      <c r="T748" s="425"/>
      <c r="U748" s="425"/>
      <c r="V748" s="425"/>
      <c r="W748" s="425"/>
      <c r="X748" s="425"/>
      <c r="Y748" s="425"/>
      <c r="Z748" s="425"/>
      <c r="AA748" s="425"/>
      <c r="AB748" s="425"/>
      <c r="AC748" s="425"/>
      <c r="AD748" s="425"/>
      <c r="AE748" s="425"/>
      <c r="AF748" s="425"/>
      <c r="AG748" s="425"/>
      <c r="AH748" s="425"/>
      <c r="AI748" s="425"/>
      <c r="AJ748" s="425"/>
      <c r="AK748" s="425"/>
      <c r="AL748" s="425"/>
      <c r="AM748" s="425"/>
      <c r="AN748" s="425"/>
      <c r="AO748" s="425"/>
      <c r="AP748" s="425"/>
      <c r="AQ748" s="425"/>
      <c r="AR748" s="425"/>
      <c r="AS748" s="425"/>
      <c r="AT748" s="425"/>
      <c r="AU748" s="425"/>
      <c r="AV748" s="425"/>
      <c r="AW748" s="425"/>
      <c r="AX748" s="425"/>
      <c r="AY748" s="425"/>
      <c r="AZ748" s="425"/>
      <c r="BA748" s="425"/>
      <c r="BB748" s="425"/>
      <c r="BC748" s="425"/>
      <c r="BD748" s="425"/>
      <c r="BE748" s="425"/>
      <c r="BF748" s="425"/>
      <c r="BG748" s="425"/>
      <c r="BH748" s="425"/>
      <c r="BI748" s="425"/>
      <c r="BJ748" s="425"/>
      <c r="BK748" s="425"/>
    </row>
    <row r="749" spans="1:63" ht="12.75" customHeight="1" x14ac:dyDescent="0.2">
      <c r="A749" s="425"/>
      <c r="B749" s="425"/>
      <c r="C749" s="425"/>
      <c r="D749" s="425"/>
      <c r="E749" s="425"/>
      <c r="F749" s="425"/>
      <c r="G749" s="425"/>
      <c r="H749" s="425"/>
      <c r="I749" s="425"/>
      <c r="J749" s="425"/>
      <c r="K749" s="425"/>
      <c r="L749" s="425"/>
      <c r="M749" s="425"/>
      <c r="N749" s="425"/>
      <c r="O749" s="425"/>
      <c r="P749" s="425"/>
      <c r="Q749" s="425"/>
      <c r="R749" s="425"/>
      <c r="S749" s="425"/>
      <c r="T749" s="425"/>
      <c r="U749" s="425"/>
      <c r="V749" s="425"/>
      <c r="W749" s="425"/>
      <c r="X749" s="425"/>
      <c r="Y749" s="425"/>
      <c r="Z749" s="425"/>
      <c r="AA749" s="425"/>
      <c r="AB749" s="425"/>
      <c r="AC749" s="425"/>
      <c r="AD749" s="425"/>
      <c r="AE749" s="425"/>
      <c r="AF749" s="425"/>
      <c r="AG749" s="425"/>
      <c r="AH749" s="425"/>
      <c r="AI749" s="425"/>
      <c r="AJ749" s="425"/>
      <c r="AK749" s="425"/>
      <c r="AL749" s="425"/>
      <c r="AM749" s="425"/>
      <c r="AN749" s="425"/>
      <c r="AO749" s="425"/>
      <c r="AP749" s="425"/>
      <c r="AQ749" s="425"/>
      <c r="AR749" s="425"/>
      <c r="AS749" s="425"/>
      <c r="AT749" s="425"/>
      <c r="AU749" s="425"/>
      <c r="AV749" s="425"/>
      <c r="AW749" s="425"/>
      <c r="AX749" s="425"/>
      <c r="AY749" s="425"/>
      <c r="AZ749" s="425"/>
      <c r="BA749" s="425"/>
      <c r="BB749" s="425"/>
      <c r="BC749" s="425"/>
      <c r="BD749" s="425"/>
      <c r="BE749" s="425"/>
      <c r="BF749" s="425"/>
      <c r="BG749" s="425"/>
      <c r="BH749" s="425"/>
      <c r="BI749" s="425"/>
      <c r="BJ749" s="425"/>
      <c r="BK749" s="425"/>
    </row>
    <row r="750" spans="1:63" ht="12.75" customHeight="1" x14ac:dyDescent="0.2">
      <c r="A750" s="425"/>
      <c r="B750" s="425"/>
      <c r="C750" s="425"/>
      <c r="D750" s="425"/>
      <c r="E750" s="425"/>
      <c r="F750" s="425"/>
      <c r="G750" s="425"/>
      <c r="H750" s="425"/>
      <c r="I750" s="425"/>
      <c r="J750" s="425"/>
      <c r="K750" s="425"/>
      <c r="L750" s="425"/>
      <c r="M750" s="425"/>
      <c r="N750" s="425"/>
      <c r="O750" s="425"/>
      <c r="P750" s="425"/>
      <c r="Q750" s="425"/>
      <c r="R750" s="425"/>
      <c r="S750" s="425"/>
      <c r="T750" s="425"/>
      <c r="U750" s="425"/>
      <c r="V750" s="425"/>
      <c r="W750" s="425"/>
      <c r="X750" s="425"/>
      <c r="Y750" s="425"/>
      <c r="Z750" s="425"/>
      <c r="AA750" s="425"/>
      <c r="AB750" s="425"/>
      <c r="AC750" s="425"/>
      <c r="AD750" s="425"/>
      <c r="AE750" s="425"/>
      <c r="AF750" s="425"/>
      <c r="AG750" s="425"/>
      <c r="AH750" s="425"/>
      <c r="AI750" s="425"/>
      <c r="AJ750" s="425"/>
      <c r="AK750" s="425"/>
      <c r="AL750" s="425"/>
      <c r="AM750" s="425"/>
      <c r="AN750" s="425"/>
      <c r="AO750" s="425"/>
      <c r="AP750" s="425"/>
      <c r="AQ750" s="425"/>
      <c r="AR750" s="425"/>
      <c r="AS750" s="425"/>
      <c r="AT750" s="425"/>
      <c r="AU750" s="425"/>
      <c r="AV750" s="425"/>
      <c r="AW750" s="425"/>
      <c r="AX750" s="425"/>
      <c r="AY750" s="425"/>
      <c r="AZ750" s="425"/>
      <c r="BA750" s="425"/>
      <c r="BB750" s="425"/>
      <c r="BC750" s="425"/>
      <c r="BD750" s="425"/>
      <c r="BE750" s="425"/>
      <c r="BF750" s="425"/>
      <c r="BG750" s="425"/>
      <c r="BH750" s="425"/>
      <c r="BI750" s="425"/>
      <c r="BJ750" s="425"/>
      <c r="BK750" s="425"/>
    </row>
    <row r="751" spans="1:63" ht="12.75" customHeight="1" x14ac:dyDescent="0.2">
      <c r="A751" s="425"/>
      <c r="B751" s="425"/>
      <c r="C751" s="425"/>
      <c r="D751" s="425"/>
      <c r="E751" s="425"/>
      <c r="F751" s="425"/>
      <c r="G751" s="425"/>
      <c r="H751" s="425"/>
      <c r="I751" s="425"/>
      <c r="J751" s="425"/>
      <c r="K751" s="425"/>
      <c r="L751" s="425"/>
      <c r="M751" s="425"/>
      <c r="N751" s="425"/>
      <c r="O751" s="425"/>
      <c r="P751" s="425"/>
      <c r="Q751" s="425"/>
      <c r="R751" s="425"/>
      <c r="S751" s="425"/>
      <c r="T751" s="425"/>
      <c r="U751" s="425"/>
      <c r="V751" s="425"/>
      <c r="W751" s="425"/>
      <c r="X751" s="425"/>
      <c r="Y751" s="425"/>
      <c r="Z751" s="425"/>
      <c r="AA751" s="425"/>
      <c r="AB751" s="425"/>
      <c r="AC751" s="425"/>
      <c r="AD751" s="425"/>
      <c r="AE751" s="425"/>
      <c r="AF751" s="425"/>
      <c r="AG751" s="425"/>
      <c r="AH751" s="425"/>
      <c r="AI751" s="425"/>
      <c r="AJ751" s="425"/>
      <c r="AK751" s="425"/>
      <c r="AL751" s="425"/>
      <c r="AM751" s="425"/>
      <c r="AN751" s="425"/>
      <c r="AO751" s="425"/>
      <c r="AP751" s="425"/>
      <c r="AQ751" s="425"/>
      <c r="AR751" s="425"/>
      <c r="AS751" s="425"/>
      <c r="AT751" s="425"/>
      <c r="AU751" s="425"/>
      <c r="AV751" s="425"/>
      <c r="AW751" s="425"/>
      <c r="AX751" s="425"/>
      <c r="AY751" s="425"/>
      <c r="AZ751" s="425"/>
      <c r="BA751" s="425"/>
      <c r="BB751" s="425"/>
      <c r="BC751" s="425"/>
      <c r="BD751" s="425"/>
      <c r="BE751" s="425"/>
      <c r="BF751" s="425"/>
      <c r="BG751" s="425"/>
      <c r="BH751" s="425"/>
      <c r="BI751" s="425"/>
      <c r="BJ751" s="425"/>
      <c r="BK751" s="425"/>
    </row>
    <row r="752" spans="1:63" ht="12.75" customHeight="1" x14ac:dyDescent="0.2">
      <c r="A752" s="425"/>
      <c r="B752" s="425"/>
      <c r="C752" s="425"/>
      <c r="D752" s="425"/>
      <c r="E752" s="425"/>
      <c r="F752" s="425"/>
      <c r="G752" s="425"/>
      <c r="H752" s="425"/>
      <c r="I752" s="425"/>
      <c r="J752" s="425"/>
      <c r="K752" s="425"/>
      <c r="L752" s="425"/>
      <c r="M752" s="425"/>
      <c r="N752" s="425"/>
      <c r="O752" s="425"/>
      <c r="P752" s="425"/>
      <c r="Q752" s="425"/>
      <c r="R752" s="425"/>
      <c r="S752" s="425"/>
      <c r="T752" s="425"/>
      <c r="U752" s="425"/>
      <c r="V752" s="425"/>
      <c r="W752" s="425"/>
      <c r="X752" s="425"/>
      <c r="Y752" s="425"/>
      <c r="Z752" s="425"/>
      <c r="AA752" s="425"/>
      <c r="AB752" s="425"/>
      <c r="AC752" s="425"/>
      <c r="AD752" s="425"/>
      <c r="AE752" s="425"/>
      <c r="AF752" s="425"/>
      <c r="AG752" s="425"/>
      <c r="AH752" s="425"/>
      <c r="AI752" s="425"/>
      <c r="AJ752" s="425"/>
      <c r="AK752" s="425"/>
      <c r="AL752" s="425"/>
      <c r="AM752" s="425"/>
      <c r="AN752" s="425"/>
      <c r="AO752" s="425"/>
      <c r="AP752" s="425"/>
      <c r="AQ752" s="425"/>
      <c r="AR752" s="425"/>
      <c r="AS752" s="425"/>
      <c r="AT752" s="425"/>
      <c r="AU752" s="425"/>
      <c r="AV752" s="425"/>
      <c r="AW752" s="425"/>
      <c r="AX752" s="425"/>
      <c r="AY752" s="425"/>
      <c r="AZ752" s="425"/>
      <c r="BA752" s="425"/>
      <c r="BB752" s="425"/>
      <c r="BC752" s="425"/>
      <c r="BD752" s="425"/>
      <c r="BE752" s="425"/>
      <c r="BF752" s="425"/>
      <c r="BG752" s="425"/>
      <c r="BH752" s="425"/>
      <c r="BI752" s="425"/>
      <c r="BJ752" s="425"/>
      <c r="BK752" s="425"/>
    </row>
    <row r="753" spans="1:63" ht="12.75" customHeight="1" x14ac:dyDescent="0.2">
      <c r="A753" s="425"/>
      <c r="B753" s="425"/>
      <c r="C753" s="425"/>
      <c r="D753" s="425"/>
      <c r="E753" s="425"/>
      <c r="F753" s="425"/>
      <c r="G753" s="425"/>
      <c r="H753" s="425"/>
      <c r="I753" s="425"/>
      <c r="J753" s="425"/>
      <c r="K753" s="425"/>
      <c r="L753" s="425"/>
      <c r="M753" s="425"/>
      <c r="N753" s="425"/>
      <c r="O753" s="425"/>
      <c r="P753" s="425"/>
      <c r="Q753" s="425"/>
      <c r="R753" s="425"/>
      <c r="S753" s="425"/>
      <c r="T753" s="425"/>
      <c r="U753" s="425"/>
      <c r="V753" s="425"/>
      <c r="W753" s="425"/>
      <c r="X753" s="425"/>
      <c r="Y753" s="425"/>
      <c r="Z753" s="425"/>
      <c r="AA753" s="425"/>
      <c r="AB753" s="425"/>
      <c r="AC753" s="425"/>
      <c r="AD753" s="425"/>
      <c r="AE753" s="425"/>
      <c r="AF753" s="425"/>
      <c r="AG753" s="425"/>
      <c r="AH753" s="425"/>
      <c r="AI753" s="425"/>
      <c r="AJ753" s="425"/>
      <c r="AK753" s="425"/>
      <c r="AL753" s="425"/>
      <c r="AM753" s="425"/>
      <c r="AN753" s="425"/>
      <c r="AO753" s="425"/>
      <c r="AP753" s="425"/>
      <c r="AQ753" s="425"/>
      <c r="AR753" s="425"/>
      <c r="AS753" s="425"/>
      <c r="AT753" s="425"/>
      <c r="AU753" s="425"/>
      <c r="AV753" s="425"/>
      <c r="AW753" s="425"/>
      <c r="AX753" s="425"/>
      <c r="AY753" s="425"/>
      <c r="AZ753" s="425"/>
      <c r="BA753" s="425"/>
      <c r="BB753" s="425"/>
      <c r="BC753" s="425"/>
      <c r="BD753" s="425"/>
      <c r="BE753" s="425"/>
      <c r="BF753" s="425"/>
      <c r="BG753" s="425"/>
      <c r="BH753" s="425"/>
      <c r="BI753" s="425"/>
      <c r="BJ753" s="425"/>
      <c r="BK753" s="425"/>
    </row>
    <row r="754" spans="1:63" ht="12.75" customHeight="1" x14ac:dyDescent="0.2">
      <c r="A754" s="425"/>
      <c r="B754" s="425"/>
      <c r="C754" s="425"/>
      <c r="D754" s="425"/>
      <c r="E754" s="425"/>
      <c r="F754" s="425"/>
      <c r="G754" s="425"/>
      <c r="H754" s="425"/>
      <c r="I754" s="425"/>
      <c r="J754" s="425"/>
      <c r="K754" s="425"/>
      <c r="L754" s="425"/>
      <c r="M754" s="425"/>
      <c r="N754" s="425"/>
      <c r="O754" s="425"/>
      <c r="P754" s="425"/>
      <c r="Q754" s="425"/>
      <c r="R754" s="425"/>
      <c r="S754" s="425"/>
      <c r="T754" s="425"/>
      <c r="U754" s="425"/>
      <c r="V754" s="425"/>
      <c r="W754" s="425"/>
      <c r="X754" s="425"/>
      <c r="Y754" s="425"/>
      <c r="Z754" s="425"/>
      <c r="AA754" s="425"/>
      <c r="AB754" s="425"/>
      <c r="AC754" s="425"/>
      <c r="AD754" s="425"/>
      <c r="AE754" s="425"/>
      <c r="AF754" s="425"/>
      <c r="AG754" s="425"/>
      <c r="AH754" s="425"/>
      <c r="AI754" s="425"/>
      <c r="AJ754" s="425"/>
      <c r="AK754" s="425"/>
      <c r="AL754" s="425"/>
      <c r="AM754" s="425"/>
      <c r="AN754" s="425"/>
      <c r="AO754" s="425"/>
      <c r="AP754" s="425"/>
      <c r="AQ754" s="425"/>
      <c r="AR754" s="425"/>
      <c r="AS754" s="425"/>
      <c r="AT754" s="425"/>
      <c r="AU754" s="425"/>
      <c r="AV754" s="425"/>
      <c r="AW754" s="425"/>
      <c r="AX754" s="425"/>
      <c r="AY754" s="425"/>
      <c r="AZ754" s="425"/>
      <c r="BA754" s="425"/>
      <c r="BB754" s="425"/>
      <c r="BC754" s="425"/>
      <c r="BD754" s="425"/>
      <c r="BE754" s="425"/>
      <c r="BF754" s="425"/>
      <c r="BG754" s="425"/>
      <c r="BH754" s="425"/>
      <c r="BI754" s="425"/>
      <c r="BJ754" s="425"/>
      <c r="BK754" s="425"/>
    </row>
    <row r="755" spans="1:63" ht="12.75" customHeight="1" x14ac:dyDescent="0.2">
      <c r="A755" s="425"/>
      <c r="B755" s="425"/>
      <c r="C755" s="425"/>
      <c r="D755" s="425"/>
      <c r="E755" s="425"/>
      <c r="F755" s="425"/>
      <c r="G755" s="425"/>
      <c r="H755" s="425"/>
      <c r="I755" s="425"/>
      <c r="J755" s="425"/>
      <c r="K755" s="425"/>
      <c r="L755" s="425"/>
      <c r="M755" s="425"/>
      <c r="N755" s="425"/>
      <c r="O755" s="425"/>
      <c r="P755" s="425"/>
      <c r="Q755" s="425"/>
      <c r="R755" s="425"/>
      <c r="S755" s="425"/>
      <c r="T755" s="425"/>
      <c r="U755" s="425"/>
      <c r="V755" s="425"/>
      <c r="W755" s="425"/>
      <c r="X755" s="425"/>
      <c r="Y755" s="425"/>
      <c r="Z755" s="425"/>
      <c r="AA755" s="425"/>
      <c r="AB755" s="425"/>
      <c r="AC755" s="425"/>
      <c r="AD755" s="425"/>
      <c r="AE755" s="425"/>
      <c r="AF755" s="425"/>
      <c r="AG755" s="425"/>
      <c r="AH755" s="425"/>
      <c r="AI755" s="425"/>
      <c r="AJ755" s="425"/>
      <c r="AK755" s="425"/>
      <c r="AL755" s="425"/>
      <c r="AM755" s="425"/>
      <c r="AN755" s="425"/>
      <c r="AO755" s="425"/>
      <c r="AP755" s="425"/>
      <c r="AQ755" s="425"/>
      <c r="AR755" s="425"/>
      <c r="AS755" s="425"/>
      <c r="AT755" s="425"/>
      <c r="AU755" s="425"/>
      <c r="AV755" s="425"/>
      <c r="AW755" s="425"/>
      <c r="AX755" s="425"/>
      <c r="AY755" s="425"/>
      <c r="AZ755" s="425"/>
      <c r="BA755" s="425"/>
      <c r="BB755" s="425"/>
      <c r="BC755" s="425"/>
      <c r="BD755" s="425"/>
      <c r="BE755" s="425"/>
      <c r="BF755" s="425"/>
      <c r="BG755" s="425"/>
      <c r="BH755" s="425"/>
      <c r="BI755" s="425"/>
      <c r="BJ755" s="425"/>
      <c r="BK755" s="425"/>
    </row>
    <row r="756" spans="1:63" ht="12.75" customHeight="1" x14ac:dyDescent="0.2">
      <c r="A756" s="425"/>
      <c r="B756" s="425"/>
      <c r="C756" s="425"/>
      <c r="D756" s="425"/>
      <c r="E756" s="425"/>
      <c r="F756" s="425"/>
      <c r="G756" s="425"/>
      <c r="H756" s="425"/>
      <c r="I756" s="425"/>
      <c r="J756" s="425"/>
      <c r="K756" s="425"/>
      <c r="L756" s="425"/>
      <c r="M756" s="425"/>
      <c r="N756" s="425"/>
      <c r="O756" s="425"/>
      <c r="P756" s="425"/>
      <c r="Q756" s="425"/>
      <c r="R756" s="425"/>
      <c r="S756" s="425"/>
      <c r="T756" s="425"/>
      <c r="U756" s="425"/>
      <c r="V756" s="425"/>
      <c r="W756" s="425"/>
      <c r="X756" s="425"/>
      <c r="Y756" s="425"/>
      <c r="Z756" s="425"/>
      <c r="AA756" s="425"/>
      <c r="AB756" s="425"/>
      <c r="AC756" s="425"/>
      <c r="AD756" s="425"/>
      <c r="AE756" s="425"/>
      <c r="AF756" s="425"/>
      <c r="AG756" s="425"/>
      <c r="AH756" s="425"/>
      <c r="AI756" s="425"/>
      <c r="AJ756" s="425"/>
      <c r="AK756" s="425"/>
      <c r="AL756" s="425"/>
      <c r="AM756" s="425"/>
      <c r="AN756" s="425"/>
      <c r="AO756" s="425"/>
      <c r="AP756" s="425"/>
      <c r="AQ756" s="425"/>
      <c r="AR756" s="425"/>
      <c r="AS756" s="425"/>
      <c r="AT756" s="425"/>
      <c r="AU756" s="425"/>
      <c r="AV756" s="425"/>
      <c r="AW756" s="425"/>
      <c r="AX756" s="425"/>
      <c r="AY756" s="425"/>
      <c r="AZ756" s="425"/>
      <c r="BA756" s="425"/>
      <c r="BB756" s="425"/>
      <c r="BC756" s="425"/>
      <c r="BD756" s="425"/>
      <c r="BE756" s="425"/>
      <c r="BF756" s="425"/>
      <c r="BG756" s="425"/>
      <c r="BH756" s="425"/>
      <c r="BI756" s="425"/>
      <c r="BJ756" s="425"/>
      <c r="BK756" s="425"/>
    </row>
    <row r="757" spans="1:63" ht="12.75" customHeight="1" x14ac:dyDescent="0.2">
      <c r="A757" s="425"/>
      <c r="B757" s="425"/>
      <c r="C757" s="425"/>
      <c r="D757" s="425"/>
      <c r="E757" s="425"/>
      <c r="F757" s="425"/>
      <c r="G757" s="425"/>
      <c r="H757" s="425"/>
      <c r="I757" s="425"/>
      <c r="J757" s="425"/>
      <c r="K757" s="425"/>
      <c r="L757" s="425"/>
      <c r="M757" s="425"/>
      <c r="N757" s="425"/>
      <c r="O757" s="425"/>
      <c r="P757" s="425"/>
      <c r="Q757" s="425"/>
      <c r="R757" s="425"/>
      <c r="S757" s="425"/>
      <c r="T757" s="425"/>
      <c r="U757" s="425"/>
      <c r="V757" s="425"/>
      <c r="W757" s="425"/>
      <c r="X757" s="425"/>
      <c r="Y757" s="425"/>
      <c r="Z757" s="425"/>
      <c r="AA757" s="425"/>
      <c r="AB757" s="425"/>
      <c r="AC757" s="425"/>
      <c r="AD757" s="425"/>
      <c r="AE757" s="425"/>
      <c r="AF757" s="425"/>
      <c r="AG757" s="425"/>
      <c r="AH757" s="425"/>
      <c r="AI757" s="425"/>
      <c r="AJ757" s="425"/>
      <c r="AK757" s="425"/>
      <c r="AL757" s="425"/>
      <c r="AM757" s="425"/>
      <c r="AN757" s="425"/>
      <c r="AO757" s="425"/>
      <c r="AP757" s="425"/>
      <c r="AQ757" s="425"/>
      <c r="AR757" s="425"/>
      <c r="AS757" s="425"/>
      <c r="AT757" s="425"/>
      <c r="AU757" s="425"/>
      <c r="AV757" s="425"/>
      <c r="AW757" s="425"/>
      <c r="AX757" s="425"/>
      <c r="AY757" s="425"/>
      <c r="AZ757" s="425"/>
      <c r="BA757" s="425"/>
      <c r="BB757" s="425"/>
      <c r="BC757" s="425"/>
      <c r="BD757" s="425"/>
      <c r="BE757" s="425"/>
      <c r="BF757" s="425"/>
      <c r="BG757" s="425"/>
      <c r="BH757" s="425"/>
      <c r="BI757" s="425"/>
      <c r="BJ757" s="425"/>
      <c r="BK757" s="425"/>
    </row>
    <row r="758" spans="1:63" ht="12.75" customHeight="1" x14ac:dyDescent="0.2">
      <c r="A758" s="425"/>
      <c r="B758" s="425"/>
      <c r="C758" s="425"/>
      <c r="D758" s="425"/>
      <c r="E758" s="425"/>
      <c r="F758" s="425"/>
      <c r="G758" s="425"/>
      <c r="H758" s="425"/>
      <c r="I758" s="425"/>
      <c r="J758" s="425"/>
      <c r="K758" s="425"/>
      <c r="L758" s="425"/>
      <c r="M758" s="425"/>
      <c r="N758" s="425"/>
      <c r="O758" s="425"/>
      <c r="P758" s="425"/>
      <c r="Q758" s="425"/>
      <c r="R758" s="425"/>
      <c r="S758" s="425"/>
      <c r="T758" s="425"/>
      <c r="U758" s="425"/>
      <c r="V758" s="425"/>
      <c r="W758" s="425"/>
      <c r="X758" s="425"/>
      <c r="Y758" s="425"/>
      <c r="Z758" s="425"/>
      <c r="AA758" s="425"/>
      <c r="AB758" s="425"/>
      <c r="AC758" s="425"/>
      <c r="AD758" s="425"/>
      <c r="AE758" s="425"/>
      <c r="AF758" s="425"/>
      <c r="AG758" s="425"/>
      <c r="AH758" s="425"/>
      <c r="AI758" s="425"/>
      <c r="AJ758" s="425"/>
      <c r="AK758" s="425"/>
      <c r="AL758" s="425"/>
      <c r="AM758" s="425"/>
      <c r="AN758" s="425"/>
      <c r="AO758" s="425"/>
      <c r="AP758" s="425"/>
      <c r="AQ758" s="425"/>
      <c r="AR758" s="425"/>
      <c r="AS758" s="425"/>
      <c r="AT758" s="425"/>
      <c r="AU758" s="425"/>
      <c r="AV758" s="425"/>
      <c r="AW758" s="425"/>
      <c r="AX758" s="425"/>
      <c r="AY758" s="425"/>
      <c r="AZ758" s="425"/>
      <c r="BA758" s="425"/>
      <c r="BB758" s="425"/>
      <c r="BC758" s="425"/>
      <c r="BD758" s="425"/>
      <c r="BE758" s="425"/>
      <c r="BF758" s="425"/>
      <c r="BG758" s="425"/>
      <c r="BH758" s="425"/>
      <c r="BI758" s="425"/>
      <c r="BJ758" s="425"/>
      <c r="BK758" s="425"/>
    </row>
    <row r="759" spans="1:63" ht="12.75" customHeight="1" x14ac:dyDescent="0.2">
      <c r="A759" s="425"/>
      <c r="B759" s="425"/>
      <c r="C759" s="425"/>
      <c r="D759" s="425"/>
      <c r="E759" s="425"/>
      <c r="F759" s="425"/>
      <c r="G759" s="425"/>
      <c r="H759" s="425"/>
      <c r="I759" s="425"/>
      <c r="J759" s="425"/>
      <c r="K759" s="425"/>
      <c r="L759" s="425"/>
      <c r="M759" s="425"/>
      <c r="N759" s="425"/>
      <c r="O759" s="425"/>
      <c r="P759" s="425"/>
      <c r="Q759" s="425"/>
      <c r="R759" s="425"/>
      <c r="S759" s="425"/>
      <c r="T759" s="425"/>
      <c r="U759" s="425"/>
      <c r="V759" s="425"/>
      <c r="W759" s="425"/>
      <c r="X759" s="425"/>
      <c r="Y759" s="425"/>
      <c r="Z759" s="425"/>
      <c r="AA759" s="425"/>
      <c r="AB759" s="425"/>
      <c r="AC759" s="425"/>
      <c r="AD759" s="425"/>
      <c r="AE759" s="425"/>
      <c r="AF759" s="425"/>
      <c r="AG759" s="425"/>
      <c r="AH759" s="425"/>
      <c r="AI759" s="425"/>
      <c r="AJ759" s="425"/>
      <c r="AK759" s="425"/>
      <c r="AL759" s="425"/>
      <c r="AM759" s="425"/>
      <c r="AN759" s="425"/>
      <c r="AO759" s="425"/>
      <c r="AP759" s="425"/>
      <c r="AQ759" s="425"/>
      <c r="AR759" s="425"/>
      <c r="AS759" s="425"/>
      <c r="AT759" s="425"/>
      <c r="AU759" s="425"/>
      <c r="AV759" s="425"/>
      <c r="AW759" s="425"/>
      <c r="AX759" s="425"/>
      <c r="AY759" s="425"/>
      <c r="AZ759" s="425"/>
      <c r="BA759" s="425"/>
      <c r="BB759" s="425"/>
      <c r="BC759" s="425"/>
      <c r="BD759" s="425"/>
      <c r="BE759" s="425"/>
      <c r="BF759" s="425"/>
      <c r="BG759" s="425"/>
      <c r="BH759" s="425"/>
      <c r="BI759" s="425"/>
      <c r="BJ759" s="425"/>
      <c r="BK759" s="425"/>
    </row>
    <row r="760" spans="1:63" ht="12.75" customHeight="1" x14ac:dyDescent="0.2">
      <c r="A760" s="425"/>
      <c r="B760" s="425"/>
      <c r="C760" s="425"/>
      <c r="D760" s="425"/>
      <c r="E760" s="425"/>
      <c r="F760" s="425"/>
      <c r="G760" s="425"/>
      <c r="H760" s="425"/>
      <c r="I760" s="425"/>
      <c r="J760" s="425"/>
      <c r="K760" s="425"/>
      <c r="L760" s="425"/>
      <c r="M760" s="425"/>
      <c r="N760" s="425"/>
      <c r="O760" s="425"/>
      <c r="P760" s="425"/>
      <c r="Q760" s="425"/>
      <c r="R760" s="425"/>
      <c r="S760" s="425"/>
      <c r="T760" s="425"/>
      <c r="U760" s="425"/>
      <c r="V760" s="425"/>
      <c r="W760" s="425"/>
      <c r="X760" s="425"/>
      <c r="Y760" s="425"/>
      <c r="Z760" s="425"/>
      <c r="AA760" s="425"/>
      <c r="AB760" s="425"/>
      <c r="AC760" s="425"/>
      <c r="AD760" s="425"/>
      <c r="AE760" s="425"/>
      <c r="AF760" s="425"/>
      <c r="AG760" s="425"/>
      <c r="AH760" s="425"/>
      <c r="AI760" s="425"/>
      <c r="AJ760" s="425"/>
      <c r="AK760" s="425"/>
      <c r="AL760" s="425"/>
      <c r="AM760" s="425"/>
      <c r="AN760" s="425"/>
      <c r="AO760" s="425"/>
      <c r="AP760" s="425"/>
      <c r="AQ760" s="425"/>
      <c r="AR760" s="425"/>
      <c r="AS760" s="425"/>
      <c r="AT760" s="425"/>
      <c r="AU760" s="425"/>
      <c r="AV760" s="425"/>
      <c r="AW760" s="425"/>
      <c r="AX760" s="425"/>
      <c r="AY760" s="425"/>
      <c r="AZ760" s="425"/>
      <c r="BA760" s="425"/>
      <c r="BB760" s="425"/>
      <c r="BC760" s="425"/>
      <c r="BD760" s="425"/>
      <c r="BE760" s="425"/>
      <c r="BF760" s="425"/>
      <c r="BG760" s="425"/>
      <c r="BH760" s="425"/>
      <c r="BI760" s="425"/>
      <c r="BJ760" s="425"/>
      <c r="BK760" s="425"/>
    </row>
    <row r="761" spans="1:63" ht="12.75" customHeight="1" x14ac:dyDescent="0.2">
      <c r="A761" s="425"/>
      <c r="B761" s="425"/>
      <c r="C761" s="425"/>
      <c r="D761" s="425"/>
      <c r="E761" s="425"/>
      <c r="F761" s="425"/>
      <c r="G761" s="425"/>
      <c r="H761" s="425"/>
      <c r="I761" s="425"/>
      <c r="J761" s="425"/>
      <c r="K761" s="425"/>
      <c r="L761" s="425"/>
      <c r="M761" s="425"/>
      <c r="N761" s="425"/>
      <c r="O761" s="425"/>
      <c r="P761" s="425"/>
      <c r="Q761" s="425"/>
      <c r="R761" s="425"/>
      <c r="S761" s="425"/>
      <c r="T761" s="425"/>
      <c r="U761" s="425"/>
      <c r="V761" s="425"/>
      <c r="W761" s="425"/>
      <c r="X761" s="425"/>
      <c r="Y761" s="425"/>
      <c r="Z761" s="425"/>
      <c r="AA761" s="425"/>
      <c r="AB761" s="425"/>
      <c r="AC761" s="425"/>
      <c r="AD761" s="425"/>
      <c r="AE761" s="425"/>
      <c r="AF761" s="425"/>
      <c r="AG761" s="425"/>
      <c r="AH761" s="425"/>
      <c r="AI761" s="425"/>
      <c r="AJ761" s="425"/>
      <c r="AK761" s="425"/>
      <c r="AL761" s="425"/>
      <c r="AM761" s="425"/>
      <c r="AN761" s="425"/>
      <c r="AO761" s="425"/>
      <c r="AP761" s="425"/>
      <c r="AQ761" s="425"/>
      <c r="AR761" s="425"/>
      <c r="AS761" s="425"/>
      <c r="AT761" s="425"/>
      <c r="AU761" s="425"/>
      <c r="AV761" s="425"/>
      <c r="AW761" s="425"/>
      <c r="AX761" s="425"/>
      <c r="AY761" s="425"/>
      <c r="AZ761" s="425"/>
      <c r="BA761" s="425"/>
      <c r="BB761" s="425"/>
      <c r="BC761" s="425"/>
      <c r="BD761" s="425"/>
      <c r="BE761" s="425"/>
      <c r="BF761" s="425"/>
      <c r="BG761" s="425"/>
      <c r="BH761" s="425"/>
      <c r="BI761" s="425"/>
      <c r="BJ761" s="425"/>
      <c r="BK761" s="425"/>
    </row>
    <row r="762" spans="1:63" ht="12.75" customHeight="1" x14ac:dyDescent="0.2">
      <c r="A762" s="425"/>
      <c r="B762" s="425"/>
      <c r="C762" s="425"/>
      <c r="D762" s="425"/>
      <c r="E762" s="425"/>
      <c r="F762" s="425"/>
      <c r="G762" s="425"/>
      <c r="H762" s="425"/>
      <c r="I762" s="425"/>
      <c r="J762" s="425"/>
      <c r="K762" s="425"/>
      <c r="L762" s="425"/>
      <c r="M762" s="425"/>
      <c r="N762" s="425"/>
      <c r="O762" s="425"/>
      <c r="P762" s="425"/>
      <c r="Q762" s="425"/>
      <c r="R762" s="425"/>
      <c r="S762" s="425"/>
      <c r="T762" s="425"/>
      <c r="U762" s="425"/>
      <c r="V762" s="425"/>
      <c r="W762" s="425"/>
      <c r="X762" s="425"/>
      <c r="Y762" s="425"/>
      <c r="Z762" s="425"/>
      <c r="AA762" s="425"/>
      <c r="AB762" s="425"/>
      <c r="AC762" s="425"/>
      <c r="AD762" s="425"/>
      <c r="AE762" s="425"/>
      <c r="AF762" s="425"/>
      <c r="AG762" s="425"/>
      <c r="AH762" s="425"/>
      <c r="AI762" s="425"/>
      <c r="AJ762" s="425"/>
      <c r="AK762" s="425"/>
      <c r="AL762" s="425"/>
      <c r="AM762" s="425"/>
      <c r="AN762" s="425"/>
      <c r="AO762" s="425"/>
      <c r="AP762" s="425"/>
      <c r="AQ762" s="425"/>
      <c r="AR762" s="425"/>
      <c r="AS762" s="425"/>
      <c r="AT762" s="425"/>
      <c r="AU762" s="425"/>
      <c r="AV762" s="425"/>
      <c r="AW762" s="425"/>
      <c r="AX762" s="425"/>
      <c r="AY762" s="425"/>
      <c r="AZ762" s="425"/>
      <c r="BA762" s="425"/>
      <c r="BB762" s="425"/>
      <c r="BC762" s="425"/>
      <c r="BD762" s="425"/>
      <c r="BE762" s="425"/>
      <c r="BF762" s="425"/>
      <c r="BG762" s="425"/>
      <c r="BH762" s="425"/>
      <c r="BI762" s="425"/>
      <c r="BJ762" s="425"/>
      <c r="BK762" s="425"/>
    </row>
    <row r="763" spans="1:63" ht="12.75" customHeight="1" x14ac:dyDescent="0.2">
      <c r="A763" s="425"/>
      <c r="B763" s="425"/>
      <c r="C763" s="425"/>
      <c r="D763" s="425"/>
      <c r="E763" s="425"/>
      <c r="F763" s="425"/>
      <c r="G763" s="425"/>
      <c r="H763" s="425"/>
      <c r="I763" s="425"/>
      <c r="J763" s="425"/>
      <c r="K763" s="425"/>
      <c r="L763" s="425"/>
      <c r="M763" s="425"/>
      <c r="N763" s="425"/>
      <c r="O763" s="425"/>
      <c r="P763" s="425"/>
      <c r="Q763" s="425"/>
      <c r="R763" s="425"/>
      <c r="S763" s="425"/>
      <c r="T763" s="425"/>
      <c r="U763" s="425"/>
      <c r="V763" s="425"/>
      <c r="W763" s="425"/>
      <c r="X763" s="425"/>
      <c r="Y763" s="425"/>
      <c r="Z763" s="425"/>
      <c r="AA763" s="425"/>
      <c r="AB763" s="425"/>
      <c r="AC763" s="425"/>
      <c r="AD763" s="425"/>
      <c r="AE763" s="425"/>
      <c r="AF763" s="425"/>
      <c r="AG763" s="425"/>
      <c r="AH763" s="425"/>
      <c r="AI763" s="425"/>
      <c r="AJ763" s="425"/>
      <c r="AK763" s="425"/>
      <c r="AL763" s="425"/>
      <c r="AM763" s="425"/>
      <c r="AN763" s="425"/>
      <c r="AO763" s="425"/>
      <c r="AP763" s="425"/>
      <c r="AQ763" s="425"/>
      <c r="AR763" s="425"/>
      <c r="AS763" s="425"/>
      <c r="AT763" s="425"/>
      <c r="AU763" s="425"/>
      <c r="AV763" s="425"/>
      <c r="AW763" s="425"/>
      <c r="AX763" s="425"/>
      <c r="AY763" s="425"/>
      <c r="AZ763" s="425"/>
      <c r="BA763" s="425"/>
      <c r="BB763" s="425"/>
      <c r="BC763" s="425"/>
      <c r="BD763" s="425"/>
      <c r="BE763" s="425"/>
      <c r="BF763" s="425"/>
      <c r="BG763" s="425"/>
      <c r="BH763" s="425"/>
      <c r="BI763" s="425"/>
      <c r="BJ763" s="425"/>
      <c r="BK763" s="425"/>
    </row>
    <row r="764" spans="1:63" ht="12.75" customHeight="1" x14ac:dyDescent="0.2">
      <c r="A764" s="425"/>
      <c r="B764" s="425"/>
      <c r="C764" s="425"/>
      <c r="D764" s="425"/>
      <c r="E764" s="425"/>
      <c r="F764" s="425"/>
      <c r="G764" s="425"/>
      <c r="H764" s="425"/>
      <c r="I764" s="425"/>
      <c r="J764" s="425"/>
      <c r="K764" s="425"/>
      <c r="L764" s="425"/>
      <c r="M764" s="425"/>
      <c r="N764" s="425"/>
      <c r="O764" s="425"/>
      <c r="P764" s="425"/>
      <c r="Q764" s="425"/>
      <c r="R764" s="425"/>
      <c r="S764" s="425"/>
      <c r="T764" s="425"/>
      <c r="U764" s="425"/>
      <c r="V764" s="425"/>
      <c r="W764" s="425"/>
      <c r="X764" s="425"/>
      <c r="Y764" s="425"/>
      <c r="Z764" s="425"/>
      <c r="AA764" s="425"/>
      <c r="AB764" s="425"/>
      <c r="AC764" s="425"/>
      <c r="AD764" s="425"/>
      <c r="AE764" s="425"/>
      <c r="AF764" s="425"/>
      <c r="AG764" s="425"/>
      <c r="AH764" s="425"/>
      <c r="AI764" s="425"/>
      <c r="AJ764" s="425"/>
      <c r="AK764" s="425"/>
      <c r="AL764" s="425"/>
      <c r="AM764" s="425"/>
      <c r="AN764" s="425"/>
      <c r="AO764" s="425"/>
      <c r="AP764" s="425"/>
      <c r="AQ764" s="425"/>
      <c r="AR764" s="425"/>
      <c r="AS764" s="425"/>
      <c r="AT764" s="425"/>
      <c r="AU764" s="425"/>
      <c r="AV764" s="425"/>
      <c r="AW764" s="425"/>
      <c r="AX764" s="425"/>
      <c r="AY764" s="425"/>
      <c r="AZ764" s="425"/>
      <c r="BA764" s="425"/>
      <c r="BB764" s="425"/>
      <c r="BC764" s="425"/>
      <c r="BD764" s="425"/>
      <c r="BE764" s="425"/>
      <c r="BF764" s="425"/>
      <c r="BG764" s="425"/>
      <c r="BH764" s="425"/>
      <c r="BI764" s="425"/>
      <c r="BJ764" s="425"/>
      <c r="BK764" s="425"/>
    </row>
    <row r="765" spans="1:63" ht="12.75" customHeight="1" x14ac:dyDescent="0.2">
      <c r="A765" s="425"/>
      <c r="B765" s="425"/>
      <c r="C765" s="425"/>
      <c r="D765" s="425"/>
      <c r="E765" s="425"/>
      <c r="F765" s="425"/>
      <c r="G765" s="425"/>
      <c r="H765" s="425"/>
      <c r="I765" s="425"/>
      <c r="J765" s="425"/>
      <c r="K765" s="425"/>
      <c r="L765" s="425"/>
      <c r="M765" s="425"/>
      <c r="N765" s="425"/>
      <c r="O765" s="425"/>
      <c r="P765" s="425"/>
      <c r="Q765" s="425"/>
      <c r="R765" s="425"/>
      <c r="S765" s="425"/>
      <c r="T765" s="425"/>
      <c r="U765" s="425"/>
      <c r="V765" s="425"/>
      <c r="W765" s="425"/>
      <c r="X765" s="425"/>
      <c r="Y765" s="425"/>
      <c r="Z765" s="425"/>
      <c r="AA765" s="425"/>
      <c r="AB765" s="425"/>
      <c r="AC765" s="425"/>
      <c r="AD765" s="425"/>
      <c r="AE765" s="425"/>
      <c r="AF765" s="425"/>
      <c r="AG765" s="425"/>
      <c r="AH765" s="425"/>
      <c r="AI765" s="425"/>
      <c r="AJ765" s="425"/>
      <c r="AK765" s="425"/>
      <c r="AL765" s="425"/>
      <c r="AM765" s="425"/>
      <c r="AN765" s="425"/>
      <c r="AO765" s="425"/>
      <c r="AP765" s="425"/>
      <c r="AQ765" s="425"/>
      <c r="AR765" s="425"/>
      <c r="AS765" s="425"/>
      <c r="AT765" s="425"/>
      <c r="AU765" s="425"/>
      <c r="AV765" s="425"/>
      <c r="AW765" s="425"/>
      <c r="AX765" s="425"/>
      <c r="AY765" s="425"/>
      <c r="AZ765" s="425"/>
      <c r="BA765" s="425"/>
      <c r="BB765" s="425"/>
      <c r="BC765" s="425"/>
      <c r="BD765" s="425"/>
      <c r="BE765" s="425"/>
      <c r="BF765" s="425"/>
      <c r="BG765" s="425"/>
      <c r="BH765" s="425"/>
      <c r="BI765" s="425"/>
      <c r="BJ765" s="425"/>
      <c r="BK765" s="425"/>
    </row>
    <row r="766" spans="1:63" ht="12.75" customHeight="1" x14ac:dyDescent="0.2">
      <c r="A766" s="425"/>
      <c r="B766" s="425"/>
      <c r="C766" s="425"/>
      <c r="D766" s="425"/>
      <c r="E766" s="425"/>
      <c r="F766" s="425"/>
      <c r="G766" s="425"/>
      <c r="H766" s="425"/>
      <c r="I766" s="425"/>
      <c r="J766" s="425"/>
      <c r="K766" s="425"/>
      <c r="L766" s="425"/>
      <c r="M766" s="425"/>
      <c r="N766" s="425"/>
      <c r="O766" s="425"/>
      <c r="P766" s="425"/>
      <c r="Q766" s="425"/>
      <c r="R766" s="425"/>
      <c r="S766" s="425"/>
      <c r="T766" s="425"/>
      <c r="U766" s="425"/>
      <c r="V766" s="425"/>
      <c r="W766" s="425"/>
      <c r="X766" s="425"/>
      <c r="Y766" s="425"/>
      <c r="Z766" s="425"/>
      <c r="AA766" s="425"/>
      <c r="AB766" s="425"/>
      <c r="AC766" s="425"/>
      <c r="AD766" s="425"/>
      <c r="AE766" s="425"/>
      <c r="AF766" s="425"/>
      <c r="AG766" s="425"/>
      <c r="AH766" s="425"/>
      <c r="AI766" s="425"/>
      <c r="AJ766" s="425"/>
      <c r="AK766" s="425"/>
      <c r="AL766" s="425"/>
      <c r="AM766" s="425"/>
      <c r="AN766" s="425"/>
      <c r="AO766" s="425"/>
      <c r="AP766" s="425"/>
      <c r="AQ766" s="425"/>
      <c r="AR766" s="425"/>
      <c r="AS766" s="425"/>
      <c r="AT766" s="425"/>
      <c r="AU766" s="425"/>
      <c r="AV766" s="425"/>
      <c r="AW766" s="425"/>
      <c r="AX766" s="425"/>
      <c r="AY766" s="425"/>
      <c r="AZ766" s="425"/>
      <c r="BA766" s="425"/>
      <c r="BB766" s="425"/>
      <c r="BC766" s="425"/>
      <c r="BD766" s="425"/>
      <c r="BE766" s="425"/>
      <c r="BF766" s="425"/>
      <c r="BG766" s="425"/>
      <c r="BH766" s="425"/>
      <c r="BI766" s="425"/>
      <c r="BJ766" s="425"/>
      <c r="BK766" s="425"/>
    </row>
    <row r="767" spans="1:63" ht="12.75" customHeight="1" x14ac:dyDescent="0.2">
      <c r="A767" s="425"/>
      <c r="B767" s="425"/>
      <c r="C767" s="425"/>
      <c r="D767" s="425"/>
      <c r="E767" s="425"/>
      <c r="F767" s="425"/>
      <c r="G767" s="425"/>
      <c r="H767" s="425"/>
      <c r="I767" s="425"/>
      <c r="J767" s="425"/>
      <c r="K767" s="425"/>
      <c r="L767" s="425"/>
      <c r="M767" s="425"/>
      <c r="N767" s="425"/>
      <c r="O767" s="425"/>
      <c r="P767" s="425"/>
      <c r="Q767" s="425"/>
      <c r="R767" s="425"/>
      <c r="S767" s="425"/>
      <c r="T767" s="425"/>
      <c r="U767" s="425"/>
      <c r="V767" s="425"/>
      <c r="W767" s="425"/>
      <c r="X767" s="425"/>
      <c r="Y767" s="425"/>
      <c r="Z767" s="425"/>
      <c r="AA767" s="425"/>
      <c r="AB767" s="425"/>
      <c r="AC767" s="425"/>
      <c r="AD767" s="425"/>
      <c r="AE767" s="425"/>
      <c r="AF767" s="425"/>
      <c r="AG767" s="425"/>
      <c r="AH767" s="425"/>
      <c r="AI767" s="425"/>
      <c r="AJ767" s="425"/>
      <c r="AK767" s="425"/>
      <c r="AL767" s="425"/>
      <c r="AM767" s="425"/>
      <c r="AN767" s="425"/>
      <c r="AO767" s="425"/>
      <c r="AP767" s="425"/>
      <c r="AQ767" s="425"/>
      <c r="AR767" s="425"/>
      <c r="AS767" s="425"/>
      <c r="AT767" s="425"/>
      <c r="AU767" s="425"/>
      <c r="AV767" s="425"/>
      <c r="AW767" s="425"/>
      <c r="AX767" s="425"/>
      <c r="AY767" s="425"/>
      <c r="AZ767" s="425"/>
      <c r="BA767" s="425"/>
      <c r="BB767" s="425"/>
      <c r="BC767" s="425"/>
      <c r="BD767" s="425"/>
      <c r="BE767" s="425"/>
      <c r="BF767" s="425"/>
      <c r="BG767" s="425"/>
      <c r="BH767" s="425"/>
      <c r="BI767" s="425"/>
      <c r="BJ767" s="425"/>
      <c r="BK767" s="425"/>
    </row>
    <row r="768" spans="1:63" ht="12.75" customHeight="1" x14ac:dyDescent="0.2">
      <c r="A768" s="425"/>
      <c r="B768" s="425"/>
      <c r="C768" s="425"/>
      <c r="D768" s="425"/>
      <c r="E768" s="425"/>
      <c r="F768" s="425"/>
      <c r="G768" s="425"/>
      <c r="H768" s="425"/>
      <c r="I768" s="425"/>
      <c r="J768" s="425"/>
      <c r="K768" s="425"/>
      <c r="L768" s="425"/>
      <c r="M768" s="425"/>
      <c r="N768" s="425"/>
      <c r="O768" s="425"/>
      <c r="P768" s="425"/>
      <c r="Q768" s="425"/>
      <c r="R768" s="425"/>
      <c r="S768" s="425"/>
      <c r="T768" s="425"/>
      <c r="U768" s="425"/>
      <c r="V768" s="425"/>
      <c r="W768" s="425"/>
      <c r="X768" s="425"/>
      <c r="Y768" s="425"/>
      <c r="Z768" s="425"/>
      <c r="AA768" s="425"/>
      <c r="AB768" s="425"/>
      <c r="AC768" s="425"/>
      <c r="AD768" s="425"/>
      <c r="AE768" s="425"/>
      <c r="AF768" s="425"/>
      <c r="AG768" s="425"/>
      <c r="AH768" s="425"/>
      <c r="AI768" s="425"/>
      <c r="AJ768" s="425"/>
      <c r="AK768" s="425"/>
      <c r="AL768" s="425"/>
      <c r="AM768" s="425"/>
      <c r="AN768" s="425"/>
      <c r="AO768" s="425"/>
      <c r="AP768" s="425"/>
      <c r="AQ768" s="425"/>
      <c r="AR768" s="425"/>
      <c r="AS768" s="425"/>
      <c r="AT768" s="425"/>
      <c r="AU768" s="425"/>
      <c r="AV768" s="425"/>
      <c r="AW768" s="425"/>
      <c r="AX768" s="425"/>
      <c r="AY768" s="425"/>
      <c r="AZ768" s="425"/>
      <c r="BA768" s="425"/>
      <c r="BB768" s="425"/>
      <c r="BC768" s="425"/>
      <c r="BD768" s="425"/>
      <c r="BE768" s="425"/>
      <c r="BF768" s="425"/>
      <c r="BG768" s="425"/>
      <c r="BH768" s="425"/>
      <c r="BI768" s="425"/>
      <c r="BJ768" s="425"/>
      <c r="BK768" s="425"/>
    </row>
    <row r="769" spans="1:63" ht="12.75" customHeight="1" x14ac:dyDescent="0.2">
      <c r="A769" s="425"/>
      <c r="B769" s="425"/>
      <c r="C769" s="425"/>
      <c r="D769" s="425"/>
      <c r="E769" s="425"/>
      <c r="F769" s="425"/>
      <c r="G769" s="425"/>
      <c r="H769" s="425"/>
      <c r="I769" s="425"/>
      <c r="J769" s="425"/>
      <c r="K769" s="425"/>
      <c r="L769" s="425"/>
      <c r="M769" s="425"/>
      <c r="N769" s="425"/>
      <c r="O769" s="425"/>
      <c r="P769" s="425"/>
      <c r="Q769" s="425"/>
      <c r="R769" s="425"/>
      <c r="S769" s="425"/>
      <c r="T769" s="425"/>
      <c r="U769" s="425"/>
      <c r="V769" s="425"/>
      <c r="W769" s="425"/>
      <c r="X769" s="425"/>
      <c r="Y769" s="425"/>
      <c r="Z769" s="425"/>
      <c r="AA769" s="425"/>
      <c r="AB769" s="425"/>
      <c r="AC769" s="425"/>
      <c r="AD769" s="425"/>
      <c r="AE769" s="425"/>
      <c r="AF769" s="425"/>
      <c r="AG769" s="425"/>
      <c r="AH769" s="425"/>
      <c r="AI769" s="425"/>
      <c r="AJ769" s="425"/>
      <c r="AK769" s="425"/>
      <c r="AL769" s="425"/>
      <c r="AM769" s="425"/>
      <c r="AN769" s="425"/>
      <c r="AO769" s="425"/>
      <c r="AP769" s="425"/>
      <c r="AQ769" s="425"/>
      <c r="AR769" s="425"/>
      <c r="AS769" s="425"/>
      <c r="AT769" s="425"/>
      <c r="AU769" s="425"/>
      <c r="AV769" s="425"/>
      <c r="AW769" s="425"/>
      <c r="AX769" s="425"/>
      <c r="AY769" s="425"/>
      <c r="AZ769" s="425"/>
      <c r="BA769" s="425"/>
      <c r="BB769" s="425"/>
      <c r="BC769" s="425"/>
      <c r="BD769" s="425"/>
      <c r="BE769" s="425"/>
      <c r="BF769" s="425"/>
      <c r="BG769" s="425"/>
      <c r="BH769" s="425"/>
      <c r="BI769" s="425"/>
      <c r="BJ769" s="425"/>
      <c r="BK769" s="425"/>
    </row>
    <row r="770" spans="1:63" ht="12.75" customHeight="1" x14ac:dyDescent="0.2">
      <c r="A770" s="425"/>
      <c r="B770" s="425"/>
      <c r="C770" s="425"/>
      <c r="D770" s="425"/>
      <c r="E770" s="425"/>
      <c r="F770" s="425"/>
      <c r="G770" s="425"/>
      <c r="H770" s="425"/>
      <c r="I770" s="425"/>
      <c r="J770" s="425"/>
      <c r="K770" s="425"/>
      <c r="L770" s="425"/>
      <c r="M770" s="425"/>
      <c r="N770" s="425"/>
      <c r="O770" s="425"/>
      <c r="P770" s="425"/>
      <c r="Q770" s="425"/>
      <c r="R770" s="425"/>
      <c r="S770" s="425"/>
      <c r="T770" s="425"/>
      <c r="U770" s="425"/>
      <c r="V770" s="425"/>
      <c r="W770" s="425"/>
      <c r="X770" s="425"/>
      <c r="Y770" s="425"/>
      <c r="Z770" s="425"/>
      <c r="AA770" s="425"/>
      <c r="AB770" s="425"/>
      <c r="AC770" s="425"/>
      <c r="AD770" s="425"/>
      <c r="AE770" s="425"/>
      <c r="AF770" s="425"/>
      <c r="AG770" s="425"/>
      <c r="AH770" s="425"/>
      <c r="AI770" s="425"/>
      <c r="AJ770" s="425"/>
      <c r="AK770" s="425"/>
      <c r="AL770" s="425"/>
      <c r="AM770" s="425"/>
      <c r="AN770" s="425"/>
      <c r="AO770" s="425"/>
      <c r="AP770" s="425"/>
      <c r="AQ770" s="425"/>
      <c r="AR770" s="425"/>
      <c r="AS770" s="425"/>
      <c r="AT770" s="425"/>
      <c r="AU770" s="425"/>
      <c r="AV770" s="425"/>
      <c r="AW770" s="425"/>
      <c r="AX770" s="425"/>
      <c r="AY770" s="425"/>
      <c r="AZ770" s="425"/>
      <c r="BA770" s="425"/>
      <c r="BB770" s="425"/>
      <c r="BC770" s="425"/>
      <c r="BD770" s="425"/>
      <c r="BE770" s="425"/>
      <c r="BF770" s="425"/>
      <c r="BG770" s="425"/>
      <c r="BH770" s="425"/>
      <c r="BI770" s="425"/>
      <c r="BJ770" s="425"/>
      <c r="BK770" s="425"/>
    </row>
    <row r="771" spans="1:63" ht="12.75" customHeight="1" x14ac:dyDescent="0.2">
      <c r="A771" s="425"/>
      <c r="B771" s="425"/>
      <c r="C771" s="425"/>
      <c r="D771" s="425"/>
      <c r="E771" s="425"/>
      <c r="F771" s="425"/>
      <c r="G771" s="425"/>
      <c r="H771" s="425"/>
      <c r="I771" s="425"/>
      <c r="J771" s="425"/>
      <c r="K771" s="425"/>
      <c r="L771" s="425"/>
      <c r="M771" s="425"/>
      <c r="N771" s="425"/>
      <c r="O771" s="425"/>
      <c r="P771" s="425"/>
      <c r="Q771" s="425"/>
      <c r="R771" s="425"/>
      <c r="S771" s="425"/>
      <c r="T771" s="425"/>
      <c r="U771" s="425"/>
      <c r="V771" s="425"/>
      <c r="W771" s="425"/>
      <c r="X771" s="425"/>
      <c r="Y771" s="425"/>
      <c r="Z771" s="425"/>
      <c r="AA771" s="425"/>
      <c r="AB771" s="425"/>
      <c r="AC771" s="425"/>
      <c r="AD771" s="425"/>
      <c r="AE771" s="425"/>
      <c r="AF771" s="425"/>
      <c r="AG771" s="425"/>
      <c r="AH771" s="425"/>
      <c r="AI771" s="425"/>
      <c r="AJ771" s="425"/>
      <c r="AK771" s="425"/>
      <c r="AL771" s="425"/>
      <c r="AM771" s="425"/>
      <c r="AN771" s="425"/>
      <c r="AO771" s="425"/>
      <c r="AP771" s="425"/>
      <c r="AQ771" s="425"/>
      <c r="AR771" s="425"/>
      <c r="AS771" s="425"/>
      <c r="AT771" s="425"/>
      <c r="AU771" s="425"/>
      <c r="AV771" s="425"/>
      <c r="AW771" s="425"/>
      <c r="AX771" s="425"/>
      <c r="AY771" s="425"/>
      <c r="AZ771" s="425"/>
      <c r="BA771" s="425"/>
      <c r="BB771" s="425"/>
      <c r="BC771" s="425"/>
      <c r="BD771" s="425"/>
      <c r="BE771" s="425"/>
      <c r="BF771" s="425"/>
      <c r="BG771" s="425"/>
      <c r="BH771" s="425"/>
      <c r="BI771" s="425"/>
      <c r="BJ771" s="425"/>
      <c r="BK771" s="425"/>
    </row>
    <row r="772" spans="1:63" ht="12.75" customHeight="1" x14ac:dyDescent="0.2">
      <c r="A772" s="425"/>
      <c r="B772" s="425"/>
      <c r="C772" s="425"/>
      <c r="D772" s="425"/>
      <c r="E772" s="425"/>
      <c r="F772" s="425"/>
      <c r="G772" s="425"/>
      <c r="H772" s="425"/>
      <c r="I772" s="425"/>
      <c r="J772" s="425"/>
      <c r="K772" s="425"/>
      <c r="L772" s="425"/>
      <c r="M772" s="425"/>
      <c r="N772" s="425"/>
      <c r="O772" s="425"/>
      <c r="P772" s="425"/>
      <c r="Q772" s="425"/>
      <c r="R772" s="425"/>
      <c r="S772" s="425"/>
      <c r="T772" s="425"/>
      <c r="U772" s="425"/>
      <c r="V772" s="425"/>
      <c r="W772" s="425"/>
      <c r="X772" s="425"/>
      <c r="Y772" s="425"/>
      <c r="Z772" s="425"/>
      <c r="AA772" s="425"/>
      <c r="AB772" s="425"/>
      <c r="AC772" s="425"/>
      <c r="AD772" s="425"/>
      <c r="AE772" s="425"/>
      <c r="AF772" s="425"/>
      <c r="AG772" s="425"/>
      <c r="AH772" s="425"/>
      <c r="AI772" s="425"/>
      <c r="AJ772" s="425"/>
      <c r="AK772" s="425"/>
      <c r="AL772" s="425"/>
      <c r="AM772" s="425"/>
      <c r="AN772" s="425"/>
      <c r="AO772" s="425"/>
      <c r="AP772" s="425"/>
      <c r="AQ772" s="425"/>
      <c r="AR772" s="425"/>
      <c r="AS772" s="425"/>
      <c r="AT772" s="425"/>
      <c r="AU772" s="425"/>
      <c r="AV772" s="425"/>
      <c r="AW772" s="425"/>
      <c r="AX772" s="425"/>
      <c r="AY772" s="425"/>
      <c r="AZ772" s="425"/>
      <c r="BA772" s="425"/>
      <c r="BB772" s="425"/>
      <c r="BC772" s="425"/>
      <c r="BD772" s="425"/>
      <c r="BE772" s="425"/>
      <c r="BF772" s="425"/>
      <c r="BG772" s="425"/>
      <c r="BH772" s="425"/>
      <c r="BI772" s="425"/>
      <c r="BJ772" s="425"/>
      <c r="BK772" s="425"/>
    </row>
    <row r="773" spans="1:63" ht="12.75" customHeight="1" x14ac:dyDescent="0.2">
      <c r="A773" s="425"/>
      <c r="B773" s="425"/>
      <c r="C773" s="425"/>
      <c r="D773" s="425"/>
      <c r="E773" s="425"/>
      <c r="F773" s="425"/>
      <c r="G773" s="425"/>
      <c r="H773" s="425"/>
      <c r="I773" s="425"/>
      <c r="J773" s="425"/>
      <c r="K773" s="425"/>
      <c r="L773" s="425"/>
      <c r="M773" s="425"/>
      <c r="N773" s="425"/>
      <c r="O773" s="425"/>
      <c r="P773" s="425"/>
      <c r="Q773" s="425"/>
      <c r="R773" s="425"/>
      <c r="S773" s="425"/>
      <c r="T773" s="425"/>
      <c r="U773" s="425"/>
      <c r="V773" s="425"/>
      <c r="W773" s="425"/>
      <c r="X773" s="425"/>
      <c r="Y773" s="425"/>
      <c r="Z773" s="425"/>
      <c r="AA773" s="425"/>
      <c r="AB773" s="425"/>
      <c r="AC773" s="425"/>
      <c r="AD773" s="425"/>
      <c r="AE773" s="425"/>
      <c r="AF773" s="425"/>
      <c r="AG773" s="425"/>
      <c r="AH773" s="425"/>
      <c r="AI773" s="425"/>
      <c r="AJ773" s="425"/>
      <c r="AK773" s="425"/>
      <c r="AL773" s="425"/>
      <c r="AM773" s="425"/>
      <c r="AN773" s="425"/>
      <c r="AO773" s="425"/>
      <c r="AP773" s="425"/>
      <c r="AQ773" s="425"/>
      <c r="AR773" s="425"/>
      <c r="AS773" s="425"/>
      <c r="AT773" s="425"/>
      <c r="AU773" s="425"/>
      <c r="AV773" s="425"/>
      <c r="AW773" s="425"/>
      <c r="AX773" s="425"/>
      <c r="AY773" s="425"/>
      <c r="AZ773" s="425"/>
      <c r="BA773" s="425"/>
      <c r="BB773" s="425"/>
      <c r="BC773" s="425"/>
      <c r="BD773" s="425"/>
      <c r="BE773" s="425"/>
      <c r="BF773" s="425"/>
      <c r="BG773" s="425"/>
      <c r="BH773" s="425"/>
      <c r="BI773" s="425"/>
      <c r="BJ773" s="425"/>
      <c r="BK773" s="425"/>
    </row>
    <row r="774" spans="1:63" ht="12.75" customHeight="1" x14ac:dyDescent="0.2">
      <c r="A774" s="425"/>
      <c r="B774" s="425"/>
      <c r="C774" s="425"/>
      <c r="D774" s="425"/>
      <c r="E774" s="425"/>
      <c r="F774" s="425"/>
      <c r="G774" s="425"/>
      <c r="H774" s="425"/>
      <c r="I774" s="425"/>
      <c r="J774" s="425"/>
      <c r="K774" s="425"/>
      <c r="L774" s="425"/>
      <c r="M774" s="425"/>
      <c r="N774" s="425"/>
      <c r="O774" s="425"/>
      <c r="P774" s="425"/>
      <c r="Q774" s="425"/>
      <c r="R774" s="425"/>
      <c r="S774" s="425"/>
      <c r="T774" s="425"/>
      <c r="U774" s="425"/>
      <c r="V774" s="425"/>
      <c r="W774" s="425"/>
      <c r="X774" s="425"/>
      <c r="Y774" s="425"/>
      <c r="Z774" s="425"/>
      <c r="AA774" s="425"/>
      <c r="AB774" s="425"/>
      <c r="AC774" s="425"/>
      <c r="AD774" s="425"/>
      <c r="AE774" s="425"/>
      <c r="AF774" s="425"/>
      <c r="AG774" s="425"/>
      <c r="AH774" s="425"/>
      <c r="AI774" s="425"/>
      <c r="AJ774" s="425"/>
      <c r="AK774" s="425"/>
      <c r="AL774" s="425"/>
      <c r="AM774" s="425"/>
      <c r="AN774" s="425"/>
      <c r="AO774" s="425"/>
      <c r="AP774" s="425"/>
      <c r="AQ774" s="425"/>
      <c r="AR774" s="425"/>
      <c r="AS774" s="425"/>
      <c r="AT774" s="425"/>
      <c r="AU774" s="425"/>
      <c r="AV774" s="425"/>
      <c r="AW774" s="425"/>
      <c r="AX774" s="425"/>
      <c r="AY774" s="425"/>
      <c r="AZ774" s="425"/>
      <c r="BA774" s="425"/>
      <c r="BB774" s="425"/>
      <c r="BC774" s="425"/>
      <c r="BD774" s="425"/>
      <c r="BE774" s="425"/>
      <c r="BF774" s="425"/>
      <c r="BG774" s="425"/>
      <c r="BH774" s="425"/>
      <c r="BI774" s="425"/>
      <c r="BJ774" s="425"/>
      <c r="BK774" s="425"/>
    </row>
    <row r="775" spans="1:63" ht="12.75" customHeight="1" x14ac:dyDescent="0.2">
      <c r="A775" s="425"/>
      <c r="B775" s="425"/>
      <c r="C775" s="425"/>
      <c r="D775" s="425"/>
      <c r="E775" s="425"/>
      <c r="F775" s="425"/>
      <c r="G775" s="425"/>
      <c r="H775" s="425"/>
      <c r="I775" s="425"/>
      <c r="J775" s="425"/>
      <c r="K775" s="425"/>
      <c r="L775" s="425"/>
      <c r="M775" s="425"/>
      <c r="N775" s="425"/>
      <c r="O775" s="425"/>
      <c r="P775" s="425"/>
      <c r="Q775" s="425"/>
      <c r="R775" s="425"/>
      <c r="S775" s="425"/>
      <c r="T775" s="425"/>
      <c r="U775" s="425"/>
      <c r="V775" s="425"/>
      <c r="W775" s="425"/>
      <c r="X775" s="425"/>
      <c r="Y775" s="425"/>
      <c r="Z775" s="425"/>
      <c r="AA775" s="425"/>
      <c r="AB775" s="425"/>
      <c r="AC775" s="425"/>
      <c r="AD775" s="425"/>
      <c r="AE775" s="425"/>
      <c r="AF775" s="425"/>
      <c r="AG775" s="425"/>
      <c r="AH775" s="425"/>
      <c r="AI775" s="425"/>
      <c r="AJ775" s="425"/>
      <c r="AK775" s="425"/>
      <c r="AL775" s="425"/>
      <c r="AM775" s="425"/>
      <c r="AN775" s="425"/>
      <c r="AO775" s="425"/>
      <c r="AP775" s="425"/>
      <c r="AQ775" s="425"/>
      <c r="AR775" s="425"/>
      <c r="AS775" s="425"/>
      <c r="AT775" s="425"/>
      <c r="AU775" s="425"/>
      <c r="AV775" s="425"/>
      <c r="AW775" s="425"/>
      <c r="AX775" s="425"/>
      <c r="AY775" s="425"/>
      <c r="AZ775" s="425"/>
      <c r="BA775" s="425"/>
      <c r="BB775" s="425"/>
      <c r="BC775" s="425"/>
      <c r="BD775" s="425"/>
      <c r="BE775" s="425"/>
      <c r="BF775" s="425"/>
      <c r="BG775" s="425"/>
      <c r="BH775" s="425"/>
      <c r="BI775" s="425"/>
      <c r="BJ775" s="425"/>
      <c r="BK775" s="425"/>
    </row>
    <row r="776" spans="1:63" ht="12.75" customHeight="1" x14ac:dyDescent="0.2">
      <c r="A776" s="425"/>
      <c r="B776" s="425"/>
      <c r="C776" s="425"/>
      <c r="D776" s="425"/>
      <c r="E776" s="425"/>
      <c r="F776" s="425"/>
      <c r="G776" s="425"/>
      <c r="H776" s="425"/>
      <c r="I776" s="425"/>
      <c r="J776" s="425"/>
      <c r="K776" s="425"/>
      <c r="L776" s="425"/>
      <c r="M776" s="425"/>
      <c r="N776" s="425"/>
      <c r="O776" s="425"/>
      <c r="P776" s="425"/>
      <c r="Q776" s="425"/>
      <c r="R776" s="425"/>
      <c r="S776" s="425"/>
      <c r="T776" s="425"/>
      <c r="U776" s="425"/>
      <c r="V776" s="425"/>
      <c r="W776" s="425"/>
      <c r="X776" s="425"/>
      <c r="Y776" s="425"/>
      <c r="Z776" s="425"/>
      <c r="AA776" s="425"/>
      <c r="AB776" s="425"/>
      <c r="AC776" s="425"/>
      <c r="AD776" s="425"/>
      <c r="AE776" s="425"/>
      <c r="AF776" s="425"/>
      <c r="AG776" s="425"/>
      <c r="AH776" s="425"/>
      <c r="AI776" s="425"/>
      <c r="AJ776" s="425"/>
      <c r="AK776" s="425"/>
      <c r="AL776" s="425"/>
      <c r="AM776" s="425"/>
      <c r="AN776" s="425"/>
      <c r="AO776" s="425"/>
      <c r="AP776" s="425"/>
      <c r="AQ776" s="425"/>
      <c r="AR776" s="425"/>
      <c r="AS776" s="425"/>
      <c r="AT776" s="425"/>
      <c r="AU776" s="425"/>
      <c r="AV776" s="425"/>
      <c r="AW776" s="425"/>
      <c r="AX776" s="425"/>
      <c r="AY776" s="425"/>
      <c r="AZ776" s="425"/>
      <c r="BA776" s="425"/>
      <c r="BB776" s="425"/>
      <c r="BC776" s="425"/>
      <c r="BD776" s="425"/>
      <c r="BE776" s="425"/>
      <c r="BF776" s="425"/>
      <c r="BG776" s="425"/>
      <c r="BH776" s="425"/>
      <c r="BI776" s="425"/>
      <c r="BJ776" s="425"/>
      <c r="BK776" s="425"/>
    </row>
    <row r="777" spans="1:63" ht="12.75" customHeight="1" x14ac:dyDescent="0.2">
      <c r="A777" s="425"/>
      <c r="B777" s="425"/>
      <c r="C777" s="425"/>
      <c r="D777" s="425"/>
      <c r="E777" s="425"/>
      <c r="F777" s="425"/>
      <c r="G777" s="425"/>
      <c r="H777" s="425"/>
      <c r="I777" s="425"/>
      <c r="J777" s="425"/>
      <c r="K777" s="425"/>
      <c r="L777" s="425"/>
      <c r="M777" s="425"/>
      <c r="N777" s="425"/>
      <c r="O777" s="425"/>
      <c r="P777" s="425"/>
      <c r="Q777" s="425"/>
      <c r="R777" s="425"/>
      <c r="S777" s="425"/>
      <c r="T777" s="425"/>
      <c r="U777" s="425"/>
      <c r="V777" s="425"/>
      <c r="W777" s="425"/>
      <c r="X777" s="425"/>
      <c r="Y777" s="425"/>
      <c r="Z777" s="425"/>
      <c r="AA777" s="425"/>
      <c r="AB777" s="425"/>
      <c r="AC777" s="425"/>
      <c r="AD777" s="425"/>
      <c r="AE777" s="425"/>
      <c r="AF777" s="425"/>
      <c r="AG777" s="425"/>
      <c r="AH777" s="425"/>
      <c r="AI777" s="425"/>
      <c r="AJ777" s="425"/>
      <c r="AK777" s="425"/>
      <c r="AL777" s="425"/>
      <c r="AM777" s="425"/>
      <c r="AN777" s="425"/>
      <c r="AO777" s="425"/>
      <c r="AP777" s="425"/>
      <c r="AQ777" s="425"/>
      <c r="AR777" s="425"/>
      <c r="AS777" s="425"/>
      <c r="AT777" s="425"/>
      <c r="AU777" s="425"/>
      <c r="AV777" s="425"/>
      <c r="AW777" s="425"/>
      <c r="AX777" s="425"/>
      <c r="AY777" s="425"/>
      <c r="AZ777" s="425"/>
      <c r="BA777" s="425"/>
      <c r="BB777" s="425"/>
      <c r="BC777" s="425"/>
      <c r="BD777" s="425"/>
      <c r="BE777" s="425"/>
      <c r="BF777" s="425"/>
      <c r="BG777" s="425"/>
      <c r="BH777" s="425"/>
      <c r="BI777" s="425"/>
      <c r="BJ777" s="425"/>
      <c r="BK777" s="425"/>
    </row>
    <row r="778" spans="1:63" ht="12.75" customHeight="1" x14ac:dyDescent="0.2">
      <c r="A778" s="425"/>
      <c r="B778" s="425"/>
      <c r="C778" s="425"/>
      <c r="D778" s="425"/>
      <c r="E778" s="425"/>
      <c r="F778" s="425"/>
      <c r="G778" s="425"/>
      <c r="H778" s="425"/>
      <c r="I778" s="425"/>
      <c r="J778" s="425"/>
      <c r="K778" s="425"/>
      <c r="L778" s="425"/>
      <c r="M778" s="425"/>
      <c r="N778" s="425"/>
      <c r="O778" s="425"/>
      <c r="P778" s="425"/>
      <c r="Q778" s="425"/>
      <c r="R778" s="425"/>
      <c r="S778" s="425"/>
      <c r="T778" s="425"/>
      <c r="U778" s="425"/>
      <c r="V778" s="425"/>
      <c r="W778" s="425"/>
      <c r="X778" s="425"/>
      <c r="Y778" s="425"/>
      <c r="Z778" s="425"/>
      <c r="AA778" s="425"/>
      <c r="AB778" s="425"/>
      <c r="AC778" s="425"/>
      <c r="AD778" s="425"/>
      <c r="AE778" s="425"/>
      <c r="AF778" s="425"/>
      <c r="AG778" s="425"/>
      <c r="AH778" s="425"/>
      <c r="AI778" s="425"/>
      <c r="AJ778" s="425"/>
      <c r="AK778" s="425"/>
      <c r="AL778" s="425"/>
      <c r="AM778" s="425"/>
      <c r="AN778" s="425"/>
      <c r="AO778" s="425"/>
      <c r="AP778" s="425"/>
      <c r="AQ778" s="425"/>
      <c r="AR778" s="425"/>
      <c r="AS778" s="425"/>
      <c r="AT778" s="425"/>
      <c r="AU778" s="425"/>
      <c r="AV778" s="425"/>
      <c r="AW778" s="425"/>
      <c r="AX778" s="425"/>
      <c r="AY778" s="425"/>
      <c r="AZ778" s="425"/>
      <c r="BA778" s="425"/>
      <c r="BB778" s="425"/>
      <c r="BC778" s="425"/>
      <c r="BD778" s="425"/>
      <c r="BE778" s="425"/>
      <c r="BF778" s="425"/>
      <c r="BG778" s="425"/>
      <c r="BH778" s="425"/>
      <c r="BI778" s="425"/>
      <c r="BJ778" s="425"/>
      <c r="BK778" s="425"/>
    </row>
    <row r="779" spans="1:63" ht="12.75" customHeight="1" x14ac:dyDescent="0.2">
      <c r="A779" s="425"/>
      <c r="B779" s="425"/>
      <c r="C779" s="425"/>
      <c r="D779" s="425"/>
      <c r="E779" s="425"/>
      <c r="F779" s="425"/>
      <c r="G779" s="425"/>
      <c r="H779" s="425"/>
      <c r="I779" s="425"/>
      <c r="J779" s="425"/>
      <c r="K779" s="425"/>
      <c r="L779" s="425"/>
      <c r="M779" s="425"/>
      <c r="N779" s="425"/>
      <c r="O779" s="425"/>
      <c r="P779" s="425"/>
      <c r="Q779" s="425"/>
      <c r="R779" s="425"/>
      <c r="S779" s="425"/>
      <c r="T779" s="425"/>
      <c r="U779" s="425"/>
      <c r="V779" s="425"/>
      <c r="W779" s="425"/>
      <c r="X779" s="425"/>
      <c r="Y779" s="425"/>
      <c r="Z779" s="425"/>
      <c r="AA779" s="425"/>
      <c r="AB779" s="425"/>
      <c r="AC779" s="425"/>
      <c r="AD779" s="425"/>
      <c r="AE779" s="425"/>
      <c r="AF779" s="425"/>
      <c r="AG779" s="425"/>
      <c r="AH779" s="425"/>
      <c r="AI779" s="425"/>
      <c r="AJ779" s="425"/>
      <c r="AK779" s="425"/>
      <c r="AL779" s="425"/>
      <c r="AM779" s="425"/>
      <c r="AN779" s="425"/>
      <c r="AO779" s="425"/>
      <c r="AP779" s="425"/>
      <c r="AQ779" s="425"/>
      <c r="AR779" s="425"/>
      <c r="AS779" s="425"/>
      <c r="AT779" s="425"/>
      <c r="AU779" s="425"/>
      <c r="AV779" s="425"/>
      <c r="AW779" s="425"/>
      <c r="AX779" s="425"/>
      <c r="AY779" s="425"/>
      <c r="AZ779" s="425"/>
      <c r="BA779" s="425"/>
      <c r="BB779" s="425"/>
      <c r="BC779" s="425"/>
      <c r="BD779" s="425"/>
      <c r="BE779" s="425"/>
      <c r="BF779" s="425"/>
      <c r="BG779" s="425"/>
      <c r="BH779" s="425"/>
      <c r="BI779" s="425"/>
      <c r="BJ779" s="425"/>
      <c r="BK779" s="425"/>
    </row>
    <row r="780" spans="1:63" ht="12.75" customHeight="1" x14ac:dyDescent="0.2">
      <c r="A780" s="425"/>
      <c r="B780" s="425"/>
      <c r="C780" s="425"/>
      <c r="D780" s="425"/>
      <c r="E780" s="425"/>
      <c r="F780" s="425"/>
      <c r="G780" s="425"/>
      <c r="H780" s="425"/>
      <c r="I780" s="425"/>
      <c r="J780" s="425"/>
      <c r="K780" s="425"/>
      <c r="L780" s="425"/>
      <c r="M780" s="425"/>
      <c r="N780" s="425"/>
      <c r="O780" s="425"/>
      <c r="P780" s="425"/>
      <c r="Q780" s="425"/>
      <c r="R780" s="425"/>
      <c r="S780" s="425"/>
      <c r="T780" s="425"/>
      <c r="U780" s="425"/>
      <c r="V780" s="425"/>
      <c r="W780" s="425"/>
      <c r="X780" s="425"/>
      <c r="Y780" s="425"/>
      <c r="Z780" s="425"/>
      <c r="AA780" s="425"/>
      <c r="AB780" s="425"/>
      <c r="AC780" s="425"/>
      <c r="AD780" s="425"/>
      <c r="AE780" s="425"/>
      <c r="AF780" s="425"/>
      <c r="AG780" s="425"/>
      <c r="AH780" s="425"/>
      <c r="AI780" s="425"/>
      <c r="AJ780" s="425"/>
      <c r="AK780" s="425"/>
      <c r="AL780" s="425"/>
      <c r="AM780" s="425"/>
      <c r="AN780" s="425"/>
      <c r="AO780" s="425"/>
      <c r="AP780" s="425"/>
      <c r="AQ780" s="425"/>
      <c r="AR780" s="425"/>
      <c r="AS780" s="425"/>
      <c r="AT780" s="425"/>
      <c r="AU780" s="425"/>
      <c r="AV780" s="425"/>
      <c r="AW780" s="425"/>
      <c r="AX780" s="425"/>
      <c r="AY780" s="425"/>
      <c r="AZ780" s="425"/>
      <c r="BA780" s="425"/>
      <c r="BB780" s="425"/>
      <c r="BC780" s="425"/>
      <c r="BD780" s="425"/>
      <c r="BE780" s="425"/>
      <c r="BF780" s="425"/>
      <c r="BG780" s="425"/>
      <c r="BH780" s="425"/>
      <c r="BI780" s="425"/>
      <c r="BJ780" s="425"/>
      <c r="BK780" s="425"/>
    </row>
    <row r="781" spans="1:63" ht="12.75" customHeight="1" x14ac:dyDescent="0.2">
      <c r="A781" s="425"/>
      <c r="B781" s="425"/>
      <c r="C781" s="425"/>
      <c r="D781" s="425"/>
      <c r="E781" s="425"/>
      <c r="F781" s="425"/>
      <c r="G781" s="425"/>
      <c r="H781" s="425"/>
      <c r="I781" s="425"/>
      <c r="J781" s="425"/>
      <c r="K781" s="425"/>
      <c r="L781" s="425"/>
      <c r="M781" s="425"/>
      <c r="N781" s="425"/>
      <c r="O781" s="425"/>
      <c r="P781" s="425"/>
      <c r="Q781" s="425"/>
      <c r="R781" s="425"/>
      <c r="S781" s="425"/>
      <c r="T781" s="425"/>
      <c r="U781" s="425"/>
      <c r="V781" s="425"/>
      <c r="W781" s="425"/>
      <c r="X781" s="425"/>
      <c r="Y781" s="425"/>
      <c r="Z781" s="425"/>
      <c r="AA781" s="425"/>
      <c r="AB781" s="425"/>
      <c r="AC781" s="425"/>
      <c r="AD781" s="425"/>
      <c r="AE781" s="425"/>
      <c r="AF781" s="425"/>
      <c r="AG781" s="425"/>
      <c r="AH781" s="425"/>
      <c r="AI781" s="425"/>
      <c r="AJ781" s="425"/>
      <c r="AK781" s="425"/>
      <c r="AL781" s="425"/>
      <c r="AM781" s="425"/>
      <c r="AN781" s="425"/>
      <c r="AO781" s="425"/>
      <c r="AP781" s="425"/>
      <c r="AQ781" s="425"/>
      <c r="AR781" s="425"/>
      <c r="AS781" s="425"/>
      <c r="AT781" s="425"/>
      <c r="AU781" s="425"/>
      <c r="AV781" s="425"/>
      <c r="AW781" s="425"/>
      <c r="AX781" s="425"/>
      <c r="AY781" s="425"/>
      <c r="AZ781" s="425"/>
      <c r="BA781" s="425"/>
      <c r="BB781" s="425"/>
      <c r="BC781" s="425"/>
      <c r="BD781" s="425"/>
      <c r="BE781" s="425"/>
      <c r="BF781" s="425"/>
      <c r="BG781" s="425"/>
      <c r="BH781" s="425"/>
      <c r="BI781" s="425"/>
      <c r="BJ781" s="425"/>
      <c r="BK781" s="425"/>
    </row>
    <row r="782" spans="1:63" ht="12.75" customHeight="1" x14ac:dyDescent="0.2">
      <c r="A782" s="425"/>
      <c r="B782" s="425"/>
      <c r="C782" s="425"/>
      <c r="D782" s="425"/>
      <c r="E782" s="425"/>
      <c r="F782" s="425"/>
      <c r="G782" s="425"/>
      <c r="H782" s="425"/>
      <c r="I782" s="425"/>
      <c r="J782" s="425"/>
      <c r="K782" s="425"/>
      <c r="L782" s="425"/>
      <c r="M782" s="425"/>
      <c r="N782" s="425"/>
      <c r="O782" s="425"/>
      <c r="P782" s="425"/>
      <c r="Q782" s="425"/>
      <c r="R782" s="425"/>
      <c r="S782" s="425"/>
      <c r="T782" s="425"/>
      <c r="U782" s="425"/>
      <c r="V782" s="425"/>
      <c r="W782" s="425"/>
      <c r="X782" s="425"/>
      <c r="Y782" s="425"/>
      <c r="Z782" s="425"/>
      <c r="AA782" s="425"/>
      <c r="AB782" s="425"/>
      <c r="AC782" s="425"/>
      <c r="AD782" s="425"/>
      <c r="AE782" s="425"/>
      <c r="AF782" s="425"/>
      <c r="AG782" s="425"/>
      <c r="AH782" s="425"/>
      <c r="AI782" s="425"/>
      <c r="AJ782" s="425"/>
      <c r="AK782" s="425"/>
      <c r="AL782" s="425"/>
      <c r="AM782" s="425"/>
      <c r="AN782" s="425"/>
      <c r="AO782" s="425"/>
      <c r="AP782" s="425"/>
      <c r="AQ782" s="425"/>
      <c r="AR782" s="425"/>
      <c r="AS782" s="425"/>
      <c r="AT782" s="425"/>
      <c r="AU782" s="425"/>
      <c r="AV782" s="425"/>
      <c r="AW782" s="425"/>
      <c r="AX782" s="425"/>
      <c r="AY782" s="425"/>
      <c r="AZ782" s="425"/>
      <c r="BA782" s="425"/>
      <c r="BB782" s="425"/>
      <c r="BC782" s="425"/>
      <c r="BD782" s="425"/>
      <c r="BE782" s="425"/>
      <c r="BF782" s="425"/>
      <c r="BG782" s="425"/>
      <c r="BH782" s="425"/>
      <c r="BI782" s="425"/>
      <c r="BJ782" s="425"/>
      <c r="BK782" s="425"/>
    </row>
    <row r="783" spans="1:63" ht="12.75" customHeight="1" x14ac:dyDescent="0.2">
      <c r="A783" s="425"/>
      <c r="B783" s="425"/>
      <c r="C783" s="425"/>
      <c r="D783" s="425"/>
      <c r="E783" s="425"/>
      <c r="F783" s="425"/>
      <c r="G783" s="425"/>
      <c r="H783" s="425"/>
      <c r="I783" s="425"/>
      <c r="J783" s="425"/>
      <c r="K783" s="425"/>
      <c r="L783" s="425"/>
      <c r="M783" s="425"/>
      <c r="N783" s="425"/>
      <c r="O783" s="425"/>
      <c r="P783" s="425"/>
      <c r="Q783" s="425"/>
      <c r="R783" s="425"/>
      <c r="S783" s="425"/>
      <c r="T783" s="425"/>
      <c r="U783" s="425"/>
      <c r="V783" s="425"/>
      <c r="W783" s="425"/>
      <c r="X783" s="425"/>
      <c r="Y783" s="425"/>
      <c r="Z783" s="425"/>
      <c r="AA783" s="425"/>
      <c r="AB783" s="425"/>
      <c r="AC783" s="425"/>
      <c r="AD783" s="425"/>
      <c r="AE783" s="425"/>
      <c r="AF783" s="425"/>
      <c r="AG783" s="425"/>
      <c r="AH783" s="425"/>
      <c r="AI783" s="425"/>
      <c r="AJ783" s="425"/>
      <c r="AK783" s="425"/>
      <c r="AL783" s="425"/>
      <c r="AM783" s="425"/>
      <c r="AN783" s="425"/>
      <c r="AO783" s="425"/>
      <c r="AP783" s="425"/>
      <c r="AQ783" s="425"/>
      <c r="AR783" s="425"/>
      <c r="AS783" s="425"/>
      <c r="AT783" s="425"/>
      <c r="AU783" s="425"/>
      <c r="AV783" s="425"/>
      <c r="AW783" s="425"/>
      <c r="AX783" s="425"/>
      <c r="AY783" s="425"/>
      <c r="AZ783" s="425"/>
      <c r="BA783" s="425"/>
      <c r="BB783" s="425"/>
      <c r="BC783" s="425"/>
      <c r="BD783" s="425"/>
      <c r="BE783" s="425"/>
      <c r="BF783" s="425"/>
      <c r="BG783" s="425"/>
      <c r="BH783" s="425"/>
      <c r="BI783" s="425"/>
      <c r="BJ783" s="425"/>
      <c r="BK783" s="425"/>
    </row>
    <row r="784" spans="1:63" ht="12.75" customHeight="1" x14ac:dyDescent="0.2">
      <c r="A784" s="425"/>
      <c r="B784" s="425"/>
      <c r="C784" s="425"/>
      <c r="D784" s="425"/>
      <c r="E784" s="425"/>
      <c r="F784" s="425"/>
      <c r="G784" s="425"/>
      <c r="H784" s="425"/>
      <c r="I784" s="425"/>
      <c r="J784" s="425"/>
      <c r="K784" s="425"/>
      <c r="L784" s="425"/>
      <c r="M784" s="425"/>
      <c r="N784" s="425"/>
      <c r="O784" s="425"/>
      <c r="P784" s="425"/>
      <c r="Q784" s="425"/>
      <c r="R784" s="425"/>
      <c r="S784" s="425"/>
      <c r="T784" s="425"/>
      <c r="U784" s="425"/>
      <c r="V784" s="425"/>
      <c r="W784" s="425"/>
      <c r="X784" s="425"/>
      <c r="Y784" s="425"/>
      <c r="Z784" s="425"/>
      <c r="AA784" s="425"/>
      <c r="AB784" s="425"/>
      <c r="AC784" s="425"/>
      <c r="AD784" s="425"/>
      <c r="AE784" s="425"/>
      <c r="AF784" s="425"/>
      <c r="AG784" s="425"/>
      <c r="AH784" s="425"/>
      <c r="AI784" s="425"/>
      <c r="AJ784" s="425"/>
      <c r="AK784" s="425"/>
      <c r="AL784" s="425"/>
      <c r="AM784" s="425"/>
      <c r="AN784" s="425"/>
      <c r="AO784" s="425"/>
      <c r="AP784" s="425"/>
      <c r="AQ784" s="425"/>
      <c r="AR784" s="425"/>
      <c r="AS784" s="425"/>
      <c r="AT784" s="425"/>
      <c r="AU784" s="425"/>
      <c r="AV784" s="425"/>
      <c r="AW784" s="425"/>
      <c r="AX784" s="425"/>
      <c r="AY784" s="425"/>
      <c r="AZ784" s="425"/>
      <c r="BA784" s="425"/>
      <c r="BB784" s="425"/>
      <c r="BC784" s="425"/>
      <c r="BD784" s="425"/>
      <c r="BE784" s="425"/>
      <c r="BF784" s="425"/>
      <c r="BG784" s="425"/>
      <c r="BH784" s="425"/>
      <c r="BI784" s="425"/>
      <c r="BJ784" s="425"/>
      <c r="BK784" s="425"/>
    </row>
    <row r="785" spans="1:63" ht="12.75" customHeight="1" x14ac:dyDescent="0.2">
      <c r="A785" s="425"/>
      <c r="B785" s="425"/>
      <c r="C785" s="425"/>
      <c r="D785" s="425"/>
      <c r="E785" s="425"/>
      <c r="F785" s="425"/>
      <c r="G785" s="425"/>
      <c r="H785" s="425"/>
      <c r="I785" s="425"/>
      <c r="J785" s="425"/>
      <c r="K785" s="425"/>
      <c r="L785" s="425"/>
      <c r="M785" s="425"/>
      <c r="N785" s="425"/>
      <c r="O785" s="425"/>
      <c r="P785" s="425"/>
      <c r="Q785" s="425"/>
      <c r="R785" s="425"/>
      <c r="S785" s="425"/>
      <c r="T785" s="425"/>
      <c r="U785" s="425"/>
      <c r="V785" s="425"/>
      <c r="W785" s="425"/>
      <c r="X785" s="425"/>
      <c r="Y785" s="425"/>
      <c r="Z785" s="425"/>
      <c r="AA785" s="425"/>
      <c r="AB785" s="425"/>
      <c r="AC785" s="425"/>
      <c r="AD785" s="425"/>
      <c r="AE785" s="425"/>
      <c r="AF785" s="425"/>
      <c r="AG785" s="425"/>
      <c r="AH785" s="425"/>
      <c r="AI785" s="425"/>
      <c r="AJ785" s="425"/>
      <c r="AK785" s="425"/>
      <c r="AL785" s="425"/>
      <c r="AM785" s="425"/>
      <c r="AN785" s="425"/>
      <c r="AO785" s="425"/>
      <c r="AP785" s="425"/>
      <c r="AQ785" s="425"/>
      <c r="AR785" s="425"/>
      <c r="AS785" s="425"/>
      <c r="AT785" s="425"/>
      <c r="AU785" s="425"/>
      <c r="AV785" s="425"/>
      <c r="AW785" s="425"/>
      <c r="AX785" s="425"/>
      <c r="AY785" s="425"/>
      <c r="AZ785" s="425"/>
      <c r="BA785" s="425"/>
      <c r="BB785" s="425"/>
      <c r="BC785" s="425"/>
      <c r="BD785" s="425"/>
      <c r="BE785" s="425"/>
      <c r="BF785" s="425"/>
      <c r="BG785" s="425"/>
      <c r="BH785" s="425"/>
      <c r="BI785" s="425"/>
      <c r="BJ785" s="425"/>
      <c r="BK785" s="425"/>
    </row>
    <row r="786" spans="1:63" ht="12.75" customHeight="1" x14ac:dyDescent="0.2">
      <c r="A786" s="425"/>
      <c r="B786" s="425"/>
      <c r="C786" s="425"/>
      <c r="D786" s="425"/>
      <c r="E786" s="425"/>
      <c r="F786" s="425"/>
      <c r="G786" s="425"/>
      <c r="H786" s="425"/>
      <c r="I786" s="425"/>
      <c r="J786" s="425"/>
      <c r="K786" s="425"/>
      <c r="L786" s="425"/>
      <c r="M786" s="425"/>
      <c r="N786" s="425"/>
      <c r="O786" s="425"/>
      <c r="P786" s="425"/>
      <c r="Q786" s="425"/>
      <c r="R786" s="425"/>
      <c r="S786" s="425"/>
      <c r="T786" s="425"/>
      <c r="U786" s="425"/>
      <c r="V786" s="425"/>
      <c r="W786" s="425"/>
      <c r="X786" s="425"/>
      <c r="Y786" s="425"/>
      <c r="Z786" s="425"/>
      <c r="AA786" s="425"/>
      <c r="AB786" s="425"/>
      <c r="AC786" s="425"/>
      <c r="AD786" s="425"/>
      <c r="AE786" s="425"/>
      <c r="AF786" s="425"/>
      <c r="AG786" s="425"/>
      <c r="AH786" s="425"/>
      <c r="AI786" s="425"/>
      <c r="AJ786" s="425"/>
      <c r="AK786" s="425"/>
      <c r="AL786" s="425"/>
      <c r="AM786" s="425"/>
      <c r="AN786" s="425"/>
      <c r="AO786" s="425"/>
      <c r="AP786" s="425"/>
      <c r="AQ786" s="425"/>
      <c r="AR786" s="425"/>
      <c r="AS786" s="425"/>
      <c r="AT786" s="425"/>
      <c r="AU786" s="425"/>
      <c r="AV786" s="425"/>
      <c r="AW786" s="425"/>
      <c r="AX786" s="425"/>
      <c r="AY786" s="425"/>
      <c r="AZ786" s="425"/>
      <c r="BA786" s="425"/>
      <c r="BB786" s="425"/>
      <c r="BC786" s="425"/>
      <c r="BD786" s="425"/>
      <c r="BE786" s="425"/>
      <c r="BF786" s="425"/>
      <c r="BG786" s="425"/>
      <c r="BH786" s="425"/>
      <c r="BI786" s="425"/>
      <c r="BJ786" s="425"/>
      <c r="BK786" s="425"/>
    </row>
    <row r="787" spans="1:63" ht="12.75" customHeight="1" x14ac:dyDescent="0.2">
      <c r="A787" s="425"/>
      <c r="B787" s="425"/>
      <c r="C787" s="425"/>
      <c r="D787" s="425"/>
      <c r="E787" s="425"/>
      <c r="F787" s="425"/>
      <c r="G787" s="425"/>
      <c r="H787" s="425"/>
      <c r="I787" s="425"/>
      <c r="J787" s="425"/>
      <c r="K787" s="425"/>
      <c r="L787" s="425"/>
      <c r="M787" s="425"/>
      <c r="N787" s="425"/>
      <c r="O787" s="425"/>
      <c r="P787" s="425"/>
      <c r="Q787" s="425"/>
      <c r="R787" s="425"/>
      <c r="S787" s="425"/>
      <c r="T787" s="425"/>
      <c r="U787" s="425"/>
      <c r="V787" s="425"/>
      <c r="W787" s="425"/>
      <c r="X787" s="425"/>
      <c r="Y787" s="425"/>
      <c r="Z787" s="425"/>
      <c r="AA787" s="425"/>
      <c r="AB787" s="425"/>
      <c r="AC787" s="425"/>
      <c r="AD787" s="425"/>
      <c r="AE787" s="425"/>
      <c r="AF787" s="425"/>
      <c r="AG787" s="425"/>
      <c r="AH787" s="425"/>
      <c r="AI787" s="425"/>
      <c r="AJ787" s="425"/>
      <c r="AK787" s="425"/>
      <c r="AL787" s="425"/>
      <c r="AM787" s="425"/>
      <c r="AN787" s="425"/>
      <c r="AO787" s="425"/>
      <c r="AP787" s="425"/>
      <c r="AQ787" s="425"/>
      <c r="AR787" s="425"/>
      <c r="AS787" s="425"/>
      <c r="AT787" s="425"/>
      <c r="AU787" s="425"/>
      <c r="AV787" s="425"/>
      <c r="AW787" s="425"/>
      <c r="AX787" s="425"/>
      <c r="AY787" s="425"/>
      <c r="AZ787" s="425"/>
      <c r="BA787" s="425"/>
      <c r="BB787" s="425"/>
      <c r="BC787" s="425"/>
      <c r="BD787" s="425"/>
      <c r="BE787" s="425"/>
      <c r="BF787" s="425"/>
      <c r="BG787" s="425"/>
      <c r="BH787" s="425"/>
      <c r="BI787" s="425"/>
      <c r="BJ787" s="425"/>
      <c r="BK787" s="425"/>
    </row>
    <row r="788" spans="1:63" ht="12.75" customHeight="1" x14ac:dyDescent="0.2">
      <c r="A788" s="425"/>
      <c r="B788" s="425"/>
      <c r="C788" s="425"/>
      <c r="D788" s="425"/>
      <c r="E788" s="425"/>
      <c r="F788" s="425"/>
      <c r="G788" s="425"/>
      <c r="H788" s="425"/>
      <c r="I788" s="425"/>
      <c r="J788" s="425"/>
      <c r="K788" s="425"/>
      <c r="L788" s="425"/>
      <c r="M788" s="425"/>
      <c r="N788" s="425"/>
      <c r="O788" s="425"/>
      <c r="P788" s="425"/>
      <c r="Q788" s="425"/>
      <c r="R788" s="425"/>
      <c r="S788" s="425"/>
      <c r="T788" s="425"/>
      <c r="U788" s="425"/>
      <c r="V788" s="425"/>
      <c r="W788" s="425"/>
      <c r="X788" s="425"/>
      <c r="Y788" s="425"/>
      <c r="Z788" s="425"/>
      <c r="AA788" s="425"/>
      <c r="AB788" s="425"/>
      <c r="AC788" s="425"/>
      <c r="AD788" s="425"/>
      <c r="AE788" s="425"/>
      <c r="AF788" s="425"/>
      <c r="AG788" s="425"/>
      <c r="AH788" s="425"/>
      <c r="AI788" s="425"/>
      <c r="AJ788" s="425"/>
      <c r="AK788" s="425"/>
      <c r="AL788" s="425"/>
      <c r="AM788" s="425"/>
      <c r="AN788" s="425"/>
      <c r="AO788" s="425"/>
      <c r="AP788" s="425"/>
      <c r="AQ788" s="425"/>
      <c r="AR788" s="425"/>
      <c r="AS788" s="425"/>
      <c r="AT788" s="425"/>
      <c r="AU788" s="425"/>
      <c r="AV788" s="425"/>
      <c r="AW788" s="425"/>
      <c r="AX788" s="425"/>
      <c r="AY788" s="425"/>
      <c r="AZ788" s="425"/>
      <c r="BA788" s="425"/>
      <c r="BB788" s="425"/>
      <c r="BC788" s="425"/>
      <c r="BD788" s="425"/>
      <c r="BE788" s="425"/>
      <c r="BF788" s="425"/>
      <c r="BG788" s="425"/>
      <c r="BH788" s="425"/>
      <c r="BI788" s="425"/>
      <c r="BJ788" s="425"/>
      <c r="BK788" s="425"/>
    </row>
    <row r="789" spans="1:63" ht="12.75" customHeight="1" x14ac:dyDescent="0.2">
      <c r="A789" s="425"/>
      <c r="B789" s="425"/>
      <c r="C789" s="425"/>
      <c r="D789" s="425"/>
      <c r="E789" s="425"/>
      <c r="F789" s="425"/>
      <c r="G789" s="425"/>
      <c r="H789" s="425"/>
      <c r="I789" s="425"/>
      <c r="J789" s="425"/>
      <c r="K789" s="425"/>
      <c r="L789" s="425"/>
      <c r="M789" s="425"/>
      <c r="N789" s="425"/>
      <c r="O789" s="425"/>
      <c r="P789" s="425"/>
      <c r="Q789" s="425"/>
      <c r="R789" s="425"/>
      <c r="S789" s="425"/>
      <c r="T789" s="425"/>
      <c r="U789" s="425"/>
      <c r="V789" s="425"/>
      <c r="W789" s="425"/>
      <c r="X789" s="425"/>
      <c r="Y789" s="425"/>
      <c r="Z789" s="425"/>
      <c r="AA789" s="425"/>
      <c r="AB789" s="425"/>
      <c r="AC789" s="425"/>
      <c r="AD789" s="425"/>
      <c r="AE789" s="425"/>
      <c r="AF789" s="425"/>
      <c r="AG789" s="425"/>
      <c r="AH789" s="425"/>
      <c r="AI789" s="425"/>
      <c r="AJ789" s="425"/>
      <c r="AK789" s="425"/>
      <c r="AL789" s="425"/>
      <c r="AM789" s="425"/>
      <c r="AN789" s="425"/>
      <c r="AO789" s="425"/>
      <c r="AP789" s="425"/>
      <c r="AQ789" s="425"/>
      <c r="AR789" s="425"/>
      <c r="AS789" s="425"/>
      <c r="AT789" s="425"/>
      <c r="AU789" s="425"/>
      <c r="AV789" s="425"/>
      <c r="AW789" s="425"/>
      <c r="AX789" s="425"/>
      <c r="AY789" s="425"/>
      <c r="AZ789" s="425"/>
      <c r="BA789" s="425"/>
      <c r="BB789" s="425"/>
      <c r="BC789" s="425"/>
      <c r="BD789" s="425"/>
      <c r="BE789" s="425"/>
      <c r="BF789" s="425"/>
      <c r="BG789" s="425"/>
      <c r="BH789" s="425"/>
      <c r="BI789" s="425"/>
      <c r="BJ789" s="425"/>
      <c r="BK789" s="425"/>
    </row>
    <row r="790" spans="1:63" ht="12.75" customHeight="1" x14ac:dyDescent="0.2">
      <c r="A790" s="425"/>
      <c r="B790" s="425"/>
      <c r="C790" s="425"/>
      <c r="D790" s="425"/>
      <c r="E790" s="425"/>
      <c r="F790" s="425"/>
      <c r="G790" s="425"/>
      <c r="H790" s="425"/>
      <c r="I790" s="425"/>
      <c r="J790" s="425"/>
      <c r="K790" s="425"/>
      <c r="L790" s="425"/>
      <c r="M790" s="425"/>
      <c r="N790" s="425"/>
      <c r="O790" s="425"/>
      <c r="P790" s="425"/>
      <c r="Q790" s="425"/>
      <c r="R790" s="425"/>
      <c r="S790" s="425"/>
      <c r="T790" s="425"/>
      <c r="U790" s="425"/>
      <c r="V790" s="425"/>
      <c r="W790" s="425"/>
      <c r="X790" s="425"/>
      <c r="Y790" s="425"/>
      <c r="Z790" s="425"/>
      <c r="AA790" s="425"/>
      <c r="AB790" s="425"/>
      <c r="AC790" s="425"/>
      <c r="AD790" s="425"/>
      <c r="AE790" s="425"/>
      <c r="AF790" s="425"/>
      <c r="AG790" s="425"/>
      <c r="AH790" s="425"/>
      <c r="AI790" s="425"/>
      <c r="AJ790" s="425"/>
      <c r="AK790" s="425"/>
      <c r="AL790" s="425"/>
      <c r="AM790" s="425"/>
      <c r="AN790" s="425"/>
      <c r="AO790" s="425"/>
      <c r="AP790" s="425"/>
      <c r="AQ790" s="425"/>
      <c r="AR790" s="425"/>
      <c r="AS790" s="425"/>
      <c r="AT790" s="425"/>
      <c r="AU790" s="425"/>
      <c r="AV790" s="425"/>
      <c r="AW790" s="425"/>
      <c r="AX790" s="425"/>
      <c r="AY790" s="425"/>
      <c r="AZ790" s="425"/>
      <c r="BA790" s="425"/>
      <c r="BB790" s="425"/>
      <c r="BC790" s="425"/>
      <c r="BD790" s="425"/>
      <c r="BE790" s="425"/>
      <c r="BF790" s="425"/>
      <c r="BG790" s="425"/>
      <c r="BH790" s="425"/>
      <c r="BI790" s="425"/>
      <c r="BJ790" s="425"/>
      <c r="BK790" s="425"/>
    </row>
    <row r="791" spans="1:63" ht="12.75" customHeight="1" x14ac:dyDescent="0.2">
      <c r="A791" s="425"/>
      <c r="B791" s="425"/>
      <c r="C791" s="425"/>
      <c r="D791" s="425"/>
      <c r="E791" s="425"/>
      <c r="F791" s="425"/>
      <c r="G791" s="425"/>
      <c r="H791" s="425"/>
      <c r="I791" s="425"/>
      <c r="J791" s="425"/>
      <c r="K791" s="425"/>
      <c r="L791" s="425"/>
      <c r="M791" s="425"/>
      <c r="N791" s="425"/>
      <c r="O791" s="425"/>
      <c r="P791" s="425"/>
      <c r="Q791" s="425"/>
      <c r="R791" s="425"/>
      <c r="S791" s="425"/>
      <c r="T791" s="425"/>
      <c r="U791" s="425"/>
      <c r="V791" s="425"/>
      <c r="W791" s="425"/>
      <c r="X791" s="425"/>
      <c r="Y791" s="425"/>
      <c r="Z791" s="425"/>
      <c r="AA791" s="425"/>
      <c r="AB791" s="425"/>
      <c r="AC791" s="425"/>
      <c r="AD791" s="425"/>
      <c r="AE791" s="425"/>
      <c r="AF791" s="425"/>
      <c r="AG791" s="425"/>
      <c r="AH791" s="425"/>
      <c r="AI791" s="425"/>
      <c r="AJ791" s="425"/>
      <c r="AK791" s="425"/>
      <c r="AL791" s="425"/>
      <c r="AM791" s="425"/>
      <c r="AN791" s="425"/>
      <c r="AO791" s="425"/>
      <c r="AP791" s="425"/>
      <c r="AQ791" s="425"/>
      <c r="AR791" s="425"/>
      <c r="AS791" s="425"/>
      <c r="AT791" s="425"/>
      <c r="AU791" s="425"/>
      <c r="AV791" s="425"/>
      <c r="AW791" s="425"/>
      <c r="AX791" s="425"/>
      <c r="AY791" s="425"/>
      <c r="AZ791" s="425"/>
      <c r="BA791" s="425"/>
      <c r="BB791" s="425"/>
      <c r="BC791" s="425"/>
      <c r="BD791" s="425"/>
      <c r="BE791" s="425"/>
      <c r="BF791" s="425"/>
      <c r="BG791" s="425"/>
      <c r="BH791" s="425"/>
      <c r="BI791" s="425"/>
      <c r="BJ791" s="425"/>
      <c r="BK791" s="425"/>
    </row>
    <row r="792" spans="1:63" ht="12.75" customHeight="1" x14ac:dyDescent="0.2">
      <c r="A792" s="425"/>
      <c r="B792" s="425"/>
      <c r="C792" s="425"/>
      <c r="D792" s="425"/>
      <c r="E792" s="425"/>
      <c r="F792" s="425"/>
      <c r="G792" s="425"/>
      <c r="H792" s="425"/>
      <c r="I792" s="425"/>
      <c r="J792" s="425"/>
      <c r="K792" s="425"/>
      <c r="L792" s="425"/>
      <c r="M792" s="425"/>
      <c r="N792" s="425"/>
      <c r="O792" s="425"/>
      <c r="P792" s="425"/>
      <c r="Q792" s="425"/>
      <c r="R792" s="425"/>
      <c r="S792" s="425"/>
      <c r="T792" s="425"/>
      <c r="U792" s="425"/>
      <c r="V792" s="425"/>
      <c r="W792" s="425"/>
      <c r="X792" s="425"/>
      <c r="Y792" s="425"/>
      <c r="Z792" s="425"/>
      <c r="AA792" s="425"/>
      <c r="AB792" s="425"/>
      <c r="AC792" s="425"/>
      <c r="AD792" s="425"/>
      <c r="AE792" s="425"/>
      <c r="AF792" s="425"/>
      <c r="AG792" s="425"/>
      <c r="AH792" s="425"/>
      <c r="AI792" s="425"/>
      <c r="AJ792" s="425"/>
      <c r="AK792" s="425"/>
      <c r="AL792" s="425"/>
      <c r="AM792" s="425"/>
      <c r="AN792" s="425"/>
      <c r="AO792" s="425"/>
      <c r="AP792" s="425"/>
      <c r="AQ792" s="425"/>
      <c r="AR792" s="425"/>
      <c r="AS792" s="425"/>
      <c r="AT792" s="425"/>
      <c r="AU792" s="425"/>
      <c r="AV792" s="425"/>
      <c r="AW792" s="425"/>
      <c r="AX792" s="425"/>
      <c r="AY792" s="425"/>
      <c r="AZ792" s="425"/>
      <c r="BA792" s="425"/>
      <c r="BB792" s="425"/>
      <c r="BC792" s="425"/>
      <c r="BD792" s="425"/>
      <c r="BE792" s="425"/>
      <c r="BF792" s="425"/>
      <c r="BG792" s="425"/>
      <c r="BH792" s="425"/>
      <c r="BI792" s="425"/>
      <c r="BJ792" s="425"/>
      <c r="BK792" s="425"/>
    </row>
    <row r="793" spans="1:63" ht="12.75" customHeight="1" x14ac:dyDescent="0.2">
      <c r="A793" s="425"/>
      <c r="B793" s="425"/>
      <c r="C793" s="425"/>
      <c r="D793" s="425"/>
      <c r="E793" s="425"/>
      <c r="F793" s="425"/>
      <c r="G793" s="425"/>
      <c r="H793" s="425"/>
      <c r="I793" s="425"/>
      <c r="J793" s="425"/>
      <c r="K793" s="425"/>
      <c r="L793" s="425"/>
      <c r="M793" s="425"/>
      <c r="N793" s="425"/>
      <c r="O793" s="425"/>
      <c r="P793" s="425"/>
      <c r="Q793" s="425"/>
      <c r="R793" s="425"/>
      <c r="S793" s="425"/>
      <c r="T793" s="425"/>
      <c r="U793" s="425"/>
      <c r="V793" s="425"/>
      <c r="W793" s="425"/>
      <c r="X793" s="425"/>
      <c r="Y793" s="425"/>
      <c r="Z793" s="425"/>
      <c r="AA793" s="425"/>
      <c r="AB793" s="425"/>
      <c r="AC793" s="425"/>
      <c r="AD793" s="425"/>
      <c r="AE793" s="425"/>
      <c r="AF793" s="425"/>
      <c r="AG793" s="425"/>
      <c r="AH793" s="425"/>
      <c r="AI793" s="425"/>
      <c r="AJ793" s="425"/>
      <c r="AK793" s="425"/>
      <c r="AL793" s="425"/>
      <c r="AM793" s="425"/>
      <c r="AN793" s="425"/>
      <c r="AO793" s="425"/>
      <c r="AP793" s="425"/>
      <c r="AQ793" s="425"/>
      <c r="AR793" s="425"/>
      <c r="AS793" s="425"/>
      <c r="AT793" s="425"/>
      <c r="AU793" s="425"/>
      <c r="AV793" s="425"/>
      <c r="AW793" s="425"/>
      <c r="AX793" s="425"/>
      <c r="AY793" s="425"/>
      <c r="AZ793" s="425"/>
      <c r="BA793" s="425"/>
      <c r="BB793" s="425"/>
      <c r="BC793" s="425"/>
      <c r="BD793" s="425"/>
      <c r="BE793" s="425"/>
      <c r="BF793" s="425"/>
      <c r="BG793" s="425"/>
      <c r="BH793" s="425"/>
      <c r="BI793" s="425"/>
      <c r="BJ793" s="425"/>
      <c r="BK793" s="425"/>
    </row>
    <row r="794" spans="1:63" ht="12.75" customHeight="1" x14ac:dyDescent="0.2">
      <c r="A794" s="425"/>
      <c r="B794" s="425"/>
      <c r="C794" s="425"/>
      <c r="D794" s="425"/>
      <c r="E794" s="425"/>
      <c r="F794" s="425"/>
      <c r="G794" s="425"/>
      <c r="H794" s="425"/>
      <c r="I794" s="425"/>
      <c r="J794" s="425"/>
      <c r="K794" s="425"/>
      <c r="L794" s="425"/>
      <c r="M794" s="425"/>
      <c r="N794" s="425"/>
      <c r="O794" s="425"/>
      <c r="P794" s="425"/>
      <c r="Q794" s="425"/>
      <c r="R794" s="425"/>
      <c r="S794" s="425"/>
      <c r="T794" s="425"/>
      <c r="U794" s="425"/>
      <c r="V794" s="425"/>
      <c r="W794" s="425"/>
      <c r="X794" s="425"/>
      <c r="Y794" s="425"/>
      <c r="Z794" s="425"/>
      <c r="AA794" s="425"/>
      <c r="AB794" s="425"/>
      <c r="AC794" s="425"/>
      <c r="AD794" s="425"/>
      <c r="AE794" s="425"/>
      <c r="AF794" s="425"/>
      <c r="AG794" s="425"/>
      <c r="AH794" s="425"/>
      <c r="AI794" s="425"/>
      <c r="AJ794" s="425"/>
      <c r="AK794" s="425"/>
      <c r="AL794" s="425"/>
      <c r="AM794" s="425"/>
      <c r="AN794" s="425"/>
      <c r="AO794" s="425"/>
      <c r="AP794" s="425"/>
      <c r="AQ794" s="425"/>
      <c r="AR794" s="425"/>
      <c r="AS794" s="425"/>
      <c r="AT794" s="425"/>
      <c r="AU794" s="425"/>
      <c r="AV794" s="425"/>
      <c r="AW794" s="425"/>
      <c r="AX794" s="425"/>
      <c r="AY794" s="425"/>
      <c r="AZ794" s="425"/>
      <c r="BA794" s="425"/>
      <c r="BB794" s="425"/>
      <c r="BC794" s="425"/>
      <c r="BD794" s="425"/>
      <c r="BE794" s="425"/>
      <c r="BF794" s="425"/>
      <c r="BG794" s="425"/>
      <c r="BH794" s="425"/>
      <c r="BI794" s="425"/>
      <c r="BJ794" s="425"/>
      <c r="BK794" s="425"/>
    </row>
    <row r="795" spans="1:63" ht="12.75" customHeight="1" x14ac:dyDescent="0.2">
      <c r="A795" s="425"/>
      <c r="B795" s="425"/>
      <c r="C795" s="425"/>
      <c r="D795" s="425"/>
      <c r="E795" s="425"/>
      <c r="F795" s="425"/>
      <c r="G795" s="425"/>
      <c r="H795" s="425"/>
      <c r="I795" s="425"/>
      <c r="J795" s="425"/>
      <c r="K795" s="425"/>
      <c r="L795" s="425"/>
      <c r="M795" s="425"/>
      <c r="N795" s="425"/>
      <c r="O795" s="425"/>
      <c r="P795" s="425"/>
      <c r="Q795" s="425"/>
      <c r="R795" s="425"/>
      <c r="S795" s="425"/>
      <c r="T795" s="425"/>
      <c r="U795" s="425"/>
      <c r="V795" s="425"/>
      <c r="W795" s="425"/>
      <c r="X795" s="425"/>
      <c r="Y795" s="425"/>
      <c r="Z795" s="425"/>
      <c r="AA795" s="425"/>
      <c r="AB795" s="425"/>
      <c r="AC795" s="425"/>
      <c r="AD795" s="425"/>
      <c r="AE795" s="425"/>
      <c r="AF795" s="425"/>
      <c r="AG795" s="425"/>
      <c r="AH795" s="425"/>
      <c r="AI795" s="425"/>
      <c r="AJ795" s="425"/>
      <c r="AK795" s="425"/>
      <c r="AL795" s="425"/>
      <c r="AM795" s="425"/>
      <c r="AN795" s="425"/>
      <c r="AO795" s="425"/>
      <c r="AP795" s="425"/>
      <c r="AQ795" s="425"/>
      <c r="AR795" s="425"/>
      <c r="AS795" s="425"/>
      <c r="AT795" s="425"/>
      <c r="AU795" s="425"/>
      <c r="AV795" s="425"/>
      <c r="AW795" s="425"/>
      <c r="AX795" s="425"/>
      <c r="AY795" s="425"/>
      <c r="AZ795" s="425"/>
      <c r="BA795" s="425"/>
      <c r="BB795" s="425"/>
      <c r="BC795" s="425"/>
      <c r="BD795" s="425"/>
      <c r="BE795" s="425"/>
      <c r="BF795" s="425"/>
      <c r="BG795" s="425"/>
      <c r="BH795" s="425"/>
      <c r="BI795" s="425"/>
      <c r="BJ795" s="425"/>
      <c r="BK795" s="425"/>
    </row>
    <row r="796" spans="1:63" ht="12.75" customHeight="1" x14ac:dyDescent="0.2">
      <c r="A796" s="425"/>
      <c r="B796" s="425"/>
      <c r="C796" s="425"/>
      <c r="D796" s="425"/>
      <c r="E796" s="425"/>
      <c r="F796" s="425"/>
      <c r="G796" s="425"/>
      <c r="H796" s="425"/>
      <c r="I796" s="425"/>
      <c r="J796" s="425"/>
      <c r="K796" s="425"/>
      <c r="L796" s="425"/>
      <c r="M796" s="425"/>
      <c r="N796" s="425"/>
      <c r="O796" s="425"/>
      <c r="P796" s="425"/>
      <c r="Q796" s="425"/>
      <c r="R796" s="425"/>
      <c r="S796" s="425"/>
      <c r="T796" s="425"/>
      <c r="U796" s="425"/>
      <c r="V796" s="425"/>
      <c r="W796" s="425"/>
      <c r="X796" s="425"/>
      <c r="Y796" s="425"/>
      <c r="Z796" s="425"/>
      <c r="AA796" s="425"/>
      <c r="AB796" s="425"/>
      <c r="AC796" s="425"/>
      <c r="AD796" s="425"/>
      <c r="AE796" s="425"/>
      <c r="AF796" s="425"/>
      <c r="AG796" s="425"/>
      <c r="AH796" s="425"/>
      <c r="AI796" s="425"/>
      <c r="AJ796" s="425"/>
      <c r="AK796" s="425"/>
      <c r="AL796" s="425"/>
      <c r="AM796" s="425"/>
      <c r="AN796" s="425"/>
      <c r="AO796" s="425"/>
      <c r="AP796" s="425"/>
      <c r="AQ796" s="425"/>
      <c r="AR796" s="425"/>
      <c r="AS796" s="425"/>
      <c r="AT796" s="425"/>
      <c r="AU796" s="425"/>
      <c r="AV796" s="425"/>
      <c r="AW796" s="425"/>
      <c r="AX796" s="425"/>
      <c r="AY796" s="425"/>
      <c r="AZ796" s="425"/>
      <c r="BA796" s="425"/>
      <c r="BB796" s="425"/>
      <c r="BC796" s="425"/>
      <c r="BD796" s="425"/>
      <c r="BE796" s="425"/>
      <c r="BF796" s="425"/>
      <c r="BG796" s="425"/>
      <c r="BH796" s="425"/>
      <c r="BI796" s="425"/>
      <c r="BJ796" s="425"/>
      <c r="BK796" s="425"/>
    </row>
    <row r="797" spans="1:63" ht="12.75" customHeight="1" x14ac:dyDescent="0.2">
      <c r="A797" s="425"/>
      <c r="B797" s="425"/>
      <c r="C797" s="425"/>
      <c r="D797" s="425"/>
      <c r="E797" s="425"/>
      <c r="F797" s="425"/>
      <c r="G797" s="425"/>
      <c r="H797" s="425"/>
      <c r="I797" s="425"/>
      <c r="J797" s="425"/>
      <c r="K797" s="425"/>
      <c r="L797" s="425"/>
      <c r="M797" s="425"/>
      <c r="N797" s="425"/>
      <c r="O797" s="425"/>
      <c r="P797" s="425"/>
      <c r="Q797" s="425"/>
      <c r="R797" s="425"/>
      <c r="S797" s="425"/>
      <c r="T797" s="425"/>
      <c r="U797" s="425"/>
      <c r="V797" s="425"/>
      <c r="W797" s="425"/>
      <c r="X797" s="425"/>
      <c r="Y797" s="425"/>
      <c r="Z797" s="425"/>
      <c r="AA797" s="425"/>
      <c r="AB797" s="425"/>
      <c r="AC797" s="425"/>
      <c r="AD797" s="425"/>
      <c r="AE797" s="425"/>
      <c r="AF797" s="425"/>
      <c r="AG797" s="425"/>
      <c r="AH797" s="425"/>
      <c r="AI797" s="425"/>
      <c r="AJ797" s="425"/>
      <c r="AK797" s="425"/>
      <c r="AL797" s="425"/>
      <c r="AM797" s="425"/>
      <c r="AN797" s="425"/>
      <c r="AO797" s="425"/>
      <c r="AP797" s="425"/>
      <c r="AQ797" s="425"/>
      <c r="AR797" s="425"/>
      <c r="AS797" s="425"/>
      <c r="AT797" s="425"/>
      <c r="AU797" s="425"/>
      <c r="AV797" s="425"/>
      <c r="AW797" s="425"/>
      <c r="AX797" s="425"/>
      <c r="AY797" s="425"/>
      <c r="AZ797" s="425"/>
      <c r="BA797" s="425"/>
      <c r="BB797" s="425"/>
      <c r="BC797" s="425"/>
      <c r="BD797" s="425"/>
      <c r="BE797" s="425"/>
      <c r="BF797" s="425"/>
      <c r="BG797" s="425"/>
      <c r="BH797" s="425"/>
      <c r="BI797" s="425"/>
      <c r="BJ797" s="425"/>
      <c r="BK797" s="425"/>
    </row>
    <row r="798" spans="1:63" ht="12.75" customHeight="1" x14ac:dyDescent="0.2">
      <c r="A798" s="425"/>
      <c r="B798" s="425"/>
      <c r="C798" s="425"/>
      <c r="D798" s="425"/>
      <c r="E798" s="425"/>
      <c r="F798" s="425"/>
      <c r="G798" s="425"/>
      <c r="H798" s="425"/>
      <c r="I798" s="425"/>
      <c r="J798" s="425"/>
      <c r="K798" s="425"/>
      <c r="L798" s="425"/>
      <c r="M798" s="425"/>
      <c r="N798" s="425"/>
      <c r="O798" s="425"/>
      <c r="P798" s="425"/>
      <c r="Q798" s="425"/>
      <c r="R798" s="425"/>
      <c r="S798" s="425"/>
      <c r="T798" s="425"/>
      <c r="U798" s="425"/>
      <c r="V798" s="425"/>
      <c r="W798" s="425"/>
      <c r="X798" s="425"/>
      <c r="Y798" s="425"/>
      <c r="Z798" s="425"/>
      <c r="AA798" s="425"/>
      <c r="AB798" s="425"/>
      <c r="AC798" s="425"/>
      <c r="AD798" s="425"/>
      <c r="AE798" s="425"/>
      <c r="AF798" s="425"/>
      <c r="AG798" s="425"/>
      <c r="AH798" s="425"/>
      <c r="AI798" s="425"/>
      <c r="AJ798" s="425"/>
      <c r="AK798" s="425"/>
      <c r="AL798" s="425"/>
      <c r="AM798" s="425"/>
      <c r="AN798" s="425"/>
      <c r="AO798" s="425"/>
      <c r="AP798" s="425"/>
      <c r="AQ798" s="425"/>
      <c r="AR798" s="425"/>
      <c r="AS798" s="425"/>
      <c r="AT798" s="425"/>
      <c r="AU798" s="425"/>
      <c r="AV798" s="425"/>
      <c r="AW798" s="425"/>
      <c r="AX798" s="425"/>
      <c r="AY798" s="425"/>
      <c r="AZ798" s="425"/>
      <c r="BA798" s="425"/>
      <c r="BB798" s="425"/>
      <c r="BC798" s="425"/>
      <c r="BD798" s="425"/>
      <c r="BE798" s="425"/>
      <c r="BF798" s="425"/>
      <c r="BG798" s="425"/>
      <c r="BH798" s="425"/>
      <c r="BI798" s="425"/>
      <c r="BJ798" s="425"/>
      <c r="BK798" s="425"/>
    </row>
    <row r="799" spans="1:63" ht="12.75" customHeight="1" x14ac:dyDescent="0.2">
      <c r="A799" s="425"/>
      <c r="B799" s="425"/>
      <c r="C799" s="425"/>
      <c r="D799" s="425"/>
      <c r="E799" s="425"/>
      <c r="F799" s="425"/>
      <c r="G799" s="425"/>
      <c r="H799" s="425"/>
      <c r="I799" s="425"/>
      <c r="J799" s="425"/>
      <c r="K799" s="425"/>
      <c r="L799" s="425"/>
      <c r="M799" s="425"/>
      <c r="N799" s="425"/>
      <c r="O799" s="425"/>
      <c r="P799" s="425"/>
      <c r="Q799" s="425"/>
      <c r="R799" s="425"/>
      <c r="S799" s="425"/>
      <c r="T799" s="425"/>
      <c r="U799" s="425"/>
      <c r="V799" s="425"/>
      <c r="W799" s="425"/>
      <c r="X799" s="425"/>
      <c r="Y799" s="425"/>
      <c r="Z799" s="425"/>
      <c r="AA799" s="425"/>
      <c r="AB799" s="425"/>
      <c r="AC799" s="425"/>
      <c r="AD799" s="425"/>
      <c r="AE799" s="425"/>
      <c r="AF799" s="425"/>
      <c r="AG799" s="425"/>
      <c r="AH799" s="425"/>
      <c r="AI799" s="425"/>
      <c r="AJ799" s="425"/>
      <c r="AK799" s="425"/>
      <c r="AL799" s="425"/>
      <c r="AM799" s="425"/>
      <c r="AN799" s="425"/>
      <c r="AO799" s="425"/>
      <c r="AP799" s="425"/>
      <c r="AQ799" s="425"/>
      <c r="AR799" s="425"/>
      <c r="AS799" s="425"/>
      <c r="AT799" s="425"/>
      <c r="AU799" s="425"/>
      <c r="AV799" s="425"/>
      <c r="AW799" s="425"/>
      <c r="AX799" s="425"/>
      <c r="AY799" s="425"/>
      <c r="AZ799" s="425"/>
      <c r="BA799" s="425"/>
      <c r="BB799" s="425"/>
      <c r="BC799" s="425"/>
      <c r="BD799" s="425"/>
      <c r="BE799" s="425"/>
      <c r="BF799" s="425"/>
      <c r="BG799" s="425"/>
      <c r="BH799" s="425"/>
      <c r="BI799" s="425"/>
      <c r="BJ799" s="425"/>
      <c r="BK799" s="425"/>
    </row>
    <row r="800" spans="1:63" ht="12.75" customHeight="1" x14ac:dyDescent="0.2">
      <c r="A800" s="425"/>
      <c r="B800" s="425"/>
      <c r="C800" s="425"/>
      <c r="D800" s="425"/>
      <c r="E800" s="425"/>
      <c r="F800" s="425"/>
      <c r="G800" s="425"/>
      <c r="H800" s="425"/>
      <c r="I800" s="425"/>
      <c r="J800" s="425"/>
      <c r="K800" s="425"/>
      <c r="L800" s="425"/>
      <c r="M800" s="425"/>
      <c r="N800" s="425"/>
      <c r="O800" s="425"/>
      <c r="P800" s="425"/>
      <c r="Q800" s="425"/>
      <c r="R800" s="425"/>
      <c r="S800" s="425"/>
      <c r="T800" s="425"/>
      <c r="U800" s="425"/>
      <c r="V800" s="425"/>
      <c r="W800" s="425"/>
      <c r="X800" s="425"/>
      <c r="Y800" s="425"/>
      <c r="Z800" s="425"/>
      <c r="AA800" s="425"/>
      <c r="AB800" s="425"/>
      <c r="AC800" s="425"/>
      <c r="AD800" s="425"/>
      <c r="AE800" s="425"/>
      <c r="AF800" s="425"/>
      <c r="AG800" s="425"/>
      <c r="AH800" s="425"/>
      <c r="AI800" s="425"/>
      <c r="AJ800" s="425"/>
      <c r="AK800" s="425"/>
      <c r="AL800" s="425"/>
      <c r="AM800" s="425"/>
      <c r="AN800" s="425"/>
      <c r="AO800" s="425"/>
      <c r="AP800" s="425"/>
      <c r="AQ800" s="425"/>
      <c r="AR800" s="425"/>
      <c r="AS800" s="425"/>
      <c r="AT800" s="425"/>
      <c r="AU800" s="425"/>
      <c r="AV800" s="425"/>
      <c r="AW800" s="425"/>
      <c r="AX800" s="425"/>
      <c r="AY800" s="425"/>
      <c r="AZ800" s="425"/>
      <c r="BA800" s="425"/>
      <c r="BB800" s="425"/>
      <c r="BC800" s="425"/>
      <c r="BD800" s="425"/>
      <c r="BE800" s="425"/>
      <c r="BF800" s="425"/>
      <c r="BG800" s="425"/>
      <c r="BH800" s="425"/>
      <c r="BI800" s="425"/>
      <c r="BJ800" s="425"/>
      <c r="BK800" s="425"/>
    </row>
    <row r="801" spans="1:63" ht="12.75" customHeight="1" x14ac:dyDescent="0.2">
      <c r="A801" s="425"/>
      <c r="B801" s="425"/>
      <c r="C801" s="425"/>
      <c r="D801" s="425"/>
      <c r="E801" s="425"/>
      <c r="F801" s="425"/>
      <c r="G801" s="425"/>
      <c r="H801" s="425"/>
      <c r="I801" s="425"/>
      <c r="J801" s="425"/>
      <c r="K801" s="425"/>
      <c r="L801" s="425"/>
      <c r="M801" s="425"/>
      <c r="N801" s="425"/>
      <c r="O801" s="425"/>
      <c r="P801" s="425"/>
      <c r="Q801" s="425"/>
      <c r="R801" s="425"/>
      <c r="S801" s="425"/>
      <c r="T801" s="425"/>
      <c r="U801" s="425"/>
      <c r="V801" s="425"/>
      <c r="W801" s="425"/>
      <c r="X801" s="425"/>
      <c r="Y801" s="425"/>
      <c r="Z801" s="425"/>
      <c r="AA801" s="425"/>
      <c r="AB801" s="425"/>
      <c r="AC801" s="425"/>
      <c r="AD801" s="425"/>
      <c r="AE801" s="425"/>
      <c r="AF801" s="425"/>
      <c r="AG801" s="425"/>
      <c r="AH801" s="425"/>
      <c r="AI801" s="425"/>
      <c r="AJ801" s="425"/>
      <c r="AK801" s="425"/>
      <c r="AL801" s="425"/>
      <c r="AM801" s="425"/>
      <c r="AN801" s="425"/>
      <c r="AO801" s="425"/>
      <c r="AP801" s="425"/>
      <c r="AQ801" s="425"/>
      <c r="AR801" s="425"/>
      <c r="AS801" s="425"/>
      <c r="AT801" s="425"/>
      <c r="AU801" s="425"/>
      <c r="AV801" s="425"/>
      <c r="AW801" s="425"/>
      <c r="AX801" s="425"/>
      <c r="AY801" s="425"/>
      <c r="AZ801" s="425"/>
      <c r="BA801" s="425"/>
      <c r="BB801" s="425"/>
      <c r="BC801" s="425"/>
      <c r="BD801" s="425"/>
      <c r="BE801" s="425"/>
      <c r="BF801" s="425"/>
      <c r="BG801" s="425"/>
      <c r="BH801" s="425"/>
      <c r="BI801" s="425"/>
      <c r="BJ801" s="425"/>
      <c r="BK801" s="425"/>
    </row>
    <row r="802" spans="1:63" ht="12.75" customHeight="1" x14ac:dyDescent="0.2">
      <c r="A802" s="425"/>
      <c r="B802" s="425"/>
      <c r="C802" s="425"/>
      <c r="D802" s="425"/>
      <c r="E802" s="425"/>
      <c r="F802" s="425"/>
      <c r="G802" s="425"/>
      <c r="H802" s="425"/>
      <c r="I802" s="425"/>
      <c r="J802" s="425"/>
      <c r="K802" s="425"/>
      <c r="L802" s="425"/>
      <c r="M802" s="425"/>
      <c r="N802" s="425"/>
      <c r="O802" s="425"/>
      <c r="P802" s="425"/>
      <c r="Q802" s="425"/>
      <c r="R802" s="425"/>
      <c r="S802" s="425"/>
      <c r="T802" s="425"/>
      <c r="U802" s="425"/>
      <c r="V802" s="425"/>
      <c r="W802" s="425"/>
      <c r="X802" s="425"/>
      <c r="Y802" s="425"/>
      <c r="Z802" s="425"/>
      <c r="AA802" s="425"/>
      <c r="AB802" s="425"/>
      <c r="AC802" s="425"/>
      <c r="AD802" s="425"/>
      <c r="AE802" s="425"/>
      <c r="AF802" s="425"/>
      <c r="AG802" s="425"/>
      <c r="AH802" s="425"/>
      <c r="AI802" s="425"/>
      <c r="AJ802" s="425"/>
      <c r="AK802" s="425"/>
      <c r="AL802" s="425"/>
      <c r="AM802" s="425"/>
      <c r="AN802" s="425"/>
      <c r="AO802" s="425"/>
      <c r="AP802" s="425"/>
      <c r="AQ802" s="425"/>
      <c r="AR802" s="425"/>
      <c r="AS802" s="425"/>
      <c r="AT802" s="425"/>
      <c r="AU802" s="425"/>
      <c r="AV802" s="425"/>
      <c r="AW802" s="425"/>
      <c r="AX802" s="425"/>
      <c r="AY802" s="425"/>
      <c r="AZ802" s="425"/>
      <c r="BA802" s="425"/>
      <c r="BB802" s="425"/>
      <c r="BC802" s="425"/>
      <c r="BD802" s="425"/>
      <c r="BE802" s="425"/>
      <c r="BF802" s="425"/>
      <c r="BG802" s="425"/>
      <c r="BH802" s="425"/>
      <c r="BI802" s="425"/>
      <c r="BJ802" s="425"/>
      <c r="BK802" s="425"/>
    </row>
    <row r="803" spans="1:63" ht="12.75" customHeight="1" x14ac:dyDescent="0.2">
      <c r="A803" s="425"/>
      <c r="B803" s="425"/>
      <c r="C803" s="425"/>
      <c r="D803" s="425"/>
      <c r="E803" s="425"/>
      <c r="F803" s="425"/>
      <c r="G803" s="425"/>
      <c r="H803" s="425"/>
      <c r="I803" s="425"/>
      <c r="J803" s="425"/>
      <c r="K803" s="425"/>
      <c r="L803" s="425"/>
      <c r="M803" s="425"/>
      <c r="N803" s="425"/>
      <c r="O803" s="425"/>
      <c r="P803" s="425"/>
      <c r="Q803" s="425"/>
      <c r="R803" s="425"/>
      <c r="S803" s="425"/>
      <c r="T803" s="425"/>
      <c r="U803" s="425"/>
      <c r="V803" s="425"/>
      <c r="W803" s="425"/>
      <c r="X803" s="425"/>
      <c r="Y803" s="425"/>
      <c r="Z803" s="425"/>
      <c r="AA803" s="425"/>
      <c r="AB803" s="425"/>
      <c r="AC803" s="425"/>
      <c r="AD803" s="425"/>
      <c r="AE803" s="425"/>
      <c r="AF803" s="425"/>
      <c r="AG803" s="425"/>
      <c r="AH803" s="425"/>
      <c r="AI803" s="425"/>
      <c r="AJ803" s="425"/>
      <c r="AK803" s="425"/>
      <c r="AL803" s="425"/>
      <c r="AM803" s="425"/>
      <c r="AN803" s="425"/>
      <c r="AO803" s="425"/>
      <c r="AP803" s="425"/>
      <c r="AQ803" s="425"/>
      <c r="AR803" s="425"/>
      <c r="AS803" s="425"/>
      <c r="AT803" s="425"/>
      <c r="AU803" s="425"/>
      <c r="AV803" s="425"/>
      <c r="AW803" s="425"/>
      <c r="AX803" s="425"/>
      <c r="AY803" s="425"/>
      <c r="AZ803" s="425"/>
      <c r="BA803" s="425"/>
      <c r="BB803" s="425"/>
      <c r="BC803" s="425"/>
      <c r="BD803" s="425"/>
      <c r="BE803" s="425"/>
      <c r="BF803" s="425"/>
      <c r="BG803" s="425"/>
      <c r="BH803" s="425"/>
      <c r="BI803" s="425"/>
      <c r="BJ803" s="425"/>
      <c r="BK803" s="425"/>
    </row>
    <row r="804" spans="1:63" ht="12.75" customHeight="1" x14ac:dyDescent="0.2">
      <c r="A804" s="425"/>
      <c r="B804" s="425"/>
      <c r="C804" s="425"/>
      <c r="D804" s="425"/>
      <c r="E804" s="425"/>
      <c r="F804" s="425"/>
      <c r="G804" s="425"/>
      <c r="H804" s="425"/>
      <c r="I804" s="425"/>
      <c r="J804" s="425"/>
      <c r="K804" s="425"/>
      <c r="L804" s="425"/>
      <c r="M804" s="425"/>
      <c r="N804" s="425"/>
      <c r="O804" s="425"/>
      <c r="P804" s="425"/>
      <c r="Q804" s="425"/>
      <c r="R804" s="425"/>
      <c r="S804" s="425"/>
      <c r="T804" s="425"/>
      <c r="U804" s="425"/>
      <c r="V804" s="425"/>
      <c r="W804" s="425"/>
      <c r="X804" s="425"/>
      <c r="Y804" s="425"/>
      <c r="Z804" s="425"/>
      <c r="AA804" s="425"/>
      <c r="AB804" s="425"/>
      <c r="AC804" s="425"/>
      <c r="AD804" s="425"/>
      <c r="AE804" s="425"/>
      <c r="AF804" s="425"/>
      <c r="AG804" s="425"/>
      <c r="AH804" s="425"/>
      <c r="AI804" s="425"/>
      <c r="AJ804" s="425"/>
      <c r="AK804" s="425"/>
      <c r="AL804" s="425"/>
      <c r="AM804" s="425"/>
      <c r="AN804" s="425"/>
      <c r="AO804" s="425"/>
      <c r="AP804" s="425"/>
      <c r="AQ804" s="425"/>
      <c r="AR804" s="425"/>
      <c r="AS804" s="425"/>
      <c r="AT804" s="425"/>
      <c r="AU804" s="425"/>
      <c r="AV804" s="425"/>
      <c r="AW804" s="425"/>
      <c r="AX804" s="425"/>
      <c r="AY804" s="425"/>
      <c r="AZ804" s="425"/>
      <c r="BA804" s="425"/>
      <c r="BB804" s="425"/>
      <c r="BC804" s="425"/>
      <c r="BD804" s="425"/>
      <c r="BE804" s="425"/>
      <c r="BF804" s="425"/>
      <c r="BG804" s="425"/>
      <c r="BH804" s="425"/>
      <c r="BI804" s="425"/>
      <c r="BJ804" s="425"/>
      <c r="BK804" s="425"/>
    </row>
    <row r="805" spans="1:63" ht="12.75" customHeight="1" x14ac:dyDescent="0.2">
      <c r="A805" s="425"/>
      <c r="B805" s="425"/>
      <c r="C805" s="425"/>
      <c r="D805" s="425"/>
      <c r="E805" s="425"/>
      <c r="F805" s="425"/>
      <c r="G805" s="425"/>
      <c r="H805" s="425"/>
      <c r="I805" s="425"/>
      <c r="J805" s="425"/>
      <c r="K805" s="425"/>
      <c r="L805" s="425"/>
      <c r="M805" s="425"/>
      <c r="N805" s="425"/>
      <c r="O805" s="425"/>
      <c r="P805" s="425"/>
      <c r="Q805" s="425"/>
      <c r="R805" s="425"/>
      <c r="S805" s="425"/>
      <c r="T805" s="425"/>
      <c r="U805" s="425"/>
      <c r="V805" s="425"/>
      <c r="W805" s="425"/>
      <c r="X805" s="425"/>
      <c r="Y805" s="425"/>
      <c r="Z805" s="425"/>
      <c r="AA805" s="425"/>
      <c r="AB805" s="425"/>
      <c r="AC805" s="425"/>
      <c r="AD805" s="425"/>
      <c r="AE805" s="425"/>
      <c r="AF805" s="425"/>
      <c r="AG805" s="425"/>
      <c r="AH805" s="425"/>
      <c r="AI805" s="425"/>
      <c r="AJ805" s="425"/>
      <c r="AK805" s="425"/>
      <c r="AL805" s="425"/>
      <c r="AM805" s="425"/>
      <c r="AN805" s="425"/>
      <c r="AO805" s="425"/>
      <c r="AP805" s="425"/>
      <c r="AQ805" s="425"/>
      <c r="AR805" s="425"/>
      <c r="AS805" s="425"/>
      <c r="AT805" s="425"/>
      <c r="AU805" s="425"/>
      <c r="AV805" s="425"/>
      <c r="AW805" s="425"/>
      <c r="AX805" s="425"/>
      <c r="AY805" s="425"/>
      <c r="AZ805" s="425"/>
      <c r="BA805" s="425"/>
      <c r="BB805" s="425"/>
      <c r="BC805" s="425"/>
      <c r="BD805" s="425"/>
      <c r="BE805" s="425"/>
      <c r="BF805" s="425"/>
      <c r="BG805" s="425"/>
      <c r="BH805" s="425"/>
      <c r="BI805" s="425"/>
      <c r="BJ805" s="425"/>
      <c r="BK805" s="425"/>
    </row>
    <row r="806" spans="1:63" ht="12.75" customHeight="1" x14ac:dyDescent="0.2">
      <c r="A806" s="425"/>
      <c r="B806" s="425"/>
      <c r="C806" s="425"/>
      <c r="D806" s="425"/>
      <c r="E806" s="425"/>
      <c r="F806" s="425"/>
      <c r="G806" s="425"/>
      <c r="H806" s="425"/>
      <c r="I806" s="425"/>
      <c r="J806" s="425"/>
      <c r="K806" s="425"/>
      <c r="L806" s="425"/>
      <c r="M806" s="425"/>
      <c r="N806" s="425"/>
      <c r="O806" s="425"/>
      <c r="P806" s="425"/>
      <c r="Q806" s="425"/>
      <c r="R806" s="425"/>
      <c r="S806" s="425"/>
      <c r="T806" s="425"/>
      <c r="U806" s="425"/>
      <c r="V806" s="425"/>
      <c r="W806" s="425"/>
      <c r="X806" s="425"/>
      <c r="Y806" s="425"/>
      <c r="Z806" s="425"/>
      <c r="AA806" s="425"/>
      <c r="AB806" s="425"/>
      <c r="AC806" s="425"/>
      <c r="AD806" s="425"/>
      <c r="AE806" s="425"/>
      <c r="AF806" s="425"/>
      <c r="AG806" s="425"/>
      <c r="AH806" s="425"/>
      <c r="AI806" s="425"/>
      <c r="AJ806" s="425"/>
      <c r="AK806" s="425"/>
      <c r="AL806" s="425"/>
      <c r="AM806" s="425"/>
      <c r="AN806" s="425"/>
      <c r="AO806" s="425"/>
      <c r="AP806" s="425"/>
      <c r="AQ806" s="425"/>
      <c r="AR806" s="425"/>
      <c r="AS806" s="425"/>
      <c r="AT806" s="425"/>
      <c r="AU806" s="425"/>
      <c r="AV806" s="425"/>
      <c r="AW806" s="425"/>
      <c r="AX806" s="425"/>
      <c r="AY806" s="425"/>
      <c r="AZ806" s="425"/>
      <c r="BA806" s="425"/>
      <c r="BB806" s="425"/>
      <c r="BC806" s="425"/>
      <c r="BD806" s="425"/>
      <c r="BE806" s="425"/>
      <c r="BF806" s="425"/>
      <c r="BG806" s="425"/>
      <c r="BH806" s="425"/>
      <c r="BI806" s="425"/>
      <c r="BJ806" s="425"/>
      <c r="BK806" s="425"/>
    </row>
    <row r="807" spans="1:63" ht="12.75" customHeight="1" x14ac:dyDescent="0.2">
      <c r="A807" s="425"/>
      <c r="B807" s="425"/>
      <c r="C807" s="425"/>
      <c r="D807" s="425"/>
      <c r="E807" s="425"/>
      <c r="F807" s="425"/>
      <c r="G807" s="425"/>
      <c r="H807" s="425"/>
      <c r="I807" s="425"/>
      <c r="J807" s="425"/>
      <c r="K807" s="425"/>
      <c r="L807" s="425"/>
      <c r="M807" s="425"/>
      <c r="N807" s="425"/>
      <c r="O807" s="425"/>
      <c r="P807" s="425"/>
      <c r="Q807" s="425"/>
      <c r="R807" s="425"/>
      <c r="S807" s="425"/>
      <c r="T807" s="425"/>
      <c r="U807" s="425"/>
      <c r="V807" s="425"/>
      <c r="W807" s="425"/>
      <c r="X807" s="425"/>
      <c r="Y807" s="425"/>
      <c r="Z807" s="425"/>
      <c r="AA807" s="425"/>
      <c r="AB807" s="425"/>
      <c r="AC807" s="425"/>
      <c r="AD807" s="425"/>
      <c r="AE807" s="425"/>
      <c r="AF807" s="425"/>
      <c r="AG807" s="425"/>
      <c r="AH807" s="425"/>
      <c r="AI807" s="425"/>
      <c r="AJ807" s="425"/>
      <c r="AK807" s="425"/>
      <c r="AL807" s="425"/>
      <c r="AM807" s="425"/>
      <c r="AN807" s="425"/>
      <c r="AO807" s="425"/>
      <c r="AP807" s="425"/>
      <c r="AQ807" s="425"/>
      <c r="AR807" s="425"/>
      <c r="AS807" s="425"/>
      <c r="AT807" s="425"/>
      <c r="AU807" s="425"/>
      <c r="AV807" s="425"/>
      <c r="AW807" s="425"/>
      <c r="AX807" s="425"/>
      <c r="AY807" s="425"/>
      <c r="AZ807" s="425"/>
      <c r="BA807" s="425"/>
      <c r="BB807" s="425"/>
      <c r="BC807" s="425"/>
      <c r="BD807" s="425"/>
      <c r="BE807" s="425"/>
      <c r="BF807" s="425"/>
      <c r="BG807" s="425"/>
      <c r="BH807" s="425"/>
      <c r="BI807" s="425"/>
      <c r="BJ807" s="425"/>
      <c r="BK807" s="425"/>
    </row>
    <row r="808" spans="1:63" ht="12.75" customHeight="1" x14ac:dyDescent="0.2">
      <c r="A808" s="425"/>
      <c r="B808" s="425"/>
      <c r="C808" s="425"/>
      <c r="D808" s="425"/>
      <c r="E808" s="425"/>
      <c r="F808" s="425"/>
      <c r="G808" s="425"/>
      <c r="H808" s="425"/>
      <c r="I808" s="425"/>
      <c r="J808" s="425"/>
      <c r="K808" s="425"/>
      <c r="L808" s="425"/>
      <c r="M808" s="425"/>
      <c r="N808" s="425"/>
      <c r="O808" s="425"/>
      <c r="P808" s="425"/>
      <c r="Q808" s="425"/>
      <c r="R808" s="425"/>
      <c r="S808" s="425"/>
      <c r="T808" s="425"/>
      <c r="U808" s="425"/>
      <c r="V808" s="425"/>
      <c r="W808" s="425"/>
      <c r="X808" s="425"/>
      <c r="Y808" s="425"/>
      <c r="Z808" s="425"/>
      <c r="AA808" s="425"/>
      <c r="AB808" s="425"/>
      <c r="AC808" s="425"/>
      <c r="AD808" s="425"/>
      <c r="AE808" s="425"/>
      <c r="AF808" s="425"/>
      <c r="AG808" s="425"/>
      <c r="AH808" s="425"/>
      <c r="AI808" s="425"/>
      <c r="AJ808" s="425"/>
      <c r="AK808" s="425"/>
      <c r="AL808" s="425"/>
      <c r="AM808" s="425"/>
      <c r="AN808" s="425"/>
      <c r="AO808" s="425"/>
      <c r="AP808" s="425"/>
      <c r="AQ808" s="425"/>
      <c r="AR808" s="425"/>
      <c r="AS808" s="425"/>
      <c r="AT808" s="425"/>
      <c r="AU808" s="425"/>
      <c r="AV808" s="425"/>
      <c r="AW808" s="425"/>
      <c r="AX808" s="425"/>
      <c r="AY808" s="425"/>
      <c r="AZ808" s="425"/>
      <c r="BA808" s="425"/>
      <c r="BB808" s="425"/>
      <c r="BC808" s="425"/>
      <c r="BD808" s="425"/>
      <c r="BE808" s="425"/>
      <c r="BF808" s="425"/>
      <c r="BG808" s="425"/>
      <c r="BH808" s="425"/>
      <c r="BI808" s="425"/>
      <c r="BJ808" s="425"/>
      <c r="BK808" s="425"/>
    </row>
    <row r="809" spans="1:63" ht="12.75" customHeight="1" x14ac:dyDescent="0.2">
      <c r="A809" s="425"/>
      <c r="B809" s="425"/>
      <c r="C809" s="425"/>
      <c r="D809" s="425"/>
      <c r="E809" s="425"/>
      <c r="F809" s="425"/>
      <c r="G809" s="425"/>
      <c r="H809" s="425"/>
      <c r="I809" s="425"/>
      <c r="J809" s="425"/>
      <c r="K809" s="425"/>
      <c r="L809" s="425"/>
      <c r="M809" s="425"/>
      <c r="N809" s="425"/>
      <c r="O809" s="425"/>
      <c r="P809" s="425"/>
      <c r="Q809" s="425"/>
      <c r="R809" s="425"/>
      <c r="S809" s="425"/>
      <c r="T809" s="425"/>
      <c r="U809" s="425"/>
      <c r="V809" s="425"/>
      <c r="W809" s="425"/>
      <c r="X809" s="425"/>
      <c r="Y809" s="425"/>
      <c r="Z809" s="425"/>
      <c r="AA809" s="425"/>
      <c r="AB809" s="425"/>
      <c r="AC809" s="425"/>
      <c r="AD809" s="425"/>
      <c r="AE809" s="425"/>
      <c r="AF809" s="425"/>
      <c r="AG809" s="425"/>
      <c r="AH809" s="425"/>
      <c r="AI809" s="425"/>
      <c r="AJ809" s="425"/>
      <c r="AK809" s="425"/>
      <c r="AL809" s="425"/>
      <c r="AM809" s="425"/>
      <c r="AN809" s="425"/>
      <c r="AO809" s="425"/>
      <c r="AP809" s="425"/>
      <c r="AQ809" s="425"/>
      <c r="AR809" s="425"/>
      <c r="AS809" s="425"/>
      <c r="AT809" s="425"/>
      <c r="AU809" s="425"/>
      <c r="AV809" s="425"/>
      <c r="AW809" s="425"/>
      <c r="AX809" s="425"/>
      <c r="AY809" s="425"/>
      <c r="AZ809" s="425"/>
      <c r="BA809" s="425"/>
      <c r="BB809" s="425"/>
      <c r="BC809" s="425"/>
      <c r="BD809" s="425"/>
      <c r="BE809" s="425"/>
      <c r="BF809" s="425"/>
      <c r="BG809" s="425"/>
      <c r="BH809" s="425"/>
      <c r="BI809" s="425"/>
      <c r="BJ809" s="425"/>
      <c r="BK809" s="425"/>
    </row>
    <row r="810" spans="1:63" ht="12.75" customHeight="1" x14ac:dyDescent="0.2">
      <c r="A810" s="425"/>
      <c r="B810" s="425"/>
      <c r="C810" s="425"/>
      <c r="D810" s="425"/>
      <c r="E810" s="425"/>
      <c r="F810" s="425"/>
      <c r="G810" s="425"/>
      <c r="H810" s="425"/>
      <c r="I810" s="425"/>
      <c r="J810" s="425"/>
      <c r="K810" s="425"/>
      <c r="L810" s="425"/>
      <c r="M810" s="425"/>
      <c r="N810" s="425"/>
      <c r="O810" s="425"/>
      <c r="P810" s="425"/>
      <c r="Q810" s="425"/>
      <c r="R810" s="425"/>
      <c r="S810" s="425"/>
      <c r="T810" s="425"/>
      <c r="U810" s="425"/>
      <c r="V810" s="425"/>
      <c r="W810" s="425"/>
      <c r="X810" s="425"/>
      <c r="Y810" s="425"/>
      <c r="Z810" s="425"/>
      <c r="AA810" s="425"/>
      <c r="AB810" s="425"/>
      <c r="AC810" s="425"/>
      <c r="AD810" s="425"/>
      <c r="AE810" s="425"/>
      <c r="AF810" s="425"/>
      <c r="AG810" s="425"/>
      <c r="AH810" s="425"/>
      <c r="AI810" s="425"/>
      <c r="AJ810" s="425"/>
      <c r="AK810" s="425"/>
      <c r="AL810" s="425"/>
      <c r="AM810" s="425"/>
      <c r="AN810" s="425"/>
      <c r="AO810" s="425"/>
      <c r="AP810" s="425"/>
      <c r="AQ810" s="425"/>
      <c r="AR810" s="425"/>
      <c r="AS810" s="425"/>
      <c r="AT810" s="425"/>
      <c r="AU810" s="425"/>
      <c r="AV810" s="425"/>
      <c r="AW810" s="425"/>
      <c r="AX810" s="425"/>
      <c r="AY810" s="425"/>
      <c r="AZ810" s="425"/>
      <c r="BA810" s="425"/>
      <c r="BB810" s="425"/>
      <c r="BC810" s="425"/>
      <c r="BD810" s="425"/>
      <c r="BE810" s="425"/>
      <c r="BF810" s="425"/>
      <c r="BG810" s="425"/>
      <c r="BH810" s="425"/>
      <c r="BI810" s="425"/>
      <c r="BJ810" s="425"/>
      <c r="BK810" s="425"/>
    </row>
    <row r="811" spans="1:63" ht="12.75" customHeight="1" x14ac:dyDescent="0.2">
      <c r="A811" s="425"/>
      <c r="B811" s="425"/>
      <c r="C811" s="425"/>
      <c r="D811" s="425"/>
      <c r="E811" s="425"/>
      <c r="F811" s="425"/>
      <c r="G811" s="425"/>
      <c r="H811" s="425"/>
      <c r="I811" s="425"/>
      <c r="J811" s="425"/>
      <c r="K811" s="425"/>
      <c r="L811" s="425"/>
      <c r="M811" s="425"/>
      <c r="N811" s="425"/>
      <c r="O811" s="425"/>
      <c r="P811" s="425"/>
      <c r="Q811" s="425"/>
      <c r="R811" s="425"/>
      <c r="S811" s="425"/>
      <c r="T811" s="425"/>
      <c r="U811" s="425"/>
      <c r="V811" s="425"/>
      <c r="W811" s="425"/>
      <c r="X811" s="425"/>
      <c r="Y811" s="425"/>
      <c r="Z811" s="425"/>
      <c r="AA811" s="425"/>
      <c r="AB811" s="425"/>
      <c r="AC811" s="425"/>
      <c r="AD811" s="425"/>
      <c r="AE811" s="425"/>
      <c r="AF811" s="425"/>
      <c r="AG811" s="425"/>
      <c r="AH811" s="425"/>
      <c r="AI811" s="425"/>
      <c r="AJ811" s="425"/>
      <c r="AK811" s="425"/>
      <c r="AL811" s="425"/>
      <c r="AM811" s="425"/>
      <c r="AN811" s="425"/>
      <c r="AO811" s="425"/>
      <c r="AP811" s="425"/>
      <c r="AQ811" s="425"/>
      <c r="AR811" s="425"/>
      <c r="AS811" s="425"/>
      <c r="AT811" s="425"/>
      <c r="AU811" s="425"/>
      <c r="AV811" s="425"/>
      <c r="AW811" s="425"/>
      <c r="AX811" s="425"/>
      <c r="AY811" s="425"/>
      <c r="AZ811" s="425"/>
      <c r="BA811" s="425"/>
      <c r="BB811" s="425"/>
      <c r="BC811" s="425"/>
      <c r="BD811" s="425"/>
      <c r="BE811" s="425"/>
      <c r="BF811" s="425"/>
      <c r="BG811" s="425"/>
      <c r="BH811" s="425"/>
      <c r="BI811" s="425"/>
      <c r="BJ811" s="425"/>
      <c r="BK811" s="425"/>
    </row>
    <row r="812" spans="1:63" ht="12.75" customHeight="1" x14ac:dyDescent="0.2">
      <c r="A812" s="425"/>
      <c r="B812" s="425"/>
      <c r="C812" s="425"/>
      <c r="D812" s="425"/>
      <c r="E812" s="425"/>
      <c r="F812" s="425"/>
      <c r="G812" s="425"/>
      <c r="H812" s="425"/>
      <c r="I812" s="425"/>
      <c r="J812" s="425"/>
      <c r="K812" s="425"/>
      <c r="L812" s="425"/>
      <c r="M812" s="425"/>
      <c r="N812" s="425"/>
      <c r="O812" s="425"/>
      <c r="P812" s="425"/>
      <c r="Q812" s="425"/>
      <c r="R812" s="425"/>
      <c r="S812" s="425"/>
      <c r="T812" s="425"/>
      <c r="U812" s="425"/>
      <c r="V812" s="425"/>
      <c r="W812" s="425"/>
      <c r="X812" s="425"/>
      <c r="Y812" s="425"/>
      <c r="Z812" s="425"/>
      <c r="AA812" s="425"/>
      <c r="AB812" s="425"/>
      <c r="AC812" s="425"/>
      <c r="AD812" s="425"/>
      <c r="AE812" s="425"/>
      <c r="AF812" s="425"/>
      <c r="AG812" s="425"/>
      <c r="AH812" s="425"/>
      <c r="AI812" s="425"/>
      <c r="AJ812" s="425"/>
      <c r="AK812" s="425"/>
      <c r="AL812" s="425"/>
      <c r="AM812" s="425"/>
      <c r="AN812" s="425"/>
      <c r="AO812" s="425"/>
      <c r="AP812" s="425"/>
      <c r="AQ812" s="425"/>
      <c r="AR812" s="425"/>
      <c r="AS812" s="425"/>
      <c r="AT812" s="425"/>
      <c r="AU812" s="425"/>
      <c r="AV812" s="425"/>
      <c r="AW812" s="425"/>
      <c r="AX812" s="425"/>
      <c r="AY812" s="425"/>
      <c r="AZ812" s="425"/>
      <c r="BA812" s="425"/>
      <c r="BB812" s="425"/>
      <c r="BC812" s="425"/>
      <c r="BD812" s="425"/>
      <c r="BE812" s="425"/>
      <c r="BF812" s="425"/>
      <c r="BG812" s="425"/>
      <c r="BH812" s="425"/>
      <c r="BI812" s="425"/>
      <c r="BJ812" s="425"/>
      <c r="BK812" s="425"/>
    </row>
    <row r="813" spans="1:63" ht="12.75" customHeight="1" x14ac:dyDescent="0.2">
      <c r="A813" s="425"/>
      <c r="B813" s="425"/>
      <c r="C813" s="425"/>
      <c r="D813" s="425"/>
      <c r="E813" s="425"/>
      <c r="F813" s="425"/>
      <c r="G813" s="425"/>
      <c r="H813" s="425"/>
      <c r="I813" s="425"/>
      <c r="J813" s="425"/>
      <c r="K813" s="425"/>
      <c r="L813" s="425"/>
      <c r="M813" s="425"/>
      <c r="N813" s="425"/>
      <c r="O813" s="425"/>
      <c r="P813" s="425"/>
      <c r="Q813" s="425"/>
      <c r="R813" s="425"/>
      <c r="S813" s="425"/>
      <c r="T813" s="425"/>
      <c r="U813" s="425"/>
      <c r="V813" s="425"/>
      <c r="W813" s="425"/>
      <c r="X813" s="425"/>
      <c r="Y813" s="425"/>
      <c r="Z813" s="425"/>
      <c r="AA813" s="425"/>
      <c r="AB813" s="425"/>
      <c r="AC813" s="425"/>
      <c r="AD813" s="425"/>
      <c r="AE813" s="425"/>
      <c r="AF813" s="425"/>
      <c r="AG813" s="425"/>
      <c r="AH813" s="425"/>
      <c r="AI813" s="425"/>
      <c r="AJ813" s="425"/>
      <c r="AK813" s="425"/>
      <c r="AL813" s="425"/>
      <c r="AM813" s="425"/>
      <c r="AN813" s="425"/>
      <c r="AO813" s="425"/>
      <c r="AP813" s="425"/>
      <c r="AQ813" s="425"/>
      <c r="AR813" s="425"/>
      <c r="AS813" s="425"/>
      <c r="AT813" s="425"/>
      <c r="AU813" s="425"/>
      <c r="AV813" s="425"/>
      <c r="AW813" s="425"/>
      <c r="AX813" s="425"/>
      <c r="AY813" s="425"/>
      <c r="AZ813" s="425"/>
      <c r="BA813" s="425"/>
      <c r="BB813" s="425"/>
      <c r="BC813" s="425"/>
      <c r="BD813" s="425"/>
      <c r="BE813" s="425"/>
      <c r="BF813" s="425"/>
      <c r="BG813" s="425"/>
      <c r="BH813" s="425"/>
      <c r="BI813" s="425"/>
      <c r="BJ813" s="425"/>
      <c r="BK813" s="425"/>
    </row>
    <row r="814" spans="1:63" ht="12.75" customHeight="1" x14ac:dyDescent="0.2">
      <c r="A814" s="425"/>
      <c r="B814" s="425"/>
      <c r="C814" s="425"/>
      <c r="D814" s="425"/>
      <c r="E814" s="425"/>
      <c r="F814" s="425"/>
      <c r="G814" s="425"/>
      <c r="H814" s="425"/>
      <c r="I814" s="425"/>
      <c r="J814" s="425"/>
      <c r="K814" s="425"/>
      <c r="L814" s="425"/>
      <c r="M814" s="425"/>
      <c r="N814" s="425"/>
      <c r="O814" s="425"/>
      <c r="P814" s="425"/>
      <c r="Q814" s="425"/>
      <c r="R814" s="425"/>
      <c r="S814" s="425"/>
      <c r="T814" s="425"/>
      <c r="U814" s="425"/>
      <c r="V814" s="425"/>
      <c r="W814" s="425"/>
      <c r="X814" s="425"/>
      <c r="Y814" s="425"/>
      <c r="Z814" s="425"/>
      <c r="AA814" s="425"/>
      <c r="AB814" s="425"/>
      <c r="AC814" s="425"/>
      <c r="AD814" s="425"/>
      <c r="AE814" s="425"/>
      <c r="AF814" s="425"/>
      <c r="AG814" s="425"/>
      <c r="AH814" s="425"/>
      <c r="AI814" s="425"/>
      <c r="AJ814" s="425"/>
      <c r="AK814" s="425"/>
      <c r="AL814" s="425"/>
      <c r="AM814" s="425"/>
      <c r="AN814" s="425"/>
      <c r="AO814" s="425"/>
      <c r="AP814" s="425"/>
      <c r="AQ814" s="425"/>
      <c r="AR814" s="425"/>
      <c r="AS814" s="425"/>
      <c r="AT814" s="425"/>
      <c r="AU814" s="425"/>
      <c r="AV814" s="425"/>
      <c r="AW814" s="425"/>
      <c r="AX814" s="425"/>
      <c r="AY814" s="425"/>
      <c r="AZ814" s="425"/>
      <c r="BA814" s="425"/>
      <c r="BB814" s="425"/>
      <c r="BC814" s="425"/>
      <c r="BD814" s="425"/>
      <c r="BE814" s="425"/>
      <c r="BF814" s="425"/>
      <c r="BG814" s="425"/>
      <c r="BH814" s="425"/>
      <c r="BI814" s="425"/>
      <c r="BJ814" s="425"/>
      <c r="BK814" s="425"/>
    </row>
    <row r="815" spans="1:63" ht="12.75" customHeight="1" x14ac:dyDescent="0.2">
      <c r="A815" s="425"/>
      <c r="B815" s="425"/>
      <c r="C815" s="425"/>
      <c r="D815" s="425"/>
      <c r="E815" s="425"/>
      <c r="F815" s="425"/>
      <c r="G815" s="425"/>
      <c r="H815" s="425"/>
      <c r="I815" s="425"/>
      <c r="J815" s="425"/>
      <c r="K815" s="425"/>
      <c r="L815" s="425"/>
      <c r="M815" s="425"/>
      <c r="N815" s="425"/>
      <c r="O815" s="425"/>
      <c r="P815" s="425"/>
      <c r="Q815" s="425"/>
      <c r="R815" s="425"/>
      <c r="S815" s="425"/>
      <c r="T815" s="425"/>
      <c r="U815" s="425"/>
      <c r="V815" s="425"/>
      <c r="W815" s="425"/>
      <c r="X815" s="425"/>
      <c r="Y815" s="425"/>
      <c r="Z815" s="425"/>
      <c r="AA815" s="425"/>
      <c r="AB815" s="425"/>
      <c r="AC815" s="425"/>
      <c r="AD815" s="425"/>
      <c r="AE815" s="425"/>
      <c r="AF815" s="425"/>
      <c r="AG815" s="425"/>
      <c r="AH815" s="425"/>
      <c r="AI815" s="425"/>
      <c r="AJ815" s="425"/>
      <c r="AK815" s="425"/>
      <c r="AL815" s="425"/>
      <c r="AM815" s="425"/>
      <c r="AN815" s="425"/>
      <c r="AO815" s="425"/>
      <c r="AP815" s="425"/>
      <c r="AQ815" s="425"/>
      <c r="AR815" s="425"/>
      <c r="AS815" s="425"/>
      <c r="AT815" s="425"/>
      <c r="AU815" s="425"/>
      <c r="AV815" s="425"/>
      <c r="AW815" s="425"/>
      <c r="AX815" s="425"/>
      <c r="AY815" s="425"/>
      <c r="AZ815" s="425"/>
      <c r="BA815" s="425"/>
      <c r="BB815" s="425"/>
      <c r="BC815" s="425"/>
      <c r="BD815" s="425"/>
      <c r="BE815" s="425"/>
      <c r="BF815" s="425"/>
      <c r="BG815" s="425"/>
      <c r="BH815" s="425"/>
      <c r="BI815" s="425"/>
      <c r="BJ815" s="425"/>
      <c r="BK815" s="425"/>
    </row>
    <row r="816" spans="1:63" ht="12.75" customHeight="1" x14ac:dyDescent="0.2">
      <c r="A816" s="425"/>
      <c r="B816" s="425"/>
      <c r="C816" s="425"/>
      <c r="D816" s="425"/>
      <c r="E816" s="425"/>
      <c r="F816" s="425"/>
      <c r="G816" s="425"/>
      <c r="H816" s="425"/>
      <c r="I816" s="425"/>
      <c r="J816" s="425"/>
      <c r="K816" s="425"/>
      <c r="L816" s="425"/>
      <c r="M816" s="425"/>
      <c r="N816" s="425"/>
      <c r="O816" s="425"/>
      <c r="P816" s="425"/>
      <c r="Q816" s="425"/>
      <c r="R816" s="425"/>
      <c r="S816" s="425"/>
      <c r="T816" s="425"/>
      <c r="U816" s="425"/>
      <c r="V816" s="425"/>
      <c r="W816" s="425"/>
      <c r="X816" s="425"/>
      <c r="Y816" s="425"/>
      <c r="Z816" s="425"/>
      <c r="AA816" s="425"/>
      <c r="AB816" s="425"/>
      <c r="AC816" s="425"/>
      <c r="AD816" s="425"/>
      <c r="AE816" s="425"/>
      <c r="AF816" s="425"/>
      <c r="AG816" s="425"/>
      <c r="AH816" s="425"/>
      <c r="AI816" s="425"/>
      <c r="AJ816" s="425"/>
      <c r="AK816" s="425"/>
      <c r="AL816" s="425"/>
      <c r="AM816" s="425"/>
      <c r="AN816" s="425"/>
      <c r="AO816" s="425"/>
      <c r="AP816" s="425"/>
      <c r="AQ816" s="425"/>
      <c r="AR816" s="425"/>
      <c r="AS816" s="425"/>
      <c r="AT816" s="425"/>
      <c r="AU816" s="425"/>
      <c r="AV816" s="425"/>
      <c r="AW816" s="425"/>
      <c r="AX816" s="425"/>
      <c r="AY816" s="425"/>
      <c r="AZ816" s="425"/>
      <c r="BA816" s="425"/>
      <c r="BB816" s="425"/>
      <c r="BC816" s="425"/>
      <c r="BD816" s="425"/>
      <c r="BE816" s="425"/>
      <c r="BF816" s="425"/>
      <c r="BG816" s="425"/>
      <c r="BH816" s="425"/>
      <c r="BI816" s="425"/>
      <c r="BJ816" s="425"/>
      <c r="BK816" s="425"/>
    </row>
    <row r="817" spans="1:63" ht="12.75" customHeight="1" x14ac:dyDescent="0.2">
      <c r="A817" s="425"/>
      <c r="B817" s="425"/>
      <c r="C817" s="425"/>
      <c r="D817" s="425"/>
      <c r="E817" s="425"/>
      <c r="F817" s="425"/>
      <c r="G817" s="425"/>
      <c r="H817" s="425"/>
      <c r="I817" s="425"/>
      <c r="J817" s="425"/>
      <c r="K817" s="425"/>
      <c r="L817" s="425"/>
      <c r="M817" s="425"/>
      <c r="N817" s="425"/>
      <c r="O817" s="425"/>
      <c r="P817" s="425"/>
      <c r="Q817" s="425"/>
      <c r="R817" s="425"/>
      <c r="S817" s="425"/>
      <c r="T817" s="425"/>
      <c r="U817" s="425"/>
      <c r="V817" s="425"/>
      <c r="W817" s="425"/>
      <c r="X817" s="425"/>
      <c r="Y817" s="425"/>
      <c r="Z817" s="425"/>
      <c r="AA817" s="425"/>
      <c r="AB817" s="425"/>
      <c r="AC817" s="425"/>
      <c r="AD817" s="425"/>
      <c r="AE817" s="425"/>
      <c r="AF817" s="425"/>
      <c r="AG817" s="425"/>
      <c r="AH817" s="425"/>
      <c r="AI817" s="425"/>
      <c r="AJ817" s="425"/>
      <c r="AK817" s="425"/>
      <c r="AL817" s="425"/>
      <c r="AM817" s="425"/>
      <c r="AN817" s="425"/>
      <c r="AO817" s="425"/>
      <c r="AP817" s="425"/>
      <c r="AQ817" s="425"/>
      <c r="AR817" s="425"/>
      <c r="AS817" s="425"/>
      <c r="AT817" s="425"/>
      <c r="AU817" s="425"/>
      <c r="AV817" s="425"/>
      <c r="AW817" s="425"/>
      <c r="AX817" s="425"/>
      <c r="AY817" s="425"/>
      <c r="AZ817" s="425"/>
      <c r="BA817" s="425"/>
      <c r="BB817" s="425"/>
      <c r="BC817" s="425"/>
      <c r="BD817" s="425"/>
      <c r="BE817" s="425"/>
      <c r="BF817" s="425"/>
      <c r="BG817" s="425"/>
      <c r="BH817" s="425"/>
      <c r="BI817" s="425"/>
      <c r="BJ817" s="425"/>
      <c r="BK817" s="425"/>
    </row>
    <row r="818" spans="1:63" ht="12.75" customHeight="1" x14ac:dyDescent="0.2">
      <c r="A818" s="425"/>
      <c r="B818" s="425"/>
      <c r="C818" s="425"/>
      <c r="D818" s="425"/>
      <c r="E818" s="425"/>
      <c r="F818" s="425"/>
      <c r="G818" s="425"/>
      <c r="H818" s="425"/>
      <c r="I818" s="425"/>
      <c r="J818" s="425"/>
      <c r="K818" s="425"/>
      <c r="L818" s="425"/>
      <c r="M818" s="425"/>
      <c r="N818" s="425"/>
      <c r="O818" s="425"/>
      <c r="P818" s="425"/>
      <c r="Q818" s="425"/>
      <c r="R818" s="425"/>
      <c r="S818" s="425"/>
      <c r="T818" s="425"/>
      <c r="U818" s="425"/>
      <c r="V818" s="425"/>
      <c r="W818" s="425"/>
      <c r="X818" s="425"/>
      <c r="Y818" s="425"/>
      <c r="Z818" s="425"/>
      <c r="AA818" s="425"/>
      <c r="AB818" s="425"/>
      <c r="AC818" s="425"/>
      <c r="AD818" s="425"/>
      <c r="AE818" s="425"/>
      <c r="AF818" s="425"/>
      <c r="AG818" s="425"/>
      <c r="AH818" s="425"/>
      <c r="AI818" s="425"/>
      <c r="AJ818" s="425"/>
      <c r="AK818" s="425"/>
      <c r="AL818" s="425"/>
      <c r="AM818" s="425"/>
      <c r="AN818" s="425"/>
      <c r="AO818" s="425"/>
      <c r="AP818" s="425"/>
      <c r="AQ818" s="425"/>
      <c r="AR818" s="425"/>
      <c r="AS818" s="425"/>
      <c r="AT818" s="425"/>
      <c r="AU818" s="425"/>
      <c r="AV818" s="425"/>
      <c r="AW818" s="425"/>
      <c r="AX818" s="425"/>
      <c r="AY818" s="425"/>
      <c r="AZ818" s="425"/>
      <c r="BA818" s="425"/>
      <c r="BB818" s="425"/>
      <c r="BC818" s="425"/>
      <c r="BD818" s="425"/>
      <c r="BE818" s="425"/>
      <c r="BF818" s="425"/>
      <c r="BG818" s="425"/>
      <c r="BH818" s="425"/>
      <c r="BI818" s="425"/>
      <c r="BJ818" s="425"/>
      <c r="BK818" s="425"/>
    </row>
    <row r="819" spans="1:63" ht="12.75" customHeight="1" x14ac:dyDescent="0.2">
      <c r="A819" s="425"/>
      <c r="B819" s="425"/>
      <c r="C819" s="425"/>
      <c r="D819" s="425"/>
      <c r="E819" s="425"/>
      <c r="F819" s="425"/>
      <c r="G819" s="425"/>
      <c r="H819" s="425"/>
      <c r="I819" s="425"/>
      <c r="J819" s="425"/>
      <c r="K819" s="425"/>
      <c r="L819" s="425"/>
      <c r="M819" s="425"/>
      <c r="N819" s="425"/>
      <c r="O819" s="425"/>
      <c r="P819" s="425"/>
      <c r="Q819" s="425"/>
      <c r="R819" s="425"/>
      <c r="S819" s="425"/>
      <c r="T819" s="425"/>
      <c r="U819" s="425"/>
      <c r="V819" s="425"/>
      <c r="W819" s="425"/>
      <c r="X819" s="425"/>
      <c r="Y819" s="425"/>
      <c r="Z819" s="425"/>
      <c r="AA819" s="425"/>
      <c r="AB819" s="425"/>
      <c r="AC819" s="425"/>
      <c r="AD819" s="425"/>
      <c r="AE819" s="425"/>
      <c r="AF819" s="425"/>
      <c r="AG819" s="425"/>
      <c r="AH819" s="425"/>
      <c r="AI819" s="425"/>
      <c r="AJ819" s="425"/>
      <c r="AK819" s="425"/>
      <c r="AL819" s="425"/>
      <c r="AM819" s="425"/>
      <c r="AN819" s="425"/>
      <c r="AO819" s="425"/>
      <c r="AP819" s="425"/>
      <c r="AQ819" s="425"/>
      <c r="AR819" s="425"/>
      <c r="AS819" s="425"/>
      <c r="AT819" s="425"/>
      <c r="AU819" s="425"/>
      <c r="AV819" s="425"/>
      <c r="AW819" s="425"/>
      <c r="AX819" s="425"/>
      <c r="AY819" s="425"/>
      <c r="AZ819" s="425"/>
      <c r="BA819" s="425"/>
      <c r="BB819" s="425"/>
      <c r="BC819" s="425"/>
      <c r="BD819" s="425"/>
      <c r="BE819" s="425"/>
      <c r="BF819" s="425"/>
      <c r="BG819" s="425"/>
      <c r="BH819" s="425"/>
      <c r="BI819" s="425"/>
      <c r="BJ819" s="425"/>
      <c r="BK819" s="425"/>
    </row>
    <row r="820" spans="1:63" ht="12.75" customHeight="1" x14ac:dyDescent="0.2">
      <c r="A820" s="425"/>
      <c r="B820" s="425"/>
      <c r="C820" s="425"/>
      <c r="D820" s="425"/>
      <c r="E820" s="425"/>
      <c r="F820" s="425"/>
      <c r="G820" s="425"/>
      <c r="H820" s="425"/>
      <c r="I820" s="425"/>
      <c r="J820" s="425"/>
      <c r="K820" s="425"/>
      <c r="L820" s="425"/>
      <c r="M820" s="425"/>
      <c r="N820" s="425"/>
      <c r="O820" s="425"/>
      <c r="P820" s="425"/>
      <c r="Q820" s="425"/>
      <c r="R820" s="425"/>
      <c r="S820" s="425"/>
      <c r="T820" s="425"/>
      <c r="U820" s="425"/>
      <c r="V820" s="425"/>
      <c r="W820" s="425"/>
      <c r="X820" s="425"/>
      <c r="Y820" s="425"/>
      <c r="Z820" s="425"/>
      <c r="AA820" s="425"/>
      <c r="AB820" s="425"/>
      <c r="AC820" s="425"/>
      <c r="AD820" s="425"/>
      <c r="AE820" s="425"/>
      <c r="AF820" s="425"/>
      <c r="AG820" s="425"/>
      <c r="AH820" s="425"/>
      <c r="AI820" s="425"/>
      <c r="AJ820" s="425"/>
      <c r="AK820" s="425"/>
      <c r="AL820" s="425"/>
      <c r="AM820" s="425"/>
      <c r="AN820" s="425"/>
      <c r="AO820" s="425"/>
      <c r="AP820" s="425"/>
      <c r="AQ820" s="425"/>
      <c r="AR820" s="425"/>
      <c r="AS820" s="425"/>
      <c r="AT820" s="425"/>
      <c r="AU820" s="425"/>
      <c r="AV820" s="425"/>
      <c r="AW820" s="425"/>
      <c r="AX820" s="425"/>
      <c r="AY820" s="425"/>
      <c r="AZ820" s="425"/>
      <c r="BA820" s="425"/>
      <c r="BB820" s="425"/>
      <c r="BC820" s="425"/>
      <c r="BD820" s="425"/>
      <c r="BE820" s="425"/>
      <c r="BF820" s="425"/>
      <c r="BG820" s="425"/>
      <c r="BH820" s="425"/>
      <c r="BI820" s="425"/>
      <c r="BJ820" s="425"/>
      <c r="BK820" s="425"/>
    </row>
    <row r="821" spans="1:63" ht="12.75" customHeight="1" x14ac:dyDescent="0.2">
      <c r="A821" s="425"/>
      <c r="B821" s="425"/>
      <c r="C821" s="425"/>
      <c r="D821" s="425"/>
      <c r="E821" s="425"/>
      <c r="F821" s="425"/>
      <c r="G821" s="425"/>
      <c r="H821" s="425"/>
      <c r="I821" s="425"/>
      <c r="J821" s="425"/>
      <c r="K821" s="425"/>
      <c r="L821" s="425"/>
      <c r="M821" s="425"/>
      <c r="N821" s="425"/>
      <c r="O821" s="425"/>
      <c r="P821" s="425"/>
      <c r="Q821" s="425"/>
      <c r="R821" s="425"/>
      <c r="S821" s="425"/>
      <c r="T821" s="425"/>
      <c r="U821" s="425"/>
      <c r="V821" s="425"/>
      <c r="W821" s="425"/>
      <c r="X821" s="425"/>
      <c r="Y821" s="425"/>
      <c r="Z821" s="425"/>
      <c r="AA821" s="425"/>
      <c r="AB821" s="425"/>
      <c r="AC821" s="425"/>
      <c r="AD821" s="425"/>
      <c r="AE821" s="425"/>
      <c r="AF821" s="425"/>
      <c r="AG821" s="425"/>
      <c r="AH821" s="425"/>
      <c r="AI821" s="425"/>
      <c r="AJ821" s="425"/>
      <c r="AK821" s="425"/>
      <c r="AL821" s="425"/>
      <c r="AM821" s="425"/>
      <c r="AN821" s="425"/>
      <c r="AO821" s="425"/>
      <c r="AP821" s="425"/>
      <c r="AQ821" s="425"/>
      <c r="AR821" s="425"/>
      <c r="AS821" s="425"/>
      <c r="AT821" s="425"/>
      <c r="AU821" s="425"/>
      <c r="AV821" s="425"/>
      <c r="AW821" s="425"/>
      <c r="AX821" s="425"/>
      <c r="AY821" s="425"/>
      <c r="AZ821" s="425"/>
      <c r="BA821" s="425"/>
      <c r="BB821" s="425"/>
      <c r="BC821" s="425"/>
      <c r="BD821" s="425"/>
      <c r="BE821" s="425"/>
      <c r="BF821" s="425"/>
      <c r="BG821" s="425"/>
      <c r="BH821" s="425"/>
      <c r="BI821" s="425"/>
      <c r="BJ821" s="425"/>
      <c r="BK821" s="425"/>
    </row>
    <row r="822" spans="1:63" ht="12.75" customHeight="1" x14ac:dyDescent="0.2">
      <c r="A822" s="425"/>
      <c r="B822" s="425"/>
      <c r="C822" s="425"/>
      <c r="D822" s="425"/>
      <c r="E822" s="425"/>
      <c r="F822" s="425"/>
      <c r="G822" s="425"/>
      <c r="H822" s="425"/>
      <c r="I822" s="425"/>
      <c r="J822" s="425"/>
      <c r="K822" s="425"/>
      <c r="L822" s="425"/>
      <c r="M822" s="425"/>
      <c r="N822" s="425"/>
      <c r="O822" s="425"/>
      <c r="P822" s="425"/>
      <c r="Q822" s="425"/>
      <c r="R822" s="425"/>
      <c r="S822" s="425"/>
      <c r="T822" s="425"/>
      <c r="U822" s="425"/>
      <c r="V822" s="425"/>
      <c r="W822" s="425"/>
      <c r="X822" s="425"/>
      <c r="Y822" s="425"/>
      <c r="Z822" s="425"/>
      <c r="AA822" s="425"/>
      <c r="AB822" s="425"/>
      <c r="AC822" s="425"/>
      <c r="AD822" s="425"/>
      <c r="AE822" s="425"/>
      <c r="AF822" s="425"/>
      <c r="AG822" s="425"/>
      <c r="AH822" s="425"/>
      <c r="AI822" s="425"/>
      <c r="AJ822" s="425"/>
      <c r="AK822" s="425"/>
      <c r="AL822" s="425"/>
      <c r="AM822" s="425"/>
      <c r="AN822" s="425"/>
      <c r="AO822" s="425"/>
      <c r="AP822" s="425"/>
      <c r="AQ822" s="425"/>
      <c r="AR822" s="425"/>
      <c r="AS822" s="425"/>
      <c r="AT822" s="425"/>
      <c r="AU822" s="425"/>
      <c r="AV822" s="425"/>
      <c r="AW822" s="425"/>
      <c r="AX822" s="425"/>
      <c r="AY822" s="425"/>
      <c r="AZ822" s="425"/>
      <c r="BA822" s="425"/>
      <c r="BB822" s="425"/>
      <c r="BC822" s="425"/>
      <c r="BD822" s="425"/>
      <c r="BE822" s="425"/>
      <c r="BF822" s="425"/>
      <c r="BG822" s="425"/>
      <c r="BH822" s="425"/>
      <c r="BI822" s="425"/>
      <c r="BJ822" s="425"/>
      <c r="BK822" s="425"/>
    </row>
    <row r="823" spans="1:63" ht="12.75" customHeight="1" x14ac:dyDescent="0.2">
      <c r="A823" s="425"/>
      <c r="B823" s="425"/>
      <c r="C823" s="425"/>
      <c r="D823" s="425"/>
      <c r="E823" s="425"/>
      <c r="F823" s="425"/>
      <c r="G823" s="425"/>
      <c r="H823" s="425"/>
      <c r="I823" s="425"/>
      <c r="J823" s="425"/>
      <c r="K823" s="425"/>
      <c r="L823" s="425"/>
      <c r="M823" s="425"/>
      <c r="N823" s="425"/>
      <c r="O823" s="425"/>
      <c r="P823" s="425"/>
      <c r="Q823" s="425"/>
      <c r="R823" s="425"/>
      <c r="S823" s="425"/>
      <c r="T823" s="425"/>
      <c r="U823" s="425"/>
      <c r="V823" s="425"/>
      <c r="W823" s="425"/>
      <c r="X823" s="425"/>
      <c r="Y823" s="425"/>
      <c r="Z823" s="425"/>
      <c r="AA823" s="425"/>
      <c r="AB823" s="425"/>
      <c r="AC823" s="425"/>
      <c r="AD823" s="425"/>
      <c r="AE823" s="425"/>
      <c r="AF823" s="425"/>
      <c r="AG823" s="425"/>
      <c r="AH823" s="425"/>
      <c r="AI823" s="425"/>
      <c r="AJ823" s="425"/>
      <c r="AK823" s="425"/>
      <c r="AL823" s="425"/>
      <c r="AM823" s="425"/>
      <c r="AN823" s="425"/>
      <c r="AO823" s="425"/>
      <c r="AP823" s="425"/>
      <c r="AQ823" s="425"/>
      <c r="AR823" s="425"/>
      <c r="AS823" s="425"/>
      <c r="AT823" s="425"/>
      <c r="AU823" s="425"/>
      <c r="AV823" s="425"/>
      <c r="AW823" s="425"/>
      <c r="AX823" s="425"/>
      <c r="AY823" s="425"/>
      <c r="AZ823" s="425"/>
      <c r="BA823" s="425"/>
      <c r="BB823" s="425"/>
      <c r="BC823" s="425"/>
      <c r="BD823" s="425"/>
      <c r="BE823" s="425"/>
      <c r="BF823" s="425"/>
      <c r="BG823" s="425"/>
      <c r="BH823" s="425"/>
      <c r="BI823" s="425"/>
      <c r="BJ823" s="425"/>
      <c r="BK823" s="425"/>
    </row>
    <row r="824" spans="1:63" ht="12.75" customHeight="1" x14ac:dyDescent="0.2">
      <c r="A824" s="425"/>
      <c r="B824" s="425"/>
      <c r="C824" s="425"/>
      <c r="D824" s="425"/>
      <c r="E824" s="425"/>
      <c r="F824" s="425"/>
      <c r="G824" s="425"/>
      <c r="H824" s="425"/>
      <c r="I824" s="425"/>
      <c r="J824" s="425"/>
      <c r="K824" s="425"/>
      <c r="L824" s="425"/>
      <c r="M824" s="425"/>
      <c r="N824" s="425"/>
      <c r="O824" s="425"/>
      <c r="P824" s="425"/>
      <c r="Q824" s="425"/>
      <c r="R824" s="425"/>
      <c r="S824" s="425"/>
      <c r="T824" s="425"/>
      <c r="U824" s="425"/>
      <c r="V824" s="425"/>
      <c r="W824" s="425"/>
      <c r="X824" s="425"/>
      <c r="Y824" s="425"/>
      <c r="Z824" s="425"/>
      <c r="AA824" s="425"/>
      <c r="AB824" s="425"/>
      <c r="AC824" s="425"/>
      <c r="AD824" s="425"/>
      <c r="AE824" s="425"/>
      <c r="AF824" s="425"/>
      <c r="AG824" s="425"/>
      <c r="AH824" s="425"/>
      <c r="AI824" s="425"/>
      <c r="AJ824" s="425"/>
      <c r="AK824" s="425"/>
      <c r="AL824" s="425"/>
      <c r="AM824" s="425"/>
      <c r="AN824" s="425"/>
      <c r="AO824" s="425"/>
      <c r="AP824" s="425"/>
      <c r="AQ824" s="425"/>
      <c r="AR824" s="425"/>
      <c r="AS824" s="425"/>
      <c r="AT824" s="425"/>
      <c r="AU824" s="425"/>
      <c r="AV824" s="425"/>
      <c r="AW824" s="425"/>
      <c r="AX824" s="425"/>
      <c r="AY824" s="425"/>
      <c r="AZ824" s="425"/>
      <c r="BA824" s="425"/>
      <c r="BB824" s="425"/>
      <c r="BC824" s="425"/>
      <c r="BD824" s="425"/>
      <c r="BE824" s="425"/>
      <c r="BF824" s="425"/>
      <c r="BG824" s="425"/>
      <c r="BH824" s="425"/>
      <c r="BI824" s="425"/>
      <c r="BJ824" s="425"/>
      <c r="BK824" s="425"/>
    </row>
    <row r="825" spans="1:63" ht="12.75" customHeight="1" x14ac:dyDescent="0.2">
      <c r="A825" s="425"/>
      <c r="B825" s="425"/>
      <c r="C825" s="425"/>
      <c r="D825" s="425"/>
      <c r="E825" s="425"/>
      <c r="F825" s="425"/>
      <c r="G825" s="425"/>
      <c r="H825" s="425"/>
      <c r="I825" s="425"/>
      <c r="J825" s="425"/>
      <c r="K825" s="425"/>
      <c r="L825" s="425"/>
      <c r="M825" s="425"/>
      <c r="N825" s="425"/>
      <c r="O825" s="425"/>
      <c r="P825" s="425"/>
      <c r="Q825" s="425"/>
      <c r="R825" s="425"/>
      <c r="S825" s="425"/>
      <c r="T825" s="425"/>
      <c r="U825" s="425"/>
      <c r="V825" s="425"/>
      <c r="W825" s="425"/>
      <c r="X825" s="425"/>
      <c r="Y825" s="425"/>
      <c r="Z825" s="425"/>
      <c r="AA825" s="425"/>
      <c r="AB825" s="425"/>
      <c r="AC825" s="425"/>
      <c r="AD825" s="425"/>
      <c r="AE825" s="425"/>
      <c r="AF825" s="425"/>
      <c r="AG825" s="425"/>
      <c r="AH825" s="425"/>
      <c r="AI825" s="425"/>
      <c r="AJ825" s="425"/>
      <c r="AK825" s="425"/>
      <c r="AL825" s="425"/>
      <c r="AM825" s="425"/>
      <c r="AN825" s="425"/>
      <c r="AO825" s="425"/>
      <c r="AP825" s="425"/>
      <c r="AQ825" s="425"/>
      <c r="AR825" s="425"/>
      <c r="AS825" s="425"/>
      <c r="AT825" s="425"/>
      <c r="AU825" s="425"/>
      <c r="AV825" s="425"/>
      <c r="AW825" s="425"/>
      <c r="AX825" s="425"/>
      <c r="AY825" s="425"/>
      <c r="AZ825" s="425"/>
      <c r="BA825" s="425"/>
      <c r="BB825" s="425"/>
      <c r="BC825" s="425"/>
      <c r="BD825" s="425"/>
      <c r="BE825" s="425"/>
      <c r="BF825" s="425"/>
      <c r="BG825" s="425"/>
      <c r="BH825" s="425"/>
      <c r="BI825" s="425"/>
      <c r="BJ825" s="425"/>
      <c r="BK825" s="425"/>
    </row>
    <row r="826" spans="1:63" ht="12.75" customHeight="1" x14ac:dyDescent="0.2">
      <c r="A826" s="425"/>
      <c r="B826" s="425"/>
      <c r="C826" s="425"/>
      <c r="D826" s="425"/>
      <c r="E826" s="425"/>
      <c r="F826" s="425"/>
      <c r="G826" s="425"/>
      <c r="H826" s="425"/>
      <c r="I826" s="425"/>
      <c r="J826" s="425"/>
      <c r="K826" s="425"/>
      <c r="L826" s="425"/>
      <c r="M826" s="425"/>
      <c r="N826" s="425"/>
      <c r="O826" s="425"/>
      <c r="P826" s="425"/>
      <c r="Q826" s="425"/>
      <c r="R826" s="425"/>
      <c r="S826" s="425"/>
      <c r="T826" s="425"/>
      <c r="U826" s="425"/>
      <c r="V826" s="425"/>
      <c r="W826" s="425"/>
      <c r="X826" s="425"/>
      <c r="Y826" s="425"/>
      <c r="Z826" s="425"/>
      <c r="AA826" s="425"/>
      <c r="AB826" s="425"/>
      <c r="AC826" s="425"/>
      <c r="AD826" s="425"/>
      <c r="AE826" s="425"/>
      <c r="AF826" s="425"/>
      <c r="AG826" s="425"/>
      <c r="AH826" s="425"/>
      <c r="AI826" s="425"/>
      <c r="AJ826" s="425"/>
      <c r="AK826" s="425"/>
      <c r="AL826" s="425"/>
      <c r="AM826" s="425"/>
      <c r="AN826" s="425"/>
      <c r="AO826" s="425"/>
      <c r="AP826" s="425"/>
      <c r="AQ826" s="425"/>
      <c r="AR826" s="425"/>
      <c r="AS826" s="425"/>
      <c r="AT826" s="425"/>
      <c r="AU826" s="425"/>
      <c r="AV826" s="425"/>
      <c r="AW826" s="425"/>
      <c r="AX826" s="425"/>
      <c r="AY826" s="425"/>
      <c r="AZ826" s="425"/>
      <c r="BA826" s="425"/>
      <c r="BB826" s="425"/>
      <c r="BC826" s="425"/>
      <c r="BD826" s="425"/>
      <c r="BE826" s="425"/>
      <c r="BF826" s="425"/>
      <c r="BG826" s="425"/>
      <c r="BH826" s="425"/>
      <c r="BI826" s="425"/>
      <c r="BJ826" s="425"/>
      <c r="BK826" s="425"/>
    </row>
    <row r="827" spans="1:63" ht="12.75" customHeight="1" x14ac:dyDescent="0.2">
      <c r="A827" s="425"/>
      <c r="B827" s="425"/>
      <c r="C827" s="425"/>
      <c r="D827" s="425"/>
      <c r="E827" s="425"/>
      <c r="F827" s="425"/>
      <c r="G827" s="425"/>
      <c r="H827" s="425"/>
      <c r="I827" s="425"/>
      <c r="J827" s="425"/>
      <c r="K827" s="425"/>
      <c r="L827" s="425"/>
      <c r="M827" s="425"/>
      <c r="N827" s="425"/>
      <c r="O827" s="425"/>
      <c r="P827" s="425"/>
      <c r="Q827" s="425"/>
      <c r="R827" s="425"/>
      <c r="S827" s="425"/>
      <c r="T827" s="425"/>
      <c r="U827" s="425"/>
      <c r="V827" s="425"/>
      <c r="W827" s="425"/>
      <c r="X827" s="425"/>
      <c r="Y827" s="425"/>
      <c r="Z827" s="425"/>
      <c r="AA827" s="425"/>
      <c r="AB827" s="425"/>
      <c r="AC827" s="425"/>
      <c r="AD827" s="425"/>
      <c r="AE827" s="425"/>
      <c r="AF827" s="425"/>
      <c r="AG827" s="425"/>
      <c r="AH827" s="425"/>
      <c r="AI827" s="425"/>
      <c r="AJ827" s="425"/>
      <c r="AK827" s="425"/>
      <c r="AL827" s="425"/>
      <c r="AM827" s="425"/>
      <c r="AN827" s="425"/>
      <c r="AO827" s="425"/>
      <c r="AP827" s="425"/>
      <c r="AQ827" s="425"/>
      <c r="AR827" s="425"/>
      <c r="AS827" s="425"/>
      <c r="AT827" s="425"/>
      <c r="AU827" s="425"/>
      <c r="AV827" s="425"/>
      <c r="AW827" s="425"/>
      <c r="AX827" s="425"/>
      <c r="AY827" s="425"/>
      <c r="AZ827" s="425"/>
      <c r="BA827" s="425"/>
      <c r="BB827" s="425"/>
      <c r="BC827" s="425"/>
      <c r="BD827" s="425"/>
      <c r="BE827" s="425"/>
      <c r="BF827" s="425"/>
      <c r="BG827" s="425"/>
      <c r="BH827" s="425"/>
      <c r="BI827" s="425"/>
      <c r="BJ827" s="425"/>
      <c r="BK827" s="425"/>
    </row>
    <row r="828" spans="1:63" ht="12.75" customHeight="1" x14ac:dyDescent="0.2">
      <c r="A828" s="425"/>
      <c r="B828" s="425"/>
      <c r="C828" s="425"/>
      <c r="D828" s="425"/>
      <c r="E828" s="425"/>
      <c r="F828" s="425"/>
      <c r="G828" s="425"/>
      <c r="H828" s="425"/>
      <c r="I828" s="425"/>
      <c r="J828" s="425"/>
      <c r="K828" s="425"/>
      <c r="L828" s="425"/>
      <c r="M828" s="425"/>
      <c r="N828" s="425"/>
      <c r="O828" s="425"/>
      <c r="P828" s="425"/>
      <c r="Q828" s="425"/>
      <c r="R828" s="425"/>
      <c r="S828" s="425"/>
      <c r="T828" s="425"/>
      <c r="U828" s="425"/>
      <c r="V828" s="425"/>
      <c r="W828" s="425"/>
      <c r="X828" s="425"/>
      <c r="Y828" s="425"/>
      <c r="Z828" s="425"/>
      <c r="AA828" s="425"/>
      <c r="AB828" s="425"/>
      <c r="AC828" s="425"/>
      <c r="AD828" s="425"/>
      <c r="AE828" s="425"/>
      <c r="AF828" s="425"/>
      <c r="AG828" s="425"/>
      <c r="AH828" s="425"/>
      <c r="AI828" s="425"/>
      <c r="AJ828" s="425"/>
      <c r="AK828" s="425"/>
      <c r="AL828" s="425"/>
      <c r="AM828" s="425"/>
      <c r="AN828" s="425"/>
      <c r="AO828" s="425"/>
      <c r="AP828" s="425"/>
      <c r="AQ828" s="425"/>
      <c r="AR828" s="425"/>
      <c r="AS828" s="425"/>
      <c r="AT828" s="425"/>
      <c r="AU828" s="425"/>
      <c r="AV828" s="425"/>
      <c r="AW828" s="425"/>
      <c r="AX828" s="425"/>
      <c r="AY828" s="425"/>
      <c r="AZ828" s="425"/>
      <c r="BA828" s="425"/>
      <c r="BB828" s="425"/>
      <c r="BC828" s="425"/>
      <c r="BD828" s="425"/>
      <c r="BE828" s="425"/>
      <c r="BF828" s="425"/>
      <c r="BG828" s="425"/>
      <c r="BH828" s="425"/>
      <c r="BI828" s="425"/>
      <c r="BJ828" s="425"/>
      <c r="BK828" s="425"/>
    </row>
    <row r="829" spans="1:63" ht="12.75" customHeight="1" x14ac:dyDescent="0.2">
      <c r="A829" s="425"/>
      <c r="B829" s="425"/>
      <c r="C829" s="425"/>
      <c r="D829" s="425"/>
      <c r="E829" s="425"/>
      <c r="F829" s="425"/>
      <c r="G829" s="425"/>
      <c r="H829" s="425"/>
      <c r="I829" s="425"/>
      <c r="J829" s="425"/>
      <c r="K829" s="425"/>
      <c r="L829" s="425"/>
      <c r="M829" s="425"/>
      <c r="N829" s="425"/>
      <c r="O829" s="425"/>
      <c r="P829" s="425"/>
      <c r="Q829" s="425"/>
      <c r="R829" s="425"/>
      <c r="S829" s="425"/>
      <c r="T829" s="425"/>
      <c r="U829" s="425"/>
      <c r="V829" s="425"/>
      <c r="W829" s="425"/>
      <c r="X829" s="425"/>
      <c r="Y829" s="425"/>
      <c r="Z829" s="425"/>
      <c r="AA829" s="425"/>
      <c r="AB829" s="425"/>
      <c r="AC829" s="425"/>
      <c r="AD829" s="425"/>
      <c r="AE829" s="425"/>
      <c r="AF829" s="425"/>
      <c r="AG829" s="425"/>
      <c r="AH829" s="425"/>
      <c r="AI829" s="425"/>
      <c r="AJ829" s="425"/>
      <c r="AK829" s="425"/>
      <c r="AL829" s="425"/>
      <c r="AM829" s="425"/>
      <c r="AN829" s="425"/>
      <c r="AO829" s="425"/>
      <c r="AP829" s="425"/>
      <c r="AQ829" s="425"/>
      <c r="AR829" s="425"/>
      <c r="AS829" s="425"/>
      <c r="AT829" s="425"/>
      <c r="AU829" s="425"/>
      <c r="AV829" s="425"/>
      <c r="AW829" s="425"/>
      <c r="AX829" s="425"/>
      <c r="AY829" s="425"/>
      <c r="AZ829" s="425"/>
      <c r="BA829" s="425"/>
      <c r="BB829" s="425"/>
      <c r="BC829" s="425"/>
      <c r="BD829" s="425"/>
      <c r="BE829" s="425"/>
      <c r="BF829" s="425"/>
      <c r="BG829" s="425"/>
      <c r="BH829" s="425"/>
      <c r="BI829" s="425"/>
      <c r="BJ829" s="425"/>
      <c r="BK829" s="425"/>
    </row>
    <row r="830" spans="1:63" ht="12.75" customHeight="1" x14ac:dyDescent="0.2">
      <c r="A830" s="425"/>
      <c r="B830" s="425"/>
      <c r="C830" s="425"/>
      <c r="D830" s="425"/>
      <c r="E830" s="425"/>
      <c r="F830" s="425"/>
      <c r="G830" s="425"/>
      <c r="H830" s="425"/>
      <c r="I830" s="425"/>
      <c r="J830" s="425"/>
      <c r="K830" s="425"/>
      <c r="L830" s="425"/>
      <c r="M830" s="425"/>
      <c r="N830" s="425"/>
      <c r="O830" s="425"/>
      <c r="P830" s="425"/>
      <c r="Q830" s="425"/>
      <c r="R830" s="425"/>
      <c r="S830" s="425"/>
      <c r="T830" s="425"/>
      <c r="U830" s="425"/>
      <c r="V830" s="425"/>
      <c r="W830" s="425"/>
      <c r="X830" s="425"/>
      <c r="Y830" s="425"/>
      <c r="Z830" s="425"/>
      <c r="AA830" s="425"/>
      <c r="AB830" s="425"/>
      <c r="AC830" s="425"/>
      <c r="AD830" s="425"/>
      <c r="AE830" s="425"/>
      <c r="AF830" s="425"/>
      <c r="AG830" s="425"/>
      <c r="AH830" s="425"/>
      <c r="AI830" s="425"/>
      <c r="AJ830" s="425"/>
      <c r="AK830" s="425"/>
      <c r="AL830" s="425"/>
      <c r="AM830" s="425"/>
      <c r="AN830" s="425"/>
      <c r="AO830" s="425"/>
      <c r="AP830" s="425"/>
      <c r="AQ830" s="425"/>
      <c r="AR830" s="425"/>
      <c r="AS830" s="425"/>
      <c r="AT830" s="425"/>
      <c r="AU830" s="425"/>
      <c r="AV830" s="425"/>
      <c r="AW830" s="425"/>
      <c r="AX830" s="425"/>
      <c r="AY830" s="425"/>
      <c r="AZ830" s="425"/>
      <c r="BA830" s="425"/>
      <c r="BB830" s="425"/>
      <c r="BC830" s="425"/>
      <c r="BD830" s="425"/>
      <c r="BE830" s="425"/>
      <c r="BF830" s="425"/>
      <c r="BG830" s="425"/>
      <c r="BH830" s="425"/>
      <c r="BI830" s="425"/>
      <c r="BJ830" s="425"/>
      <c r="BK830" s="425"/>
    </row>
    <row r="831" spans="1:63" ht="12.75" customHeight="1" x14ac:dyDescent="0.2">
      <c r="A831" s="425"/>
      <c r="B831" s="425"/>
      <c r="C831" s="425"/>
      <c r="D831" s="425"/>
      <c r="E831" s="425"/>
      <c r="F831" s="425"/>
      <c r="G831" s="425"/>
      <c r="H831" s="425"/>
      <c r="I831" s="425"/>
      <c r="J831" s="425"/>
      <c r="K831" s="425"/>
      <c r="L831" s="425"/>
      <c r="M831" s="425"/>
      <c r="N831" s="425"/>
      <c r="O831" s="425"/>
      <c r="P831" s="425"/>
      <c r="Q831" s="425"/>
      <c r="R831" s="425"/>
      <c r="S831" s="425"/>
      <c r="T831" s="425"/>
      <c r="U831" s="425"/>
      <c r="V831" s="425"/>
      <c r="W831" s="425"/>
      <c r="X831" s="425"/>
      <c r="Y831" s="425"/>
      <c r="Z831" s="425"/>
      <c r="AA831" s="425"/>
      <c r="AB831" s="425"/>
      <c r="AC831" s="425"/>
      <c r="AD831" s="425"/>
      <c r="AE831" s="425"/>
      <c r="AF831" s="425"/>
      <c r="AG831" s="425"/>
      <c r="AH831" s="425"/>
      <c r="AI831" s="425"/>
      <c r="AJ831" s="425"/>
      <c r="AK831" s="425"/>
      <c r="AL831" s="425"/>
      <c r="AM831" s="425"/>
      <c r="AN831" s="425"/>
      <c r="AO831" s="425"/>
      <c r="AP831" s="425"/>
      <c r="AQ831" s="425"/>
      <c r="AR831" s="425"/>
      <c r="AS831" s="425"/>
      <c r="AT831" s="425"/>
      <c r="AU831" s="425"/>
      <c r="AV831" s="425"/>
      <c r="AW831" s="425"/>
      <c r="AX831" s="425"/>
      <c r="AY831" s="425"/>
      <c r="AZ831" s="425"/>
      <c r="BA831" s="425"/>
      <c r="BB831" s="425"/>
      <c r="BC831" s="425"/>
      <c r="BD831" s="425"/>
      <c r="BE831" s="425"/>
      <c r="BF831" s="425"/>
      <c r="BG831" s="425"/>
      <c r="BH831" s="425"/>
      <c r="BI831" s="425"/>
      <c r="BJ831" s="425"/>
      <c r="BK831" s="425"/>
    </row>
    <row r="832" spans="1:63" ht="12.75" customHeight="1" x14ac:dyDescent="0.2">
      <c r="A832" s="425"/>
      <c r="B832" s="425"/>
      <c r="C832" s="425"/>
      <c r="D832" s="425"/>
      <c r="E832" s="425"/>
      <c r="F832" s="425"/>
      <c r="G832" s="425"/>
      <c r="H832" s="425"/>
      <c r="I832" s="425"/>
      <c r="J832" s="425"/>
      <c r="K832" s="425"/>
      <c r="L832" s="425"/>
      <c r="M832" s="425"/>
      <c r="N832" s="425"/>
      <c r="O832" s="425"/>
      <c r="P832" s="425"/>
      <c r="Q832" s="425"/>
      <c r="R832" s="425"/>
      <c r="S832" s="425"/>
      <c r="T832" s="425"/>
      <c r="U832" s="425"/>
      <c r="V832" s="425"/>
      <c r="W832" s="425"/>
      <c r="X832" s="425"/>
      <c r="Y832" s="425"/>
      <c r="Z832" s="425"/>
      <c r="AA832" s="425"/>
      <c r="AB832" s="425"/>
      <c r="AC832" s="425"/>
      <c r="AD832" s="425"/>
      <c r="AE832" s="425"/>
      <c r="AF832" s="425"/>
      <c r="AG832" s="425"/>
      <c r="AH832" s="425"/>
      <c r="AI832" s="425"/>
      <c r="AJ832" s="425"/>
      <c r="AK832" s="425"/>
      <c r="AL832" s="425"/>
      <c r="AM832" s="425"/>
      <c r="AN832" s="425"/>
      <c r="AO832" s="425"/>
      <c r="AP832" s="425"/>
      <c r="AQ832" s="425"/>
      <c r="AR832" s="425"/>
      <c r="AS832" s="425"/>
      <c r="AT832" s="425"/>
      <c r="AU832" s="425"/>
      <c r="AV832" s="425"/>
      <c r="AW832" s="425"/>
      <c r="AX832" s="425"/>
      <c r="AY832" s="425"/>
      <c r="AZ832" s="425"/>
      <c r="BA832" s="425"/>
      <c r="BB832" s="425"/>
      <c r="BC832" s="425"/>
      <c r="BD832" s="425"/>
      <c r="BE832" s="425"/>
      <c r="BF832" s="425"/>
      <c r="BG832" s="425"/>
      <c r="BH832" s="425"/>
      <c r="BI832" s="425"/>
      <c r="BJ832" s="425"/>
      <c r="BK832" s="425"/>
    </row>
    <row r="833" spans="1:63" ht="12.75" customHeight="1" x14ac:dyDescent="0.2">
      <c r="A833" s="425"/>
      <c r="B833" s="425"/>
      <c r="C833" s="425"/>
      <c r="D833" s="425"/>
      <c r="E833" s="425"/>
      <c r="F833" s="425"/>
      <c r="G833" s="425"/>
      <c r="H833" s="425"/>
      <c r="I833" s="425"/>
      <c r="J833" s="425"/>
      <c r="K833" s="425"/>
      <c r="L833" s="425"/>
      <c r="M833" s="425"/>
      <c r="N833" s="425"/>
      <c r="O833" s="425"/>
      <c r="P833" s="425"/>
      <c r="Q833" s="425"/>
      <c r="R833" s="425"/>
      <c r="S833" s="425"/>
      <c r="T833" s="425"/>
      <c r="U833" s="425"/>
      <c r="V833" s="425"/>
      <c r="W833" s="425"/>
      <c r="X833" s="425"/>
      <c r="Y833" s="425"/>
      <c r="Z833" s="425"/>
      <c r="AA833" s="425"/>
      <c r="AB833" s="425"/>
      <c r="AC833" s="425"/>
      <c r="AD833" s="425"/>
      <c r="AE833" s="425"/>
      <c r="AF833" s="425"/>
      <c r="AG833" s="425"/>
      <c r="AH833" s="425"/>
      <c r="AI833" s="425"/>
      <c r="AJ833" s="425"/>
      <c r="AK833" s="425"/>
      <c r="AL833" s="425"/>
      <c r="AM833" s="425"/>
      <c r="AN833" s="425"/>
      <c r="AO833" s="425"/>
      <c r="AP833" s="425"/>
      <c r="AQ833" s="425"/>
      <c r="AR833" s="425"/>
      <c r="AS833" s="425"/>
      <c r="AT833" s="425"/>
      <c r="AU833" s="425"/>
      <c r="AV833" s="425"/>
      <c r="AW833" s="425"/>
      <c r="AX833" s="425"/>
      <c r="AY833" s="425"/>
      <c r="AZ833" s="425"/>
      <c r="BA833" s="425"/>
      <c r="BB833" s="425"/>
      <c r="BC833" s="425"/>
      <c r="BD833" s="425"/>
      <c r="BE833" s="425"/>
      <c r="BF833" s="425"/>
      <c r="BG833" s="425"/>
      <c r="BH833" s="425"/>
      <c r="BI833" s="425"/>
      <c r="BJ833" s="425"/>
      <c r="BK833" s="425"/>
    </row>
    <row r="834" spans="1:63" ht="12.75" customHeight="1" x14ac:dyDescent="0.2">
      <c r="A834" s="425"/>
      <c r="B834" s="425"/>
      <c r="C834" s="425"/>
      <c r="D834" s="425"/>
      <c r="E834" s="425"/>
      <c r="F834" s="425"/>
      <c r="G834" s="425"/>
      <c r="H834" s="425"/>
      <c r="I834" s="425"/>
      <c r="J834" s="425"/>
      <c r="K834" s="425"/>
      <c r="L834" s="425"/>
      <c r="M834" s="425"/>
      <c r="N834" s="425"/>
      <c r="O834" s="425"/>
      <c r="P834" s="425"/>
      <c r="Q834" s="425"/>
      <c r="R834" s="425"/>
      <c r="S834" s="425"/>
      <c r="T834" s="425"/>
      <c r="U834" s="425"/>
      <c r="V834" s="425"/>
      <c r="W834" s="425"/>
      <c r="X834" s="425"/>
      <c r="Y834" s="425"/>
      <c r="Z834" s="425"/>
      <c r="AA834" s="425"/>
      <c r="AB834" s="425"/>
      <c r="AC834" s="425"/>
      <c r="AD834" s="425"/>
      <c r="AE834" s="425"/>
      <c r="AF834" s="425"/>
      <c r="AG834" s="425"/>
      <c r="AH834" s="425"/>
      <c r="AI834" s="425"/>
      <c r="AJ834" s="425"/>
      <c r="AK834" s="425"/>
      <c r="AL834" s="425"/>
      <c r="AM834" s="425"/>
      <c r="AN834" s="425"/>
      <c r="AO834" s="425"/>
      <c r="AP834" s="425"/>
      <c r="AQ834" s="425"/>
      <c r="AR834" s="425"/>
      <c r="AS834" s="425"/>
      <c r="AT834" s="425"/>
      <c r="AU834" s="425"/>
      <c r="AV834" s="425"/>
      <c r="AW834" s="425"/>
      <c r="AX834" s="425"/>
      <c r="AY834" s="425"/>
      <c r="AZ834" s="425"/>
      <c r="BA834" s="425"/>
      <c r="BB834" s="425"/>
      <c r="BC834" s="425"/>
      <c r="BD834" s="425"/>
      <c r="BE834" s="425"/>
      <c r="BF834" s="425"/>
      <c r="BG834" s="425"/>
      <c r="BH834" s="425"/>
      <c r="BI834" s="425"/>
      <c r="BJ834" s="425"/>
      <c r="BK834" s="425"/>
    </row>
    <row r="835" spans="1:63" ht="12.75" customHeight="1" x14ac:dyDescent="0.2">
      <c r="A835" s="425"/>
      <c r="B835" s="425"/>
      <c r="C835" s="425"/>
      <c r="D835" s="425"/>
      <c r="E835" s="425"/>
      <c r="F835" s="425"/>
      <c r="G835" s="425"/>
      <c r="H835" s="425"/>
      <c r="I835" s="425"/>
      <c r="J835" s="425"/>
      <c r="K835" s="425"/>
      <c r="L835" s="425"/>
      <c r="M835" s="425"/>
      <c r="N835" s="425"/>
      <c r="O835" s="425"/>
      <c r="P835" s="425"/>
      <c r="Q835" s="425"/>
      <c r="R835" s="425"/>
      <c r="S835" s="425"/>
      <c r="T835" s="425"/>
      <c r="U835" s="425"/>
      <c r="V835" s="425"/>
      <c r="W835" s="425"/>
      <c r="X835" s="425"/>
      <c r="Y835" s="425"/>
      <c r="Z835" s="425"/>
      <c r="AA835" s="425"/>
      <c r="AB835" s="425"/>
      <c r="AC835" s="425"/>
      <c r="AD835" s="425"/>
      <c r="AE835" s="425"/>
      <c r="AF835" s="425"/>
      <c r="AG835" s="425"/>
      <c r="AH835" s="425"/>
      <c r="AI835" s="425"/>
      <c r="AJ835" s="425"/>
      <c r="AK835" s="425"/>
      <c r="AL835" s="425"/>
      <c r="AM835" s="425"/>
      <c r="AN835" s="425"/>
      <c r="AO835" s="425"/>
      <c r="AP835" s="425"/>
      <c r="AQ835" s="425"/>
      <c r="AR835" s="425"/>
      <c r="AS835" s="425"/>
      <c r="AT835" s="425"/>
      <c r="AU835" s="425"/>
      <c r="AV835" s="425"/>
      <c r="AW835" s="425"/>
      <c r="AX835" s="425"/>
      <c r="AY835" s="425"/>
      <c r="AZ835" s="425"/>
      <c r="BA835" s="425"/>
      <c r="BB835" s="425"/>
      <c r="BC835" s="425"/>
      <c r="BD835" s="425"/>
      <c r="BE835" s="425"/>
      <c r="BF835" s="425"/>
      <c r="BG835" s="425"/>
      <c r="BH835" s="425"/>
      <c r="BI835" s="425"/>
      <c r="BJ835" s="425"/>
      <c r="BK835" s="425"/>
    </row>
    <row r="836" spans="1:63" ht="12.75" customHeight="1" x14ac:dyDescent="0.2">
      <c r="A836" s="425"/>
      <c r="B836" s="425"/>
      <c r="C836" s="425"/>
      <c r="D836" s="425"/>
      <c r="E836" s="425"/>
      <c r="F836" s="425"/>
      <c r="G836" s="425"/>
      <c r="H836" s="425"/>
      <c r="I836" s="425"/>
      <c r="J836" s="425"/>
      <c r="K836" s="425"/>
      <c r="L836" s="425"/>
      <c r="M836" s="425"/>
      <c r="N836" s="425"/>
      <c r="O836" s="425"/>
      <c r="P836" s="425"/>
      <c r="Q836" s="425"/>
      <c r="R836" s="425"/>
      <c r="S836" s="425"/>
      <c r="T836" s="425"/>
      <c r="U836" s="425"/>
      <c r="V836" s="425"/>
      <c r="W836" s="425"/>
      <c r="X836" s="425"/>
      <c r="Y836" s="425"/>
      <c r="Z836" s="425"/>
      <c r="AA836" s="425"/>
      <c r="AB836" s="425"/>
      <c r="AC836" s="425"/>
      <c r="AD836" s="425"/>
      <c r="AE836" s="425"/>
      <c r="AF836" s="425"/>
      <c r="AG836" s="425"/>
      <c r="AH836" s="425"/>
      <c r="AI836" s="425"/>
      <c r="AJ836" s="425"/>
      <c r="AK836" s="425"/>
      <c r="AL836" s="425"/>
      <c r="AM836" s="425"/>
      <c r="AN836" s="425"/>
      <c r="AO836" s="425"/>
      <c r="AP836" s="425"/>
      <c r="AQ836" s="425"/>
      <c r="AR836" s="425"/>
      <c r="AS836" s="425"/>
      <c r="AT836" s="425"/>
      <c r="AU836" s="425"/>
      <c r="AV836" s="425"/>
      <c r="AW836" s="425"/>
      <c r="AX836" s="425"/>
      <c r="AY836" s="425"/>
      <c r="AZ836" s="425"/>
      <c r="BA836" s="425"/>
      <c r="BB836" s="425"/>
      <c r="BC836" s="425"/>
      <c r="BD836" s="425"/>
      <c r="BE836" s="425"/>
      <c r="BF836" s="425"/>
      <c r="BG836" s="425"/>
      <c r="BH836" s="425"/>
      <c r="BI836" s="425"/>
      <c r="BJ836" s="425"/>
      <c r="BK836" s="425"/>
    </row>
    <row r="837" spans="1:63" ht="12.75" customHeight="1" x14ac:dyDescent="0.2">
      <c r="A837" s="425"/>
      <c r="B837" s="425"/>
      <c r="C837" s="425"/>
      <c r="D837" s="425"/>
      <c r="E837" s="425"/>
      <c r="F837" s="425"/>
      <c r="G837" s="425"/>
      <c r="H837" s="425"/>
      <c r="I837" s="425"/>
      <c r="J837" s="425"/>
      <c r="K837" s="425"/>
      <c r="L837" s="425"/>
      <c r="M837" s="425"/>
      <c r="N837" s="425"/>
      <c r="O837" s="425"/>
      <c r="P837" s="425"/>
      <c r="Q837" s="425"/>
      <c r="R837" s="425"/>
      <c r="S837" s="425"/>
      <c r="T837" s="425"/>
      <c r="U837" s="425"/>
      <c r="V837" s="425"/>
      <c r="W837" s="425"/>
      <c r="X837" s="425"/>
      <c r="Y837" s="425"/>
      <c r="Z837" s="425"/>
      <c r="AA837" s="425"/>
      <c r="AB837" s="425"/>
      <c r="AC837" s="425"/>
      <c r="AD837" s="425"/>
      <c r="AE837" s="425"/>
      <c r="AF837" s="425"/>
      <c r="AG837" s="425"/>
      <c r="AH837" s="425"/>
      <c r="AI837" s="425"/>
      <c r="AJ837" s="425"/>
      <c r="AK837" s="425"/>
      <c r="AL837" s="425"/>
      <c r="AM837" s="425"/>
      <c r="AN837" s="425"/>
      <c r="AO837" s="425"/>
      <c r="AP837" s="425"/>
      <c r="AQ837" s="425"/>
      <c r="AR837" s="425"/>
      <c r="AS837" s="425"/>
      <c r="AT837" s="425"/>
      <c r="AU837" s="425"/>
      <c r="AV837" s="425"/>
      <c r="AW837" s="425"/>
      <c r="AX837" s="425"/>
      <c r="AY837" s="425"/>
      <c r="AZ837" s="425"/>
      <c r="BA837" s="425"/>
      <c r="BB837" s="425"/>
      <c r="BC837" s="425"/>
      <c r="BD837" s="425"/>
      <c r="BE837" s="425"/>
      <c r="BF837" s="425"/>
      <c r="BG837" s="425"/>
      <c r="BH837" s="425"/>
      <c r="BI837" s="425"/>
      <c r="BJ837" s="425"/>
      <c r="BK837" s="425"/>
    </row>
    <row r="838" spans="1:63" ht="12.75" customHeight="1" x14ac:dyDescent="0.2">
      <c r="A838" s="425"/>
      <c r="B838" s="425"/>
      <c r="C838" s="425"/>
      <c r="D838" s="425"/>
      <c r="E838" s="425"/>
      <c r="F838" s="425"/>
      <c r="G838" s="425"/>
      <c r="H838" s="425"/>
      <c r="I838" s="425"/>
      <c r="J838" s="425"/>
      <c r="K838" s="425"/>
      <c r="L838" s="425"/>
      <c r="M838" s="425"/>
      <c r="N838" s="425"/>
      <c r="O838" s="425"/>
      <c r="P838" s="425"/>
      <c r="Q838" s="425"/>
      <c r="R838" s="425"/>
      <c r="S838" s="425"/>
      <c r="T838" s="425"/>
      <c r="U838" s="425"/>
      <c r="V838" s="425"/>
      <c r="W838" s="425"/>
      <c r="X838" s="425"/>
      <c r="Y838" s="425"/>
      <c r="Z838" s="425"/>
      <c r="AA838" s="425"/>
      <c r="AB838" s="425"/>
      <c r="AC838" s="425"/>
      <c r="AD838" s="425"/>
      <c r="AE838" s="425"/>
      <c r="AF838" s="425"/>
      <c r="AG838" s="425"/>
      <c r="AH838" s="425"/>
      <c r="AI838" s="425"/>
      <c r="AJ838" s="425"/>
      <c r="AK838" s="425"/>
      <c r="AL838" s="425"/>
      <c r="AM838" s="425"/>
      <c r="AN838" s="425"/>
      <c r="AO838" s="425"/>
      <c r="AP838" s="425"/>
      <c r="AQ838" s="425"/>
      <c r="AR838" s="425"/>
      <c r="AS838" s="425"/>
      <c r="AT838" s="425"/>
      <c r="AU838" s="425"/>
      <c r="AV838" s="425"/>
      <c r="AW838" s="425"/>
      <c r="AX838" s="425"/>
      <c r="AY838" s="425"/>
      <c r="AZ838" s="425"/>
      <c r="BA838" s="425"/>
      <c r="BB838" s="425"/>
      <c r="BC838" s="425"/>
      <c r="BD838" s="425"/>
      <c r="BE838" s="425"/>
      <c r="BF838" s="425"/>
      <c r="BG838" s="425"/>
      <c r="BH838" s="425"/>
      <c r="BI838" s="425"/>
      <c r="BJ838" s="425"/>
      <c r="BK838" s="425"/>
    </row>
    <row r="839" spans="1:63" ht="12.75" customHeight="1" x14ac:dyDescent="0.2">
      <c r="A839" s="425"/>
      <c r="B839" s="425"/>
      <c r="C839" s="425"/>
      <c r="D839" s="425"/>
      <c r="E839" s="425"/>
      <c r="F839" s="425"/>
      <c r="G839" s="425"/>
      <c r="H839" s="425"/>
      <c r="I839" s="425"/>
      <c r="J839" s="425"/>
      <c r="K839" s="425"/>
      <c r="L839" s="425"/>
      <c r="M839" s="425"/>
      <c r="N839" s="425"/>
      <c r="O839" s="425"/>
      <c r="P839" s="425"/>
      <c r="Q839" s="425"/>
      <c r="R839" s="425"/>
      <c r="S839" s="425"/>
      <c r="T839" s="425"/>
      <c r="U839" s="425"/>
      <c r="V839" s="425"/>
      <c r="W839" s="425"/>
      <c r="X839" s="425"/>
      <c r="Y839" s="425"/>
      <c r="Z839" s="425"/>
      <c r="AA839" s="425"/>
      <c r="AB839" s="425"/>
      <c r="AC839" s="425"/>
      <c r="AD839" s="425"/>
      <c r="AE839" s="425"/>
      <c r="AF839" s="425"/>
      <c r="AG839" s="425"/>
      <c r="AH839" s="425"/>
      <c r="AI839" s="425"/>
      <c r="AJ839" s="425"/>
      <c r="AK839" s="425"/>
      <c r="AL839" s="425"/>
      <c r="AM839" s="425"/>
      <c r="AN839" s="425"/>
      <c r="AO839" s="425"/>
      <c r="AP839" s="425"/>
      <c r="AQ839" s="425"/>
      <c r="AR839" s="425"/>
      <c r="AS839" s="425"/>
      <c r="AT839" s="425"/>
      <c r="AU839" s="425"/>
      <c r="AV839" s="425"/>
      <c r="AW839" s="425"/>
      <c r="AX839" s="425"/>
      <c r="AY839" s="425"/>
      <c r="AZ839" s="425"/>
      <c r="BA839" s="425"/>
      <c r="BB839" s="425"/>
      <c r="BC839" s="425"/>
      <c r="BD839" s="425"/>
      <c r="BE839" s="425"/>
      <c r="BF839" s="425"/>
      <c r="BG839" s="425"/>
      <c r="BH839" s="425"/>
      <c r="BI839" s="425"/>
      <c r="BJ839" s="425"/>
      <c r="BK839" s="425"/>
    </row>
    <row r="840" spans="1:63" ht="12.75" customHeight="1" x14ac:dyDescent="0.2">
      <c r="A840" s="425"/>
      <c r="B840" s="425"/>
      <c r="C840" s="425"/>
      <c r="D840" s="425"/>
      <c r="E840" s="425"/>
      <c r="F840" s="425"/>
      <c r="G840" s="425"/>
      <c r="H840" s="425"/>
      <c r="I840" s="425"/>
      <c r="J840" s="425"/>
      <c r="K840" s="425"/>
      <c r="L840" s="425"/>
      <c r="M840" s="425"/>
      <c r="N840" s="425"/>
      <c r="O840" s="425"/>
      <c r="P840" s="425"/>
      <c r="Q840" s="425"/>
      <c r="R840" s="425"/>
      <c r="S840" s="425"/>
      <c r="T840" s="425"/>
      <c r="U840" s="425"/>
      <c r="V840" s="425"/>
      <c r="W840" s="425"/>
      <c r="X840" s="425"/>
      <c r="Y840" s="425"/>
      <c r="Z840" s="425"/>
      <c r="AA840" s="425"/>
      <c r="AB840" s="425"/>
      <c r="AC840" s="425"/>
      <c r="AD840" s="425"/>
      <c r="AE840" s="425"/>
      <c r="AF840" s="425"/>
      <c r="AG840" s="425"/>
      <c r="AH840" s="425"/>
      <c r="AI840" s="425"/>
      <c r="AJ840" s="425"/>
      <c r="AK840" s="425"/>
      <c r="AL840" s="425"/>
      <c r="AM840" s="425"/>
      <c r="AN840" s="425"/>
      <c r="AO840" s="425"/>
      <c r="AP840" s="425"/>
      <c r="AQ840" s="425"/>
      <c r="AR840" s="425"/>
      <c r="AS840" s="425"/>
      <c r="AT840" s="425"/>
      <c r="AU840" s="425"/>
      <c r="AV840" s="425"/>
      <c r="AW840" s="425"/>
      <c r="AX840" s="425"/>
      <c r="AY840" s="425"/>
      <c r="AZ840" s="425"/>
      <c r="BA840" s="425"/>
      <c r="BB840" s="425"/>
      <c r="BC840" s="425"/>
      <c r="BD840" s="425"/>
      <c r="BE840" s="425"/>
      <c r="BF840" s="425"/>
      <c r="BG840" s="425"/>
      <c r="BH840" s="425"/>
      <c r="BI840" s="425"/>
      <c r="BJ840" s="425"/>
      <c r="BK840" s="425"/>
    </row>
    <row r="841" spans="1:63" ht="12.75" customHeight="1" x14ac:dyDescent="0.2">
      <c r="A841" s="425"/>
      <c r="B841" s="425"/>
      <c r="C841" s="425"/>
      <c r="D841" s="425"/>
      <c r="E841" s="425"/>
      <c r="F841" s="425"/>
      <c r="G841" s="425"/>
      <c r="H841" s="425"/>
      <c r="I841" s="425"/>
      <c r="J841" s="425"/>
      <c r="K841" s="425"/>
      <c r="L841" s="425"/>
      <c r="M841" s="425"/>
      <c r="N841" s="425"/>
      <c r="O841" s="425"/>
      <c r="P841" s="425"/>
      <c r="Q841" s="425"/>
      <c r="R841" s="425"/>
      <c r="S841" s="425"/>
      <c r="T841" s="425"/>
      <c r="U841" s="425"/>
      <c r="V841" s="425"/>
      <c r="W841" s="425"/>
      <c r="X841" s="425"/>
      <c r="Y841" s="425"/>
      <c r="Z841" s="425"/>
      <c r="AA841" s="425"/>
      <c r="AB841" s="425"/>
      <c r="AC841" s="425"/>
      <c r="AD841" s="425"/>
      <c r="AE841" s="425"/>
      <c r="AF841" s="425"/>
      <c r="AG841" s="425"/>
      <c r="AH841" s="425"/>
      <c r="AI841" s="425"/>
      <c r="AJ841" s="425"/>
      <c r="AK841" s="425"/>
      <c r="AL841" s="425"/>
      <c r="AM841" s="425"/>
      <c r="AN841" s="425"/>
      <c r="AO841" s="425"/>
      <c r="AP841" s="425"/>
      <c r="AQ841" s="425"/>
      <c r="AR841" s="425"/>
      <c r="AS841" s="425"/>
      <c r="AT841" s="425"/>
      <c r="AU841" s="425"/>
      <c r="AV841" s="425"/>
      <c r="AW841" s="425"/>
      <c r="AX841" s="425"/>
      <c r="AY841" s="425"/>
      <c r="AZ841" s="425"/>
      <c r="BA841" s="425"/>
      <c r="BB841" s="425"/>
      <c r="BC841" s="425"/>
      <c r="BD841" s="425"/>
      <c r="BE841" s="425"/>
      <c r="BF841" s="425"/>
      <c r="BG841" s="425"/>
      <c r="BH841" s="425"/>
      <c r="BI841" s="425"/>
      <c r="BJ841" s="425"/>
      <c r="BK841" s="425"/>
    </row>
    <row r="842" spans="1:63" ht="12.75" customHeight="1" x14ac:dyDescent="0.2">
      <c r="A842" s="425"/>
      <c r="B842" s="425"/>
      <c r="C842" s="425"/>
      <c r="D842" s="425"/>
      <c r="E842" s="425"/>
      <c r="F842" s="425"/>
      <c r="G842" s="425"/>
      <c r="H842" s="425"/>
      <c r="I842" s="425"/>
      <c r="J842" s="425"/>
      <c r="K842" s="425"/>
      <c r="L842" s="425"/>
      <c r="M842" s="425"/>
      <c r="N842" s="425"/>
      <c r="O842" s="425"/>
      <c r="P842" s="425"/>
      <c r="Q842" s="425"/>
      <c r="R842" s="425"/>
      <c r="S842" s="425"/>
      <c r="T842" s="425"/>
      <c r="U842" s="425"/>
      <c r="V842" s="425"/>
      <c r="W842" s="425"/>
      <c r="X842" s="425"/>
      <c r="Y842" s="425"/>
      <c r="Z842" s="425"/>
      <c r="AA842" s="425"/>
      <c r="AB842" s="425"/>
      <c r="AC842" s="425"/>
      <c r="AD842" s="425"/>
      <c r="AE842" s="425"/>
      <c r="AF842" s="425"/>
      <c r="AG842" s="425"/>
      <c r="AH842" s="425"/>
      <c r="AI842" s="425"/>
      <c r="AJ842" s="425"/>
      <c r="AK842" s="425"/>
      <c r="AL842" s="425"/>
      <c r="AM842" s="425"/>
      <c r="AN842" s="425"/>
      <c r="AO842" s="425"/>
      <c r="AP842" s="425"/>
      <c r="AQ842" s="425"/>
      <c r="AR842" s="425"/>
      <c r="AS842" s="425"/>
      <c r="AT842" s="425"/>
      <c r="AU842" s="425"/>
      <c r="AV842" s="425"/>
      <c r="AW842" s="425"/>
      <c r="AX842" s="425"/>
      <c r="AY842" s="425"/>
      <c r="AZ842" s="425"/>
      <c r="BA842" s="425"/>
      <c r="BB842" s="425"/>
      <c r="BC842" s="425"/>
      <c r="BD842" s="425"/>
      <c r="BE842" s="425"/>
      <c r="BF842" s="425"/>
      <c r="BG842" s="425"/>
      <c r="BH842" s="425"/>
      <c r="BI842" s="425"/>
      <c r="BJ842" s="425"/>
      <c r="BK842" s="425"/>
    </row>
    <row r="843" spans="1:63" ht="12.75" customHeight="1" x14ac:dyDescent="0.2">
      <c r="A843" s="425"/>
      <c r="B843" s="425"/>
      <c r="C843" s="425"/>
      <c r="D843" s="425"/>
      <c r="E843" s="425"/>
      <c r="F843" s="425"/>
      <c r="G843" s="425"/>
      <c r="H843" s="425"/>
      <c r="I843" s="425"/>
      <c r="J843" s="425"/>
      <c r="K843" s="425"/>
      <c r="L843" s="425"/>
      <c r="M843" s="425"/>
      <c r="N843" s="425"/>
      <c r="O843" s="425"/>
      <c r="P843" s="425"/>
      <c r="Q843" s="425"/>
      <c r="R843" s="425"/>
      <c r="S843" s="425"/>
      <c r="T843" s="425"/>
      <c r="U843" s="425"/>
      <c r="V843" s="425"/>
      <c r="W843" s="425"/>
      <c r="X843" s="425"/>
      <c r="Y843" s="425"/>
      <c r="Z843" s="425"/>
      <c r="AA843" s="425"/>
      <c r="AB843" s="425"/>
      <c r="AC843" s="425"/>
      <c r="AD843" s="425"/>
      <c r="AE843" s="425"/>
      <c r="AF843" s="425"/>
      <c r="AG843" s="425"/>
      <c r="AH843" s="425"/>
      <c r="AI843" s="425"/>
      <c r="AJ843" s="425"/>
      <c r="AK843" s="425"/>
      <c r="AL843" s="425"/>
      <c r="AM843" s="425"/>
      <c r="AN843" s="425"/>
      <c r="AO843" s="425"/>
      <c r="AP843" s="425"/>
      <c r="AQ843" s="425"/>
      <c r="AR843" s="425"/>
      <c r="AS843" s="425"/>
      <c r="AT843" s="425"/>
      <c r="AU843" s="425"/>
      <c r="AV843" s="425"/>
      <c r="AW843" s="425"/>
      <c r="AX843" s="425"/>
      <c r="AY843" s="425"/>
      <c r="AZ843" s="425"/>
      <c r="BA843" s="425"/>
      <c r="BB843" s="425"/>
      <c r="BC843" s="425"/>
      <c r="BD843" s="425"/>
      <c r="BE843" s="425"/>
      <c r="BF843" s="425"/>
      <c r="BG843" s="425"/>
      <c r="BH843" s="425"/>
      <c r="BI843" s="425"/>
      <c r="BJ843" s="425"/>
      <c r="BK843" s="425"/>
    </row>
    <row r="844" spans="1:63" ht="12.75" customHeight="1" x14ac:dyDescent="0.2">
      <c r="A844" s="425"/>
      <c r="B844" s="425"/>
      <c r="C844" s="425"/>
      <c r="D844" s="425"/>
      <c r="E844" s="425"/>
      <c r="F844" s="425"/>
      <c r="G844" s="425"/>
      <c r="H844" s="425"/>
      <c r="I844" s="425"/>
      <c r="J844" s="425"/>
      <c r="K844" s="425"/>
      <c r="L844" s="425"/>
      <c r="M844" s="425"/>
      <c r="N844" s="425"/>
      <c r="O844" s="425"/>
      <c r="P844" s="425"/>
      <c r="Q844" s="425"/>
      <c r="R844" s="425"/>
      <c r="S844" s="425"/>
      <c r="T844" s="425"/>
      <c r="U844" s="425"/>
      <c r="V844" s="425"/>
      <c r="W844" s="425"/>
      <c r="X844" s="425"/>
      <c r="Y844" s="425"/>
      <c r="Z844" s="425"/>
      <c r="AA844" s="425"/>
      <c r="AB844" s="425"/>
      <c r="AC844" s="425"/>
      <c r="AD844" s="425"/>
      <c r="AE844" s="425"/>
      <c r="AF844" s="425"/>
      <c r="AG844" s="425"/>
      <c r="AH844" s="425"/>
      <c r="AI844" s="425"/>
      <c r="AJ844" s="425"/>
      <c r="AK844" s="425"/>
      <c r="AL844" s="425"/>
      <c r="AM844" s="425"/>
      <c r="AN844" s="425"/>
      <c r="AO844" s="425"/>
      <c r="AP844" s="425"/>
      <c r="AQ844" s="425"/>
      <c r="AR844" s="425"/>
      <c r="AS844" s="425"/>
      <c r="AT844" s="425"/>
      <c r="AU844" s="425"/>
      <c r="AV844" s="425"/>
      <c r="AW844" s="425"/>
      <c r="AX844" s="425"/>
      <c r="AY844" s="425"/>
      <c r="AZ844" s="425"/>
      <c r="BA844" s="425"/>
      <c r="BB844" s="425"/>
      <c r="BC844" s="425"/>
      <c r="BD844" s="425"/>
      <c r="BE844" s="425"/>
      <c r="BF844" s="425"/>
      <c r="BG844" s="425"/>
      <c r="BH844" s="425"/>
      <c r="BI844" s="425"/>
      <c r="BJ844" s="425"/>
      <c r="BK844" s="425"/>
    </row>
    <row r="845" spans="1:63" ht="12.75" customHeight="1" x14ac:dyDescent="0.2">
      <c r="A845" s="425"/>
      <c r="B845" s="425"/>
      <c r="C845" s="425"/>
      <c r="D845" s="425"/>
      <c r="E845" s="425"/>
      <c r="F845" s="425"/>
      <c r="G845" s="425"/>
      <c r="H845" s="425"/>
      <c r="I845" s="425"/>
      <c r="J845" s="425"/>
      <c r="K845" s="425"/>
      <c r="L845" s="425"/>
      <c r="M845" s="425"/>
      <c r="N845" s="425"/>
      <c r="O845" s="425"/>
      <c r="P845" s="425"/>
      <c r="Q845" s="425"/>
      <c r="R845" s="425"/>
      <c r="S845" s="425"/>
      <c r="T845" s="425"/>
      <c r="U845" s="425"/>
      <c r="V845" s="425"/>
      <c r="W845" s="425"/>
      <c r="X845" s="425"/>
      <c r="Y845" s="425"/>
      <c r="Z845" s="425"/>
      <c r="AA845" s="425"/>
      <c r="AB845" s="425"/>
      <c r="AC845" s="425"/>
      <c r="AD845" s="425"/>
      <c r="AE845" s="425"/>
      <c r="AF845" s="425"/>
      <c r="AG845" s="425"/>
      <c r="AH845" s="425"/>
      <c r="AI845" s="425"/>
      <c r="AJ845" s="425"/>
      <c r="AK845" s="425"/>
      <c r="AL845" s="425"/>
      <c r="AM845" s="425"/>
      <c r="AN845" s="425"/>
      <c r="AO845" s="425"/>
      <c r="AP845" s="425"/>
      <c r="AQ845" s="425"/>
      <c r="AR845" s="425"/>
      <c r="AS845" s="425"/>
      <c r="AT845" s="425"/>
      <c r="AU845" s="425"/>
      <c r="AV845" s="425"/>
      <c r="AW845" s="425"/>
      <c r="AX845" s="425"/>
      <c r="AY845" s="425"/>
      <c r="AZ845" s="425"/>
      <c r="BA845" s="425"/>
      <c r="BB845" s="425"/>
      <c r="BC845" s="425"/>
      <c r="BD845" s="425"/>
      <c r="BE845" s="425"/>
      <c r="BF845" s="425"/>
      <c r="BG845" s="425"/>
      <c r="BH845" s="425"/>
      <c r="BI845" s="425"/>
      <c r="BJ845" s="425"/>
      <c r="BK845" s="425"/>
    </row>
    <row r="846" spans="1:63" ht="12.75" customHeight="1" x14ac:dyDescent="0.2">
      <c r="A846" s="425"/>
      <c r="B846" s="425"/>
      <c r="C846" s="425"/>
      <c r="D846" s="425"/>
      <c r="E846" s="425"/>
      <c r="F846" s="425"/>
      <c r="G846" s="425"/>
      <c r="H846" s="425"/>
      <c r="I846" s="425"/>
      <c r="J846" s="425"/>
      <c r="K846" s="425"/>
      <c r="L846" s="425"/>
      <c r="M846" s="425"/>
      <c r="N846" s="425"/>
      <c r="O846" s="425"/>
      <c r="P846" s="425"/>
      <c r="Q846" s="425"/>
      <c r="R846" s="425"/>
      <c r="S846" s="425"/>
      <c r="T846" s="425"/>
      <c r="U846" s="425"/>
      <c r="V846" s="425"/>
      <c r="W846" s="425"/>
      <c r="X846" s="425"/>
      <c r="Y846" s="425"/>
      <c r="Z846" s="425"/>
      <c r="AA846" s="425"/>
      <c r="AB846" s="425"/>
      <c r="AC846" s="425"/>
      <c r="AD846" s="425"/>
      <c r="AE846" s="425"/>
      <c r="AF846" s="425"/>
      <c r="AG846" s="425"/>
      <c r="AH846" s="425"/>
      <c r="AI846" s="425"/>
      <c r="AJ846" s="425"/>
      <c r="AK846" s="425"/>
      <c r="AL846" s="425"/>
      <c r="AM846" s="425"/>
      <c r="AN846" s="425"/>
      <c r="AO846" s="425"/>
      <c r="AP846" s="425"/>
      <c r="AQ846" s="425"/>
      <c r="AR846" s="425"/>
      <c r="AS846" s="425"/>
      <c r="AT846" s="425"/>
      <c r="AU846" s="425"/>
      <c r="AV846" s="425"/>
      <c r="AW846" s="425"/>
      <c r="AX846" s="425"/>
      <c r="AY846" s="425"/>
      <c r="AZ846" s="425"/>
      <c r="BA846" s="425"/>
      <c r="BB846" s="425"/>
      <c r="BC846" s="425"/>
      <c r="BD846" s="425"/>
      <c r="BE846" s="425"/>
      <c r="BF846" s="425"/>
      <c r="BG846" s="425"/>
      <c r="BH846" s="425"/>
      <c r="BI846" s="425"/>
      <c r="BJ846" s="425"/>
      <c r="BK846" s="425"/>
    </row>
    <row r="847" spans="1:63" ht="12.75" customHeight="1" x14ac:dyDescent="0.2">
      <c r="A847" s="425"/>
      <c r="B847" s="425"/>
      <c r="C847" s="425"/>
      <c r="D847" s="425"/>
      <c r="E847" s="425"/>
      <c r="F847" s="425"/>
      <c r="G847" s="425"/>
      <c r="H847" s="425"/>
      <c r="I847" s="425"/>
      <c r="J847" s="425"/>
      <c r="K847" s="425"/>
      <c r="L847" s="425"/>
      <c r="M847" s="425"/>
      <c r="N847" s="425"/>
      <c r="O847" s="425"/>
      <c r="P847" s="425"/>
      <c r="Q847" s="425"/>
      <c r="R847" s="425"/>
      <c r="S847" s="425"/>
      <c r="T847" s="425"/>
      <c r="U847" s="425"/>
      <c r="V847" s="425"/>
      <c r="W847" s="425"/>
      <c r="X847" s="425"/>
      <c r="Y847" s="425"/>
      <c r="Z847" s="425"/>
      <c r="AA847" s="425"/>
      <c r="AB847" s="425"/>
      <c r="AC847" s="425"/>
      <c r="AD847" s="425"/>
      <c r="AE847" s="425"/>
      <c r="AF847" s="425"/>
      <c r="AG847" s="425"/>
      <c r="AH847" s="425"/>
      <c r="AI847" s="425"/>
      <c r="AJ847" s="425"/>
      <c r="AK847" s="425"/>
      <c r="AL847" s="425"/>
      <c r="AM847" s="425"/>
      <c r="AN847" s="425"/>
      <c r="AO847" s="425"/>
      <c r="AP847" s="425"/>
      <c r="AQ847" s="425"/>
      <c r="AR847" s="425"/>
      <c r="AS847" s="425"/>
      <c r="AT847" s="425"/>
      <c r="AU847" s="425"/>
      <c r="AV847" s="425"/>
      <c r="AW847" s="425"/>
      <c r="AX847" s="425"/>
      <c r="AY847" s="425"/>
      <c r="AZ847" s="425"/>
      <c r="BA847" s="425"/>
      <c r="BB847" s="425"/>
      <c r="BC847" s="425"/>
      <c r="BD847" s="425"/>
      <c r="BE847" s="425"/>
      <c r="BF847" s="425"/>
      <c r="BG847" s="425"/>
      <c r="BH847" s="425"/>
      <c r="BI847" s="425"/>
      <c r="BJ847" s="425"/>
      <c r="BK847" s="425"/>
    </row>
    <row r="848" spans="1:63" ht="12.75" customHeight="1" x14ac:dyDescent="0.2">
      <c r="A848" s="425"/>
      <c r="B848" s="425"/>
      <c r="C848" s="425"/>
      <c r="D848" s="425"/>
      <c r="E848" s="425"/>
      <c r="F848" s="425"/>
      <c r="G848" s="425"/>
      <c r="H848" s="425"/>
      <c r="I848" s="425"/>
      <c r="J848" s="425"/>
      <c r="K848" s="425"/>
      <c r="L848" s="425"/>
      <c r="M848" s="425"/>
      <c r="N848" s="425"/>
      <c r="O848" s="425"/>
      <c r="P848" s="425"/>
      <c r="Q848" s="425"/>
      <c r="R848" s="425"/>
      <c r="S848" s="425"/>
      <c r="T848" s="425"/>
      <c r="U848" s="425"/>
      <c r="V848" s="425"/>
      <c r="W848" s="425"/>
      <c r="X848" s="425"/>
      <c r="Y848" s="425"/>
      <c r="Z848" s="425"/>
      <c r="AA848" s="425"/>
      <c r="AB848" s="425"/>
      <c r="AC848" s="425"/>
      <c r="AD848" s="425"/>
      <c r="AE848" s="425"/>
      <c r="AF848" s="425"/>
      <c r="AG848" s="425"/>
      <c r="AH848" s="425"/>
      <c r="AI848" s="425"/>
      <c r="AJ848" s="425"/>
      <c r="AK848" s="425"/>
      <c r="AL848" s="425"/>
      <c r="AM848" s="425"/>
      <c r="AN848" s="425"/>
      <c r="AO848" s="425"/>
      <c r="AP848" s="425"/>
      <c r="AQ848" s="425"/>
      <c r="AR848" s="425"/>
      <c r="AS848" s="425"/>
      <c r="AT848" s="425"/>
      <c r="AU848" s="425"/>
      <c r="AV848" s="425"/>
      <c r="AW848" s="425"/>
      <c r="AX848" s="425"/>
      <c r="AY848" s="425"/>
      <c r="AZ848" s="425"/>
      <c r="BA848" s="425"/>
      <c r="BB848" s="425"/>
      <c r="BC848" s="425"/>
      <c r="BD848" s="425"/>
      <c r="BE848" s="425"/>
      <c r="BF848" s="425"/>
      <c r="BG848" s="425"/>
      <c r="BH848" s="425"/>
      <c r="BI848" s="425"/>
      <c r="BJ848" s="425"/>
      <c r="BK848" s="425"/>
    </row>
    <row r="849" spans="1:63" ht="12.75" customHeight="1" x14ac:dyDescent="0.2">
      <c r="A849" s="425"/>
      <c r="B849" s="425"/>
      <c r="C849" s="425"/>
      <c r="D849" s="425"/>
      <c r="E849" s="425"/>
      <c r="F849" s="425"/>
      <c r="G849" s="425"/>
      <c r="H849" s="425"/>
      <c r="I849" s="425"/>
      <c r="J849" s="425"/>
      <c r="K849" s="425"/>
      <c r="L849" s="425"/>
      <c r="M849" s="425"/>
      <c r="N849" s="425"/>
      <c r="O849" s="425"/>
      <c r="P849" s="425"/>
      <c r="Q849" s="425"/>
      <c r="R849" s="425"/>
      <c r="S849" s="425"/>
      <c r="T849" s="425"/>
      <c r="U849" s="425"/>
      <c r="V849" s="425"/>
      <c r="W849" s="425"/>
      <c r="X849" s="425"/>
      <c r="Y849" s="425"/>
      <c r="Z849" s="425"/>
      <c r="AA849" s="425"/>
      <c r="AB849" s="425"/>
      <c r="AC849" s="425"/>
      <c r="AD849" s="425"/>
      <c r="AE849" s="425"/>
      <c r="AF849" s="425"/>
      <c r="AG849" s="425"/>
      <c r="AH849" s="425"/>
      <c r="AI849" s="425"/>
      <c r="AJ849" s="425"/>
      <c r="AK849" s="425"/>
      <c r="AL849" s="425"/>
      <c r="AM849" s="425"/>
      <c r="AN849" s="425"/>
      <c r="AO849" s="425"/>
      <c r="AP849" s="425"/>
      <c r="AQ849" s="425"/>
      <c r="AR849" s="425"/>
      <c r="AS849" s="425"/>
      <c r="AT849" s="425"/>
      <c r="AU849" s="425"/>
      <c r="AV849" s="425"/>
      <c r="AW849" s="425"/>
      <c r="AX849" s="425"/>
      <c r="AY849" s="425"/>
      <c r="AZ849" s="425"/>
      <c r="BA849" s="425"/>
      <c r="BB849" s="425"/>
      <c r="BC849" s="425"/>
      <c r="BD849" s="425"/>
      <c r="BE849" s="425"/>
      <c r="BF849" s="425"/>
      <c r="BG849" s="425"/>
      <c r="BH849" s="425"/>
      <c r="BI849" s="425"/>
      <c r="BJ849" s="425"/>
      <c r="BK849" s="425"/>
    </row>
    <row r="850" spans="1:63" ht="12.75" customHeight="1" x14ac:dyDescent="0.2">
      <c r="A850" s="425"/>
      <c r="B850" s="425"/>
      <c r="C850" s="425"/>
      <c r="D850" s="425"/>
      <c r="E850" s="425"/>
      <c r="F850" s="425"/>
      <c r="G850" s="425"/>
      <c r="H850" s="425"/>
      <c r="I850" s="425"/>
      <c r="J850" s="425"/>
      <c r="K850" s="425"/>
      <c r="L850" s="425"/>
      <c r="M850" s="425"/>
      <c r="N850" s="425"/>
      <c r="O850" s="425"/>
      <c r="P850" s="425"/>
      <c r="Q850" s="425"/>
      <c r="R850" s="425"/>
      <c r="S850" s="425"/>
      <c r="T850" s="425"/>
      <c r="U850" s="425"/>
      <c r="V850" s="425"/>
      <c r="W850" s="425"/>
      <c r="X850" s="425"/>
      <c r="Y850" s="425"/>
      <c r="Z850" s="425"/>
      <c r="AA850" s="425"/>
      <c r="AB850" s="425"/>
      <c r="AC850" s="425"/>
      <c r="AD850" s="425"/>
      <c r="AE850" s="425"/>
      <c r="AF850" s="425"/>
      <c r="AG850" s="425"/>
      <c r="AH850" s="425"/>
      <c r="AI850" s="425"/>
      <c r="AJ850" s="425"/>
      <c r="AK850" s="425"/>
      <c r="AL850" s="425"/>
      <c r="AM850" s="425"/>
      <c r="AN850" s="425"/>
      <c r="AO850" s="425"/>
      <c r="AP850" s="425"/>
      <c r="AQ850" s="425"/>
      <c r="AR850" s="425"/>
      <c r="AS850" s="425"/>
      <c r="AT850" s="425"/>
      <c r="AU850" s="425"/>
      <c r="AV850" s="425"/>
      <c r="AW850" s="425"/>
      <c r="AX850" s="425"/>
      <c r="AY850" s="425"/>
      <c r="AZ850" s="425"/>
      <c r="BA850" s="425"/>
      <c r="BB850" s="425"/>
      <c r="BC850" s="425"/>
      <c r="BD850" s="425"/>
      <c r="BE850" s="425"/>
      <c r="BF850" s="425"/>
      <c r="BG850" s="425"/>
      <c r="BH850" s="425"/>
      <c r="BI850" s="425"/>
      <c r="BJ850" s="425"/>
      <c r="BK850" s="425"/>
    </row>
    <row r="851" spans="1:63" ht="12.75" customHeight="1" x14ac:dyDescent="0.2">
      <c r="A851" s="425"/>
      <c r="B851" s="425"/>
      <c r="C851" s="425"/>
      <c r="D851" s="425"/>
      <c r="E851" s="425"/>
      <c r="F851" s="425"/>
      <c r="G851" s="425"/>
      <c r="H851" s="425"/>
      <c r="I851" s="425"/>
      <c r="J851" s="425"/>
      <c r="K851" s="425"/>
      <c r="L851" s="425"/>
      <c r="M851" s="425"/>
      <c r="N851" s="425"/>
      <c r="O851" s="425"/>
      <c r="P851" s="425"/>
      <c r="Q851" s="425"/>
      <c r="R851" s="425"/>
      <c r="S851" s="425"/>
      <c r="T851" s="425"/>
      <c r="U851" s="425"/>
      <c r="V851" s="425"/>
      <c r="W851" s="425"/>
      <c r="X851" s="425"/>
      <c r="Y851" s="425"/>
      <c r="Z851" s="425"/>
      <c r="AA851" s="425"/>
      <c r="AB851" s="425"/>
      <c r="AC851" s="425"/>
      <c r="AD851" s="425"/>
      <c r="AE851" s="425"/>
      <c r="AF851" s="425"/>
      <c r="AG851" s="425"/>
      <c r="AH851" s="425"/>
      <c r="AI851" s="425"/>
      <c r="AJ851" s="425"/>
      <c r="AK851" s="425"/>
      <c r="AL851" s="425"/>
      <c r="AM851" s="425"/>
      <c r="AN851" s="425"/>
      <c r="AO851" s="425"/>
      <c r="AP851" s="425"/>
      <c r="AQ851" s="425"/>
      <c r="AR851" s="425"/>
      <c r="AS851" s="425"/>
      <c r="AT851" s="425"/>
      <c r="AU851" s="425"/>
      <c r="AV851" s="425"/>
      <c r="AW851" s="425"/>
      <c r="AX851" s="425"/>
      <c r="AY851" s="425"/>
      <c r="AZ851" s="425"/>
      <c r="BA851" s="425"/>
      <c r="BB851" s="425"/>
      <c r="BC851" s="425"/>
      <c r="BD851" s="425"/>
      <c r="BE851" s="425"/>
      <c r="BF851" s="425"/>
      <c r="BG851" s="425"/>
      <c r="BH851" s="425"/>
      <c r="BI851" s="425"/>
      <c r="BJ851" s="425"/>
      <c r="BK851" s="425"/>
    </row>
    <row r="852" spans="1:63" ht="12.75" customHeight="1" x14ac:dyDescent="0.2">
      <c r="A852" s="425"/>
      <c r="B852" s="425"/>
      <c r="C852" s="425"/>
      <c r="D852" s="425"/>
      <c r="E852" s="425"/>
      <c r="F852" s="425"/>
      <c r="G852" s="425"/>
      <c r="H852" s="425"/>
      <c r="I852" s="425"/>
      <c r="J852" s="425"/>
      <c r="K852" s="425"/>
      <c r="L852" s="425"/>
      <c r="M852" s="425"/>
      <c r="N852" s="425"/>
      <c r="O852" s="425"/>
      <c r="P852" s="425"/>
      <c r="Q852" s="425"/>
      <c r="R852" s="425"/>
      <c r="S852" s="425"/>
      <c r="T852" s="425"/>
      <c r="U852" s="425"/>
      <c r="V852" s="425"/>
      <c r="W852" s="425"/>
      <c r="X852" s="425"/>
      <c r="Y852" s="425"/>
      <c r="Z852" s="425"/>
      <c r="AA852" s="425"/>
      <c r="AB852" s="425"/>
      <c r="AC852" s="425"/>
      <c r="AD852" s="425"/>
      <c r="AE852" s="425"/>
      <c r="AF852" s="425"/>
      <c r="AG852" s="425"/>
      <c r="AH852" s="425"/>
      <c r="AI852" s="425"/>
      <c r="AJ852" s="425"/>
      <c r="AK852" s="425"/>
      <c r="AL852" s="425"/>
      <c r="AM852" s="425"/>
      <c r="AN852" s="425"/>
      <c r="AO852" s="425"/>
      <c r="AP852" s="425"/>
      <c r="AQ852" s="425"/>
      <c r="AR852" s="425"/>
      <c r="AS852" s="425"/>
      <c r="AT852" s="425"/>
      <c r="AU852" s="425"/>
      <c r="AV852" s="425"/>
      <c r="AW852" s="425"/>
      <c r="AX852" s="425"/>
      <c r="AY852" s="425"/>
      <c r="AZ852" s="425"/>
      <c r="BA852" s="425"/>
      <c r="BB852" s="425"/>
      <c r="BC852" s="425"/>
      <c r="BD852" s="425"/>
      <c r="BE852" s="425"/>
      <c r="BF852" s="425"/>
      <c r="BG852" s="425"/>
      <c r="BH852" s="425"/>
      <c r="BI852" s="425"/>
      <c r="BJ852" s="425"/>
      <c r="BK852" s="425"/>
    </row>
    <row r="853" spans="1:63" ht="12.75" customHeight="1" x14ac:dyDescent="0.2">
      <c r="A853" s="425"/>
      <c r="B853" s="425"/>
      <c r="C853" s="425"/>
      <c r="D853" s="425"/>
      <c r="E853" s="425"/>
      <c r="F853" s="425"/>
      <c r="G853" s="425"/>
      <c r="H853" s="425"/>
      <c r="I853" s="425"/>
      <c r="J853" s="425"/>
      <c r="K853" s="425"/>
      <c r="L853" s="425"/>
      <c r="M853" s="425"/>
      <c r="N853" s="425"/>
      <c r="O853" s="425"/>
      <c r="P853" s="425"/>
      <c r="Q853" s="425"/>
      <c r="R853" s="425"/>
      <c r="S853" s="425"/>
      <c r="T853" s="425"/>
      <c r="U853" s="425"/>
      <c r="V853" s="425"/>
      <c r="W853" s="425"/>
      <c r="X853" s="425"/>
      <c r="Y853" s="425"/>
      <c r="Z853" s="425"/>
      <c r="AA853" s="425"/>
      <c r="AB853" s="425"/>
      <c r="AC853" s="425"/>
      <c r="AD853" s="425"/>
      <c r="AE853" s="425"/>
      <c r="AF853" s="425"/>
      <c r="AG853" s="425"/>
      <c r="AH853" s="425"/>
      <c r="AI853" s="425"/>
      <c r="AJ853" s="425"/>
      <c r="AK853" s="425"/>
      <c r="AL853" s="425"/>
      <c r="AM853" s="425"/>
      <c r="AN853" s="425"/>
      <c r="AO853" s="425"/>
      <c r="AP853" s="425"/>
      <c r="AQ853" s="425"/>
      <c r="AR853" s="425"/>
      <c r="AS853" s="425"/>
      <c r="AT853" s="425"/>
      <c r="AU853" s="425"/>
      <c r="AV853" s="425"/>
      <c r="AW853" s="425"/>
      <c r="AX853" s="425"/>
      <c r="AY853" s="425"/>
      <c r="AZ853" s="425"/>
      <c r="BA853" s="425"/>
      <c r="BB853" s="425"/>
      <c r="BC853" s="425"/>
      <c r="BD853" s="425"/>
      <c r="BE853" s="425"/>
      <c r="BF853" s="425"/>
      <c r="BG853" s="425"/>
      <c r="BH853" s="425"/>
      <c r="BI853" s="425"/>
      <c r="BJ853" s="425"/>
      <c r="BK853" s="425"/>
    </row>
    <row r="854" spans="1:63" ht="12.75" customHeight="1" x14ac:dyDescent="0.2">
      <c r="A854" s="425"/>
      <c r="B854" s="425"/>
      <c r="C854" s="425"/>
      <c r="D854" s="425"/>
      <c r="E854" s="425"/>
      <c r="F854" s="425"/>
      <c r="G854" s="425"/>
      <c r="H854" s="425"/>
      <c r="I854" s="425"/>
      <c r="J854" s="425"/>
      <c r="K854" s="425"/>
      <c r="L854" s="425"/>
      <c r="M854" s="425"/>
      <c r="N854" s="425"/>
      <c r="O854" s="425"/>
      <c r="P854" s="425"/>
      <c r="Q854" s="425"/>
      <c r="R854" s="425"/>
      <c r="S854" s="425"/>
      <c r="T854" s="425"/>
      <c r="U854" s="425"/>
      <c r="V854" s="425"/>
      <c r="W854" s="425"/>
      <c r="X854" s="425"/>
      <c r="Y854" s="425"/>
      <c r="Z854" s="425"/>
      <c r="AA854" s="425"/>
      <c r="AB854" s="425"/>
      <c r="AC854" s="425"/>
      <c r="AD854" s="425"/>
      <c r="AE854" s="425"/>
      <c r="AF854" s="425"/>
      <c r="AG854" s="425"/>
      <c r="AH854" s="425"/>
      <c r="AI854" s="425"/>
      <c r="AJ854" s="425"/>
      <c r="AK854" s="425"/>
      <c r="AL854" s="425"/>
      <c r="AM854" s="425"/>
      <c r="AN854" s="425"/>
      <c r="AO854" s="425"/>
      <c r="AP854" s="425"/>
      <c r="AQ854" s="425"/>
      <c r="AR854" s="425"/>
      <c r="AS854" s="425"/>
      <c r="AT854" s="425"/>
      <c r="AU854" s="425"/>
      <c r="AV854" s="425"/>
      <c r="AW854" s="425"/>
      <c r="AX854" s="425"/>
      <c r="AY854" s="425"/>
      <c r="AZ854" s="425"/>
      <c r="BA854" s="425"/>
      <c r="BB854" s="425"/>
      <c r="BC854" s="425"/>
      <c r="BD854" s="425"/>
      <c r="BE854" s="425"/>
      <c r="BF854" s="425"/>
      <c r="BG854" s="425"/>
      <c r="BH854" s="425"/>
      <c r="BI854" s="425"/>
      <c r="BJ854" s="425"/>
      <c r="BK854" s="425"/>
    </row>
    <row r="855" spans="1:63" ht="12.75" customHeight="1" x14ac:dyDescent="0.2">
      <c r="A855" s="425"/>
      <c r="B855" s="425"/>
      <c r="C855" s="425"/>
      <c r="D855" s="425"/>
      <c r="E855" s="425"/>
      <c r="F855" s="425"/>
      <c r="G855" s="425"/>
      <c r="H855" s="425"/>
      <c r="I855" s="425"/>
      <c r="J855" s="425"/>
      <c r="K855" s="425"/>
      <c r="L855" s="425"/>
      <c r="M855" s="425"/>
      <c r="N855" s="425"/>
      <c r="O855" s="425"/>
      <c r="P855" s="425"/>
      <c r="Q855" s="425"/>
      <c r="R855" s="425"/>
      <c r="S855" s="425"/>
      <c r="T855" s="425"/>
      <c r="U855" s="425"/>
      <c r="V855" s="425"/>
      <c r="W855" s="425"/>
      <c r="X855" s="425"/>
      <c r="Y855" s="425"/>
      <c r="Z855" s="425"/>
      <c r="AA855" s="425"/>
      <c r="AB855" s="425"/>
      <c r="AC855" s="425"/>
      <c r="AD855" s="425"/>
      <c r="AE855" s="425"/>
      <c r="AF855" s="425"/>
      <c r="AG855" s="425"/>
      <c r="AH855" s="425"/>
      <c r="AI855" s="425"/>
      <c r="AJ855" s="425"/>
      <c r="AK855" s="425"/>
      <c r="AL855" s="425"/>
      <c r="AM855" s="425"/>
      <c r="AN855" s="425"/>
      <c r="AO855" s="425"/>
      <c r="AP855" s="425"/>
      <c r="AQ855" s="425"/>
      <c r="AR855" s="425"/>
      <c r="AS855" s="425"/>
      <c r="AT855" s="425"/>
      <c r="AU855" s="425"/>
      <c r="AV855" s="425"/>
      <c r="AW855" s="425"/>
      <c r="AX855" s="425"/>
      <c r="AY855" s="425"/>
      <c r="AZ855" s="425"/>
      <c r="BA855" s="425"/>
      <c r="BB855" s="425"/>
      <c r="BC855" s="425"/>
      <c r="BD855" s="425"/>
      <c r="BE855" s="425"/>
      <c r="BF855" s="425"/>
      <c r="BG855" s="425"/>
      <c r="BH855" s="425"/>
      <c r="BI855" s="425"/>
      <c r="BJ855" s="425"/>
      <c r="BK855" s="425"/>
    </row>
    <row r="856" spans="1:63" ht="12.75" customHeight="1" x14ac:dyDescent="0.2">
      <c r="A856" s="425"/>
      <c r="B856" s="425"/>
      <c r="C856" s="425"/>
      <c r="D856" s="425"/>
      <c r="E856" s="425"/>
      <c r="F856" s="425"/>
      <c r="G856" s="425"/>
      <c r="H856" s="425"/>
      <c r="I856" s="425"/>
      <c r="J856" s="425"/>
      <c r="K856" s="425"/>
      <c r="L856" s="425"/>
      <c r="M856" s="425"/>
      <c r="N856" s="425"/>
      <c r="O856" s="425"/>
      <c r="P856" s="425"/>
      <c r="Q856" s="425"/>
      <c r="R856" s="425"/>
      <c r="S856" s="425"/>
      <c r="T856" s="425"/>
      <c r="U856" s="425"/>
      <c r="V856" s="425"/>
      <c r="W856" s="425"/>
      <c r="X856" s="425"/>
      <c r="Y856" s="425"/>
      <c r="Z856" s="425"/>
      <c r="AA856" s="425"/>
      <c r="AB856" s="425"/>
      <c r="AC856" s="425"/>
      <c r="AD856" s="425"/>
      <c r="AE856" s="425"/>
      <c r="AF856" s="425"/>
      <c r="AG856" s="425"/>
      <c r="AH856" s="425"/>
      <c r="AI856" s="425"/>
      <c r="AJ856" s="425"/>
      <c r="AK856" s="425"/>
      <c r="AL856" s="425"/>
      <c r="AM856" s="425"/>
      <c r="AN856" s="425"/>
      <c r="AO856" s="425"/>
      <c r="AP856" s="425"/>
      <c r="AQ856" s="425"/>
      <c r="AR856" s="425"/>
      <c r="AS856" s="425"/>
      <c r="AT856" s="425"/>
      <c r="AU856" s="425"/>
      <c r="AV856" s="425"/>
      <c r="AW856" s="425"/>
      <c r="AX856" s="425"/>
      <c r="AY856" s="425"/>
      <c r="AZ856" s="425"/>
      <c r="BA856" s="425"/>
      <c r="BB856" s="425"/>
      <c r="BC856" s="425"/>
      <c r="BD856" s="425"/>
      <c r="BE856" s="425"/>
      <c r="BF856" s="425"/>
      <c r="BG856" s="425"/>
      <c r="BH856" s="425"/>
      <c r="BI856" s="425"/>
      <c r="BJ856" s="425"/>
      <c r="BK856" s="425"/>
    </row>
    <row r="857" spans="1:63" ht="12.75" customHeight="1" x14ac:dyDescent="0.2">
      <c r="A857" s="425"/>
      <c r="B857" s="425"/>
      <c r="C857" s="425"/>
      <c r="D857" s="425"/>
      <c r="E857" s="425"/>
      <c r="F857" s="425"/>
      <c r="G857" s="425"/>
      <c r="H857" s="425"/>
      <c r="I857" s="425"/>
      <c r="J857" s="425"/>
      <c r="K857" s="425"/>
      <c r="L857" s="425"/>
      <c r="M857" s="425"/>
      <c r="N857" s="425"/>
      <c r="O857" s="425"/>
      <c r="P857" s="425"/>
      <c r="Q857" s="425"/>
      <c r="R857" s="425"/>
      <c r="S857" s="425"/>
      <c r="T857" s="425"/>
      <c r="U857" s="425"/>
      <c r="V857" s="425"/>
      <c r="W857" s="425"/>
      <c r="X857" s="425"/>
      <c r="Y857" s="425"/>
      <c r="Z857" s="425"/>
      <c r="AA857" s="425"/>
      <c r="AB857" s="425"/>
      <c r="AC857" s="425"/>
      <c r="AD857" s="425"/>
      <c r="AE857" s="425"/>
      <c r="AF857" s="425"/>
      <c r="AG857" s="425"/>
      <c r="AH857" s="425"/>
      <c r="AI857" s="425"/>
      <c r="AJ857" s="425"/>
      <c r="AK857" s="425"/>
      <c r="AL857" s="425"/>
      <c r="AM857" s="425"/>
      <c r="AN857" s="425"/>
      <c r="AO857" s="425"/>
      <c r="AP857" s="425"/>
      <c r="AQ857" s="425"/>
      <c r="AR857" s="425"/>
      <c r="AS857" s="425"/>
      <c r="AT857" s="425"/>
      <c r="AU857" s="425"/>
      <c r="AV857" s="425"/>
      <c r="AW857" s="425"/>
      <c r="AX857" s="425"/>
      <c r="AY857" s="425"/>
      <c r="AZ857" s="425"/>
      <c r="BA857" s="425"/>
      <c r="BB857" s="425"/>
      <c r="BC857" s="425"/>
      <c r="BD857" s="425"/>
      <c r="BE857" s="425"/>
      <c r="BF857" s="425"/>
      <c r="BG857" s="425"/>
      <c r="BH857" s="425"/>
      <c r="BI857" s="425"/>
      <c r="BJ857" s="425"/>
      <c r="BK857" s="425"/>
    </row>
    <row r="858" spans="1:63" ht="12.75" customHeight="1" x14ac:dyDescent="0.2">
      <c r="A858" s="425"/>
      <c r="B858" s="425"/>
      <c r="C858" s="425"/>
      <c r="D858" s="425"/>
      <c r="E858" s="425"/>
      <c r="F858" s="425"/>
      <c r="G858" s="425"/>
      <c r="H858" s="425"/>
      <c r="I858" s="425"/>
      <c r="J858" s="425"/>
      <c r="K858" s="425"/>
      <c r="L858" s="425"/>
      <c r="M858" s="425"/>
      <c r="N858" s="425"/>
      <c r="O858" s="425"/>
      <c r="P858" s="425"/>
      <c r="Q858" s="425"/>
      <c r="R858" s="425"/>
      <c r="S858" s="425"/>
      <c r="T858" s="425"/>
      <c r="U858" s="425"/>
      <c r="V858" s="425"/>
      <c r="W858" s="425"/>
      <c r="X858" s="425"/>
      <c r="Y858" s="425"/>
      <c r="Z858" s="425"/>
      <c r="AA858" s="425"/>
      <c r="AB858" s="425"/>
      <c r="AC858" s="425"/>
      <c r="AD858" s="425"/>
      <c r="AE858" s="425"/>
      <c r="AF858" s="425"/>
      <c r="AG858" s="425"/>
      <c r="AH858" s="425"/>
      <c r="AI858" s="425"/>
      <c r="AJ858" s="425"/>
      <c r="AK858" s="425"/>
      <c r="AL858" s="425"/>
      <c r="AM858" s="425"/>
      <c r="AN858" s="425"/>
      <c r="AO858" s="425"/>
      <c r="AP858" s="425"/>
      <c r="AQ858" s="425"/>
      <c r="AR858" s="425"/>
      <c r="AS858" s="425"/>
      <c r="AT858" s="425"/>
      <c r="AU858" s="425"/>
      <c r="AV858" s="425"/>
      <c r="AW858" s="425"/>
      <c r="AX858" s="425"/>
      <c r="AY858" s="425"/>
      <c r="AZ858" s="425"/>
      <c r="BA858" s="425"/>
      <c r="BB858" s="425"/>
      <c r="BC858" s="425"/>
      <c r="BD858" s="425"/>
      <c r="BE858" s="425"/>
      <c r="BF858" s="425"/>
      <c r="BG858" s="425"/>
      <c r="BH858" s="425"/>
      <c r="BI858" s="425"/>
      <c r="BJ858" s="425"/>
      <c r="BK858" s="425"/>
    </row>
    <row r="859" spans="1:63" ht="12.75" customHeight="1" x14ac:dyDescent="0.2">
      <c r="A859" s="425"/>
      <c r="B859" s="425"/>
      <c r="C859" s="425"/>
      <c r="D859" s="425"/>
      <c r="E859" s="425"/>
      <c r="F859" s="425"/>
      <c r="G859" s="425"/>
      <c r="H859" s="425"/>
      <c r="I859" s="425"/>
      <c r="J859" s="425"/>
      <c r="K859" s="425"/>
      <c r="L859" s="425"/>
      <c r="M859" s="425"/>
      <c r="N859" s="425"/>
      <c r="O859" s="425"/>
      <c r="P859" s="425"/>
      <c r="Q859" s="425"/>
      <c r="R859" s="425"/>
      <c r="S859" s="425"/>
      <c r="T859" s="425"/>
      <c r="U859" s="425"/>
      <c r="V859" s="425"/>
      <c r="W859" s="425"/>
      <c r="X859" s="425"/>
      <c r="Y859" s="425"/>
      <c r="Z859" s="425"/>
      <c r="AA859" s="425"/>
      <c r="AB859" s="425"/>
      <c r="AC859" s="425"/>
      <c r="AD859" s="425"/>
      <c r="AE859" s="425"/>
      <c r="AF859" s="425"/>
      <c r="AG859" s="425"/>
      <c r="AH859" s="425"/>
      <c r="AI859" s="425"/>
      <c r="AJ859" s="425"/>
      <c r="AK859" s="425"/>
      <c r="AL859" s="425"/>
      <c r="AM859" s="425"/>
      <c r="AN859" s="425"/>
      <c r="AO859" s="425"/>
      <c r="AP859" s="425"/>
      <c r="AQ859" s="425"/>
      <c r="AR859" s="425"/>
      <c r="AS859" s="425"/>
      <c r="AT859" s="425"/>
      <c r="AU859" s="425"/>
      <c r="AV859" s="425"/>
      <c r="AW859" s="425"/>
      <c r="AX859" s="425"/>
      <c r="AY859" s="425"/>
      <c r="AZ859" s="425"/>
      <c r="BA859" s="425"/>
      <c r="BB859" s="425"/>
      <c r="BC859" s="425"/>
      <c r="BD859" s="425"/>
      <c r="BE859" s="425"/>
      <c r="BF859" s="425"/>
      <c r="BG859" s="425"/>
      <c r="BH859" s="425"/>
      <c r="BI859" s="425"/>
      <c r="BJ859" s="425"/>
      <c r="BK859" s="425"/>
    </row>
    <row r="860" spans="1:63" ht="12.75" customHeight="1" x14ac:dyDescent="0.2">
      <c r="A860" s="425"/>
      <c r="B860" s="425"/>
      <c r="C860" s="425"/>
      <c r="D860" s="425"/>
      <c r="E860" s="425"/>
      <c r="F860" s="425"/>
      <c r="G860" s="425"/>
      <c r="H860" s="425"/>
      <c r="I860" s="425"/>
      <c r="J860" s="425"/>
      <c r="K860" s="425"/>
      <c r="L860" s="425"/>
      <c r="M860" s="425"/>
      <c r="N860" s="425"/>
      <c r="O860" s="425"/>
      <c r="P860" s="425"/>
      <c r="Q860" s="425"/>
      <c r="R860" s="425"/>
      <c r="S860" s="425"/>
      <c r="T860" s="425"/>
      <c r="U860" s="425"/>
      <c r="V860" s="425"/>
      <c r="W860" s="425"/>
      <c r="X860" s="425"/>
      <c r="Y860" s="425"/>
      <c r="Z860" s="425"/>
      <c r="AA860" s="425"/>
      <c r="AB860" s="425"/>
      <c r="AC860" s="425"/>
      <c r="AD860" s="425"/>
      <c r="AE860" s="425"/>
      <c r="AF860" s="425"/>
      <c r="AG860" s="425"/>
      <c r="AH860" s="425"/>
      <c r="AI860" s="425"/>
      <c r="AJ860" s="425"/>
      <c r="AK860" s="425"/>
      <c r="AL860" s="425"/>
      <c r="AM860" s="425"/>
      <c r="AN860" s="425"/>
      <c r="AO860" s="425"/>
      <c r="AP860" s="425"/>
      <c r="AQ860" s="425"/>
      <c r="AR860" s="425"/>
      <c r="AS860" s="425"/>
      <c r="AT860" s="425"/>
      <c r="AU860" s="425"/>
      <c r="AV860" s="425"/>
      <c r="AW860" s="425"/>
      <c r="AX860" s="425"/>
      <c r="AY860" s="425"/>
      <c r="AZ860" s="425"/>
      <c r="BA860" s="425"/>
      <c r="BB860" s="425"/>
      <c r="BC860" s="425"/>
      <c r="BD860" s="425"/>
      <c r="BE860" s="425"/>
      <c r="BF860" s="425"/>
      <c r="BG860" s="425"/>
      <c r="BH860" s="425"/>
      <c r="BI860" s="425"/>
      <c r="BJ860" s="425"/>
      <c r="BK860" s="425"/>
    </row>
    <row r="861" spans="1:63" ht="12.75" customHeight="1" x14ac:dyDescent="0.2">
      <c r="A861" s="425"/>
      <c r="B861" s="425"/>
      <c r="C861" s="425"/>
      <c r="D861" s="425"/>
      <c r="E861" s="425"/>
      <c r="F861" s="425"/>
      <c r="G861" s="425"/>
      <c r="H861" s="425"/>
      <c r="I861" s="425"/>
      <c r="J861" s="425"/>
      <c r="K861" s="425"/>
      <c r="L861" s="425"/>
      <c r="M861" s="425"/>
      <c r="N861" s="425"/>
      <c r="O861" s="425"/>
      <c r="P861" s="425"/>
      <c r="Q861" s="425"/>
      <c r="R861" s="425"/>
      <c r="S861" s="425"/>
      <c r="T861" s="425"/>
      <c r="U861" s="425"/>
      <c r="V861" s="425"/>
      <c r="W861" s="425"/>
      <c r="X861" s="425"/>
      <c r="Y861" s="425"/>
      <c r="Z861" s="425"/>
      <c r="AA861" s="425"/>
      <c r="AB861" s="425"/>
      <c r="AC861" s="425"/>
      <c r="AD861" s="425"/>
      <c r="AE861" s="425"/>
      <c r="AF861" s="425"/>
      <c r="AG861" s="425"/>
      <c r="AH861" s="425"/>
      <c r="AI861" s="425"/>
      <c r="AJ861" s="425"/>
      <c r="AK861" s="425"/>
      <c r="AL861" s="425"/>
      <c r="AM861" s="425"/>
      <c r="AN861" s="425"/>
      <c r="AO861" s="425"/>
      <c r="AP861" s="425"/>
      <c r="AQ861" s="425"/>
      <c r="AR861" s="425"/>
      <c r="AS861" s="425"/>
      <c r="AT861" s="425"/>
      <c r="AU861" s="425"/>
      <c r="AV861" s="425"/>
      <c r="AW861" s="425"/>
      <c r="AX861" s="425"/>
      <c r="AY861" s="425"/>
      <c r="AZ861" s="425"/>
      <c r="BA861" s="425"/>
      <c r="BB861" s="425"/>
      <c r="BC861" s="425"/>
      <c r="BD861" s="425"/>
      <c r="BE861" s="425"/>
      <c r="BF861" s="425"/>
      <c r="BG861" s="425"/>
      <c r="BH861" s="425"/>
      <c r="BI861" s="425"/>
      <c r="BJ861" s="425"/>
      <c r="BK861" s="425"/>
    </row>
    <row r="862" spans="1:63" ht="12.75" customHeight="1" x14ac:dyDescent="0.2">
      <c r="A862" s="425"/>
      <c r="B862" s="425"/>
      <c r="C862" s="425"/>
      <c r="D862" s="425"/>
      <c r="E862" s="425"/>
      <c r="F862" s="425"/>
      <c r="G862" s="425"/>
      <c r="H862" s="425"/>
      <c r="I862" s="425"/>
      <c r="J862" s="425"/>
      <c r="K862" s="425"/>
      <c r="L862" s="425"/>
      <c r="M862" s="425"/>
      <c r="N862" s="425"/>
      <c r="O862" s="425"/>
      <c r="P862" s="425"/>
      <c r="Q862" s="425"/>
      <c r="R862" s="425"/>
      <c r="S862" s="425"/>
      <c r="T862" s="425"/>
      <c r="U862" s="425"/>
      <c r="V862" s="425"/>
      <c r="W862" s="425"/>
      <c r="X862" s="425"/>
      <c r="Y862" s="425"/>
      <c r="Z862" s="425"/>
      <c r="AA862" s="425"/>
      <c r="AB862" s="425"/>
      <c r="AC862" s="425"/>
      <c r="AD862" s="425"/>
      <c r="AE862" s="425"/>
      <c r="AF862" s="425"/>
      <c r="AG862" s="425"/>
      <c r="AH862" s="425"/>
      <c r="AI862" s="425"/>
      <c r="AJ862" s="425"/>
      <c r="AK862" s="425"/>
      <c r="AL862" s="425"/>
      <c r="AM862" s="425"/>
      <c r="AN862" s="425"/>
      <c r="AO862" s="425"/>
      <c r="AP862" s="425"/>
      <c r="AQ862" s="425"/>
      <c r="AR862" s="425"/>
      <c r="AS862" s="425"/>
      <c r="AT862" s="425"/>
      <c r="AU862" s="425"/>
      <c r="AV862" s="425"/>
      <c r="AW862" s="425"/>
      <c r="AX862" s="425"/>
      <c r="AY862" s="425"/>
      <c r="AZ862" s="425"/>
      <c r="BA862" s="425"/>
      <c r="BB862" s="425"/>
      <c r="BC862" s="425"/>
      <c r="BD862" s="425"/>
      <c r="BE862" s="425"/>
      <c r="BF862" s="425"/>
      <c r="BG862" s="425"/>
      <c r="BH862" s="425"/>
      <c r="BI862" s="425"/>
      <c r="BJ862" s="425"/>
      <c r="BK862" s="425"/>
    </row>
    <row r="863" spans="1:63" ht="12.75" customHeight="1" x14ac:dyDescent="0.2">
      <c r="A863" s="425"/>
      <c r="B863" s="425"/>
      <c r="C863" s="425"/>
      <c r="D863" s="425"/>
      <c r="E863" s="425"/>
      <c r="F863" s="425"/>
      <c r="G863" s="425"/>
      <c r="H863" s="425"/>
      <c r="I863" s="425"/>
      <c r="J863" s="425"/>
      <c r="K863" s="425"/>
      <c r="L863" s="425"/>
      <c r="M863" s="425"/>
      <c r="N863" s="425"/>
      <c r="O863" s="425"/>
      <c r="P863" s="425"/>
      <c r="Q863" s="425"/>
      <c r="R863" s="425"/>
      <c r="S863" s="425"/>
      <c r="T863" s="425"/>
      <c r="U863" s="425"/>
      <c r="V863" s="425"/>
      <c r="W863" s="425"/>
      <c r="X863" s="425"/>
      <c r="Y863" s="425"/>
      <c r="Z863" s="425"/>
      <c r="AA863" s="425"/>
      <c r="AB863" s="425"/>
      <c r="AC863" s="425"/>
      <c r="AD863" s="425"/>
      <c r="AE863" s="425"/>
      <c r="AF863" s="425"/>
      <c r="AG863" s="425"/>
      <c r="AH863" s="425"/>
      <c r="AI863" s="425"/>
      <c r="AJ863" s="425"/>
      <c r="AK863" s="425"/>
      <c r="AL863" s="425"/>
      <c r="AM863" s="425"/>
      <c r="AN863" s="425"/>
      <c r="AO863" s="425"/>
      <c r="AP863" s="425"/>
      <c r="AQ863" s="425"/>
      <c r="AR863" s="425"/>
      <c r="AS863" s="425"/>
      <c r="AT863" s="425"/>
      <c r="AU863" s="425"/>
      <c r="AV863" s="425"/>
      <c r="AW863" s="425"/>
      <c r="AX863" s="425"/>
      <c r="AY863" s="425"/>
      <c r="AZ863" s="425"/>
      <c r="BA863" s="425"/>
      <c r="BB863" s="425"/>
      <c r="BC863" s="425"/>
      <c r="BD863" s="425"/>
      <c r="BE863" s="425"/>
      <c r="BF863" s="425"/>
      <c r="BG863" s="425"/>
      <c r="BH863" s="425"/>
      <c r="BI863" s="425"/>
      <c r="BJ863" s="425"/>
      <c r="BK863" s="425"/>
    </row>
    <row r="864" spans="1:63" ht="12.75" customHeight="1" x14ac:dyDescent="0.2">
      <c r="A864" s="425"/>
      <c r="B864" s="425"/>
      <c r="C864" s="425"/>
      <c r="D864" s="425"/>
      <c r="E864" s="425"/>
      <c r="F864" s="425"/>
      <c r="G864" s="425"/>
      <c r="H864" s="425"/>
      <c r="I864" s="425"/>
      <c r="J864" s="425"/>
      <c r="K864" s="425"/>
      <c r="L864" s="425"/>
      <c r="M864" s="425"/>
      <c r="N864" s="425"/>
      <c r="O864" s="425"/>
      <c r="P864" s="425"/>
      <c r="Q864" s="425"/>
      <c r="R864" s="425"/>
      <c r="S864" s="425"/>
      <c r="T864" s="425"/>
      <c r="U864" s="425"/>
      <c r="V864" s="425"/>
      <c r="W864" s="425"/>
      <c r="X864" s="425"/>
      <c r="Y864" s="425"/>
      <c r="Z864" s="425"/>
      <c r="AA864" s="425"/>
      <c r="AB864" s="425"/>
      <c r="AC864" s="425"/>
      <c r="AD864" s="425"/>
      <c r="AE864" s="425"/>
      <c r="AF864" s="425"/>
      <c r="AG864" s="425"/>
      <c r="AH864" s="425"/>
      <c r="AI864" s="425"/>
      <c r="AJ864" s="425"/>
      <c r="AK864" s="425"/>
      <c r="AL864" s="425"/>
      <c r="AM864" s="425"/>
      <c r="AN864" s="425"/>
      <c r="AO864" s="425"/>
      <c r="AP864" s="425"/>
      <c r="AQ864" s="425"/>
      <c r="AR864" s="425"/>
      <c r="AS864" s="425"/>
      <c r="AT864" s="425"/>
      <c r="AU864" s="425"/>
      <c r="AV864" s="425"/>
      <c r="AW864" s="425"/>
      <c r="AX864" s="425"/>
      <c r="AY864" s="425"/>
      <c r="AZ864" s="425"/>
      <c r="BA864" s="425"/>
      <c r="BB864" s="425"/>
      <c r="BC864" s="425"/>
      <c r="BD864" s="425"/>
      <c r="BE864" s="425"/>
      <c r="BF864" s="425"/>
      <c r="BG864" s="425"/>
      <c r="BH864" s="425"/>
      <c r="BI864" s="425"/>
      <c r="BJ864" s="425"/>
      <c r="BK864" s="425"/>
    </row>
    <row r="865" spans="1:63" ht="12.75" customHeight="1" x14ac:dyDescent="0.2">
      <c r="A865" s="425"/>
      <c r="B865" s="425"/>
      <c r="C865" s="425"/>
      <c r="D865" s="425"/>
      <c r="E865" s="425"/>
      <c r="F865" s="425"/>
      <c r="G865" s="425"/>
      <c r="H865" s="425"/>
      <c r="I865" s="425"/>
      <c r="J865" s="425"/>
      <c r="K865" s="425"/>
      <c r="L865" s="425"/>
      <c r="M865" s="425"/>
      <c r="N865" s="425"/>
      <c r="O865" s="425"/>
      <c r="P865" s="425"/>
      <c r="Q865" s="425"/>
      <c r="R865" s="425"/>
      <c r="S865" s="425"/>
      <c r="T865" s="425"/>
      <c r="U865" s="425"/>
      <c r="V865" s="425"/>
      <c r="W865" s="425"/>
      <c r="X865" s="425"/>
      <c r="Y865" s="425"/>
      <c r="Z865" s="425"/>
      <c r="AA865" s="425"/>
      <c r="AB865" s="425"/>
      <c r="AC865" s="425"/>
      <c r="AD865" s="425"/>
      <c r="AE865" s="425"/>
      <c r="AF865" s="425"/>
      <c r="AG865" s="425"/>
      <c r="AH865" s="425"/>
      <c r="AI865" s="425"/>
      <c r="AJ865" s="425"/>
      <c r="AK865" s="425"/>
      <c r="AL865" s="425"/>
      <c r="AM865" s="425"/>
      <c r="AN865" s="425"/>
      <c r="AO865" s="425"/>
      <c r="AP865" s="425"/>
      <c r="AQ865" s="425"/>
      <c r="AR865" s="425"/>
      <c r="AS865" s="425"/>
      <c r="AT865" s="425"/>
      <c r="AU865" s="425"/>
      <c r="AV865" s="425"/>
      <c r="AW865" s="425"/>
      <c r="AX865" s="425"/>
      <c r="AY865" s="425"/>
      <c r="AZ865" s="425"/>
      <c r="BA865" s="425"/>
      <c r="BB865" s="425"/>
      <c r="BC865" s="425"/>
      <c r="BD865" s="425"/>
      <c r="BE865" s="425"/>
      <c r="BF865" s="425"/>
      <c r="BG865" s="425"/>
      <c r="BH865" s="425"/>
      <c r="BI865" s="425"/>
      <c r="BJ865" s="425"/>
      <c r="BK865" s="425"/>
    </row>
    <row r="866" spans="1:63" ht="12.75" customHeight="1" x14ac:dyDescent="0.2">
      <c r="A866" s="425"/>
      <c r="B866" s="425"/>
      <c r="C866" s="425"/>
      <c r="D866" s="425"/>
      <c r="E866" s="425"/>
      <c r="F866" s="425"/>
      <c r="G866" s="425"/>
      <c r="H866" s="425"/>
      <c r="I866" s="425"/>
      <c r="J866" s="425"/>
      <c r="K866" s="425"/>
      <c r="L866" s="425"/>
      <c r="M866" s="425"/>
      <c r="N866" s="425"/>
      <c r="O866" s="425"/>
      <c r="P866" s="425"/>
      <c r="Q866" s="425"/>
      <c r="R866" s="425"/>
      <c r="S866" s="425"/>
      <c r="T866" s="425"/>
      <c r="U866" s="425"/>
      <c r="V866" s="425"/>
      <c r="W866" s="425"/>
      <c r="X866" s="425"/>
      <c r="Y866" s="425"/>
      <c r="Z866" s="425"/>
      <c r="AA866" s="425"/>
      <c r="AB866" s="425"/>
      <c r="AC866" s="425"/>
      <c r="AD866" s="425"/>
      <c r="AE866" s="425"/>
      <c r="AF866" s="425"/>
      <c r="AG866" s="425"/>
      <c r="AH866" s="425"/>
      <c r="AI866" s="425"/>
      <c r="AJ866" s="425"/>
      <c r="AK866" s="425"/>
      <c r="AL866" s="425"/>
      <c r="AM866" s="425"/>
      <c r="AN866" s="425"/>
      <c r="AO866" s="425"/>
      <c r="AP866" s="425"/>
      <c r="AQ866" s="425"/>
      <c r="AR866" s="425"/>
      <c r="AS866" s="425"/>
      <c r="AT866" s="425"/>
      <c r="AU866" s="425"/>
      <c r="AV866" s="425"/>
      <c r="AW866" s="425"/>
      <c r="AX866" s="425"/>
      <c r="AY866" s="425"/>
      <c r="AZ866" s="425"/>
      <c r="BA866" s="425"/>
      <c r="BB866" s="425"/>
      <c r="BC866" s="425"/>
      <c r="BD866" s="425"/>
      <c r="BE866" s="425"/>
      <c r="BF866" s="425"/>
      <c r="BG866" s="425"/>
      <c r="BH866" s="425"/>
      <c r="BI866" s="425"/>
      <c r="BJ866" s="425"/>
      <c r="BK866" s="425"/>
    </row>
    <row r="867" spans="1:63" ht="12.75" customHeight="1" x14ac:dyDescent="0.2">
      <c r="A867" s="425"/>
      <c r="B867" s="425"/>
      <c r="C867" s="425"/>
      <c r="D867" s="425"/>
      <c r="E867" s="425"/>
      <c r="F867" s="425"/>
      <c r="G867" s="425"/>
      <c r="H867" s="425"/>
      <c r="I867" s="425"/>
      <c r="J867" s="425"/>
      <c r="K867" s="425"/>
      <c r="L867" s="425"/>
      <c r="M867" s="425"/>
      <c r="N867" s="425"/>
      <c r="O867" s="425"/>
      <c r="P867" s="425"/>
      <c r="Q867" s="425"/>
      <c r="R867" s="425"/>
      <c r="S867" s="425"/>
      <c r="T867" s="425"/>
      <c r="U867" s="425"/>
      <c r="V867" s="425"/>
      <c r="W867" s="425"/>
      <c r="X867" s="425"/>
      <c r="Y867" s="425"/>
      <c r="Z867" s="425"/>
      <c r="AA867" s="425"/>
      <c r="AB867" s="425"/>
      <c r="AC867" s="425"/>
      <c r="AD867" s="425"/>
      <c r="AE867" s="425"/>
      <c r="AF867" s="425"/>
      <c r="AG867" s="425"/>
      <c r="AH867" s="425"/>
      <c r="AI867" s="425"/>
      <c r="AJ867" s="425"/>
      <c r="AK867" s="425"/>
      <c r="AL867" s="425"/>
      <c r="AM867" s="425"/>
      <c r="AN867" s="425"/>
      <c r="AO867" s="425"/>
      <c r="AP867" s="425"/>
      <c r="AQ867" s="425"/>
      <c r="AR867" s="425"/>
      <c r="AS867" s="425"/>
      <c r="AT867" s="425"/>
      <c r="AU867" s="425"/>
      <c r="AV867" s="425"/>
      <c r="AW867" s="425"/>
      <c r="AX867" s="425"/>
      <c r="AY867" s="425"/>
      <c r="AZ867" s="425"/>
      <c r="BA867" s="425"/>
      <c r="BB867" s="425"/>
      <c r="BC867" s="425"/>
      <c r="BD867" s="425"/>
      <c r="BE867" s="425"/>
      <c r="BF867" s="425"/>
      <c r="BG867" s="425"/>
      <c r="BH867" s="425"/>
      <c r="BI867" s="425"/>
      <c r="BJ867" s="425"/>
      <c r="BK867" s="425"/>
    </row>
    <row r="868" spans="1:63" ht="12.75" customHeight="1" x14ac:dyDescent="0.2">
      <c r="A868" s="425"/>
      <c r="B868" s="425"/>
      <c r="C868" s="425"/>
      <c r="D868" s="425"/>
      <c r="E868" s="425"/>
      <c r="F868" s="425"/>
      <c r="G868" s="425"/>
      <c r="H868" s="425"/>
      <c r="I868" s="425"/>
      <c r="J868" s="425"/>
      <c r="K868" s="425"/>
      <c r="L868" s="425"/>
      <c r="M868" s="425"/>
      <c r="N868" s="425"/>
      <c r="O868" s="425"/>
      <c r="P868" s="425"/>
      <c r="Q868" s="425"/>
      <c r="R868" s="425"/>
      <c r="S868" s="425"/>
      <c r="T868" s="425"/>
      <c r="U868" s="425"/>
      <c r="V868" s="425"/>
      <c r="W868" s="425"/>
      <c r="X868" s="425"/>
      <c r="Y868" s="425"/>
      <c r="Z868" s="425"/>
      <c r="AA868" s="425"/>
      <c r="AB868" s="425"/>
      <c r="AC868" s="425"/>
      <c r="AD868" s="425"/>
      <c r="AE868" s="425"/>
      <c r="AF868" s="425"/>
      <c r="AG868" s="425"/>
      <c r="AH868" s="425"/>
      <c r="AI868" s="425"/>
      <c r="AJ868" s="425"/>
      <c r="AK868" s="425"/>
      <c r="AL868" s="425"/>
      <c r="AM868" s="425"/>
      <c r="AN868" s="425"/>
      <c r="AO868" s="425"/>
      <c r="AP868" s="425"/>
      <c r="AQ868" s="425"/>
      <c r="AR868" s="425"/>
      <c r="AS868" s="425"/>
      <c r="AT868" s="425"/>
      <c r="AU868" s="425"/>
      <c r="AV868" s="425"/>
      <c r="AW868" s="425"/>
      <c r="AX868" s="425"/>
      <c r="AY868" s="425"/>
      <c r="AZ868" s="425"/>
      <c r="BA868" s="425"/>
      <c r="BB868" s="425"/>
      <c r="BC868" s="425"/>
      <c r="BD868" s="425"/>
      <c r="BE868" s="425"/>
      <c r="BF868" s="425"/>
      <c r="BG868" s="425"/>
      <c r="BH868" s="425"/>
      <c r="BI868" s="425"/>
      <c r="BJ868" s="425"/>
      <c r="BK868" s="425"/>
    </row>
    <row r="869" spans="1:63" ht="12.75" customHeight="1" x14ac:dyDescent="0.2">
      <c r="A869" s="425"/>
      <c r="B869" s="425"/>
      <c r="C869" s="425"/>
      <c r="D869" s="425"/>
      <c r="E869" s="425"/>
      <c r="F869" s="425"/>
      <c r="G869" s="425"/>
      <c r="H869" s="425"/>
      <c r="I869" s="425"/>
      <c r="J869" s="425"/>
      <c r="K869" s="425"/>
      <c r="L869" s="425"/>
      <c r="M869" s="425"/>
      <c r="N869" s="425"/>
      <c r="O869" s="425"/>
      <c r="P869" s="425"/>
      <c r="Q869" s="425"/>
      <c r="R869" s="425"/>
      <c r="S869" s="425"/>
      <c r="T869" s="425"/>
      <c r="U869" s="425"/>
      <c r="V869" s="425"/>
      <c r="W869" s="425"/>
      <c r="X869" s="425"/>
      <c r="Y869" s="425"/>
      <c r="Z869" s="425"/>
      <c r="AA869" s="425"/>
      <c r="AB869" s="425"/>
      <c r="AC869" s="425"/>
      <c r="AD869" s="425"/>
      <c r="AE869" s="425"/>
      <c r="AF869" s="425"/>
      <c r="AG869" s="425"/>
      <c r="AH869" s="425"/>
      <c r="AI869" s="425"/>
      <c r="AJ869" s="425"/>
      <c r="AK869" s="425"/>
      <c r="AL869" s="425"/>
      <c r="AM869" s="425"/>
      <c r="AN869" s="425"/>
      <c r="AO869" s="425"/>
      <c r="AP869" s="425"/>
      <c r="AQ869" s="425"/>
      <c r="AR869" s="425"/>
      <c r="AS869" s="425"/>
      <c r="AT869" s="425"/>
      <c r="AU869" s="425"/>
      <c r="AV869" s="425"/>
      <c r="AW869" s="425"/>
      <c r="AX869" s="425"/>
      <c r="AY869" s="425"/>
      <c r="AZ869" s="425"/>
      <c r="BA869" s="425"/>
      <c r="BB869" s="425"/>
      <c r="BC869" s="425"/>
      <c r="BD869" s="425"/>
      <c r="BE869" s="425"/>
      <c r="BF869" s="425"/>
      <c r="BG869" s="425"/>
      <c r="BH869" s="425"/>
      <c r="BI869" s="425"/>
      <c r="BJ869" s="425"/>
      <c r="BK869" s="425"/>
    </row>
    <row r="870" spans="1:63" ht="12.75" customHeight="1" x14ac:dyDescent="0.2">
      <c r="A870" s="425"/>
      <c r="B870" s="425"/>
      <c r="C870" s="425"/>
      <c r="D870" s="425"/>
      <c r="E870" s="425"/>
      <c r="F870" s="425"/>
      <c r="G870" s="425"/>
      <c r="H870" s="425"/>
      <c r="I870" s="425"/>
      <c r="J870" s="425"/>
      <c r="K870" s="425"/>
      <c r="L870" s="425"/>
      <c r="M870" s="425"/>
      <c r="N870" s="425"/>
      <c r="O870" s="425"/>
      <c r="P870" s="425"/>
      <c r="Q870" s="425"/>
      <c r="R870" s="425"/>
      <c r="S870" s="425"/>
      <c r="T870" s="425"/>
      <c r="U870" s="425"/>
      <c r="V870" s="425"/>
      <c r="W870" s="425"/>
      <c r="X870" s="425"/>
      <c r="Y870" s="425"/>
      <c r="Z870" s="425"/>
      <c r="AA870" s="425"/>
      <c r="AB870" s="425"/>
      <c r="AC870" s="425"/>
      <c r="AD870" s="425"/>
      <c r="AE870" s="425"/>
      <c r="AF870" s="425"/>
      <c r="AG870" s="425"/>
      <c r="AH870" s="425"/>
      <c r="AI870" s="425"/>
      <c r="AJ870" s="425"/>
      <c r="AK870" s="425"/>
      <c r="AL870" s="425"/>
      <c r="AM870" s="425"/>
      <c r="AN870" s="425"/>
      <c r="AO870" s="425"/>
      <c r="AP870" s="425"/>
      <c r="AQ870" s="425"/>
      <c r="AR870" s="425"/>
      <c r="AS870" s="425"/>
      <c r="AT870" s="425"/>
      <c r="AU870" s="425"/>
      <c r="AV870" s="425"/>
      <c r="AW870" s="425"/>
      <c r="AX870" s="425"/>
      <c r="AY870" s="425"/>
      <c r="AZ870" s="425"/>
      <c r="BA870" s="425"/>
      <c r="BB870" s="425"/>
      <c r="BC870" s="425"/>
      <c r="BD870" s="425"/>
      <c r="BE870" s="425"/>
      <c r="BF870" s="425"/>
      <c r="BG870" s="425"/>
      <c r="BH870" s="425"/>
      <c r="BI870" s="425"/>
      <c r="BJ870" s="425"/>
      <c r="BK870" s="425"/>
    </row>
    <row r="871" spans="1:63" ht="12.75" customHeight="1" x14ac:dyDescent="0.2">
      <c r="A871" s="425"/>
      <c r="B871" s="425"/>
      <c r="C871" s="425"/>
      <c r="D871" s="425"/>
      <c r="E871" s="425"/>
      <c r="F871" s="425"/>
      <c r="G871" s="425"/>
      <c r="H871" s="425"/>
      <c r="I871" s="425"/>
      <c r="J871" s="425"/>
      <c r="K871" s="425"/>
      <c r="L871" s="425"/>
      <c r="M871" s="425"/>
      <c r="N871" s="425"/>
      <c r="O871" s="425"/>
      <c r="P871" s="425"/>
      <c r="Q871" s="425"/>
      <c r="R871" s="425"/>
      <c r="S871" s="425"/>
      <c r="T871" s="425"/>
      <c r="U871" s="425"/>
      <c r="V871" s="425"/>
      <c r="W871" s="425"/>
      <c r="X871" s="425"/>
      <c r="Y871" s="425"/>
      <c r="Z871" s="425"/>
      <c r="AA871" s="425"/>
      <c r="AB871" s="425"/>
      <c r="AC871" s="425"/>
      <c r="AD871" s="425"/>
      <c r="AE871" s="425"/>
      <c r="AF871" s="425"/>
      <c r="AG871" s="425"/>
      <c r="AH871" s="425"/>
      <c r="AI871" s="425"/>
      <c r="AJ871" s="425"/>
      <c r="AK871" s="425"/>
      <c r="AL871" s="425"/>
      <c r="AM871" s="425"/>
      <c r="AN871" s="425"/>
      <c r="AO871" s="425"/>
      <c r="AP871" s="425"/>
      <c r="AQ871" s="425"/>
      <c r="AR871" s="425"/>
      <c r="AS871" s="425"/>
      <c r="AT871" s="425"/>
      <c r="AU871" s="425"/>
      <c r="AV871" s="425"/>
      <c r="AW871" s="425"/>
      <c r="AX871" s="425"/>
      <c r="AY871" s="425"/>
      <c r="AZ871" s="425"/>
      <c r="BA871" s="425"/>
      <c r="BB871" s="425"/>
      <c r="BC871" s="425"/>
      <c r="BD871" s="425"/>
      <c r="BE871" s="425"/>
      <c r="BF871" s="425"/>
      <c r="BG871" s="425"/>
      <c r="BH871" s="425"/>
      <c r="BI871" s="425"/>
      <c r="BJ871" s="425"/>
      <c r="BK871" s="425"/>
    </row>
    <row r="872" spans="1:63" ht="12.75" customHeight="1" x14ac:dyDescent="0.2">
      <c r="A872" s="425"/>
      <c r="B872" s="425"/>
      <c r="C872" s="425"/>
      <c r="D872" s="425"/>
      <c r="E872" s="425"/>
      <c r="F872" s="425"/>
      <c r="G872" s="425"/>
      <c r="H872" s="425"/>
      <c r="I872" s="425"/>
      <c r="J872" s="425"/>
      <c r="K872" s="425"/>
      <c r="L872" s="425"/>
      <c r="M872" s="425"/>
      <c r="N872" s="425"/>
      <c r="O872" s="425"/>
      <c r="P872" s="425"/>
      <c r="Q872" s="425"/>
      <c r="R872" s="425"/>
      <c r="S872" s="425"/>
      <c r="T872" s="425"/>
      <c r="U872" s="425"/>
      <c r="V872" s="425"/>
      <c r="W872" s="425"/>
      <c r="X872" s="425"/>
      <c r="Y872" s="425"/>
      <c r="Z872" s="425"/>
      <c r="AA872" s="425"/>
      <c r="AB872" s="425"/>
      <c r="AC872" s="425"/>
      <c r="AD872" s="425"/>
      <c r="AE872" s="425"/>
      <c r="AF872" s="425"/>
      <c r="AG872" s="425"/>
      <c r="AH872" s="425"/>
      <c r="AI872" s="425"/>
      <c r="AJ872" s="425"/>
      <c r="AK872" s="425"/>
      <c r="AL872" s="425"/>
      <c r="AM872" s="425"/>
      <c r="AN872" s="425"/>
      <c r="AO872" s="425"/>
      <c r="AP872" s="425"/>
      <c r="AQ872" s="425"/>
      <c r="AR872" s="425"/>
      <c r="AS872" s="425"/>
      <c r="AT872" s="425"/>
      <c r="AU872" s="425"/>
      <c r="AV872" s="425"/>
      <c r="AW872" s="425"/>
      <c r="AX872" s="425"/>
      <c r="AY872" s="425"/>
      <c r="AZ872" s="425"/>
      <c r="BA872" s="425"/>
      <c r="BB872" s="425"/>
      <c r="BC872" s="425"/>
      <c r="BD872" s="425"/>
      <c r="BE872" s="425"/>
      <c r="BF872" s="425"/>
      <c r="BG872" s="425"/>
      <c r="BH872" s="425"/>
      <c r="BI872" s="425"/>
      <c r="BJ872" s="425"/>
      <c r="BK872" s="425"/>
    </row>
    <row r="873" spans="1:63" ht="12.75" customHeight="1" x14ac:dyDescent="0.2">
      <c r="A873" s="425"/>
      <c r="B873" s="425"/>
      <c r="C873" s="425"/>
      <c r="D873" s="425"/>
      <c r="E873" s="425"/>
      <c r="F873" s="425"/>
      <c r="G873" s="425"/>
      <c r="H873" s="425"/>
      <c r="I873" s="425"/>
      <c r="J873" s="425"/>
      <c r="K873" s="425"/>
      <c r="L873" s="425"/>
      <c r="M873" s="425"/>
      <c r="N873" s="425"/>
      <c r="O873" s="425"/>
      <c r="P873" s="425"/>
      <c r="Q873" s="425"/>
      <c r="R873" s="425"/>
      <c r="S873" s="425"/>
      <c r="T873" s="425"/>
      <c r="U873" s="425"/>
      <c r="V873" s="425"/>
      <c r="W873" s="425"/>
      <c r="X873" s="425"/>
      <c r="Y873" s="425"/>
      <c r="Z873" s="425"/>
      <c r="AA873" s="425"/>
      <c r="AB873" s="425"/>
      <c r="AC873" s="425"/>
      <c r="AD873" s="425"/>
      <c r="AE873" s="425"/>
      <c r="AF873" s="425"/>
      <c r="AG873" s="425"/>
      <c r="AH873" s="425"/>
      <c r="AI873" s="425"/>
      <c r="AJ873" s="425"/>
      <c r="AK873" s="425"/>
      <c r="AL873" s="425"/>
      <c r="AM873" s="425"/>
      <c r="AN873" s="425"/>
      <c r="AO873" s="425"/>
      <c r="AP873" s="425"/>
      <c r="AQ873" s="425"/>
      <c r="AR873" s="425"/>
      <c r="AS873" s="425"/>
      <c r="AT873" s="425"/>
      <c r="AU873" s="425"/>
      <c r="AV873" s="425"/>
      <c r="AW873" s="425"/>
      <c r="AX873" s="425"/>
      <c r="AY873" s="425"/>
      <c r="AZ873" s="425"/>
      <c r="BA873" s="425"/>
      <c r="BB873" s="425"/>
      <c r="BC873" s="425"/>
      <c r="BD873" s="425"/>
      <c r="BE873" s="425"/>
      <c r="BF873" s="425"/>
      <c r="BG873" s="425"/>
      <c r="BH873" s="425"/>
      <c r="BI873" s="425"/>
      <c r="BJ873" s="425"/>
      <c r="BK873" s="425"/>
    </row>
    <row r="874" spans="1:63" ht="12.75" customHeight="1" x14ac:dyDescent="0.2">
      <c r="A874" s="425"/>
      <c r="B874" s="425"/>
      <c r="C874" s="425"/>
      <c r="D874" s="425"/>
      <c r="E874" s="425"/>
      <c r="F874" s="425"/>
      <c r="G874" s="425"/>
      <c r="H874" s="425"/>
      <c r="I874" s="425"/>
      <c r="J874" s="425"/>
      <c r="K874" s="425"/>
      <c r="L874" s="425"/>
      <c r="M874" s="425"/>
      <c r="N874" s="425"/>
      <c r="O874" s="425"/>
      <c r="P874" s="425"/>
      <c r="Q874" s="425"/>
      <c r="R874" s="425"/>
      <c r="S874" s="425"/>
      <c r="T874" s="425"/>
      <c r="U874" s="425"/>
      <c r="V874" s="425"/>
      <c r="W874" s="425"/>
      <c r="X874" s="425"/>
      <c r="Y874" s="425"/>
      <c r="Z874" s="425"/>
      <c r="AA874" s="425"/>
      <c r="AB874" s="425"/>
      <c r="AC874" s="425"/>
      <c r="AD874" s="425"/>
      <c r="AE874" s="425"/>
      <c r="AF874" s="425"/>
      <c r="AG874" s="425"/>
      <c r="AH874" s="425"/>
      <c r="AI874" s="425"/>
      <c r="AJ874" s="425"/>
      <c r="AK874" s="425"/>
      <c r="AL874" s="425"/>
      <c r="AM874" s="425"/>
      <c r="AN874" s="425"/>
      <c r="AO874" s="425"/>
      <c r="AP874" s="425"/>
      <c r="AQ874" s="425"/>
      <c r="AR874" s="425"/>
      <c r="AS874" s="425"/>
      <c r="AT874" s="425"/>
      <c r="AU874" s="425"/>
      <c r="AV874" s="425"/>
      <c r="AW874" s="425"/>
      <c r="AX874" s="425"/>
      <c r="AY874" s="425"/>
      <c r="AZ874" s="425"/>
      <c r="BA874" s="425"/>
      <c r="BB874" s="425"/>
      <c r="BC874" s="425"/>
      <c r="BD874" s="425"/>
      <c r="BE874" s="425"/>
      <c r="BF874" s="425"/>
      <c r="BG874" s="425"/>
      <c r="BH874" s="425"/>
      <c r="BI874" s="425"/>
      <c r="BJ874" s="425"/>
      <c r="BK874" s="425"/>
    </row>
    <row r="875" spans="1:63" ht="12.75" customHeight="1" x14ac:dyDescent="0.2">
      <c r="A875" s="425"/>
      <c r="B875" s="425"/>
      <c r="C875" s="425"/>
      <c r="D875" s="425"/>
      <c r="E875" s="425"/>
      <c r="F875" s="425"/>
      <c r="G875" s="425"/>
      <c r="H875" s="425"/>
      <c r="I875" s="425"/>
      <c r="J875" s="425"/>
      <c r="K875" s="425"/>
      <c r="L875" s="425"/>
      <c r="M875" s="425"/>
      <c r="N875" s="425"/>
      <c r="O875" s="425"/>
      <c r="P875" s="425"/>
      <c r="Q875" s="425"/>
      <c r="R875" s="425"/>
      <c r="S875" s="425"/>
      <c r="T875" s="425"/>
      <c r="U875" s="425"/>
      <c r="V875" s="425"/>
      <c r="W875" s="425"/>
      <c r="X875" s="425"/>
      <c r="Y875" s="425"/>
      <c r="Z875" s="425"/>
      <c r="AA875" s="425"/>
      <c r="AB875" s="425"/>
      <c r="AC875" s="425"/>
      <c r="AD875" s="425"/>
      <c r="AE875" s="425"/>
      <c r="AF875" s="425"/>
      <c r="AG875" s="425"/>
      <c r="AH875" s="425"/>
      <c r="AI875" s="425"/>
      <c r="AJ875" s="425"/>
      <c r="AK875" s="425"/>
      <c r="AL875" s="425"/>
      <c r="AM875" s="425"/>
      <c r="AN875" s="425"/>
      <c r="AO875" s="425"/>
      <c r="AP875" s="425"/>
      <c r="AQ875" s="425"/>
      <c r="AR875" s="425"/>
      <c r="AS875" s="425"/>
      <c r="AT875" s="425"/>
      <c r="AU875" s="425"/>
      <c r="AV875" s="425"/>
      <c r="AW875" s="425"/>
      <c r="AX875" s="425"/>
      <c r="AY875" s="425"/>
      <c r="AZ875" s="425"/>
      <c r="BA875" s="425"/>
      <c r="BB875" s="425"/>
      <c r="BC875" s="425"/>
      <c r="BD875" s="425"/>
      <c r="BE875" s="425"/>
      <c r="BF875" s="425"/>
      <c r="BG875" s="425"/>
      <c r="BH875" s="425"/>
      <c r="BI875" s="425"/>
      <c r="BJ875" s="425"/>
      <c r="BK875" s="425"/>
    </row>
    <row r="876" spans="1:63" ht="12.75" customHeight="1" x14ac:dyDescent="0.2">
      <c r="A876" s="425"/>
      <c r="B876" s="425"/>
      <c r="C876" s="425"/>
      <c r="D876" s="425"/>
      <c r="E876" s="425"/>
      <c r="F876" s="425"/>
      <c r="G876" s="425"/>
      <c r="H876" s="425"/>
      <c r="I876" s="425"/>
      <c r="J876" s="425"/>
      <c r="K876" s="425"/>
      <c r="L876" s="425"/>
      <c r="M876" s="425"/>
      <c r="N876" s="425"/>
      <c r="O876" s="425"/>
      <c r="P876" s="425"/>
      <c r="Q876" s="425"/>
      <c r="R876" s="425"/>
      <c r="S876" s="425"/>
      <c r="T876" s="425"/>
      <c r="U876" s="425"/>
      <c r="V876" s="425"/>
      <c r="W876" s="425"/>
      <c r="X876" s="425"/>
      <c r="Y876" s="425"/>
      <c r="Z876" s="425"/>
      <c r="AA876" s="425"/>
      <c r="AB876" s="425"/>
      <c r="AC876" s="425"/>
      <c r="AD876" s="425"/>
      <c r="AE876" s="425"/>
      <c r="AF876" s="425"/>
      <c r="AG876" s="425"/>
      <c r="AH876" s="425"/>
      <c r="AI876" s="425"/>
      <c r="AJ876" s="425"/>
      <c r="AK876" s="425"/>
      <c r="AL876" s="425"/>
      <c r="AM876" s="425"/>
      <c r="AN876" s="425"/>
      <c r="AO876" s="425"/>
      <c r="AP876" s="425"/>
      <c r="AQ876" s="425"/>
      <c r="AR876" s="425"/>
      <c r="AS876" s="425"/>
      <c r="AT876" s="425"/>
      <c r="AU876" s="425"/>
      <c r="AV876" s="425"/>
      <c r="AW876" s="425"/>
      <c r="AX876" s="425"/>
      <c r="AY876" s="425"/>
      <c r="AZ876" s="425"/>
      <c r="BA876" s="425"/>
      <c r="BB876" s="425"/>
      <c r="BC876" s="425"/>
      <c r="BD876" s="425"/>
      <c r="BE876" s="425"/>
      <c r="BF876" s="425"/>
      <c r="BG876" s="425"/>
      <c r="BH876" s="425"/>
      <c r="BI876" s="425"/>
      <c r="BJ876" s="425"/>
      <c r="BK876" s="425"/>
    </row>
    <row r="877" spans="1:63" ht="12.75" customHeight="1" x14ac:dyDescent="0.2">
      <c r="A877" s="425"/>
      <c r="B877" s="425"/>
      <c r="C877" s="425"/>
      <c r="D877" s="425"/>
      <c r="E877" s="425"/>
      <c r="F877" s="425"/>
      <c r="G877" s="425"/>
      <c r="H877" s="425"/>
      <c r="I877" s="425"/>
      <c r="J877" s="425"/>
      <c r="K877" s="425"/>
      <c r="L877" s="425"/>
      <c r="M877" s="425"/>
      <c r="N877" s="425"/>
      <c r="O877" s="425"/>
      <c r="P877" s="425"/>
      <c r="Q877" s="425"/>
      <c r="R877" s="425"/>
      <c r="S877" s="425"/>
      <c r="T877" s="425"/>
      <c r="U877" s="425"/>
      <c r="V877" s="425"/>
      <c r="W877" s="425"/>
      <c r="X877" s="425"/>
      <c r="Y877" s="425"/>
      <c r="Z877" s="425"/>
      <c r="AA877" s="425"/>
      <c r="AB877" s="425"/>
      <c r="AC877" s="425"/>
      <c r="AD877" s="425"/>
      <c r="AE877" s="425"/>
      <c r="AF877" s="425"/>
      <c r="AG877" s="425"/>
      <c r="AH877" s="425"/>
      <c r="AI877" s="425"/>
      <c r="AJ877" s="425"/>
      <c r="AK877" s="425"/>
      <c r="AL877" s="425"/>
      <c r="AM877" s="425"/>
      <c r="AN877" s="425"/>
      <c r="AO877" s="425"/>
      <c r="AP877" s="425"/>
      <c r="AQ877" s="425"/>
      <c r="AR877" s="425"/>
      <c r="AS877" s="425"/>
      <c r="AT877" s="425"/>
      <c r="AU877" s="425"/>
      <c r="AV877" s="425"/>
      <c r="AW877" s="425"/>
      <c r="AX877" s="425"/>
      <c r="AY877" s="425"/>
      <c r="AZ877" s="425"/>
      <c r="BA877" s="425"/>
      <c r="BB877" s="425"/>
      <c r="BC877" s="425"/>
      <c r="BD877" s="425"/>
      <c r="BE877" s="425"/>
      <c r="BF877" s="425"/>
      <c r="BG877" s="425"/>
      <c r="BH877" s="425"/>
      <c r="BI877" s="425"/>
      <c r="BJ877" s="425"/>
      <c r="BK877" s="425"/>
    </row>
    <row r="878" spans="1:63" ht="12.75" customHeight="1" x14ac:dyDescent="0.2">
      <c r="A878" s="425"/>
      <c r="B878" s="425"/>
      <c r="C878" s="425"/>
      <c r="D878" s="425"/>
      <c r="E878" s="425"/>
      <c r="F878" s="425"/>
      <c r="G878" s="425"/>
      <c r="H878" s="425"/>
      <c r="I878" s="425"/>
      <c r="J878" s="425"/>
      <c r="K878" s="425"/>
      <c r="L878" s="425"/>
      <c r="M878" s="425"/>
      <c r="N878" s="425"/>
      <c r="O878" s="425"/>
      <c r="P878" s="425"/>
      <c r="Q878" s="425"/>
      <c r="R878" s="425"/>
      <c r="S878" s="425"/>
      <c r="T878" s="425"/>
      <c r="U878" s="425"/>
      <c r="V878" s="425"/>
      <c r="W878" s="425"/>
      <c r="X878" s="425"/>
      <c r="Y878" s="425"/>
      <c r="Z878" s="425"/>
      <c r="AA878" s="425"/>
      <c r="AB878" s="425"/>
      <c r="AC878" s="425"/>
      <c r="AD878" s="425"/>
      <c r="AE878" s="425"/>
      <c r="AF878" s="425"/>
      <c r="AG878" s="425"/>
      <c r="AH878" s="425"/>
      <c r="AI878" s="425"/>
      <c r="AJ878" s="425"/>
      <c r="AK878" s="425"/>
      <c r="AL878" s="425"/>
      <c r="AM878" s="425"/>
      <c r="AN878" s="425"/>
      <c r="AO878" s="425"/>
      <c r="AP878" s="425"/>
      <c r="AQ878" s="425"/>
      <c r="AR878" s="425"/>
      <c r="AS878" s="425"/>
      <c r="AT878" s="425"/>
      <c r="AU878" s="425"/>
      <c r="AV878" s="425"/>
      <c r="AW878" s="425"/>
      <c r="AX878" s="425"/>
      <c r="AY878" s="425"/>
      <c r="AZ878" s="425"/>
      <c r="BA878" s="425"/>
      <c r="BB878" s="425"/>
      <c r="BC878" s="425"/>
      <c r="BD878" s="425"/>
      <c r="BE878" s="425"/>
      <c r="BF878" s="425"/>
      <c r="BG878" s="425"/>
      <c r="BH878" s="425"/>
      <c r="BI878" s="425"/>
      <c r="BJ878" s="425"/>
      <c r="BK878" s="425"/>
    </row>
    <row r="879" spans="1:63" ht="12.75" customHeight="1" x14ac:dyDescent="0.2">
      <c r="A879" s="425"/>
      <c r="B879" s="425"/>
      <c r="C879" s="425"/>
      <c r="D879" s="425"/>
      <c r="E879" s="425"/>
      <c r="F879" s="425"/>
      <c r="G879" s="425"/>
      <c r="H879" s="425"/>
      <c r="I879" s="425"/>
      <c r="J879" s="425"/>
      <c r="K879" s="425"/>
      <c r="L879" s="425"/>
      <c r="M879" s="425"/>
      <c r="N879" s="425"/>
      <c r="O879" s="425"/>
      <c r="P879" s="425"/>
      <c r="Q879" s="425"/>
      <c r="R879" s="425"/>
      <c r="S879" s="425"/>
      <c r="T879" s="425"/>
      <c r="U879" s="425"/>
      <c r="V879" s="425"/>
      <c r="W879" s="425"/>
      <c r="X879" s="425"/>
      <c r="Y879" s="425"/>
      <c r="Z879" s="425"/>
      <c r="AA879" s="425"/>
      <c r="AB879" s="425"/>
      <c r="AC879" s="425"/>
      <c r="AD879" s="425"/>
      <c r="AE879" s="425"/>
      <c r="AF879" s="425"/>
      <c r="AG879" s="425"/>
      <c r="AH879" s="425"/>
      <c r="AI879" s="425"/>
      <c r="AJ879" s="425"/>
      <c r="AK879" s="425"/>
      <c r="AL879" s="425"/>
      <c r="AM879" s="425"/>
      <c r="AN879" s="425"/>
      <c r="AO879" s="425"/>
      <c r="AP879" s="425"/>
      <c r="AQ879" s="425"/>
      <c r="AR879" s="425"/>
      <c r="AS879" s="425"/>
      <c r="AT879" s="425"/>
      <c r="AU879" s="425"/>
      <c r="AV879" s="425"/>
      <c r="AW879" s="425"/>
      <c r="AX879" s="425"/>
      <c r="AY879" s="425"/>
      <c r="AZ879" s="425"/>
      <c r="BA879" s="425"/>
      <c r="BB879" s="425"/>
      <c r="BC879" s="425"/>
      <c r="BD879" s="425"/>
      <c r="BE879" s="425"/>
      <c r="BF879" s="425"/>
      <c r="BG879" s="425"/>
      <c r="BH879" s="425"/>
      <c r="BI879" s="425"/>
      <c r="BJ879" s="425"/>
      <c r="BK879" s="425"/>
    </row>
    <row r="880" spans="1:63" ht="12.75" customHeight="1" x14ac:dyDescent="0.2">
      <c r="A880" s="425"/>
      <c r="B880" s="425"/>
      <c r="C880" s="425"/>
      <c r="D880" s="425"/>
      <c r="E880" s="425"/>
      <c r="F880" s="425"/>
      <c r="G880" s="425"/>
      <c r="H880" s="425"/>
      <c r="I880" s="425"/>
      <c r="J880" s="425"/>
      <c r="K880" s="425"/>
      <c r="L880" s="425"/>
      <c r="M880" s="425"/>
      <c r="N880" s="425"/>
      <c r="O880" s="425"/>
      <c r="P880" s="425"/>
      <c r="Q880" s="425"/>
      <c r="R880" s="425"/>
      <c r="S880" s="425"/>
      <c r="T880" s="425"/>
      <c r="U880" s="425"/>
      <c r="V880" s="425"/>
      <c r="W880" s="425"/>
      <c r="X880" s="425"/>
      <c r="Y880" s="425"/>
      <c r="Z880" s="425"/>
      <c r="AA880" s="425"/>
      <c r="AB880" s="425"/>
      <c r="AC880" s="425"/>
      <c r="AD880" s="425"/>
      <c r="AE880" s="425"/>
      <c r="AF880" s="425"/>
      <c r="AG880" s="425"/>
      <c r="AH880" s="425"/>
      <c r="AI880" s="425"/>
      <c r="AJ880" s="425"/>
      <c r="AK880" s="425"/>
      <c r="AL880" s="425"/>
      <c r="AM880" s="425"/>
      <c r="AN880" s="425"/>
      <c r="AO880" s="425"/>
      <c r="AP880" s="425"/>
      <c r="AQ880" s="425"/>
      <c r="AR880" s="425"/>
      <c r="AS880" s="425"/>
      <c r="AT880" s="425"/>
      <c r="AU880" s="425"/>
      <c r="AV880" s="425"/>
      <c r="AW880" s="425"/>
      <c r="AX880" s="425"/>
      <c r="AY880" s="425"/>
      <c r="AZ880" s="425"/>
      <c r="BA880" s="425"/>
      <c r="BB880" s="425"/>
      <c r="BC880" s="425"/>
      <c r="BD880" s="425"/>
      <c r="BE880" s="425"/>
      <c r="BF880" s="425"/>
      <c r="BG880" s="425"/>
      <c r="BH880" s="425"/>
      <c r="BI880" s="425"/>
      <c r="BJ880" s="425"/>
      <c r="BK880" s="425"/>
    </row>
    <row r="881" spans="1:63" ht="12.75" customHeight="1" x14ac:dyDescent="0.2">
      <c r="A881" s="425"/>
      <c r="B881" s="425"/>
      <c r="C881" s="425"/>
      <c r="D881" s="425"/>
      <c r="E881" s="425"/>
      <c r="F881" s="425"/>
      <c r="G881" s="425"/>
      <c r="H881" s="425"/>
      <c r="I881" s="425"/>
      <c r="J881" s="425"/>
      <c r="K881" s="425"/>
      <c r="L881" s="425"/>
      <c r="M881" s="425"/>
      <c r="N881" s="425"/>
      <c r="O881" s="425"/>
      <c r="P881" s="425"/>
      <c r="Q881" s="425"/>
      <c r="R881" s="425"/>
      <c r="S881" s="425"/>
      <c r="T881" s="425"/>
      <c r="U881" s="425"/>
      <c r="V881" s="425"/>
      <c r="W881" s="425"/>
      <c r="X881" s="425"/>
      <c r="Y881" s="425"/>
      <c r="Z881" s="425"/>
      <c r="AA881" s="425"/>
      <c r="AB881" s="425"/>
      <c r="AC881" s="425"/>
      <c r="AD881" s="425"/>
      <c r="AE881" s="425"/>
      <c r="AF881" s="425"/>
      <c r="AG881" s="425"/>
      <c r="AH881" s="425"/>
      <c r="AI881" s="425"/>
      <c r="AJ881" s="425"/>
      <c r="AK881" s="425"/>
      <c r="AL881" s="425"/>
      <c r="AM881" s="425"/>
      <c r="AN881" s="425"/>
      <c r="AO881" s="425"/>
      <c r="AP881" s="425"/>
      <c r="AQ881" s="425"/>
      <c r="AR881" s="425"/>
      <c r="AS881" s="425"/>
      <c r="AT881" s="425"/>
      <c r="AU881" s="425"/>
      <c r="AV881" s="425"/>
      <c r="AW881" s="425"/>
      <c r="AX881" s="425"/>
      <c r="AY881" s="425"/>
      <c r="AZ881" s="425"/>
      <c r="BA881" s="425"/>
      <c r="BB881" s="425"/>
      <c r="BC881" s="425"/>
      <c r="BD881" s="425"/>
      <c r="BE881" s="425"/>
      <c r="BF881" s="425"/>
      <c r="BG881" s="425"/>
      <c r="BH881" s="425"/>
      <c r="BI881" s="425"/>
      <c r="BJ881" s="425"/>
      <c r="BK881" s="425"/>
    </row>
    <row r="882" spans="1:63" ht="12.75" customHeight="1" x14ac:dyDescent="0.2">
      <c r="A882" s="425"/>
      <c r="B882" s="425"/>
      <c r="C882" s="425"/>
      <c r="D882" s="425"/>
      <c r="E882" s="425"/>
      <c r="F882" s="425"/>
      <c r="G882" s="425"/>
      <c r="H882" s="425"/>
      <c r="I882" s="425"/>
      <c r="J882" s="425"/>
      <c r="K882" s="425"/>
      <c r="L882" s="425"/>
      <c r="M882" s="425"/>
      <c r="N882" s="425"/>
      <c r="O882" s="425"/>
      <c r="P882" s="425"/>
      <c r="Q882" s="425"/>
      <c r="R882" s="425"/>
      <c r="S882" s="425"/>
      <c r="T882" s="425"/>
      <c r="U882" s="425"/>
      <c r="V882" s="425"/>
      <c r="W882" s="425"/>
      <c r="X882" s="425"/>
      <c r="Y882" s="425"/>
      <c r="Z882" s="425"/>
      <c r="AA882" s="425"/>
      <c r="AB882" s="425"/>
      <c r="AC882" s="425"/>
      <c r="AD882" s="425"/>
      <c r="AE882" s="425"/>
      <c r="AF882" s="425"/>
      <c r="AG882" s="425"/>
      <c r="AH882" s="425"/>
      <c r="AI882" s="425"/>
      <c r="AJ882" s="425"/>
      <c r="AK882" s="425"/>
      <c r="AL882" s="425"/>
      <c r="AM882" s="425"/>
      <c r="AN882" s="425"/>
      <c r="AO882" s="425"/>
      <c r="AP882" s="425"/>
      <c r="AQ882" s="425"/>
      <c r="AR882" s="425"/>
      <c r="AS882" s="425"/>
      <c r="AT882" s="425"/>
      <c r="AU882" s="425"/>
      <c r="AV882" s="425"/>
      <c r="AW882" s="425"/>
      <c r="AX882" s="425"/>
      <c r="AY882" s="425"/>
      <c r="AZ882" s="425"/>
      <c r="BA882" s="425"/>
      <c r="BB882" s="425"/>
      <c r="BC882" s="425"/>
      <c r="BD882" s="425"/>
      <c r="BE882" s="425"/>
      <c r="BF882" s="425"/>
      <c r="BG882" s="425"/>
      <c r="BH882" s="425"/>
      <c r="BI882" s="425"/>
      <c r="BJ882" s="425"/>
      <c r="BK882" s="425"/>
    </row>
    <row r="883" spans="1:63" ht="12.75" customHeight="1" x14ac:dyDescent="0.2">
      <c r="A883" s="425"/>
      <c r="B883" s="425"/>
      <c r="C883" s="425"/>
      <c r="D883" s="425"/>
      <c r="E883" s="425"/>
      <c r="F883" s="425"/>
      <c r="G883" s="425"/>
      <c r="H883" s="425"/>
      <c r="I883" s="425"/>
      <c r="J883" s="425"/>
      <c r="K883" s="425"/>
      <c r="L883" s="425"/>
      <c r="M883" s="425"/>
      <c r="N883" s="425"/>
      <c r="O883" s="425"/>
      <c r="P883" s="425"/>
      <c r="Q883" s="425"/>
      <c r="R883" s="425"/>
      <c r="S883" s="425"/>
      <c r="T883" s="425"/>
      <c r="U883" s="425"/>
      <c r="V883" s="425"/>
      <c r="W883" s="425"/>
      <c r="X883" s="425"/>
      <c r="Y883" s="425"/>
      <c r="Z883" s="425"/>
      <c r="AA883" s="425"/>
      <c r="AB883" s="425"/>
      <c r="AC883" s="425"/>
      <c r="AD883" s="425"/>
      <c r="AE883" s="425"/>
      <c r="AF883" s="425"/>
      <c r="AG883" s="425"/>
      <c r="AH883" s="425"/>
      <c r="AI883" s="425"/>
      <c r="AJ883" s="425"/>
      <c r="AK883" s="425"/>
      <c r="AL883" s="425"/>
      <c r="AM883" s="425"/>
      <c r="AN883" s="425"/>
      <c r="AO883" s="425"/>
      <c r="AP883" s="425"/>
      <c r="AQ883" s="425"/>
      <c r="AR883" s="425"/>
      <c r="AS883" s="425"/>
      <c r="AT883" s="425"/>
      <c r="AU883" s="425"/>
      <c r="AV883" s="425"/>
      <c r="AW883" s="425"/>
      <c r="AX883" s="425"/>
      <c r="AY883" s="425"/>
      <c r="AZ883" s="425"/>
      <c r="BA883" s="425"/>
      <c r="BB883" s="425"/>
      <c r="BC883" s="425"/>
      <c r="BD883" s="425"/>
      <c r="BE883" s="425"/>
      <c r="BF883" s="425"/>
      <c r="BG883" s="425"/>
      <c r="BH883" s="425"/>
      <c r="BI883" s="425"/>
      <c r="BJ883" s="425"/>
      <c r="BK883" s="425"/>
    </row>
    <row r="884" spans="1:63" ht="12.75" customHeight="1" x14ac:dyDescent="0.2">
      <c r="A884" s="425"/>
      <c r="B884" s="425"/>
      <c r="C884" s="425"/>
      <c r="D884" s="425"/>
      <c r="E884" s="425"/>
      <c r="F884" s="425"/>
      <c r="G884" s="425"/>
      <c r="H884" s="425"/>
      <c r="I884" s="425"/>
      <c r="J884" s="425"/>
      <c r="K884" s="425"/>
      <c r="L884" s="425"/>
      <c r="M884" s="425"/>
      <c r="N884" s="425"/>
      <c r="O884" s="425"/>
      <c r="P884" s="425"/>
      <c r="Q884" s="425"/>
      <c r="R884" s="425"/>
      <c r="S884" s="425"/>
      <c r="T884" s="425"/>
      <c r="U884" s="425"/>
      <c r="V884" s="425"/>
      <c r="W884" s="425"/>
      <c r="X884" s="425"/>
      <c r="Y884" s="425"/>
      <c r="Z884" s="425"/>
      <c r="AA884" s="425"/>
      <c r="AB884" s="425"/>
      <c r="AC884" s="425"/>
      <c r="AD884" s="425"/>
      <c r="AE884" s="425"/>
      <c r="AF884" s="425"/>
      <c r="AG884" s="425"/>
      <c r="AH884" s="425"/>
      <c r="AI884" s="425"/>
      <c r="AJ884" s="425"/>
      <c r="AK884" s="425"/>
      <c r="AL884" s="425"/>
      <c r="AM884" s="425"/>
      <c r="AN884" s="425"/>
      <c r="AO884" s="425"/>
      <c r="AP884" s="425"/>
      <c r="AQ884" s="425"/>
      <c r="AR884" s="425"/>
      <c r="AS884" s="425"/>
      <c r="AT884" s="425"/>
      <c r="AU884" s="425"/>
      <c r="AV884" s="425"/>
      <c r="AW884" s="425"/>
      <c r="AX884" s="425"/>
      <c r="AY884" s="425"/>
      <c r="AZ884" s="425"/>
      <c r="BA884" s="425"/>
      <c r="BB884" s="425"/>
      <c r="BC884" s="425"/>
      <c r="BD884" s="425"/>
      <c r="BE884" s="425"/>
      <c r="BF884" s="425"/>
      <c r="BG884" s="425"/>
      <c r="BH884" s="425"/>
      <c r="BI884" s="425"/>
      <c r="BJ884" s="425"/>
      <c r="BK884" s="425"/>
    </row>
    <row r="885" spans="1:63" ht="12.75" customHeight="1" x14ac:dyDescent="0.2">
      <c r="A885" s="425"/>
      <c r="B885" s="425"/>
      <c r="C885" s="425"/>
      <c r="D885" s="425"/>
      <c r="E885" s="425"/>
      <c r="F885" s="425"/>
      <c r="G885" s="425"/>
      <c r="H885" s="425"/>
      <c r="I885" s="425"/>
      <c r="J885" s="425"/>
      <c r="K885" s="425"/>
      <c r="L885" s="425"/>
      <c r="M885" s="425"/>
      <c r="N885" s="425"/>
      <c r="O885" s="425"/>
      <c r="P885" s="425"/>
      <c r="Q885" s="425"/>
      <c r="R885" s="425"/>
      <c r="S885" s="425"/>
      <c r="T885" s="425"/>
      <c r="U885" s="425"/>
      <c r="V885" s="425"/>
      <c r="W885" s="425"/>
      <c r="X885" s="425"/>
      <c r="Y885" s="425"/>
      <c r="Z885" s="425"/>
      <c r="AA885" s="425"/>
      <c r="AB885" s="425"/>
      <c r="AC885" s="425"/>
      <c r="AD885" s="425"/>
      <c r="AE885" s="425"/>
      <c r="AF885" s="425"/>
      <c r="AG885" s="425"/>
      <c r="AH885" s="425"/>
      <c r="AI885" s="425"/>
      <c r="AJ885" s="425"/>
      <c r="AK885" s="425"/>
      <c r="AL885" s="425"/>
      <c r="AM885" s="425"/>
      <c r="AN885" s="425"/>
      <c r="AO885" s="425"/>
      <c r="AP885" s="425"/>
      <c r="AQ885" s="425"/>
      <c r="AR885" s="425"/>
      <c r="AS885" s="425"/>
      <c r="AT885" s="425"/>
      <c r="AU885" s="425"/>
      <c r="AV885" s="425"/>
      <c r="AW885" s="425"/>
      <c r="AX885" s="425"/>
      <c r="AY885" s="425"/>
      <c r="AZ885" s="425"/>
      <c r="BA885" s="425"/>
      <c r="BB885" s="425"/>
      <c r="BC885" s="425"/>
      <c r="BD885" s="425"/>
      <c r="BE885" s="425"/>
      <c r="BF885" s="425"/>
      <c r="BG885" s="425"/>
      <c r="BH885" s="425"/>
      <c r="BI885" s="425"/>
      <c r="BJ885" s="425"/>
      <c r="BK885" s="425"/>
    </row>
    <row r="886" spans="1:63" ht="12.75" customHeight="1" x14ac:dyDescent="0.2">
      <c r="A886" s="425"/>
      <c r="B886" s="425"/>
      <c r="C886" s="425"/>
      <c r="D886" s="425"/>
      <c r="E886" s="425"/>
      <c r="F886" s="425"/>
      <c r="G886" s="425"/>
      <c r="H886" s="425"/>
      <c r="I886" s="425"/>
      <c r="J886" s="425"/>
      <c r="K886" s="425"/>
      <c r="L886" s="425"/>
      <c r="M886" s="425"/>
      <c r="N886" s="425"/>
      <c r="O886" s="425"/>
      <c r="P886" s="425"/>
      <c r="Q886" s="425"/>
      <c r="R886" s="425"/>
      <c r="S886" s="425"/>
      <c r="T886" s="425"/>
      <c r="U886" s="425"/>
      <c r="V886" s="425"/>
      <c r="W886" s="425"/>
      <c r="X886" s="425"/>
      <c r="Y886" s="425"/>
      <c r="Z886" s="425"/>
      <c r="AA886" s="425"/>
      <c r="AB886" s="425"/>
      <c r="AC886" s="425"/>
      <c r="AD886" s="425"/>
      <c r="AE886" s="425"/>
      <c r="AF886" s="425"/>
      <c r="AG886" s="425"/>
      <c r="AH886" s="425"/>
      <c r="AI886" s="425"/>
      <c r="AJ886" s="425"/>
      <c r="AK886" s="425"/>
      <c r="AL886" s="425"/>
      <c r="AM886" s="425"/>
      <c r="AN886" s="425"/>
      <c r="AO886" s="425"/>
      <c r="AP886" s="425"/>
      <c r="AQ886" s="425"/>
      <c r="AR886" s="425"/>
      <c r="AS886" s="425"/>
      <c r="AT886" s="425"/>
      <c r="AU886" s="425"/>
      <c r="AV886" s="425"/>
      <c r="AW886" s="425"/>
      <c r="AX886" s="425"/>
      <c r="AY886" s="425"/>
      <c r="AZ886" s="425"/>
      <c r="BA886" s="425"/>
      <c r="BB886" s="425"/>
      <c r="BC886" s="425"/>
      <c r="BD886" s="425"/>
      <c r="BE886" s="425"/>
      <c r="BF886" s="425"/>
      <c r="BG886" s="425"/>
      <c r="BH886" s="425"/>
      <c r="BI886" s="425"/>
      <c r="BJ886" s="425"/>
      <c r="BK886" s="425"/>
    </row>
    <row r="887" spans="1:63" ht="12.75" customHeight="1" x14ac:dyDescent="0.2">
      <c r="A887" s="425"/>
      <c r="B887" s="425"/>
      <c r="C887" s="425"/>
      <c r="D887" s="425"/>
      <c r="E887" s="425"/>
      <c r="F887" s="425"/>
      <c r="G887" s="425"/>
      <c r="H887" s="425"/>
      <c r="I887" s="425"/>
      <c r="J887" s="425"/>
      <c r="K887" s="425"/>
      <c r="L887" s="425"/>
      <c r="M887" s="425"/>
      <c r="N887" s="425"/>
      <c r="O887" s="425"/>
      <c r="P887" s="425"/>
      <c r="Q887" s="425"/>
      <c r="R887" s="425"/>
      <c r="S887" s="425"/>
      <c r="T887" s="425"/>
      <c r="U887" s="425"/>
      <c r="V887" s="425"/>
      <c r="W887" s="425"/>
      <c r="X887" s="425"/>
      <c r="Y887" s="425"/>
      <c r="Z887" s="425"/>
      <c r="AA887" s="425"/>
      <c r="AB887" s="425"/>
      <c r="AC887" s="425"/>
      <c r="AD887" s="425"/>
      <c r="AE887" s="425"/>
      <c r="AF887" s="425"/>
      <c r="AG887" s="425"/>
      <c r="AH887" s="425"/>
      <c r="AI887" s="425"/>
      <c r="AJ887" s="425"/>
      <c r="AK887" s="425"/>
      <c r="AL887" s="425"/>
      <c r="AM887" s="425"/>
      <c r="AN887" s="425"/>
      <c r="AO887" s="425"/>
      <c r="AP887" s="425"/>
      <c r="AQ887" s="425"/>
      <c r="AR887" s="425"/>
      <c r="AS887" s="425"/>
      <c r="AT887" s="425"/>
      <c r="AU887" s="425"/>
      <c r="AV887" s="425"/>
      <c r="AW887" s="425"/>
      <c r="AX887" s="425"/>
      <c r="AY887" s="425"/>
      <c r="AZ887" s="425"/>
      <c r="BA887" s="425"/>
      <c r="BB887" s="425"/>
      <c r="BC887" s="425"/>
      <c r="BD887" s="425"/>
      <c r="BE887" s="425"/>
      <c r="BF887" s="425"/>
      <c r="BG887" s="425"/>
      <c r="BH887" s="425"/>
      <c r="BI887" s="425"/>
      <c r="BJ887" s="425"/>
      <c r="BK887" s="425"/>
    </row>
    <row r="888" spans="1:63" ht="12.75" customHeight="1" x14ac:dyDescent="0.2">
      <c r="A888" s="425"/>
      <c r="B888" s="425"/>
      <c r="C888" s="425"/>
      <c r="D888" s="425"/>
      <c r="E888" s="425"/>
      <c r="F888" s="425"/>
      <c r="G888" s="425"/>
      <c r="H888" s="425"/>
      <c r="I888" s="425"/>
      <c r="J888" s="425"/>
      <c r="K888" s="425"/>
      <c r="L888" s="425"/>
      <c r="M888" s="425"/>
      <c r="N888" s="425"/>
      <c r="O888" s="425"/>
      <c r="P888" s="425"/>
      <c r="Q888" s="425"/>
      <c r="R888" s="425"/>
      <c r="S888" s="425"/>
      <c r="T888" s="425"/>
      <c r="U888" s="425"/>
      <c r="V888" s="425"/>
      <c r="W888" s="425"/>
      <c r="X888" s="425"/>
      <c r="Y888" s="425"/>
      <c r="Z888" s="425"/>
      <c r="AA888" s="425"/>
      <c r="AB888" s="425"/>
      <c r="AC888" s="425"/>
      <c r="AD888" s="425"/>
      <c r="AE888" s="425"/>
      <c r="AF888" s="425"/>
      <c r="AG888" s="425"/>
      <c r="AH888" s="425"/>
      <c r="AI888" s="425"/>
      <c r="AJ888" s="425"/>
      <c r="AK888" s="425"/>
      <c r="AL888" s="425"/>
      <c r="AM888" s="425"/>
      <c r="AN888" s="425"/>
      <c r="AO888" s="425"/>
      <c r="AP888" s="425"/>
      <c r="AQ888" s="425"/>
      <c r="AR888" s="425"/>
      <c r="AS888" s="425"/>
      <c r="AT888" s="425"/>
      <c r="AU888" s="425"/>
      <c r="AV888" s="425"/>
      <c r="AW888" s="425"/>
      <c r="AX888" s="425"/>
      <c r="AY888" s="425"/>
      <c r="AZ888" s="425"/>
      <c r="BA888" s="425"/>
      <c r="BB888" s="425"/>
      <c r="BC888" s="425"/>
      <c r="BD888" s="425"/>
      <c r="BE888" s="425"/>
      <c r="BF888" s="425"/>
      <c r="BG888" s="425"/>
      <c r="BH888" s="425"/>
      <c r="BI888" s="425"/>
      <c r="BJ888" s="425"/>
      <c r="BK888" s="425"/>
    </row>
    <row r="889" spans="1:63" ht="12.75" customHeight="1" x14ac:dyDescent="0.2">
      <c r="A889" s="425"/>
      <c r="B889" s="425"/>
      <c r="C889" s="425"/>
      <c r="D889" s="425"/>
      <c r="E889" s="425"/>
      <c r="F889" s="425"/>
      <c r="G889" s="425"/>
      <c r="H889" s="425"/>
      <c r="I889" s="425"/>
      <c r="J889" s="425"/>
      <c r="K889" s="425"/>
      <c r="L889" s="425"/>
      <c r="M889" s="425"/>
      <c r="N889" s="425"/>
      <c r="O889" s="425"/>
      <c r="P889" s="425"/>
      <c r="Q889" s="425"/>
      <c r="R889" s="425"/>
      <c r="S889" s="425"/>
      <c r="T889" s="425"/>
      <c r="U889" s="425"/>
      <c r="V889" s="425"/>
      <c r="W889" s="425"/>
      <c r="X889" s="425"/>
      <c r="Y889" s="425"/>
      <c r="Z889" s="425"/>
      <c r="AA889" s="425"/>
      <c r="AB889" s="425"/>
      <c r="AC889" s="425"/>
      <c r="AD889" s="425"/>
      <c r="AE889" s="425"/>
      <c r="AF889" s="425"/>
      <c r="AG889" s="425"/>
      <c r="AH889" s="425"/>
      <c r="AI889" s="425"/>
      <c r="AJ889" s="425"/>
      <c r="AK889" s="425"/>
      <c r="AL889" s="425"/>
      <c r="AM889" s="425"/>
      <c r="AN889" s="425"/>
      <c r="AO889" s="425"/>
      <c r="AP889" s="425"/>
      <c r="AQ889" s="425"/>
      <c r="AR889" s="425"/>
      <c r="AS889" s="425"/>
      <c r="AT889" s="425"/>
      <c r="AU889" s="425"/>
      <c r="AV889" s="425"/>
      <c r="AW889" s="425"/>
      <c r="AX889" s="425"/>
      <c r="AY889" s="425"/>
      <c r="AZ889" s="425"/>
      <c r="BA889" s="425"/>
      <c r="BB889" s="425"/>
      <c r="BC889" s="425"/>
      <c r="BD889" s="425"/>
      <c r="BE889" s="425"/>
      <c r="BF889" s="425"/>
      <c r="BG889" s="425"/>
      <c r="BH889" s="425"/>
      <c r="BI889" s="425"/>
      <c r="BJ889" s="425"/>
      <c r="BK889" s="425"/>
    </row>
    <row r="890" spans="1:63" ht="12.75" customHeight="1" x14ac:dyDescent="0.2">
      <c r="A890" s="425"/>
      <c r="B890" s="425"/>
      <c r="C890" s="425"/>
      <c r="D890" s="425"/>
      <c r="E890" s="425"/>
      <c r="F890" s="425"/>
      <c r="G890" s="425"/>
      <c r="H890" s="425"/>
      <c r="I890" s="425"/>
      <c r="J890" s="425"/>
      <c r="K890" s="425"/>
      <c r="L890" s="425"/>
      <c r="M890" s="425"/>
      <c r="N890" s="425"/>
      <c r="O890" s="425"/>
      <c r="P890" s="425"/>
      <c r="Q890" s="425"/>
      <c r="R890" s="425"/>
      <c r="S890" s="425"/>
      <c r="T890" s="425"/>
      <c r="U890" s="425"/>
      <c r="V890" s="425"/>
      <c r="W890" s="425"/>
      <c r="X890" s="425"/>
      <c r="Y890" s="425"/>
      <c r="Z890" s="425"/>
      <c r="AA890" s="425"/>
      <c r="AB890" s="425"/>
      <c r="AC890" s="425"/>
      <c r="AD890" s="425"/>
      <c r="AE890" s="425"/>
      <c r="AF890" s="425"/>
      <c r="AG890" s="425"/>
      <c r="AH890" s="425"/>
      <c r="AI890" s="425"/>
      <c r="AJ890" s="425"/>
      <c r="AK890" s="425"/>
      <c r="AL890" s="425"/>
      <c r="AM890" s="425"/>
      <c r="AN890" s="425"/>
      <c r="AO890" s="425"/>
      <c r="AP890" s="425"/>
      <c r="AQ890" s="425"/>
      <c r="AR890" s="425"/>
      <c r="AS890" s="425"/>
      <c r="AT890" s="425"/>
      <c r="AU890" s="425"/>
      <c r="AV890" s="425"/>
      <c r="AW890" s="425"/>
      <c r="AX890" s="425"/>
      <c r="AY890" s="425"/>
      <c r="AZ890" s="425"/>
      <c r="BA890" s="425"/>
      <c r="BB890" s="425"/>
      <c r="BC890" s="425"/>
      <c r="BD890" s="425"/>
      <c r="BE890" s="425"/>
      <c r="BF890" s="425"/>
      <c r="BG890" s="425"/>
      <c r="BH890" s="425"/>
      <c r="BI890" s="425"/>
      <c r="BJ890" s="425"/>
      <c r="BK890" s="425"/>
    </row>
    <row r="891" spans="1:63" ht="12.75" customHeight="1" x14ac:dyDescent="0.2">
      <c r="A891" s="425"/>
      <c r="B891" s="425"/>
      <c r="C891" s="425"/>
      <c r="D891" s="425"/>
      <c r="E891" s="425"/>
      <c r="F891" s="425"/>
      <c r="G891" s="425"/>
      <c r="H891" s="425"/>
      <c r="I891" s="425"/>
      <c r="J891" s="425"/>
      <c r="K891" s="425"/>
      <c r="L891" s="425"/>
      <c r="M891" s="425"/>
      <c r="N891" s="425"/>
      <c r="O891" s="425"/>
      <c r="P891" s="425"/>
      <c r="Q891" s="425"/>
      <c r="R891" s="425"/>
      <c r="S891" s="425"/>
      <c r="T891" s="425"/>
      <c r="U891" s="425"/>
      <c r="V891" s="425"/>
      <c r="W891" s="425"/>
      <c r="X891" s="425"/>
      <c r="Y891" s="425"/>
      <c r="Z891" s="425"/>
      <c r="AA891" s="425"/>
      <c r="AB891" s="425"/>
      <c r="AC891" s="425"/>
      <c r="AD891" s="425"/>
      <c r="AE891" s="425"/>
      <c r="AF891" s="425"/>
      <c r="AG891" s="425"/>
      <c r="AH891" s="425"/>
      <c r="AI891" s="425"/>
      <c r="AJ891" s="425"/>
      <c r="AK891" s="425"/>
      <c r="AL891" s="425"/>
      <c r="AM891" s="425"/>
      <c r="AN891" s="425"/>
      <c r="AO891" s="425"/>
      <c r="AP891" s="425"/>
      <c r="AQ891" s="425"/>
      <c r="AR891" s="425"/>
      <c r="AS891" s="425"/>
      <c r="AT891" s="425"/>
      <c r="AU891" s="425"/>
      <c r="AV891" s="425"/>
      <c r="AW891" s="425"/>
      <c r="AX891" s="425"/>
      <c r="AY891" s="425"/>
      <c r="AZ891" s="425"/>
      <c r="BA891" s="425"/>
      <c r="BB891" s="425"/>
      <c r="BC891" s="425"/>
      <c r="BD891" s="425"/>
      <c r="BE891" s="425"/>
      <c r="BF891" s="425"/>
      <c r="BG891" s="425"/>
      <c r="BH891" s="425"/>
      <c r="BI891" s="425"/>
      <c r="BJ891" s="425"/>
      <c r="BK891" s="425"/>
    </row>
    <row r="892" spans="1:63" ht="12.75" customHeight="1" x14ac:dyDescent="0.2">
      <c r="A892" s="425"/>
      <c r="B892" s="425"/>
      <c r="C892" s="425"/>
      <c r="D892" s="425"/>
      <c r="E892" s="425"/>
      <c r="F892" s="425"/>
      <c r="G892" s="425"/>
      <c r="H892" s="425"/>
      <c r="I892" s="425"/>
      <c r="J892" s="425"/>
      <c r="K892" s="425"/>
      <c r="L892" s="425"/>
      <c r="M892" s="425"/>
      <c r="N892" s="425"/>
      <c r="O892" s="425"/>
      <c r="P892" s="425"/>
      <c r="Q892" s="425"/>
      <c r="R892" s="425"/>
      <c r="S892" s="425"/>
      <c r="T892" s="425"/>
      <c r="U892" s="425"/>
      <c r="V892" s="425"/>
      <c r="W892" s="425"/>
      <c r="X892" s="425"/>
      <c r="Y892" s="425"/>
      <c r="Z892" s="425"/>
      <c r="AA892" s="425"/>
      <c r="AB892" s="425"/>
      <c r="AC892" s="425"/>
      <c r="AD892" s="425"/>
      <c r="AE892" s="425"/>
      <c r="AF892" s="425"/>
      <c r="AG892" s="425"/>
      <c r="AH892" s="425"/>
      <c r="AI892" s="425"/>
      <c r="AJ892" s="425"/>
      <c r="AK892" s="425"/>
      <c r="AL892" s="425"/>
      <c r="AM892" s="425"/>
      <c r="AN892" s="425"/>
      <c r="AO892" s="425"/>
      <c r="AP892" s="425"/>
      <c r="AQ892" s="425"/>
      <c r="AR892" s="425"/>
      <c r="AS892" s="425"/>
      <c r="AT892" s="425"/>
      <c r="AU892" s="425"/>
      <c r="AV892" s="425"/>
      <c r="AW892" s="425"/>
      <c r="AX892" s="425"/>
      <c r="AY892" s="425"/>
      <c r="AZ892" s="425"/>
      <c r="BA892" s="425"/>
      <c r="BB892" s="425"/>
      <c r="BC892" s="425"/>
      <c r="BD892" s="425"/>
      <c r="BE892" s="425"/>
      <c r="BF892" s="425"/>
      <c r="BG892" s="425"/>
      <c r="BH892" s="425"/>
      <c r="BI892" s="425"/>
      <c r="BJ892" s="425"/>
      <c r="BK892" s="425"/>
    </row>
    <row r="893" spans="1:63" ht="12.75" customHeight="1" x14ac:dyDescent="0.2">
      <c r="A893" s="425"/>
      <c r="B893" s="425"/>
      <c r="C893" s="425"/>
      <c r="D893" s="425"/>
      <c r="E893" s="425"/>
      <c r="F893" s="425"/>
      <c r="G893" s="425"/>
      <c r="H893" s="425"/>
      <c r="I893" s="425"/>
      <c r="J893" s="425"/>
      <c r="K893" s="425"/>
      <c r="L893" s="425"/>
      <c r="M893" s="425"/>
      <c r="N893" s="425"/>
      <c r="O893" s="425"/>
      <c r="P893" s="425"/>
      <c r="Q893" s="425"/>
      <c r="R893" s="425"/>
      <c r="S893" s="425"/>
      <c r="T893" s="425"/>
      <c r="U893" s="425"/>
      <c r="V893" s="425"/>
      <c r="W893" s="425"/>
      <c r="X893" s="425"/>
      <c r="Y893" s="425"/>
      <c r="Z893" s="425"/>
      <c r="AA893" s="425"/>
      <c r="AB893" s="425"/>
      <c r="AC893" s="425"/>
      <c r="AD893" s="425"/>
      <c r="AE893" s="425"/>
      <c r="AF893" s="425"/>
      <c r="AG893" s="425"/>
      <c r="AH893" s="425"/>
      <c r="AI893" s="425"/>
      <c r="AJ893" s="425"/>
      <c r="AK893" s="425"/>
      <c r="AL893" s="425"/>
      <c r="AM893" s="425"/>
      <c r="AN893" s="425"/>
      <c r="AO893" s="425"/>
      <c r="AP893" s="425"/>
      <c r="AQ893" s="425"/>
      <c r="AR893" s="425"/>
      <c r="AS893" s="425"/>
      <c r="AT893" s="425"/>
      <c r="AU893" s="425"/>
      <c r="AV893" s="425"/>
      <c r="AW893" s="425"/>
      <c r="AX893" s="425"/>
      <c r="AY893" s="425"/>
      <c r="AZ893" s="425"/>
      <c r="BA893" s="425"/>
      <c r="BB893" s="425"/>
      <c r="BC893" s="425"/>
      <c r="BD893" s="425"/>
      <c r="BE893" s="425"/>
      <c r="BF893" s="425"/>
      <c r="BG893" s="425"/>
      <c r="BH893" s="425"/>
      <c r="BI893" s="425"/>
      <c r="BJ893" s="425"/>
      <c r="BK893" s="425"/>
    </row>
    <row r="894" spans="1:63" ht="12.75" customHeight="1" x14ac:dyDescent="0.2">
      <c r="A894" s="425"/>
      <c r="B894" s="425"/>
      <c r="C894" s="425"/>
      <c r="D894" s="425"/>
      <c r="E894" s="425"/>
      <c r="F894" s="425"/>
      <c r="G894" s="425"/>
      <c r="H894" s="425"/>
      <c r="I894" s="425"/>
      <c r="J894" s="425"/>
      <c r="K894" s="425"/>
      <c r="L894" s="425"/>
      <c r="M894" s="425"/>
      <c r="N894" s="425"/>
      <c r="O894" s="425"/>
      <c r="P894" s="425"/>
      <c r="Q894" s="425"/>
      <c r="R894" s="425"/>
      <c r="S894" s="425"/>
      <c r="T894" s="425"/>
      <c r="U894" s="425"/>
      <c r="V894" s="425"/>
      <c r="W894" s="425"/>
      <c r="X894" s="425"/>
      <c r="Y894" s="425"/>
      <c r="Z894" s="425"/>
      <c r="AA894" s="425"/>
      <c r="AB894" s="425"/>
      <c r="AC894" s="425"/>
      <c r="AD894" s="425"/>
      <c r="AE894" s="425"/>
      <c r="AF894" s="425"/>
      <c r="AG894" s="425"/>
      <c r="AH894" s="425"/>
      <c r="AI894" s="425"/>
      <c r="AJ894" s="425"/>
      <c r="AK894" s="425"/>
      <c r="AL894" s="425"/>
      <c r="AM894" s="425"/>
      <c r="AN894" s="425"/>
      <c r="AO894" s="425"/>
      <c r="AP894" s="425"/>
      <c r="AQ894" s="425"/>
      <c r="AR894" s="425"/>
      <c r="AS894" s="425"/>
      <c r="AT894" s="425"/>
      <c r="AU894" s="425"/>
      <c r="AV894" s="425"/>
      <c r="AW894" s="425"/>
      <c r="AX894" s="425"/>
      <c r="AY894" s="425"/>
      <c r="AZ894" s="425"/>
      <c r="BA894" s="425"/>
      <c r="BB894" s="425"/>
      <c r="BC894" s="425"/>
      <c r="BD894" s="425"/>
      <c r="BE894" s="425"/>
      <c r="BF894" s="425"/>
      <c r="BG894" s="425"/>
      <c r="BH894" s="425"/>
      <c r="BI894" s="425"/>
      <c r="BJ894" s="425"/>
      <c r="BK894" s="425"/>
    </row>
    <row r="895" spans="1:63" ht="12.75" customHeight="1" x14ac:dyDescent="0.2">
      <c r="A895" s="425"/>
      <c r="B895" s="425"/>
      <c r="C895" s="425"/>
      <c r="D895" s="425"/>
      <c r="E895" s="425"/>
      <c r="F895" s="425"/>
      <c r="G895" s="425"/>
      <c r="H895" s="425"/>
      <c r="I895" s="425"/>
      <c r="J895" s="425"/>
      <c r="K895" s="425"/>
      <c r="L895" s="425"/>
      <c r="M895" s="425"/>
      <c r="N895" s="425"/>
      <c r="O895" s="425"/>
      <c r="P895" s="425"/>
      <c r="Q895" s="425"/>
      <c r="R895" s="425"/>
      <c r="S895" s="425"/>
      <c r="T895" s="425"/>
      <c r="U895" s="425"/>
      <c r="V895" s="425"/>
      <c r="W895" s="425"/>
      <c r="X895" s="425"/>
      <c r="Y895" s="425"/>
      <c r="Z895" s="425"/>
      <c r="AA895" s="425"/>
      <c r="AB895" s="425"/>
      <c r="AC895" s="425"/>
      <c r="AD895" s="425"/>
      <c r="AE895" s="425"/>
      <c r="AF895" s="425"/>
      <c r="AG895" s="425"/>
      <c r="AH895" s="425"/>
      <c r="AI895" s="425"/>
      <c r="AJ895" s="425"/>
      <c r="AK895" s="425"/>
      <c r="AL895" s="425"/>
      <c r="AM895" s="425"/>
      <c r="AN895" s="425"/>
      <c r="AO895" s="425"/>
      <c r="AP895" s="425"/>
      <c r="AQ895" s="425"/>
      <c r="AR895" s="425"/>
      <c r="AS895" s="425"/>
      <c r="AT895" s="425"/>
      <c r="AU895" s="425"/>
      <c r="AV895" s="425"/>
      <c r="AW895" s="425"/>
      <c r="AX895" s="425"/>
      <c r="AY895" s="425"/>
      <c r="AZ895" s="425"/>
      <c r="BA895" s="425"/>
      <c r="BB895" s="425"/>
      <c r="BC895" s="425"/>
      <c r="BD895" s="425"/>
      <c r="BE895" s="425"/>
      <c r="BF895" s="425"/>
      <c r="BG895" s="425"/>
      <c r="BH895" s="425"/>
      <c r="BI895" s="425"/>
      <c r="BJ895" s="425"/>
      <c r="BK895" s="425"/>
    </row>
    <row r="896" spans="1:63" ht="12.75" customHeight="1" x14ac:dyDescent="0.2">
      <c r="A896" s="425"/>
      <c r="B896" s="425"/>
      <c r="C896" s="425"/>
      <c r="D896" s="425"/>
      <c r="E896" s="425"/>
      <c r="F896" s="425"/>
      <c r="G896" s="425"/>
      <c r="H896" s="425"/>
      <c r="I896" s="425"/>
      <c r="J896" s="425"/>
      <c r="K896" s="425"/>
      <c r="L896" s="425"/>
      <c r="M896" s="425"/>
      <c r="N896" s="425"/>
      <c r="O896" s="425"/>
      <c r="P896" s="425"/>
      <c r="Q896" s="425"/>
      <c r="R896" s="425"/>
      <c r="S896" s="425"/>
      <c r="T896" s="425"/>
      <c r="U896" s="425"/>
      <c r="V896" s="425"/>
      <c r="W896" s="425"/>
      <c r="X896" s="425"/>
      <c r="Y896" s="425"/>
      <c r="Z896" s="425"/>
      <c r="AA896" s="425"/>
      <c r="AB896" s="425"/>
      <c r="AC896" s="425"/>
      <c r="AD896" s="425"/>
      <c r="AE896" s="425"/>
      <c r="AF896" s="425"/>
      <c r="AG896" s="425"/>
      <c r="AH896" s="425"/>
      <c r="AI896" s="425"/>
      <c r="AJ896" s="425"/>
      <c r="AK896" s="425"/>
      <c r="AL896" s="425"/>
      <c r="AM896" s="425"/>
      <c r="AN896" s="425"/>
      <c r="AO896" s="425"/>
      <c r="AP896" s="425"/>
      <c r="AQ896" s="425"/>
      <c r="AR896" s="425"/>
      <c r="AS896" s="425"/>
      <c r="AT896" s="425"/>
      <c r="AU896" s="425"/>
      <c r="AV896" s="425"/>
      <c r="AW896" s="425"/>
      <c r="AX896" s="425"/>
      <c r="AY896" s="425"/>
      <c r="AZ896" s="425"/>
      <c r="BA896" s="425"/>
      <c r="BB896" s="425"/>
      <c r="BC896" s="425"/>
      <c r="BD896" s="425"/>
      <c r="BE896" s="425"/>
      <c r="BF896" s="425"/>
      <c r="BG896" s="425"/>
      <c r="BH896" s="425"/>
      <c r="BI896" s="425"/>
      <c r="BJ896" s="425"/>
      <c r="BK896" s="425"/>
    </row>
    <row r="897" spans="1:63" ht="12.75" customHeight="1" x14ac:dyDescent="0.2">
      <c r="A897" s="425"/>
      <c r="B897" s="425"/>
      <c r="C897" s="425"/>
      <c r="D897" s="425"/>
      <c r="E897" s="425"/>
      <c r="F897" s="425"/>
      <c r="G897" s="425"/>
      <c r="H897" s="425"/>
      <c r="I897" s="425"/>
      <c r="J897" s="425"/>
      <c r="K897" s="425"/>
      <c r="L897" s="425"/>
      <c r="M897" s="425"/>
      <c r="N897" s="425"/>
      <c r="O897" s="425"/>
      <c r="P897" s="425"/>
      <c r="Q897" s="425"/>
      <c r="R897" s="425"/>
      <c r="S897" s="425"/>
      <c r="T897" s="425"/>
      <c r="U897" s="425"/>
      <c r="V897" s="425"/>
      <c r="W897" s="425"/>
      <c r="X897" s="425"/>
      <c r="Y897" s="425"/>
      <c r="Z897" s="425"/>
      <c r="AA897" s="425"/>
      <c r="AB897" s="425"/>
      <c r="AC897" s="425"/>
      <c r="AD897" s="425"/>
      <c r="AE897" s="425"/>
      <c r="AF897" s="425"/>
      <c r="AG897" s="425"/>
      <c r="AH897" s="425"/>
      <c r="AI897" s="425"/>
      <c r="AJ897" s="425"/>
      <c r="AK897" s="425"/>
      <c r="AL897" s="425"/>
      <c r="AM897" s="425"/>
      <c r="AN897" s="425"/>
      <c r="AO897" s="425"/>
      <c r="AP897" s="425"/>
      <c r="AQ897" s="425"/>
      <c r="AR897" s="425"/>
      <c r="AS897" s="425"/>
      <c r="AT897" s="425"/>
      <c r="AU897" s="425"/>
      <c r="AV897" s="425"/>
      <c r="AW897" s="425"/>
      <c r="AX897" s="425"/>
      <c r="AY897" s="425"/>
      <c r="AZ897" s="425"/>
      <c r="BA897" s="425"/>
      <c r="BB897" s="425"/>
      <c r="BC897" s="425"/>
      <c r="BD897" s="425"/>
      <c r="BE897" s="425"/>
      <c r="BF897" s="425"/>
      <c r="BG897" s="425"/>
      <c r="BH897" s="425"/>
      <c r="BI897" s="425"/>
      <c r="BJ897" s="425"/>
      <c r="BK897" s="425"/>
    </row>
    <row r="898" spans="1:63" ht="12.75" customHeight="1" x14ac:dyDescent="0.2">
      <c r="A898" s="425"/>
      <c r="B898" s="425"/>
      <c r="C898" s="425"/>
      <c r="D898" s="425"/>
      <c r="E898" s="425"/>
      <c r="F898" s="425"/>
      <c r="G898" s="425"/>
      <c r="H898" s="425"/>
      <c r="I898" s="425"/>
      <c r="J898" s="425"/>
      <c r="K898" s="425"/>
      <c r="L898" s="425"/>
      <c r="M898" s="425"/>
      <c r="N898" s="425"/>
      <c r="O898" s="425"/>
      <c r="P898" s="425"/>
      <c r="Q898" s="425"/>
      <c r="R898" s="425"/>
      <c r="S898" s="425"/>
      <c r="T898" s="425"/>
      <c r="U898" s="425"/>
      <c r="V898" s="425"/>
      <c r="W898" s="425"/>
      <c r="X898" s="425"/>
      <c r="Y898" s="425"/>
      <c r="Z898" s="425"/>
      <c r="AA898" s="425"/>
      <c r="AB898" s="425"/>
      <c r="AC898" s="425"/>
      <c r="AD898" s="425"/>
      <c r="AE898" s="425"/>
      <c r="AF898" s="425"/>
      <c r="AG898" s="425"/>
      <c r="AH898" s="425"/>
      <c r="AI898" s="425"/>
      <c r="AJ898" s="425"/>
      <c r="AK898" s="425"/>
      <c r="AL898" s="425"/>
      <c r="AM898" s="425"/>
      <c r="AN898" s="425"/>
      <c r="AO898" s="425"/>
      <c r="AP898" s="425"/>
      <c r="AQ898" s="425"/>
      <c r="AR898" s="425"/>
      <c r="AS898" s="425"/>
      <c r="AT898" s="425"/>
      <c r="AU898" s="425"/>
      <c r="AV898" s="425"/>
      <c r="AW898" s="425"/>
      <c r="AX898" s="425"/>
      <c r="AY898" s="425"/>
      <c r="AZ898" s="425"/>
      <c r="BA898" s="425"/>
      <c r="BB898" s="425"/>
      <c r="BC898" s="425"/>
      <c r="BD898" s="425"/>
      <c r="BE898" s="425"/>
      <c r="BF898" s="425"/>
      <c r="BG898" s="425"/>
      <c r="BH898" s="425"/>
      <c r="BI898" s="425"/>
      <c r="BJ898" s="425"/>
      <c r="BK898" s="425"/>
    </row>
    <row r="899" spans="1:63" ht="12.75" customHeight="1" x14ac:dyDescent="0.2">
      <c r="A899" s="425"/>
      <c r="B899" s="425"/>
      <c r="C899" s="425"/>
      <c r="D899" s="425"/>
      <c r="E899" s="425"/>
      <c r="F899" s="425"/>
      <c r="G899" s="425"/>
      <c r="H899" s="425"/>
      <c r="I899" s="425"/>
      <c r="J899" s="425"/>
      <c r="K899" s="425"/>
      <c r="L899" s="425"/>
      <c r="M899" s="425"/>
      <c r="N899" s="425"/>
      <c r="O899" s="425"/>
      <c r="P899" s="425"/>
      <c r="Q899" s="425"/>
      <c r="R899" s="425"/>
      <c r="S899" s="425"/>
      <c r="T899" s="425"/>
      <c r="U899" s="425"/>
      <c r="V899" s="425"/>
      <c r="W899" s="425"/>
      <c r="X899" s="425"/>
      <c r="Y899" s="425"/>
      <c r="Z899" s="425"/>
      <c r="AA899" s="425"/>
      <c r="AB899" s="425"/>
      <c r="AC899" s="425"/>
      <c r="AD899" s="425"/>
      <c r="AE899" s="425"/>
      <c r="AF899" s="425"/>
      <c r="AG899" s="425"/>
      <c r="AH899" s="425"/>
      <c r="AI899" s="425"/>
      <c r="AJ899" s="425"/>
      <c r="AK899" s="425"/>
      <c r="AL899" s="425"/>
      <c r="AM899" s="425"/>
      <c r="AN899" s="425"/>
      <c r="AO899" s="425"/>
      <c r="AP899" s="425"/>
      <c r="AQ899" s="425"/>
      <c r="AR899" s="425"/>
      <c r="AS899" s="425"/>
      <c r="AT899" s="425"/>
      <c r="AU899" s="425"/>
      <c r="AV899" s="425"/>
      <c r="AW899" s="425"/>
      <c r="AX899" s="425"/>
      <c r="AY899" s="425"/>
      <c r="AZ899" s="425"/>
      <c r="BA899" s="425"/>
      <c r="BB899" s="425"/>
      <c r="BC899" s="425"/>
      <c r="BD899" s="425"/>
      <c r="BE899" s="425"/>
      <c r="BF899" s="425"/>
      <c r="BG899" s="425"/>
      <c r="BH899" s="425"/>
      <c r="BI899" s="425"/>
      <c r="BJ899" s="425"/>
      <c r="BK899" s="425"/>
    </row>
    <row r="900" spans="1:63" ht="12.75" customHeight="1" x14ac:dyDescent="0.2">
      <c r="A900" s="425"/>
      <c r="B900" s="425"/>
      <c r="C900" s="425"/>
      <c r="D900" s="425"/>
      <c r="E900" s="425"/>
      <c r="F900" s="425"/>
      <c r="G900" s="425"/>
      <c r="H900" s="425"/>
      <c r="I900" s="425"/>
      <c r="J900" s="425"/>
      <c r="K900" s="425"/>
      <c r="L900" s="425"/>
      <c r="M900" s="425"/>
      <c r="N900" s="425"/>
      <c r="O900" s="425"/>
      <c r="P900" s="425"/>
      <c r="Q900" s="425"/>
      <c r="R900" s="425"/>
      <c r="S900" s="425"/>
      <c r="T900" s="425"/>
      <c r="U900" s="425"/>
      <c r="V900" s="425"/>
      <c r="W900" s="425"/>
      <c r="X900" s="425"/>
      <c r="Y900" s="425"/>
      <c r="Z900" s="425"/>
      <c r="AA900" s="425"/>
      <c r="AB900" s="425"/>
      <c r="AC900" s="425"/>
      <c r="AD900" s="425"/>
      <c r="AE900" s="425"/>
      <c r="AF900" s="425"/>
      <c r="AG900" s="425"/>
      <c r="AH900" s="425"/>
      <c r="AI900" s="425"/>
      <c r="AJ900" s="425"/>
      <c r="AK900" s="425"/>
      <c r="AL900" s="425"/>
      <c r="AM900" s="425"/>
      <c r="AN900" s="425"/>
      <c r="AO900" s="425"/>
      <c r="AP900" s="425"/>
      <c r="AQ900" s="425"/>
      <c r="AR900" s="425"/>
      <c r="AS900" s="425"/>
      <c r="AT900" s="425"/>
      <c r="AU900" s="425"/>
      <c r="AV900" s="425"/>
      <c r="AW900" s="425"/>
      <c r="AX900" s="425"/>
      <c r="AY900" s="425"/>
      <c r="AZ900" s="425"/>
      <c r="BA900" s="425"/>
      <c r="BB900" s="425"/>
      <c r="BC900" s="425"/>
      <c r="BD900" s="425"/>
      <c r="BE900" s="425"/>
      <c r="BF900" s="425"/>
      <c r="BG900" s="425"/>
      <c r="BH900" s="425"/>
      <c r="BI900" s="425"/>
      <c r="BJ900" s="425"/>
      <c r="BK900" s="425"/>
    </row>
    <row r="901" spans="1:63" ht="12.75" customHeight="1" x14ac:dyDescent="0.2">
      <c r="A901" s="425"/>
      <c r="B901" s="425"/>
      <c r="C901" s="425"/>
      <c r="D901" s="425"/>
      <c r="E901" s="425"/>
      <c r="F901" s="425"/>
      <c r="G901" s="425"/>
      <c r="H901" s="425"/>
      <c r="I901" s="425"/>
      <c r="J901" s="425"/>
      <c r="K901" s="425"/>
      <c r="L901" s="425"/>
      <c r="M901" s="425"/>
      <c r="N901" s="425"/>
      <c r="O901" s="425"/>
      <c r="P901" s="425"/>
      <c r="Q901" s="425"/>
      <c r="R901" s="425"/>
      <c r="S901" s="425"/>
      <c r="T901" s="425"/>
      <c r="U901" s="425"/>
      <c r="V901" s="425"/>
      <c r="W901" s="425"/>
      <c r="X901" s="425"/>
      <c r="Y901" s="425"/>
      <c r="Z901" s="425"/>
      <c r="AA901" s="425"/>
      <c r="AB901" s="425"/>
      <c r="AC901" s="425"/>
      <c r="AD901" s="425"/>
      <c r="AE901" s="425"/>
      <c r="AF901" s="425"/>
      <c r="AG901" s="425"/>
      <c r="AH901" s="425"/>
      <c r="AI901" s="425"/>
      <c r="AJ901" s="425"/>
      <c r="AK901" s="425"/>
      <c r="AL901" s="425"/>
      <c r="AM901" s="425"/>
      <c r="AN901" s="425"/>
      <c r="AO901" s="425"/>
      <c r="AP901" s="425"/>
      <c r="AQ901" s="425"/>
      <c r="AR901" s="425"/>
      <c r="AS901" s="425"/>
      <c r="AT901" s="425"/>
      <c r="AU901" s="425"/>
      <c r="AV901" s="425"/>
      <c r="AW901" s="425"/>
      <c r="AX901" s="425"/>
      <c r="AY901" s="425"/>
      <c r="AZ901" s="425"/>
      <c r="BA901" s="425"/>
      <c r="BB901" s="425"/>
      <c r="BC901" s="425"/>
      <c r="BD901" s="425"/>
      <c r="BE901" s="425"/>
      <c r="BF901" s="425"/>
      <c r="BG901" s="425"/>
      <c r="BH901" s="425"/>
      <c r="BI901" s="425"/>
      <c r="BJ901" s="425"/>
      <c r="BK901" s="425"/>
    </row>
    <row r="902" spans="1:63" ht="12.75" customHeight="1" x14ac:dyDescent="0.2">
      <c r="A902" s="425"/>
      <c r="B902" s="425"/>
      <c r="C902" s="425"/>
      <c r="D902" s="425"/>
      <c r="E902" s="425"/>
      <c r="F902" s="425"/>
      <c r="G902" s="425"/>
      <c r="H902" s="425"/>
      <c r="I902" s="425"/>
      <c r="J902" s="425"/>
      <c r="K902" s="425"/>
      <c r="L902" s="425"/>
      <c r="M902" s="425"/>
      <c r="N902" s="425"/>
      <c r="O902" s="425"/>
      <c r="P902" s="425"/>
      <c r="Q902" s="425"/>
      <c r="R902" s="425"/>
      <c r="S902" s="425"/>
      <c r="T902" s="425"/>
      <c r="U902" s="425"/>
      <c r="V902" s="425"/>
      <c r="W902" s="425"/>
      <c r="X902" s="425"/>
      <c r="Y902" s="425"/>
      <c r="Z902" s="425"/>
      <c r="AA902" s="425"/>
      <c r="AB902" s="425"/>
      <c r="AC902" s="425"/>
      <c r="AD902" s="425"/>
      <c r="AE902" s="425"/>
      <c r="AF902" s="425"/>
      <c r="AG902" s="425"/>
      <c r="AH902" s="425"/>
      <c r="AI902" s="425"/>
      <c r="AJ902" s="425"/>
      <c r="AK902" s="425"/>
      <c r="AL902" s="425"/>
      <c r="AM902" s="425"/>
      <c r="AN902" s="425"/>
      <c r="AO902" s="425"/>
      <c r="AP902" s="425"/>
      <c r="AQ902" s="425"/>
      <c r="AR902" s="425"/>
      <c r="AS902" s="425"/>
      <c r="AT902" s="425"/>
      <c r="AU902" s="425"/>
      <c r="AV902" s="425"/>
      <c r="AW902" s="425"/>
      <c r="AX902" s="425"/>
      <c r="AY902" s="425"/>
      <c r="AZ902" s="425"/>
      <c r="BA902" s="425"/>
      <c r="BB902" s="425"/>
      <c r="BC902" s="425"/>
      <c r="BD902" s="425"/>
      <c r="BE902" s="425"/>
      <c r="BF902" s="425"/>
      <c r="BG902" s="425"/>
      <c r="BH902" s="425"/>
      <c r="BI902" s="425"/>
      <c r="BJ902" s="425"/>
      <c r="BK902" s="425"/>
    </row>
    <row r="903" spans="1:63" ht="12.75" customHeight="1" x14ac:dyDescent="0.2">
      <c r="A903" s="425"/>
      <c r="B903" s="425"/>
      <c r="C903" s="425"/>
      <c r="D903" s="425"/>
      <c r="E903" s="425"/>
      <c r="F903" s="425"/>
      <c r="G903" s="425"/>
      <c r="H903" s="425"/>
      <c r="I903" s="425"/>
      <c r="J903" s="425"/>
      <c r="K903" s="425"/>
      <c r="L903" s="425"/>
      <c r="M903" s="425"/>
      <c r="N903" s="425"/>
      <c r="O903" s="425"/>
      <c r="P903" s="425"/>
      <c r="Q903" s="425"/>
      <c r="R903" s="425"/>
      <c r="S903" s="425"/>
      <c r="T903" s="425"/>
      <c r="U903" s="425"/>
      <c r="V903" s="425"/>
      <c r="W903" s="425"/>
      <c r="X903" s="425"/>
      <c r="Y903" s="425"/>
      <c r="Z903" s="425"/>
      <c r="AA903" s="425"/>
      <c r="AB903" s="425"/>
      <c r="AC903" s="425"/>
      <c r="AD903" s="425"/>
      <c r="AE903" s="425"/>
      <c r="AF903" s="425"/>
      <c r="AG903" s="425"/>
      <c r="AH903" s="425"/>
      <c r="AI903" s="425"/>
      <c r="AJ903" s="425"/>
      <c r="AK903" s="425"/>
      <c r="AL903" s="425"/>
      <c r="AM903" s="425"/>
      <c r="AN903" s="425"/>
      <c r="AO903" s="425"/>
      <c r="AP903" s="425"/>
      <c r="AQ903" s="425"/>
      <c r="AR903" s="425"/>
      <c r="AS903" s="425"/>
      <c r="AT903" s="425"/>
      <c r="AU903" s="425"/>
      <c r="AV903" s="425"/>
      <c r="AW903" s="425"/>
      <c r="AX903" s="425"/>
      <c r="AY903" s="425"/>
      <c r="AZ903" s="425"/>
      <c r="BA903" s="425"/>
      <c r="BB903" s="425"/>
      <c r="BC903" s="425"/>
      <c r="BD903" s="425"/>
      <c r="BE903" s="425"/>
      <c r="BF903" s="425"/>
      <c r="BG903" s="425"/>
      <c r="BH903" s="425"/>
      <c r="BI903" s="425"/>
      <c r="BJ903" s="425"/>
      <c r="BK903" s="425"/>
    </row>
    <row r="904" spans="1:63" ht="12.75" customHeight="1" x14ac:dyDescent="0.2">
      <c r="A904" s="425"/>
      <c r="B904" s="425"/>
      <c r="C904" s="425"/>
      <c r="D904" s="425"/>
      <c r="E904" s="425"/>
      <c r="F904" s="425"/>
      <c r="G904" s="425"/>
      <c r="H904" s="425"/>
      <c r="I904" s="425"/>
      <c r="J904" s="425"/>
      <c r="K904" s="425"/>
      <c r="L904" s="425"/>
      <c r="M904" s="425"/>
      <c r="N904" s="425"/>
      <c r="O904" s="425"/>
      <c r="P904" s="425"/>
      <c r="Q904" s="425"/>
      <c r="R904" s="425"/>
      <c r="S904" s="425"/>
      <c r="T904" s="425"/>
      <c r="U904" s="425"/>
      <c r="V904" s="425"/>
      <c r="W904" s="425"/>
      <c r="X904" s="425"/>
      <c r="Y904" s="425"/>
      <c r="Z904" s="425"/>
      <c r="AA904" s="425"/>
      <c r="AB904" s="425"/>
      <c r="AC904" s="425"/>
      <c r="AD904" s="425"/>
      <c r="AE904" s="425"/>
      <c r="AF904" s="425"/>
      <c r="AG904" s="425"/>
      <c r="AH904" s="425"/>
      <c r="AI904" s="425"/>
      <c r="AJ904" s="425"/>
      <c r="AK904" s="425"/>
      <c r="AL904" s="425"/>
      <c r="AM904" s="425"/>
      <c r="AN904" s="425"/>
      <c r="AO904" s="425"/>
      <c r="AP904" s="425"/>
      <c r="AQ904" s="425"/>
      <c r="AR904" s="425"/>
      <c r="AS904" s="425"/>
      <c r="AT904" s="425"/>
      <c r="AU904" s="425"/>
      <c r="AV904" s="425"/>
      <c r="AW904" s="425"/>
      <c r="AX904" s="425"/>
      <c r="AY904" s="425"/>
      <c r="AZ904" s="425"/>
      <c r="BA904" s="425"/>
      <c r="BB904" s="425"/>
      <c r="BC904" s="425"/>
      <c r="BD904" s="425"/>
      <c r="BE904" s="425"/>
      <c r="BF904" s="425"/>
      <c r="BG904" s="425"/>
      <c r="BH904" s="425"/>
      <c r="BI904" s="425"/>
      <c r="BJ904" s="425"/>
      <c r="BK904" s="425"/>
    </row>
    <row r="905" spans="1:63" ht="12.75" customHeight="1" x14ac:dyDescent="0.2">
      <c r="A905" s="425"/>
      <c r="B905" s="425"/>
      <c r="C905" s="425"/>
      <c r="D905" s="425"/>
      <c r="E905" s="425"/>
      <c r="F905" s="425"/>
      <c r="G905" s="425"/>
      <c r="H905" s="425"/>
      <c r="I905" s="425"/>
      <c r="J905" s="425"/>
      <c r="K905" s="425"/>
      <c r="L905" s="425"/>
      <c r="M905" s="425"/>
      <c r="N905" s="425"/>
      <c r="O905" s="425"/>
      <c r="P905" s="425"/>
      <c r="Q905" s="425"/>
      <c r="R905" s="425"/>
      <c r="S905" s="425"/>
      <c r="T905" s="425"/>
      <c r="U905" s="425"/>
      <c r="V905" s="425"/>
      <c r="W905" s="425"/>
      <c r="X905" s="425"/>
      <c r="Y905" s="425"/>
      <c r="Z905" s="425"/>
      <c r="AA905" s="425"/>
      <c r="AB905" s="425"/>
      <c r="AC905" s="425"/>
      <c r="AD905" s="425"/>
      <c r="AE905" s="425"/>
      <c r="AF905" s="425"/>
      <c r="AG905" s="425"/>
      <c r="AH905" s="425"/>
      <c r="AI905" s="425"/>
      <c r="AJ905" s="425"/>
      <c r="AK905" s="425"/>
      <c r="AL905" s="425"/>
      <c r="AM905" s="425"/>
      <c r="AN905" s="425"/>
      <c r="AO905" s="425"/>
      <c r="AP905" s="425"/>
      <c r="AQ905" s="425"/>
      <c r="AR905" s="425"/>
      <c r="AS905" s="425"/>
      <c r="AT905" s="425"/>
      <c r="AU905" s="425"/>
      <c r="AV905" s="425"/>
      <c r="AW905" s="425"/>
      <c r="AX905" s="425"/>
      <c r="AY905" s="425"/>
      <c r="AZ905" s="425"/>
      <c r="BA905" s="425"/>
      <c r="BB905" s="425"/>
      <c r="BC905" s="425"/>
      <c r="BD905" s="425"/>
      <c r="BE905" s="425"/>
      <c r="BF905" s="425"/>
      <c r="BG905" s="425"/>
      <c r="BH905" s="425"/>
      <c r="BI905" s="425"/>
      <c r="BJ905" s="425"/>
      <c r="BK905" s="425"/>
    </row>
    <row r="906" spans="1:63" ht="12.75" customHeight="1" x14ac:dyDescent="0.2">
      <c r="A906" s="425"/>
      <c r="B906" s="425"/>
      <c r="C906" s="425"/>
      <c r="D906" s="425"/>
      <c r="E906" s="425"/>
      <c r="F906" s="425"/>
      <c r="G906" s="425"/>
      <c r="H906" s="425"/>
      <c r="I906" s="425"/>
      <c r="J906" s="425"/>
      <c r="K906" s="425"/>
      <c r="L906" s="425"/>
      <c r="M906" s="425"/>
      <c r="N906" s="425"/>
      <c r="O906" s="425"/>
      <c r="P906" s="425"/>
      <c r="Q906" s="425"/>
      <c r="R906" s="425"/>
      <c r="S906" s="425"/>
      <c r="T906" s="425"/>
      <c r="U906" s="425"/>
      <c r="V906" s="425"/>
      <c r="W906" s="425"/>
      <c r="X906" s="425"/>
      <c r="Y906" s="425"/>
      <c r="Z906" s="425"/>
      <c r="AA906" s="425"/>
      <c r="AB906" s="425"/>
      <c r="AC906" s="425"/>
      <c r="AD906" s="425"/>
      <c r="AE906" s="425"/>
      <c r="AF906" s="425"/>
      <c r="AG906" s="425"/>
      <c r="AH906" s="425"/>
      <c r="AI906" s="425"/>
      <c r="AJ906" s="425"/>
      <c r="AK906" s="425"/>
      <c r="AL906" s="425"/>
      <c r="AM906" s="425"/>
      <c r="AN906" s="425"/>
      <c r="AO906" s="425"/>
      <c r="AP906" s="425"/>
      <c r="AQ906" s="425"/>
      <c r="AR906" s="425"/>
      <c r="AS906" s="425"/>
      <c r="AT906" s="425"/>
      <c r="AU906" s="425"/>
      <c r="AV906" s="425"/>
      <c r="AW906" s="425"/>
      <c r="AX906" s="425"/>
      <c r="AY906" s="425"/>
      <c r="AZ906" s="425"/>
      <c r="BA906" s="425"/>
      <c r="BB906" s="425"/>
      <c r="BC906" s="425"/>
      <c r="BD906" s="425"/>
      <c r="BE906" s="425"/>
      <c r="BF906" s="425"/>
      <c r="BG906" s="425"/>
      <c r="BH906" s="425"/>
      <c r="BI906" s="425"/>
      <c r="BJ906" s="425"/>
      <c r="BK906" s="425"/>
    </row>
    <row r="907" spans="1:63" ht="12.75" customHeight="1" x14ac:dyDescent="0.2">
      <c r="A907" s="425"/>
      <c r="B907" s="425"/>
      <c r="C907" s="425"/>
      <c r="D907" s="425"/>
      <c r="E907" s="425"/>
      <c r="F907" s="425"/>
      <c r="G907" s="425"/>
      <c r="H907" s="425"/>
      <c r="I907" s="425"/>
      <c r="J907" s="425"/>
      <c r="K907" s="425"/>
      <c r="L907" s="425"/>
      <c r="M907" s="425"/>
      <c r="N907" s="425"/>
      <c r="O907" s="425"/>
      <c r="P907" s="425"/>
      <c r="Q907" s="425"/>
      <c r="R907" s="425"/>
      <c r="S907" s="425"/>
      <c r="T907" s="425"/>
      <c r="U907" s="425"/>
      <c r="V907" s="425"/>
      <c r="W907" s="425"/>
      <c r="X907" s="425"/>
      <c r="Y907" s="425"/>
      <c r="Z907" s="425"/>
      <c r="AA907" s="425"/>
      <c r="AB907" s="425"/>
      <c r="AC907" s="425"/>
      <c r="AD907" s="425"/>
      <c r="AE907" s="425"/>
      <c r="AF907" s="425"/>
      <c r="AG907" s="425"/>
      <c r="AH907" s="425"/>
      <c r="AI907" s="425"/>
      <c r="AJ907" s="425"/>
      <c r="AK907" s="425"/>
      <c r="AL907" s="425"/>
      <c r="AM907" s="425"/>
      <c r="AN907" s="425"/>
      <c r="AO907" s="425"/>
      <c r="AP907" s="425"/>
      <c r="AQ907" s="425"/>
      <c r="AR907" s="425"/>
      <c r="AS907" s="425"/>
      <c r="AT907" s="425"/>
      <c r="AU907" s="425"/>
      <c r="AV907" s="425"/>
      <c r="AW907" s="425"/>
      <c r="AX907" s="425"/>
      <c r="AY907" s="425"/>
      <c r="AZ907" s="425"/>
      <c r="BA907" s="425"/>
      <c r="BB907" s="425"/>
      <c r="BC907" s="425"/>
      <c r="BD907" s="425"/>
      <c r="BE907" s="425"/>
      <c r="BF907" s="425"/>
      <c r="BG907" s="425"/>
      <c r="BH907" s="425"/>
      <c r="BI907" s="425"/>
      <c r="BJ907" s="425"/>
      <c r="BK907" s="425"/>
    </row>
    <row r="908" spans="1:63" ht="12.75" customHeight="1" x14ac:dyDescent="0.2">
      <c r="A908" s="425"/>
      <c r="B908" s="425"/>
      <c r="C908" s="425"/>
      <c r="D908" s="425"/>
      <c r="E908" s="425"/>
      <c r="F908" s="425"/>
      <c r="G908" s="425"/>
      <c r="H908" s="425"/>
      <c r="I908" s="425"/>
      <c r="J908" s="425"/>
      <c r="K908" s="425"/>
      <c r="L908" s="425"/>
      <c r="M908" s="425"/>
      <c r="N908" s="425"/>
      <c r="O908" s="425"/>
      <c r="P908" s="425"/>
      <c r="Q908" s="425"/>
      <c r="R908" s="425"/>
      <c r="S908" s="425"/>
      <c r="T908" s="425"/>
      <c r="U908" s="425"/>
      <c r="V908" s="425"/>
      <c r="W908" s="425"/>
      <c r="X908" s="425"/>
      <c r="Y908" s="425"/>
      <c r="Z908" s="425"/>
      <c r="AA908" s="425"/>
      <c r="AB908" s="425"/>
      <c r="AC908" s="425"/>
      <c r="AD908" s="425"/>
      <c r="AE908" s="425"/>
      <c r="AF908" s="425"/>
      <c r="AG908" s="425"/>
      <c r="AH908" s="425"/>
      <c r="AI908" s="425"/>
      <c r="AJ908" s="425"/>
      <c r="AK908" s="425"/>
      <c r="AL908" s="425"/>
      <c r="AM908" s="425"/>
      <c r="AN908" s="425"/>
      <c r="AO908" s="425"/>
      <c r="AP908" s="425"/>
      <c r="AQ908" s="425"/>
      <c r="AR908" s="425"/>
      <c r="AS908" s="425"/>
      <c r="AT908" s="425"/>
      <c r="AU908" s="425"/>
      <c r="AV908" s="425"/>
      <c r="AW908" s="425"/>
      <c r="AX908" s="425"/>
      <c r="AY908" s="425"/>
      <c r="AZ908" s="425"/>
      <c r="BA908" s="425"/>
      <c r="BB908" s="425"/>
      <c r="BC908" s="425"/>
      <c r="BD908" s="425"/>
      <c r="BE908" s="425"/>
      <c r="BF908" s="425"/>
      <c r="BG908" s="425"/>
      <c r="BH908" s="425"/>
      <c r="BI908" s="425"/>
      <c r="BJ908" s="425"/>
      <c r="BK908" s="425"/>
    </row>
    <row r="909" spans="1:63" ht="12.75" customHeight="1" x14ac:dyDescent="0.2">
      <c r="A909" s="425"/>
      <c r="B909" s="425"/>
      <c r="C909" s="425"/>
      <c r="D909" s="425"/>
      <c r="E909" s="425"/>
      <c r="F909" s="425"/>
      <c r="G909" s="425"/>
      <c r="H909" s="425"/>
      <c r="I909" s="425"/>
      <c r="J909" s="425"/>
      <c r="K909" s="425"/>
      <c r="L909" s="425"/>
      <c r="M909" s="425"/>
      <c r="N909" s="425"/>
      <c r="O909" s="425"/>
      <c r="P909" s="425"/>
      <c r="Q909" s="425"/>
      <c r="R909" s="425"/>
      <c r="S909" s="425"/>
      <c r="T909" s="425"/>
      <c r="U909" s="425"/>
      <c r="V909" s="425"/>
      <c r="W909" s="425"/>
      <c r="X909" s="425"/>
      <c r="Y909" s="425"/>
      <c r="Z909" s="425"/>
      <c r="AA909" s="425"/>
      <c r="AB909" s="425"/>
      <c r="AC909" s="425"/>
      <c r="AD909" s="425"/>
      <c r="AE909" s="425"/>
      <c r="AF909" s="425"/>
      <c r="AG909" s="425"/>
      <c r="AH909" s="425"/>
      <c r="AI909" s="425"/>
      <c r="AJ909" s="425"/>
      <c r="AK909" s="425"/>
      <c r="AL909" s="425"/>
      <c r="AM909" s="425"/>
      <c r="AN909" s="425"/>
      <c r="AO909" s="425"/>
      <c r="AP909" s="425"/>
      <c r="AQ909" s="425"/>
      <c r="AR909" s="425"/>
      <c r="AS909" s="425"/>
      <c r="AT909" s="425"/>
      <c r="AU909" s="425"/>
      <c r="AV909" s="425"/>
      <c r="AW909" s="425"/>
      <c r="AX909" s="425"/>
      <c r="AY909" s="425"/>
      <c r="AZ909" s="425"/>
      <c r="BA909" s="425"/>
      <c r="BB909" s="425"/>
      <c r="BC909" s="425"/>
      <c r="BD909" s="425"/>
      <c r="BE909" s="425"/>
      <c r="BF909" s="425"/>
      <c r="BG909" s="425"/>
      <c r="BH909" s="425"/>
      <c r="BI909" s="425"/>
      <c r="BJ909" s="425"/>
      <c r="BK909" s="425"/>
    </row>
    <row r="910" spans="1:63" ht="12.75" customHeight="1" x14ac:dyDescent="0.2">
      <c r="A910" s="425"/>
      <c r="B910" s="425"/>
      <c r="C910" s="425"/>
      <c r="D910" s="425"/>
      <c r="E910" s="425"/>
      <c r="F910" s="425"/>
      <c r="G910" s="425"/>
      <c r="H910" s="425"/>
      <c r="I910" s="425"/>
      <c r="J910" s="425"/>
      <c r="K910" s="425"/>
      <c r="L910" s="425"/>
      <c r="M910" s="425"/>
      <c r="N910" s="425"/>
      <c r="O910" s="425"/>
      <c r="P910" s="425"/>
      <c r="Q910" s="425"/>
      <c r="R910" s="425"/>
      <c r="S910" s="425"/>
      <c r="T910" s="425"/>
      <c r="U910" s="425"/>
      <c r="V910" s="425"/>
      <c r="W910" s="425"/>
      <c r="X910" s="425"/>
      <c r="Y910" s="425"/>
      <c r="Z910" s="425"/>
      <c r="AA910" s="425"/>
      <c r="AB910" s="425"/>
      <c r="AC910" s="425"/>
      <c r="AD910" s="425"/>
      <c r="AE910" s="425"/>
      <c r="AF910" s="425"/>
      <c r="AG910" s="425"/>
      <c r="AH910" s="425"/>
      <c r="AI910" s="425"/>
      <c r="AJ910" s="425"/>
      <c r="AK910" s="425"/>
      <c r="AL910" s="425"/>
      <c r="AM910" s="425"/>
      <c r="AN910" s="425"/>
      <c r="AO910" s="425"/>
      <c r="AP910" s="425"/>
      <c r="AQ910" s="425"/>
      <c r="AR910" s="425"/>
      <c r="AS910" s="425"/>
      <c r="AT910" s="425"/>
      <c r="AU910" s="425"/>
      <c r="AV910" s="425"/>
      <c r="AW910" s="425"/>
      <c r="AX910" s="425"/>
      <c r="AY910" s="425"/>
      <c r="AZ910" s="425"/>
      <c r="BA910" s="425"/>
      <c r="BB910" s="425"/>
      <c r="BC910" s="425"/>
      <c r="BD910" s="425"/>
      <c r="BE910" s="425"/>
      <c r="BF910" s="425"/>
      <c r="BG910" s="425"/>
      <c r="BH910" s="425"/>
      <c r="BI910" s="425"/>
      <c r="BJ910" s="425"/>
      <c r="BK910" s="425"/>
    </row>
    <row r="911" spans="1:63" ht="12.75" customHeight="1" x14ac:dyDescent="0.2">
      <c r="A911" s="425"/>
      <c r="B911" s="425"/>
      <c r="C911" s="425"/>
      <c r="D911" s="425"/>
      <c r="E911" s="425"/>
      <c r="F911" s="425"/>
      <c r="G911" s="425"/>
      <c r="H911" s="425"/>
      <c r="I911" s="425"/>
      <c r="J911" s="425"/>
      <c r="K911" s="425"/>
      <c r="L911" s="425"/>
      <c r="M911" s="425"/>
      <c r="N911" s="425"/>
      <c r="O911" s="425"/>
      <c r="P911" s="425"/>
      <c r="Q911" s="425"/>
      <c r="R911" s="425"/>
      <c r="S911" s="425"/>
      <c r="T911" s="425"/>
      <c r="U911" s="425"/>
      <c r="V911" s="425"/>
      <c r="W911" s="425"/>
      <c r="X911" s="425"/>
      <c r="Y911" s="425"/>
      <c r="Z911" s="425"/>
      <c r="AA911" s="425"/>
      <c r="AB911" s="425"/>
      <c r="AC911" s="425"/>
      <c r="AD911" s="425"/>
      <c r="AE911" s="425"/>
      <c r="AF911" s="425"/>
      <c r="AG911" s="425"/>
      <c r="AH911" s="425"/>
      <c r="AI911" s="425"/>
      <c r="AJ911" s="425"/>
      <c r="AK911" s="425"/>
      <c r="AL911" s="425"/>
      <c r="AM911" s="425"/>
      <c r="AN911" s="425"/>
      <c r="AO911" s="425"/>
      <c r="AP911" s="425"/>
      <c r="AQ911" s="425"/>
      <c r="AR911" s="425"/>
      <c r="AS911" s="425"/>
      <c r="AT911" s="425"/>
      <c r="AU911" s="425"/>
      <c r="AV911" s="425"/>
      <c r="AW911" s="425"/>
      <c r="AX911" s="425"/>
      <c r="AY911" s="425"/>
      <c r="AZ911" s="425"/>
      <c r="BA911" s="425"/>
      <c r="BB911" s="425"/>
      <c r="BC911" s="425"/>
      <c r="BD911" s="425"/>
      <c r="BE911" s="425"/>
      <c r="BF911" s="425"/>
      <c r="BG911" s="425"/>
      <c r="BH911" s="425"/>
      <c r="BI911" s="425"/>
      <c r="BJ911" s="425"/>
      <c r="BK911" s="425"/>
    </row>
    <row r="912" spans="1:63" ht="12.75" customHeight="1" x14ac:dyDescent="0.2">
      <c r="A912" s="425"/>
      <c r="B912" s="425"/>
      <c r="C912" s="425"/>
      <c r="D912" s="425"/>
      <c r="E912" s="425"/>
      <c r="F912" s="425"/>
      <c r="G912" s="425"/>
      <c r="H912" s="425"/>
      <c r="I912" s="425"/>
      <c r="J912" s="425"/>
      <c r="K912" s="425"/>
      <c r="L912" s="425"/>
      <c r="M912" s="425"/>
      <c r="N912" s="425"/>
      <c r="O912" s="425"/>
      <c r="P912" s="425"/>
      <c r="Q912" s="425"/>
      <c r="R912" s="425"/>
      <c r="S912" s="425"/>
      <c r="T912" s="425"/>
      <c r="U912" s="425"/>
      <c r="V912" s="425"/>
      <c r="W912" s="425"/>
      <c r="X912" s="425"/>
      <c r="Y912" s="425"/>
      <c r="Z912" s="425"/>
      <c r="AA912" s="425"/>
      <c r="AB912" s="425"/>
      <c r="AC912" s="425"/>
      <c r="AD912" s="425"/>
      <c r="AE912" s="425"/>
      <c r="AF912" s="425"/>
      <c r="AG912" s="425"/>
      <c r="AH912" s="425"/>
      <c r="AI912" s="425"/>
      <c r="AJ912" s="425"/>
      <c r="AK912" s="425"/>
      <c r="AL912" s="425"/>
      <c r="AM912" s="425"/>
      <c r="AN912" s="425"/>
      <c r="AO912" s="425"/>
      <c r="AP912" s="425"/>
      <c r="AQ912" s="425"/>
      <c r="AR912" s="425"/>
      <c r="AS912" s="425"/>
      <c r="AT912" s="425"/>
      <c r="AU912" s="425"/>
      <c r="AV912" s="425"/>
      <c r="AW912" s="425"/>
      <c r="AX912" s="425"/>
      <c r="AY912" s="425"/>
      <c r="AZ912" s="425"/>
      <c r="BA912" s="425"/>
      <c r="BB912" s="425"/>
      <c r="BC912" s="425"/>
      <c r="BD912" s="425"/>
      <c r="BE912" s="425"/>
      <c r="BF912" s="425"/>
      <c r="BG912" s="425"/>
      <c r="BH912" s="425"/>
      <c r="BI912" s="425"/>
      <c r="BJ912" s="425"/>
      <c r="BK912" s="425"/>
    </row>
    <row r="913" spans="1:63" ht="12.75" customHeight="1" x14ac:dyDescent="0.2">
      <c r="A913" s="425"/>
      <c r="B913" s="425"/>
      <c r="C913" s="425"/>
      <c r="D913" s="425"/>
      <c r="E913" s="425"/>
      <c r="F913" s="425"/>
      <c r="G913" s="425"/>
      <c r="H913" s="425"/>
      <c r="I913" s="425"/>
      <c r="J913" s="425"/>
      <c r="K913" s="425"/>
      <c r="L913" s="425"/>
      <c r="M913" s="425"/>
      <c r="N913" s="425"/>
      <c r="O913" s="425"/>
      <c r="P913" s="425"/>
      <c r="Q913" s="425"/>
      <c r="R913" s="425"/>
      <c r="S913" s="425"/>
      <c r="T913" s="425"/>
      <c r="U913" s="425"/>
      <c r="V913" s="425"/>
      <c r="W913" s="425"/>
      <c r="X913" s="425"/>
      <c r="Y913" s="425"/>
      <c r="Z913" s="425"/>
      <c r="AA913" s="425"/>
      <c r="AB913" s="425"/>
      <c r="AC913" s="425"/>
      <c r="AD913" s="425"/>
      <c r="AE913" s="425"/>
      <c r="AF913" s="425"/>
      <c r="AG913" s="425"/>
      <c r="AH913" s="425"/>
      <c r="AI913" s="425"/>
      <c r="AJ913" s="425"/>
      <c r="AK913" s="425"/>
      <c r="AL913" s="425"/>
      <c r="AM913" s="425"/>
      <c r="AN913" s="425"/>
      <c r="AO913" s="425"/>
      <c r="AP913" s="425"/>
      <c r="AQ913" s="425"/>
      <c r="AR913" s="425"/>
      <c r="AS913" s="425"/>
      <c r="AT913" s="425"/>
      <c r="AU913" s="425"/>
      <c r="AV913" s="425"/>
      <c r="AW913" s="425"/>
      <c r="AX913" s="425"/>
      <c r="AY913" s="425"/>
      <c r="AZ913" s="425"/>
      <c r="BA913" s="425"/>
      <c r="BB913" s="425"/>
      <c r="BC913" s="425"/>
      <c r="BD913" s="425"/>
      <c r="BE913" s="425"/>
      <c r="BF913" s="425"/>
      <c r="BG913" s="425"/>
      <c r="BH913" s="425"/>
      <c r="BI913" s="425"/>
      <c r="BJ913" s="425"/>
      <c r="BK913" s="425"/>
    </row>
    <row r="914" spans="1:63" ht="12.75" customHeight="1" x14ac:dyDescent="0.2">
      <c r="A914" s="425"/>
      <c r="B914" s="425"/>
      <c r="C914" s="425"/>
      <c r="D914" s="425"/>
      <c r="E914" s="425"/>
      <c r="F914" s="425"/>
      <c r="G914" s="425"/>
      <c r="H914" s="425"/>
      <c r="I914" s="425"/>
      <c r="J914" s="425"/>
      <c r="K914" s="425"/>
      <c r="L914" s="425"/>
      <c r="M914" s="425"/>
      <c r="N914" s="425"/>
      <c r="O914" s="425"/>
      <c r="P914" s="425"/>
      <c r="Q914" s="425"/>
      <c r="R914" s="425"/>
      <c r="S914" s="425"/>
      <c r="T914" s="425"/>
      <c r="U914" s="425"/>
      <c r="V914" s="425"/>
      <c r="W914" s="425"/>
      <c r="X914" s="425"/>
      <c r="Y914" s="425"/>
      <c r="Z914" s="425"/>
      <c r="AA914" s="425"/>
      <c r="AB914" s="425"/>
      <c r="AC914" s="425"/>
      <c r="AD914" s="425"/>
      <c r="AE914" s="425"/>
      <c r="AF914" s="425"/>
      <c r="AG914" s="425"/>
      <c r="AH914" s="425"/>
      <c r="AI914" s="425"/>
      <c r="AJ914" s="425"/>
      <c r="AK914" s="425"/>
      <c r="AL914" s="425"/>
      <c r="AM914" s="425"/>
      <c r="AN914" s="425"/>
      <c r="AO914" s="425"/>
      <c r="AP914" s="425"/>
      <c r="AQ914" s="425"/>
      <c r="AR914" s="425"/>
      <c r="AS914" s="425"/>
      <c r="AT914" s="425"/>
      <c r="AU914" s="425"/>
      <c r="AV914" s="425"/>
      <c r="AW914" s="425"/>
      <c r="AX914" s="425"/>
      <c r="AY914" s="425"/>
      <c r="AZ914" s="425"/>
      <c r="BA914" s="425"/>
      <c r="BB914" s="425"/>
      <c r="BC914" s="425"/>
      <c r="BD914" s="425"/>
      <c r="BE914" s="425"/>
      <c r="BF914" s="425"/>
      <c r="BG914" s="425"/>
      <c r="BH914" s="425"/>
      <c r="BI914" s="425"/>
      <c r="BJ914" s="425"/>
      <c r="BK914" s="425"/>
    </row>
    <row r="915" spans="1:63" ht="12.75" customHeight="1" x14ac:dyDescent="0.2">
      <c r="A915" s="425"/>
      <c r="B915" s="425"/>
      <c r="C915" s="425"/>
      <c r="D915" s="425"/>
      <c r="E915" s="425"/>
      <c r="F915" s="425"/>
      <c r="G915" s="425"/>
      <c r="H915" s="425"/>
      <c r="I915" s="425"/>
      <c r="J915" s="425"/>
      <c r="K915" s="425"/>
      <c r="L915" s="425"/>
      <c r="M915" s="425"/>
      <c r="N915" s="425"/>
      <c r="O915" s="425"/>
      <c r="P915" s="425"/>
      <c r="Q915" s="425"/>
      <c r="R915" s="425"/>
      <c r="S915" s="425"/>
      <c r="T915" s="425"/>
      <c r="U915" s="425"/>
      <c r="V915" s="425"/>
      <c r="W915" s="425"/>
      <c r="X915" s="425"/>
      <c r="Y915" s="425"/>
      <c r="Z915" s="425"/>
      <c r="AA915" s="425"/>
      <c r="AB915" s="425"/>
      <c r="AC915" s="425"/>
      <c r="AD915" s="425"/>
      <c r="AE915" s="425"/>
      <c r="AF915" s="425"/>
      <c r="AG915" s="425"/>
      <c r="AH915" s="425"/>
      <c r="AI915" s="425"/>
      <c r="AJ915" s="425"/>
      <c r="AK915" s="425"/>
      <c r="AL915" s="425"/>
      <c r="AM915" s="425"/>
      <c r="AN915" s="425"/>
      <c r="AO915" s="425"/>
      <c r="AP915" s="425"/>
      <c r="AQ915" s="425"/>
      <c r="AR915" s="425"/>
      <c r="AS915" s="425"/>
      <c r="AT915" s="425"/>
      <c r="AU915" s="425"/>
      <c r="AV915" s="425"/>
      <c r="AW915" s="425"/>
      <c r="AX915" s="425"/>
      <c r="AY915" s="425"/>
      <c r="AZ915" s="425"/>
      <c r="BA915" s="425"/>
      <c r="BB915" s="425"/>
      <c r="BC915" s="425"/>
      <c r="BD915" s="425"/>
      <c r="BE915" s="425"/>
      <c r="BF915" s="425"/>
      <c r="BG915" s="425"/>
      <c r="BH915" s="425"/>
      <c r="BI915" s="425"/>
      <c r="BJ915" s="425"/>
      <c r="BK915" s="425"/>
    </row>
    <row r="916" spans="1:63" ht="12.75" customHeight="1" x14ac:dyDescent="0.2">
      <c r="A916" s="425"/>
      <c r="B916" s="425"/>
      <c r="C916" s="425"/>
      <c r="D916" s="425"/>
      <c r="E916" s="425"/>
      <c r="F916" s="425"/>
      <c r="G916" s="425"/>
      <c r="H916" s="425"/>
      <c r="I916" s="425"/>
      <c r="J916" s="425"/>
      <c r="K916" s="425"/>
      <c r="L916" s="425"/>
      <c r="M916" s="425"/>
      <c r="N916" s="425"/>
      <c r="O916" s="425"/>
      <c r="P916" s="425"/>
      <c r="Q916" s="425"/>
      <c r="R916" s="425"/>
      <c r="S916" s="425"/>
      <c r="T916" s="425"/>
      <c r="U916" s="425"/>
      <c r="V916" s="425"/>
      <c r="W916" s="425"/>
      <c r="X916" s="425"/>
      <c r="Y916" s="425"/>
      <c r="Z916" s="425"/>
      <c r="AA916" s="425"/>
      <c r="AB916" s="425"/>
      <c r="AC916" s="425"/>
      <c r="AD916" s="425"/>
      <c r="AE916" s="425"/>
      <c r="AF916" s="425"/>
      <c r="AG916" s="425"/>
      <c r="AH916" s="425"/>
      <c r="AI916" s="425"/>
      <c r="AJ916" s="425"/>
      <c r="AK916" s="425"/>
      <c r="AL916" s="425"/>
      <c r="AM916" s="425"/>
      <c r="AN916" s="425"/>
      <c r="AO916" s="425"/>
      <c r="AP916" s="425"/>
      <c r="AQ916" s="425"/>
      <c r="AR916" s="425"/>
      <c r="AS916" s="425"/>
      <c r="AT916" s="425"/>
      <c r="AU916" s="425"/>
      <c r="AV916" s="425"/>
      <c r="AW916" s="425"/>
      <c r="AX916" s="425"/>
      <c r="AY916" s="425"/>
      <c r="AZ916" s="425"/>
      <c r="BA916" s="425"/>
      <c r="BB916" s="425"/>
      <c r="BC916" s="425"/>
      <c r="BD916" s="425"/>
      <c r="BE916" s="425"/>
      <c r="BF916" s="425"/>
      <c r="BG916" s="425"/>
      <c r="BH916" s="425"/>
      <c r="BI916" s="425"/>
      <c r="BJ916" s="425"/>
      <c r="BK916" s="425"/>
    </row>
    <row r="917" spans="1:63" ht="12.75" customHeight="1" x14ac:dyDescent="0.2">
      <c r="A917" s="425"/>
      <c r="B917" s="425"/>
      <c r="C917" s="425"/>
      <c r="D917" s="425"/>
      <c r="E917" s="425"/>
      <c r="F917" s="425"/>
      <c r="G917" s="425"/>
      <c r="H917" s="425"/>
      <c r="I917" s="425"/>
      <c r="J917" s="425"/>
      <c r="K917" s="425"/>
      <c r="L917" s="425"/>
      <c r="M917" s="425"/>
      <c r="N917" s="425"/>
      <c r="O917" s="425"/>
      <c r="P917" s="425"/>
      <c r="Q917" s="425"/>
      <c r="R917" s="425"/>
      <c r="S917" s="425"/>
      <c r="T917" s="425"/>
      <c r="U917" s="425"/>
      <c r="V917" s="425"/>
      <c r="W917" s="425"/>
      <c r="X917" s="425"/>
      <c r="Y917" s="425"/>
      <c r="Z917" s="425"/>
      <c r="AA917" s="425"/>
      <c r="AB917" s="425"/>
      <c r="AC917" s="425"/>
      <c r="AD917" s="425"/>
      <c r="AE917" s="425"/>
      <c r="AF917" s="425"/>
      <c r="AG917" s="425"/>
      <c r="AH917" s="425"/>
      <c r="AI917" s="425"/>
      <c r="AJ917" s="425"/>
      <c r="AK917" s="425"/>
      <c r="AL917" s="425"/>
      <c r="AM917" s="425"/>
      <c r="AN917" s="425"/>
      <c r="AO917" s="425"/>
      <c r="AP917" s="425"/>
      <c r="AQ917" s="425"/>
      <c r="AR917" s="425"/>
      <c r="AS917" s="425"/>
      <c r="AT917" s="425"/>
      <c r="AU917" s="425"/>
      <c r="AV917" s="425"/>
      <c r="AW917" s="425"/>
      <c r="AX917" s="425"/>
      <c r="AY917" s="425"/>
      <c r="AZ917" s="425"/>
      <c r="BA917" s="425"/>
      <c r="BB917" s="425"/>
      <c r="BC917" s="425"/>
      <c r="BD917" s="425"/>
      <c r="BE917" s="425"/>
      <c r="BF917" s="425"/>
      <c r="BG917" s="425"/>
      <c r="BH917" s="425"/>
      <c r="BI917" s="425"/>
      <c r="BJ917" s="425"/>
      <c r="BK917" s="425"/>
    </row>
    <row r="918" spans="1:63" ht="12.75" customHeight="1" x14ac:dyDescent="0.2">
      <c r="A918" s="425"/>
      <c r="B918" s="425"/>
      <c r="C918" s="425"/>
      <c r="D918" s="425"/>
      <c r="E918" s="425"/>
      <c r="F918" s="425"/>
      <c r="G918" s="425"/>
      <c r="H918" s="425"/>
      <c r="I918" s="425"/>
      <c r="J918" s="425"/>
      <c r="K918" s="425"/>
      <c r="L918" s="425"/>
      <c r="M918" s="425"/>
      <c r="N918" s="425"/>
      <c r="O918" s="425"/>
      <c r="P918" s="425"/>
      <c r="Q918" s="425"/>
      <c r="R918" s="425"/>
      <c r="S918" s="425"/>
      <c r="T918" s="425"/>
      <c r="U918" s="425"/>
      <c r="V918" s="425"/>
      <c r="W918" s="425"/>
      <c r="X918" s="425"/>
      <c r="Y918" s="425"/>
      <c r="Z918" s="425"/>
      <c r="AA918" s="425"/>
      <c r="AB918" s="425"/>
      <c r="AC918" s="425"/>
      <c r="AD918" s="425"/>
      <c r="AE918" s="425"/>
      <c r="AF918" s="425"/>
      <c r="AG918" s="425"/>
      <c r="AH918" s="425"/>
      <c r="AI918" s="425"/>
      <c r="AJ918" s="425"/>
      <c r="AK918" s="425"/>
      <c r="AL918" s="425"/>
      <c r="AM918" s="425"/>
      <c r="AN918" s="425"/>
      <c r="AO918" s="425"/>
      <c r="AP918" s="425"/>
      <c r="AQ918" s="425"/>
      <c r="AR918" s="425"/>
      <c r="AS918" s="425"/>
      <c r="AT918" s="425"/>
      <c r="AU918" s="425"/>
      <c r="AV918" s="425"/>
      <c r="AW918" s="425"/>
      <c r="AX918" s="425"/>
      <c r="AY918" s="425"/>
      <c r="AZ918" s="425"/>
      <c r="BA918" s="425"/>
      <c r="BB918" s="425"/>
      <c r="BC918" s="425"/>
      <c r="BD918" s="425"/>
      <c r="BE918" s="425"/>
      <c r="BF918" s="425"/>
      <c r="BG918" s="425"/>
      <c r="BH918" s="425"/>
      <c r="BI918" s="425"/>
      <c r="BJ918" s="425"/>
      <c r="BK918" s="425"/>
    </row>
    <row r="919" spans="1:63" ht="12.75" customHeight="1" x14ac:dyDescent="0.2">
      <c r="A919" s="425"/>
      <c r="B919" s="425"/>
      <c r="C919" s="425"/>
      <c r="D919" s="425"/>
      <c r="E919" s="425"/>
      <c r="F919" s="425"/>
      <c r="G919" s="425"/>
      <c r="H919" s="425"/>
      <c r="I919" s="425"/>
      <c r="J919" s="425"/>
      <c r="K919" s="425"/>
      <c r="L919" s="425"/>
      <c r="M919" s="425"/>
      <c r="N919" s="425"/>
      <c r="O919" s="425"/>
      <c r="P919" s="425"/>
      <c r="Q919" s="425"/>
      <c r="R919" s="425"/>
      <c r="S919" s="425"/>
      <c r="T919" s="425"/>
      <c r="U919" s="425"/>
      <c r="V919" s="425"/>
      <c r="W919" s="425"/>
      <c r="X919" s="425"/>
      <c r="Y919" s="425"/>
      <c r="Z919" s="425"/>
      <c r="AA919" s="425"/>
      <c r="AB919" s="425"/>
      <c r="AC919" s="425"/>
      <c r="AD919" s="425"/>
      <c r="AE919" s="425"/>
      <c r="AF919" s="425"/>
      <c r="AG919" s="425"/>
      <c r="AH919" s="425"/>
      <c r="AI919" s="425"/>
      <c r="AJ919" s="425"/>
      <c r="AK919" s="425"/>
      <c r="AL919" s="425"/>
      <c r="AM919" s="425"/>
      <c r="AN919" s="425"/>
      <c r="AO919" s="425"/>
      <c r="AP919" s="425"/>
      <c r="AQ919" s="425"/>
      <c r="AR919" s="425"/>
      <c r="AS919" s="425"/>
      <c r="AT919" s="425"/>
      <c r="AU919" s="425"/>
      <c r="AV919" s="425"/>
      <c r="AW919" s="425"/>
      <c r="AX919" s="425"/>
      <c r="AY919" s="425"/>
      <c r="AZ919" s="425"/>
      <c r="BA919" s="425"/>
      <c r="BB919" s="425"/>
      <c r="BC919" s="425"/>
      <c r="BD919" s="425"/>
      <c r="BE919" s="425"/>
      <c r="BF919" s="425"/>
      <c r="BG919" s="425"/>
      <c r="BH919" s="425"/>
      <c r="BI919" s="425"/>
      <c r="BJ919" s="425"/>
      <c r="BK919" s="425"/>
    </row>
    <row r="920" spans="1:63" ht="12.75" customHeight="1" x14ac:dyDescent="0.2">
      <c r="A920" s="425"/>
      <c r="B920" s="425"/>
      <c r="C920" s="425"/>
      <c r="D920" s="425"/>
      <c r="E920" s="425"/>
      <c r="F920" s="425"/>
      <c r="G920" s="425"/>
      <c r="H920" s="425"/>
      <c r="I920" s="425"/>
      <c r="J920" s="425"/>
      <c r="K920" s="425"/>
      <c r="L920" s="425"/>
      <c r="M920" s="425"/>
      <c r="N920" s="425"/>
      <c r="O920" s="425"/>
      <c r="P920" s="425"/>
      <c r="Q920" s="425"/>
      <c r="R920" s="425"/>
      <c r="S920" s="425"/>
      <c r="T920" s="425"/>
      <c r="U920" s="425"/>
      <c r="V920" s="425"/>
      <c r="W920" s="425"/>
      <c r="X920" s="425"/>
      <c r="Y920" s="425"/>
      <c r="Z920" s="425"/>
      <c r="AA920" s="425"/>
      <c r="AB920" s="425"/>
      <c r="AC920" s="425"/>
      <c r="AD920" s="425"/>
      <c r="AE920" s="425"/>
      <c r="AF920" s="425"/>
      <c r="AG920" s="425"/>
      <c r="AH920" s="425"/>
      <c r="AI920" s="425"/>
      <c r="AJ920" s="425"/>
      <c r="AK920" s="425"/>
      <c r="AL920" s="425"/>
      <c r="AM920" s="425"/>
      <c r="AN920" s="425"/>
      <c r="AO920" s="425"/>
      <c r="AP920" s="425"/>
      <c r="AQ920" s="425"/>
      <c r="AR920" s="425"/>
      <c r="AS920" s="425"/>
      <c r="AT920" s="425"/>
      <c r="AU920" s="425"/>
      <c r="AV920" s="425"/>
      <c r="AW920" s="425"/>
      <c r="AX920" s="425"/>
      <c r="AY920" s="425"/>
      <c r="AZ920" s="425"/>
      <c r="BA920" s="425"/>
      <c r="BB920" s="425"/>
      <c r="BC920" s="425"/>
      <c r="BD920" s="425"/>
      <c r="BE920" s="425"/>
      <c r="BF920" s="425"/>
      <c r="BG920" s="425"/>
      <c r="BH920" s="425"/>
      <c r="BI920" s="425"/>
      <c r="BJ920" s="425"/>
      <c r="BK920" s="425"/>
    </row>
    <row r="921" spans="1:63" ht="12.75" customHeight="1" x14ac:dyDescent="0.2">
      <c r="A921" s="425"/>
      <c r="B921" s="425"/>
      <c r="C921" s="425"/>
      <c r="D921" s="425"/>
      <c r="E921" s="425"/>
      <c r="F921" s="425"/>
      <c r="G921" s="425"/>
      <c r="H921" s="425"/>
      <c r="I921" s="425"/>
      <c r="J921" s="425"/>
      <c r="K921" s="425"/>
      <c r="L921" s="425"/>
      <c r="M921" s="425"/>
      <c r="N921" s="425"/>
      <c r="O921" s="425"/>
      <c r="P921" s="425"/>
      <c r="Q921" s="425"/>
      <c r="R921" s="425"/>
      <c r="S921" s="425"/>
      <c r="T921" s="425"/>
      <c r="U921" s="425"/>
      <c r="V921" s="425"/>
      <c r="W921" s="425"/>
      <c r="X921" s="425"/>
      <c r="Y921" s="425"/>
      <c r="Z921" s="425"/>
      <c r="AA921" s="425"/>
      <c r="AB921" s="425"/>
      <c r="AC921" s="425"/>
      <c r="AD921" s="425"/>
      <c r="AE921" s="425"/>
      <c r="AF921" s="425"/>
      <c r="AG921" s="425"/>
      <c r="AH921" s="425"/>
      <c r="AI921" s="425"/>
      <c r="AJ921" s="425"/>
      <c r="AK921" s="425"/>
      <c r="AL921" s="425"/>
      <c r="AM921" s="425"/>
      <c r="AN921" s="425"/>
      <c r="AO921" s="425"/>
      <c r="AP921" s="425"/>
      <c r="AQ921" s="425"/>
      <c r="AR921" s="425"/>
      <c r="AS921" s="425"/>
      <c r="AT921" s="425"/>
      <c r="AU921" s="425"/>
      <c r="AV921" s="425"/>
      <c r="AW921" s="425"/>
      <c r="AX921" s="425"/>
      <c r="AY921" s="425"/>
      <c r="AZ921" s="425"/>
      <c r="BA921" s="425"/>
      <c r="BB921" s="425"/>
      <c r="BC921" s="425"/>
      <c r="BD921" s="425"/>
      <c r="BE921" s="425"/>
      <c r="BF921" s="425"/>
      <c r="BG921" s="425"/>
      <c r="BH921" s="425"/>
      <c r="BI921" s="425"/>
      <c r="BJ921" s="425"/>
      <c r="BK921" s="425"/>
    </row>
    <row r="922" spans="1:63" ht="12.75" customHeight="1" x14ac:dyDescent="0.2">
      <c r="A922" s="425"/>
      <c r="B922" s="425"/>
      <c r="C922" s="425"/>
      <c r="D922" s="425"/>
      <c r="E922" s="425"/>
      <c r="F922" s="425"/>
      <c r="G922" s="425"/>
      <c r="H922" s="425"/>
      <c r="I922" s="425"/>
      <c r="J922" s="425"/>
      <c r="K922" s="425"/>
      <c r="L922" s="425"/>
      <c r="M922" s="425"/>
      <c r="N922" s="425"/>
      <c r="O922" s="425"/>
      <c r="P922" s="425"/>
      <c r="Q922" s="425"/>
      <c r="R922" s="425"/>
      <c r="S922" s="425"/>
      <c r="T922" s="425"/>
      <c r="U922" s="425"/>
      <c r="V922" s="425"/>
      <c r="W922" s="425"/>
      <c r="X922" s="425"/>
      <c r="Y922" s="425"/>
      <c r="Z922" s="425"/>
      <c r="AA922" s="425"/>
      <c r="AB922" s="425"/>
      <c r="AC922" s="425"/>
      <c r="AD922" s="425"/>
      <c r="AE922" s="425"/>
      <c r="AF922" s="425"/>
      <c r="AG922" s="425"/>
      <c r="AH922" s="425"/>
      <c r="AI922" s="425"/>
      <c r="AJ922" s="425"/>
      <c r="AK922" s="425"/>
      <c r="AL922" s="425"/>
      <c r="AM922" s="425"/>
      <c r="AN922" s="425"/>
      <c r="AO922" s="425"/>
      <c r="AP922" s="425"/>
      <c r="AQ922" s="425"/>
      <c r="AR922" s="425"/>
      <c r="AS922" s="425"/>
      <c r="AT922" s="425"/>
      <c r="AU922" s="425"/>
      <c r="AV922" s="425"/>
      <c r="AW922" s="425"/>
      <c r="AX922" s="425"/>
      <c r="AY922" s="425"/>
      <c r="AZ922" s="425"/>
      <c r="BA922" s="425"/>
      <c r="BB922" s="425"/>
      <c r="BC922" s="425"/>
      <c r="BD922" s="425"/>
      <c r="BE922" s="425"/>
      <c r="BF922" s="425"/>
      <c r="BG922" s="425"/>
      <c r="BH922" s="425"/>
      <c r="BI922" s="425"/>
      <c r="BJ922" s="425"/>
      <c r="BK922" s="425"/>
    </row>
    <row r="923" spans="1:63" ht="12.75" customHeight="1" x14ac:dyDescent="0.2">
      <c r="A923" s="425"/>
      <c r="B923" s="425"/>
      <c r="C923" s="425"/>
      <c r="D923" s="425"/>
      <c r="E923" s="425"/>
      <c r="F923" s="425"/>
      <c r="G923" s="425"/>
      <c r="H923" s="425"/>
      <c r="I923" s="425"/>
      <c r="J923" s="425"/>
      <c r="K923" s="425"/>
      <c r="L923" s="425"/>
      <c r="M923" s="425"/>
      <c r="N923" s="425"/>
      <c r="O923" s="425"/>
      <c r="P923" s="425"/>
      <c r="Q923" s="425"/>
      <c r="R923" s="425"/>
      <c r="S923" s="425"/>
      <c r="T923" s="425"/>
      <c r="U923" s="425"/>
      <c r="V923" s="425"/>
      <c r="W923" s="425"/>
      <c r="X923" s="425"/>
      <c r="Y923" s="425"/>
      <c r="Z923" s="425"/>
      <c r="AA923" s="425"/>
      <c r="AB923" s="425"/>
      <c r="AC923" s="425"/>
      <c r="AD923" s="425"/>
      <c r="AE923" s="425"/>
      <c r="AF923" s="425"/>
      <c r="AG923" s="425"/>
      <c r="AH923" s="425"/>
      <c r="AI923" s="425"/>
      <c r="AJ923" s="425"/>
      <c r="AK923" s="425"/>
      <c r="AL923" s="425"/>
      <c r="AM923" s="425"/>
      <c r="AN923" s="425"/>
      <c r="AO923" s="425"/>
      <c r="AP923" s="425"/>
      <c r="AQ923" s="425"/>
      <c r="AR923" s="425"/>
      <c r="AS923" s="425"/>
      <c r="AT923" s="425"/>
      <c r="AU923" s="425"/>
      <c r="AV923" s="425"/>
      <c r="AW923" s="425"/>
      <c r="AX923" s="425"/>
      <c r="AY923" s="425"/>
      <c r="AZ923" s="425"/>
      <c r="BA923" s="425"/>
      <c r="BB923" s="425"/>
      <c r="BC923" s="425"/>
      <c r="BD923" s="425"/>
      <c r="BE923" s="425"/>
      <c r="BF923" s="425"/>
      <c r="BG923" s="425"/>
      <c r="BH923" s="425"/>
      <c r="BI923" s="425"/>
      <c r="BJ923" s="425"/>
      <c r="BK923" s="425"/>
    </row>
    <row r="924" spans="1:63" ht="12.75" customHeight="1" x14ac:dyDescent="0.2">
      <c r="A924" s="425"/>
      <c r="B924" s="425"/>
      <c r="C924" s="425"/>
      <c r="D924" s="425"/>
      <c r="E924" s="425"/>
      <c r="F924" s="425"/>
      <c r="G924" s="425"/>
      <c r="H924" s="425"/>
      <c r="I924" s="425"/>
      <c r="J924" s="425"/>
      <c r="K924" s="425"/>
      <c r="L924" s="425"/>
      <c r="M924" s="425"/>
      <c r="N924" s="425"/>
      <c r="O924" s="425"/>
      <c r="P924" s="425"/>
      <c r="Q924" s="425"/>
      <c r="R924" s="425"/>
      <c r="S924" s="425"/>
      <c r="T924" s="425"/>
      <c r="U924" s="425"/>
      <c r="V924" s="425"/>
      <c r="W924" s="425"/>
      <c r="X924" s="425"/>
      <c r="Y924" s="425"/>
      <c r="Z924" s="425"/>
      <c r="AA924" s="425"/>
      <c r="AB924" s="425"/>
      <c r="AC924" s="425"/>
      <c r="AD924" s="425"/>
      <c r="AE924" s="425"/>
      <c r="AF924" s="425"/>
      <c r="AG924" s="425"/>
      <c r="AH924" s="425"/>
      <c r="AI924" s="425"/>
      <c r="AJ924" s="425"/>
      <c r="AK924" s="425"/>
      <c r="AL924" s="425"/>
      <c r="AM924" s="425"/>
      <c r="AN924" s="425"/>
      <c r="AO924" s="425"/>
      <c r="AP924" s="425"/>
      <c r="AQ924" s="425"/>
      <c r="AR924" s="425"/>
      <c r="AS924" s="425"/>
      <c r="AT924" s="425"/>
      <c r="AU924" s="425"/>
      <c r="AV924" s="425"/>
      <c r="AW924" s="425"/>
      <c r="AX924" s="425"/>
      <c r="AY924" s="425"/>
      <c r="AZ924" s="425"/>
      <c r="BA924" s="425"/>
      <c r="BB924" s="425"/>
      <c r="BC924" s="425"/>
      <c r="BD924" s="425"/>
      <c r="BE924" s="425"/>
      <c r="BF924" s="425"/>
      <c r="BG924" s="425"/>
      <c r="BH924" s="425"/>
      <c r="BI924" s="425"/>
      <c r="BJ924" s="425"/>
      <c r="BK924" s="425"/>
    </row>
    <row r="925" spans="1:63" ht="12.75" customHeight="1" x14ac:dyDescent="0.2">
      <c r="A925" s="425"/>
      <c r="B925" s="425"/>
      <c r="C925" s="425"/>
      <c r="D925" s="425"/>
      <c r="E925" s="425"/>
      <c r="F925" s="425"/>
      <c r="G925" s="425"/>
      <c r="H925" s="425"/>
      <c r="I925" s="425"/>
      <c r="J925" s="425"/>
      <c r="K925" s="425"/>
      <c r="L925" s="425"/>
      <c r="M925" s="425"/>
      <c r="N925" s="425"/>
      <c r="O925" s="425"/>
      <c r="P925" s="425"/>
      <c r="Q925" s="425"/>
      <c r="R925" s="425"/>
      <c r="S925" s="425"/>
      <c r="T925" s="425"/>
      <c r="U925" s="425"/>
      <c r="V925" s="425"/>
      <c r="W925" s="425"/>
      <c r="X925" s="425"/>
      <c r="Y925" s="425"/>
      <c r="Z925" s="425"/>
      <c r="AA925" s="425"/>
      <c r="AB925" s="425"/>
      <c r="AC925" s="425"/>
      <c r="AD925" s="425"/>
      <c r="AE925" s="425"/>
      <c r="AF925" s="425"/>
      <c r="AG925" s="425"/>
      <c r="AH925" s="425"/>
      <c r="AI925" s="425"/>
      <c r="AJ925" s="425"/>
      <c r="AK925" s="425"/>
      <c r="AL925" s="425"/>
      <c r="AM925" s="425"/>
      <c r="AN925" s="425"/>
      <c r="AO925" s="425"/>
      <c r="AP925" s="425"/>
      <c r="AQ925" s="425"/>
      <c r="AR925" s="425"/>
      <c r="AS925" s="425"/>
      <c r="AT925" s="425"/>
      <c r="AU925" s="425"/>
      <c r="AV925" s="425"/>
      <c r="AW925" s="425"/>
      <c r="AX925" s="425"/>
      <c r="AY925" s="425"/>
      <c r="AZ925" s="425"/>
      <c r="BA925" s="425"/>
      <c r="BB925" s="425"/>
      <c r="BC925" s="425"/>
      <c r="BD925" s="425"/>
      <c r="BE925" s="425"/>
      <c r="BF925" s="425"/>
      <c r="BG925" s="425"/>
      <c r="BH925" s="425"/>
      <c r="BI925" s="425"/>
      <c r="BJ925" s="425"/>
      <c r="BK925" s="425"/>
    </row>
    <row r="926" spans="1:63" ht="12.75" customHeight="1" x14ac:dyDescent="0.2">
      <c r="A926" s="425"/>
      <c r="B926" s="425"/>
      <c r="C926" s="425"/>
      <c r="D926" s="425"/>
      <c r="E926" s="425"/>
      <c r="F926" s="425"/>
      <c r="G926" s="425"/>
      <c r="H926" s="425"/>
      <c r="I926" s="425"/>
      <c r="J926" s="425"/>
      <c r="K926" s="425"/>
      <c r="L926" s="425"/>
      <c r="M926" s="425"/>
      <c r="N926" s="425"/>
      <c r="O926" s="425"/>
      <c r="P926" s="425"/>
      <c r="Q926" s="425"/>
      <c r="R926" s="425"/>
      <c r="S926" s="425"/>
      <c r="T926" s="425"/>
      <c r="U926" s="425"/>
      <c r="V926" s="425"/>
      <c r="W926" s="425"/>
      <c r="X926" s="425"/>
      <c r="Y926" s="425"/>
      <c r="Z926" s="425"/>
      <c r="AA926" s="425"/>
      <c r="AB926" s="425"/>
      <c r="AC926" s="425"/>
      <c r="AD926" s="425"/>
      <c r="AE926" s="425"/>
      <c r="AF926" s="425"/>
      <c r="AG926" s="425"/>
      <c r="AH926" s="425"/>
      <c r="AI926" s="425"/>
      <c r="AJ926" s="425"/>
      <c r="AK926" s="425"/>
      <c r="AL926" s="425"/>
      <c r="AM926" s="425"/>
      <c r="AN926" s="425"/>
      <c r="AO926" s="425"/>
      <c r="AP926" s="425"/>
      <c r="AQ926" s="425"/>
      <c r="AR926" s="425"/>
      <c r="AS926" s="425"/>
      <c r="AT926" s="425"/>
      <c r="AU926" s="425"/>
      <c r="AV926" s="425"/>
      <c r="AW926" s="425"/>
      <c r="AX926" s="425"/>
      <c r="AY926" s="425"/>
      <c r="AZ926" s="425"/>
      <c r="BA926" s="425"/>
      <c r="BB926" s="425"/>
      <c r="BC926" s="425"/>
      <c r="BD926" s="425"/>
      <c r="BE926" s="425"/>
      <c r="BF926" s="425"/>
      <c r="BG926" s="425"/>
      <c r="BH926" s="425"/>
      <c r="BI926" s="425"/>
      <c r="BJ926" s="425"/>
      <c r="BK926" s="425"/>
    </row>
    <row r="927" spans="1:63" ht="12.75" customHeight="1" x14ac:dyDescent="0.2">
      <c r="A927" s="425"/>
      <c r="B927" s="425"/>
      <c r="C927" s="425"/>
      <c r="D927" s="425"/>
      <c r="E927" s="425"/>
      <c r="F927" s="425"/>
      <c r="G927" s="425"/>
      <c r="H927" s="425"/>
      <c r="I927" s="425"/>
      <c r="J927" s="425"/>
      <c r="K927" s="425"/>
      <c r="L927" s="425"/>
      <c r="M927" s="425"/>
      <c r="N927" s="425"/>
      <c r="O927" s="425"/>
      <c r="P927" s="425"/>
      <c r="Q927" s="425"/>
      <c r="R927" s="425"/>
      <c r="S927" s="425"/>
      <c r="T927" s="425"/>
      <c r="U927" s="425"/>
      <c r="V927" s="425"/>
      <c r="W927" s="425"/>
      <c r="X927" s="425"/>
      <c r="Y927" s="425"/>
      <c r="Z927" s="425"/>
      <c r="AA927" s="425"/>
      <c r="AB927" s="425"/>
      <c r="AC927" s="425"/>
      <c r="AD927" s="425"/>
      <c r="AE927" s="425"/>
      <c r="AF927" s="425"/>
      <c r="AG927" s="425"/>
      <c r="AH927" s="425"/>
      <c r="AI927" s="425"/>
      <c r="AJ927" s="425"/>
      <c r="AK927" s="425"/>
      <c r="AL927" s="425"/>
      <c r="AM927" s="425"/>
      <c r="AN927" s="425"/>
      <c r="AO927" s="425"/>
      <c r="AP927" s="425"/>
      <c r="AQ927" s="425"/>
      <c r="AR927" s="425"/>
      <c r="AS927" s="425"/>
      <c r="AT927" s="425"/>
      <c r="AU927" s="425"/>
      <c r="AV927" s="425"/>
      <c r="AW927" s="425"/>
      <c r="AX927" s="425"/>
      <c r="AY927" s="425"/>
      <c r="AZ927" s="425"/>
      <c r="BA927" s="425"/>
      <c r="BB927" s="425"/>
      <c r="BC927" s="425"/>
      <c r="BD927" s="425"/>
      <c r="BE927" s="425"/>
      <c r="BF927" s="425"/>
      <c r="BG927" s="425"/>
      <c r="BH927" s="425"/>
      <c r="BI927" s="425"/>
      <c r="BJ927" s="425"/>
      <c r="BK927" s="425"/>
    </row>
    <row r="928" spans="1:63" ht="12.75" customHeight="1" x14ac:dyDescent="0.2">
      <c r="A928" s="425"/>
      <c r="B928" s="425"/>
      <c r="C928" s="425"/>
      <c r="D928" s="425"/>
      <c r="E928" s="425"/>
      <c r="F928" s="425"/>
      <c r="G928" s="425"/>
      <c r="H928" s="425"/>
      <c r="I928" s="425"/>
      <c r="J928" s="425"/>
      <c r="K928" s="425"/>
      <c r="L928" s="425"/>
      <c r="M928" s="425"/>
      <c r="N928" s="425"/>
      <c r="O928" s="425"/>
      <c r="P928" s="425"/>
      <c r="Q928" s="425"/>
      <c r="R928" s="425"/>
      <c r="S928" s="425"/>
      <c r="T928" s="425"/>
      <c r="U928" s="425"/>
      <c r="V928" s="425"/>
      <c r="W928" s="425"/>
      <c r="X928" s="425"/>
      <c r="Y928" s="425"/>
      <c r="Z928" s="425"/>
      <c r="AA928" s="425"/>
      <c r="AB928" s="425"/>
      <c r="AC928" s="425"/>
      <c r="AD928" s="425"/>
      <c r="AE928" s="425"/>
      <c r="AF928" s="425"/>
      <c r="AG928" s="425"/>
      <c r="AH928" s="425"/>
      <c r="AI928" s="425"/>
      <c r="AJ928" s="425"/>
      <c r="AK928" s="425"/>
      <c r="AL928" s="425"/>
      <c r="AM928" s="425"/>
      <c r="AN928" s="425"/>
      <c r="AO928" s="425"/>
      <c r="AP928" s="425"/>
      <c r="AQ928" s="425"/>
      <c r="AR928" s="425"/>
      <c r="AS928" s="425"/>
      <c r="AT928" s="425"/>
      <c r="AU928" s="425"/>
      <c r="AV928" s="425"/>
      <c r="AW928" s="425"/>
      <c r="AX928" s="425"/>
      <c r="AY928" s="425"/>
      <c r="AZ928" s="425"/>
      <c r="BA928" s="425"/>
      <c r="BB928" s="425"/>
      <c r="BC928" s="425"/>
      <c r="BD928" s="425"/>
      <c r="BE928" s="425"/>
      <c r="BF928" s="425"/>
      <c r="BG928" s="425"/>
      <c r="BH928" s="425"/>
      <c r="BI928" s="425"/>
      <c r="BJ928" s="425"/>
      <c r="BK928" s="425"/>
    </row>
    <row r="929" spans="1:63" ht="12.75" customHeight="1" x14ac:dyDescent="0.2">
      <c r="A929" s="425"/>
      <c r="B929" s="425"/>
      <c r="C929" s="425"/>
      <c r="D929" s="425"/>
      <c r="E929" s="425"/>
      <c r="F929" s="425"/>
      <c r="G929" s="425"/>
      <c r="H929" s="425"/>
      <c r="I929" s="425"/>
      <c r="J929" s="425"/>
      <c r="K929" s="425"/>
      <c r="L929" s="425"/>
      <c r="M929" s="425"/>
      <c r="N929" s="425"/>
      <c r="O929" s="425"/>
      <c r="P929" s="425"/>
      <c r="Q929" s="425"/>
      <c r="R929" s="425"/>
      <c r="S929" s="425"/>
      <c r="T929" s="425"/>
      <c r="U929" s="425"/>
      <c r="V929" s="425"/>
      <c r="W929" s="425"/>
      <c r="X929" s="425"/>
      <c r="Y929" s="425"/>
      <c r="Z929" s="425"/>
      <c r="AA929" s="425"/>
      <c r="AB929" s="425"/>
      <c r="AC929" s="425"/>
      <c r="AD929" s="425"/>
      <c r="AE929" s="425"/>
      <c r="AF929" s="425"/>
      <c r="AG929" s="425"/>
      <c r="AH929" s="425"/>
      <c r="AI929" s="425"/>
      <c r="AJ929" s="425"/>
      <c r="AK929" s="425"/>
      <c r="AL929" s="425"/>
      <c r="AM929" s="425"/>
      <c r="AN929" s="425"/>
      <c r="AO929" s="425"/>
      <c r="AP929" s="425"/>
      <c r="AQ929" s="425"/>
      <c r="AR929" s="425"/>
      <c r="AS929" s="425"/>
      <c r="AT929" s="425"/>
      <c r="AU929" s="425"/>
      <c r="AV929" s="425"/>
      <c r="AW929" s="425"/>
      <c r="AX929" s="425"/>
      <c r="AY929" s="425"/>
      <c r="AZ929" s="425"/>
      <c r="BA929" s="425"/>
      <c r="BB929" s="425"/>
      <c r="BC929" s="425"/>
      <c r="BD929" s="425"/>
      <c r="BE929" s="425"/>
      <c r="BF929" s="425"/>
      <c r="BG929" s="425"/>
      <c r="BH929" s="425"/>
      <c r="BI929" s="425"/>
      <c r="BJ929" s="425"/>
      <c r="BK929" s="425"/>
    </row>
    <row r="930" spans="1:63" ht="12.75" customHeight="1" x14ac:dyDescent="0.2">
      <c r="A930" s="425"/>
      <c r="B930" s="425"/>
      <c r="C930" s="425"/>
      <c r="D930" s="425"/>
      <c r="E930" s="425"/>
      <c r="F930" s="425"/>
      <c r="G930" s="425"/>
      <c r="H930" s="425"/>
      <c r="I930" s="425"/>
      <c r="J930" s="425"/>
      <c r="K930" s="425"/>
      <c r="L930" s="425"/>
      <c r="M930" s="425"/>
      <c r="N930" s="425"/>
      <c r="O930" s="425"/>
      <c r="P930" s="425"/>
      <c r="Q930" s="425"/>
      <c r="R930" s="425"/>
      <c r="S930" s="425"/>
      <c r="T930" s="425"/>
      <c r="U930" s="425"/>
      <c r="V930" s="425"/>
      <c r="W930" s="425"/>
      <c r="X930" s="425"/>
      <c r="Y930" s="425"/>
      <c r="Z930" s="425"/>
      <c r="AA930" s="425"/>
      <c r="AB930" s="425"/>
      <c r="AC930" s="425"/>
      <c r="AD930" s="425"/>
      <c r="AE930" s="425"/>
      <c r="AF930" s="425"/>
      <c r="AG930" s="425"/>
      <c r="AH930" s="425"/>
      <c r="AI930" s="425"/>
      <c r="AJ930" s="425"/>
      <c r="AK930" s="425"/>
      <c r="AL930" s="425"/>
      <c r="AM930" s="425"/>
      <c r="AN930" s="425"/>
      <c r="AO930" s="425"/>
      <c r="AP930" s="425"/>
      <c r="AQ930" s="425"/>
      <c r="AR930" s="425"/>
      <c r="AS930" s="425"/>
      <c r="AT930" s="425"/>
      <c r="AU930" s="425"/>
      <c r="AV930" s="425"/>
      <c r="AW930" s="425"/>
      <c r="AX930" s="425"/>
      <c r="AY930" s="425"/>
      <c r="AZ930" s="425"/>
      <c r="BA930" s="425"/>
      <c r="BB930" s="425"/>
      <c r="BC930" s="425"/>
      <c r="BD930" s="425"/>
      <c r="BE930" s="425"/>
      <c r="BF930" s="425"/>
      <c r="BG930" s="425"/>
      <c r="BH930" s="425"/>
      <c r="BI930" s="425"/>
      <c r="BJ930" s="425"/>
      <c r="BK930" s="425"/>
    </row>
    <row r="931" spans="1:63" ht="12.75" customHeight="1" x14ac:dyDescent="0.2">
      <c r="A931" s="425"/>
      <c r="B931" s="425"/>
      <c r="C931" s="425"/>
      <c r="D931" s="425"/>
      <c r="E931" s="425"/>
      <c r="F931" s="425"/>
      <c r="G931" s="425"/>
      <c r="H931" s="425"/>
      <c r="I931" s="425"/>
      <c r="J931" s="425"/>
      <c r="K931" s="425"/>
      <c r="L931" s="425"/>
      <c r="M931" s="425"/>
      <c r="N931" s="425"/>
      <c r="O931" s="425"/>
      <c r="P931" s="425"/>
      <c r="Q931" s="425"/>
      <c r="R931" s="425"/>
      <c r="S931" s="425"/>
      <c r="T931" s="425"/>
      <c r="U931" s="425"/>
      <c r="V931" s="425"/>
      <c r="W931" s="425"/>
      <c r="X931" s="425"/>
      <c r="Y931" s="425"/>
      <c r="Z931" s="425"/>
      <c r="AA931" s="425"/>
      <c r="AB931" s="425"/>
      <c r="AC931" s="425"/>
      <c r="AD931" s="425"/>
      <c r="AE931" s="425"/>
      <c r="AF931" s="425"/>
      <c r="AG931" s="425"/>
      <c r="AH931" s="425"/>
      <c r="AI931" s="425"/>
      <c r="AJ931" s="425"/>
      <c r="AK931" s="425"/>
      <c r="AL931" s="425"/>
      <c r="AM931" s="425"/>
      <c r="AN931" s="425"/>
      <c r="AO931" s="425"/>
      <c r="AP931" s="425"/>
      <c r="AQ931" s="425"/>
      <c r="AR931" s="425"/>
      <c r="AS931" s="425"/>
      <c r="AT931" s="425"/>
      <c r="AU931" s="425"/>
      <c r="AV931" s="425"/>
      <c r="AW931" s="425"/>
      <c r="AX931" s="425"/>
      <c r="AY931" s="425"/>
      <c r="AZ931" s="425"/>
      <c r="BA931" s="425"/>
      <c r="BB931" s="425"/>
      <c r="BC931" s="425"/>
      <c r="BD931" s="425"/>
      <c r="BE931" s="425"/>
      <c r="BF931" s="425"/>
      <c r="BG931" s="425"/>
      <c r="BH931" s="425"/>
      <c r="BI931" s="425"/>
      <c r="BJ931" s="425"/>
      <c r="BK931" s="425"/>
    </row>
    <row r="932" spans="1:63" ht="12.75" customHeight="1" x14ac:dyDescent="0.2">
      <c r="A932" s="425"/>
      <c r="B932" s="425"/>
      <c r="C932" s="425"/>
      <c r="D932" s="425"/>
      <c r="E932" s="425"/>
      <c r="F932" s="425"/>
      <c r="G932" s="425"/>
      <c r="H932" s="425"/>
      <c r="I932" s="425"/>
      <c r="J932" s="425"/>
      <c r="K932" s="425"/>
      <c r="L932" s="425"/>
      <c r="M932" s="425"/>
      <c r="N932" s="425"/>
      <c r="O932" s="425"/>
      <c r="P932" s="425"/>
      <c r="Q932" s="425"/>
      <c r="R932" s="425"/>
      <c r="S932" s="425"/>
      <c r="T932" s="425"/>
      <c r="U932" s="425"/>
      <c r="V932" s="425"/>
      <c r="W932" s="425"/>
      <c r="X932" s="425"/>
      <c r="Y932" s="425"/>
      <c r="Z932" s="425"/>
      <c r="AA932" s="425"/>
      <c r="AB932" s="425"/>
      <c r="AC932" s="425"/>
      <c r="AD932" s="425"/>
      <c r="AE932" s="425"/>
      <c r="AF932" s="425"/>
      <c r="AG932" s="425"/>
      <c r="AH932" s="425"/>
      <c r="AI932" s="425"/>
      <c r="AJ932" s="425"/>
      <c r="AK932" s="425"/>
      <c r="AL932" s="425"/>
      <c r="AM932" s="425"/>
      <c r="AN932" s="425"/>
      <c r="AO932" s="425"/>
      <c r="AP932" s="425"/>
      <c r="AQ932" s="425"/>
      <c r="AR932" s="425"/>
      <c r="AS932" s="425"/>
      <c r="AT932" s="425"/>
      <c r="AU932" s="425"/>
      <c r="AV932" s="425"/>
      <c r="AW932" s="425"/>
      <c r="AX932" s="425"/>
      <c r="AY932" s="425"/>
      <c r="AZ932" s="425"/>
      <c r="BA932" s="425"/>
      <c r="BB932" s="425"/>
      <c r="BC932" s="425"/>
      <c r="BD932" s="425"/>
      <c r="BE932" s="425"/>
      <c r="BF932" s="425"/>
      <c r="BG932" s="425"/>
      <c r="BH932" s="425"/>
      <c r="BI932" s="425"/>
      <c r="BJ932" s="425"/>
      <c r="BK932" s="425"/>
    </row>
    <row r="933" spans="1:63" ht="12.75" customHeight="1" x14ac:dyDescent="0.2">
      <c r="A933" s="425"/>
      <c r="B933" s="425"/>
      <c r="C933" s="425"/>
      <c r="D933" s="425"/>
      <c r="E933" s="425"/>
      <c r="F933" s="425"/>
      <c r="G933" s="425"/>
      <c r="H933" s="425"/>
      <c r="I933" s="425"/>
      <c r="J933" s="425"/>
      <c r="K933" s="425"/>
      <c r="L933" s="425"/>
      <c r="M933" s="425"/>
      <c r="N933" s="425"/>
      <c r="O933" s="425"/>
      <c r="P933" s="425"/>
      <c r="Q933" s="425"/>
      <c r="R933" s="425"/>
      <c r="S933" s="425"/>
      <c r="T933" s="425"/>
      <c r="U933" s="425"/>
      <c r="V933" s="425"/>
      <c r="W933" s="425"/>
      <c r="X933" s="425"/>
      <c r="Y933" s="425"/>
      <c r="Z933" s="425"/>
      <c r="AA933" s="425"/>
      <c r="AB933" s="425"/>
      <c r="AC933" s="425"/>
      <c r="AD933" s="425"/>
      <c r="AE933" s="425"/>
      <c r="AF933" s="425"/>
      <c r="AG933" s="425"/>
      <c r="AH933" s="425"/>
      <c r="AI933" s="425"/>
      <c r="AJ933" s="425"/>
      <c r="AK933" s="425"/>
      <c r="AL933" s="425"/>
      <c r="AM933" s="425"/>
      <c r="AN933" s="425"/>
      <c r="AO933" s="425"/>
      <c r="AP933" s="425"/>
      <c r="AQ933" s="425"/>
      <c r="AR933" s="425"/>
      <c r="AS933" s="425"/>
      <c r="AT933" s="425"/>
      <c r="AU933" s="425"/>
      <c r="AV933" s="425"/>
      <c r="AW933" s="425"/>
      <c r="AX933" s="425"/>
      <c r="AY933" s="425"/>
      <c r="AZ933" s="425"/>
      <c r="BA933" s="425"/>
      <c r="BB933" s="425"/>
      <c r="BC933" s="425"/>
      <c r="BD933" s="425"/>
      <c r="BE933" s="425"/>
      <c r="BF933" s="425"/>
      <c r="BG933" s="425"/>
      <c r="BH933" s="425"/>
      <c r="BI933" s="425"/>
      <c r="BJ933" s="425"/>
      <c r="BK933" s="425"/>
    </row>
    <row r="934" spans="1:63" ht="12.75" customHeight="1" x14ac:dyDescent="0.2">
      <c r="A934" s="425"/>
      <c r="B934" s="425"/>
      <c r="C934" s="425"/>
      <c r="D934" s="425"/>
      <c r="E934" s="425"/>
      <c r="F934" s="425"/>
      <c r="G934" s="425"/>
      <c r="H934" s="425"/>
      <c r="I934" s="425"/>
      <c r="J934" s="425"/>
      <c r="K934" s="425"/>
      <c r="L934" s="425"/>
      <c r="M934" s="425"/>
      <c r="N934" s="425"/>
      <c r="O934" s="425"/>
      <c r="P934" s="425"/>
      <c r="Q934" s="425"/>
      <c r="R934" s="425"/>
      <c r="S934" s="425"/>
      <c r="T934" s="425"/>
      <c r="U934" s="425"/>
      <c r="V934" s="425"/>
      <c r="W934" s="425"/>
      <c r="X934" s="425"/>
      <c r="Y934" s="425"/>
      <c r="Z934" s="425"/>
      <c r="AA934" s="425"/>
      <c r="AB934" s="425"/>
      <c r="AC934" s="425"/>
      <c r="AD934" s="425"/>
      <c r="AE934" s="425"/>
      <c r="AF934" s="425"/>
      <c r="AG934" s="425"/>
      <c r="AH934" s="425"/>
      <c r="AI934" s="425"/>
      <c r="AJ934" s="425"/>
      <c r="AK934" s="425"/>
      <c r="AL934" s="425"/>
      <c r="AM934" s="425"/>
      <c r="AN934" s="425"/>
      <c r="AO934" s="425"/>
      <c r="AP934" s="425"/>
      <c r="AQ934" s="425"/>
      <c r="AR934" s="425"/>
      <c r="AS934" s="425"/>
      <c r="AT934" s="425"/>
      <c r="AU934" s="425"/>
      <c r="AV934" s="425"/>
      <c r="AW934" s="425"/>
      <c r="AX934" s="425"/>
      <c r="AY934" s="425"/>
      <c r="AZ934" s="425"/>
      <c r="BA934" s="425"/>
      <c r="BB934" s="425"/>
      <c r="BC934" s="425"/>
      <c r="BD934" s="425"/>
      <c r="BE934" s="425"/>
      <c r="BF934" s="425"/>
      <c r="BG934" s="425"/>
      <c r="BH934" s="425"/>
      <c r="BI934" s="425"/>
      <c r="BJ934" s="425"/>
      <c r="BK934" s="425"/>
    </row>
    <row r="935" spans="1:63" ht="12.75" customHeight="1" x14ac:dyDescent="0.2">
      <c r="A935" s="425"/>
      <c r="B935" s="425"/>
      <c r="C935" s="425"/>
      <c r="D935" s="425"/>
      <c r="E935" s="425"/>
      <c r="F935" s="425"/>
      <c r="G935" s="425"/>
      <c r="H935" s="425"/>
      <c r="I935" s="425"/>
      <c r="J935" s="425"/>
      <c r="K935" s="425"/>
      <c r="L935" s="425"/>
      <c r="M935" s="425"/>
      <c r="N935" s="425"/>
      <c r="O935" s="425"/>
      <c r="P935" s="425"/>
      <c r="Q935" s="425"/>
      <c r="R935" s="425"/>
      <c r="S935" s="425"/>
      <c r="T935" s="425"/>
      <c r="U935" s="425"/>
      <c r="V935" s="425"/>
      <c r="W935" s="425"/>
      <c r="X935" s="425"/>
      <c r="Y935" s="425"/>
      <c r="Z935" s="425"/>
      <c r="AA935" s="425"/>
      <c r="AB935" s="425"/>
      <c r="AC935" s="425"/>
      <c r="AD935" s="425"/>
      <c r="AE935" s="425"/>
      <c r="AF935" s="425"/>
      <c r="AG935" s="425"/>
      <c r="AH935" s="425"/>
      <c r="AI935" s="425"/>
      <c r="AJ935" s="425"/>
      <c r="AK935" s="425"/>
      <c r="AL935" s="425"/>
      <c r="AM935" s="425"/>
      <c r="AN935" s="425"/>
      <c r="AO935" s="425"/>
      <c r="AP935" s="425"/>
      <c r="AQ935" s="425"/>
      <c r="AR935" s="425"/>
      <c r="AS935" s="425"/>
      <c r="AT935" s="425"/>
      <c r="AU935" s="425"/>
      <c r="AV935" s="425"/>
      <c r="AW935" s="425"/>
      <c r="AX935" s="425"/>
      <c r="AY935" s="425"/>
      <c r="AZ935" s="425"/>
      <c r="BA935" s="425"/>
      <c r="BB935" s="425"/>
      <c r="BC935" s="425"/>
      <c r="BD935" s="425"/>
      <c r="BE935" s="425"/>
      <c r="BF935" s="425"/>
      <c r="BG935" s="425"/>
      <c r="BH935" s="425"/>
      <c r="BI935" s="425"/>
      <c r="BJ935" s="425"/>
      <c r="BK935" s="425"/>
    </row>
    <row r="936" spans="1:63" ht="12.75" customHeight="1" x14ac:dyDescent="0.2">
      <c r="A936" s="425"/>
      <c r="B936" s="425"/>
      <c r="C936" s="425"/>
      <c r="D936" s="425"/>
      <c r="E936" s="425"/>
      <c r="F936" s="425"/>
      <c r="G936" s="425"/>
      <c r="H936" s="425"/>
      <c r="I936" s="425"/>
      <c r="J936" s="425"/>
      <c r="K936" s="425"/>
      <c r="L936" s="425"/>
      <c r="M936" s="425"/>
      <c r="N936" s="425"/>
      <c r="O936" s="425"/>
      <c r="P936" s="425"/>
      <c r="Q936" s="425"/>
      <c r="R936" s="425"/>
      <c r="S936" s="425"/>
      <c r="T936" s="425"/>
      <c r="U936" s="425"/>
      <c r="V936" s="425"/>
      <c r="W936" s="425"/>
      <c r="X936" s="425"/>
      <c r="Y936" s="425"/>
      <c r="Z936" s="425"/>
      <c r="AA936" s="425"/>
      <c r="AB936" s="425"/>
      <c r="AC936" s="425"/>
      <c r="AD936" s="425"/>
      <c r="AE936" s="425"/>
      <c r="AF936" s="425"/>
      <c r="AG936" s="425"/>
      <c r="AH936" s="425"/>
      <c r="AI936" s="425"/>
      <c r="AJ936" s="425"/>
      <c r="AK936" s="425"/>
      <c r="AL936" s="425"/>
      <c r="AM936" s="425"/>
      <c r="AN936" s="425"/>
      <c r="AO936" s="425"/>
      <c r="AP936" s="425"/>
      <c r="AQ936" s="425"/>
      <c r="AR936" s="425"/>
      <c r="AS936" s="425"/>
      <c r="AT936" s="425"/>
      <c r="AU936" s="425"/>
      <c r="AV936" s="425"/>
      <c r="AW936" s="425"/>
      <c r="AX936" s="425"/>
      <c r="AY936" s="425"/>
      <c r="AZ936" s="425"/>
      <c r="BA936" s="425"/>
      <c r="BB936" s="425"/>
      <c r="BC936" s="425"/>
      <c r="BD936" s="425"/>
      <c r="BE936" s="425"/>
      <c r="BF936" s="425"/>
      <c r="BG936" s="425"/>
      <c r="BH936" s="425"/>
      <c r="BI936" s="425"/>
      <c r="BJ936" s="425"/>
      <c r="BK936" s="425"/>
    </row>
    <row r="937" spans="1:63" ht="12.75" customHeight="1" x14ac:dyDescent="0.2">
      <c r="A937" s="425"/>
      <c r="B937" s="425"/>
      <c r="C937" s="425"/>
      <c r="D937" s="425"/>
      <c r="E937" s="425"/>
      <c r="F937" s="425"/>
      <c r="G937" s="425"/>
      <c r="H937" s="425"/>
      <c r="I937" s="425"/>
      <c r="J937" s="425"/>
      <c r="K937" s="425"/>
      <c r="L937" s="425"/>
      <c r="M937" s="425"/>
      <c r="N937" s="425"/>
      <c r="O937" s="425"/>
      <c r="P937" s="425"/>
      <c r="Q937" s="425"/>
      <c r="R937" s="425"/>
      <c r="S937" s="425"/>
      <c r="T937" s="425"/>
      <c r="U937" s="425"/>
      <c r="V937" s="425"/>
      <c r="W937" s="425"/>
      <c r="X937" s="425"/>
      <c r="Y937" s="425"/>
      <c r="Z937" s="425"/>
      <c r="AA937" s="425"/>
      <c r="AB937" s="425"/>
      <c r="AC937" s="425"/>
      <c r="AD937" s="425"/>
      <c r="AE937" s="425"/>
      <c r="AF937" s="425"/>
      <c r="AG937" s="425"/>
      <c r="AH937" s="425"/>
      <c r="AI937" s="425"/>
      <c r="AJ937" s="425"/>
      <c r="AK937" s="425"/>
      <c r="AL937" s="425"/>
      <c r="AM937" s="425"/>
      <c r="AN937" s="425"/>
      <c r="AO937" s="425"/>
      <c r="AP937" s="425"/>
      <c r="AQ937" s="425"/>
      <c r="AR937" s="425"/>
      <c r="AS937" s="425"/>
      <c r="AT937" s="425"/>
      <c r="AU937" s="425"/>
      <c r="AV937" s="425"/>
      <c r="AW937" s="425"/>
      <c r="AX937" s="425"/>
      <c r="AY937" s="425"/>
      <c r="AZ937" s="425"/>
      <c r="BA937" s="425"/>
      <c r="BB937" s="425"/>
      <c r="BC937" s="425"/>
      <c r="BD937" s="425"/>
      <c r="BE937" s="425"/>
      <c r="BF937" s="425"/>
      <c r="BG937" s="425"/>
      <c r="BH937" s="425"/>
      <c r="BI937" s="425"/>
      <c r="BJ937" s="425"/>
      <c r="BK937" s="425"/>
    </row>
    <row r="938" spans="1:63" ht="12.75" customHeight="1" x14ac:dyDescent="0.2">
      <c r="A938" s="425"/>
      <c r="B938" s="425"/>
      <c r="C938" s="425"/>
      <c r="D938" s="425"/>
      <c r="E938" s="425"/>
      <c r="F938" s="425"/>
      <c r="G938" s="425"/>
      <c r="H938" s="425"/>
      <c r="I938" s="425"/>
      <c r="J938" s="425"/>
      <c r="K938" s="425"/>
      <c r="L938" s="425"/>
      <c r="M938" s="425"/>
      <c r="N938" s="425"/>
      <c r="O938" s="425"/>
      <c r="P938" s="425"/>
      <c r="Q938" s="425"/>
      <c r="R938" s="425"/>
      <c r="S938" s="425"/>
      <c r="T938" s="425"/>
      <c r="U938" s="425"/>
      <c r="V938" s="425"/>
      <c r="W938" s="425"/>
      <c r="X938" s="425"/>
      <c r="Y938" s="425"/>
      <c r="Z938" s="425"/>
      <c r="AA938" s="425"/>
      <c r="AB938" s="425"/>
      <c r="AC938" s="425"/>
      <c r="AD938" s="425"/>
      <c r="AE938" s="425"/>
      <c r="AF938" s="425"/>
      <c r="AG938" s="425"/>
      <c r="AH938" s="425"/>
      <c r="AI938" s="425"/>
      <c r="AJ938" s="425"/>
      <c r="AK938" s="425"/>
      <c r="AL938" s="425"/>
      <c r="AM938" s="425"/>
      <c r="AN938" s="425"/>
      <c r="AO938" s="425"/>
      <c r="AP938" s="425"/>
      <c r="AQ938" s="425"/>
      <c r="AR938" s="425"/>
      <c r="AS938" s="425"/>
      <c r="AT938" s="425"/>
      <c r="AU938" s="425"/>
      <c r="AV938" s="425"/>
      <c r="AW938" s="425"/>
      <c r="AX938" s="425"/>
      <c r="AY938" s="425"/>
      <c r="AZ938" s="425"/>
      <c r="BA938" s="425"/>
      <c r="BB938" s="425"/>
      <c r="BC938" s="425"/>
      <c r="BD938" s="425"/>
      <c r="BE938" s="425"/>
      <c r="BF938" s="425"/>
      <c r="BG938" s="425"/>
      <c r="BH938" s="425"/>
      <c r="BI938" s="425"/>
      <c r="BJ938" s="425"/>
      <c r="BK938" s="425"/>
    </row>
    <row r="939" spans="1:63" ht="12.75" customHeight="1" x14ac:dyDescent="0.2">
      <c r="A939" s="425"/>
      <c r="B939" s="425"/>
      <c r="C939" s="425"/>
      <c r="D939" s="425"/>
      <c r="E939" s="425"/>
      <c r="F939" s="425"/>
      <c r="G939" s="425"/>
      <c r="H939" s="425"/>
      <c r="I939" s="425"/>
      <c r="J939" s="425"/>
      <c r="K939" s="425"/>
      <c r="L939" s="425"/>
      <c r="M939" s="425"/>
      <c r="N939" s="425"/>
      <c r="O939" s="425"/>
      <c r="P939" s="425"/>
      <c r="Q939" s="425"/>
      <c r="R939" s="425"/>
      <c r="S939" s="425"/>
      <c r="T939" s="425"/>
      <c r="U939" s="425"/>
      <c r="V939" s="425"/>
      <c r="W939" s="425"/>
      <c r="X939" s="425"/>
      <c r="Y939" s="425"/>
      <c r="Z939" s="425"/>
      <c r="AA939" s="425"/>
      <c r="AB939" s="425"/>
      <c r="AC939" s="425"/>
      <c r="AD939" s="425"/>
      <c r="AE939" s="425"/>
      <c r="AF939" s="425"/>
      <c r="AG939" s="425"/>
      <c r="AH939" s="425"/>
      <c r="AI939" s="425"/>
      <c r="AJ939" s="425"/>
      <c r="AK939" s="425"/>
      <c r="AL939" s="425"/>
      <c r="AM939" s="425"/>
      <c r="AN939" s="425"/>
      <c r="AO939" s="425"/>
      <c r="AP939" s="425"/>
      <c r="AQ939" s="425"/>
      <c r="AR939" s="425"/>
      <c r="AS939" s="425"/>
      <c r="AT939" s="425"/>
      <c r="AU939" s="425"/>
      <c r="AV939" s="425"/>
      <c r="AW939" s="425"/>
      <c r="AX939" s="425"/>
      <c r="AY939" s="425"/>
      <c r="AZ939" s="425"/>
      <c r="BA939" s="425"/>
      <c r="BB939" s="425"/>
      <c r="BC939" s="425"/>
      <c r="BD939" s="425"/>
      <c r="BE939" s="425"/>
      <c r="BF939" s="425"/>
      <c r="BG939" s="425"/>
      <c r="BH939" s="425"/>
      <c r="BI939" s="425"/>
      <c r="BJ939" s="425"/>
      <c r="BK939" s="425"/>
    </row>
    <row r="940" spans="1:63" ht="12.75" customHeight="1" x14ac:dyDescent="0.2">
      <c r="A940" s="425"/>
      <c r="B940" s="425"/>
      <c r="C940" s="425"/>
      <c r="D940" s="425"/>
      <c r="E940" s="425"/>
      <c r="F940" s="425"/>
      <c r="G940" s="425"/>
      <c r="H940" s="425"/>
      <c r="I940" s="425"/>
      <c r="J940" s="425"/>
      <c r="K940" s="425"/>
      <c r="L940" s="425"/>
      <c r="M940" s="425"/>
      <c r="N940" s="425"/>
      <c r="O940" s="425"/>
      <c r="P940" s="425"/>
      <c r="Q940" s="425"/>
      <c r="R940" s="425"/>
      <c r="S940" s="425"/>
      <c r="T940" s="425"/>
      <c r="U940" s="425"/>
      <c r="V940" s="425"/>
      <c r="W940" s="425"/>
      <c r="X940" s="425"/>
      <c r="Y940" s="425"/>
      <c r="Z940" s="425"/>
      <c r="AA940" s="425"/>
      <c r="AB940" s="425"/>
      <c r="AC940" s="425"/>
      <c r="AD940" s="425"/>
      <c r="AE940" s="425"/>
      <c r="AF940" s="425"/>
      <c r="AG940" s="425"/>
      <c r="AH940" s="425"/>
      <c r="AI940" s="425"/>
      <c r="AJ940" s="425"/>
      <c r="AK940" s="425"/>
      <c r="AL940" s="425"/>
      <c r="AM940" s="425"/>
      <c r="AN940" s="425"/>
      <c r="AO940" s="425"/>
      <c r="AP940" s="425"/>
      <c r="AQ940" s="425"/>
      <c r="AR940" s="425"/>
      <c r="AS940" s="425"/>
      <c r="AT940" s="425"/>
      <c r="AU940" s="425"/>
      <c r="AV940" s="425"/>
      <c r="AW940" s="425"/>
      <c r="AX940" s="425"/>
      <c r="AY940" s="425"/>
      <c r="AZ940" s="425"/>
      <c r="BA940" s="425"/>
      <c r="BB940" s="425"/>
      <c r="BC940" s="425"/>
      <c r="BD940" s="425"/>
      <c r="BE940" s="425"/>
      <c r="BF940" s="425"/>
      <c r="BG940" s="425"/>
      <c r="BH940" s="425"/>
      <c r="BI940" s="425"/>
      <c r="BJ940" s="425"/>
      <c r="BK940" s="425"/>
    </row>
    <row r="941" spans="1:63" ht="12.75" customHeight="1" x14ac:dyDescent="0.2">
      <c r="A941" s="425"/>
      <c r="B941" s="425"/>
      <c r="C941" s="425"/>
      <c r="D941" s="425"/>
      <c r="E941" s="425"/>
      <c r="F941" s="425"/>
      <c r="G941" s="425"/>
      <c r="H941" s="425"/>
      <c r="I941" s="425"/>
      <c r="J941" s="425"/>
      <c r="K941" s="425"/>
      <c r="L941" s="425"/>
      <c r="M941" s="425"/>
      <c r="N941" s="425"/>
      <c r="O941" s="425"/>
      <c r="P941" s="425"/>
      <c r="Q941" s="425"/>
      <c r="R941" s="425"/>
      <c r="S941" s="425"/>
      <c r="T941" s="425"/>
      <c r="U941" s="425"/>
      <c r="V941" s="425"/>
      <c r="W941" s="425"/>
      <c r="X941" s="425"/>
      <c r="Y941" s="425"/>
      <c r="Z941" s="425"/>
      <c r="AA941" s="425"/>
      <c r="AB941" s="425"/>
      <c r="AC941" s="425"/>
      <c r="AD941" s="425"/>
      <c r="AE941" s="425"/>
      <c r="AF941" s="425"/>
      <c r="AG941" s="425"/>
      <c r="AH941" s="425"/>
      <c r="AI941" s="425"/>
      <c r="AJ941" s="425"/>
      <c r="AK941" s="425"/>
      <c r="AL941" s="425"/>
      <c r="AM941" s="425"/>
      <c r="AN941" s="425"/>
      <c r="AO941" s="425"/>
      <c r="AP941" s="425"/>
      <c r="AQ941" s="425"/>
      <c r="AR941" s="425"/>
      <c r="AS941" s="425"/>
      <c r="AT941" s="425"/>
      <c r="AU941" s="425"/>
      <c r="AV941" s="425"/>
      <c r="AW941" s="425"/>
      <c r="AX941" s="425"/>
      <c r="AY941" s="425"/>
      <c r="AZ941" s="425"/>
      <c r="BA941" s="425"/>
      <c r="BB941" s="425"/>
      <c r="BC941" s="425"/>
      <c r="BD941" s="425"/>
      <c r="BE941" s="425"/>
      <c r="BF941" s="425"/>
      <c r="BG941" s="425"/>
      <c r="BH941" s="425"/>
      <c r="BI941" s="425"/>
      <c r="BJ941" s="425"/>
      <c r="BK941" s="425"/>
    </row>
    <row r="942" spans="1:63" ht="12.75" customHeight="1" x14ac:dyDescent="0.2">
      <c r="A942" s="425"/>
      <c r="B942" s="425"/>
      <c r="C942" s="425"/>
      <c r="D942" s="425"/>
      <c r="E942" s="425"/>
      <c r="F942" s="425"/>
      <c r="G942" s="425"/>
      <c r="H942" s="425"/>
      <c r="I942" s="425"/>
      <c r="J942" s="425"/>
      <c r="K942" s="425"/>
      <c r="L942" s="425"/>
      <c r="M942" s="425"/>
      <c r="N942" s="425"/>
      <c r="O942" s="425"/>
      <c r="P942" s="425"/>
      <c r="Q942" s="425"/>
      <c r="R942" s="425"/>
      <c r="S942" s="425"/>
      <c r="T942" s="425"/>
      <c r="U942" s="425"/>
      <c r="V942" s="425"/>
      <c r="W942" s="425"/>
      <c r="X942" s="425"/>
      <c r="Y942" s="425"/>
      <c r="Z942" s="425"/>
      <c r="AA942" s="425"/>
      <c r="AB942" s="425"/>
      <c r="AC942" s="425"/>
      <c r="AD942" s="425"/>
      <c r="AE942" s="425"/>
      <c r="AF942" s="425"/>
      <c r="AG942" s="425"/>
      <c r="AH942" s="425"/>
      <c r="AI942" s="425"/>
      <c r="AJ942" s="425"/>
      <c r="AK942" s="425"/>
      <c r="AL942" s="425"/>
      <c r="AM942" s="425"/>
      <c r="AN942" s="425"/>
      <c r="AO942" s="425"/>
      <c r="AP942" s="425"/>
      <c r="AQ942" s="425"/>
      <c r="AR942" s="425"/>
      <c r="AS942" s="425"/>
      <c r="AT942" s="425"/>
      <c r="AU942" s="425"/>
      <c r="AV942" s="425"/>
      <c r="AW942" s="425"/>
      <c r="AX942" s="425"/>
      <c r="AY942" s="425"/>
      <c r="AZ942" s="425"/>
      <c r="BA942" s="425"/>
      <c r="BB942" s="425"/>
      <c r="BC942" s="425"/>
      <c r="BD942" s="425"/>
      <c r="BE942" s="425"/>
      <c r="BF942" s="425"/>
      <c r="BG942" s="425"/>
      <c r="BH942" s="425"/>
      <c r="BI942" s="425"/>
      <c r="BJ942" s="425"/>
      <c r="BK942" s="425"/>
    </row>
    <row r="943" spans="1:63" ht="12.75" customHeight="1" x14ac:dyDescent="0.2">
      <c r="A943" s="425"/>
      <c r="B943" s="425"/>
      <c r="C943" s="425"/>
      <c r="D943" s="425"/>
      <c r="E943" s="425"/>
      <c r="F943" s="425"/>
      <c r="G943" s="425"/>
      <c r="H943" s="425"/>
      <c r="I943" s="425"/>
      <c r="J943" s="425"/>
      <c r="K943" s="425"/>
      <c r="L943" s="425"/>
      <c r="M943" s="425"/>
      <c r="N943" s="425"/>
      <c r="O943" s="425"/>
      <c r="P943" s="425"/>
      <c r="Q943" s="425"/>
      <c r="R943" s="425"/>
      <c r="S943" s="425"/>
      <c r="T943" s="425"/>
      <c r="U943" s="425"/>
      <c r="V943" s="425"/>
      <c r="W943" s="425"/>
      <c r="X943" s="425"/>
      <c r="Y943" s="425"/>
      <c r="Z943" s="425"/>
      <c r="AA943" s="425"/>
      <c r="AB943" s="425"/>
      <c r="AC943" s="425"/>
      <c r="AD943" s="425"/>
      <c r="AE943" s="425"/>
      <c r="AF943" s="425"/>
      <c r="AG943" s="425"/>
      <c r="AH943" s="425"/>
      <c r="AI943" s="425"/>
      <c r="AJ943" s="425"/>
      <c r="AK943" s="425"/>
      <c r="AL943" s="425"/>
      <c r="AM943" s="425"/>
      <c r="AN943" s="425"/>
      <c r="AO943" s="425"/>
      <c r="AP943" s="425"/>
      <c r="AQ943" s="425"/>
      <c r="AR943" s="425"/>
      <c r="AS943" s="425"/>
      <c r="AT943" s="425"/>
      <c r="AU943" s="425"/>
      <c r="AV943" s="425"/>
      <c r="AW943" s="425"/>
      <c r="AX943" s="425"/>
      <c r="AY943" s="425"/>
      <c r="AZ943" s="425"/>
      <c r="BA943" s="425"/>
      <c r="BB943" s="425"/>
      <c r="BC943" s="425"/>
      <c r="BD943" s="425"/>
      <c r="BE943" s="425"/>
      <c r="BF943" s="425"/>
      <c r="BG943" s="425"/>
      <c r="BH943" s="425"/>
      <c r="BI943" s="425"/>
      <c r="BJ943" s="425"/>
      <c r="BK943" s="425"/>
    </row>
    <row r="944" spans="1:63" ht="12.75" customHeight="1" x14ac:dyDescent="0.2">
      <c r="A944" s="425"/>
      <c r="B944" s="425"/>
      <c r="C944" s="425"/>
      <c r="D944" s="425"/>
      <c r="E944" s="425"/>
      <c r="F944" s="425"/>
      <c r="G944" s="425"/>
      <c r="H944" s="425"/>
      <c r="I944" s="425"/>
      <c r="J944" s="425"/>
      <c r="K944" s="425"/>
      <c r="L944" s="425"/>
      <c r="M944" s="425"/>
      <c r="N944" s="425"/>
      <c r="O944" s="425"/>
      <c r="P944" s="425"/>
      <c r="Q944" s="425"/>
      <c r="R944" s="425"/>
      <c r="S944" s="425"/>
      <c r="T944" s="425"/>
      <c r="U944" s="425"/>
      <c r="V944" s="425"/>
      <c r="W944" s="425"/>
      <c r="X944" s="425"/>
      <c r="Y944" s="425"/>
      <c r="Z944" s="425"/>
      <c r="AA944" s="425"/>
      <c r="AB944" s="425"/>
      <c r="AC944" s="425"/>
      <c r="AD944" s="425"/>
      <c r="AE944" s="425"/>
      <c r="AF944" s="425"/>
      <c r="AG944" s="425"/>
      <c r="AH944" s="425"/>
      <c r="AI944" s="425"/>
      <c r="AJ944" s="425"/>
      <c r="AK944" s="425"/>
      <c r="AL944" s="425"/>
      <c r="AM944" s="425"/>
      <c r="AN944" s="425"/>
      <c r="AO944" s="425"/>
      <c r="AP944" s="425"/>
      <c r="AQ944" s="425"/>
      <c r="AR944" s="425"/>
      <c r="AS944" s="425"/>
      <c r="AT944" s="425"/>
      <c r="AU944" s="425"/>
      <c r="AV944" s="425"/>
      <c r="AW944" s="425"/>
      <c r="AX944" s="425"/>
      <c r="AY944" s="425"/>
      <c r="AZ944" s="425"/>
      <c r="BA944" s="425"/>
      <c r="BB944" s="425"/>
      <c r="BC944" s="425"/>
      <c r="BD944" s="425"/>
      <c r="BE944" s="425"/>
      <c r="BF944" s="425"/>
      <c r="BG944" s="425"/>
      <c r="BH944" s="425"/>
      <c r="BI944" s="425"/>
      <c r="BJ944" s="425"/>
      <c r="BK944" s="425"/>
    </row>
    <row r="945" spans="1:63" ht="12.75" customHeight="1" x14ac:dyDescent="0.2">
      <c r="A945" s="425"/>
      <c r="B945" s="425"/>
      <c r="C945" s="425"/>
      <c r="D945" s="425"/>
      <c r="E945" s="425"/>
      <c r="F945" s="425"/>
      <c r="G945" s="425"/>
      <c r="H945" s="425"/>
      <c r="I945" s="425"/>
      <c r="J945" s="425"/>
      <c r="K945" s="425"/>
      <c r="L945" s="425"/>
      <c r="M945" s="425"/>
      <c r="N945" s="425"/>
      <c r="O945" s="425"/>
      <c r="P945" s="425"/>
      <c r="Q945" s="425"/>
      <c r="R945" s="425"/>
      <c r="S945" s="425"/>
      <c r="T945" s="425"/>
      <c r="U945" s="425"/>
      <c r="V945" s="425"/>
      <c r="W945" s="425"/>
      <c r="X945" s="425"/>
      <c r="Y945" s="425"/>
      <c r="Z945" s="425"/>
      <c r="AA945" s="425"/>
      <c r="AB945" s="425"/>
      <c r="AC945" s="425"/>
      <c r="AD945" s="425"/>
      <c r="AE945" s="425"/>
      <c r="AF945" s="425"/>
      <c r="AG945" s="425"/>
      <c r="AH945" s="425"/>
      <c r="AI945" s="425"/>
      <c r="AJ945" s="425"/>
      <c r="AK945" s="425"/>
      <c r="AL945" s="425"/>
      <c r="AM945" s="425"/>
      <c r="AN945" s="425"/>
      <c r="AO945" s="425"/>
      <c r="AP945" s="425"/>
      <c r="AQ945" s="425"/>
      <c r="AR945" s="425"/>
      <c r="AS945" s="425"/>
      <c r="AT945" s="425"/>
      <c r="AU945" s="425"/>
      <c r="AV945" s="425"/>
      <c r="AW945" s="425"/>
      <c r="AX945" s="425"/>
      <c r="AY945" s="425"/>
      <c r="AZ945" s="425"/>
      <c r="BA945" s="425"/>
      <c r="BB945" s="425"/>
      <c r="BC945" s="425"/>
      <c r="BD945" s="425"/>
      <c r="BE945" s="425"/>
      <c r="BF945" s="425"/>
      <c r="BG945" s="425"/>
      <c r="BH945" s="425"/>
      <c r="BI945" s="425"/>
      <c r="BJ945" s="425"/>
      <c r="BK945" s="425"/>
    </row>
    <row r="946" spans="1:63" ht="12.75" customHeight="1" x14ac:dyDescent="0.2">
      <c r="A946" s="425"/>
      <c r="B946" s="425"/>
      <c r="C946" s="425"/>
      <c r="D946" s="425"/>
      <c r="E946" s="425"/>
      <c r="F946" s="425"/>
      <c r="G946" s="425"/>
      <c r="H946" s="425"/>
      <c r="I946" s="425"/>
      <c r="J946" s="425"/>
      <c r="K946" s="425"/>
      <c r="L946" s="425"/>
      <c r="M946" s="425"/>
      <c r="N946" s="425"/>
      <c r="O946" s="425"/>
      <c r="P946" s="425"/>
      <c r="Q946" s="425"/>
      <c r="R946" s="425"/>
      <c r="S946" s="425"/>
      <c r="T946" s="425"/>
      <c r="U946" s="425"/>
      <c r="V946" s="425"/>
      <c r="W946" s="425"/>
      <c r="X946" s="425"/>
      <c r="Y946" s="425"/>
      <c r="Z946" s="425"/>
      <c r="AA946" s="425"/>
      <c r="AB946" s="425"/>
      <c r="AC946" s="425"/>
      <c r="AD946" s="425"/>
      <c r="AE946" s="425"/>
      <c r="AF946" s="425"/>
      <c r="AG946" s="425"/>
      <c r="AH946" s="425"/>
      <c r="AI946" s="425"/>
      <c r="AJ946" s="425"/>
      <c r="AK946" s="425"/>
      <c r="AL946" s="425"/>
      <c r="AM946" s="425"/>
      <c r="AN946" s="425"/>
      <c r="AO946" s="425"/>
      <c r="AP946" s="425"/>
      <c r="AQ946" s="425"/>
      <c r="AR946" s="425"/>
      <c r="AS946" s="425"/>
      <c r="AT946" s="425"/>
      <c r="AU946" s="425"/>
      <c r="AV946" s="425"/>
      <c r="AW946" s="425"/>
      <c r="AX946" s="425"/>
      <c r="AY946" s="425"/>
      <c r="AZ946" s="425"/>
      <c r="BA946" s="425"/>
      <c r="BB946" s="425"/>
      <c r="BC946" s="425"/>
      <c r="BD946" s="425"/>
      <c r="BE946" s="425"/>
      <c r="BF946" s="425"/>
      <c r="BG946" s="425"/>
      <c r="BH946" s="425"/>
      <c r="BI946" s="425"/>
      <c r="BJ946" s="425"/>
      <c r="BK946" s="425"/>
    </row>
    <row r="947" spans="1:63" ht="12.75" customHeight="1" x14ac:dyDescent="0.2">
      <c r="A947" s="425"/>
      <c r="B947" s="425"/>
      <c r="C947" s="425"/>
      <c r="D947" s="425"/>
      <c r="E947" s="425"/>
      <c r="F947" s="425"/>
      <c r="G947" s="425"/>
      <c r="H947" s="425"/>
      <c r="I947" s="425"/>
      <c r="J947" s="425"/>
      <c r="K947" s="425"/>
      <c r="L947" s="425"/>
      <c r="M947" s="425"/>
      <c r="N947" s="425"/>
      <c r="O947" s="425"/>
      <c r="P947" s="425"/>
      <c r="Q947" s="425"/>
      <c r="R947" s="425"/>
      <c r="S947" s="425"/>
      <c r="T947" s="425"/>
      <c r="U947" s="425"/>
      <c r="V947" s="425"/>
      <c r="W947" s="425"/>
      <c r="X947" s="425"/>
      <c r="Y947" s="425"/>
      <c r="Z947" s="425"/>
      <c r="AA947" s="425"/>
      <c r="AB947" s="425"/>
      <c r="AC947" s="425"/>
      <c r="AD947" s="425"/>
      <c r="AE947" s="425"/>
      <c r="AF947" s="425"/>
      <c r="AG947" s="425"/>
      <c r="AH947" s="425"/>
      <c r="AI947" s="425"/>
      <c r="AJ947" s="425"/>
      <c r="AK947" s="425"/>
      <c r="AL947" s="425"/>
      <c r="AM947" s="425"/>
      <c r="AN947" s="425"/>
      <c r="AO947" s="425"/>
      <c r="AP947" s="425"/>
      <c r="AQ947" s="425"/>
      <c r="AR947" s="425"/>
      <c r="AS947" s="425"/>
      <c r="AT947" s="425"/>
      <c r="AU947" s="425"/>
      <c r="AV947" s="425"/>
      <c r="AW947" s="425"/>
      <c r="AX947" s="425"/>
      <c r="AY947" s="425"/>
      <c r="AZ947" s="425"/>
      <c r="BA947" s="425"/>
      <c r="BB947" s="425"/>
      <c r="BC947" s="425"/>
      <c r="BD947" s="425"/>
      <c r="BE947" s="425"/>
      <c r="BF947" s="425"/>
      <c r="BG947" s="425"/>
      <c r="BH947" s="425"/>
      <c r="BI947" s="425"/>
      <c r="BJ947" s="425"/>
      <c r="BK947" s="425"/>
    </row>
    <row r="948" spans="1:63" ht="12.75" customHeight="1" x14ac:dyDescent="0.2">
      <c r="A948" s="425"/>
      <c r="B948" s="425"/>
      <c r="C948" s="425"/>
      <c r="D948" s="425"/>
      <c r="E948" s="425"/>
      <c r="F948" s="425"/>
      <c r="G948" s="425"/>
      <c r="H948" s="425"/>
      <c r="I948" s="425"/>
      <c r="J948" s="425"/>
      <c r="K948" s="425"/>
      <c r="L948" s="425"/>
      <c r="M948" s="425"/>
      <c r="N948" s="425"/>
      <c r="O948" s="425"/>
      <c r="P948" s="425"/>
      <c r="Q948" s="425"/>
      <c r="R948" s="425"/>
      <c r="S948" s="425"/>
      <c r="T948" s="425"/>
      <c r="U948" s="425"/>
      <c r="V948" s="425"/>
      <c r="W948" s="425"/>
      <c r="X948" s="425"/>
      <c r="Y948" s="425"/>
      <c r="Z948" s="425"/>
      <c r="AA948" s="425"/>
      <c r="AB948" s="425"/>
      <c r="AC948" s="425"/>
      <c r="AD948" s="425"/>
      <c r="AE948" s="425"/>
      <c r="AF948" s="425"/>
      <c r="AG948" s="425"/>
      <c r="AH948" s="425"/>
      <c r="AI948" s="425"/>
      <c r="AJ948" s="425"/>
      <c r="AK948" s="425"/>
      <c r="AL948" s="425"/>
      <c r="AM948" s="425"/>
      <c r="AN948" s="425"/>
      <c r="AO948" s="425"/>
      <c r="AP948" s="425"/>
      <c r="AQ948" s="425"/>
      <c r="AR948" s="425"/>
      <c r="AS948" s="425"/>
      <c r="AT948" s="425"/>
      <c r="AU948" s="425"/>
      <c r="AV948" s="425"/>
      <c r="AW948" s="425"/>
      <c r="AX948" s="425"/>
      <c r="AY948" s="425"/>
      <c r="AZ948" s="425"/>
      <c r="BA948" s="425"/>
      <c r="BB948" s="425"/>
      <c r="BC948" s="425"/>
      <c r="BD948" s="425"/>
      <c r="BE948" s="425"/>
      <c r="BF948" s="425"/>
      <c r="BG948" s="425"/>
      <c r="BH948" s="425"/>
      <c r="BI948" s="425"/>
      <c r="BJ948" s="425"/>
      <c r="BK948" s="425"/>
    </row>
    <row r="949" spans="1:63" ht="12.75" customHeight="1" x14ac:dyDescent="0.2">
      <c r="A949" s="425"/>
      <c r="B949" s="425"/>
      <c r="C949" s="425"/>
      <c r="D949" s="425"/>
      <c r="E949" s="425"/>
      <c r="F949" s="425"/>
      <c r="G949" s="425"/>
      <c r="H949" s="425"/>
      <c r="I949" s="425"/>
      <c r="J949" s="425"/>
      <c r="K949" s="425"/>
      <c r="L949" s="425"/>
      <c r="M949" s="425"/>
      <c r="N949" s="425"/>
      <c r="O949" s="425"/>
      <c r="P949" s="425"/>
      <c r="Q949" s="425"/>
      <c r="R949" s="425"/>
      <c r="S949" s="425"/>
      <c r="T949" s="425"/>
      <c r="U949" s="425"/>
      <c r="V949" s="425"/>
      <c r="W949" s="425"/>
      <c r="X949" s="425"/>
      <c r="Y949" s="425"/>
      <c r="Z949" s="425"/>
      <c r="AA949" s="425"/>
      <c r="AB949" s="425"/>
      <c r="AC949" s="425"/>
      <c r="AD949" s="425"/>
      <c r="AE949" s="425"/>
      <c r="AF949" s="425"/>
      <c r="AG949" s="425"/>
      <c r="AH949" s="425"/>
      <c r="AI949" s="425"/>
      <c r="AJ949" s="425"/>
      <c r="AK949" s="425"/>
      <c r="AL949" s="425"/>
      <c r="AM949" s="425"/>
      <c r="AN949" s="425"/>
      <c r="AO949" s="425"/>
      <c r="AP949" s="425"/>
      <c r="AQ949" s="425"/>
      <c r="AR949" s="425"/>
      <c r="AS949" s="425"/>
      <c r="AT949" s="425"/>
      <c r="AU949" s="425"/>
      <c r="AV949" s="425"/>
      <c r="AW949" s="425"/>
      <c r="AX949" s="425"/>
      <c r="AY949" s="425"/>
      <c r="AZ949" s="425"/>
      <c r="BA949" s="425"/>
      <c r="BB949" s="425"/>
      <c r="BC949" s="425"/>
      <c r="BD949" s="425"/>
      <c r="BE949" s="425"/>
      <c r="BF949" s="425"/>
      <c r="BG949" s="425"/>
      <c r="BH949" s="425"/>
      <c r="BI949" s="425"/>
      <c r="BJ949" s="425"/>
      <c r="BK949" s="425"/>
    </row>
    <row r="950" spans="1:63" ht="12.75" customHeight="1" x14ac:dyDescent="0.2">
      <c r="A950" s="425"/>
      <c r="B950" s="425"/>
      <c r="C950" s="425"/>
      <c r="D950" s="425"/>
      <c r="E950" s="425"/>
      <c r="F950" s="425"/>
      <c r="G950" s="425"/>
      <c r="H950" s="425"/>
      <c r="I950" s="425"/>
      <c r="J950" s="425"/>
      <c r="K950" s="425"/>
      <c r="L950" s="425"/>
      <c r="M950" s="425"/>
      <c r="N950" s="425"/>
      <c r="O950" s="425"/>
      <c r="P950" s="425"/>
      <c r="Q950" s="425"/>
      <c r="R950" s="425"/>
      <c r="S950" s="425"/>
      <c r="T950" s="425"/>
      <c r="U950" s="425"/>
      <c r="V950" s="425"/>
      <c r="W950" s="425"/>
      <c r="X950" s="425"/>
      <c r="Y950" s="425"/>
      <c r="Z950" s="425"/>
      <c r="AA950" s="425"/>
      <c r="AB950" s="425"/>
      <c r="AC950" s="425"/>
      <c r="AD950" s="425"/>
      <c r="AE950" s="425"/>
      <c r="AF950" s="425"/>
      <c r="AG950" s="425"/>
      <c r="AH950" s="425"/>
      <c r="AI950" s="425"/>
      <c r="AJ950" s="425"/>
      <c r="AK950" s="425"/>
      <c r="AL950" s="425"/>
      <c r="AM950" s="425"/>
      <c r="AN950" s="425"/>
      <c r="AO950" s="425"/>
      <c r="AP950" s="425"/>
      <c r="AQ950" s="425"/>
      <c r="AR950" s="425"/>
      <c r="AS950" s="425"/>
      <c r="AT950" s="425"/>
      <c r="AU950" s="425"/>
      <c r="AV950" s="425"/>
      <c r="AW950" s="425"/>
      <c r="AX950" s="425"/>
      <c r="AY950" s="425"/>
      <c r="AZ950" s="425"/>
      <c r="BA950" s="425"/>
      <c r="BB950" s="425"/>
      <c r="BC950" s="425"/>
      <c r="BD950" s="425"/>
      <c r="BE950" s="425"/>
      <c r="BF950" s="425"/>
      <c r="BG950" s="425"/>
      <c r="BH950" s="425"/>
      <c r="BI950" s="425"/>
      <c r="BJ950" s="425"/>
      <c r="BK950" s="425"/>
    </row>
    <row r="951" spans="1:63" ht="12.75" customHeight="1" x14ac:dyDescent="0.2">
      <c r="A951" s="425"/>
      <c r="B951" s="425"/>
      <c r="C951" s="425"/>
      <c r="D951" s="425"/>
      <c r="E951" s="425"/>
      <c r="F951" s="425"/>
      <c r="G951" s="425"/>
      <c r="H951" s="425"/>
      <c r="I951" s="425"/>
      <c r="J951" s="425"/>
      <c r="K951" s="425"/>
      <c r="L951" s="425"/>
      <c r="M951" s="425"/>
      <c r="N951" s="425"/>
      <c r="O951" s="425"/>
      <c r="P951" s="425"/>
      <c r="Q951" s="425"/>
      <c r="R951" s="425"/>
      <c r="S951" s="425"/>
      <c r="T951" s="425"/>
      <c r="U951" s="425"/>
      <c r="V951" s="425"/>
      <c r="W951" s="425"/>
      <c r="X951" s="425"/>
      <c r="Y951" s="425"/>
      <c r="Z951" s="425"/>
      <c r="AA951" s="425"/>
      <c r="AB951" s="425"/>
      <c r="AC951" s="425"/>
      <c r="AD951" s="425"/>
      <c r="AE951" s="425"/>
      <c r="AF951" s="425"/>
      <c r="AG951" s="425"/>
      <c r="AH951" s="425"/>
      <c r="AI951" s="425"/>
      <c r="AJ951" s="425"/>
      <c r="AK951" s="425"/>
      <c r="AL951" s="425"/>
      <c r="AM951" s="425"/>
      <c r="AN951" s="425"/>
      <c r="AO951" s="425"/>
      <c r="AP951" s="425"/>
      <c r="AQ951" s="425"/>
      <c r="AR951" s="425"/>
      <c r="AS951" s="425"/>
      <c r="AT951" s="425"/>
      <c r="AU951" s="425"/>
      <c r="AV951" s="425"/>
      <c r="AW951" s="425"/>
      <c r="AX951" s="425"/>
      <c r="AY951" s="425"/>
      <c r="AZ951" s="425"/>
      <c r="BA951" s="425"/>
      <c r="BB951" s="425"/>
      <c r="BC951" s="425"/>
      <c r="BD951" s="425"/>
      <c r="BE951" s="425"/>
      <c r="BF951" s="425"/>
      <c r="BG951" s="425"/>
      <c r="BH951" s="425"/>
      <c r="BI951" s="425"/>
      <c r="BJ951" s="425"/>
      <c r="BK951" s="425"/>
    </row>
    <row r="952" spans="1:63" ht="12.75" customHeight="1" x14ac:dyDescent="0.2">
      <c r="A952" s="425"/>
      <c r="B952" s="425"/>
      <c r="C952" s="425"/>
      <c r="D952" s="425"/>
      <c r="E952" s="425"/>
      <c r="F952" s="425"/>
      <c r="G952" s="425"/>
      <c r="H952" s="425"/>
      <c r="I952" s="425"/>
      <c r="J952" s="425"/>
      <c r="K952" s="425"/>
      <c r="L952" s="425"/>
      <c r="M952" s="425"/>
      <c r="N952" s="425"/>
      <c r="O952" s="425"/>
      <c r="P952" s="425"/>
      <c r="Q952" s="425"/>
      <c r="R952" s="425"/>
      <c r="S952" s="425"/>
      <c r="T952" s="425"/>
      <c r="U952" s="425"/>
      <c r="V952" s="425"/>
      <c r="W952" s="425"/>
      <c r="X952" s="425"/>
      <c r="Y952" s="425"/>
      <c r="Z952" s="425"/>
      <c r="AA952" s="425"/>
      <c r="AB952" s="425"/>
      <c r="AC952" s="425"/>
      <c r="AD952" s="425"/>
      <c r="AE952" s="425"/>
      <c r="AF952" s="425"/>
      <c r="AG952" s="425"/>
      <c r="AH952" s="425"/>
      <c r="AI952" s="425"/>
      <c r="AJ952" s="425"/>
      <c r="AK952" s="425"/>
      <c r="AL952" s="425"/>
      <c r="AM952" s="425"/>
      <c r="AN952" s="425"/>
      <c r="AO952" s="425"/>
      <c r="AP952" s="425"/>
      <c r="AQ952" s="425"/>
      <c r="AR952" s="425"/>
      <c r="AS952" s="425"/>
      <c r="AT952" s="425"/>
      <c r="AU952" s="425"/>
      <c r="AV952" s="425"/>
      <c r="AW952" s="425"/>
      <c r="AX952" s="425"/>
      <c r="AY952" s="425"/>
      <c r="AZ952" s="425"/>
      <c r="BA952" s="425"/>
      <c r="BB952" s="425"/>
      <c r="BC952" s="425"/>
      <c r="BD952" s="425"/>
      <c r="BE952" s="425"/>
      <c r="BF952" s="425"/>
      <c r="BG952" s="425"/>
      <c r="BH952" s="425"/>
      <c r="BI952" s="425"/>
      <c r="BJ952" s="425"/>
      <c r="BK952" s="425"/>
    </row>
    <row r="953" spans="1:63" ht="12.75" customHeight="1" x14ac:dyDescent="0.2">
      <c r="A953" s="425"/>
      <c r="B953" s="425"/>
      <c r="C953" s="425"/>
      <c r="D953" s="425"/>
      <c r="E953" s="425"/>
      <c r="F953" s="425"/>
      <c r="G953" s="425"/>
      <c r="H953" s="425"/>
      <c r="I953" s="425"/>
      <c r="J953" s="425"/>
      <c r="K953" s="425"/>
      <c r="L953" s="425"/>
      <c r="M953" s="425"/>
      <c r="N953" s="425"/>
      <c r="O953" s="425"/>
      <c r="P953" s="425"/>
      <c r="Q953" s="425"/>
      <c r="R953" s="425"/>
      <c r="S953" s="425"/>
      <c r="T953" s="425"/>
      <c r="U953" s="425"/>
      <c r="V953" s="425"/>
      <c r="W953" s="425"/>
      <c r="X953" s="425"/>
      <c r="Y953" s="425"/>
      <c r="Z953" s="425"/>
      <c r="AA953" s="425"/>
      <c r="AB953" s="425"/>
      <c r="AC953" s="425"/>
      <c r="AD953" s="425"/>
      <c r="AE953" s="425"/>
      <c r="AF953" s="425"/>
      <c r="AG953" s="425"/>
      <c r="AH953" s="425"/>
      <c r="AI953" s="425"/>
      <c r="AJ953" s="425"/>
      <c r="AK953" s="425"/>
      <c r="AL953" s="425"/>
      <c r="AM953" s="425"/>
      <c r="AN953" s="425"/>
      <c r="AO953" s="425"/>
      <c r="AP953" s="425"/>
      <c r="AQ953" s="425"/>
      <c r="AR953" s="425"/>
      <c r="AS953" s="425"/>
      <c r="AT953" s="425"/>
      <c r="AU953" s="425"/>
      <c r="AV953" s="425"/>
      <c r="AW953" s="425"/>
      <c r="AX953" s="425"/>
      <c r="AY953" s="425"/>
      <c r="AZ953" s="425"/>
      <c r="BA953" s="425"/>
      <c r="BB953" s="425"/>
      <c r="BC953" s="425"/>
      <c r="BD953" s="425"/>
      <c r="BE953" s="425"/>
      <c r="BF953" s="425"/>
      <c r="BG953" s="425"/>
      <c r="BH953" s="425"/>
      <c r="BI953" s="425"/>
      <c r="BJ953" s="425"/>
      <c r="BK953" s="425"/>
    </row>
    <row r="954" spans="1:63" ht="12.75" customHeight="1" x14ac:dyDescent="0.2">
      <c r="A954" s="425"/>
      <c r="B954" s="425"/>
      <c r="C954" s="425"/>
      <c r="D954" s="425"/>
      <c r="E954" s="425"/>
      <c r="F954" s="425"/>
      <c r="G954" s="425"/>
      <c r="H954" s="425"/>
      <c r="I954" s="425"/>
      <c r="J954" s="425"/>
      <c r="K954" s="425"/>
      <c r="L954" s="425"/>
      <c r="M954" s="425"/>
      <c r="N954" s="425"/>
      <c r="O954" s="425"/>
      <c r="P954" s="425"/>
      <c r="Q954" s="425"/>
      <c r="R954" s="425"/>
      <c r="S954" s="425"/>
      <c r="T954" s="425"/>
      <c r="U954" s="425"/>
      <c r="V954" s="425"/>
      <c r="W954" s="425"/>
      <c r="X954" s="425"/>
      <c r="Y954" s="425"/>
      <c r="Z954" s="425"/>
      <c r="AA954" s="425"/>
      <c r="AB954" s="425"/>
      <c r="AC954" s="425"/>
      <c r="AD954" s="425"/>
      <c r="AE954" s="425"/>
      <c r="AF954" s="425"/>
      <c r="AG954" s="425"/>
      <c r="AH954" s="425"/>
      <c r="AI954" s="425"/>
      <c r="AJ954" s="425"/>
      <c r="AK954" s="425"/>
      <c r="AL954" s="425"/>
      <c r="AM954" s="425"/>
      <c r="AN954" s="425"/>
      <c r="AO954" s="425"/>
      <c r="AP954" s="425"/>
      <c r="AQ954" s="425"/>
      <c r="AR954" s="425"/>
      <c r="AS954" s="425"/>
      <c r="AT954" s="425"/>
      <c r="AU954" s="425"/>
      <c r="AV954" s="425"/>
      <c r="AW954" s="425"/>
      <c r="AX954" s="425"/>
      <c r="AY954" s="425"/>
      <c r="AZ954" s="425"/>
      <c r="BA954" s="425"/>
      <c r="BB954" s="425"/>
      <c r="BC954" s="425"/>
      <c r="BD954" s="425"/>
      <c r="BE954" s="425"/>
      <c r="BF954" s="425"/>
      <c r="BG954" s="425"/>
      <c r="BH954" s="425"/>
      <c r="BI954" s="425"/>
      <c r="BJ954" s="425"/>
      <c r="BK954" s="425"/>
    </row>
    <row r="955" spans="1:63" ht="12.75" customHeight="1" x14ac:dyDescent="0.2">
      <c r="A955" s="425"/>
      <c r="B955" s="425"/>
      <c r="C955" s="425"/>
      <c r="D955" s="425"/>
      <c r="E955" s="425"/>
      <c r="F955" s="425"/>
      <c r="G955" s="425"/>
      <c r="H955" s="425"/>
      <c r="I955" s="425"/>
      <c r="J955" s="425"/>
      <c r="K955" s="425"/>
      <c r="L955" s="425"/>
      <c r="M955" s="425"/>
      <c r="N955" s="425"/>
      <c r="O955" s="425"/>
      <c r="P955" s="425"/>
      <c r="Q955" s="425"/>
      <c r="R955" s="425"/>
      <c r="S955" s="425"/>
      <c r="T955" s="425"/>
      <c r="U955" s="425"/>
      <c r="V955" s="425"/>
      <c r="W955" s="425"/>
      <c r="X955" s="425"/>
      <c r="Y955" s="425"/>
      <c r="Z955" s="425"/>
      <c r="AA955" s="425"/>
      <c r="AB955" s="425"/>
      <c r="AC955" s="425"/>
      <c r="AD955" s="425"/>
      <c r="AE955" s="425"/>
      <c r="AF955" s="425"/>
      <c r="AG955" s="425"/>
      <c r="AH955" s="425"/>
      <c r="AI955" s="425"/>
      <c r="AJ955" s="425"/>
      <c r="AK955" s="425"/>
      <c r="AL955" s="425"/>
      <c r="AM955" s="425"/>
      <c r="AN955" s="425"/>
      <c r="AO955" s="425"/>
      <c r="AP955" s="425"/>
      <c r="AQ955" s="425"/>
      <c r="AR955" s="425"/>
      <c r="AS955" s="425"/>
      <c r="AT955" s="425"/>
      <c r="AU955" s="425"/>
      <c r="AV955" s="425"/>
      <c r="AW955" s="425"/>
      <c r="AX955" s="425"/>
      <c r="AY955" s="425"/>
      <c r="AZ955" s="425"/>
      <c r="BA955" s="425"/>
      <c r="BB955" s="425"/>
      <c r="BC955" s="425"/>
      <c r="BD955" s="425"/>
      <c r="BE955" s="425"/>
      <c r="BF955" s="425"/>
      <c r="BG955" s="425"/>
      <c r="BH955" s="425"/>
      <c r="BI955" s="425"/>
      <c r="BJ955" s="425"/>
      <c r="BK955" s="425"/>
    </row>
    <row r="956" spans="1:63" ht="12.75" customHeight="1" x14ac:dyDescent="0.2">
      <c r="A956" s="425"/>
      <c r="B956" s="425"/>
      <c r="C956" s="425"/>
      <c r="D956" s="425"/>
      <c r="E956" s="425"/>
      <c r="F956" s="425"/>
      <c r="G956" s="425"/>
      <c r="H956" s="425"/>
      <c r="I956" s="425"/>
      <c r="J956" s="425"/>
      <c r="K956" s="425"/>
      <c r="L956" s="425"/>
      <c r="M956" s="425"/>
      <c r="N956" s="425"/>
      <c r="O956" s="425"/>
      <c r="P956" s="425"/>
      <c r="Q956" s="425"/>
      <c r="R956" s="425"/>
      <c r="S956" s="425"/>
      <c r="T956" s="425"/>
      <c r="U956" s="425"/>
      <c r="V956" s="425"/>
      <c r="W956" s="425"/>
      <c r="X956" s="425"/>
      <c r="Y956" s="425"/>
      <c r="Z956" s="425"/>
      <c r="AA956" s="425"/>
      <c r="AB956" s="425"/>
      <c r="AC956" s="425"/>
      <c r="AD956" s="425"/>
      <c r="AE956" s="425"/>
      <c r="AF956" s="425"/>
      <c r="AG956" s="425"/>
      <c r="AH956" s="425"/>
      <c r="AI956" s="425"/>
      <c r="AJ956" s="425"/>
      <c r="AK956" s="425"/>
      <c r="AL956" s="425"/>
      <c r="AM956" s="425"/>
      <c r="AN956" s="425"/>
      <c r="AO956" s="425"/>
      <c r="AP956" s="425"/>
      <c r="AQ956" s="425"/>
      <c r="AR956" s="425"/>
      <c r="AS956" s="425"/>
      <c r="AT956" s="425"/>
      <c r="AU956" s="425"/>
      <c r="AV956" s="425"/>
      <c r="AW956" s="425"/>
      <c r="AX956" s="425"/>
      <c r="AY956" s="425"/>
      <c r="AZ956" s="425"/>
      <c r="BA956" s="425"/>
      <c r="BB956" s="425"/>
      <c r="BC956" s="425"/>
      <c r="BD956" s="425"/>
      <c r="BE956" s="425"/>
      <c r="BF956" s="425"/>
      <c r="BG956" s="425"/>
      <c r="BH956" s="425"/>
      <c r="BI956" s="425"/>
      <c r="BJ956" s="425"/>
      <c r="BK956" s="425"/>
    </row>
    <row r="957" spans="1:63" ht="12.75" customHeight="1" x14ac:dyDescent="0.2">
      <c r="A957" s="425"/>
      <c r="B957" s="425"/>
      <c r="C957" s="425"/>
      <c r="D957" s="425"/>
      <c r="E957" s="425"/>
      <c r="F957" s="425"/>
      <c r="G957" s="425"/>
      <c r="H957" s="425"/>
      <c r="I957" s="425"/>
      <c r="J957" s="425"/>
      <c r="K957" s="425"/>
      <c r="L957" s="425"/>
      <c r="M957" s="425"/>
      <c r="N957" s="425"/>
      <c r="O957" s="425"/>
      <c r="P957" s="425"/>
      <c r="Q957" s="425"/>
      <c r="R957" s="425"/>
      <c r="S957" s="425"/>
      <c r="T957" s="425"/>
      <c r="U957" s="425"/>
      <c r="V957" s="425"/>
      <c r="W957" s="425"/>
      <c r="X957" s="425"/>
      <c r="Y957" s="425"/>
      <c r="Z957" s="425"/>
      <c r="AA957" s="425"/>
      <c r="AB957" s="425"/>
      <c r="AC957" s="425"/>
      <c r="AD957" s="425"/>
      <c r="AE957" s="425"/>
      <c r="AF957" s="425"/>
      <c r="AG957" s="425"/>
      <c r="AH957" s="425"/>
      <c r="AI957" s="425"/>
      <c r="AJ957" s="425"/>
      <c r="AK957" s="425"/>
      <c r="AL957" s="425"/>
      <c r="AM957" s="425"/>
      <c r="AN957" s="425"/>
      <c r="AO957" s="425"/>
      <c r="AP957" s="425"/>
      <c r="AQ957" s="425"/>
      <c r="AR957" s="425"/>
      <c r="AS957" s="425"/>
      <c r="AT957" s="425"/>
      <c r="AU957" s="425"/>
      <c r="AV957" s="425"/>
      <c r="AW957" s="425"/>
      <c r="AX957" s="425"/>
      <c r="AY957" s="425"/>
      <c r="AZ957" s="425"/>
      <c r="BA957" s="425"/>
      <c r="BB957" s="425"/>
      <c r="BC957" s="425"/>
      <c r="BD957" s="425"/>
      <c r="BE957" s="425"/>
      <c r="BF957" s="425"/>
      <c r="BG957" s="425"/>
      <c r="BH957" s="425"/>
      <c r="BI957" s="425"/>
      <c r="BJ957" s="425"/>
      <c r="BK957" s="425"/>
    </row>
    <row r="958" spans="1:63" ht="12.75" customHeight="1" x14ac:dyDescent="0.2">
      <c r="A958" s="425"/>
      <c r="B958" s="425"/>
      <c r="C958" s="425"/>
      <c r="D958" s="425"/>
      <c r="E958" s="425"/>
      <c r="F958" s="425"/>
      <c r="G958" s="425"/>
      <c r="H958" s="425"/>
      <c r="I958" s="425"/>
      <c r="J958" s="425"/>
      <c r="K958" s="425"/>
      <c r="L958" s="425"/>
      <c r="M958" s="425"/>
      <c r="N958" s="425"/>
      <c r="O958" s="425"/>
      <c r="P958" s="425"/>
      <c r="Q958" s="425"/>
      <c r="R958" s="425"/>
      <c r="S958" s="425"/>
      <c r="T958" s="425"/>
      <c r="U958" s="425"/>
      <c r="V958" s="425"/>
      <c r="W958" s="425"/>
      <c r="X958" s="425"/>
      <c r="Y958" s="425"/>
      <c r="Z958" s="425"/>
      <c r="AA958" s="425"/>
      <c r="AB958" s="425"/>
      <c r="AC958" s="425"/>
      <c r="AD958" s="425"/>
      <c r="AE958" s="425"/>
      <c r="AF958" s="425"/>
      <c r="AG958" s="425"/>
      <c r="AH958" s="425"/>
      <c r="AI958" s="425"/>
      <c r="AJ958" s="425"/>
      <c r="AK958" s="425"/>
      <c r="AL958" s="425"/>
      <c r="AM958" s="425"/>
      <c r="AN958" s="425"/>
      <c r="AO958" s="425"/>
      <c r="AP958" s="425"/>
      <c r="AQ958" s="425"/>
      <c r="AR958" s="425"/>
      <c r="AS958" s="425"/>
      <c r="AT958" s="425"/>
      <c r="AU958" s="425"/>
      <c r="AV958" s="425"/>
      <c r="AW958" s="425"/>
      <c r="AX958" s="425"/>
      <c r="AY958" s="425"/>
      <c r="AZ958" s="425"/>
      <c r="BA958" s="425"/>
      <c r="BB958" s="425"/>
      <c r="BC958" s="425"/>
      <c r="BD958" s="425"/>
      <c r="BE958" s="425"/>
      <c r="BF958" s="425"/>
      <c r="BG958" s="425"/>
      <c r="BH958" s="425"/>
      <c r="BI958" s="425"/>
      <c r="BJ958" s="425"/>
      <c r="BK958" s="425"/>
    </row>
    <row r="959" spans="1:63" ht="12.75" customHeight="1" x14ac:dyDescent="0.2">
      <c r="A959" s="425"/>
      <c r="B959" s="425"/>
      <c r="C959" s="425"/>
      <c r="D959" s="425"/>
      <c r="E959" s="425"/>
      <c r="F959" s="425"/>
      <c r="G959" s="425"/>
      <c r="H959" s="425"/>
      <c r="I959" s="425"/>
      <c r="J959" s="425"/>
      <c r="K959" s="425"/>
      <c r="L959" s="425"/>
      <c r="M959" s="425"/>
      <c r="N959" s="425"/>
      <c r="O959" s="425"/>
      <c r="P959" s="425"/>
      <c r="Q959" s="425"/>
      <c r="R959" s="425"/>
      <c r="S959" s="425"/>
      <c r="T959" s="425"/>
      <c r="U959" s="425"/>
      <c r="V959" s="425"/>
      <c r="W959" s="425"/>
      <c r="X959" s="425"/>
      <c r="Y959" s="425"/>
      <c r="Z959" s="425"/>
      <c r="AA959" s="425"/>
      <c r="AB959" s="425"/>
      <c r="AC959" s="425"/>
      <c r="AD959" s="425"/>
      <c r="AE959" s="425"/>
      <c r="AF959" s="425"/>
      <c r="AG959" s="425"/>
      <c r="AH959" s="425"/>
      <c r="AI959" s="425"/>
      <c r="AJ959" s="425"/>
      <c r="AK959" s="425"/>
      <c r="AL959" s="425"/>
      <c r="AM959" s="425"/>
      <c r="AN959" s="425"/>
      <c r="AO959" s="425"/>
      <c r="AP959" s="425"/>
      <c r="AQ959" s="425"/>
      <c r="AR959" s="425"/>
      <c r="AS959" s="425"/>
      <c r="AT959" s="425"/>
      <c r="AU959" s="425"/>
      <c r="AV959" s="425"/>
      <c r="AW959" s="425"/>
      <c r="AX959" s="425"/>
      <c r="AY959" s="425"/>
      <c r="AZ959" s="425"/>
      <c r="BA959" s="425"/>
      <c r="BB959" s="425"/>
      <c r="BC959" s="425"/>
      <c r="BD959" s="425"/>
      <c r="BE959" s="425"/>
      <c r="BF959" s="425"/>
      <c r="BG959" s="425"/>
      <c r="BH959" s="425"/>
      <c r="BI959" s="425"/>
      <c r="BJ959" s="425"/>
      <c r="BK959" s="425"/>
    </row>
    <row r="960" spans="1:63" ht="12.75" customHeight="1" x14ac:dyDescent="0.2">
      <c r="A960" s="425"/>
      <c r="B960" s="425"/>
      <c r="C960" s="425"/>
      <c r="D960" s="425"/>
      <c r="E960" s="425"/>
      <c r="F960" s="425"/>
      <c r="G960" s="425"/>
      <c r="H960" s="425"/>
      <c r="I960" s="425"/>
      <c r="J960" s="425"/>
      <c r="K960" s="425"/>
      <c r="L960" s="425"/>
      <c r="M960" s="425"/>
      <c r="N960" s="425"/>
      <c r="O960" s="425"/>
      <c r="P960" s="425"/>
      <c r="Q960" s="425"/>
      <c r="R960" s="425"/>
      <c r="S960" s="425"/>
      <c r="T960" s="425"/>
      <c r="U960" s="425"/>
      <c r="V960" s="425"/>
      <c r="W960" s="425"/>
      <c r="X960" s="425"/>
      <c r="Y960" s="425"/>
      <c r="Z960" s="425"/>
      <c r="AA960" s="425"/>
      <c r="AB960" s="425"/>
      <c r="AC960" s="425"/>
      <c r="AD960" s="425"/>
      <c r="AE960" s="425"/>
      <c r="AF960" s="425"/>
      <c r="AG960" s="425"/>
      <c r="AH960" s="425"/>
      <c r="AI960" s="425"/>
      <c r="AJ960" s="425"/>
      <c r="AK960" s="425"/>
      <c r="AL960" s="425"/>
      <c r="AM960" s="425"/>
      <c r="AN960" s="425"/>
      <c r="AO960" s="425"/>
      <c r="AP960" s="425"/>
      <c r="AQ960" s="425"/>
      <c r="AR960" s="425"/>
      <c r="AS960" s="425"/>
      <c r="AT960" s="425"/>
      <c r="AU960" s="425"/>
      <c r="AV960" s="425"/>
      <c r="AW960" s="425"/>
      <c r="AX960" s="425"/>
      <c r="AY960" s="425"/>
      <c r="AZ960" s="425"/>
      <c r="BA960" s="425"/>
      <c r="BB960" s="425"/>
      <c r="BC960" s="425"/>
      <c r="BD960" s="425"/>
      <c r="BE960" s="425"/>
      <c r="BF960" s="425"/>
      <c r="BG960" s="425"/>
      <c r="BH960" s="425"/>
      <c r="BI960" s="425"/>
      <c r="BJ960" s="425"/>
      <c r="BK960" s="425"/>
    </row>
    <row r="961" spans="1:63" ht="12.75" customHeight="1" x14ac:dyDescent="0.2">
      <c r="A961" s="425"/>
      <c r="B961" s="425"/>
      <c r="C961" s="425"/>
      <c r="D961" s="425"/>
      <c r="E961" s="425"/>
      <c r="F961" s="425"/>
      <c r="G961" s="425"/>
      <c r="H961" s="425"/>
      <c r="I961" s="425"/>
      <c r="J961" s="425"/>
      <c r="K961" s="425"/>
      <c r="L961" s="425"/>
      <c r="M961" s="425"/>
      <c r="N961" s="425"/>
      <c r="O961" s="425"/>
      <c r="P961" s="425"/>
      <c r="Q961" s="425"/>
      <c r="R961" s="425"/>
      <c r="S961" s="425"/>
      <c r="T961" s="425"/>
      <c r="U961" s="425"/>
      <c r="V961" s="425"/>
      <c r="W961" s="425"/>
      <c r="X961" s="425"/>
      <c r="Y961" s="425"/>
      <c r="Z961" s="425"/>
      <c r="AA961" s="425"/>
      <c r="AB961" s="425"/>
      <c r="AC961" s="425"/>
      <c r="AD961" s="425"/>
      <c r="AE961" s="425"/>
      <c r="AF961" s="425"/>
      <c r="AG961" s="425"/>
      <c r="AH961" s="425"/>
      <c r="AI961" s="425"/>
      <c r="AJ961" s="425"/>
      <c r="AK961" s="425"/>
      <c r="AL961" s="425"/>
      <c r="AM961" s="425"/>
      <c r="AN961" s="425"/>
      <c r="AO961" s="425"/>
      <c r="AP961" s="425"/>
      <c r="AQ961" s="425"/>
      <c r="AR961" s="425"/>
      <c r="AS961" s="425"/>
      <c r="AT961" s="425"/>
      <c r="AU961" s="425"/>
      <c r="AV961" s="425"/>
      <c r="AW961" s="425"/>
      <c r="AX961" s="425"/>
      <c r="AY961" s="425"/>
      <c r="AZ961" s="425"/>
      <c r="BA961" s="425"/>
      <c r="BB961" s="425"/>
      <c r="BC961" s="425"/>
      <c r="BD961" s="425"/>
      <c r="BE961" s="425"/>
      <c r="BF961" s="425"/>
      <c r="BG961" s="425"/>
      <c r="BH961" s="425"/>
      <c r="BI961" s="425"/>
      <c r="BJ961" s="425"/>
      <c r="BK961" s="425"/>
    </row>
    <row r="962" spans="1:63" ht="12.75" customHeight="1" x14ac:dyDescent="0.2">
      <c r="A962" s="425"/>
      <c r="B962" s="425"/>
      <c r="C962" s="425"/>
      <c r="D962" s="425"/>
      <c r="E962" s="425"/>
      <c r="F962" s="425"/>
      <c r="G962" s="425"/>
      <c r="H962" s="425"/>
      <c r="I962" s="425"/>
      <c r="J962" s="425"/>
      <c r="K962" s="425"/>
      <c r="L962" s="425"/>
      <c r="M962" s="425"/>
      <c r="N962" s="425"/>
      <c r="O962" s="425"/>
      <c r="P962" s="425"/>
      <c r="Q962" s="425"/>
      <c r="R962" s="425"/>
      <c r="S962" s="425"/>
      <c r="T962" s="425"/>
      <c r="U962" s="425"/>
      <c r="V962" s="425"/>
      <c r="W962" s="425"/>
      <c r="X962" s="425"/>
      <c r="Y962" s="425"/>
      <c r="Z962" s="425"/>
      <c r="AA962" s="425"/>
      <c r="AB962" s="425"/>
      <c r="AC962" s="425"/>
      <c r="AD962" s="425"/>
      <c r="AE962" s="425"/>
      <c r="AF962" s="425"/>
      <c r="AG962" s="425"/>
      <c r="AH962" s="425"/>
      <c r="AI962" s="425"/>
      <c r="AJ962" s="425"/>
      <c r="AK962" s="425"/>
      <c r="AL962" s="425"/>
      <c r="AM962" s="425"/>
      <c r="AN962" s="425"/>
      <c r="AO962" s="425"/>
      <c r="AP962" s="425"/>
      <c r="AQ962" s="425"/>
      <c r="AR962" s="425"/>
      <c r="AS962" s="425"/>
      <c r="AT962" s="425"/>
      <c r="AU962" s="425"/>
      <c r="AV962" s="425"/>
      <c r="AW962" s="425"/>
      <c r="AX962" s="425"/>
      <c r="AY962" s="425"/>
      <c r="AZ962" s="425"/>
      <c r="BA962" s="425"/>
      <c r="BB962" s="425"/>
      <c r="BC962" s="425"/>
      <c r="BD962" s="425"/>
      <c r="BE962" s="425"/>
      <c r="BF962" s="425"/>
      <c r="BG962" s="425"/>
      <c r="BH962" s="425"/>
      <c r="BI962" s="425"/>
      <c r="BJ962" s="425"/>
      <c r="BK962" s="425"/>
    </row>
    <row r="963" spans="1:63" ht="12.75" customHeight="1" x14ac:dyDescent="0.2">
      <c r="A963" s="425"/>
      <c r="B963" s="425"/>
      <c r="C963" s="425"/>
      <c r="D963" s="425"/>
      <c r="E963" s="425"/>
      <c r="F963" s="425"/>
      <c r="G963" s="425"/>
      <c r="H963" s="425"/>
      <c r="I963" s="425"/>
      <c r="J963" s="425"/>
      <c r="K963" s="425"/>
      <c r="L963" s="425"/>
      <c r="M963" s="425"/>
      <c r="N963" s="425"/>
      <c r="O963" s="425"/>
      <c r="P963" s="425"/>
      <c r="Q963" s="425"/>
      <c r="R963" s="425"/>
      <c r="S963" s="425"/>
      <c r="T963" s="425"/>
      <c r="U963" s="425"/>
      <c r="V963" s="425"/>
      <c r="W963" s="425"/>
      <c r="X963" s="425"/>
      <c r="Y963" s="425"/>
      <c r="Z963" s="425"/>
      <c r="AA963" s="425"/>
      <c r="AB963" s="425"/>
      <c r="AC963" s="425"/>
      <c r="AD963" s="425"/>
      <c r="AE963" s="425"/>
      <c r="AF963" s="425"/>
      <c r="AG963" s="425"/>
      <c r="AH963" s="425"/>
      <c r="AI963" s="425"/>
      <c r="AJ963" s="425"/>
      <c r="AK963" s="425"/>
      <c r="AL963" s="425"/>
      <c r="AM963" s="425"/>
      <c r="AN963" s="425"/>
      <c r="AO963" s="425"/>
      <c r="AP963" s="425"/>
      <c r="AQ963" s="425"/>
      <c r="AR963" s="425"/>
      <c r="AS963" s="425"/>
      <c r="AT963" s="425"/>
      <c r="AU963" s="425"/>
      <c r="AV963" s="425"/>
      <c r="AW963" s="425"/>
      <c r="AX963" s="425"/>
      <c r="AY963" s="425"/>
      <c r="AZ963" s="425"/>
      <c r="BA963" s="425"/>
      <c r="BB963" s="425"/>
      <c r="BC963" s="425"/>
      <c r="BD963" s="425"/>
      <c r="BE963" s="425"/>
      <c r="BF963" s="425"/>
      <c r="BG963" s="425"/>
      <c r="BH963" s="425"/>
      <c r="BI963" s="425"/>
      <c r="BJ963" s="425"/>
      <c r="BK963" s="425"/>
    </row>
    <row r="964" spans="1:63" ht="12.75" customHeight="1" x14ac:dyDescent="0.2">
      <c r="A964" s="425"/>
      <c r="B964" s="425"/>
      <c r="C964" s="425"/>
      <c r="D964" s="425"/>
      <c r="E964" s="425"/>
      <c r="F964" s="425"/>
      <c r="G964" s="425"/>
      <c r="H964" s="425"/>
      <c r="I964" s="425"/>
      <c r="J964" s="425"/>
      <c r="K964" s="425"/>
      <c r="L964" s="425"/>
      <c r="M964" s="425"/>
      <c r="N964" s="425"/>
      <c r="O964" s="425"/>
      <c r="P964" s="425"/>
      <c r="Q964" s="425"/>
      <c r="R964" s="425"/>
      <c r="S964" s="425"/>
      <c r="T964" s="425"/>
      <c r="U964" s="425"/>
      <c r="V964" s="425"/>
      <c r="W964" s="425"/>
      <c r="X964" s="425"/>
      <c r="Y964" s="425"/>
      <c r="Z964" s="425"/>
      <c r="AA964" s="425"/>
      <c r="AB964" s="425"/>
      <c r="AC964" s="425"/>
      <c r="AD964" s="425"/>
      <c r="AE964" s="425"/>
      <c r="AF964" s="425"/>
      <c r="AG964" s="425"/>
      <c r="AH964" s="425"/>
      <c r="AI964" s="425"/>
      <c r="AJ964" s="425"/>
      <c r="AK964" s="425"/>
      <c r="AL964" s="425"/>
      <c r="AM964" s="425"/>
      <c r="AN964" s="425"/>
      <c r="AO964" s="425"/>
      <c r="AP964" s="425"/>
      <c r="AQ964" s="425"/>
      <c r="AR964" s="425"/>
      <c r="AS964" s="425"/>
      <c r="AT964" s="425"/>
      <c r="AU964" s="425"/>
      <c r="AV964" s="425"/>
      <c r="AW964" s="425"/>
      <c r="AX964" s="425"/>
      <c r="AY964" s="425"/>
      <c r="AZ964" s="425"/>
      <c r="BA964" s="425"/>
      <c r="BB964" s="425"/>
      <c r="BC964" s="425"/>
      <c r="BD964" s="425"/>
      <c r="BE964" s="425"/>
      <c r="BF964" s="425"/>
      <c r="BG964" s="425"/>
      <c r="BH964" s="425"/>
      <c r="BI964" s="425"/>
      <c r="BJ964" s="425"/>
      <c r="BK964" s="425"/>
    </row>
    <row r="965" spans="1:63" ht="12.75" customHeight="1" x14ac:dyDescent="0.2">
      <c r="A965" s="425"/>
      <c r="B965" s="425"/>
      <c r="C965" s="425"/>
      <c r="D965" s="425"/>
      <c r="E965" s="425"/>
      <c r="F965" s="425"/>
      <c r="G965" s="425"/>
      <c r="H965" s="425"/>
      <c r="I965" s="425"/>
      <c r="J965" s="425"/>
      <c r="K965" s="425"/>
      <c r="L965" s="425"/>
      <c r="M965" s="425"/>
      <c r="N965" s="425"/>
      <c r="O965" s="425"/>
      <c r="P965" s="425"/>
      <c r="Q965" s="425"/>
      <c r="R965" s="425"/>
      <c r="S965" s="425"/>
      <c r="T965" s="425"/>
      <c r="U965" s="425"/>
      <c r="V965" s="425"/>
      <c r="W965" s="425"/>
      <c r="X965" s="425"/>
      <c r="Y965" s="425"/>
      <c r="Z965" s="425"/>
      <c r="AA965" s="425"/>
      <c r="AB965" s="425"/>
      <c r="AC965" s="425"/>
      <c r="AD965" s="425"/>
      <c r="AE965" s="425"/>
      <c r="AF965" s="425"/>
      <c r="AG965" s="425"/>
      <c r="AH965" s="425"/>
      <c r="AI965" s="425"/>
      <c r="AJ965" s="425"/>
      <c r="AK965" s="425"/>
      <c r="AL965" s="425"/>
      <c r="AM965" s="425"/>
      <c r="AN965" s="425"/>
      <c r="AO965" s="425"/>
      <c r="AP965" s="425"/>
      <c r="AQ965" s="425"/>
      <c r="AR965" s="425"/>
      <c r="AS965" s="425"/>
      <c r="AT965" s="425"/>
      <c r="AU965" s="425"/>
      <c r="AV965" s="425"/>
      <c r="AW965" s="425"/>
      <c r="AX965" s="425"/>
      <c r="AY965" s="425"/>
      <c r="AZ965" s="425"/>
      <c r="BA965" s="425"/>
      <c r="BB965" s="425"/>
      <c r="BC965" s="425"/>
      <c r="BD965" s="425"/>
      <c r="BE965" s="425"/>
      <c r="BF965" s="425"/>
      <c r="BG965" s="425"/>
      <c r="BH965" s="425"/>
      <c r="BI965" s="425"/>
      <c r="BJ965" s="425"/>
      <c r="BK965" s="425"/>
    </row>
    <row r="966" spans="1:63" ht="12.75" customHeight="1" x14ac:dyDescent="0.2">
      <c r="A966" s="425"/>
      <c r="B966" s="425"/>
      <c r="C966" s="425"/>
      <c r="D966" s="425"/>
      <c r="E966" s="425"/>
      <c r="F966" s="425"/>
      <c r="G966" s="425"/>
      <c r="H966" s="425"/>
      <c r="I966" s="425"/>
      <c r="J966" s="425"/>
      <c r="K966" s="425"/>
      <c r="L966" s="425"/>
      <c r="M966" s="425"/>
      <c r="N966" s="425"/>
      <c r="O966" s="425"/>
      <c r="P966" s="425"/>
      <c r="Q966" s="425"/>
      <c r="R966" s="425"/>
      <c r="S966" s="425"/>
      <c r="T966" s="425"/>
      <c r="U966" s="425"/>
      <c r="V966" s="425"/>
      <c r="W966" s="425"/>
      <c r="X966" s="425"/>
      <c r="Y966" s="425"/>
      <c r="Z966" s="425"/>
      <c r="AA966" s="425"/>
      <c r="AB966" s="425"/>
      <c r="AC966" s="425"/>
      <c r="AD966" s="425"/>
      <c r="AE966" s="425"/>
      <c r="AF966" s="425"/>
      <c r="AG966" s="425"/>
      <c r="AH966" s="425"/>
      <c r="AI966" s="425"/>
      <c r="AJ966" s="425"/>
      <c r="AK966" s="425"/>
      <c r="AL966" s="425"/>
      <c r="AM966" s="425"/>
      <c r="AN966" s="425"/>
      <c r="AO966" s="425"/>
      <c r="AP966" s="425"/>
      <c r="AQ966" s="425"/>
      <c r="AR966" s="425"/>
      <c r="AS966" s="425"/>
      <c r="AT966" s="425"/>
      <c r="AU966" s="425"/>
      <c r="AV966" s="425"/>
      <c r="AW966" s="425"/>
      <c r="AX966" s="425"/>
      <c r="AY966" s="425"/>
      <c r="AZ966" s="425"/>
      <c r="BA966" s="425"/>
      <c r="BB966" s="425"/>
      <c r="BC966" s="425"/>
      <c r="BD966" s="425"/>
      <c r="BE966" s="425"/>
      <c r="BF966" s="425"/>
      <c r="BG966" s="425"/>
      <c r="BH966" s="425"/>
      <c r="BI966" s="425"/>
      <c r="BJ966" s="425"/>
      <c r="BK966" s="425"/>
    </row>
    <row r="967" spans="1:63" ht="12.75" customHeight="1" x14ac:dyDescent="0.2">
      <c r="A967" s="425"/>
      <c r="B967" s="425"/>
      <c r="C967" s="425"/>
      <c r="D967" s="425"/>
      <c r="E967" s="425"/>
      <c r="F967" s="425"/>
      <c r="G967" s="425"/>
      <c r="H967" s="425"/>
      <c r="I967" s="425"/>
      <c r="J967" s="425"/>
      <c r="K967" s="425"/>
      <c r="L967" s="425"/>
      <c r="M967" s="425"/>
      <c r="N967" s="425"/>
      <c r="O967" s="425"/>
      <c r="P967" s="425"/>
      <c r="Q967" s="425"/>
      <c r="R967" s="425"/>
      <c r="S967" s="425"/>
      <c r="T967" s="425"/>
      <c r="U967" s="425"/>
      <c r="V967" s="425"/>
      <c r="W967" s="425"/>
      <c r="X967" s="425"/>
      <c r="Y967" s="425"/>
      <c r="Z967" s="425"/>
      <c r="AA967" s="425"/>
      <c r="AB967" s="425"/>
      <c r="AC967" s="425"/>
      <c r="AD967" s="425"/>
      <c r="AE967" s="425"/>
      <c r="AF967" s="425"/>
      <c r="AG967" s="425"/>
      <c r="AH967" s="425"/>
      <c r="AI967" s="425"/>
      <c r="AJ967" s="425"/>
      <c r="AK967" s="425"/>
      <c r="AL967" s="425"/>
      <c r="AM967" s="425"/>
      <c r="AN967" s="425"/>
      <c r="AO967" s="425"/>
      <c r="AP967" s="425"/>
      <c r="AQ967" s="425"/>
      <c r="AR967" s="425"/>
      <c r="AS967" s="425"/>
      <c r="AT967" s="425"/>
      <c r="AU967" s="425"/>
      <c r="AV967" s="425"/>
      <c r="AW967" s="425"/>
      <c r="AX967" s="425"/>
      <c r="AY967" s="425"/>
      <c r="AZ967" s="425"/>
      <c r="BA967" s="425"/>
      <c r="BB967" s="425"/>
      <c r="BC967" s="425"/>
      <c r="BD967" s="425"/>
      <c r="BE967" s="425"/>
      <c r="BF967" s="425"/>
      <c r="BG967" s="425"/>
      <c r="BH967" s="425"/>
      <c r="BI967" s="425"/>
      <c r="BJ967" s="425"/>
      <c r="BK967" s="425"/>
    </row>
    <row r="968" spans="1:63" ht="12.75" customHeight="1" x14ac:dyDescent="0.2">
      <c r="A968" s="425"/>
      <c r="B968" s="425"/>
      <c r="C968" s="425"/>
      <c r="D968" s="425"/>
      <c r="E968" s="425"/>
      <c r="F968" s="425"/>
      <c r="G968" s="425"/>
      <c r="H968" s="425"/>
      <c r="I968" s="425"/>
      <c r="J968" s="425"/>
      <c r="K968" s="425"/>
      <c r="L968" s="425"/>
      <c r="M968" s="425"/>
      <c r="N968" s="425"/>
      <c r="O968" s="425"/>
      <c r="P968" s="425"/>
      <c r="Q968" s="425"/>
      <c r="R968" s="425"/>
      <c r="S968" s="425"/>
      <c r="T968" s="425"/>
      <c r="U968" s="425"/>
      <c r="V968" s="425"/>
      <c r="W968" s="425"/>
      <c r="X968" s="425"/>
      <c r="Y968" s="425"/>
      <c r="Z968" s="425"/>
      <c r="AA968" s="425"/>
      <c r="AB968" s="425"/>
      <c r="AC968" s="425"/>
      <c r="AD968" s="425"/>
      <c r="AE968" s="425"/>
      <c r="AF968" s="425"/>
      <c r="AG968" s="425"/>
      <c r="AH968" s="425"/>
      <c r="AI968" s="425"/>
      <c r="AJ968" s="425"/>
      <c r="AK968" s="425"/>
      <c r="AL968" s="425"/>
      <c r="AM968" s="425"/>
      <c r="AN968" s="425"/>
      <c r="AO968" s="425"/>
      <c r="AP968" s="425"/>
      <c r="AQ968" s="425"/>
      <c r="AR968" s="425"/>
      <c r="AS968" s="425"/>
      <c r="AT968" s="425"/>
      <c r="AU968" s="425"/>
      <c r="AV968" s="425"/>
      <c r="AW968" s="425"/>
      <c r="AX968" s="425"/>
      <c r="AY968" s="425"/>
      <c r="AZ968" s="425"/>
      <c r="BA968" s="425"/>
      <c r="BB968" s="425"/>
      <c r="BC968" s="425"/>
      <c r="BD968" s="425"/>
      <c r="BE968" s="425"/>
      <c r="BF968" s="425"/>
      <c r="BG968" s="425"/>
      <c r="BH968" s="425"/>
      <c r="BI968" s="425"/>
      <c r="BJ968" s="425"/>
      <c r="BK968" s="425"/>
    </row>
    <row r="969" spans="1:63" ht="12.75" customHeight="1" x14ac:dyDescent="0.2">
      <c r="A969" s="425"/>
      <c r="B969" s="425"/>
      <c r="C969" s="425"/>
      <c r="D969" s="425"/>
      <c r="E969" s="425"/>
      <c r="F969" s="425"/>
      <c r="G969" s="425"/>
      <c r="H969" s="425"/>
      <c r="I969" s="425"/>
      <c r="J969" s="425"/>
      <c r="K969" s="425"/>
      <c r="L969" s="425"/>
      <c r="M969" s="425"/>
      <c r="N969" s="425"/>
      <c r="O969" s="425"/>
      <c r="P969" s="425"/>
      <c r="Q969" s="425"/>
      <c r="R969" s="425"/>
      <c r="S969" s="425"/>
      <c r="T969" s="425"/>
      <c r="U969" s="425"/>
      <c r="V969" s="425"/>
      <c r="W969" s="425"/>
      <c r="X969" s="425"/>
      <c r="Y969" s="425"/>
      <c r="Z969" s="425"/>
      <c r="AA969" s="425"/>
      <c r="AB969" s="425"/>
      <c r="AC969" s="425"/>
      <c r="AD969" s="425"/>
      <c r="AE969" s="425"/>
      <c r="AF969" s="425"/>
      <c r="AG969" s="425"/>
      <c r="AH969" s="425"/>
      <c r="AI969" s="425"/>
      <c r="AJ969" s="425"/>
      <c r="AK969" s="425"/>
      <c r="AL969" s="425"/>
      <c r="AM969" s="425"/>
      <c r="AN969" s="425"/>
      <c r="AO969" s="425"/>
      <c r="AP969" s="425"/>
      <c r="AQ969" s="425"/>
      <c r="AR969" s="425"/>
      <c r="AS969" s="425"/>
      <c r="AT969" s="425"/>
      <c r="AU969" s="425"/>
      <c r="AV969" s="425"/>
      <c r="AW969" s="425"/>
      <c r="AX969" s="425"/>
      <c r="AY969" s="425"/>
      <c r="AZ969" s="425"/>
      <c r="BA969" s="425"/>
      <c r="BB969" s="425"/>
      <c r="BC969" s="425"/>
      <c r="BD969" s="425"/>
      <c r="BE969" s="425"/>
      <c r="BF969" s="425"/>
      <c r="BG969" s="425"/>
      <c r="BH969" s="425"/>
      <c r="BI969" s="425"/>
      <c r="BJ969" s="425"/>
      <c r="BK969" s="425"/>
    </row>
    <row r="970" spans="1:63" ht="12.75" customHeight="1" x14ac:dyDescent="0.2">
      <c r="A970" s="425"/>
      <c r="B970" s="425"/>
      <c r="C970" s="425"/>
      <c r="D970" s="425"/>
      <c r="E970" s="425"/>
      <c r="F970" s="425"/>
      <c r="G970" s="425"/>
      <c r="H970" s="425"/>
      <c r="I970" s="425"/>
      <c r="J970" s="425"/>
      <c r="K970" s="425"/>
      <c r="L970" s="425"/>
      <c r="M970" s="425"/>
      <c r="N970" s="425"/>
      <c r="O970" s="425"/>
      <c r="P970" s="425"/>
      <c r="Q970" s="425"/>
      <c r="R970" s="425"/>
      <c r="S970" s="425"/>
      <c r="T970" s="425"/>
      <c r="U970" s="425"/>
      <c r="V970" s="425"/>
      <c r="W970" s="425"/>
      <c r="X970" s="425"/>
      <c r="Y970" s="425"/>
      <c r="Z970" s="425"/>
      <c r="AA970" s="425"/>
      <c r="AB970" s="425"/>
      <c r="AC970" s="425"/>
      <c r="AD970" s="425"/>
      <c r="AE970" s="425"/>
      <c r="AF970" s="425"/>
      <c r="AG970" s="425"/>
      <c r="AH970" s="425"/>
      <c r="AI970" s="425"/>
      <c r="AJ970" s="425"/>
      <c r="AK970" s="425"/>
      <c r="AL970" s="425"/>
      <c r="AM970" s="425"/>
      <c r="AN970" s="425"/>
      <c r="AO970" s="425"/>
      <c r="AP970" s="425"/>
      <c r="AQ970" s="425"/>
      <c r="AR970" s="425"/>
      <c r="AS970" s="425"/>
      <c r="AT970" s="425"/>
      <c r="AU970" s="425"/>
      <c r="AV970" s="425"/>
      <c r="AW970" s="425"/>
      <c r="AX970" s="425"/>
      <c r="AY970" s="425"/>
      <c r="AZ970" s="425"/>
      <c r="BA970" s="425"/>
      <c r="BB970" s="425"/>
      <c r="BC970" s="425"/>
      <c r="BD970" s="425"/>
      <c r="BE970" s="425"/>
      <c r="BF970" s="425"/>
      <c r="BG970" s="425"/>
      <c r="BH970" s="425"/>
      <c r="BI970" s="425"/>
      <c r="BJ970" s="425"/>
      <c r="BK970" s="425"/>
    </row>
    <row r="971" spans="1:63" ht="12.75" customHeight="1" x14ac:dyDescent="0.2">
      <c r="A971" s="425"/>
      <c r="B971" s="425"/>
      <c r="C971" s="425"/>
      <c r="D971" s="425"/>
      <c r="E971" s="425"/>
      <c r="F971" s="425"/>
      <c r="G971" s="425"/>
      <c r="H971" s="425"/>
      <c r="I971" s="425"/>
      <c r="J971" s="425"/>
      <c r="K971" s="425"/>
      <c r="L971" s="425"/>
      <c r="M971" s="425"/>
      <c r="N971" s="425"/>
      <c r="O971" s="425"/>
      <c r="P971" s="425"/>
      <c r="Q971" s="425"/>
      <c r="R971" s="425"/>
      <c r="S971" s="425"/>
      <c r="T971" s="425"/>
      <c r="U971" s="425"/>
      <c r="V971" s="425"/>
      <c r="W971" s="425"/>
      <c r="X971" s="425"/>
      <c r="Y971" s="425"/>
      <c r="Z971" s="425"/>
      <c r="AA971" s="425"/>
      <c r="AB971" s="425"/>
      <c r="AC971" s="425"/>
      <c r="AD971" s="425"/>
      <c r="AE971" s="425"/>
      <c r="AF971" s="425"/>
      <c r="AG971" s="425"/>
      <c r="AH971" s="425"/>
      <c r="AI971" s="425"/>
      <c r="AJ971" s="425"/>
      <c r="AK971" s="425"/>
      <c r="AL971" s="425"/>
      <c r="AM971" s="425"/>
      <c r="AN971" s="425"/>
      <c r="AO971" s="425"/>
      <c r="AP971" s="425"/>
      <c r="AQ971" s="425"/>
      <c r="AR971" s="425"/>
      <c r="AS971" s="425"/>
      <c r="AT971" s="425"/>
      <c r="AU971" s="425"/>
      <c r="AV971" s="425"/>
      <c r="AW971" s="425"/>
      <c r="AX971" s="425"/>
      <c r="AY971" s="425"/>
      <c r="AZ971" s="425"/>
      <c r="BA971" s="425"/>
      <c r="BB971" s="425"/>
      <c r="BC971" s="425"/>
      <c r="BD971" s="425"/>
      <c r="BE971" s="425"/>
      <c r="BF971" s="425"/>
      <c r="BG971" s="425"/>
      <c r="BH971" s="425"/>
      <c r="BI971" s="425"/>
      <c r="BJ971" s="425"/>
      <c r="BK971" s="425"/>
    </row>
    <row r="972" spans="1:63" ht="12.75" customHeight="1" x14ac:dyDescent="0.2">
      <c r="A972" s="425"/>
      <c r="B972" s="425"/>
      <c r="C972" s="425"/>
      <c r="D972" s="425"/>
      <c r="E972" s="425"/>
      <c r="F972" s="425"/>
      <c r="G972" s="425"/>
      <c r="H972" s="425"/>
      <c r="I972" s="425"/>
      <c r="J972" s="425"/>
      <c r="K972" s="425"/>
      <c r="L972" s="425"/>
      <c r="M972" s="425"/>
      <c r="N972" s="425"/>
      <c r="O972" s="425"/>
      <c r="P972" s="425"/>
      <c r="Q972" s="425"/>
      <c r="R972" s="425"/>
      <c r="S972" s="425"/>
      <c r="T972" s="425"/>
      <c r="U972" s="425"/>
      <c r="V972" s="425"/>
      <c r="W972" s="425"/>
      <c r="X972" s="425"/>
      <c r="Y972" s="425"/>
      <c r="Z972" s="425"/>
      <c r="AA972" s="425"/>
      <c r="AB972" s="425"/>
      <c r="AC972" s="425"/>
      <c r="AD972" s="425"/>
      <c r="AE972" s="425"/>
      <c r="AF972" s="425"/>
      <c r="AG972" s="425"/>
      <c r="AH972" s="425"/>
      <c r="AI972" s="425"/>
      <c r="AJ972" s="425"/>
      <c r="AK972" s="425"/>
      <c r="AL972" s="425"/>
      <c r="AM972" s="425"/>
      <c r="AN972" s="425"/>
      <c r="AO972" s="425"/>
      <c r="AP972" s="425"/>
      <c r="AQ972" s="425"/>
      <c r="AR972" s="425"/>
      <c r="AS972" s="425"/>
      <c r="AT972" s="425"/>
      <c r="AU972" s="425"/>
      <c r="AV972" s="425"/>
      <c r="AW972" s="425"/>
      <c r="AX972" s="425"/>
      <c r="AY972" s="425"/>
      <c r="AZ972" s="425"/>
      <c r="BA972" s="425"/>
      <c r="BB972" s="425"/>
      <c r="BC972" s="425"/>
      <c r="BD972" s="425"/>
      <c r="BE972" s="425"/>
      <c r="BF972" s="425"/>
      <c r="BG972" s="425"/>
      <c r="BH972" s="425"/>
      <c r="BI972" s="425"/>
      <c r="BJ972" s="425"/>
      <c r="BK972" s="425"/>
    </row>
    <row r="973" spans="1:63" ht="12.75" customHeight="1" x14ac:dyDescent="0.2">
      <c r="A973" s="425"/>
      <c r="B973" s="425"/>
      <c r="C973" s="425"/>
      <c r="D973" s="425"/>
      <c r="E973" s="425"/>
      <c r="F973" s="425"/>
      <c r="G973" s="425"/>
      <c r="H973" s="425"/>
      <c r="I973" s="425"/>
      <c r="J973" s="425"/>
      <c r="K973" s="425"/>
      <c r="L973" s="425"/>
      <c r="M973" s="425"/>
      <c r="N973" s="425"/>
      <c r="O973" s="425"/>
      <c r="P973" s="425"/>
      <c r="Q973" s="425"/>
      <c r="R973" s="425"/>
      <c r="S973" s="425"/>
      <c r="T973" s="425"/>
      <c r="U973" s="425"/>
      <c r="V973" s="425"/>
      <c r="W973" s="425"/>
      <c r="X973" s="425"/>
      <c r="Y973" s="425"/>
      <c r="Z973" s="425"/>
      <c r="AA973" s="425"/>
      <c r="AB973" s="425"/>
      <c r="AC973" s="425"/>
      <c r="AD973" s="425"/>
      <c r="AE973" s="425"/>
      <c r="AF973" s="425"/>
      <c r="AG973" s="425"/>
      <c r="AH973" s="425"/>
      <c r="AI973" s="425"/>
      <c r="AJ973" s="425"/>
      <c r="AK973" s="425"/>
      <c r="AL973" s="425"/>
      <c r="AM973" s="425"/>
      <c r="AN973" s="425"/>
      <c r="AO973" s="425"/>
      <c r="AP973" s="425"/>
      <c r="AQ973" s="425"/>
      <c r="AR973" s="425"/>
      <c r="AS973" s="425"/>
      <c r="AT973" s="425"/>
      <c r="AU973" s="425"/>
      <c r="AV973" s="425"/>
      <c r="AW973" s="425"/>
      <c r="AX973" s="425"/>
      <c r="AY973" s="425"/>
      <c r="AZ973" s="425"/>
      <c r="BA973" s="425"/>
      <c r="BB973" s="425"/>
      <c r="BC973" s="425"/>
      <c r="BD973" s="425"/>
      <c r="BE973" s="425"/>
      <c r="BF973" s="425"/>
      <c r="BG973" s="425"/>
      <c r="BH973" s="425"/>
      <c r="BI973" s="425"/>
      <c r="BJ973" s="425"/>
      <c r="BK973" s="425"/>
    </row>
    <row r="974" spans="1:63" ht="12.75" customHeight="1" x14ac:dyDescent="0.2">
      <c r="A974" s="425"/>
      <c r="B974" s="425"/>
      <c r="C974" s="425"/>
      <c r="D974" s="425"/>
      <c r="E974" s="425"/>
      <c r="F974" s="425"/>
      <c r="G974" s="425"/>
      <c r="H974" s="425"/>
      <c r="I974" s="425"/>
      <c r="J974" s="425"/>
      <c r="K974" s="425"/>
      <c r="L974" s="425"/>
      <c r="M974" s="425"/>
      <c r="N974" s="425"/>
      <c r="O974" s="425"/>
      <c r="P974" s="425"/>
      <c r="Q974" s="425"/>
      <c r="R974" s="425"/>
      <c r="S974" s="425"/>
      <c r="T974" s="425"/>
      <c r="U974" s="425"/>
      <c r="V974" s="425"/>
      <c r="W974" s="425"/>
      <c r="X974" s="425"/>
      <c r="Y974" s="425"/>
      <c r="Z974" s="425"/>
      <c r="AA974" s="425"/>
      <c r="AB974" s="425"/>
      <c r="AC974" s="425"/>
      <c r="AD974" s="425"/>
      <c r="AE974" s="425"/>
      <c r="AF974" s="425"/>
      <c r="AG974" s="425"/>
      <c r="AH974" s="425"/>
      <c r="AI974" s="425"/>
      <c r="AJ974" s="425"/>
      <c r="AK974" s="425"/>
      <c r="AL974" s="425"/>
      <c r="AM974" s="425"/>
      <c r="AN974" s="425"/>
      <c r="AO974" s="425"/>
      <c r="AP974" s="425"/>
      <c r="AQ974" s="425"/>
      <c r="AR974" s="425"/>
      <c r="AS974" s="425"/>
      <c r="AT974" s="425"/>
      <c r="AU974" s="425"/>
      <c r="AV974" s="425"/>
      <c r="AW974" s="425"/>
      <c r="AX974" s="425"/>
      <c r="AY974" s="425"/>
      <c r="AZ974" s="425"/>
      <c r="BA974" s="425"/>
      <c r="BB974" s="425"/>
      <c r="BC974" s="425"/>
      <c r="BD974" s="425"/>
      <c r="BE974" s="425"/>
      <c r="BF974" s="425"/>
      <c r="BG974" s="425"/>
      <c r="BH974" s="425"/>
      <c r="BI974" s="425"/>
      <c r="BJ974" s="425"/>
      <c r="BK974" s="425"/>
    </row>
    <row r="975" spans="1:63" ht="12.75" customHeight="1" x14ac:dyDescent="0.2">
      <c r="A975" s="425"/>
      <c r="B975" s="425"/>
      <c r="C975" s="425"/>
      <c r="D975" s="425"/>
      <c r="E975" s="425"/>
      <c r="F975" s="425"/>
      <c r="G975" s="425"/>
      <c r="H975" s="425"/>
      <c r="I975" s="425"/>
      <c r="J975" s="425"/>
      <c r="K975" s="425"/>
      <c r="L975" s="425"/>
      <c r="M975" s="425"/>
      <c r="N975" s="425"/>
      <c r="O975" s="425"/>
      <c r="P975" s="425"/>
      <c r="Q975" s="425"/>
      <c r="R975" s="425"/>
      <c r="S975" s="425"/>
      <c r="T975" s="425"/>
      <c r="U975" s="425"/>
      <c r="V975" s="425"/>
      <c r="W975" s="425"/>
      <c r="X975" s="425"/>
      <c r="Y975" s="425"/>
      <c r="Z975" s="425"/>
      <c r="AA975" s="425"/>
      <c r="AB975" s="425"/>
      <c r="AC975" s="425"/>
      <c r="AD975" s="425"/>
      <c r="AE975" s="425"/>
      <c r="AF975" s="425"/>
      <c r="AG975" s="425"/>
      <c r="AH975" s="425"/>
      <c r="AI975" s="425"/>
      <c r="AJ975" s="425"/>
      <c r="AK975" s="425"/>
      <c r="AL975" s="425"/>
      <c r="AM975" s="425"/>
      <c r="AN975" s="425"/>
      <c r="AO975" s="425"/>
      <c r="AP975" s="425"/>
      <c r="AQ975" s="425"/>
      <c r="AR975" s="425"/>
      <c r="AS975" s="425"/>
      <c r="AT975" s="425"/>
      <c r="AU975" s="425"/>
      <c r="AV975" s="425"/>
      <c r="AW975" s="425"/>
      <c r="AX975" s="425"/>
      <c r="AY975" s="425"/>
      <c r="AZ975" s="425"/>
      <c r="BA975" s="425"/>
      <c r="BB975" s="425"/>
      <c r="BC975" s="425"/>
      <c r="BD975" s="425"/>
      <c r="BE975" s="425"/>
      <c r="BF975" s="425"/>
      <c r="BG975" s="425"/>
      <c r="BH975" s="425"/>
      <c r="BI975" s="425"/>
      <c r="BJ975" s="425"/>
      <c r="BK975" s="425"/>
    </row>
    <row r="976" spans="1:63" ht="12.75" customHeight="1" x14ac:dyDescent="0.2">
      <c r="A976" s="425"/>
      <c r="B976" s="425"/>
      <c r="C976" s="425"/>
      <c r="D976" s="425"/>
      <c r="E976" s="425"/>
      <c r="F976" s="425"/>
      <c r="G976" s="425"/>
      <c r="H976" s="425"/>
      <c r="I976" s="425"/>
      <c r="J976" s="425"/>
      <c r="K976" s="425"/>
      <c r="L976" s="425"/>
      <c r="M976" s="425"/>
      <c r="N976" s="425"/>
      <c r="O976" s="425"/>
      <c r="P976" s="425"/>
      <c r="Q976" s="425"/>
      <c r="R976" s="425"/>
      <c r="S976" s="425"/>
      <c r="T976" s="425"/>
      <c r="U976" s="425"/>
      <c r="V976" s="425"/>
      <c r="W976" s="425"/>
      <c r="X976" s="425"/>
      <c r="Y976" s="425"/>
      <c r="Z976" s="425"/>
      <c r="AA976" s="425"/>
      <c r="AB976" s="425"/>
      <c r="AC976" s="425"/>
      <c r="AD976" s="425"/>
      <c r="AE976" s="425"/>
      <c r="AF976" s="425"/>
      <c r="AG976" s="425"/>
      <c r="AH976" s="425"/>
      <c r="AI976" s="425"/>
      <c r="AJ976" s="425"/>
      <c r="AK976" s="425"/>
      <c r="AL976" s="425"/>
      <c r="AM976" s="425"/>
      <c r="AN976" s="425"/>
      <c r="AO976" s="425"/>
      <c r="AP976" s="425"/>
      <c r="AQ976" s="425"/>
      <c r="AR976" s="425"/>
      <c r="AS976" s="425"/>
      <c r="AT976" s="425"/>
      <c r="AU976" s="425"/>
      <c r="AV976" s="425"/>
      <c r="AW976" s="425"/>
      <c r="AX976" s="425"/>
      <c r="AY976" s="425"/>
      <c r="AZ976" s="425"/>
      <c r="BA976" s="425"/>
      <c r="BB976" s="425"/>
      <c r="BC976" s="425"/>
      <c r="BD976" s="425"/>
      <c r="BE976" s="425"/>
      <c r="BF976" s="425"/>
      <c r="BG976" s="425"/>
      <c r="BH976" s="425"/>
      <c r="BI976" s="425"/>
      <c r="BJ976" s="425"/>
      <c r="BK976" s="425"/>
    </row>
    <row r="977" spans="1:63" ht="12.75" customHeight="1" x14ac:dyDescent="0.2">
      <c r="A977" s="425"/>
      <c r="B977" s="425"/>
      <c r="C977" s="425"/>
      <c r="D977" s="425"/>
      <c r="E977" s="425"/>
      <c r="F977" s="425"/>
      <c r="G977" s="425"/>
      <c r="H977" s="425"/>
      <c r="I977" s="425"/>
      <c r="J977" s="425"/>
      <c r="K977" s="425"/>
      <c r="L977" s="425"/>
      <c r="M977" s="425"/>
      <c r="N977" s="425"/>
      <c r="O977" s="425"/>
      <c r="P977" s="425"/>
      <c r="Q977" s="425"/>
      <c r="R977" s="425"/>
      <c r="S977" s="425"/>
      <c r="T977" s="425"/>
      <c r="U977" s="425"/>
      <c r="V977" s="425"/>
      <c r="W977" s="425"/>
      <c r="X977" s="425"/>
      <c r="Y977" s="425"/>
      <c r="Z977" s="425"/>
      <c r="AA977" s="425"/>
      <c r="AB977" s="425"/>
      <c r="AC977" s="425"/>
      <c r="AD977" s="425"/>
      <c r="AE977" s="425"/>
      <c r="AF977" s="425"/>
      <c r="AG977" s="425"/>
      <c r="AH977" s="425"/>
      <c r="AI977" s="425"/>
      <c r="AJ977" s="425"/>
      <c r="AK977" s="425"/>
      <c r="AL977" s="425"/>
      <c r="AM977" s="425"/>
      <c r="AN977" s="425"/>
      <c r="AO977" s="425"/>
      <c r="AP977" s="425"/>
      <c r="AQ977" s="425"/>
      <c r="AR977" s="425"/>
      <c r="AS977" s="425"/>
      <c r="AT977" s="425"/>
      <c r="AU977" s="425"/>
      <c r="AV977" s="425"/>
      <c r="AW977" s="425"/>
      <c r="AX977" s="425"/>
      <c r="AY977" s="425"/>
      <c r="AZ977" s="425"/>
      <c r="BA977" s="425"/>
      <c r="BB977" s="425"/>
      <c r="BC977" s="425"/>
      <c r="BD977" s="425"/>
      <c r="BE977" s="425"/>
      <c r="BF977" s="425"/>
      <c r="BG977" s="425"/>
      <c r="BH977" s="425"/>
      <c r="BI977" s="425"/>
      <c r="BJ977" s="425"/>
      <c r="BK977" s="425"/>
    </row>
    <row r="978" spans="1:63" ht="12.75" customHeight="1" x14ac:dyDescent="0.2">
      <c r="A978" s="425"/>
      <c r="B978" s="425"/>
      <c r="C978" s="425"/>
      <c r="D978" s="425"/>
      <c r="E978" s="425"/>
      <c r="F978" s="425"/>
      <c r="G978" s="425"/>
      <c r="H978" s="425"/>
      <c r="I978" s="425"/>
      <c r="J978" s="425"/>
      <c r="K978" s="425"/>
      <c r="L978" s="425"/>
      <c r="M978" s="425"/>
      <c r="N978" s="425"/>
      <c r="O978" s="425"/>
      <c r="P978" s="425"/>
      <c r="Q978" s="425"/>
      <c r="R978" s="425"/>
      <c r="S978" s="425"/>
      <c r="T978" s="425"/>
      <c r="U978" s="425"/>
      <c r="V978" s="425"/>
      <c r="W978" s="425"/>
      <c r="X978" s="425"/>
      <c r="Y978" s="425"/>
      <c r="Z978" s="425"/>
      <c r="AA978" s="425"/>
      <c r="AB978" s="425"/>
      <c r="AC978" s="425"/>
      <c r="AD978" s="425"/>
      <c r="AE978" s="425"/>
      <c r="AF978" s="425"/>
      <c r="AG978" s="425"/>
      <c r="AH978" s="425"/>
      <c r="AI978" s="425"/>
      <c r="AJ978" s="425"/>
      <c r="AK978" s="425"/>
      <c r="AL978" s="425"/>
      <c r="AM978" s="425"/>
      <c r="AN978" s="425"/>
      <c r="AO978" s="425"/>
      <c r="AP978" s="425"/>
      <c r="AQ978" s="425"/>
      <c r="AR978" s="425"/>
      <c r="AS978" s="425"/>
      <c r="AT978" s="425"/>
      <c r="AU978" s="425"/>
      <c r="AV978" s="425"/>
      <c r="AW978" s="425"/>
      <c r="AX978" s="425"/>
      <c r="AY978" s="425"/>
      <c r="AZ978" s="425"/>
      <c r="BA978" s="425"/>
      <c r="BB978" s="425"/>
      <c r="BC978" s="425"/>
      <c r="BD978" s="425"/>
      <c r="BE978" s="425"/>
      <c r="BF978" s="425"/>
      <c r="BG978" s="425"/>
      <c r="BH978" s="425"/>
      <c r="BI978" s="425"/>
      <c r="BJ978" s="425"/>
      <c r="BK978" s="425"/>
    </row>
    <row r="979" spans="1:63" ht="12.75" customHeight="1" x14ac:dyDescent="0.2">
      <c r="A979" s="425"/>
      <c r="B979" s="425"/>
      <c r="C979" s="425"/>
      <c r="D979" s="425"/>
      <c r="E979" s="425"/>
      <c r="F979" s="425"/>
      <c r="G979" s="425"/>
      <c r="H979" s="425"/>
      <c r="I979" s="425"/>
      <c r="J979" s="425"/>
      <c r="K979" s="425"/>
      <c r="L979" s="425"/>
      <c r="M979" s="425"/>
      <c r="N979" s="425"/>
      <c r="O979" s="425"/>
      <c r="P979" s="425"/>
      <c r="Q979" s="425"/>
      <c r="R979" s="425"/>
      <c r="S979" s="425"/>
      <c r="T979" s="425"/>
      <c r="U979" s="425"/>
      <c r="V979" s="425"/>
      <c r="W979" s="425"/>
      <c r="X979" s="425"/>
      <c r="Y979" s="425"/>
      <c r="Z979" s="425"/>
      <c r="AA979" s="425"/>
      <c r="AB979" s="425"/>
      <c r="AC979" s="425"/>
      <c r="AD979" s="425"/>
      <c r="AE979" s="425"/>
      <c r="AF979" s="425"/>
      <c r="AG979" s="425"/>
      <c r="AH979" s="425"/>
      <c r="AI979" s="425"/>
      <c r="AJ979" s="425"/>
      <c r="AK979" s="425"/>
      <c r="AL979" s="425"/>
      <c r="AM979" s="425"/>
      <c r="AN979" s="425"/>
      <c r="AO979" s="425"/>
      <c r="AP979" s="425"/>
      <c r="AQ979" s="425"/>
      <c r="AR979" s="425"/>
      <c r="AS979" s="425"/>
      <c r="AT979" s="425"/>
      <c r="AU979" s="425"/>
      <c r="AV979" s="425"/>
      <c r="AW979" s="425"/>
      <c r="AX979" s="425"/>
      <c r="AY979" s="425"/>
      <c r="AZ979" s="425"/>
      <c r="BA979" s="425"/>
      <c r="BB979" s="425"/>
      <c r="BC979" s="425"/>
      <c r="BD979" s="425"/>
      <c r="BE979" s="425"/>
      <c r="BF979" s="425"/>
      <c r="BG979" s="425"/>
      <c r="BH979" s="425"/>
      <c r="BI979" s="425"/>
      <c r="BJ979" s="425"/>
      <c r="BK979" s="425"/>
    </row>
    <row r="980" spans="1:63" ht="12.75" customHeight="1" x14ac:dyDescent="0.2">
      <c r="A980" s="425"/>
      <c r="B980" s="425"/>
      <c r="C980" s="425"/>
      <c r="D980" s="425"/>
      <c r="E980" s="425"/>
      <c r="F980" s="425"/>
      <c r="G980" s="425"/>
      <c r="H980" s="425"/>
      <c r="I980" s="425"/>
      <c r="J980" s="425"/>
      <c r="K980" s="425"/>
      <c r="L980" s="425"/>
      <c r="M980" s="425"/>
      <c r="N980" s="425"/>
      <c r="O980" s="425"/>
      <c r="P980" s="425"/>
      <c r="Q980" s="425"/>
      <c r="R980" s="425"/>
      <c r="S980" s="425"/>
      <c r="T980" s="425"/>
      <c r="U980" s="425"/>
      <c r="V980" s="425"/>
      <c r="W980" s="425"/>
      <c r="X980" s="425"/>
      <c r="Y980" s="425"/>
      <c r="Z980" s="425"/>
      <c r="AA980" s="425"/>
      <c r="AB980" s="425"/>
      <c r="AC980" s="425"/>
      <c r="AD980" s="425"/>
      <c r="AE980" s="425"/>
      <c r="AF980" s="425"/>
      <c r="AG980" s="425"/>
      <c r="AH980" s="425"/>
      <c r="AI980" s="425"/>
      <c r="AJ980" s="425"/>
      <c r="AK980" s="425"/>
      <c r="AL980" s="425"/>
      <c r="AM980" s="425"/>
      <c r="AN980" s="425"/>
      <c r="AO980" s="425"/>
      <c r="AP980" s="425"/>
      <c r="AQ980" s="425"/>
      <c r="AR980" s="425"/>
      <c r="AS980" s="425"/>
      <c r="AT980" s="425"/>
      <c r="AU980" s="425"/>
      <c r="AV980" s="425"/>
      <c r="AW980" s="425"/>
      <c r="AX980" s="425"/>
      <c r="AY980" s="425"/>
      <c r="AZ980" s="425"/>
      <c r="BA980" s="425"/>
      <c r="BB980" s="425"/>
      <c r="BC980" s="425"/>
      <c r="BD980" s="425"/>
      <c r="BE980" s="425"/>
      <c r="BF980" s="425"/>
      <c r="BG980" s="425"/>
      <c r="BH980" s="425"/>
      <c r="BI980" s="425"/>
      <c r="BJ980" s="425"/>
      <c r="BK980" s="425"/>
    </row>
    <row r="981" spans="1:63" ht="12.75" customHeight="1" x14ac:dyDescent="0.2">
      <c r="A981" s="425"/>
      <c r="B981" s="425"/>
      <c r="C981" s="425"/>
      <c r="D981" s="425"/>
      <c r="E981" s="425"/>
      <c r="F981" s="425"/>
      <c r="G981" s="425"/>
      <c r="H981" s="425"/>
      <c r="I981" s="425"/>
      <c r="J981" s="425"/>
      <c r="K981" s="425"/>
      <c r="L981" s="425"/>
      <c r="M981" s="425"/>
      <c r="N981" s="425"/>
      <c r="O981" s="425"/>
      <c r="P981" s="425"/>
      <c r="Q981" s="425"/>
      <c r="R981" s="425"/>
      <c r="S981" s="425"/>
      <c r="T981" s="425"/>
      <c r="U981" s="425"/>
      <c r="V981" s="425"/>
      <c r="W981" s="425"/>
      <c r="X981" s="425"/>
      <c r="Y981" s="425"/>
      <c r="Z981" s="425"/>
      <c r="AA981" s="425"/>
      <c r="AB981" s="425"/>
      <c r="AC981" s="425"/>
      <c r="AD981" s="425"/>
      <c r="AE981" s="425"/>
      <c r="AF981" s="425"/>
      <c r="AG981" s="425"/>
      <c r="AH981" s="425"/>
      <c r="AI981" s="425"/>
      <c r="AJ981" s="425"/>
      <c r="AK981" s="425"/>
      <c r="AL981" s="425"/>
      <c r="AM981" s="425"/>
      <c r="AN981" s="425"/>
      <c r="AO981" s="425"/>
      <c r="AP981" s="425"/>
      <c r="AQ981" s="425"/>
      <c r="AR981" s="425"/>
      <c r="AS981" s="425"/>
      <c r="AT981" s="425"/>
      <c r="AU981" s="425"/>
      <c r="AV981" s="425"/>
      <c r="AW981" s="425"/>
      <c r="AX981" s="425"/>
      <c r="AY981" s="425"/>
      <c r="AZ981" s="425"/>
      <c r="BA981" s="425"/>
      <c r="BB981" s="425"/>
      <c r="BC981" s="425"/>
      <c r="BD981" s="425"/>
      <c r="BE981" s="425"/>
      <c r="BF981" s="425"/>
      <c r="BG981" s="425"/>
      <c r="BH981" s="425"/>
      <c r="BI981" s="425"/>
      <c r="BJ981" s="425"/>
      <c r="BK981" s="425"/>
    </row>
    <row r="982" spans="1:63" ht="12.75" customHeight="1" x14ac:dyDescent="0.2">
      <c r="A982" s="425"/>
      <c r="B982" s="425"/>
      <c r="C982" s="425"/>
      <c r="D982" s="425"/>
      <c r="E982" s="425"/>
      <c r="F982" s="425"/>
      <c r="G982" s="425"/>
      <c r="H982" s="425"/>
      <c r="I982" s="425"/>
      <c r="J982" s="425"/>
      <c r="K982" s="425"/>
      <c r="L982" s="425"/>
      <c r="M982" s="425"/>
      <c r="N982" s="425"/>
      <c r="O982" s="425"/>
      <c r="P982" s="425"/>
      <c r="Q982" s="425"/>
      <c r="R982" s="425"/>
      <c r="S982" s="425"/>
      <c r="T982" s="425"/>
      <c r="U982" s="425"/>
      <c r="V982" s="425"/>
      <c r="W982" s="425"/>
      <c r="X982" s="425"/>
      <c r="Y982" s="425"/>
      <c r="Z982" s="425"/>
      <c r="AA982" s="425"/>
      <c r="AB982" s="425"/>
      <c r="AC982" s="425"/>
      <c r="AD982" s="425"/>
      <c r="AE982" s="425"/>
      <c r="AF982" s="425"/>
      <c r="AG982" s="425"/>
      <c r="AH982" s="425"/>
      <c r="AI982" s="425"/>
      <c r="AJ982" s="425"/>
      <c r="AK982" s="425"/>
      <c r="AL982" s="425"/>
      <c r="AM982" s="425"/>
      <c r="AN982" s="425"/>
      <c r="AO982" s="425"/>
      <c r="AP982" s="425"/>
      <c r="AQ982" s="425"/>
      <c r="AR982" s="425"/>
      <c r="AS982" s="425"/>
      <c r="AT982" s="425"/>
      <c r="AU982" s="425"/>
      <c r="AV982" s="425"/>
      <c r="AW982" s="425"/>
      <c r="AX982" s="425"/>
      <c r="AY982" s="425"/>
      <c r="AZ982" s="425"/>
      <c r="BA982" s="425"/>
      <c r="BB982" s="425"/>
      <c r="BC982" s="425"/>
      <c r="BD982" s="425"/>
      <c r="BE982" s="425"/>
      <c r="BF982" s="425"/>
      <c r="BG982" s="425"/>
      <c r="BH982" s="425"/>
      <c r="BI982" s="425"/>
      <c r="BJ982" s="425"/>
      <c r="BK982" s="425"/>
    </row>
    <row r="983" spans="1:63" ht="12.75" customHeight="1" x14ac:dyDescent="0.2">
      <c r="A983" s="425"/>
      <c r="B983" s="425"/>
      <c r="C983" s="425"/>
      <c r="D983" s="425"/>
      <c r="E983" s="425"/>
      <c r="F983" s="425"/>
      <c r="G983" s="425"/>
      <c r="H983" s="425"/>
      <c r="I983" s="425"/>
      <c r="J983" s="425"/>
      <c r="K983" s="425"/>
      <c r="L983" s="425"/>
      <c r="M983" s="425"/>
      <c r="N983" s="425"/>
      <c r="O983" s="425"/>
      <c r="P983" s="425"/>
      <c r="Q983" s="425"/>
      <c r="R983" s="425"/>
      <c r="S983" s="425"/>
      <c r="T983" s="425"/>
      <c r="U983" s="425"/>
      <c r="V983" s="425"/>
      <c r="W983" s="425"/>
      <c r="X983" s="425"/>
      <c r="Y983" s="425"/>
      <c r="Z983" s="425"/>
      <c r="AA983" s="425"/>
      <c r="AB983" s="425"/>
      <c r="AC983" s="425"/>
      <c r="AD983" s="425"/>
      <c r="AE983" s="425"/>
      <c r="AF983" s="425"/>
      <c r="AG983" s="425"/>
      <c r="AH983" s="425"/>
      <c r="AI983" s="425"/>
      <c r="AJ983" s="425"/>
      <c r="AK983" s="425"/>
      <c r="AL983" s="425"/>
      <c r="AM983" s="425"/>
      <c r="AN983" s="425"/>
      <c r="AO983" s="425"/>
      <c r="AP983" s="425"/>
      <c r="AQ983" s="425"/>
      <c r="AR983" s="425"/>
      <c r="AS983" s="425"/>
      <c r="AT983" s="425"/>
      <c r="AU983" s="425"/>
      <c r="AV983" s="425"/>
      <c r="AW983" s="425"/>
      <c r="AX983" s="425"/>
      <c r="AY983" s="425"/>
      <c r="AZ983" s="425"/>
      <c r="BA983" s="425"/>
      <c r="BB983" s="425"/>
      <c r="BC983" s="425"/>
      <c r="BD983" s="425"/>
      <c r="BE983" s="425"/>
      <c r="BF983" s="425"/>
      <c r="BG983" s="425"/>
      <c r="BH983" s="425"/>
      <c r="BI983" s="425"/>
      <c r="BJ983" s="425"/>
      <c r="BK983" s="425"/>
    </row>
    <row r="984" spans="1:63" ht="12.75" customHeight="1" x14ac:dyDescent="0.2">
      <c r="A984" s="425"/>
      <c r="B984" s="425"/>
      <c r="C984" s="425"/>
      <c r="D984" s="425"/>
      <c r="E984" s="425"/>
      <c r="F984" s="425"/>
      <c r="G984" s="425"/>
      <c r="H984" s="425"/>
      <c r="I984" s="425"/>
      <c r="J984" s="425"/>
      <c r="K984" s="425"/>
      <c r="L984" s="425"/>
      <c r="M984" s="425"/>
      <c r="N984" s="425"/>
      <c r="O984" s="425"/>
      <c r="P984" s="425"/>
      <c r="Q984" s="425"/>
      <c r="R984" s="425"/>
      <c r="S984" s="425"/>
      <c r="T984" s="425"/>
      <c r="U984" s="425"/>
      <c r="V984" s="425"/>
      <c r="W984" s="425"/>
      <c r="X984" s="425"/>
      <c r="Y984" s="425"/>
      <c r="Z984" s="425"/>
      <c r="AA984" s="425"/>
      <c r="AB984" s="425"/>
      <c r="AC984" s="425"/>
      <c r="AD984" s="425"/>
      <c r="AE984" s="425"/>
      <c r="AF984" s="425"/>
      <c r="AG984" s="425"/>
      <c r="AH984" s="425"/>
      <c r="AI984" s="425"/>
      <c r="AJ984" s="425"/>
      <c r="AK984" s="425"/>
      <c r="AL984" s="425"/>
      <c r="AM984" s="425"/>
      <c r="AN984" s="425"/>
      <c r="AO984" s="425"/>
      <c r="AP984" s="425"/>
      <c r="AQ984" s="425"/>
      <c r="AR984" s="425"/>
      <c r="AS984" s="425"/>
      <c r="AT984" s="425"/>
      <c r="AU984" s="425"/>
      <c r="AV984" s="425"/>
      <c r="AW984" s="425"/>
      <c r="AX984" s="425"/>
      <c r="AY984" s="425"/>
      <c r="AZ984" s="425"/>
      <c r="BA984" s="425"/>
      <c r="BB984" s="425"/>
      <c r="BC984" s="425"/>
      <c r="BD984" s="425"/>
      <c r="BE984" s="425"/>
      <c r="BF984" s="425"/>
      <c r="BG984" s="425"/>
      <c r="BH984" s="425"/>
      <c r="BI984" s="425"/>
      <c r="BJ984" s="425"/>
      <c r="BK984" s="425"/>
    </row>
    <row r="985" spans="1:63" ht="12.75" customHeight="1" x14ac:dyDescent="0.2">
      <c r="A985" s="425"/>
      <c r="B985" s="425"/>
      <c r="C985" s="425"/>
      <c r="D985" s="425"/>
      <c r="E985" s="425"/>
      <c r="F985" s="425"/>
      <c r="G985" s="425"/>
      <c r="H985" s="425"/>
      <c r="I985" s="425"/>
      <c r="J985" s="425"/>
      <c r="K985" s="425"/>
      <c r="L985" s="425"/>
      <c r="M985" s="425"/>
      <c r="N985" s="425"/>
      <c r="O985" s="425"/>
      <c r="P985" s="425"/>
      <c r="Q985" s="425"/>
      <c r="R985" s="425"/>
      <c r="S985" s="425"/>
      <c r="T985" s="425"/>
      <c r="U985" s="425"/>
      <c r="V985" s="425"/>
      <c r="W985" s="425"/>
      <c r="X985" s="425"/>
      <c r="Y985" s="425"/>
      <c r="Z985" s="425"/>
      <c r="AA985" s="425"/>
      <c r="AB985" s="425"/>
      <c r="AC985" s="425"/>
      <c r="AD985" s="425"/>
      <c r="AE985" s="425"/>
      <c r="AF985" s="425"/>
      <c r="AG985" s="425"/>
      <c r="AH985" s="425"/>
      <c r="AI985" s="425"/>
      <c r="AJ985" s="425"/>
      <c r="AK985" s="425"/>
      <c r="AL985" s="425"/>
      <c r="AM985" s="425"/>
      <c r="AN985" s="425"/>
      <c r="AO985" s="425"/>
      <c r="AP985" s="425"/>
      <c r="AQ985" s="425"/>
      <c r="AR985" s="425"/>
      <c r="AS985" s="425"/>
      <c r="AT985" s="425"/>
      <c r="AU985" s="425"/>
      <c r="AV985" s="425"/>
      <c r="AW985" s="425"/>
      <c r="AX985" s="425"/>
      <c r="AY985" s="425"/>
      <c r="AZ985" s="425"/>
      <c r="BA985" s="425"/>
      <c r="BB985" s="425"/>
      <c r="BC985" s="425"/>
      <c r="BD985" s="425"/>
      <c r="BE985" s="425"/>
      <c r="BF985" s="425"/>
      <c r="BG985" s="425"/>
      <c r="BH985" s="425"/>
      <c r="BI985" s="425"/>
      <c r="BJ985" s="425"/>
      <c r="BK985" s="425"/>
    </row>
    <row r="986" spans="1:63" ht="12.75" customHeight="1" x14ac:dyDescent="0.2">
      <c r="A986" s="425"/>
      <c r="B986" s="425"/>
      <c r="C986" s="425"/>
      <c r="D986" s="425"/>
      <c r="E986" s="425"/>
      <c r="F986" s="425"/>
      <c r="G986" s="425"/>
      <c r="H986" s="425"/>
      <c r="I986" s="425"/>
      <c r="J986" s="425"/>
      <c r="K986" s="425"/>
      <c r="L986" s="425"/>
      <c r="M986" s="425"/>
      <c r="N986" s="425"/>
      <c r="O986" s="425"/>
      <c r="P986" s="425"/>
      <c r="Q986" s="425"/>
      <c r="R986" s="425"/>
      <c r="S986" s="425"/>
      <c r="T986" s="425"/>
      <c r="U986" s="425"/>
      <c r="V986" s="425"/>
      <c r="W986" s="425"/>
      <c r="X986" s="425"/>
      <c r="Y986" s="425"/>
      <c r="Z986" s="425"/>
      <c r="AA986" s="425"/>
      <c r="AB986" s="425"/>
      <c r="AC986" s="425"/>
      <c r="AD986" s="425"/>
      <c r="AE986" s="425"/>
      <c r="AF986" s="425"/>
      <c r="AG986" s="425"/>
      <c r="AH986" s="425"/>
      <c r="AI986" s="425"/>
      <c r="AJ986" s="425"/>
      <c r="AK986" s="425"/>
      <c r="AL986" s="425"/>
      <c r="AM986" s="425"/>
      <c r="AN986" s="425"/>
      <c r="AO986" s="425"/>
      <c r="AP986" s="425"/>
      <c r="AQ986" s="425"/>
      <c r="AR986" s="425"/>
      <c r="AS986" s="425"/>
      <c r="AT986" s="425"/>
      <c r="AU986" s="425"/>
      <c r="AV986" s="425"/>
      <c r="AW986" s="425"/>
      <c r="AX986" s="425"/>
      <c r="AY986" s="425"/>
      <c r="AZ986" s="425"/>
      <c r="BA986" s="425"/>
      <c r="BB986" s="425"/>
      <c r="BC986" s="425"/>
      <c r="BD986" s="425"/>
      <c r="BE986" s="425"/>
      <c r="BF986" s="425"/>
      <c r="BG986" s="425"/>
      <c r="BH986" s="425"/>
      <c r="BI986" s="425"/>
      <c r="BJ986" s="425"/>
      <c r="BK986" s="425"/>
    </row>
    <row r="987" spans="1:63" ht="12.75" customHeight="1" x14ac:dyDescent="0.2">
      <c r="A987" s="425"/>
      <c r="B987" s="425"/>
      <c r="C987" s="425"/>
      <c r="D987" s="425"/>
      <c r="E987" s="425"/>
      <c r="F987" s="425"/>
      <c r="G987" s="425"/>
      <c r="H987" s="425"/>
      <c r="I987" s="425"/>
      <c r="J987" s="425"/>
      <c r="K987" s="425"/>
      <c r="L987" s="425"/>
      <c r="M987" s="425"/>
      <c r="N987" s="425"/>
      <c r="O987" s="425"/>
      <c r="P987" s="425"/>
      <c r="Q987" s="425"/>
      <c r="R987" s="425"/>
      <c r="S987" s="425"/>
      <c r="T987" s="425"/>
      <c r="U987" s="425"/>
      <c r="V987" s="425"/>
      <c r="W987" s="425"/>
      <c r="X987" s="425"/>
      <c r="Y987" s="425"/>
      <c r="Z987" s="425"/>
      <c r="AA987" s="425"/>
      <c r="AB987" s="425"/>
      <c r="AC987" s="425"/>
      <c r="AD987" s="425"/>
      <c r="AE987" s="425"/>
      <c r="AF987" s="425"/>
      <c r="AG987" s="425"/>
      <c r="AH987" s="425"/>
      <c r="AI987" s="425"/>
      <c r="AJ987" s="425"/>
      <c r="AK987" s="425"/>
      <c r="AL987" s="425"/>
      <c r="AM987" s="425"/>
      <c r="AN987" s="425"/>
      <c r="AO987" s="425"/>
      <c r="AP987" s="425"/>
      <c r="AQ987" s="425"/>
      <c r="AR987" s="425"/>
      <c r="AS987" s="425"/>
      <c r="AT987" s="425"/>
      <c r="AU987" s="425"/>
      <c r="AV987" s="425"/>
      <c r="AW987" s="425"/>
      <c r="AX987" s="425"/>
      <c r="AY987" s="425"/>
      <c r="AZ987" s="425"/>
      <c r="BA987" s="425"/>
      <c r="BB987" s="425"/>
      <c r="BC987" s="425"/>
      <c r="BD987" s="425"/>
      <c r="BE987" s="425"/>
      <c r="BF987" s="425"/>
      <c r="BG987" s="425"/>
      <c r="BH987" s="425"/>
      <c r="BI987" s="425"/>
      <c r="BJ987" s="425"/>
      <c r="BK987" s="425"/>
    </row>
    <row r="988" spans="1:63" ht="12.75" customHeight="1" x14ac:dyDescent="0.2">
      <c r="A988" s="425"/>
      <c r="B988" s="425"/>
      <c r="C988" s="425"/>
      <c r="D988" s="425"/>
      <c r="E988" s="425"/>
      <c r="F988" s="425"/>
      <c r="G988" s="425"/>
      <c r="H988" s="425"/>
      <c r="I988" s="425"/>
      <c r="J988" s="425"/>
      <c r="K988" s="425"/>
      <c r="L988" s="425"/>
      <c r="M988" s="425"/>
      <c r="N988" s="425"/>
      <c r="O988" s="425"/>
      <c r="P988" s="425"/>
      <c r="Q988" s="425"/>
      <c r="R988" s="425"/>
      <c r="S988" s="425"/>
      <c r="T988" s="425"/>
      <c r="U988" s="425"/>
      <c r="V988" s="425"/>
      <c r="W988" s="425"/>
      <c r="X988" s="425"/>
      <c r="Y988" s="425"/>
      <c r="Z988" s="425"/>
      <c r="AA988" s="425"/>
      <c r="AB988" s="425"/>
      <c r="AC988" s="425"/>
      <c r="AD988" s="425"/>
      <c r="AE988" s="425"/>
      <c r="AF988" s="425"/>
      <c r="AG988" s="425"/>
      <c r="AH988" s="425"/>
      <c r="AI988" s="425"/>
      <c r="AJ988" s="425"/>
      <c r="AK988" s="425"/>
      <c r="AL988" s="425"/>
      <c r="AM988" s="425"/>
      <c r="AN988" s="425"/>
      <c r="AO988" s="425"/>
      <c r="AP988" s="425"/>
      <c r="AQ988" s="425"/>
      <c r="AR988" s="425"/>
      <c r="AS988" s="425"/>
      <c r="AT988" s="425"/>
      <c r="AU988" s="425"/>
      <c r="AV988" s="425"/>
      <c r="AW988" s="425"/>
      <c r="AX988" s="425"/>
      <c r="AY988" s="425"/>
      <c r="AZ988" s="425"/>
      <c r="BA988" s="425"/>
      <c r="BB988" s="425"/>
      <c r="BC988" s="425"/>
      <c r="BD988" s="425"/>
      <c r="BE988" s="425"/>
      <c r="BF988" s="425"/>
      <c r="BG988" s="425"/>
      <c r="BH988" s="425"/>
      <c r="BI988" s="425"/>
      <c r="BJ988" s="425"/>
      <c r="BK988" s="425"/>
    </row>
    <row r="989" spans="1:63" ht="12.75" customHeight="1" x14ac:dyDescent="0.2">
      <c r="A989" s="425"/>
      <c r="B989" s="425"/>
      <c r="C989" s="425"/>
      <c r="D989" s="425"/>
      <c r="E989" s="425"/>
      <c r="F989" s="425"/>
      <c r="G989" s="425"/>
      <c r="H989" s="425"/>
      <c r="I989" s="425"/>
      <c r="J989" s="425"/>
      <c r="K989" s="425"/>
      <c r="L989" s="425"/>
      <c r="M989" s="425"/>
      <c r="N989" s="425"/>
      <c r="O989" s="425"/>
      <c r="P989" s="425"/>
      <c r="Q989" s="425"/>
      <c r="R989" s="425"/>
      <c r="S989" s="425"/>
      <c r="T989" s="425"/>
      <c r="U989" s="425"/>
      <c r="V989" s="425"/>
      <c r="W989" s="425"/>
      <c r="X989" s="425"/>
      <c r="Y989" s="425"/>
      <c r="Z989" s="425"/>
      <c r="AA989" s="425"/>
      <c r="AB989" s="425"/>
      <c r="AC989" s="425"/>
      <c r="AD989" s="425"/>
      <c r="AE989" s="425"/>
      <c r="AF989" s="425"/>
      <c r="AG989" s="425"/>
      <c r="AH989" s="425"/>
      <c r="AI989" s="425"/>
      <c r="AJ989" s="425"/>
      <c r="AK989" s="425"/>
      <c r="AL989" s="425"/>
      <c r="AM989" s="425"/>
      <c r="AN989" s="425"/>
      <c r="AO989" s="425"/>
      <c r="AP989" s="425"/>
      <c r="AQ989" s="425"/>
      <c r="AR989" s="425"/>
      <c r="AS989" s="425"/>
      <c r="AT989" s="425"/>
      <c r="AU989" s="425"/>
      <c r="AV989" s="425"/>
      <c r="AW989" s="425"/>
      <c r="AX989" s="425"/>
      <c r="AY989" s="425"/>
      <c r="AZ989" s="425"/>
      <c r="BA989" s="425"/>
      <c r="BB989" s="425"/>
      <c r="BC989" s="425"/>
      <c r="BD989" s="425"/>
      <c r="BE989" s="425"/>
      <c r="BF989" s="425"/>
      <c r="BG989" s="425"/>
      <c r="BH989" s="425"/>
      <c r="BI989" s="425"/>
      <c r="BJ989" s="425"/>
      <c r="BK989" s="425"/>
    </row>
    <row r="990" spans="1:63" ht="12.75" customHeight="1" x14ac:dyDescent="0.2">
      <c r="A990" s="425"/>
      <c r="B990" s="425"/>
      <c r="C990" s="425"/>
      <c r="D990" s="425"/>
      <c r="E990" s="425"/>
      <c r="F990" s="425"/>
      <c r="G990" s="425"/>
      <c r="H990" s="425"/>
      <c r="I990" s="425"/>
      <c r="J990" s="425"/>
      <c r="K990" s="425"/>
      <c r="L990" s="425"/>
      <c r="M990" s="425"/>
      <c r="N990" s="425"/>
      <c r="O990" s="425"/>
      <c r="P990" s="425"/>
      <c r="Q990" s="425"/>
      <c r="R990" s="425"/>
      <c r="S990" s="425"/>
      <c r="T990" s="425"/>
      <c r="U990" s="425"/>
      <c r="V990" s="425"/>
      <c r="W990" s="425"/>
      <c r="X990" s="425"/>
      <c r="Y990" s="425"/>
      <c r="Z990" s="425"/>
      <c r="AA990" s="425"/>
      <c r="AB990" s="425"/>
      <c r="AC990" s="425"/>
      <c r="AD990" s="425"/>
      <c r="AE990" s="425"/>
      <c r="AF990" s="425"/>
      <c r="AG990" s="425"/>
      <c r="AH990" s="425"/>
      <c r="AI990" s="425"/>
      <c r="AJ990" s="425"/>
      <c r="AK990" s="425"/>
      <c r="AL990" s="425"/>
      <c r="AM990" s="425"/>
      <c r="AN990" s="425"/>
      <c r="AO990" s="425"/>
      <c r="AP990" s="425"/>
      <c r="AQ990" s="425"/>
      <c r="AR990" s="425"/>
      <c r="AS990" s="425"/>
      <c r="AT990" s="425"/>
      <c r="AU990" s="425"/>
      <c r="AV990" s="425"/>
      <c r="AW990" s="425"/>
      <c r="AX990" s="425"/>
      <c r="AY990" s="425"/>
      <c r="AZ990" s="425"/>
      <c r="BA990" s="425"/>
      <c r="BB990" s="425"/>
      <c r="BC990" s="425"/>
      <c r="BD990" s="425"/>
      <c r="BE990" s="425"/>
      <c r="BF990" s="425"/>
      <c r="BG990" s="425"/>
      <c r="BH990" s="425"/>
      <c r="BI990" s="425"/>
      <c r="BJ990" s="425"/>
      <c r="BK990" s="425"/>
    </row>
    <row r="991" spans="1:63" ht="12.75" customHeight="1" x14ac:dyDescent="0.2">
      <c r="A991" s="425"/>
      <c r="B991" s="425"/>
      <c r="C991" s="425"/>
      <c r="D991" s="425"/>
      <c r="E991" s="425"/>
      <c r="F991" s="425"/>
      <c r="G991" s="425"/>
      <c r="H991" s="425"/>
      <c r="I991" s="425"/>
      <c r="J991" s="425"/>
      <c r="K991" s="425"/>
      <c r="L991" s="425"/>
      <c r="M991" s="425"/>
      <c r="N991" s="425"/>
      <c r="O991" s="425"/>
      <c r="P991" s="425"/>
      <c r="Q991" s="425"/>
      <c r="R991" s="425"/>
      <c r="S991" s="425"/>
      <c r="T991" s="425"/>
      <c r="U991" s="425"/>
      <c r="V991" s="425"/>
      <c r="W991" s="425"/>
      <c r="X991" s="425"/>
      <c r="Y991" s="425"/>
      <c r="Z991" s="425"/>
      <c r="AA991" s="425"/>
      <c r="AB991" s="425"/>
      <c r="AC991" s="425"/>
      <c r="AD991" s="425"/>
      <c r="AE991" s="425"/>
      <c r="AF991" s="425"/>
      <c r="AG991" s="425"/>
      <c r="AH991" s="425"/>
      <c r="AI991" s="425"/>
      <c r="AJ991" s="425"/>
      <c r="AK991" s="425"/>
      <c r="AL991" s="425"/>
      <c r="AM991" s="425"/>
      <c r="AN991" s="425"/>
      <c r="AO991" s="425"/>
      <c r="AP991" s="425"/>
      <c r="AQ991" s="425"/>
      <c r="AR991" s="425"/>
      <c r="AS991" s="425"/>
      <c r="AT991" s="425"/>
      <c r="AU991" s="425"/>
      <c r="AV991" s="425"/>
      <c r="AW991" s="425"/>
      <c r="AX991" s="425"/>
      <c r="AY991" s="425"/>
      <c r="AZ991" s="425"/>
      <c r="BA991" s="425"/>
      <c r="BB991" s="425"/>
      <c r="BC991" s="425"/>
      <c r="BD991" s="425"/>
      <c r="BE991" s="425"/>
      <c r="BF991" s="425"/>
      <c r="BG991" s="425"/>
      <c r="BH991" s="425"/>
      <c r="BI991" s="425"/>
      <c r="BJ991" s="425"/>
      <c r="BK991" s="425"/>
    </row>
    <row r="992" spans="1:63" ht="12.75" customHeight="1" x14ac:dyDescent="0.2">
      <c r="A992" s="425"/>
      <c r="B992" s="425"/>
      <c r="C992" s="425"/>
      <c r="D992" s="425"/>
      <c r="E992" s="425"/>
      <c r="F992" s="425"/>
      <c r="G992" s="425"/>
      <c r="H992" s="425"/>
      <c r="I992" s="425"/>
      <c r="J992" s="425"/>
      <c r="K992" s="425"/>
      <c r="L992" s="425"/>
      <c r="M992" s="425"/>
      <c r="N992" s="425"/>
      <c r="O992" s="425"/>
      <c r="P992" s="425"/>
      <c r="Q992" s="425"/>
      <c r="R992" s="425"/>
      <c r="S992" s="425"/>
      <c r="T992" s="425"/>
      <c r="U992" s="425"/>
      <c r="V992" s="425"/>
      <c r="W992" s="425"/>
      <c r="X992" s="425"/>
      <c r="Y992" s="425"/>
      <c r="Z992" s="425"/>
      <c r="AA992" s="425"/>
      <c r="AB992" s="425"/>
      <c r="AC992" s="425"/>
      <c r="AD992" s="425"/>
      <c r="AE992" s="425"/>
      <c r="AF992" s="425"/>
      <c r="AG992" s="425"/>
      <c r="AH992" s="425"/>
      <c r="AI992" s="425"/>
      <c r="AJ992" s="425"/>
      <c r="AK992" s="425"/>
      <c r="AL992" s="425"/>
      <c r="AM992" s="425"/>
      <c r="AN992" s="425"/>
      <c r="AO992" s="425"/>
      <c r="AP992" s="425"/>
      <c r="AQ992" s="425"/>
      <c r="AR992" s="425"/>
      <c r="AS992" s="425"/>
      <c r="AT992" s="425"/>
      <c r="AU992" s="425"/>
      <c r="AV992" s="425"/>
      <c r="AW992" s="425"/>
      <c r="AX992" s="425"/>
      <c r="AY992" s="425"/>
      <c r="AZ992" s="425"/>
      <c r="BA992" s="425"/>
      <c r="BB992" s="425"/>
      <c r="BC992" s="425"/>
      <c r="BD992" s="425"/>
      <c r="BE992" s="425"/>
      <c r="BF992" s="425"/>
      <c r="BG992" s="425"/>
      <c r="BH992" s="425"/>
      <c r="BI992" s="425"/>
      <c r="BJ992" s="425"/>
      <c r="BK992" s="425"/>
    </row>
    <row r="993" spans="1:63" ht="12.75" customHeight="1" x14ac:dyDescent="0.2">
      <c r="A993" s="425"/>
      <c r="B993" s="425"/>
      <c r="C993" s="425"/>
      <c r="D993" s="425"/>
      <c r="E993" s="425"/>
      <c r="F993" s="425"/>
      <c r="G993" s="425"/>
      <c r="H993" s="425"/>
      <c r="I993" s="425"/>
      <c r="J993" s="425"/>
      <c r="K993" s="425"/>
      <c r="L993" s="425"/>
      <c r="M993" s="425"/>
      <c r="N993" s="425"/>
      <c r="O993" s="425"/>
      <c r="P993" s="425"/>
      <c r="Q993" s="425"/>
      <c r="R993" s="425"/>
      <c r="S993" s="425"/>
      <c r="T993" s="425"/>
      <c r="U993" s="425"/>
      <c r="V993" s="425"/>
      <c r="W993" s="425"/>
      <c r="X993" s="425"/>
      <c r="Y993" s="425"/>
      <c r="Z993" s="425"/>
      <c r="AA993" s="425"/>
      <c r="AB993" s="425"/>
      <c r="AC993" s="425"/>
      <c r="AD993" s="425"/>
      <c r="AE993" s="425"/>
      <c r="AF993" s="425"/>
      <c r="AG993" s="425"/>
      <c r="AH993" s="425"/>
      <c r="AI993" s="425"/>
      <c r="AJ993" s="425"/>
      <c r="AK993" s="425"/>
      <c r="AL993" s="425"/>
      <c r="AM993" s="425"/>
      <c r="AN993" s="425"/>
      <c r="AO993" s="425"/>
      <c r="AP993" s="425"/>
      <c r="AQ993" s="425"/>
      <c r="AR993" s="425"/>
      <c r="AS993" s="425"/>
      <c r="AT993" s="425"/>
      <c r="AU993" s="425"/>
      <c r="AV993" s="425"/>
      <c r="AW993" s="425"/>
      <c r="AX993" s="425"/>
      <c r="AY993" s="425"/>
      <c r="AZ993" s="425"/>
      <c r="BA993" s="425"/>
      <c r="BB993" s="425"/>
      <c r="BC993" s="425"/>
      <c r="BD993" s="425"/>
      <c r="BE993" s="425"/>
      <c r="BF993" s="425"/>
      <c r="BG993" s="425"/>
      <c r="BH993" s="425"/>
      <c r="BI993" s="425"/>
      <c r="BJ993" s="425"/>
      <c r="BK993" s="425"/>
    </row>
    <row r="994" spans="1:63" ht="12.75" customHeight="1" x14ac:dyDescent="0.2">
      <c r="A994" s="425"/>
      <c r="B994" s="425"/>
      <c r="C994" s="425"/>
      <c r="D994" s="425"/>
      <c r="E994" s="425"/>
      <c r="F994" s="425"/>
      <c r="G994" s="425"/>
      <c r="H994" s="425"/>
      <c r="I994" s="425"/>
      <c r="J994" s="425"/>
      <c r="K994" s="425"/>
      <c r="L994" s="425"/>
      <c r="M994" s="425"/>
      <c r="N994" s="425"/>
      <c r="O994" s="425"/>
      <c r="P994" s="425"/>
      <c r="Q994" s="425"/>
      <c r="R994" s="425"/>
      <c r="S994" s="425"/>
      <c r="T994" s="425"/>
      <c r="U994" s="425"/>
      <c r="V994" s="425"/>
      <c r="W994" s="425"/>
      <c r="X994" s="425"/>
      <c r="Y994" s="425"/>
      <c r="Z994" s="425"/>
      <c r="AA994" s="425"/>
      <c r="AB994" s="425"/>
      <c r="AC994" s="425"/>
      <c r="AD994" s="425"/>
      <c r="AE994" s="425"/>
      <c r="AF994" s="425"/>
      <c r="AG994" s="425"/>
      <c r="AH994" s="425"/>
      <c r="AI994" s="425"/>
      <c r="AJ994" s="425"/>
      <c r="AK994" s="425"/>
      <c r="AL994" s="425"/>
      <c r="AM994" s="425"/>
      <c r="AN994" s="425"/>
      <c r="AO994" s="425"/>
      <c r="AP994" s="425"/>
      <c r="AQ994" s="425"/>
      <c r="AR994" s="425"/>
      <c r="AS994" s="425"/>
      <c r="AT994" s="425"/>
      <c r="AU994" s="425"/>
      <c r="AV994" s="425"/>
      <c r="AW994" s="425"/>
      <c r="AX994" s="425"/>
      <c r="AY994" s="425"/>
      <c r="AZ994" s="425"/>
      <c r="BA994" s="425"/>
      <c r="BB994" s="425"/>
      <c r="BC994" s="425"/>
      <c r="BD994" s="425"/>
      <c r="BE994" s="425"/>
      <c r="BF994" s="425"/>
      <c r="BG994" s="425"/>
      <c r="BH994" s="425"/>
      <c r="BI994" s="425"/>
      <c r="BJ994" s="425"/>
      <c r="BK994" s="425"/>
    </row>
    <row r="995" spans="1:63" ht="12.75" customHeight="1" x14ac:dyDescent="0.2">
      <c r="A995" s="425"/>
      <c r="B995" s="425"/>
      <c r="C995" s="425"/>
      <c r="D995" s="425"/>
      <c r="E995" s="425"/>
      <c r="F995" s="425"/>
      <c r="G995" s="425"/>
      <c r="H995" s="425"/>
      <c r="I995" s="425"/>
      <c r="J995" s="425"/>
      <c r="K995" s="425"/>
      <c r="L995" s="425"/>
      <c r="M995" s="425"/>
      <c r="N995" s="425"/>
      <c r="O995" s="425"/>
      <c r="P995" s="425"/>
      <c r="Q995" s="425"/>
      <c r="R995" s="425"/>
      <c r="S995" s="425"/>
      <c r="T995" s="425"/>
      <c r="U995" s="425"/>
      <c r="V995" s="425"/>
      <c r="W995" s="425"/>
      <c r="X995" s="425"/>
      <c r="Y995" s="425"/>
      <c r="Z995" s="425"/>
      <c r="AA995" s="425"/>
      <c r="AB995" s="425"/>
      <c r="AC995" s="425"/>
      <c r="AD995" s="425"/>
      <c r="AE995" s="425"/>
      <c r="AF995" s="425"/>
      <c r="AG995" s="425"/>
      <c r="AH995" s="425"/>
      <c r="AI995" s="425"/>
      <c r="AJ995" s="425"/>
      <c r="AK995" s="425"/>
      <c r="AL995" s="425"/>
      <c r="AM995" s="425"/>
      <c r="AN995" s="425"/>
      <c r="AO995" s="425"/>
      <c r="AP995" s="425"/>
      <c r="AQ995" s="425"/>
      <c r="AR995" s="425"/>
      <c r="AS995" s="425"/>
      <c r="AT995" s="425"/>
      <c r="AU995" s="425"/>
      <c r="AV995" s="425"/>
      <c r="AW995" s="425"/>
      <c r="AX995" s="425"/>
      <c r="AY995" s="425"/>
      <c r="AZ995" s="425"/>
      <c r="BA995" s="425"/>
      <c r="BB995" s="425"/>
      <c r="BC995" s="425"/>
      <c r="BD995" s="425"/>
      <c r="BE995" s="425"/>
      <c r="BF995" s="425"/>
      <c r="BG995" s="425"/>
      <c r="BH995" s="425"/>
      <c r="BI995" s="425"/>
      <c r="BJ995" s="425"/>
      <c r="BK995" s="425"/>
    </row>
    <row r="996" spans="1:63" ht="12.75" customHeight="1" x14ac:dyDescent="0.2">
      <c r="A996" s="425"/>
      <c r="B996" s="425"/>
      <c r="C996" s="425"/>
      <c r="D996" s="425"/>
      <c r="E996" s="425"/>
      <c r="F996" s="425"/>
      <c r="G996" s="425"/>
      <c r="H996" s="425"/>
      <c r="I996" s="425"/>
      <c r="J996" s="425"/>
      <c r="K996" s="425"/>
      <c r="L996" s="425"/>
      <c r="M996" s="425"/>
      <c r="N996" s="425"/>
      <c r="O996" s="425"/>
      <c r="P996" s="425"/>
      <c r="Q996" s="425"/>
      <c r="R996" s="425"/>
      <c r="S996" s="425"/>
      <c r="T996" s="425"/>
      <c r="U996" s="425"/>
      <c r="V996" s="425"/>
      <c r="W996" s="425"/>
      <c r="X996" s="425"/>
      <c r="Y996" s="425"/>
      <c r="Z996" s="425"/>
      <c r="AA996" s="425"/>
      <c r="AB996" s="425"/>
      <c r="AC996" s="425"/>
      <c r="AD996" s="425"/>
      <c r="AE996" s="425"/>
      <c r="AF996" s="425"/>
      <c r="AG996" s="425"/>
      <c r="AH996" s="425"/>
      <c r="AI996" s="425"/>
      <c r="AJ996" s="425"/>
      <c r="AK996" s="425"/>
      <c r="AL996" s="425"/>
      <c r="AM996" s="425"/>
      <c r="AN996" s="425"/>
      <c r="AO996" s="425"/>
      <c r="AP996" s="425"/>
      <c r="AQ996" s="425"/>
      <c r="AR996" s="425"/>
      <c r="AS996" s="425"/>
      <c r="AT996" s="425"/>
      <c r="AU996" s="425"/>
      <c r="AV996" s="425"/>
      <c r="AW996" s="425"/>
      <c r="AX996" s="425"/>
      <c r="AY996" s="425"/>
      <c r="AZ996" s="425"/>
      <c r="BA996" s="425"/>
      <c r="BB996" s="425"/>
      <c r="BC996" s="425"/>
      <c r="BD996" s="425"/>
      <c r="BE996" s="425"/>
      <c r="BF996" s="425"/>
      <c r="BG996" s="425"/>
      <c r="BH996" s="425"/>
      <c r="BI996" s="425"/>
      <c r="BJ996" s="425"/>
      <c r="BK996" s="425"/>
    </row>
    <row r="997" spans="1:63" ht="12.75" customHeight="1" x14ac:dyDescent="0.2">
      <c r="A997" s="425"/>
      <c r="B997" s="425"/>
      <c r="C997" s="425"/>
      <c r="D997" s="425"/>
      <c r="E997" s="425"/>
      <c r="F997" s="425"/>
      <c r="G997" s="425"/>
      <c r="H997" s="425"/>
      <c r="I997" s="425"/>
      <c r="J997" s="425"/>
      <c r="K997" s="425"/>
      <c r="L997" s="425"/>
      <c r="M997" s="425"/>
      <c r="N997" s="425"/>
      <c r="O997" s="425"/>
      <c r="P997" s="425"/>
      <c r="Q997" s="425"/>
      <c r="R997" s="425"/>
      <c r="S997" s="425"/>
      <c r="T997" s="425"/>
      <c r="U997" s="425"/>
      <c r="V997" s="425"/>
      <c r="W997" s="425"/>
      <c r="X997" s="425"/>
      <c r="Y997" s="425"/>
      <c r="Z997" s="425"/>
      <c r="AA997" s="425"/>
      <c r="AB997" s="425"/>
      <c r="AC997" s="425"/>
      <c r="AD997" s="425"/>
      <c r="AE997" s="425"/>
      <c r="AF997" s="425"/>
      <c r="AG997" s="425"/>
      <c r="AH997" s="425"/>
      <c r="AI997" s="425"/>
      <c r="AJ997" s="425"/>
      <c r="AK997" s="425"/>
      <c r="AL997" s="425"/>
      <c r="AM997" s="425"/>
      <c r="AN997" s="425"/>
      <c r="AO997" s="425"/>
      <c r="AP997" s="425"/>
      <c r="AQ997" s="425"/>
      <c r="AR997" s="425"/>
      <c r="AS997" s="425"/>
      <c r="AT997" s="425"/>
      <c r="AU997" s="425"/>
      <c r="AV997" s="425"/>
      <c r="AW997" s="425"/>
      <c r="AX997" s="425"/>
      <c r="AY997" s="425"/>
      <c r="AZ997" s="425"/>
      <c r="BA997" s="425"/>
      <c r="BB997" s="425"/>
      <c r="BC997" s="425"/>
      <c r="BD997" s="425"/>
      <c r="BE997" s="425"/>
      <c r="BF997" s="425"/>
      <c r="BG997" s="425"/>
      <c r="BH997" s="425"/>
      <c r="BI997" s="425"/>
      <c r="BJ997" s="425"/>
      <c r="BK997" s="425"/>
    </row>
    <row r="998" spans="1:63" ht="12.75" customHeight="1" x14ac:dyDescent="0.2">
      <c r="A998" s="425"/>
      <c r="B998" s="425"/>
      <c r="C998" s="425"/>
      <c r="D998" s="425"/>
      <c r="E998" s="425"/>
      <c r="F998" s="425"/>
      <c r="G998" s="425"/>
      <c r="H998" s="425"/>
      <c r="I998" s="425"/>
      <c r="J998" s="425"/>
      <c r="K998" s="425"/>
      <c r="L998" s="425"/>
      <c r="M998" s="425"/>
      <c r="N998" s="425"/>
      <c r="O998" s="425"/>
      <c r="P998" s="425"/>
      <c r="Q998" s="425"/>
      <c r="R998" s="425"/>
      <c r="S998" s="425"/>
      <c r="T998" s="425"/>
      <c r="U998" s="425"/>
      <c r="V998" s="425"/>
      <c r="W998" s="425"/>
      <c r="X998" s="425"/>
      <c r="Y998" s="425"/>
      <c r="Z998" s="425"/>
      <c r="AA998" s="425"/>
      <c r="AB998" s="425"/>
      <c r="AC998" s="425"/>
      <c r="AD998" s="425"/>
      <c r="AE998" s="425"/>
      <c r="AF998" s="425"/>
      <c r="AG998" s="425"/>
      <c r="AH998" s="425"/>
      <c r="AI998" s="425"/>
      <c r="AJ998" s="425"/>
      <c r="AK998" s="425"/>
      <c r="AL998" s="425"/>
      <c r="AM998" s="425"/>
      <c r="AN998" s="425"/>
      <c r="AO998" s="425"/>
      <c r="AP998" s="425"/>
      <c r="AQ998" s="425"/>
      <c r="AR998" s="425"/>
      <c r="AS998" s="425"/>
      <c r="AT998" s="425"/>
      <c r="AU998" s="425"/>
      <c r="AV998" s="425"/>
      <c r="AW998" s="425"/>
      <c r="AX998" s="425"/>
      <c r="AY998" s="425"/>
      <c r="AZ998" s="425"/>
      <c r="BA998" s="425"/>
      <c r="BB998" s="425"/>
      <c r="BC998" s="425"/>
      <c r="BD998" s="425"/>
      <c r="BE998" s="425"/>
      <c r="BF998" s="425"/>
      <c r="BG998" s="425"/>
      <c r="BH998" s="425"/>
      <c r="BI998" s="425"/>
      <c r="BJ998" s="425"/>
      <c r="BK998" s="425"/>
    </row>
    <row r="999" spans="1:63" ht="12.75" customHeight="1" x14ac:dyDescent="0.2">
      <c r="A999" s="425"/>
      <c r="B999" s="425"/>
      <c r="C999" s="425"/>
      <c r="D999" s="425"/>
      <c r="E999" s="425"/>
      <c r="F999" s="425"/>
      <c r="G999" s="425"/>
      <c r="H999" s="425"/>
      <c r="I999" s="425"/>
      <c r="J999" s="425"/>
      <c r="K999" s="425"/>
      <c r="L999" s="425"/>
      <c r="M999" s="425"/>
      <c r="N999" s="425"/>
      <c r="O999" s="425"/>
      <c r="P999" s="425"/>
      <c r="Q999" s="425"/>
      <c r="R999" s="425"/>
      <c r="S999" s="425"/>
      <c r="T999" s="425"/>
      <c r="U999" s="425"/>
      <c r="V999" s="425"/>
      <c r="W999" s="425"/>
      <c r="X999" s="425"/>
      <c r="Y999" s="425"/>
      <c r="Z999" s="425"/>
      <c r="AA999" s="425"/>
      <c r="AB999" s="425"/>
      <c r="AC999" s="425"/>
      <c r="AD999" s="425"/>
      <c r="AE999" s="425"/>
      <c r="AF999" s="425"/>
      <c r="AG999" s="425"/>
      <c r="AH999" s="425"/>
      <c r="AI999" s="425"/>
      <c r="AJ999" s="425"/>
      <c r="AK999" s="425"/>
      <c r="AL999" s="425"/>
      <c r="AM999" s="425"/>
      <c r="AN999" s="425"/>
      <c r="AO999" s="425"/>
      <c r="AP999" s="425"/>
      <c r="AQ999" s="425"/>
      <c r="AR999" s="425"/>
      <c r="AS999" s="425"/>
      <c r="AT999" s="425"/>
      <c r="AU999" s="425"/>
      <c r="AV999" s="425"/>
      <c r="AW999" s="425"/>
      <c r="AX999" s="425"/>
      <c r="AY999" s="425"/>
      <c r="AZ999" s="425"/>
      <c r="BA999" s="425"/>
      <c r="BB999" s="425"/>
      <c r="BC999" s="425"/>
      <c r="BD999" s="425"/>
      <c r="BE999" s="425"/>
      <c r="BF999" s="425"/>
      <c r="BG999" s="425"/>
      <c r="BH999" s="425"/>
      <c r="BI999" s="425"/>
      <c r="BJ999" s="425"/>
      <c r="BK999" s="425"/>
    </row>
    <row r="1000" spans="1:63" ht="12.75" customHeight="1" x14ac:dyDescent="0.2">
      <c r="A1000" s="425"/>
      <c r="B1000" s="425"/>
      <c r="C1000" s="425"/>
      <c r="D1000" s="425"/>
      <c r="E1000" s="425"/>
      <c r="F1000" s="425"/>
      <c r="G1000" s="425"/>
      <c r="H1000" s="425"/>
      <c r="I1000" s="425"/>
      <c r="J1000" s="425"/>
      <c r="K1000" s="425"/>
      <c r="L1000" s="425"/>
      <c r="M1000" s="425"/>
      <c r="N1000" s="425"/>
      <c r="O1000" s="425"/>
      <c r="P1000" s="425"/>
      <c r="Q1000" s="425"/>
      <c r="R1000" s="425"/>
      <c r="S1000" s="425"/>
      <c r="T1000" s="425"/>
      <c r="U1000" s="425"/>
      <c r="V1000" s="425"/>
      <c r="W1000" s="425"/>
      <c r="X1000" s="425"/>
      <c r="Y1000" s="425"/>
      <c r="Z1000" s="425"/>
      <c r="AA1000" s="425"/>
      <c r="AB1000" s="425"/>
      <c r="AC1000" s="425"/>
      <c r="AD1000" s="425"/>
      <c r="AE1000" s="425"/>
      <c r="AF1000" s="425"/>
      <c r="AG1000" s="425"/>
      <c r="AH1000" s="425"/>
      <c r="AI1000" s="425"/>
      <c r="AJ1000" s="425"/>
      <c r="AK1000" s="425"/>
      <c r="AL1000" s="425"/>
      <c r="AM1000" s="425"/>
      <c r="AN1000" s="425"/>
      <c r="AO1000" s="425"/>
      <c r="AP1000" s="425"/>
      <c r="AQ1000" s="425"/>
      <c r="AR1000" s="425"/>
      <c r="AS1000" s="425"/>
      <c r="AT1000" s="425"/>
      <c r="AU1000" s="425"/>
      <c r="AV1000" s="425"/>
      <c r="AW1000" s="425"/>
      <c r="AX1000" s="425"/>
      <c r="AY1000" s="425"/>
      <c r="AZ1000" s="425"/>
      <c r="BA1000" s="425"/>
      <c r="BB1000" s="425"/>
      <c r="BC1000" s="425"/>
      <c r="BD1000" s="425"/>
      <c r="BE1000" s="425"/>
      <c r="BF1000" s="425"/>
      <c r="BG1000" s="425"/>
      <c r="BH1000" s="425"/>
      <c r="BI1000" s="425"/>
      <c r="BJ1000" s="425"/>
      <c r="BK1000" s="425"/>
    </row>
  </sheetData>
  <sheetProtection algorithmName="SHA-512" hashValue="ONRTWSe9MXkb41O4WGnHR99dDZny3CUsmPxt/abhhInJYmsOhsPbOq6F1sSzUSvHnMbX8Kdq0u2HScV9wVi/3Q==" saltValue="xs+b/XJ/6ttocIpxWThOvw==" spinCount="100000" sheet="1" objects="1" scenarios="1"/>
  <mergeCells count="165">
    <mergeCell ref="BF11:BG11"/>
    <mergeCell ref="BH11:BI11"/>
    <mergeCell ref="BJ11:BK11"/>
    <mergeCell ref="AR10:AS10"/>
    <mergeCell ref="AT10:AU10"/>
    <mergeCell ref="AV10:AW10"/>
    <mergeCell ref="AX10:AY10"/>
    <mergeCell ref="AZ10:BA10"/>
    <mergeCell ref="BB10:BC10"/>
    <mergeCell ref="BD10:BE10"/>
    <mergeCell ref="BF10:BG10"/>
    <mergeCell ref="BH10:BI10"/>
    <mergeCell ref="BJ10:BK10"/>
    <mergeCell ref="B13:G13"/>
    <mergeCell ref="P10:Q10"/>
    <mergeCell ref="AV11:AW11"/>
    <mergeCell ref="AX11:AY11"/>
    <mergeCell ref="AZ11:BA11"/>
    <mergeCell ref="BB11:BC11"/>
    <mergeCell ref="BD11:BE11"/>
    <mergeCell ref="V10:W10"/>
    <mergeCell ref="X10:Y10"/>
    <mergeCell ref="Z10:AA10"/>
    <mergeCell ref="AB10:AC10"/>
    <mergeCell ref="AD10:AE10"/>
    <mergeCell ref="B11:C11"/>
    <mergeCell ref="D11:E11"/>
    <mergeCell ref="F11:G11"/>
    <mergeCell ref="H11:I11"/>
    <mergeCell ref="J11:K11"/>
    <mergeCell ref="L11:M11"/>
    <mergeCell ref="N11:O11"/>
    <mergeCell ref="P11:Q11"/>
    <mergeCell ref="R11:S11"/>
    <mergeCell ref="T11:U11"/>
    <mergeCell ref="V11:W11"/>
    <mergeCell ref="X11:Y11"/>
    <mergeCell ref="Z11:AA11"/>
    <mergeCell ref="AB11:AC11"/>
    <mergeCell ref="B10:C10"/>
    <mergeCell ref="D10:E10"/>
    <mergeCell ref="F10:G10"/>
    <mergeCell ref="H10:I10"/>
    <mergeCell ref="J10:K10"/>
    <mergeCell ref="L10:M10"/>
    <mergeCell ref="N10:O10"/>
    <mergeCell ref="B9:C9"/>
    <mergeCell ref="D9:E9"/>
    <mergeCell ref="F9:G9"/>
    <mergeCell ref="H9:I9"/>
    <mergeCell ref="J9:K9"/>
    <mergeCell ref="L9:M9"/>
    <mergeCell ref="N9:O9"/>
    <mergeCell ref="AR11:AS11"/>
    <mergeCell ref="AT11:AU11"/>
    <mergeCell ref="AD11:AE11"/>
    <mergeCell ref="AF11:AG11"/>
    <mergeCell ref="AH11:AI11"/>
    <mergeCell ref="AJ11:AK11"/>
    <mergeCell ref="AL11:AM11"/>
    <mergeCell ref="AN11:AO11"/>
    <mergeCell ref="AP11:AQ11"/>
    <mergeCell ref="AF10:AG10"/>
    <mergeCell ref="AH10:AI10"/>
    <mergeCell ref="AJ10:AK10"/>
    <mergeCell ref="AL10:AM10"/>
    <mergeCell ref="AN10:AO10"/>
    <mergeCell ref="AP10:AQ10"/>
    <mergeCell ref="R10:S10"/>
    <mergeCell ref="T10:U10"/>
    <mergeCell ref="BF9:BG9"/>
    <mergeCell ref="BH9:BI9"/>
    <mergeCell ref="BJ9:BK9"/>
    <mergeCell ref="AR9:AS9"/>
    <mergeCell ref="AT9:AU9"/>
    <mergeCell ref="AV9:AW9"/>
    <mergeCell ref="AX9:AY9"/>
    <mergeCell ref="AZ9:BA9"/>
    <mergeCell ref="BB9:BC9"/>
    <mergeCell ref="BD9:BE9"/>
    <mergeCell ref="AT7:AU7"/>
    <mergeCell ref="AV7:AW7"/>
    <mergeCell ref="AX7:AY7"/>
    <mergeCell ref="AZ7:BA7"/>
    <mergeCell ref="V8:W8"/>
    <mergeCell ref="X8:Y8"/>
    <mergeCell ref="H8:I8"/>
    <mergeCell ref="J8:K8"/>
    <mergeCell ref="L8:M8"/>
    <mergeCell ref="N8:O8"/>
    <mergeCell ref="P8:Q8"/>
    <mergeCell ref="R8:S8"/>
    <mergeCell ref="T8:U8"/>
    <mergeCell ref="AN8:AO8"/>
    <mergeCell ref="AP8:AQ8"/>
    <mergeCell ref="AL8:AM8"/>
    <mergeCell ref="BB7:BC7"/>
    <mergeCell ref="BD7:BE7"/>
    <mergeCell ref="BF7:BG7"/>
    <mergeCell ref="BH7:BI7"/>
    <mergeCell ref="BJ7:BK7"/>
    <mergeCell ref="BJ8:BK8"/>
    <mergeCell ref="D8:E8"/>
    <mergeCell ref="F8:G8"/>
    <mergeCell ref="F5:G5"/>
    <mergeCell ref="H5:I5"/>
    <mergeCell ref="D7:E7"/>
    <mergeCell ref="F7:G7"/>
    <mergeCell ref="H7:I7"/>
    <mergeCell ref="J7:K7"/>
    <mergeCell ref="Z7:AA7"/>
    <mergeCell ref="AB7:AC7"/>
    <mergeCell ref="AD7:AE7"/>
    <mergeCell ref="AF7:AG7"/>
    <mergeCell ref="AH7:AI7"/>
    <mergeCell ref="AJ7:AK7"/>
    <mergeCell ref="AL7:AM7"/>
    <mergeCell ref="AN7:AO7"/>
    <mergeCell ref="AP7:AQ7"/>
    <mergeCell ref="AR7:AS7"/>
    <mergeCell ref="B1:AK1"/>
    <mergeCell ref="B3:C3"/>
    <mergeCell ref="F3:I3"/>
    <mergeCell ref="L3:N3"/>
    <mergeCell ref="F4:G4"/>
    <mergeCell ref="H4:I4"/>
    <mergeCell ref="L4:N5"/>
    <mergeCell ref="L7:M7"/>
    <mergeCell ref="N7:O7"/>
    <mergeCell ref="P7:Q7"/>
    <mergeCell ref="R7:S7"/>
    <mergeCell ref="T7:U7"/>
    <mergeCell ref="V7:W7"/>
    <mergeCell ref="X7:Y7"/>
    <mergeCell ref="B7:B8"/>
    <mergeCell ref="Z8:AA8"/>
    <mergeCell ref="AB8:AC8"/>
    <mergeCell ref="AD8:AE8"/>
    <mergeCell ref="AF8:AG8"/>
    <mergeCell ref="AH8:AI8"/>
    <mergeCell ref="AJ8:AK8"/>
    <mergeCell ref="B72:G72"/>
    <mergeCell ref="BF8:BG8"/>
    <mergeCell ref="BH8:BI8"/>
    <mergeCell ref="AR8:AS8"/>
    <mergeCell ref="AT8:AU8"/>
    <mergeCell ref="AV8:AW8"/>
    <mergeCell ref="AX8:AY8"/>
    <mergeCell ref="AZ8:BA8"/>
    <mergeCell ref="BB8:BC8"/>
    <mergeCell ref="BD8:BE8"/>
    <mergeCell ref="P9:Q9"/>
    <mergeCell ref="R9:S9"/>
    <mergeCell ref="T9:U9"/>
    <mergeCell ref="V9:W9"/>
    <mergeCell ref="X9:Y9"/>
    <mergeCell ref="Z9:AA9"/>
    <mergeCell ref="AB9:AC9"/>
    <mergeCell ref="AD9:AE9"/>
    <mergeCell ref="AF9:AG9"/>
    <mergeCell ref="AH9:AI9"/>
    <mergeCell ref="AJ9:AK9"/>
    <mergeCell ref="AL9:AM9"/>
    <mergeCell ref="AN9:AO9"/>
    <mergeCell ref="AP9:AQ9"/>
  </mergeCells>
  <printOptions horizontalCentered="1"/>
  <pageMargins left="0.39370078740157483" right="0.19685039370078741" top="0.39370078740157483" bottom="0.19685039370078741" header="0" footer="0"/>
  <pageSetup scale="85" orientation="landscape"/>
  <legacyDrawing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Z1000"/>
  <sheetViews>
    <sheetView tabSelected="1" zoomScale="70" zoomScaleNormal="70" workbookViewId="0">
      <selection activeCell="S20" sqref="S20"/>
    </sheetView>
  </sheetViews>
  <sheetFormatPr baseColWidth="10" defaultColWidth="14.42578125" defaultRowHeight="15" customHeight="1" x14ac:dyDescent="0.2"/>
  <cols>
    <col min="1" max="1" width="4.42578125" style="426" customWidth="1"/>
    <col min="2" max="2" width="6.140625" style="426" customWidth="1"/>
    <col min="3" max="3" width="17" style="426" customWidth="1"/>
    <col min="4" max="4" width="16" style="426" customWidth="1"/>
    <col min="5" max="5" width="5.5703125" style="426" customWidth="1"/>
    <col min="6" max="6" width="10" style="426" customWidth="1"/>
    <col min="7" max="7" width="17" style="426" customWidth="1"/>
    <col min="8" max="8" width="8.5703125" style="426" customWidth="1"/>
    <col min="9" max="10" width="10" style="426" customWidth="1"/>
    <col min="11" max="11" width="11.140625" style="426" customWidth="1"/>
    <col min="12" max="12" width="10" style="426" customWidth="1"/>
    <col min="13" max="13" width="10.140625" style="426" customWidth="1"/>
    <col min="14" max="14" width="13.85546875" style="426" customWidth="1"/>
    <col min="15" max="15" width="18.85546875" style="426" customWidth="1"/>
    <col min="16" max="16" width="16.5703125" style="426" customWidth="1"/>
    <col min="17" max="17" width="29" style="426" customWidth="1"/>
    <col min="18" max="18" width="13.7109375" style="426" customWidth="1"/>
    <col min="19" max="19" width="8.28515625" style="426" customWidth="1"/>
    <col min="20" max="21" width="13.7109375" style="426" hidden="1" customWidth="1"/>
    <col min="22" max="26" width="11.42578125" style="426" customWidth="1"/>
    <col min="27" max="16384" width="14.42578125" style="426"/>
  </cols>
  <sheetData>
    <row r="1" spans="1:26" ht="15.75" customHeight="1" x14ac:dyDescent="0.25">
      <c r="A1" s="766"/>
      <c r="B1" s="766"/>
      <c r="C1" s="766"/>
      <c r="D1" s="766"/>
      <c r="E1" s="766"/>
      <c r="F1" s="766"/>
      <c r="G1" s="766"/>
      <c r="H1" s="766"/>
      <c r="I1" s="766"/>
      <c r="J1" s="766"/>
      <c r="K1" s="766"/>
      <c r="L1" s="766"/>
      <c r="M1" s="766"/>
      <c r="N1" s="766"/>
      <c r="O1" s="766"/>
      <c r="P1" s="766"/>
      <c r="Q1" s="766"/>
      <c r="R1" s="766"/>
      <c r="S1" s="766"/>
      <c r="T1" s="766"/>
      <c r="U1" s="766"/>
      <c r="V1" s="766"/>
      <c r="W1" s="766"/>
      <c r="X1" s="766"/>
      <c r="Y1" s="766"/>
      <c r="Z1" s="766"/>
    </row>
    <row r="2" spans="1:26" ht="25.5" customHeight="1" x14ac:dyDescent="0.25">
      <c r="A2" s="766"/>
      <c r="B2" s="767" t="str">
        <f>+'1_ENTREGA'!A1</f>
        <v>UNIVERSIDAD DE ANTIOQUIA</v>
      </c>
      <c r="C2" s="768"/>
      <c r="D2" s="768"/>
      <c r="E2" s="768"/>
      <c r="F2" s="768"/>
      <c r="G2" s="768"/>
      <c r="H2" s="768"/>
      <c r="I2" s="768"/>
      <c r="J2" s="768"/>
      <c r="K2" s="768"/>
      <c r="L2" s="768"/>
      <c r="M2" s="768"/>
      <c r="N2" s="768"/>
      <c r="O2" s="768"/>
      <c r="P2" s="768"/>
      <c r="Q2" s="769"/>
      <c r="R2" s="766"/>
      <c r="S2" s="766"/>
      <c r="T2" s="766"/>
      <c r="U2" s="766"/>
      <c r="V2" s="766"/>
      <c r="W2" s="766"/>
      <c r="X2" s="766"/>
      <c r="Y2" s="766"/>
      <c r="Z2" s="766"/>
    </row>
    <row r="3" spans="1:26" ht="48" customHeight="1" x14ac:dyDescent="0.25">
      <c r="A3" s="766"/>
      <c r="B3" s="770" t="str">
        <f>+'1_ENTREGA'!A2</f>
        <v>Invitación Pública N° VA-023-2020</v>
      </c>
      <c r="C3" s="771"/>
      <c r="D3" s="771"/>
      <c r="E3" s="771"/>
      <c r="F3" s="771"/>
      <c r="G3" s="771"/>
      <c r="H3" s="771"/>
      <c r="I3" s="771"/>
      <c r="J3" s="771"/>
      <c r="K3" s="771"/>
      <c r="L3" s="771"/>
      <c r="M3" s="771"/>
      <c r="N3" s="771"/>
      <c r="O3" s="771"/>
      <c r="P3" s="771"/>
      <c r="Q3" s="772"/>
      <c r="R3" s="766"/>
      <c r="S3" s="766"/>
      <c r="T3" s="766"/>
      <c r="U3" s="766"/>
      <c r="V3" s="766"/>
      <c r="W3" s="766"/>
      <c r="X3" s="766"/>
      <c r="Y3" s="766"/>
      <c r="Z3" s="766"/>
    </row>
    <row r="4" spans="1:26" ht="98.25" customHeight="1" x14ac:dyDescent="0.25">
      <c r="A4" s="766"/>
      <c r="B4" s="770" t="str">
        <f>+'1_ENTREGA'!A4</f>
        <v>Ejecutar las obras civiles, redes eléctricas y de seguridad electrónica para la adecuación de los niveles 2° y 3° de la Biblioteca Central Carlos Gaviria Díaz, ubicada en el Bloque 8 de la Universidad de Antioquia, de acuerdo con los diseños y especificaciones técnicas entregadas por la Universidad, bajo la modalidad de precios unitarios fijos no reajustables, de conformidad con los diseños técnicos (planos Anexo 9 y especificaciones técnicas Anexo 1) y los ítems contractuales, que hacen parte integral del contrato</v>
      </c>
      <c r="C4" s="771"/>
      <c r="D4" s="771"/>
      <c r="E4" s="771"/>
      <c r="F4" s="771"/>
      <c r="G4" s="771"/>
      <c r="H4" s="771"/>
      <c r="I4" s="771"/>
      <c r="J4" s="771"/>
      <c r="K4" s="771"/>
      <c r="L4" s="771"/>
      <c r="M4" s="771"/>
      <c r="N4" s="771"/>
      <c r="O4" s="771"/>
      <c r="P4" s="771"/>
      <c r="Q4" s="772"/>
      <c r="R4" s="766"/>
      <c r="S4" s="766"/>
      <c r="T4" s="766"/>
      <c r="U4" s="766"/>
      <c r="V4" s="766"/>
      <c r="W4" s="766"/>
      <c r="X4" s="766"/>
      <c r="Y4" s="766"/>
      <c r="Z4" s="766"/>
    </row>
    <row r="5" spans="1:26" ht="26.25" customHeight="1" x14ac:dyDescent="0.25">
      <c r="A5" s="766"/>
      <c r="B5" s="773" t="s">
        <v>547</v>
      </c>
      <c r="C5" s="731"/>
      <c r="D5" s="731"/>
      <c r="E5" s="731"/>
      <c r="F5" s="731"/>
      <c r="G5" s="731"/>
      <c r="H5" s="731"/>
      <c r="I5" s="731"/>
      <c r="J5" s="731"/>
      <c r="K5" s="731"/>
      <c r="L5" s="731"/>
      <c r="M5" s="731"/>
      <c r="N5" s="731"/>
      <c r="O5" s="731"/>
      <c r="P5" s="731"/>
      <c r="Q5" s="774"/>
      <c r="R5" s="766"/>
      <c r="S5" s="766"/>
      <c r="T5" s="766"/>
      <c r="U5" s="766"/>
      <c r="V5" s="766"/>
      <c r="W5" s="766"/>
      <c r="X5" s="766"/>
      <c r="Y5" s="766"/>
      <c r="Z5" s="766"/>
    </row>
    <row r="6" spans="1:26" ht="15.75" customHeight="1" x14ac:dyDescent="0.25">
      <c r="A6" s="766"/>
      <c r="B6" s="775"/>
      <c r="C6" s="775"/>
      <c r="D6" s="775"/>
      <c r="E6" s="775"/>
      <c r="F6" s="775"/>
      <c r="G6" s="775"/>
      <c r="H6" s="775"/>
      <c r="I6" s="775"/>
      <c r="J6" s="775"/>
      <c r="K6" s="775"/>
      <c r="L6" s="775"/>
      <c r="M6" s="775"/>
      <c r="N6" s="775"/>
      <c r="O6" s="775"/>
      <c r="P6" s="775"/>
      <c r="Q6" s="766"/>
      <c r="R6" s="766"/>
      <c r="S6" s="766"/>
      <c r="T6" s="766"/>
      <c r="U6" s="766"/>
      <c r="V6" s="766"/>
      <c r="W6" s="766"/>
      <c r="X6" s="766"/>
      <c r="Y6" s="766"/>
      <c r="Z6" s="766"/>
    </row>
    <row r="7" spans="1:26" ht="18" customHeight="1" x14ac:dyDescent="0.25">
      <c r="A7" s="766"/>
      <c r="B7" s="776" t="s">
        <v>548</v>
      </c>
      <c r="C7" s="651"/>
      <c r="D7" s="777">
        <v>3416.21</v>
      </c>
      <c r="E7" s="776" t="s">
        <v>549</v>
      </c>
      <c r="F7" s="650"/>
      <c r="G7" s="651"/>
      <c r="H7" s="778" t="s">
        <v>550</v>
      </c>
      <c r="I7" s="650"/>
      <c r="J7" s="650"/>
      <c r="K7" s="650"/>
      <c r="L7" s="651"/>
      <c r="M7" s="775"/>
      <c r="N7" s="775"/>
      <c r="O7" s="779" t="s">
        <v>551</v>
      </c>
      <c r="P7" s="780">
        <f>'5.2.1 EXPERIENCIA GRAL'!N6</f>
        <v>186916654</v>
      </c>
      <c r="Q7" s="766"/>
      <c r="R7" s="766"/>
      <c r="S7" s="766"/>
      <c r="T7" s="766"/>
      <c r="U7" s="766"/>
      <c r="V7" s="766"/>
      <c r="W7" s="766"/>
      <c r="X7" s="766"/>
      <c r="Y7" s="766"/>
      <c r="Z7" s="766"/>
    </row>
    <row r="8" spans="1:26" ht="31.5" customHeight="1" x14ac:dyDescent="0.25">
      <c r="A8" s="766"/>
      <c r="B8" s="781" t="s">
        <v>552</v>
      </c>
      <c r="C8" s="651"/>
      <c r="D8" s="782">
        <v>44182</v>
      </c>
      <c r="E8" s="783">
        <v>1</v>
      </c>
      <c r="F8" s="784" t="s">
        <v>553</v>
      </c>
      <c r="G8" s="651"/>
      <c r="H8" s="785">
        <f>IF(($D$7-TRUNC($D$7))&lt;=0.5,1,2)</f>
        <v>1</v>
      </c>
      <c r="I8" s="786" t="str">
        <f>IF(H8=3,VLOOKUP(H8,$E$8:$F$9,2,FALSE),IF(H8=2,VLOOKUP(H8,$E$8:$F$9,2,FALSE),IF(H8=1,VLOOKUP(H8,$E$8:$F$9,2,FALSE),"NINGUNO")))</f>
        <v>Desviación estándar</v>
      </c>
      <c r="J8" s="651"/>
      <c r="K8" s="787">
        <f ca="1">IF($I$8="Media aritmética",ROUND(SUM(G14:G34)/P8,2),ROUND(_xlfn.STDEV.P(G14:G34),2))</f>
        <v>1969123.45</v>
      </c>
      <c r="L8" s="788"/>
      <c r="M8" s="775"/>
      <c r="N8" s="775"/>
      <c r="O8" s="789" t="s">
        <v>554</v>
      </c>
      <c r="P8" s="790">
        <f ca="1">21-(INT(COUNTBLANK(G14:G34)))</f>
        <v>17</v>
      </c>
      <c r="Q8" s="766"/>
      <c r="R8" s="766"/>
      <c r="S8" s="766"/>
      <c r="T8" s="766"/>
      <c r="U8" s="766"/>
      <c r="V8" s="766"/>
      <c r="W8" s="766"/>
      <c r="X8" s="766"/>
      <c r="Y8" s="766"/>
      <c r="Z8" s="766"/>
    </row>
    <row r="9" spans="1:26" ht="36.75" customHeight="1" x14ac:dyDescent="0.25">
      <c r="A9" s="766"/>
      <c r="B9" s="781" t="s">
        <v>555</v>
      </c>
      <c r="C9" s="651"/>
      <c r="D9" s="791">
        <v>153449351</v>
      </c>
      <c r="E9" s="783">
        <v>2</v>
      </c>
      <c r="F9" s="784" t="s">
        <v>556</v>
      </c>
      <c r="G9" s="651"/>
      <c r="H9" s="775"/>
      <c r="I9" s="775"/>
      <c r="J9" s="775"/>
      <c r="K9" s="775"/>
      <c r="L9" s="775"/>
      <c r="M9" s="775"/>
      <c r="N9" s="775"/>
      <c r="O9" s="775"/>
      <c r="P9" s="775"/>
      <c r="Q9" s="766"/>
      <c r="R9" s="766"/>
      <c r="S9" s="766"/>
      <c r="T9" s="766"/>
      <c r="U9" s="766"/>
      <c r="V9" s="766"/>
      <c r="W9" s="766"/>
      <c r="X9" s="766"/>
      <c r="Y9" s="766"/>
      <c r="Z9" s="766"/>
    </row>
    <row r="10" spans="1:26" ht="21" customHeight="1" x14ac:dyDescent="0.25">
      <c r="A10" s="766"/>
      <c r="B10" s="781" t="s">
        <v>557</v>
      </c>
      <c r="C10" s="651"/>
      <c r="D10" s="792">
        <v>0.20860000000000001</v>
      </c>
      <c r="E10" s="775"/>
      <c r="F10" s="775"/>
      <c r="G10" s="775"/>
      <c r="H10" s="775"/>
      <c r="I10" s="775"/>
      <c r="J10" s="775"/>
      <c r="K10" s="775"/>
      <c r="L10" s="775"/>
      <c r="M10" s="775"/>
      <c r="N10" s="775"/>
      <c r="O10" s="775"/>
      <c r="P10" s="775"/>
      <c r="Q10" s="766"/>
      <c r="R10" s="766"/>
      <c r="S10" s="766"/>
      <c r="T10" s="766"/>
      <c r="U10" s="766"/>
      <c r="V10" s="766"/>
      <c r="W10" s="766"/>
      <c r="X10" s="766"/>
      <c r="Y10" s="766"/>
      <c r="Z10" s="766"/>
    </row>
    <row r="11" spans="1:26" ht="28.5" customHeight="1" x14ac:dyDescent="0.25">
      <c r="A11" s="766"/>
      <c r="B11" s="775"/>
      <c r="C11" s="775"/>
      <c r="D11" s="793"/>
      <c r="E11" s="775"/>
      <c r="F11" s="775"/>
      <c r="G11" s="775"/>
      <c r="H11" s="766"/>
      <c r="I11" s="794" t="s">
        <v>558</v>
      </c>
      <c r="J11" s="757"/>
      <c r="K11" s="757"/>
      <c r="L11" s="699"/>
      <c r="M11" s="795" t="s">
        <v>266</v>
      </c>
      <c r="N11" s="775"/>
      <c r="O11" s="766"/>
      <c r="P11" s="766"/>
      <c r="Q11" s="766"/>
      <c r="R11" s="766"/>
      <c r="S11" s="766"/>
      <c r="T11" s="766"/>
      <c r="U11" s="766"/>
      <c r="V11" s="766"/>
      <c r="W11" s="766"/>
      <c r="X11" s="766"/>
      <c r="Y11" s="766"/>
      <c r="Z11" s="766"/>
    </row>
    <row r="12" spans="1:26" ht="18" customHeight="1" x14ac:dyDescent="0.25">
      <c r="A12" s="766"/>
      <c r="B12" s="796"/>
      <c r="C12" s="775"/>
      <c r="D12" s="796"/>
      <c r="E12" s="775"/>
      <c r="F12" s="797" t="s">
        <v>559</v>
      </c>
      <c r="G12" s="775"/>
      <c r="H12" s="766"/>
      <c r="I12" s="798">
        <v>100</v>
      </c>
      <c r="J12" s="798">
        <v>120</v>
      </c>
      <c r="K12" s="798">
        <f>200-J12</f>
        <v>80</v>
      </c>
      <c r="L12" s="798">
        <v>100</v>
      </c>
      <c r="M12" s="795">
        <f>+SUM(I12:L12)</f>
        <v>400</v>
      </c>
      <c r="N12" s="775"/>
      <c r="O12" s="766"/>
      <c r="P12" s="766"/>
      <c r="Q12" s="766"/>
      <c r="R12" s="766"/>
      <c r="S12" s="766"/>
      <c r="T12" s="766"/>
      <c r="U12" s="766"/>
      <c r="V12" s="766"/>
      <c r="W12" s="766"/>
      <c r="X12" s="766"/>
      <c r="Y12" s="766"/>
      <c r="Z12" s="766"/>
    </row>
    <row r="13" spans="1:26" ht="47.25" customHeight="1" x14ac:dyDescent="0.25">
      <c r="A13" s="766"/>
      <c r="B13" s="799" t="s">
        <v>560</v>
      </c>
      <c r="C13" s="794" t="s">
        <v>561</v>
      </c>
      <c r="D13" s="757"/>
      <c r="E13" s="699"/>
      <c r="F13" s="800" t="s">
        <v>562</v>
      </c>
      <c r="G13" s="799" t="s">
        <v>563</v>
      </c>
      <c r="H13" s="799" t="s">
        <v>564</v>
      </c>
      <c r="I13" s="801" t="s">
        <v>565</v>
      </c>
      <c r="J13" s="801" t="s">
        <v>566</v>
      </c>
      <c r="K13" s="801" t="s">
        <v>567</v>
      </c>
      <c r="L13" s="801" t="s">
        <v>568</v>
      </c>
      <c r="M13" s="802" t="s">
        <v>569</v>
      </c>
      <c r="N13" s="802" t="s">
        <v>570</v>
      </c>
      <c r="O13" s="794" t="s">
        <v>571</v>
      </c>
      <c r="P13" s="757"/>
      <c r="Q13" s="699"/>
      <c r="R13" s="766"/>
      <c r="S13" s="766"/>
      <c r="T13" s="803" t="s">
        <v>572</v>
      </c>
      <c r="U13" s="445"/>
      <c r="V13" s="766"/>
      <c r="W13" s="766"/>
      <c r="X13" s="766"/>
      <c r="Y13" s="766"/>
      <c r="Z13" s="766"/>
    </row>
    <row r="14" spans="1:26" ht="37.5" customHeight="1" x14ac:dyDescent="0.2">
      <c r="A14" s="804"/>
      <c r="B14" s="805">
        <f>+IF('1_ENTREGA'!A8="","",'1_ENTREGA'!A8)</f>
        <v>1</v>
      </c>
      <c r="C14" s="806" t="str">
        <f t="shared" ref="C14:C43" si="0">IF(B14="","",VLOOKUP(B14,LISTA_OFERENTES,2,FALSE))</f>
        <v>LUIS ENRIQUE OYOLA QUINTERO</v>
      </c>
      <c r="D14" s="757"/>
      <c r="E14" s="699"/>
      <c r="F14" s="798" t="str">
        <f>IFERROR(IF(VLOOKUP(B14,ESTATUS,8,FALSE)=0, " ",VLOOKUP(B14,ESTATUS,8,FALSE))," ")</f>
        <v>NH</v>
      </c>
      <c r="G14" s="807" t="str">
        <f t="shared" ref="G14:G43" si="1">IF(OR(F14="NH",F14=""),"",IF(VLOOKUP(B14,COSTO_D,2,FALSE)&gt;$D$9,"REVISAR",ROUND(VLOOKUP(B14,COSTO_D,2,FALSE),0)))</f>
        <v/>
      </c>
      <c r="H14" s="808" t="str">
        <f t="shared" ref="H14:H43" si="2">IF(OR(F14="NH",F14=""),"",IF(VLOOKUP(B14,AU,2,FALSE)&gt;$D$10,"REVISAR",VLOOKUP(B14,AU,2,FALSE)))</f>
        <v/>
      </c>
      <c r="I14" s="809" t="str">
        <f>IF(G14="","",IF($I$8="Media aritmética",(G14&lt;=$K$8)*100+(G14&gt;$K$8)*0,IF(AND((AVERAGE($G$14:$G$34)-$K$8/2&lt;=G14),(G14&lt;=(AVERAGE($G$14:$G$34)+$K$8/2))),100,0)))</f>
        <v/>
      </c>
      <c r="J14" s="809" t="str">
        <f>+IF(F14="H",HLOOKUP(B14,'Cálculo Pt2'!$D$7:$BK$11,3,FALSE),"")</f>
        <v/>
      </c>
      <c r="K14" s="809" t="str">
        <f>+IF(F14="H",HLOOKUP(B14,'Cálculo Pt2'!$D$7:$BK$11,4,FALSE),"")</f>
        <v/>
      </c>
      <c r="L14" s="809" t="str">
        <f>IF(F14="H",($L$12*(MIN($H$14:$H$34)/H14))," ")</f>
        <v xml:space="preserve"> </v>
      </c>
      <c r="M14" s="810" t="str">
        <f t="shared" ref="M14:M43" si="3">IF(OR(F14="",F14="NH"),"",SUM(I14:L14))</f>
        <v/>
      </c>
      <c r="N14" s="811" t="str">
        <f>IFERROR(IF(OR(F14=" ",F14="NH")," ",VLOOKUP(M14,'10. EVALUACIÓN'!ORDEN,2,FALSE))," ")</f>
        <v xml:space="preserve"> </v>
      </c>
      <c r="O14" s="812" t="str">
        <f>+RESUMEN!I5</f>
        <v>Entregó la propuesta comercial en horario diferente al establecido en los Términos de Referencia por lo tanto queda deshabilitada</v>
      </c>
      <c r="P14" s="813"/>
      <c r="Q14" s="814"/>
      <c r="R14" s="804"/>
      <c r="S14" s="804"/>
      <c r="T14" s="815">
        <f t="shared" ref="T14:T34" ca="1" si="4">IFERROR(LARGE($M$14:$M$34,U14)," ")</f>
        <v>307.69230769230768</v>
      </c>
      <c r="U14" s="816">
        <v>1</v>
      </c>
      <c r="V14" s="804"/>
      <c r="W14" s="804"/>
      <c r="X14" s="804"/>
      <c r="Y14" s="804"/>
      <c r="Z14" s="804"/>
    </row>
    <row r="15" spans="1:26" ht="36.75" customHeight="1" x14ac:dyDescent="0.2">
      <c r="A15" s="804"/>
      <c r="B15" s="805">
        <f>+IF('1_ENTREGA'!A9="","",'1_ENTREGA'!A9)</f>
        <v>2</v>
      </c>
      <c r="C15" s="806" t="str">
        <f t="shared" si="0"/>
        <v>PERAZZA S.A.S.</v>
      </c>
      <c r="D15" s="757"/>
      <c r="E15" s="699"/>
      <c r="F15" s="798" t="str">
        <f>IFERROR(IF(VLOOKUP(B15,ESTATUS,8,FALSE)=0, " ",VLOOKUP(B15,ESTATUS,8,FALSE))," ")</f>
        <v>NH</v>
      </c>
      <c r="G15" s="807" t="str">
        <f t="shared" si="1"/>
        <v/>
      </c>
      <c r="H15" s="808" t="str">
        <f t="shared" si="2"/>
        <v/>
      </c>
      <c r="I15" s="809" t="str">
        <f t="shared" ref="I15:I45" si="5">IF(G15="","",IF($I$8="Media aritmética",(G15&lt;=$K$8)*100+(G15&gt;$K$8)*0,IF(AND((AVERAGE($G$14:$G$34)-$K$8/2&lt;=G15),(G15&lt;=(AVERAGE($G$14:$G$34)+$K$8/2))),100,0)))</f>
        <v/>
      </c>
      <c r="J15" s="809" t="str">
        <f>+IF(F15="H",HLOOKUP(B15,'Cálculo Pt2'!$D$7:$BK$11,3,FALSE),"")</f>
        <v/>
      </c>
      <c r="K15" s="809" t="str">
        <f>+IF(F15="H",HLOOKUP(B15,'Cálculo Pt2'!$D$7:$BK$11,4,FALSE),"")</f>
        <v/>
      </c>
      <c r="L15" s="809" t="str">
        <f t="shared" ref="L15:L43" si="6">IF(F15="H",($L$12*(MIN($H$14:$H$34)/H15))," ")</f>
        <v xml:space="preserve"> </v>
      </c>
      <c r="M15" s="810" t="str">
        <f t="shared" si="3"/>
        <v/>
      </c>
      <c r="N15" s="811" t="str">
        <f>IFERROR(IF(OR(F15=" ",F15="NH")," ",VLOOKUP(M15,'10. EVALUACIÓN'!ORDEN,2,FALSE))," ")</f>
        <v xml:space="preserve"> </v>
      </c>
      <c r="O15" s="817" t="str">
        <f>+RESUMEN!I6</f>
        <v>Entregó la propuesta comercial en horario diferente al establecido en los Términos de Referencia por lo tanto queda deshabilitada</v>
      </c>
      <c r="P15" s="818"/>
      <c r="Q15" s="819"/>
      <c r="R15" s="804"/>
      <c r="S15" s="804"/>
      <c r="T15" s="815">
        <f t="shared" ca="1" si="4"/>
        <v>275.51743220807964</v>
      </c>
      <c r="U15" s="816">
        <v>2</v>
      </c>
      <c r="V15" s="804"/>
      <c r="W15" s="804"/>
      <c r="X15" s="804"/>
      <c r="Y15" s="804"/>
      <c r="Z15" s="804"/>
    </row>
    <row r="16" spans="1:26" ht="38.25" customHeight="1" x14ac:dyDescent="0.2">
      <c r="A16" s="804"/>
      <c r="B16" s="805">
        <f>+IF('1_ENTREGA'!A10="","",'1_ENTREGA'!A10)</f>
        <v>3</v>
      </c>
      <c r="C16" s="806" t="str">
        <f t="shared" si="0"/>
        <v>DISTRIBUCIONES EN ELECTRICIDAD Y COMUNICACIONES SAS</v>
      </c>
      <c r="D16" s="757"/>
      <c r="E16" s="699"/>
      <c r="F16" s="798" t="str">
        <f t="shared" ref="F16:F43" ca="1" si="7">IFERROR(IF(VLOOKUP(B16,ESTATUS,8,FALSE)=0, " ",VLOOKUP(B16,ESTATUS,8,FALSE))," ")</f>
        <v>H</v>
      </c>
      <c r="G16" s="807">
        <f t="shared" ca="1" si="1"/>
        <v>145245700</v>
      </c>
      <c r="H16" s="808">
        <f t="shared" ca="1" si="2"/>
        <v>0.16</v>
      </c>
      <c r="I16" s="809">
        <f ca="1">IF(G16="","",IF($I$8="Media aritmética",(G16&lt;=$K$8)*100+(G16&gt;$K$8)*0,IF(AND((AVERAGE($G$14:$G$34)-$K$8/2&lt;=G16),(G16&lt;(AVERAGE($G$14:$G$34)+$K$8/2))),100,0)))</f>
        <v>0</v>
      </c>
      <c r="J16" s="809">
        <f ca="1">+IF(F16="H",HLOOKUP(B16,'Cálculo Pt2'!$D$7:$BK$11,3,FALSE),"")</f>
        <v>36.92307692307692</v>
      </c>
      <c r="K16" s="809">
        <f ca="1">+IF(F16="H",HLOOKUP(B16,'Cálculo Pt2'!$D$7:$BK$11,4,FALSE),"")</f>
        <v>24.615384615384617</v>
      </c>
      <c r="L16" s="809">
        <f t="shared" ca="1" si="6"/>
        <v>84.375</v>
      </c>
      <c r="M16" s="810">
        <f t="shared" ca="1" si="3"/>
        <v>145.91346153846155</v>
      </c>
      <c r="N16" s="811">
        <f ca="1">IFERROR(IF(OR(F16=" ",F16="NH")," ",VLOOKUP(M16,'10. EVALUACIÓN'!ORDEN,2,FALSE))," ")</f>
        <v>15</v>
      </c>
      <c r="O16" s="820"/>
      <c r="P16" s="757"/>
      <c r="Q16" s="699"/>
      <c r="R16" s="804"/>
      <c r="S16" s="804"/>
      <c r="T16" s="815">
        <f t="shared" ca="1" si="4"/>
        <v>275.19230769230762</v>
      </c>
      <c r="U16" s="816">
        <v>3</v>
      </c>
      <c r="V16" s="804"/>
      <c r="W16" s="804"/>
      <c r="X16" s="804"/>
      <c r="Y16" s="804"/>
      <c r="Z16" s="804"/>
    </row>
    <row r="17" spans="1:26" ht="15.75" customHeight="1" x14ac:dyDescent="0.2">
      <c r="A17" s="804"/>
      <c r="B17" s="805">
        <f>+IF('1_ENTREGA'!A11="","",'1_ENTREGA'!A11)</f>
        <v>4</v>
      </c>
      <c r="C17" s="806" t="str">
        <f t="shared" si="0"/>
        <v>JORGE FERNANDO PRIETO MUÑOZ</v>
      </c>
      <c r="D17" s="757"/>
      <c r="E17" s="699"/>
      <c r="F17" s="798" t="str">
        <f t="shared" ca="1" si="7"/>
        <v>H</v>
      </c>
      <c r="G17" s="807">
        <f t="shared" ca="1" si="1"/>
        <v>148993700</v>
      </c>
      <c r="H17" s="808">
        <f t="shared" ca="1" si="2"/>
        <v>0.2036</v>
      </c>
      <c r="I17" s="809">
        <f ca="1">IF(G17="","",IF($I$8="Media aritmética",(G17&lt;=$K$8)*100+(G17&gt;$K$8)*0,IF(AND((AVERAGE($G$14:$G$34)-$K$8/2&lt;=G17),(G17&lt;(AVERAGE($G$14:$G$34)+$K$8/2))),100,0)))</f>
        <v>100</v>
      </c>
      <c r="J17" s="809">
        <f ca="1">+IF(F17="H",HLOOKUP(B17,'Cálculo Pt2'!$D$7:$BK$11,3,FALSE),"")</f>
        <v>83.076923076923052</v>
      </c>
      <c r="K17" s="809">
        <f ca="1">+IF(F17="H",HLOOKUP(B17,'Cálculo Pt2'!$D$7:$BK$11,4,FALSE),"")</f>
        <v>24.615384615384617</v>
      </c>
      <c r="L17" s="809">
        <f t="shared" ca="1" si="6"/>
        <v>66.306483300589392</v>
      </c>
      <c r="M17" s="810">
        <f t="shared" ca="1" si="3"/>
        <v>273.99879099289706</v>
      </c>
      <c r="N17" s="811">
        <f ca="1">IFERROR(IF(OR(F17=" ",F17="NH")," ",VLOOKUP(M17,'10. EVALUACIÓN'!ORDEN,2,FALSE))," ")</f>
        <v>4</v>
      </c>
      <c r="O17" s="820"/>
      <c r="P17" s="757"/>
      <c r="Q17" s="699"/>
      <c r="R17" s="804"/>
      <c r="S17" s="804"/>
      <c r="T17" s="815">
        <f t="shared" ca="1" si="4"/>
        <v>273.99879099289706</v>
      </c>
      <c r="U17" s="816">
        <v>4</v>
      </c>
      <c r="V17" s="804"/>
      <c r="W17" s="804"/>
      <c r="X17" s="804"/>
      <c r="Y17" s="804"/>
      <c r="Z17" s="804"/>
    </row>
    <row r="18" spans="1:26" ht="15.75" customHeight="1" x14ac:dyDescent="0.2">
      <c r="A18" s="804"/>
      <c r="B18" s="805">
        <f>+IF('1_ENTREGA'!A12="","",'1_ENTREGA'!A12)</f>
        <v>5</v>
      </c>
      <c r="C18" s="806" t="str">
        <f t="shared" si="0"/>
        <v>CONSTRUVALORES S.A.S.</v>
      </c>
      <c r="D18" s="757"/>
      <c r="E18" s="699"/>
      <c r="F18" s="798" t="str">
        <f t="shared" ca="1" si="7"/>
        <v>H</v>
      </c>
      <c r="G18" s="807">
        <f t="shared" ca="1" si="1"/>
        <v>147848450</v>
      </c>
      <c r="H18" s="808">
        <f t="shared" ca="1" si="2"/>
        <v>0.19</v>
      </c>
      <c r="I18" s="809">
        <f ca="1">IF(G18="","",IF($I$8="Media aritmética",(G18&lt;=$K$8)*100+(G18&gt;$K$8)*0,IF(AND((AVERAGE($G$14:$G$34)-$K$8/2&lt;=G18),(G18&lt;(AVERAGE($G$14:$G$34)+$K$8/2))),100,0)))</f>
        <v>0</v>
      </c>
      <c r="J18" s="809">
        <f ca="1">+IF(F18="H",HLOOKUP(B18,'Cálculo Pt2'!$D$7:$BK$11,3,FALSE),"")</f>
        <v>55.384615384615373</v>
      </c>
      <c r="K18" s="809">
        <f ca="1">+IF(F18="H",HLOOKUP(B18,'Cálculo Pt2'!$D$7:$BK$11,4,FALSE),"")</f>
        <v>36.923076923076927</v>
      </c>
      <c r="L18" s="809">
        <f t="shared" ca="1" si="6"/>
        <v>71.05263157894737</v>
      </c>
      <c r="M18" s="810">
        <f ca="1">IF(OR(F18="",F18="NH"),"",SUM(I18:L18))</f>
        <v>163.36032388663966</v>
      </c>
      <c r="N18" s="811">
        <f ca="1">IFERROR(IF(OR(F18=" ",F18="NH")," ",VLOOKUP(M18,'10. EVALUACIÓN'!ORDEN,2,FALSE))," ")</f>
        <v>10</v>
      </c>
      <c r="O18" s="820"/>
      <c r="P18" s="757"/>
      <c r="Q18" s="699"/>
      <c r="R18" s="804"/>
      <c r="S18" s="804"/>
      <c r="T18" s="815">
        <f t="shared" ca="1" si="4"/>
        <v>269.33254664798289</v>
      </c>
      <c r="U18" s="816">
        <v>5</v>
      </c>
      <c r="V18" s="804"/>
      <c r="W18" s="804"/>
      <c r="X18" s="804"/>
      <c r="Y18" s="804"/>
      <c r="Z18" s="804"/>
    </row>
    <row r="19" spans="1:26" ht="15.75" customHeight="1" x14ac:dyDescent="0.2">
      <c r="A19" s="804"/>
      <c r="B19" s="805">
        <f>+IF('1_ENTREGA'!A13="","",'1_ENTREGA'!A13)</f>
        <v>6</v>
      </c>
      <c r="C19" s="806" t="str">
        <f t="shared" si="0"/>
        <v>INGAP S.A.S.</v>
      </c>
      <c r="D19" s="757"/>
      <c r="E19" s="699"/>
      <c r="F19" s="798" t="str">
        <f t="shared" ca="1" si="7"/>
        <v>H</v>
      </c>
      <c r="G19" s="807">
        <f t="shared" ca="1" si="1"/>
        <v>149765500</v>
      </c>
      <c r="H19" s="808">
        <f t="shared" ca="1" si="2"/>
        <v>0.13500000000000001</v>
      </c>
      <c r="I19" s="809">
        <f ca="1">IF(G19="","",IF($I$8="Media aritmética",(G19&lt;=$K$8)*100+(G19&gt;$K$8)*0,IF(AND((AVERAGE($G$14:$G$34)-$K$8/2&lt;=G19),(G19&lt;(AVERAGE($G$14:$G$34)+$K$8/2))),100,0)))</f>
        <v>100</v>
      </c>
      <c r="J19" s="809">
        <f ca="1">+IF(F19="H",HLOOKUP(B19,'Cálculo Pt2'!$D$7:$BK$11,3,FALSE),"")</f>
        <v>64.615384615384599</v>
      </c>
      <c r="K19" s="809">
        <f ca="1">+IF(F19="H",HLOOKUP(B19,'Cálculo Pt2'!$D$7:$BK$11,4,FALSE),"")</f>
        <v>43.076923076923087</v>
      </c>
      <c r="L19" s="809">
        <f t="shared" ca="1" si="6"/>
        <v>100</v>
      </c>
      <c r="M19" s="810">
        <f t="shared" ca="1" si="3"/>
        <v>307.69230769230768</v>
      </c>
      <c r="N19" s="811">
        <f ca="1">IFERROR(IF(OR(F19=" ",F19="NH")," ",VLOOKUP(M19,'10. EVALUACIÓN'!ORDEN,2,FALSE))," ")</f>
        <v>1</v>
      </c>
      <c r="O19" s="820"/>
      <c r="P19" s="757"/>
      <c r="Q19" s="699"/>
      <c r="R19" s="804"/>
      <c r="S19" s="804"/>
      <c r="T19" s="815">
        <f t="shared" ca="1" si="4"/>
        <v>250.57692307692304</v>
      </c>
      <c r="U19" s="816">
        <v>6</v>
      </c>
      <c r="V19" s="804"/>
      <c r="W19" s="804"/>
      <c r="X19" s="804"/>
      <c r="Y19" s="804"/>
      <c r="Z19" s="804"/>
    </row>
    <row r="20" spans="1:26" ht="15.75" customHeight="1" x14ac:dyDescent="0.2">
      <c r="A20" s="804"/>
      <c r="B20" s="805">
        <f>+IF('1_ENTREGA'!A14="","",'1_ENTREGA'!A14)</f>
        <v>7</v>
      </c>
      <c r="C20" s="806" t="str">
        <f t="shared" si="0"/>
        <v>INVERSIONES FERNANDO IRAL</v>
      </c>
      <c r="D20" s="757"/>
      <c r="E20" s="699"/>
      <c r="F20" s="798" t="str">
        <f t="shared" ca="1" si="7"/>
        <v>H</v>
      </c>
      <c r="G20" s="807">
        <f t="shared" ca="1" si="1"/>
        <v>149501234</v>
      </c>
      <c r="H20" s="808">
        <f t="shared" ca="1" si="2"/>
        <v>0.2</v>
      </c>
      <c r="I20" s="809">
        <f ca="1">IF(G20="","",IF($I$8="Media aritmética",(G20&lt;=$K$8)*100+(G20&gt;$K$8)*0,IF(AND((AVERAGE($G$14:$G$34)-$K$8/2&lt;=G20),(G20&lt;(AVERAGE($G$14:$G$34)+$K$8/2))),100,0)))</f>
        <v>100</v>
      </c>
      <c r="J20" s="809">
        <f ca="1">+IF(F20="H",HLOOKUP(B20,'Cálculo Pt2'!$D$7:$BK$11,3,FALSE),"")</f>
        <v>55.384615384615373</v>
      </c>
      <c r="K20" s="809">
        <f ca="1">+IF(F20="H",HLOOKUP(B20,'Cálculo Pt2'!$D$7:$BK$11,4,FALSE),"")</f>
        <v>27.692307692307693</v>
      </c>
      <c r="L20" s="809">
        <f t="shared" ca="1" si="6"/>
        <v>67.5</v>
      </c>
      <c r="M20" s="810">
        <f t="shared" ca="1" si="3"/>
        <v>250.57692307692304</v>
      </c>
      <c r="N20" s="811">
        <f ca="1">IFERROR(IF(OR(F20=" ",F20="NH")," ",VLOOKUP(M20,'10. EVALUACIÓN'!ORDEN,2,FALSE))," ")</f>
        <v>6</v>
      </c>
      <c r="O20" s="820"/>
      <c r="P20" s="757"/>
      <c r="Q20" s="699"/>
      <c r="R20" s="804"/>
      <c r="S20" s="804"/>
      <c r="T20" s="815">
        <f t="shared" ca="1" si="4"/>
        <v>241.34615384615381</v>
      </c>
      <c r="U20" s="816">
        <v>7</v>
      </c>
      <c r="V20" s="804"/>
      <c r="W20" s="804"/>
      <c r="X20" s="804"/>
      <c r="Y20" s="804"/>
      <c r="Z20" s="804"/>
    </row>
    <row r="21" spans="1:26" ht="15.75" customHeight="1" x14ac:dyDescent="0.2">
      <c r="A21" s="804"/>
      <c r="B21" s="805">
        <f>+IF('1_ENTREGA'!A15="","",'1_ENTREGA'!A15)</f>
        <v>8</v>
      </c>
      <c r="C21" s="806" t="str">
        <f t="shared" si="0"/>
        <v>ELECTROINGENIERIAS UPEGUI S.A.S.</v>
      </c>
      <c r="D21" s="757"/>
      <c r="E21" s="699"/>
      <c r="F21" s="798" t="str">
        <f t="shared" ca="1" si="7"/>
        <v>H</v>
      </c>
      <c r="G21" s="807">
        <f t="shared" ca="1" si="1"/>
        <v>152351440</v>
      </c>
      <c r="H21" s="808">
        <f t="shared" ca="1" si="2"/>
        <v>0.16999999999999998</v>
      </c>
      <c r="I21" s="809">
        <f t="shared" ref="I21:I33" ca="1" si="8">IF(G21="","",IF($I$8="Media aritmética",(G21&lt;=$K$8)*100+(G21&gt;$K$8)*0,IF(AND((AVERAGE($G$14:$G$34)-$K$8/2&lt;=G21),(G21&lt;(AVERAGE($G$14:$G$34)+$K$8/2))),100,0)))</f>
        <v>0</v>
      </c>
      <c r="J21" s="809">
        <f ca="1">+IF(F21="H",HLOOKUP(B21,'Cálculo Pt2'!$D$7:$BK$11,3,FALSE),"")</f>
        <v>46.153846153846146</v>
      </c>
      <c r="K21" s="809">
        <f ca="1">+IF(F21="H",HLOOKUP(B21,'Cálculo Pt2'!$D$7:$BK$11,4,FALSE),"")</f>
        <v>49.230769230769248</v>
      </c>
      <c r="L21" s="809">
        <f t="shared" ca="1" si="6"/>
        <v>79.411764705882376</v>
      </c>
      <c r="M21" s="810">
        <f t="shared" ca="1" si="3"/>
        <v>174.79638009049776</v>
      </c>
      <c r="N21" s="811">
        <f ca="1">IFERROR(IF(OR(F21=" ",F21="NH")," ",VLOOKUP(M21,'10. EVALUACIÓN'!ORDEN,2,FALSE))," ")</f>
        <v>9</v>
      </c>
      <c r="O21" s="820"/>
      <c r="P21" s="757"/>
      <c r="Q21" s="699"/>
      <c r="R21" s="804"/>
      <c r="S21" s="804"/>
      <c r="T21" s="815">
        <f t="shared" ca="1" si="4"/>
        <v>187.82512451577199</v>
      </c>
      <c r="U21" s="816">
        <v>8</v>
      </c>
      <c r="V21" s="804"/>
      <c r="W21" s="804"/>
      <c r="X21" s="804"/>
      <c r="Y21" s="804"/>
      <c r="Z21" s="804"/>
    </row>
    <row r="22" spans="1:26" ht="32.25" customHeight="1" x14ac:dyDescent="0.2">
      <c r="A22" s="804"/>
      <c r="B22" s="805">
        <f>+IF('1_ENTREGA'!A16="","",'1_ENTREGA'!A16)</f>
        <v>9</v>
      </c>
      <c r="C22" s="806" t="str">
        <f t="shared" si="0"/>
        <v>OMAIRA RIAÑO MOLANO</v>
      </c>
      <c r="D22" s="757"/>
      <c r="E22" s="699"/>
      <c r="F22" s="798" t="str">
        <f t="shared" ca="1" si="7"/>
        <v>NH</v>
      </c>
      <c r="G22" s="807" t="str">
        <f t="shared" ca="1" si="1"/>
        <v/>
      </c>
      <c r="H22" s="808" t="str">
        <f t="shared" ca="1" si="2"/>
        <v/>
      </c>
      <c r="I22" s="809" t="str">
        <f t="shared" ca="1" si="8"/>
        <v/>
      </c>
      <c r="J22" s="809" t="str">
        <f ca="1">+IF(F22="H",HLOOKUP(B22,'Cálculo Pt2'!$D$7:$BK$11,3,FALSE),"")</f>
        <v/>
      </c>
      <c r="K22" s="809" t="str">
        <f ca="1">+IF(F22="H",HLOOKUP(B22,'Cálculo Pt2'!$D$7:$BK$11,4,FALSE),"")</f>
        <v/>
      </c>
      <c r="L22" s="809" t="str">
        <f t="shared" ca="1" si="6"/>
        <v xml:space="preserve"> </v>
      </c>
      <c r="M22" s="810" t="str">
        <f t="shared" ca="1" si="3"/>
        <v/>
      </c>
      <c r="N22" s="811" t="str">
        <f ca="1">IFERROR(IF(OR(F22=" ",F22="NH")," ",VLOOKUP(M22,'10. EVALUACIÓN'!ORDEN,2,FALSE))," ")</f>
        <v xml:space="preserve"> </v>
      </c>
      <c r="O22" s="820" t="s">
        <v>665</v>
      </c>
      <c r="P22" s="757"/>
      <c r="Q22" s="699"/>
      <c r="R22" s="804"/>
      <c r="S22" s="804"/>
      <c r="T22" s="815">
        <f t="shared" ca="1" si="4"/>
        <v>174.79638009049776</v>
      </c>
      <c r="U22" s="816">
        <v>9</v>
      </c>
      <c r="V22" s="804"/>
      <c r="W22" s="804"/>
      <c r="X22" s="804"/>
      <c r="Y22" s="804"/>
      <c r="Z22" s="804"/>
    </row>
    <row r="23" spans="1:26" ht="15.75" customHeight="1" x14ac:dyDescent="0.2">
      <c r="A23" s="804"/>
      <c r="B23" s="805">
        <f>+IF('1_ENTREGA'!A17="","",'1_ENTREGA'!A17)</f>
        <v>10</v>
      </c>
      <c r="C23" s="806" t="str">
        <f t="shared" si="0"/>
        <v>KA S.A.</v>
      </c>
      <c r="D23" s="757"/>
      <c r="E23" s="699"/>
      <c r="F23" s="798" t="str">
        <f t="shared" ca="1" si="7"/>
        <v>H</v>
      </c>
      <c r="G23" s="807">
        <f t="shared" ca="1" si="1"/>
        <v>149692124</v>
      </c>
      <c r="H23" s="808">
        <f t="shared" ca="1" si="2"/>
        <v>0.2</v>
      </c>
      <c r="I23" s="809">
        <f t="shared" ca="1" si="8"/>
        <v>100</v>
      </c>
      <c r="J23" s="809">
        <f ca="1">+IF(F23="H",HLOOKUP(B23,'Cálculo Pt2'!$D$7:$BK$11,3,FALSE),"")</f>
        <v>46.153846153846146</v>
      </c>
      <c r="K23" s="809">
        <f ca="1">+IF(F23="H",HLOOKUP(B23,'Cálculo Pt2'!$D$7:$BK$11,4,FALSE),"")</f>
        <v>27.692307692307693</v>
      </c>
      <c r="L23" s="809">
        <f t="shared" ca="1" si="6"/>
        <v>67.5</v>
      </c>
      <c r="M23" s="810">
        <f t="shared" ca="1" si="3"/>
        <v>241.34615384615381</v>
      </c>
      <c r="N23" s="811">
        <f ca="1">IFERROR(IF(OR(F23=" ",F23="NH")," ",VLOOKUP(M23,'10. EVALUACIÓN'!ORDEN,2,FALSE))," ")</f>
        <v>7</v>
      </c>
      <c r="O23" s="820"/>
      <c r="P23" s="757"/>
      <c r="Q23" s="699"/>
      <c r="R23" s="804"/>
      <c r="S23" s="804"/>
      <c r="T23" s="815">
        <f t="shared" ca="1" si="4"/>
        <v>163.36032388663966</v>
      </c>
      <c r="U23" s="816">
        <v>10</v>
      </c>
      <c r="V23" s="804"/>
      <c r="W23" s="804"/>
      <c r="X23" s="804"/>
      <c r="Y23" s="804"/>
      <c r="Z23" s="804"/>
    </row>
    <row r="24" spans="1:26" ht="15.75" customHeight="1" x14ac:dyDescent="0.2">
      <c r="A24" s="804"/>
      <c r="B24" s="805">
        <f>+IF('1_ENTREGA'!A18="","",'1_ENTREGA'!A18)</f>
        <v>11</v>
      </c>
      <c r="C24" s="806" t="str">
        <f t="shared" si="0"/>
        <v>OSCAR ADOLFO DIEZ YEPES</v>
      </c>
      <c r="D24" s="757"/>
      <c r="E24" s="699"/>
      <c r="F24" s="798" t="str">
        <f t="shared" ca="1" si="7"/>
        <v>H</v>
      </c>
      <c r="G24" s="807">
        <f t="shared" ca="1" si="1"/>
        <v>149379200</v>
      </c>
      <c r="H24" s="808">
        <f t="shared" ca="1" si="2"/>
        <v>0.20860000000000001</v>
      </c>
      <c r="I24" s="809">
        <f t="shared" ca="1" si="8"/>
        <v>100</v>
      </c>
      <c r="J24" s="809">
        <f ca="1">+IF(F24="H",HLOOKUP(B24,'Cálculo Pt2'!$D$7:$BK$11,3,FALSE),"")</f>
        <v>73.846153846153825</v>
      </c>
      <c r="K24" s="809">
        <f ca="1">+IF(F24="H",HLOOKUP(B24,'Cálculo Pt2'!$D$7:$BK$11,4,FALSE),"")</f>
        <v>30.76923076923077</v>
      </c>
      <c r="L24" s="809">
        <f t="shared" ca="1" si="6"/>
        <v>64.717162032598281</v>
      </c>
      <c r="M24" s="810">
        <f t="shared" ca="1" si="3"/>
        <v>269.33254664798289</v>
      </c>
      <c r="N24" s="811">
        <f ca="1">IFERROR(IF(OR(F24=" ",F24="NH")," ",VLOOKUP(M24,'10. EVALUACIÓN'!ORDEN,2,FALSE))," ")</f>
        <v>5</v>
      </c>
      <c r="O24" s="820"/>
      <c r="P24" s="757"/>
      <c r="Q24" s="699"/>
      <c r="R24" s="804"/>
      <c r="S24" s="804"/>
      <c r="T24" s="815">
        <f t="shared" ca="1" si="4"/>
        <v>163.36032388663966</v>
      </c>
      <c r="U24" s="816">
        <v>11</v>
      </c>
      <c r="V24" s="804"/>
      <c r="W24" s="804"/>
      <c r="X24" s="804"/>
      <c r="Y24" s="804"/>
      <c r="Z24" s="804"/>
    </row>
    <row r="25" spans="1:26" ht="15.75" customHeight="1" x14ac:dyDescent="0.2">
      <c r="A25" s="804"/>
      <c r="B25" s="805">
        <f>+IF('1_ENTREGA'!A19="","",'1_ENTREGA'!A19)</f>
        <v>12</v>
      </c>
      <c r="C25" s="806" t="str">
        <f t="shared" si="0"/>
        <v>ANDRES ENRIQUE VASQUEZ GAVIRIA</v>
      </c>
      <c r="D25" s="757"/>
      <c r="E25" s="699"/>
      <c r="F25" s="798" t="str">
        <f t="shared" ca="1" si="7"/>
        <v>H</v>
      </c>
      <c r="G25" s="807">
        <f t="shared" ca="1" si="1"/>
        <v>153422250</v>
      </c>
      <c r="H25" s="808">
        <f t="shared" ca="1" si="2"/>
        <v>0.20500000000000002</v>
      </c>
      <c r="I25" s="809">
        <f t="shared" ca="1" si="8"/>
        <v>0</v>
      </c>
      <c r="J25" s="809">
        <f ca="1">+IF(F25="H",HLOOKUP(B25,'Cálculo Pt2'!$D$7:$BK$11,3,FALSE),"")</f>
        <v>36.92307692307692</v>
      </c>
      <c r="K25" s="809">
        <f ca="1">+IF(F25="H",HLOOKUP(B25,'Cálculo Pt2'!$D$7:$BK$11,4,FALSE),"")</f>
        <v>33.846153846153847</v>
      </c>
      <c r="L25" s="809">
        <f t="shared" ca="1" si="6"/>
        <v>65.853658536585371</v>
      </c>
      <c r="M25" s="810">
        <f t="shared" ca="1" si="3"/>
        <v>136.62288930581616</v>
      </c>
      <c r="N25" s="811">
        <f ca="1">IFERROR(IF(OR(F25=" ",F25="NH")," ",VLOOKUP(M25,'10. EVALUACIÓN'!ORDEN,2,FALSE))," ")</f>
        <v>16</v>
      </c>
      <c r="O25" s="820"/>
      <c r="P25" s="757"/>
      <c r="Q25" s="699"/>
      <c r="R25" s="804"/>
      <c r="S25" s="804"/>
      <c r="T25" s="815">
        <f t="shared" ca="1" si="4"/>
        <v>158.16135084427765</v>
      </c>
      <c r="U25" s="816">
        <v>12</v>
      </c>
      <c r="V25" s="804"/>
      <c r="W25" s="804"/>
      <c r="X25" s="804"/>
      <c r="Y25" s="804"/>
      <c r="Z25" s="804"/>
    </row>
    <row r="26" spans="1:26" ht="15.75" customHeight="1" x14ac:dyDescent="0.2">
      <c r="A26" s="804"/>
      <c r="B26" s="805">
        <f>+IF('1_ENTREGA'!A20="","",'1_ENTREGA'!A20)</f>
        <v>13</v>
      </c>
      <c r="C26" s="806" t="str">
        <f t="shared" si="0"/>
        <v>CESAR GIRALDO ATEHORTUA</v>
      </c>
      <c r="D26" s="757"/>
      <c r="E26" s="699"/>
      <c r="F26" s="798" t="str">
        <f t="shared" ca="1" si="7"/>
        <v>H</v>
      </c>
      <c r="G26" s="807">
        <f t="shared" ca="1" si="1"/>
        <v>147895720</v>
      </c>
      <c r="H26" s="808">
        <f t="shared" ca="1" si="2"/>
        <v>0.19</v>
      </c>
      <c r="I26" s="809">
        <f t="shared" ca="1" si="8"/>
        <v>0</v>
      </c>
      <c r="J26" s="809">
        <f ca="1">+IF(F26="H",HLOOKUP(B26,'Cálculo Pt2'!$D$7:$BK$11,3,FALSE),"")</f>
        <v>73.846153846153825</v>
      </c>
      <c r="K26" s="809">
        <f ca="1">+IF(F26="H",HLOOKUP(B26,'Cálculo Pt2'!$D$7:$BK$11,4,FALSE),"")</f>
        <v>18.461538461538463</v>
      </c>
      <c r="L26" s="809">
        <f t="shared" ca="1" si="6"/>
        <v>71.05263157894737</v>
      </c>
      <c r="M26" s="810">
        <f t="shared" ca="1" si="3"/>
        <v>163.36032388663966</v>
      </c>
      <c r="N26" s="811">
        <f ca="1">IFERROR(IF(OR(F26=" ",F26="NH")," ",VLOOKUP(M26,'10. EVALUACIÓN'!ORDEN,2,FALSE))," ")</f>
        <v>10</v>
      </c>
      <c r="O26" s="820"/>
      <c r="P26" s="757"/>
      <c r="Q26" s="699"/>
      <c r="R26" s="804"/>
      <c r="S26" s="804"/>
      <c r="T26" s="815">
        <f t="shared" ca="1" si="4"/>
        <v>152.00750469043152</v>
      </c>
      <c r="U26" s="816">
        <v>13</v>
      </c>
      <c r="V26" s="804"/>
      <c r="W26" s="804"/>
      <c r="X26" s="804"/>
      <c r="Y26" s="804"/>
      <c r="Z26" s="804"/>
    </row>
    <row r="27" spans="1:26" ht="15.75" customHeight="1" x14ac:dyDescent="0.2">
      <c r="A27" s="804"/>
      <c r="B27" s="805">
        <f>+IF('1_ENTREGA'!A21="","",'1_ENTREGA'!A21)</f>
        <v>14</v>
      </c>
      <c r="C27" s="806" t="str">
        <f t="shared" si="0"/>
        <v>ACEROS Y CONCRETOS S.A.S.</v>
      </c>
      <c r="D27" s="757"/>
      <c r="E27" s="699"/>
      <c r="F27" s="798" t="str">
        <f t="shared" ca="1" si="7"/>
        <v>H</v>
      </c>
      <c r="G27" s="807">
        <f t="shared" ca="1" si="1"/>
        <v>149651250</v>
      </c>
      <c r="H27" s="808">
        <f t="shared" ca="1" si="2"/>
        <v>0.20850000000000002</v>
      </c>
      <c r="I27" s="809">
        <f t="shared" ca="1" si="8"/>
        <v>100</v>
      </c>
      <c r="J27" s="809">
        <f ca="1">+IF(F27="H",HLOOKUP(B27,'Cálculo Pt2'!$D$7:$BK$11,3,FALSE),"")</f>
        <v>83.076923076923052</v>
      </c>
      <c r="K27" s="809">
        <f ca="1">+IF(F27="H",HLOOKUP(B27,'Cálculo Pt2'!$D$7:$BK$11,4,FALSE),"")</f>
        <v>27.692307692307693</v>
      </c>
      <c r="L27" s="809">
        <f t="shared" ca="1" si="6"/>
        <v>64.748201438848923</v>
      </c>
      <c r="M27" s="810">
        <f t="shared" ca="1" si="3"/>
        <v>275.51743220807964</v>
      </c>
      <c r="N27" s="811">
        <f ca="1">IFERROR(IF(OR(F27=" ",F27="NH")," ",VLOOKUP(M27,'10. EVALUACIÓN'!ORDEN,2,FALSE))," ")</f>
        <v>2</v>
      </c>
      <c r="O27" s="820"/>
      <c r="P27" s="757"/>
      <c r="Q27" s="699"/>
      <c r="R27" s="804"/>
      <c r="S27" s="804"/>
      <c r="T27" s="815">
        <f t="shared" ca="1" si="4"/>
        <v>149.8960498960499</v>
      </c>
      <c r="U27" s="816">
        <v>14</v>
      </c>
      <c r="V27" s="804"/>
      <c r="W27" s="804"/>
      <c r="X27" s="804"/>
      <c r="Y27" s="804"/>
      <c r="Z27" s="804"/>
    </row>
    <row r="28" spans="1:26" ht="15.75" customHeight="1" x14ac:dyDescent="0.2">
      <c r="A28" s="804"/>
      <c r="B28" s="805">
        <f>+IF('1_ENTREGA'!A22="","",'1_ENTREGA'!A22)</f>
        <v>15</v>
      </c>
      <c r="C28" s="806" t="str">
        <f t="shared" si="0"/>
        <v>INGENEC S.A.S.</v>
      </c>
      <c r="D28" s="757"/>
      <c r="E28" s="699"/>
      <c r="F28" s="798" t="str">
        <f t="shared" ca="1" si="7"/>
        <v>H</v>
      </c>
      <c r="G28" s="807">
        <f t="shared" ca="1" si="1"/>
        <v>150312054</v>
      </c>
      <c r="H28" s="808">
        <f t="shared" ca="1" si="2"/>
        <v>0.2</v>
      </c>
      <c r="I28" s="809">
        <f t="shared" ca="1" si="8"/>
        <v>100</v>
      </c>
      <c r="J28" s="809">
        <f ca="1">+IF(F28="H",HLOOKUP(B28,'Cálculo Pt2'!$D$7:$BK$11,3,FALSE),"")</f>
        <v>73.846153846153825</v>
      </c>
      <c r="K28" s="809">
        <f ca="1">+IF(F28="H",HLOOKUP(B28,'Cálculo Pt2'!$D$7:$BK$11,4,FALSE),"")</f>
        <v>33.846153846153847</v>
      </c>
      <c r="L28" s="809">
        <f t="shared" ca="1" si="6"/>
        <v>67.5</v>
      </c>
      <c r="M28" s="810">
        <f t="shared" ca="1" si="3"/>
        <v>275.19230769230762</v>
      </c>
      <c r="N28" s="811">
        <f ca="1">IFERROR(IF(OR(F28=" ",F28="NH")," ",VLOOKUP(M28,'10. EVALUACIÓN'!ORDEN,2,FALSE))," ")</f>
        <v>3</v>
      </c>
      <c r="O28" s="820"/>
      <c r="P28" s="757"/>
      <c r="Q28" s="699"/>
      <c r="R28" s="804"/>
      <c r="S28" s="804"/>
      <c r="T28" s="815">
        <f t="shared" ca="1" si="4"/>
        <v>145.91346153846155</v>
      </c>
      <c r="U28" s="816">
        <v>15</v>
      </c>
      <c r="V28" s="804"/>
      <c r="W28" s="804"/>
      <c r="X28" s="804"/>
      <c r="Y28" s="804"/>
      <c r="Z28" s="804"/>
    </row>
    <row r="29" spans="1:26" ht="15.75" customHeight="1" x14ac:dyDescent="0.2">
      <c r="A29" s="804"/>
      <c r="B29" s="805">
        <f>+IF('1_ENTREGA'!A23="","",'1_ENTREGA'!A23)</f>
        <v>16</v>
      </c>
      <c r="C29" s="806" t="str">
        <f t="shared" si="0"/>
        <v>ENECON SOCIEDAD POR ACCIONES SIMPLIFICADA</v>
      </c>
      <c r="D29" s="757"/>
      <c r="E29" s="699"/>
      <c r="F29" s="798" t="str">
        <f t="shared" ca="1" si="7"/>
        <v>H</v>
      </c>
      <c r="G29" s="807">
        <f t="shared" ca="1" si="1"/>
        <v>151966600</v>
      </c>
      <c r="H29" s="808">
        <f t="shared" ca="1" si="2"/>
        <v>0.20850000000000002</v>
      </c>
      <c r="I29" s="809">
        <f t="shared" ca="1" si="8"/>
        <v>0</v>
      </c>
      <c r="J29" s="809">
        <f ca="1">+IF(F29="H",HLOOKUP(B29,'Cálculo Pt2'!$D$7:$BK$11,3,FALSE),"")</f>
        <v>83.076923076923052</v>
      </c>
      <c r="K29" s="809">
        <f ca="1">+IF(F29="H",HLOOKUP(B29,'Cálculo Pt2'!$D$7:$BK$11,4,FALSE),"")</f>
        <v>40.000000000000007</v>
      </c>
      <c r="L29" s="809">
        <f t="shared" ca="1" si="6"/>
        <v>64.748201438848923</v>
      </c>
      <c r="M29" s="810">
        <f t="shared" ca="1" si="3"/>
        <v>187.82512451577199</v>
      </c>
      <c r="N29" s="811">
        <f ca="1">IFERROR(IF(OR(F29=" ",F29="NH")," ",VLOOKUP(M29,'10. EVALUACIÓN'!ORDEN,2,FALSE))," ")</f>
        <v>8</v>
      </c>
      <c r="O29" s="820"/>
      <c r="P29" s="757"/>
      <c r="Q29" s="699"/>
      <c r="R29" s="804"/>
      <c r="S29" s="804"/>
      <c r="T29" s="815">
        <f t="shared" ca="1" si="4"/>
        <v>136.62288930581616</v>
      </c>
      <c r="U29" s="816">
        <v>16</v>
      </c>
      <c r="V29" s="804"/>
      <c r="W29" s="804"/>
      <c r="X29" s="804"/>
      <c r="Y29" s="804"/>
      <c r="Z29" s="804"/>
    </row>
    <row r="30" spans="1:26" ht="15.75" customHeight="1" x14ac:dyDescent="0.2">
      <c r="A30" s="804"/>
      <c r="B30" s="805">
        <f>+IF('1_ENTREGA'!A24="","",'1_ENTREGA'!A24)</f>
        <v>17</v>
      </c>
      <c r="C30" s="806" t="str">
        <f t="shared" si="0"/>
        <v>JOHN JAIRO VÁSQUEZ SUÁREZ</v>
      </c>
      <c r="D30" s="757"/>
      <c r="E30" s="699"/>
      <c r="F30" s="798" t="str">
        <f t="shared" ca="1" si="7"/>
        <v>H</v>
      </c>
      <c r="G30" s="807">
        <f t="shared" ca="1" si="1"/>
        <v>151652000</v>
      </c>
      <c r="H30" s="808">
        <f t="shared" ca="1" si="2"/>
        <v>0.185</v>
      </c>
      <c r="I30" s="809">
        <f t="shared" ca="1" si="8"/>
        <v>0</v>
      </c>
      <c r="J30" s="809">
        <f ca="1">+IF(F30="H",HLOOKUP(B30,'Cálculo Pt2'!$D$7:$BK$11,3,FALSE),"")</f>
        <v>46.153846153846146</v>
      </c>
      <c r="K30" s="809">
        <f ca="1">+IF(F30="H",HLOOKUP(B30,'Cálculo Pt2'!$D$7:$BK$11,4,FALSE),"")</f>
        <v>30.76923076923077</v>
      </c>
      <c r="L30" s="809">
        <f t="shared" ca="1" si="6"/>
        <v>72.972972972972983</v>
      </c>
      <c r="M30" s="810">
        <f t="shared" ca="1" si="3"/>
        <v>149.8960498960499</v>
      </c>
      <c r="N30" s="811">
        <f ca="1">IFERROR(IF(OR(F30=" ",F30="NH")," ",VLOOKUP(M30,'10. EVALUACIÓN'!ORDEN,2,FALSE))," ")</f>
        <v>14</v>
      </c>
      <c r="O30" s="821"/>
      <c r="P30" s="822"/>
      <c r="Q30" s="823"/>
      <c r="R30" s="804"/>
      <c r="S30" s="804"/>
      <c r="T30" s="815">
        <f t="shared" ca="1" si="4"/>
        <v>133.54596622889306</v>
      </c>
      <c r="U30" s="816">
        <v>17</v>
      </c>
      <c r="V30" s="804"/>
      <c r="W30" s="804"/>
      <c r="X30" s="804"/>
      <c r="Y30" s="804"/>
      <c r="Z30" s="804"/>
    </row>
    <row r="31" spans="1:26" ht="15.75" customHeight="1" x14ac:dyDescent="0.2">
      <c r="A31" s="804"/>
      <c r="B31" s="805">
        <f>+IF('1_ENTREGA'!A25="","",'1_ENTREGA'!A25)</f>
        <v>18</v>
      </c>
      <c r="C31" s="806" t="str">
        <f t="shared" si="0"/>
        <v>GALA URBANA S.A.S.</v>
      </c>
      <c r="D31" s="757"/>
      <c r="E31" s="699"/>
      <c r="F31" s="798" t="str">
        <f t="shared" ca="1" si="7"/>
        <v>H</v>
      </c>
      <c r="G31" s="807">
        <f t="shared" ca="1" si="1"/>
        <v>151848807</v>
      </c>
      <c r="H31" s="808">
        <f t="shared" ca="1" si="2"/>
        <v>0.20499999999999999</v>
      </c>
      <c r="I31" s="809">
        <f t="shared" ca="1" si="8"/>
        <v>0</v>
      </c>
      <c r="J31" s="809">
        <f ca="1">+IF(F31="H",HLOOKUP(B31,'Cálculo Pt2'!$D$7:$BK$11,3,FALSE),"")</f>
        <v>36.92307692307692</v>
      </c>
      <c r="K31" s="809">
        <f ca="1">+IF(F31="H",HLOOKUP(B31,'Cálculo Pt2'!$D$7:$BK$11,4,FALSE),"")</f>
        <v>30.76923076923077</v>
      </c>
      <c r="L31" s="809">
        <f t="shared" ca="1" si="6"/>
        <v>65.853658536585371</v>
      </c>
      <c r="M31" s="810">
        <f t="shared" ca="1" si="3"/>
        <v>133.54596622889306</v>
      </c>
      <c r="N31" s="811">
        <f ca="1">IFERROR(IF(OR(F31=" ",F31="NH")," ",VLOOKUP(M31,'10. EVALUACIÓN'!ORDEN,2,FALSE))," ")</f>
        <v>17</v>
      </c>
      <c r="O31" s="821"/>
      <c r="P31" s="822"/>
      <c r="Q31" s="823"/>
      <c r="R31" s="804"/>
      <c r="S31" s="804"/>
      <c r="T31" s="815" t="str">
        <f t="shared" ca="1" si="4"/>
        <v xml:space="preserve"> </v>
      </c>
      <c r="U31" s="816">
        <v>18</v>
      </c>
      <c r="V31" s="804"/>
      <c r="W31" s="804"/>
      <c r="X31" s="804"/>
      <c r="Y31" s="804"/>
      <c r="Z31" s="804"/>
    </row>
    <row r="32" spans="1:26" ht="15.75" customHeight="1" x14ac:dyDescent="0.2">
      <c r="A32" s="804"/>
      <c r="B32" s="805">
        <f>+IF('1_ENTREGA'!A26="","",'1_ENTREGA'!A26)</f>
        <v>19</v>
      </c>
      <c r="C32" s="806" t="str">
        <f t="shared" si="0"/>
        <v>ANFER INGENIERIA S.A.S.</v>
      </c>
      <c r="D32" s="757"/>
      <c r="E32" s="699"/>
      <c r="F32" s="798" t="str">
        <f t="shared" ca="1" si="7"/>
        <v>H</v>
      </c>
      <c r="G32" s="807">
        <f t="shared" ca="1" si="1"/>
        <v>148367217</v>
      </c>
      <c r="H32" s="808">
        <f t="shared" ca="1" si="2"/>
        <v>0.20499999999999999</v>
      </c>
      <c r="I32" s="809">
        <f t="shared" ca="1" si="8"/>
        <v>0</v>
      </c>
      <c r="J32" s="809">
        <f ca="1">+IF(F32="H",HLOOKUP(B32,'Cálculo Pt2'!$D$7:$BK$11,3,FALSE),"")</f>
        <v>73.846153846153825</v>
      </c>
      <c r="K32" s="809">
        <f ca="1">+IF(F32="H",HLOOKUP(B32,'Cálculo Pt2'!$D$7:$BK$11,4,FALSE),"")</f>
        <v>18.461538461538463</v>
      </c>
      <c r="L32" s="809">
        <f t="shared" ca="1" si="6"/>
        <v>65.853658536585371</v>
      </c>
      <c r="M32" s="810">
        <f t="shared" ca="1" si="3"/>
        <v>158.16135084427765</v>
      </c>
      <c r="N32" s="811">
        <f ca="1">IFERROR(IF(OR(F32=" ",F32="NH")," ",VLOOKUP(M32,'10. EVALUACIÓN'!ORDEN,2,FALSE))," ")</f>
        <v>12</v>
      </c>
      <c r="O32" s="821"/>
      <c r="P32" s="822"/>
      <c r="Q32" s="823"/>
      <c r="R32" s="804"/>
      <c r="S32" s="804"/>
      <c r="T32" s="815" t="str">
        <f t="shared" ca="1" si="4"/>
        <v xml:space="preserve"> </v>
      </c>
      <c r="U32" s="816">
        <v>19</v>
      </c>
      <c r="V32" s="804"/>
      <c r="W32" s="804"/>
      <c r="X32" s="804"/>
      <c r="Y32" s="804"/>
      <c r="Z32" s="804"/>
    </row>
    <row r="33" spans="1:26" ht="33.75" customHeight="1" x14ac:dyDescent="0.2">
      <c r="A33" s="804"/>
      <c r="B33" s="805">
        <f>+IF('1_ENTREGA'!A27="","",'1_ENTREGA'!A27)</f>
        <v>20</v>
      </c>
      <c r="C33" s="806" t="str">
        <f t="shared" si="0"/>
        <v>CORE IP S.A.S.</v>
      </c>
      <c r="D33" s="757"/>
      <c r="E33" s="699"/>
      <c r="F33" s="798" t="str">
        <f t="shared" ca="1" si="7"/>
        <v>NH</v>
      </c>
      <c r="G33" s="807" t="str">
        <f t="shared" ca="1" si="1"/>
        <v/>
      </c>
      <c r="H33" s="808" t="str">
        <f t="shared" ca="1" si="2"/>
        <v/>
      </c>
      <c r="I33" s="809" t="str">
        <f t="shared" ca="1" si="8"/>
        <v/>
      </c>
      <c r="J33" s="809" t="str">
        <f ca="1">+IF(F33="H",HLOOKUP(B33,'Cálculo Pt2'!$D$7:$BK$11,3,FALSE),"")</f>
        <v/>
      </c>
      <c r="K33" s="809" t="str">
        <f ca="1">+IF(F33="H",HLOOKUP(B33,'Cálculo Pt2'!$D$7:$BK$11,4,FALSE),"")</f>
        <v/>
      </c>
      <c r="L33" s="809" t="str">
        <f t="shared" ca="1" si="6"/>
        <v xml:space="preserve"> </v>
      </c>
      <c r="M33" s="810" t="str">
        <f t="shared" ca="1" si="3"/>
        <v/>
      </c>
      <c r="N33" s="811" t="str">
        <f ca="1">IFERROR(IF(OR(F33=" ",F33="NH")," ",VLOOKUP(M33,'10. EVALUACIÓN'!ORDEN,2,FALSE))," ")</f>
        <v xml:space="preserve"> </v>
      </c>
      <c r="O33" s="820" t="s">
        <v>665</v>
      </c>
      <c r="P33" s="757"/>
      <c r="Q33" s="699"/>
      <c r="R33" s="804"/>
      <c r="S33" s="804"/>
      <c r="T33" s="815" t="str">
        <f t="shared" ca="1" si="4"/>
        <v xml:space="preserve"> </v>
      </c>
      <c r="U33" s="816">
        <v>20</v>
      </c>
      <c r="V33" s="804"/>
      <c r="W33" s="804"/>
      <c r="X33" s="804"/>
      <c r="Y33" s="804"/>
      <c r="Z33" s="804"/>
    </row>
    <row r="34" spans="1:26" ht="33.75" customHeight="1" x14ac:dyDescent="0.2">
      <c r="A34" s="804"/>
      <c r="B34" s="805">
        <f>+IF('1_ENTREGA'!A28="","",'1_ENTREGA'!A28)</f>
        <v>21</v>
      </c>
      <c r="C34" s="806" t="str">
        <f t="shared" si="0"/>
        <v>CONSORCIO INTERNACIONAL DE SOLUCIONES INTEGRALES S.A.S.</v>
      </c>
      <c r="D34" s="757"/>
      <c r="E34" s="699"/>
      <c r="F34" s="798" t="str">
        <f t="shared" ca="1" si="7"/>
        <v>H</v>
      </c>
      <c r="G34" s="807">
        <f t="shared" ca="1" si="1"/>
        <v>151529170</v>
      </c>
      <c r="H34" s="808">
        <f t="shared" ca="1" si="2"/>
        <v>0.20500000000000002</v>
      </c>
      <c r="I34" s="809">
        <f ca="1">IF(G34="","",IF($I$8="Media aritmética",(G34&lt;=$K$8)*100+(G34&gt;$K$8)*0,IF(AND((AVERAGE($G$14:$G$34)-$K$8/2&lt;=G34),(G34&lt;(AVERAGE($G$14:$G$34)+$K$8/2))),100,0)))</f>
        <v>0</v>
      </c>
      <c r="J34" s="809">
        <f ca="1">+IF(F34="H",HLOOKUP(B34,'Cálculo Pt2'!$D$7:$BK$11,3,FALSE),"")</f>
        <v>46.153846153846146</v>
      </c>
      <c r="K34" s="809">
        <f ca="1">+IF(F34="H",HLOOKUP(B34,'Cálculo Pt2'!$D$7:$BK$11,4,FALSE),"")</f>
        <v>40.000000000000007</v>
      </c>
      <c r="L34" s="809">
        <f t="shared" ca="1" si="6"/>
        <v>65.853658536585371</v>
      </c>
      <c r="M34" s="810">
        <f t="shared" ca="1" si="3"/>
        <v>152.00750469043152</v>
      </c>
      <c r="N34" s="811">
        <f ca="1">IFERROR(IF(OR(F34=" ",F34="NH")," ",VLOOKUP(M34,'10. EVALUACIÓN'!ORDEN,2,FALSE))," ")</f>
        <v>13</v>
      </c>
      <c r="O34" s="821"/>
      <c r="P34" s="822"/>
      <c r="Q34" s="823"/>
      <c r="R34" s="804"/>
      <c r="S34" s="804"/>
      <c r="T34" s="815" t="str">
        <f t="shared" ca="1" si="4"/>
        <v xml:space="preserve"> </v>
      </c>
      <c r="U34" s="816">
        <v>21</v>
      </c>
      <c r="V34" s="804"/>
      <c r="W34" s="804"/>
      <c r="X34" s="804"/>
      <c r="Y34" s="804"/>
      <c r="Z34" s="804"/>
    </row>
    <row r="35" spans="1:26" ht="15.75" hidden="1" customHeight="1" x14ac:dyDescent="0.2">
      <c r="A35" s="804"/>
      <c r="B35" s="805">
        <f>+IF('1_ENTREGA'!A29="","",'1_ENTREGA'!A29)</f>
        <v>22</v>
      </c>
      <c r="C35" s="806" t="str">
        <f t="shared" si="0"/>
        <v>O7</v>
      </c>
      <c r="D35" s="757"/>
      <c r="E35" s="699"/>
      <c r="F35" s="798" t="str">
        <f t="shared" ca="1" si="7"/>
        <v xml:space="preserve"> </v>
      </c>
      <c r="G35" s="807">
        <f t="shared" ca="1" si="1"/>
        <v>0</v>
      </c>
      <c r="H35" s="808">
        <f t="shared" ca="1" si="2"/>
        <v>0</v>
      </c>
      <c r="I35" s="809">
        <f t="shared" ca="1" si="5"/>
        <v>0</v>
      </c>
      <c r="J35" s="809" t="str">
        <f ca="1">+IF(F35="H",HLOOKUP(B35,'Cálculo Pt2'!$D$7:$BK$11,3,FALSE),"")</f>
        <v/>
      </c>
      <c r="K35" s="809" t="str">
        <f ca="1">+IF(F35="H",HLOOKUP(B35,'Cálculo Pt2'!$D$7:$BK$11,4,FALSE),"")</f>
        <v/>
      </c>
      <c r="L35" s="809" t="str">
        <f t="shared" ca="1" si="6"/>
        <v xml:space="preserve"> </v>
      </c>
      <c r="M35" s="810">
        <f t="shared" ca="1" si="3"/>
        <v>0</v>
      </c>
      <c r="N35" s="811" t="str">
        <f ca="1">IFERROR(IF(OR(F35=" ",F35="NH")," ",VLOOKUP(M35,'10. EVALUACIÓN'!ORDEN,2,FALSE))," ")</f>
        <v xml:space="preserve"> </v>
      </c>
      <c r="O35" s="821"/>
      <c r="P35" s="822"/>
      <c r="Q35" s="823"/>
      <c r="R35" s="804"/>
      <c r="S35" s="804"/>
      <c r="T35" s="815">
        <f t="shared" ref="T35:T43" ca="1" si="9">IFERROR(LARGE($M$14:$M$43,U35)," ")</f>
        <v>0</v>
      </c>
      <c r="U35" s="816">
        <v>22</v>
      </c>
      <c r="V35" s="804"/>
      <c r="W35" s="804"/>
      <c r="X35" s="804"/>
      <c r="Y35" s="804"/>
      <c r="Z35" s="804"/>
    </row>
    <row r="36" spans="1:26" ht="15.75" hidden="1" customHeight="1" x14ac:dyDescent="0.2">
      <c r="A36" s="804"/>
      <c r="B36" s="805">
        <f>+IF('1_ENTREGA'!A30="","",'1_ENTREGA'!A30)</f>
        <v>23</v>
      </c>
      <c r="C36" s="806" t="str">
        <f t="shared" si="0"/>
        <v>O8</v>
      </c>
      <c r="D36" s="757"/>
      <c r="E36" s="699"/>
      <c r="F36" s="798" t="str">
        <f t="shared" ca="1" si="7"/>
        <v xml:space="preserve"> </v>
      </c>
      <c r="G36" s="807">
        <f t="shared" ca="1" si="1"/>
        <v>0</v>
      </c>
      <c r="H36" s="808">
        <f t="shared" ca="1" si="2"/>
        <v>0</v>
      </c>
      <c r="I36" s="809">
        <f t="shared" ca="1" si="5"/>
        <v>0</v>
      </c>
      <c r="J36" s="809" t="str">
        <f ca="1">+IF(F36="H",HLOOKUP(B36,'Cálculo Pt2'!$D$7:$BK$11,3,FALSE),"")</f>
        <v/>
      </c>
      <c r="K36" s="809" t="str">
        <f ca="1">+IF(F36="H",HLOOKUP(B36,'Cálculo Pt2'!$D$7:$BK$11,4,FALSE),"")</f>
        <v/>
      </c>
      <c r="L36" s="809" t="str">
        <f t="shared" ca="1" si="6"/>
        <v xml:space="preserve"> </v>
      </c>
      <c r="M36" s="810">
        <f t="shared" ca="1" si="3"/>
        <v>0</v>
      </c>
      <c r="N36" s="811" t="str">
        <f ca="1">IFERROR(IF(OR(F36=" ",F36="NH")," ",VLOOKUP(M36,'10. EVALUACIÓN'!ORDEN,2,FALSE))," ")</f>
        <v xml:space="preserve"> </v>
      </c>
      <c r="O36" s="821"/>
      <c r="P36" s="822"/>
      <c r="Q36" s="823"/>
      <c r="R36" s="804"/>
      <c r="S36" s="804"/>
      <c r="T36" s="815">
        <f t="shared" ca="1" si="9"/>
        <v>0</v>
      </c>
      <c r="U36" s="816">
        <v>23</v>
      </c>
      <c r="V36" s="804"/>
      <c r="W36" s="804"/>
      <c r="X36" s="804"/>
      <c r="Y36" s="804"/>
      <c r="Z36" s="804"/>
    </row>
    <row r="37" spans="1:26" ht="15.75" hidden="1" customHeight="1" x14ac:dyDescent="0.2">
      <c r="A37" s="804"/>
      <c r="B37" s="805">
        <f>+IF('1_ENTREGA'!A31="","",'1_ENTREGA'!A31)</f>
        <v>24</v>
      </c>
      <c r="C37" s="806" t="str">
        <f t="shared" si="0"/>
        <v>O9</v>
      </c>
      <c r="D37" s="757"/>
      <c r="E37" s="699"/>
      <c r="F37" s="798" t="str">
        <f t="shared" ca="1" si="7"/>
        <v xml:space="preserve"> </v>
      </c>
      <c r="G37" s="807">
        <f t="shared" ca="1" si="1"/>
        <v>0</v>
      </c>
      <c r="H37" s="808">
        <f t="shared" ca="1" si="2"/>
        <v>0</v>
      </c>
      <c r="I37" s="809">
        <f t="shared" ca="1" si="5"/>
        <v>0</v>
      </c>
      <c r="J37" s="809" t="str">
        <f ca="1">+IF(F37="H",HLOOKUP(B37,'Cálculo Pt2'!$D$7:$BK$11,3,FALSE),"")</f>
        <v/>
      </c>
      <c r="K37" s="809" t="str">
        <f ca="1">+IF(F37="H",HLOOKUP(B37,'Cálculo Pt2'!$D$7:$BK$11,4,FALSE),"")</f>
        <v/>
      </c>
      <c r="L37" s="809" t="str">
        <f t="shared" ca="1" si="6"/>
        <v xml:space="preserve"> </v>
      </c>
      <c r="M37" s="810">
        <f t="shared" ca="1" si="3"/>
        <v>0</v>
      </c>
      <c r="N37" s="811" t="str">
        <f ca="1">IFERROR(IF(OR(F37=" ",F37="NH")," ",VLOOKUP(M37,'10. EVALUACIÓN'!ORDEN,2,FALSE))," ")</f>
        <v xml:space="preserve"> </v>
      </c>
      <c r="O37" s="821"/>
      <c r="P37" s="822"/>
      <c r="Q37" s="823"/>
      <c r="R37" s="804"/>
      <c r="S37" s="804"/>
      <c r="T37" s="815">
        <f t="shared" ca="1" si="9"/>
        <v>0</v>
      </c>
      <c r="U37" s="816">
        <v>24</v>
      </c>
      <c r="V37" s="804"/>
      <c r="W37" s="804"/>
      <c r="X37" s="804"/>
      <c r="Y37" s="804"/>
      <c r="Z37" s="804"/>
    </row>
    <row r="38" spans="1:26" ht="15.75" hidden="1" customHeight="1" x14ac:dyDescent="0.2">
      <c r="A38" s="804"/>
      <c r="B38" s="805">
        <f>+IF('1_ENTREGA'!A32="","",'1_ENTREGA'!A32)</f>
        <v>25</v>
      </c>
      <c r="C38" s="806" t="str">
        <f t="shared" si="0"/>
        <v>O10</v>
      </c>
      <c r="D38" s="757"/>
      <c r="E38" s="699"/>
      <c r="F38" s="798" t="str">
        <f t="shared" ca="1" si="7"/>
        <v xml:space="preserve"> </v>
      </c>
      <c r="G38" s="807">
        <f t="shared" ca="1" si="1"/>
        <v>0</v>
      </c>
      <c r="H38" s="808">
        <f t="shared" ca="1" si="2"/>
        <v>0</v>
      </c>
      <c r="I38" s="809">
        <f t="shared" ca="1" si="5"/>
        <v>0</v>
      </c>
      <c r="J38" s="809" t="str">
        <f ca="1">+IF(F38="H",HLOOKUP(B38,'Cálculo Pt2'!$D$7:$BK$11,3,FALSE),"")</f>
        <v/>
      </c>
      <c r="K38" s="809" t="str">
        <f ca="1">+IF(F38="H",HLOOKUP(B38,'Cálculo Pt2'!$D$7:$BK$11,4,FALSE),"")</f>
        <v/>
      </c>
      <c r="L38" s="809" t="str">
        <f t="shared" ca="1" si="6"/>
        <v xml:space="preserve"> </v>
      </c>
      <c r="M38" s="810">
        <f t="shared" ca="1" si="3"/>
        <v>0</v>
      </c>
      <c r="N38" s="811" t="str">
        <f ca="1">IFERROR(IF(OR(F38=" ",F38="NH")," ",VLOOKUP(M38,'10. EVALUACIÓN'!ORDEN,2,FALSE))," ")</f>
        <v xml:space="preserve"> </v>
      </c>
      <c r="O38" s="821"/>
      <c r="P38" s="822"/>
      <c r="Q38" s="823"/>
      <c r="R38" s="804"/>
      <c r="S38" s="804"/>
      <c r="T38" s="815">
        <f t="shared" ca="1" si="9"/>
        <v>0</v>
      </c>
      <c r="U38" s="816">
        <v>25</v>
      </c>
      <c r="V38" s="804"/>
      <c r="W38" s="804"/>
      <c r="X38" s="804"/>
      <c r="Y38" s="804"/>
      <c r="Z38" s="804"/>
    </row>
    <row r="39" spans="1:26" ht="15.75" hidden="1" customHeight="1" x14ac:dyDescent="0.2">
      <c r="A39" s="804"/>
      <c r="B39" s="805">
        <f>+IF('1_ENTREGA'!A33="","",'1_ENTREGA'!A33)</f>
        <v>26</v>
      </c>
      <c r="C39" s="806" t="str">
        <f t="shared" si="0"/>
        <v>O11</v>
      </c>
      <c r="D39" s="757"/>
      <c r="E39" s="699"/>
      <c r="F39" s="798" t="str">
        <f t="shared" ca="1" si="7"/>
        <v xml:space="preserve"> </v>
      </c>
      <c r="G39" s="807">
        <f t="shared" ca="1" si="1"/>
        <v>0</v>
      </c>
      <c r="H39" s="808">
        <f t="shared" ca="1" si="2"/>
        <v>0</v>
      </c>
      <c r="I39" s="809">
        <f t="shared" ca="1" si="5"/>
        <v>0</v>
      </c>
      <c r="J39" s="809" t="str">
        <f ca="1">+IF(F39="H",HLOOKUP(B39,'Cálculo Pt2'!$D$7:$BK$11,3,FALSE),"")</f>
        <v/>
      </c>
      <c r="K39" s="809" t="str">
        <f ca="1">+IF(F39="H",HLOOKUP(B39,'Cálculo Pt2'!$D$7:$BK$11,4,FALSE),"")</f>
        <v/>
      </c>
      <c r="L39" s="809" t="str">
        <f t="shared" ca="1" si="6"/>
        <v xml:space="preserve"> </v>
      </c>
      <c r="M39" s="810">
        <f t="shared" ca="1" si="3"/>
        <v>0</v>
      </c>
      <c r="N39" s="811" t="str">
        <f ca="1">IFERROR(IF(OR(F39=" ",F39="NH")," ",VLOOKUP(M39,'10. EVALUACIÓN'!ORDEN,2,FALSE))," ")</f>
        <v xml:space="preserve"> </v>
      </c>
      <c r="O39" s="821"/>
      <c r="P39" s="822"/>
      <c r="Q39" s="823"/>
      <c r="R39" s="804"/>
      <c r="S39" s="804"/>
      <c r="T39" s="815">
        <f t="shared" ca="1" si="9"/>
        <v>0</v>
      </c>
      <c r="U39" s="816">
        <v>26</v>
      </c>
      <c r="V39" s="804"/>
      <c r="W39" s="804"/>
      <c r="X39" s="804"/>
      <c r="Y39" s="804"/>
      <c r="Z39" s="804"/>
    </row>
    <row r="40" spans="1:26" ht="15.75" hidden="1" customHeight="1" x14ac:dyDescent="0.2">
      <c r="A40" s="804"/>
      <c r="B40" s="805">
        <f>+IF('1_ENTREGA'!A34="","",'1_ENTREGA'!A34)</f>
        <v>27</v>
      </c>
      <c r="C40" s="806" t="str">
        <f t="shared" si="0"/>
        <v>O12</v>
      </c>
      <c r="D40" s="757"/>
      <c r="E40" s="699"/>
      <c r="F40" s="798" t="str">
        <f t="shared" ca="1" si="7"/>
        <v xml:space="preserve"> </v>
      </c>
      <c r="G40" s="807">
        <f t="shared" ca="1" si="1"/>
        <v>0</v>
      </c>
      <c r="H40" s="808">
        <f t="shared" ca="1" si="2"/>
        <v>0</v>
      </c>
      <c r="I40" s="809">
        <f t="shared" ca="1" si="5"/>
        <v>0</v>
      </c>
      <c r="J40" s="809" t="str">
        <f ca="1">+IF(F40="H",HLOOKUP(B40,'Cálculo Pt2'!$D$7:$BK$11,3,FALSE),"")</f>
        <v/>
      </c>
      <c r="K40" s="809" t="str">
        <f ca="1">+IF(F40="H",HLOOKUP(B40,'Cálculo Pt2'!$D$7:$BK$11,4,FALSE),"")</f>
        <v/>
      </c>
      <c r="L40" s="809" t="str">
        <f t="shared" ca="1" si="6"/>
        <v xml:space="preserve"> </v>
      </c>
      <c r="M40" s="810">
        <f t="shared" ca="1" si="3"/>
        <v>0</v>
      </c>
      <c r="N40" s="811" t="str">
        <f ca="1">IFERROR(IF(OR(F40=" ",F40="NH")," ",VLOOKUP(M40,'10. EVALUACIÓN'!ORDEN,2,FALSE))," ")</f>
        <v xml:space="preserve"> </v>
      </c>
      <c r="O40" s="821"/>
      <c r="P40" s="822"/>
      <c r="Q40" s="823"/>
      <c r="R40" s="804"/>
      <c r="S40" s="804"/>
      <c r="T40" s="815" t="str">
        <f t="shared" ca="1" si="9"/>
        <v xml:space="preserve"> </v>
      </c>
      <c r="U40" s="816">
        <v>27</v>
      </c>
      <c r="V40" s="804"/>
      <c r="W40" s="804"/>
      <c r="X40" s="804"/>
      <c r="Y40" s="804"/>
      <c r="Z40" s="804"/>
    </row>
    <row r="41" spans="1:26" ht="15.75" hidden="1" customHeight="1" x14ac:dyDescent="0.2">
      <c r="A41" s="804"/>
      <c r="B41" s="805">
        <f>+IF('1_ENTREGA'!A35="","",'1_ENTREGA'!A35)</f>
        <v>28</v>
      </c>
      <c r="C41" s="806" t="str">
        <f t="shared" si="0"/>
        <v>O13</v>
      </c>
      <c r="D41" s="757"/>
      <c r="E41" s="699"/>
      <c r="F41" s="798" t="str">
        <f t="shared" ca="1" si="7"/>
        <v xml:space="preserve"> </v>
      </c>
      <c r="G41" s="807">
        <f t="shared" ca="1" si="1"/>
        <v>0</v>
      </c>
      <c r="H41" s="808">
        <f t="shared" ca="1" si="2"/>
        <v>0</v>
      </c>
      <c r="I41" s="809">
        <f t="shared" ca="1" si="5"/>
        <v>0</v>
      </c>
      <c r="J41" s="809" t="str">
        <f ca="1">+IF(F41="H",HLOOKUP(B41,'Cálculo Pt2'!$D$7:$BK$11,3,FALSE),"")</f>
        <v/>
      </c>
      <c r="K41" s="809" t="str">
        <f ca="1">+IF(F41="H",HLOOKUP(B41,'Cálculo Pt2'!$D$7:$BK$11,4,FALSE),"")</f>
        <v/>
      </c>
      <c r="L41" s="809" t="str">
        <f t="shared" ca="1" si="6"/>
        <v xml:space="preserve"> </v>
      </c>
      <c r="M41" s="810">
        <f t="shared" ca="1" si="3"/>
        <v>0</v>
      </c>
      <c r="N41" s="811" t="str">
        <f ca="1">IFERROR(IF(OR(F41=" ",F41="NH")," ",VLOOKUP(M41,'10. EVALUACIÓN'!ORDEN,2,FALSE))," ")</f>
        <v xml:space="preserve"> </v>
      </c>
      <c r="O41" s="821"/>
      <c r="P41" s="822"/>
      <c r="Q41" s="823"/>
      <c r="R41" s="804"/>
      <c r="S41" s="804"/>
      <c r="T41" s="815" t="str">
        <f t="shared" ca="1" si="9"/>
        <v xml:space="preserve"> </v>
      </c>
      <c r="U41" s="816">
        <v>28</v>
      </c>
      <c r="V41" s="804"/>
      <c r="W41" s="804"/>
      <c r="X41" s="804"/>
      <c r="Y41" s="804"/>
      <c r="Z41" s="804"/>
    </row>
    <row r="42" spans="1:26" ht="15.75" hidden="1" customHeight="1" x14ac:dyDescent="0.2">
      <c r="A42" s="804"/>
      <c r="B42" s="805">
        <f>+IF('1_ENTREGA'!A36="","",'1_ENTREGA'!A36)</f>
        <v>29</v>
      </c>
      <c r="C42" s="806" t="str">
        <f t="shared" si="0"/>
        <v>O14</v>
      </c>
      <c r="D42" s="757"/>
      <c r="E42" s="699"/>
      <c r="F42" s="798" t="str">
        <f t="shared" ca="1" si="7"/>
        <v xml:space="preserve"> </v>
      </c>
      <c r="G42" s="807">
        <f t="shared" ca="1" si="1"/>
        <v>0</v>
      </c>
      <c r="H42" s="808">
        <f t="shared" ca="1" si="2"/>
        <v>0</v>
      </c>
      <c r="I42" s="809">
        <f t="shared" ca="1" si="5"/>
        <v>0</v>
      </c>
      <c r="J42" s="809" t="str">
        <f ca="1">+IF(F42="H",HLOOKUP(B42,'Cálculo Pt2'!$D$7:$BK$11,3,FALSE),"")</f>
        <v/>
      </c>
      <c r="K42" s="809" t="str">
        <f ca="1">+IF(F42="H",HLOOKUP(B42,'Cálculo Pt2'!$D$7:$BK$11,4,FALSE),"")</f>
        <v/>
      </c>
      <c r="L42" s="809" t="str">
        <f t="shared" ca="1" si="6"/>
        <v xml:space="preserve"> </v>
      </c>
      <c r="M42" s="810">
        <f t="shared" ca="1" si="3"/>
        <v>0</v>
      </c>
      <c r="N42" s="811" t="str">
        <f ca="1">IFERROR(IF(OR(F42=" ",F42="NH")," ",VLOOKUP(M42,'10. EVALUACIÓN'!ORDEN,2,FALSE))," ")</f>
        <v xml:space="preserve"> </v>
      </c>
      <c r="O42" s="821"/>
      <c r="P42" s="822"/>
      <c r="Q42" s="823"/>
      <c r="R42" s="804"/>
      <c r="S42" s="804"/>
      <c r="T42" s="815" t="str">
        <f t="shared" ca="1" si="9"/>
        <v xml:space="preserve"> </v>
      </c>
      <c r="U42" s="816">
        <v>29</v>
      </c>
      <c r="V42" s="804"/>
      <c r="W42" s="804"/>
      <c r="X42" s="804"/>
      <c r="Y42" s="804"/>
      <c r="Z42" s="804"/>
    </row>
    <row r="43" spans="1:26" ht="3.75" hidden="1" customHeight="1" x14ac:dyDescent="0.2">
      <c r="A43" s="804"/>
      <c r="B43" s="805">
        <f>+IF('1_ENTREGA'!A37="","",'1_ENTREGA'!A37)</f>
        <v>30</v>
      </c>
      <c r="C43" s="806" t="str">
        <f t="shared" si="0"/>
        <v>O15</v>
      </c>
      <c r="D43" s="757"/>
      <c r="E43" s="699"/>
      <c r="F43" s="798" t="str">
        <f t="shared" ca="1" si="7"/>
        <v xml:space="preserve"> </v>
      </c>
      <c r="G43" s="807">
        <f t="shared" ca="1" si="1"/>
        <v>0</v>
      </c>
      <c r="H43" s="808">
        <f t="shared" ca="1" si="2"/>
        <v>0</v>
      </c>
      <c r="I43" s="809">
        <f t="shared" ca="1" si="5"/>
        <v>0</v>
      </c>
      <c r="J43" s="809" t="str">
        <f ca="1">+IF(F43="H",HLOOKUP(B43,'Cálculo Pt2'!$D$7:$BK$11,3,FALSE),"")</f>
        <v/>
      </c>
      <c r="K43" s="809" t="str">
        <f ca="1">+IF(F43="H",HLOOKUP(B43,'Cálculo Pt2'!$D$7:$BK$11,4,FALSE),"")</f>
        <v/>
      </c>
      <c r="L43" s="809" t="str">
        <f t="shared" ca="1" si="6"/>
        <v xml:space="preserve"> </v>
      </c>
      <c r="M43" s="810">
        <f t="shared" ca="1" si="3"/>
        <v>0</v>
      </c>
      <c r="N43" s="811" t="str">
        <f ca="1">IFERROR(IF(OR(F43=" ",F43="NH")," ",VLOOKUP(M43,'10. EVALUACIÓN'!ORDEN,2,FALSE))," ")</f>
        <v xml:space="preserve"> </v>
      </c>
      <c r="O43" s="820"/>
      <c r="P43" s="757"/>
      <c r="Q43" s="699"/>
      <c r="R43" s="804"/>
      <c r="S43" s="804"/>
      <c r="T43" s="815" t="str">
        <f t="shared" ca="1" si="9"/>
        <v xml:space="preserve"> </v>
      </c>
      <c r="U43" s="816">
        <v>30</v>
      </c>
      <c r="V43" s="804"/>
      <c r="W43" s="804"/>
      <c r="X43" s="804"/>
      <c r="Y43" s="804"/>
      <c r="Z43" s="804"/>
    </row>
    <row r="44" spans="1:26" ht="15.75" customHeight="1" x14ac:dyDescent="0.25">
      <c r="A44" s="766"/>
      <c r="B44" s="766"/>
      <c r="C44" s="766"/>
      <c r="D44" s="766"/>
      <c r="E44" s="766"/>
      <c r="F44" s="766"/>
      <c r="G44" s="824"/>
      <c r="H44" s="825"/>
      <c r="I44" s="766" t="str">
        <f t="shared" si="5"/>
        <v/>
      </c>
      <c r="J44" s="766"/>
      <c r="K44" s="766"/>
      <c r="L44" s="766"/>
      <c r="M44" s="766"/>
      <c r="N44" s="766"/>
      <c r="O44" s="766"/>
      <c r="P44" s="766"/>
      <c r="Q44" s="766"/>
      <c r="R44" s="766"/>
      <c r="S44" s="766"/>
      <c r="T44" s="766"/>
      <c r="U44" s="766"/>
      <c r="V44" s="766"/>
      <c r="W44" s="766"/>
      <c r="X44" s="766"/>
      <c r="Y44" s="766"/>
      <c r="Z44" s="766"/>
    </row>
    <row r="45" spans="1:26" ht="15.75" customHeight="1" x14ac:dyDescent="0.25">
      <c r="A45" s="766"/>
      <c r="B45" s="766"/>
      <c r="C45" s="766"/>
      <c r="D45" s="766"/>
      <c r="E45" s="766"/>
      <c r="F45" s="766" t="s">
        <v>292</v>
      </c>
      <c r="G45" s="826"/>
      <c r="H45" s="766"/>
      <c r="I45" s="766" t="str">
        <f t="shared" si="5"/>
        <v/>
      </c>
      <c r="J45" s="766"/>
      <c r="K45" s="766"/>
      <c r="L45" s="766"/>
      <c r="M45" s="766"/>
      <c r="N45" s="766"/>
      <c r="O45" s="766"/>
      <c r="P45" s="766"/>
      <c r="Q45" s="766"/>
      <c r="R45" s="766"/>
      <c r="S45" s="766"/>
      <c r="T45" s="766"/>
      <c r="U45" s="766"/>
      <c r="V45" s="766"/>
      <c r="W45" s="766"/>
      <c r="X45" s="766"/>
      <c r="Y45" s="766"/>
      <c r="Z45" s="766"/>
    </row>
    <row r="46" spans="1:26" ht="15.75" customHeight="1" x14ac:dyDescent="0.25">
      <c r="A46" s="766"/>
      <c r="B46" s="766"/>
      <c r="C46" s="766"/>
      <c r="D46" s="766"/>
      <c r="E46" s="766"/>
      <c r="F46" s="766"/>
      <c r="G46" s="827"/>
      <c r="H46" s="766"/>
      <c r="I46" s="766"/>
      <c r="J46" s="766"/>
      <c r="K46" s="766"/>
      <c r="L46" s="766"/>
      <c r="M46" s="766"/>
      <c r="N46" s="766"/>
      <c r="O46" s="766"/>
      <c r="P46" s="766"/>
      <c r="Q46" s="766"/>
      <c r="R46" s="766"/>
      <c r="S46" s="766"/>
      <c r="T46" s="766"/>
      <c r="U46" s="766"/>
      <c r="V46" s="766"/>
      <c r="W46" s="766"/>
      <c r="X46" s="766"/>
      <c r="Y46" s="766"/>
      <c r="Z46" s="766"/>
    </row>
    <row r="47" spans="1:26" ht="15.75" customHeight="1" x14ac:dyDescent="0.25">
      <c r="A47" s="766"/>
      <c r="B47" s="766"/>
      <c r="C47" s="766"/>
      <c r="D47" s="766"/>
      <c r="E47" s="766"/>
      <c r="F47" s="766"/>
      <c r="G47" s="766"/>
      <c r="H47" s="766"/>
      <c r="I47" s="766"/>
      <c r="J47" s="766"/>
      <c r="K47" s="766"/>
      <c r="L47" s="766"/>
      <c r="M47" s="766"/>
      <c r="N47" s="766"/>
      <c r="O47" s="766"/>
      <c r="P47" s="766"/>
      <c r="Q47" s="766"/>
      <c r="R47" s="766"/>
      <c r="S47" s="766"/>
      <c r="T47" s="766"/>
      <c r="U47" s="766"/>
      <c r="V47" s="766"/>
      <c r="W47" s="766"/>
      <c r="X47" s="766"/>
      <c r="Y47" s="766"/>
      <c r="Z47" s="766"/>
    </row>
    <row r="48" spans="1:26" ht="15.75" customHeight="1" x14ac:dyDescent="0.25">
      <c r="A48" s="766"/>
      <c r="B48" s="766"/>
      <c r="C48" s="766"/>
      <c r="D48" s="766"/>
      <c r="E48" s="766"/>
      <c r="F48" s="766"/>
      <c r="G48" s="766"/>
      <c r="H48" s="766"/>
      <c r="I48" s="766"/>
      <c r="J48" s="766"/>
      <c r="K48" s="766"/>
      <c r="L48" s="828"/>
      <c r="M48" s="766"/>
      <c r="N48" s="766"/>
      <c r="O48" s="766"/>
      <c r="P48" s="766"/>
      <c r="Q48" s="766"/>
      <c r="R48" s="766"/>
      <c r="S48" s="766"/>
      <c r="T48" s="766"/>
      <c r="U48" s="766"/>
      <c r="V48" s="766"/>
      <c r="W48" s="766"/>
      <c r="X48" s="766"/>
      <c r="Y48" s="766"/>
      <c r="Z48" s="766"/>
    </row>
    <row r="49" spans="1:26" ht="15.75" customHeight="1" x14ac:dyDescent="0.25">
      <c r="A49" s="766"/>
      <c r="B49" s="766"/>
      <c r="C49" s="766"/>
      <c r="D49" s="766"/>
      <c r="E49" s="766"/>
      <c r="F49" s="766"/>
      <c r="G49" s="766"/>
      <c r="H49" s="766"/>
      <c r="I49" s="766"/>
      <c r="J49" s="766"/>
      <c r="K49" s="766"/>
      <c r="L49" s="766"/>
      <c r="M49" s="766"/>
      <c r="N49" s="766"/>
      <c r="O49" s="766"/>
      <c r="P49" s="766"/>
      <c r="Q49" s="766"/>
      <c r="R49" s="766"/>
      <c r="S49" s="766"/>
      <c r="T49" s="766"/>
      <c r="U49" s="766"/>
      <c r="V49" s="766"/>
      <c r="W49" s="766"/>
      <c r="X49" s="766"/>
      <c r="Y49" s="766"/>
      <c r="Z49" s="766"/>
    </row>
    <row r="50" spans="1:26" ht="15.75" customHeight="1" x14ac:dyDescent="0.25">
      <c r="A50" s="766"/>
      <c r="B50" s="766"/>
      <c r="C50" s="766"/>
      <c r="D50" s="766"/>
      <c r="E50" s="766"/>
      <c r="F50" s="766"/>
      <c r="G50" s="766"/>
      <c r="H50" s="766"/>
      <c r="I50" s="766"/>
      <c r="J50" s="766"/>
      <c r="K50" s="766"/>
      <c r="L50" s="766"/>
      <c r="M50" s="766"/>
      <c r="N50" s="766"/>
      <c r="O50" s="766"/>
      <c r="P50" s="766"/>
      <c r="Q50" s="766"/>
      <c r="R50" s="766"/>
      <c r="S50" s="766"/>
      <c r="T50" s="766"/>
      <c r="U50" s="766"/>
      <c r="V50" s="766"/>
      <c r="W50" s="766"/>
      <c r="X50" s="766"/>
      <c r="Y50" s="766"/>
      <c r="Z50" s="766"/>
    </row>
    <row r="51" spans="1:26" ht="15.75" customHeight="1" x14ac:dyDescent="0.25">
      <c r="A51" s="766"/>
      <c r="B51" s="766"/>
      <c r="C51" s="766"/>
      <c r="D51" s="766"/>
      <c r="E51" s="766"/>
      <c r="F51" s="766"/>
      <c r="G51" s="766"/>
      <c r="H51" s="766"/>
      <c r="I51" s="766"/>
      <c r="J51" s="766"/>
      <c r="K51" s="766"/>
      <c r="L51" s="766"/>
      <c r="M51" s="766"/>
      <c r="N51" s="766"/>
      <c r="O51" s="766"/>
      <c r="P51" s="766"/>
      <c r="Q51" s="766"/>
      <c r="R51" s="766"/>
      <c r="S51" s="766"/>
      <c r="T51" s="766"/>
      <c r="U51" s="766"/>
      <c r="V51" s="766"/>
      <c r="W51" s="766"/>
      <c r="X51" s="766"/>
      <c r="Y51" s="766"/>
      <c r="Z51" s="766"/>
    </row>
    <row r="52" spans="1:26" ht="15.75" customHeight="1" x14ac:dyDescent="0.25">
      <c r="A52" s="766"/>
      <c r="B52" s="766"/>
      <c r="C52" s="766"/>
      <c r="D52" s="766"/>
      <c r="E52" s="766"/>
      <c r="F52" s="766"/>
      <c r="G52" s="766"/>
      <c r="H52" s="766"/>
      <c r="I52" s="766"/>
      <c r="J52" s="766"/>
      <c r="K52" s="766"/>
      <c r="L52" s="766"/>
      <c r="M52" s="766"/>
      <c r="N52" s="766"/>
      <c r="O52" s="766"/>
      <c r="P52" s="766"/>
      <c r="Q52" s="766"/>
      <c r="R52" s="766"/>
      <c r="S52" s="766"/>
      <c r="T52" s="766"/>
      <c r="U52" s="766"/>
      <c r="V52" s="766"/>
      <c r="W52" s="766"/>
      <c r="X52" s="766"/>
      <c r="Y52" s="766"/>
      <c r="Z52" s="766"/>
    </row>
    <row r="53" spans="1:26" ht="15.75" customHeight="1" x14ac:dyDescent="0.25">
      <c r="A53" s="766"/>
      <c r="B53" s="766"/>
      <c r="C53" s="766"/>
      <c r="D53" s="766"/>
      <c r="E53" s="766"/>
      <c r="F53" s="766"/>
      <c r="G53" s="766"/>
      <c r="H53" s="766"/>
      <c r="I53" s="766"/>
      <c r="J53" s="766"/>
      <c r="K53" s="766"/>
      <c r="L53" s="766"/>
      <c r="M53" s="766"/>
      <c r="N53" s="766"/>
      <c r="O53" s="766"/>
      <c r="P53" s="766"/>
      <c r="Q53" s="766"/>
      <c r="R53" s="766"/>
      <c r="S53" s="766"/>
      <c r="T53" s="766"/>
      <c r="U53" s="766"/>
      <c r="V53" s="766"/>
      <c r="W53" s="766"/>
      <c r="X53" s="766"/>
      <c r="Y53" s="766"/>
      <c r="Z53" s="766"/>
    </row>
    <row r="54" spans="1:26" ht="15.75" customHeight="1" x14ac:dyDescent="0.25">
      <c r="A54" s="766"/>
      <c r="B54" s="766"/>
      <c r="C54" s="766"/>
      <c r="D54" s="766"/>
      <c r="E54" s="766"/>
      <c r="F54" s="766"/>
      <c r="G54" s="766"/>
      <c r="H54" s="766"/>
      <c r="I54" s="766"/>
      <c r="J54" s="766"/>
      <c r="K54" s="766"/>
      <c r="L54" s="766"/>
      <c r="M54" s="766"/>
      <c r="N54" s="766"/>
      <c r="O54" s="766"/>
      <c r="P54" s="766"/>
      <c r="Q54" s="766"/>
      <c r="R54" s="766"/>
      <c r="S54" s="766"/>
      <c r="T54" s="766"/>
      <c r="U54" s="766"/>
      <c r="V54" s="766"/>
      <c r="W54" s="766"/>
      <c r="X54" s="766"/>
      <c r="Y54" s="766"/>
      <c r="Z54" s="766"/>
    </row>
    <row r="55" spans="1:26" ht="15.75" customHeight="1" x14ac:dyDescent="0.25">
      <c r="A55" s="766"/>
      <c r="B55" s="766"/>
      <c r="C55" s="766"/>
      <c r="D55" s="766"/>
      <c r="E55" s="766"/>
      <c r="F55" s="766"/>
      <c r="G55" s="766"/>
      <c r="H55" s="766"/>
      <c r="I55" s="766"/>
      <c r="J55" s="766"/>
      <c r="K55" s="766"/>
      <c r="L55" s="766"/>
      <c r="M55" s="766"/>
      <c r="N55" s="766"/>
      <c r="O55" s="766"/>
      <c r="P55" s="766"/>
      <c r="Q55" s="766"/>
      <c r="R55" s="766"/>
      <c r="S55" s="766"/>
      <c r="T55" s="766"/>
      <c r="U55" s="766"/>
      <c r="V55" s="766"/>
      <c r="W55" s="766"/>
      <c r="X55" s="766"/>
      <c r="Y55" s="766"/>
      <c r="Z55" s="766"/>
    </row>
    <row r="56" spans="1:26" ht="15.75" customHeight="1" x14ac:dyDescent="0.25">
      <c r="A56" s="766"/>
      <c r="B56" s="766"/>
      <c r="C56" s="766"/>
      <c r="D56" s="766"/>
      <c r="E56" s="766"/>
      <c r="F56" s="766"/>
      <c r="G56" s="766"/>
      <c r="H56" s="766"/>
      <c r="I56" s="766"/>
      <c r="J56" s="766"/>
      <c r="K56" s="766"/>
      <c r="L56" s="766"/>
      <c r="M56" s="766"/>
      <c r="N56" s="766"/>
      <c r="O56" s="766"/>
      <c r="P56" s="766"/>
      <c r="Q56" s="766"/>
      <c r="R56" s="766"/>
      <c r="S56" s="766"/>
      <c r="T56" s="766"/>
      <c r="U56" s="766"/>
      <c r="V56" s="766"/>
      <c r="W56" s="766"/>
      <c r="X56" s="766"/>
      <c r="Y56" s="766"/>
      <c r="Z56" s="766"/>
    </row>
    <row r="57" spans="1:26" ht="15.75" customHeight="1" x14ac:dyDescent="0.25">
      <c r="A57" s="766"/>
      <c r="B57" s="766"/>
      <c r="C57" s="766"/>
      <c r="D57" s="766"/>
      <c r="E57" s="766"/>
      <c r="F57" s="766"/>
      <c r="G57" s="766"/>
      <c r="H57" s="766"/>
      <c r="I57" s="766"/>
      <c r="J57" s="766"/>
      <c r="K57" s="766"/>
      <c r="L57" s="766"/>
      <c r="M57" s="766"/>
      <c r="N57" s="766"/>
      <c r="O57" s="766"/>
      <c r="P57" s="766"/>
      <c r="Q57" s="766"/>
      <c r="R57" s="766"/>
      <c r="S57" s="766"/>
      <c r="T57" s="766"/>
      <c r="U57" s="766"/>
      <c r="V57" s="766"/>
      <c r="W57" s="766"/>
      <c r="X57" s="766"/>
      <c r="Y57" s="766"/>
      <c r="Z57" s="766"/>
    </row>
    <row r="58" spans="1:26" ht="15.75" customHeight="1" x14ac:dyDescent="0.25">
      <c r="A58" s="766"/>
      <c r="B58" s="766"/>
      <c r="C58" s="766"/>
      <c r="D58" s="766"/>
      <c r="E58" s="766"/>
      <c r="F58" s="766"/>
      <c r="G58" s="766"/>
      <c r="H58" s="766"/>
      <c r="I58" s="766"/>
      <c r="J58" s="766"/>
      <c r="K58" s="766"/>
      <c r="L58" s="766"/>
      <c r="M58" s="766"/>
      <c r="N58" s="766"/>
      <c r="O58" s="766"/>
      <c r="P58" s="766"/>
      <c r="Q58" s="766"/>
      <c r="R58" s="766"/>
      <c r="S58" s="766"/>
      <c r="T58" s="766"/>
      <c r="U58" s="766"/>
      <c r="V58" s="766"/>
      <c r="W58" s="766"/>
      <c r="X58" s="766"/>
      <c r="Y58" s="766"/>
      <c r="Z58" s="766"/>
    </row>
    <row r="59" spans="1:26" ht="15.75" customHeight="1" x14ac:dyDescent="0.25">
      <c r="A59" s="766"/>
      <c r="B59" s="766"/>
      <c r="C59" s="766"/>
      <c r="D59" s="766"/>
      <c r="E59" s="766"/>
      <c r="F59" s="766"/>
      <c r="G59" s="766"/>
      <c r="H59" s="766"/>
      <c r="I59" s="766"/>
      <c r="J59" s="766"/>
      <c r="K59" s="766"/>
      <c r="L59" s="766"/>
      <c r="M59" s="766"/>
      <c r="N59" s="766"/>
      <c r="O59" s="766"/>
      <c r="P59" s="766"/>
      <c r="Q59" s="766"/>
      <c r="R59" s="766"/>
      <c r="S59" s="766"/>
      <c r="T59" s="766"/>
      <c r="U59" s="766"/>
      <c r="V59" s="766"/>
      <c r="W59" s="766"/>
      <c r="X59" s="766"/>
      <c r="Y59" s="766"/>
      <c r="Z59" s="766"/>
    </row>
    <row r="60" spans="1:26" ht="15.75" customHeight="1" x14ac:dyDescent="0.25">
      <c r="A60" s="766"/>
      <c r="B60" s="766"/>
      <c r="C60" s="766"/>
      <c r="D60" s="766"/>
      <c r="E60" s="766"/>
      <c r="F60" s="766"/>
      <c r="G60" s="766"/>
      <c r="H60" s="766"/>
      <c r="I60" s="766"/>
      <c r="J60" s="766"/>
      <c r="K60" s="766"/>
      <c r="L60" s="766"/>
      <c r="M60" s="766"/>
      <c r="N60" s="766"/>
      <c r="O60" s="766"/>
      <c r="P60" s="766"/>
      <c r="Q60" s="766"/>
      <c r="R60" s="766"/>
      <c r="S60" s="766"/>
      <c r="T60" s="766"/>
      <c r="U60" s="766"/>
      <c r="V60" s="766"/>
      <c r="W60" s="766"/>
      <c r="X60" s="766"/>
      <c r="Y60" s="766"/>
      <c r="Z60" s="766"/>
    </row>
    <row r="61" spans="1:26" ht="15.75" customHeight="1" x14ac:dyDescent="0.25">
      <c r="A61" s="766"/>
      <c r="B61" s="766"/>
      <c r="C61" s="766"/>
      <c r="D61" s="766"/>
      <c r="E61" s="766"/>
      <c r="F61" s="766"/>
      <c r="G61" s="766"/>
      <c r="H61" s="766"/>
      <c r="I61" s="766"/>
      <c r="J61" s="766"/>
      <c r="K61" s="766"/>
      <c r="L61" s="766"/>
      <c r="M61" s="766"/>
      <c r="N61" s="766"/>
      <c r="O61" s="766"/>
      <c r="P61" s="766"/>
      <c r="Q61" s="766"/>
      <c r="R61" s="766"/>
      <c r="S61" s="766"/>
      <c r="T61" s="766"/>
      <c r="U61" s="766"/>
      <c r="V61" s="766"/>
      <c r="W61" s="766"/>
      <c r="X61" s="766"/>
      <c r="Y61" s="766"/>
      <c r="Z61" s="766"/>
    </row>
    <row r="62" spans="1:26" ht="15.75" customHeight="1" x14ac:dyDescent="0.25">
      <c r="A62" s="766"/>
      <c r="B62" s="766"/>
      <c r="C62" s="766"/>
      <c r="D62" s="766"/>
      <c r="E62" s="766"/>
      <c r="F62" s="766"/>
      <c r="G62" s="766"/>
      <c r="H62" s="766"/>
      <c r="I62" s="766"/>
      <c r="J62" s="766"/>
      <c r="K62" s="766"/>
      <c r="L62" s="766"/>
      <c r="M62" s="766"/>
      <c r="N62" s="766"/>
      <c r="O62" s="766"/>
      <c r="P62" s="766"/>
      <c r="Q62" s="766"/>
      <c r="R62" s="766"/>
      <c r="S62" s="766"/>
      <c r="T62" s="766"/>
      <c r="U62" s="766"/>
      <c r="V62" s="766"/>
      <c r="W62" s="766"/>
      <c r="X62" s="766"/>
      <c r="Y62" s="766"/>
      <c r="Z62" s="766"/>
    </row>
    <row r="63" spans="1:26" ht="15.75" customHeight="1" x14ac:dyDescent="0.25">
      <c r="A63" s="766"/>
      <c r="B63" s="766"/>
      <c r="C63" s="766"/>
      <c r="D63" s="766"/>
      <c r="E63" s="766"/>
      <c r="F63" s="766"/>
      <c r="G63" s="766"/>
      <c r="H63" s="766"/>
      <c r="I63" s="766"/>
      <c r="J63" s="766"/>
      <c r="K63" s="766"/>
      <c r="L63" s="766"/>
      <c r="M63" s="766"/>
      <c r="N63" s="766"/>
      <c r="O63" s="766"/>
      <c r="P63" s="766"/>
      <c r="Q63" s="766"/>
      <c r="R63" s="766"/>
      <c r="S63" s="766"/>
      <c r="T63" s="766"/>
      <c r="U63" s="766"/>
      <c r="V63" s="766"/>
      <c r="W63" s="766"/>
      <c r="X63" s="766"/>
      <c r="Y63" s="766"/>
      <c r="Z63" s="766"/>
    </row>
    <row r="64" spans="1:26" ht="15.75" customHeight="1" x14ac:dyDescent="0.25">
      <c r="A64" s="766"/>
      <c r="B64" s="766"/>
      <c r="C64" s="766"/>
      <c r="D64" s="766"/>
      <c r="E64" s="766"/>
      <c r="F64" s="766"/>
      <c r="G64" s="766"/>
      <c r="H64" s="766"/>
      <c r="I64" s="766"/>
      <c r="J64" s="766"/>
      <c r="K64" s="766"/>
      <c r="L64" s="766"/>
      <c r="M64" s="766"/>
      <c r="N64" s="766"/>
      <c r="O64" s="766"/>
      <c r="P64" s="766"/>
      <c r="Q64" s="766"/>
      <c r="R64" s="766"/>
      <c r="S64" s="766"/>
      <c r="T64" s="766"/>
      <c r="U64" s="766"/>
      <c r="V64" s="766"/>
      <c r="W64" s="766"/>
      <c r="X64" s="766"/>
      <c r="Y64" s="766"/>
      <c r="Z64" s="766"/>
    </row>
    <row r="65" spans="1:26" ht="15.75" customHeight="1" x14ac:dyDescent="0.25">
      <c r="A65" s="766"/>
      <c r="B65" s="766"/>
      <c r="C65" s="766"/>
      <c r="D65" s="766"/>
      <c r="E65" s="766"/>
      <c r="F65" s="766"/>
      <c r="G65" s="766"/>
      <c r="H65" s="766"/>
      <c r="I65" s="766"/>
      <c r="J65" s="766"/>
      <c r="K65" s="766"/>
      <c r="L65" s="766"/>
      <c r="M65" s="766"/>
      <c r="N65" s="766"/>
      <c r="O65" s="766"/>
      <c r="P65" s="766"/>
      <c r="Q65" s="766"/>
      <c r="R65" s="766"/>
      <c r="S65" s="766"/>
      <c r="T65" s="766"/>
      <c r="U65" s="766"/>
      <c r="V65" s="766"/>
      <c r="W65" s="766"/>
      <c r="X65" s="766"/>
      <c r="Y65" s="766"/>
      <c r="Z65" s="766"/>
    </row>
    <row r="66" spans="1:26" ht="15.75" customHeight="1" x14ac:dyDescent="0.25">
      <c r="A66" s="766"/>
      <c r="B66" s="766"/>
      <c r="C66" s="766"/>
      <c r="D66" s="766"/>
      <c r="E66" s="766"/>
      <c r="F66" s="766"/>
      <c r="G66" s="766"/>
      <c r="H66" s="766"/>
      <c r="I66" s="766"/>
      <c r="J66" s="766"/>
      <c r="K66" s="766"/>
      <c r="L66" s="766"/>
      <c r="M66" s="766"/>
      <c r="N66" s="766"/>
      <c r="O66" s="766"/>
      <c r="P66" s="766"/>
      <c r="Q66" s="766"/>
      <c r="R66" s="766"/>
      <c r="S66" s="766"/>
      <c r="T66" s="766"/>
      <c r="U66" s="766"/>
      <c r="V66" s="766"/>
      <c r="W66" s="766"/>
      <c r="X66" s="766"/>
      <c r="Y66" s="766"/>
      <c r="Z66" s="766"/>
    </row>
    <row r="67" spans="1:26" ht="15.75" customHeight="1" x14ac:dyDescent="0.25">
      <c r="A67" s="766"/>
      <c r="B67" s="766"/>
      <c r="C67" s="766"/>
      <c r="D67" s="766"/>
      <c r="E67" s="766"/>
      <c r="F67" s="766"/>
      <c r="G67" s="766"/>
      <c r="H67" s="766"/>
      <c r="I67" s="766"/>
      <c r="J67" s="766"/>
      <c r="K67" s="766"/>
      <c r="L67" s="766"/>
      <c r="M67" s="766"/>
      <c r="N67" s="766"/>
      <c r="O67" s="766"/>
      <c r="P67" s="766"/>
      <c r="Q67" s="766"/>
      <c r="R67" s="766"/>
      <c r="S67" s="766"/>
      <c r="T67" s="766"/>
      <c r="U67" s="766"/>
      <c r="V67" s="766"/>
      <c r="W67" s="766"/>
      <c r="X67" s="766"/>
      <c r="Y67" s="766"/>
      <c r="Z67" s="766"/>
    </row>
    <row r="68" spans="1:26" ht="15.75" customHeight="1" x14ac:dyDescent="0.25">
      <c r="A68" s="766"/>
      <c r="B68" s="766"/>
      <c r="C68" s="766"/>
      <c r="D68" s="766"/>
      <c r="E68" s="766"/>
      <c r="F68" s="766"/>
      <c r="G68" s="766"/>
      <c r="H68" s="766"/>
      <c r="I68" s="766"/>
      <c r="J68" s="766"/>
      <c r="K68" s="766"/>
      <c r="L68" s="766"/>
      <c r="M68" s="766"/>
      <c r="N68" s="766"/>
      <c r="O68" s="766"/>
      <c r="P68" s="766"/>
      <c r="Q68" s="766"/>
      <c r="R68" s="766"/>
      <c r="S68" s="766"/>
      <c r="T68" s="766"/>
      <c r="U68" s="766"/>
      <c r="V68" s="766"/>
      <c r="W68" s="766"/>
      <c r="X68" s="766"/>
      <c r="Y68" s="766"/>
      <c r="Z68" s="766"/>
    </row>
    <row r="69" spans="1:26" ht="15.75" customHeight="1" x14ac:dyDescent="0.25">
      <c r="A69" s="766"/>
      <c r="B69" s="766"/>
      <c r="C69" s="766"/>
      <c r="D69" s="766"/>
      <c r="E69" s="766"/>
      <c r="F69" s="766"/>
      <c r="G69" s="766"/>
      <c r="H69" s="766"/>
      <c r="I69" s="766"/>
      <c r="J69" s="766"/>
      <c r="K69" s="766"/>
      <c r="L69" s="766"/>
      <c r="M69" s="766"/>
      <c r="N69" s="766"/>
      <c r="O69" s="766"/>
      <c r="P69" s="766"/>
      <c r="Q69" s="766"/>
      <c r="R69" s="766"/>
      <c r="S69" s="766"/>
      <c r="T69" s="766"/>
      <c r="U69" s="766"/>
      <c r="V69" s="766"/>
      <c r="W69" s="766"/>
      <c r="X69" s="766"/>
      <c r="Y69" s="766"/>
      <c r="Z69" s="766"/>
    </row>
    <row r="70" spans="1:26" ht="15.75" customHeight="1" x14ac:dyDescent="0.25">
      <c r="A70" s="766"/>
      <c r="B70" s="766"/>
      <c r="C70" s="766"/>
      <c r="D70" s="766"/>
      <c r="E70" s="766"/>
      <c r="F70" s="766"/>
      <c r="G70" s="766"/>
      <c r="H70" s="766"/>
      <c r="I70" s="766"/>
      <c r="J70" s="766"/>
      <c r="K70" s="766"/>
      <c r="L70" s="766"/>
      <c r="M70" s="766"/>
      <c r="N70" s="766"/>
      <c r="O70" s="766"/>
      <c r="P70" s="766"/>
      <c r="Q70" s="766"/>
      <c r="R70" s="766"/>
      <c r="S70" s="766"/>
      <c r="T70" s="766"/>
      <c r="U70" s="766"/>
      <c r="V70" s="766"/>
      <c r="W70" s="766"/>
      <c r="X70" s="766"/>
      <c r="Y70" s="766"/>
      <c r="Z70" s="766"/>
    </row>
    <row r="71" spans="1:26" ht="15.75" customHeight="1" x14ac:dyDescent="0.25">
      <c r="A71" s="766"/>
      <c r="B71" s="766"/>
      <c r="C71" s="766"/>
      <c r="D71" s="766"/>
      <c r="E71" s="766"/>
      <c r="F71" s="766"/>
      <c r="G71" s="766"/>
      <c r="H71" s="766"/>
      <c r="I71" s="766"/>
      <c r="J71" s="766"/>
      <c r="K71" s="766"/>
      <c r="L71" s="766"/>
      <c r="M71" s="766"/>
      <c r="N71" s="766"/>
      <c r="O71" s="766"/>
      <c r="P71" s="766"/>
      <c r="Q71" s="766"/>
      <c r="R71" s="766"/>
      <c r="S71" s="766"/>
      <c r="T71" s="766"/>
      <c r="U71" s="766"/>
      <c r="V71" s="766"/>
      <c r="W71" s="766"/>
      <c r="X71" s="766"/>
      <c r="Y71" s="766"/>
      <c r="Z71" s="766"/>
    </row>
    <row r="72" spans="1:26" ht="15.75" customHeight="1" x14ac:dyDescent="0.25">
      <c r="A72" s="766"/>
      <c r="B72" s="766"/>
      <c r="C72" s="766"/>
      <c r="D72" s="766"/>
      <c r="E72" s="766"/>
      <c r="F72" s="766"/>
      <c r="G72" s="766"/>
      <c r="H72" s="766"/>
      <c r="I72" s="766"/>
      <c r="J72" s="766"/>
      <c r="K72" s="766"/>
      <c r="L72" s="766"/>
      <c r="M72" s="766"/>
      <c r="N72" s="766"/>
      <c r="O72" s="766"/>
      <c r="P72" s="766"/>
      <c r="Q72" s="766"/>
      <c r="R72" s="766"/>
      <c r="S72" s="766"/>
      <c r="T72" s="766"/>
      <c r="U72" s="766"/>
      <c r="V72" s="766"/>
      <c r="W72" s="766"/>
      <c r="X72" s="766"/>
      <c r="Y72" s="766"/>
      <c r="Z72" s="766"/>
    </row>
    <row r="73" spans="1:26" ht="15.75" customHeight="1" x14ac:dyDescent="0.25">
      <c r="A73" s="766"/>
      <c r="B73" s="766"/>
      <c r="C73" s="766"/>
      <c r="D73" s="766"/>
      <c r="E73" s="766"/>
      <c r="F73" s="766"/>
      <c r="G73" s="766"/>
      <c r="H73" s="766"/>
      <c r="I73" s="766"/>
      <c r="J73" s="766"/>
      <c r="K73" s="766"/>
      <c r="L73" s="766"/>
      <c r="M73" s="766"/>
      <c r="N73" s="766"/>
      <c r="O73" s="766"/>
      <c r="P73" s="766"/>
      <c r="Q73" s="766"/>
      <c r="R73" s="766"/>
      <c r="S73" s="766"/>
      <c r="T73" s="766"/>
      <c r="U73" s="766"/>
      <c r="V73" s="766"/>
      <c r="W73" s="766"/>
      <c r="X73" s="766"/>
      <c r="Y73" s="766"/>
      <c r="Z73" s="766"/>
    </row>
    <row r="74" spans="1:26" ht="15.75" customHeight="1" x14ac:dyDescent="0.25">
      <c r="A74" s="766"/>
      <c r="B74" s="766"/>
      <c r="C74" s="766"/>
      <c r="D74" s="766"/>
      <c r="E74" s="766"/>
      <c r="F74" s="766"/>
      <c r="G74" s="766"/>
      <c r="H74" s="766"/>
      <c r="I74" s="766"/>
      <c r="J74" s="766"/>
      <c r="K74" s="766"/>
      <c r="L74" s="766"/>
      <c r="M74" s="766"/>
      <c r="N74" s="766"/>
      <c r="O74" s="766"/>
      <c r="P74" s="766"/>
      <c r="Q74" s="766"/>
      <c r="R74" s="766"/>
      <c r="S74" s="766"/>
      <c r="T74" s="766"/>
      <c r="U74" s="766"/>
      <c r="V74" s="766"/>
      <c r="W74" s="766"/>
      <c r="X74" s="766"/>
      <c r="Y74" s="766"/>
      <c r="Z74" s="766"/>
    </row>
    <row r="75" spans="1:26" ht="15.75" customHeight="1" x14ac:dyDescent="0.25">
      <c r="A75" s="766"/>
      <c r="B75" s="766"/>
      <c r="C75" s="766"/>
      <c r="D75" s="766"/>
      <c r="E75" s="766"/>
      <c r="F75" s="766"/>
      <c r="G75" s="766"/>
      <c r="H75" s="766"/>
      <c r="I75" s="766"/>
      <c r="J75" s="766"/>
      <c r="K75" s="766"/>
      <c r="L75" s="766"/>
      <c r="M75" s="766"/>
      <c r="N75" s="766"/>
      <c r="O75" s="766"/>
      <c r="P75" s="766"/>
      <c r="Q75" s="766"/>
      <c r="R75" s="766"/>
      <c r="S75" s="766"/>
      <c r="T75" s="766"/>
      <c r="U75" s="766"/>
      <c r="V75" s="766"/>
      <c r="W75" s="766"/>
      <c r="X75" s="766"/>
      <c r="Y75" s="766"/>
      <c r="Z75" s="766"/>
    </row>
    <row r="76" spans="1:26" ht="15.75" customHeight="1" x14ac:dyDescent="0.25">
      <c r="A76" s="766"/>
      <c r="B76" s="766"/>
      <c r="C76" s="766"/>
      <c r="D76" s="766"/>
      <c r="E76" s="766"/>
      <c r="F76" s="766"/>
      <c r="G76" s="766"/>
      <c r="H76" s="766"/>
      <c r="I76" s="766"/>
      <c r="J76" s="766"/>
      <c r="K76" s="766"/>
      <c r="L76" s="766"/>
      <c r="M76" s="766"/>
      <c r="N76" s="766"/>
      <c r="O76" s="766"/>
      <c r="P76" s="766"/>
      <c r="Q76" s="766"/>
      <c r="R76" s="766"/>
      <c r="S76" s="766"/>
      <c r="T76" s="766"/>
      <c r="U76" s="766"/>
      <c r="V76" s="766"/>
      <c r="W76" s="766"/>
      <c r="X76" s="766"/>
      <c r="Y76" s="766"/>
      <c r="Z76" s="766"/>
    </row>
    <row r="77" spans="1:26" ht="15.75" customHeight="1" x14ac:dyDescent="0.25">
      <c r="A77" s="766"/>
      <c r="B77" s="766"/>
      <c r="C77" s="766"/>
      <c r="D77" s="766"/>
      <c r="E77" s="766"/>
      <c r="F77" s="766"/>
      <c r="G77" s="766"/>
      <c r="H77" s="766"/>
      <c r="I77" s="766"/>
      <c r="J77" s="766"/>
      <c r="K77" s="766"/>
      <c r="L77" s="766"/>
      <c r="M77" s="766"/>
      <c r="N77" s="766"/>
      <c r="O77" s="766"/>
      <c r="P77" s="766"/>
      <c r="Q77" s="766"/>
      <c r="R77" s="766"/>
      <c r="S77" s="766"/>
      <c r="T77" s="766"/>
      <c r="U77" s="766"/>
      <c r="V77" s="766"/>
      <c r="W77" s="766"/>
      <c r="X77" s="766"/>
      <c r="Y77" s="766"/>
      <c r="Z77" s="766"/>
    </row>
    <row r="78" spans="1:26" ht="15.75" customHeight="1" x14ac:dyDescent="0.25">
      <c r="A78" s="766"/>
      <c r="B78" s="766"/>
      <c r="C78" s="766"/>
      <c r="D78" s="766"/>
      <c r="E78" s="766"/>
      <c r="F78" s="766"/>
      <c r="G78" s="766"/>
      <c r="H78" s="766"/>
      <c r="I78" s="766"/>
      <c r="J78" s="766"/>
      <c r="K78" s="766"/>
      <c r="L78" s="766"/>
      <c r="M78" s="766"/>
      <c r="N78" s="766"/>
      <c r="O78" s="766"/>
      <c r="P78" s="766"/>
      <c r="Q78" s="766"/>
      <c r="R78" s="766"/>
      <c r="S78" s="766"/>
      <c r="T78" s="766"/>
      <c r="U78" s="766"/>
      <c r="V78" s="766"/>
      <c r="W78" s="766"/>
      <c r="X78" s="766"/>
      <c r="Y78" s="766"/>
      <c r="Z78" s="766"/>
    </row>
    <row r="79" spans="1:26" ht="15.75" customHeight="1" x14ac:dyDescent="0.25">
      <c r="A79" s="766"/>
      <c r="B79" s="766"/>
      <c r="C79" s="766"/>
      <c r="D79" s="766"/>
      <c r="E79" s="766"/>
      <c r="F79" s="766"/>
      <c r="G79" s="766"/>
      <c r="H79" s="766"/>
      <c r="I79" s="766"/>
      <c r="J79" s="766"/>
      <c r="K79" s="766"/>
      <c r="L79" s="766"/>
      <c r="M79" s="766"/>
      <c r="N79" s="766"/>
      <c r="O79" s="766"/>
      <c r="P79" s="766"/>
      <c r="Q79" s="766"/>
      <c r="R79" s="766"/>
      <c r="S79" s="766"/>
      <c r="T79" s="766"/>
      <c r="U79" s="766"/>
      <c r="V79" s="766"/>
      <c r="W79" s="766"/>
      <c r="X79" s="766"/>
      <c r="Y79" s="766"/>
      <c r="Z79" s="766"/>
    </row>
    <row r="80" spans="1:26" ht="15.75" customHeight="1" x14ac:dyDescent="0.25">
      <c r="A80" s="766"/>
      <c r="B80" s="766"/>
      <c r="C80" s="766"/>
      <c r="D80" s="766"/>
      <c r="E80" s="766"/>
      <c r="F80" s="766"/>
      <c r="G80" s="766"/>
      <c r="H80" s="766"/>
      <c r="I80" s="766"/>
      <c r="J80" s="766"/>
      <c r="K80" s="766"/>
      <c r="L80" s="766"/>
      <c r="M80" s="766"/>
      <c r="N80" s="766"/>
      <c r="O80" s="766"/>
      <c r="P80" s="766"/>
      <c r="Q80" s="766"/>
      <c r="R80" s="766"/>
      <c r="S80" s="766"/>
      <c r="T80" s="766"/>
      <c r="U80" s="766"/>
      <c r="V80" s="766"/>
      <c r="W80" s="766"/>
      <c r="X80" s="766"/>
      <c r="Y80" s="766"/>
      <c r="Z80" s="766"/>
    </row>
    <row r="81" spans="1:26" ht="15.75" customHeight="1" x14ac:dyDescent="0.25">
      <c r="A81" s="766"/>
      <c r="B81" s="766"/>
      <c r="C81" s="766"/>
      <c r="D81" s="766"/>
      <c r="E81" s="766"/>
      <c r="F81" s="766"/>
      <c r="G81" s="766"/>
      <c r="H81" s="766"/>
      <c r="I81" s="766"/>
      <c r="J81" s="766"/>
      <c r="K81" s="766"/>
      <c r="L81" s="766"/>
      <c r="M81" s="766"/>
      <c r="N81" s="766"/>
      <c r="O81" s="766"/>
      <c r="P81" s="766"/>
      <c r="Q81" s="766"/>
      <c r="R81" s="766"/>
      <c r="S81" s="766"/>
      <c r="T81" s="766"/>
      <c r="U81" s="766"/>
      <c r="V81" s="766"/>
      <c r="W81" s="766"/>
      <c r="X81" s="766"/>
      <c r="Y81" s="766"/>
      <c r="Z81" s="766"/>
    </row>
    <row r="82" spans="1:26" ht="15.75" customHeight="1" x14ac:dyDescent="0.25">
      <c r="A82" s="766"/>
      <c r="B82" s="766"/>
      <c r="C82" s="766"/>
      <c r="D82" s="766"/>
      <c r="E82" s="766"/>
      <c r="F82" s="766"/>
      <c r="G82" s="766"/>
      <c r="H82" s="766"/>
      <c r="I82" s="766"/>
      <c r="J82" s="766"/>
      <c r="K82" s="766"/>
      <c r="L82" s="766"/>
      <c r="M82" s="766"/>
      <c r="N82" s="766"/>
      <c r="O82" s="766"/>
      <c r="P82" s="766"/>
      <c r="Q82" s="766"/>
      <c r="R82" s="766"/>
      <c r="S82" s="766"/>
      <c r="T82" s="766"/>
      <c r="U82" s="766"/>
      <c r="V82" s="766"/>
      <c r="W82" s="766"/>
      <c r="X82" s="766"/>
      <c r="Y82" s="766"/>
      <c r="Z82" s="766"/>
    </row>
    <row r="83" spans="1:26" ht="15.75" customHeight="1" x14ac:dyDescent="0.25">
      <c r="A83" s="766"/>
      <c r="B83" s="766"/>
      <c r="C83" s="766"/>
      <c r="D83" s="766"/>
      <c r="E83" s="766"/>
      <c r="F83" s="766"/>
      <c r="G83" s="766"/>
      <c r="H83" s="766"/>
      <c r="I83" s="766"/>
      <c r="J83" s="766"/>
      <c r="K83" s="766"/>
      <c r="L83" s="766"/>
      <c r="M83" s="766"/>
      <c r="N83" s="766"/>
      <c r="O83" s="766"/>
      <c r="P83" s="766"/>
      <c r="Q83" s="766"/>
      <c r="R83" s="766"/>
      <c r="S83" s="766"/>
      <c r="T83" s="766"/>
      <c r="U83" s="766"/>
      <c r="V83" s="766"/>
      <c r="W83" s="766"/>
      <c r="X83" s="766"/>
      <c r="Y83" s="766"/>
      <c r="Z83" s="766"/>
    </row>
    <row r="84" spans="1:26" ht="15.75" customHeight="1" x14ac:dyDescent="0.25">
      <c r="A84" s="766"/>
      <c r="B84" s="766"/>
      <c r="C84" s="766"/>
      <c r="D84" s="766"/>
      <c r="E84" s="766"/>
      <c r="F84" s="766"/>
      <c r="G84" s="766"/>
      <c r="H84" s="766"/>
      <c r="I84" s="766"/>
      <c r="J84" s="766"/>
      <c r="K84" s="766"/>
      <c r="L84" s="766"/>
      <c r="M84" s="766"/>
      <c r="N84" s="766"/>
      <c r="O84" s="766"/>
      <c r="P84" s="766"/>
      <c r="Q84" s="766"/>
      <c r="R84" s="766"/>
      <c r="S84" s="766"/>
      <c r="T84" s="766"/>
      <c r="U84" s="766"/>
      <c r="V84" s="766"/>
      <c r="W84" s="766"/>
      <c r="X84" s="766"/>
      <c r="Y84" s="766"/>
      <c r="Z84" s="766"/>
    </row>
    <row r="85" spans="1:26" ht="15.75" customHeight="1" x14ac:dyDescent="0.25">
      <c r="A85" s="766"/>
      <c r="B85" s="766"/>
      <c r="C85" s="766"/>
      <c r="D85" s="766"/>
      <c r="E85" s="766"/>
      <c r="F85" s="766"/>
      <c r="G85" s="766"/>
      <c r="H85" s="766"/>
      <c r="I85" s="766"/>
      <c r="J85" s="766"/>
      <c r="K85" s="766"/>
      <c r="L85" s="766"/>
      <c r="M85" s="766"/>
      <c r="N85" s="766"/>
      <c r="O85" s="766"/>
      <c r="P85" s="766"/>
      <c r="Q85" s="766"/>
      <c r="R85" s="766"/>
      <c r="S85" s="766"/>
      <c r="T85" s="766"/>
      <c r="U85" s="766"/>
      <c r="V85" s="766"/>
      <c r="W85" s="766"/>
      <c r="X85" s="766"/>
      <c r="Y85" s="766"/>
      <c r="Z85" s="766"/>
    </row>
    <row r="86" spans="1:26" ht="15.75" customHeight="1" x14ac:dyDescent="0.25">
      <c r="A86" s="766"/>
      <c r="B86" s="766"/>
      <c r="C86" s="766"/>
      <c r="D86" s="766"/>
      <c r="E86" s="766"/>
      <c r="F86" s="766"/>
      <c r="G86" s="766"/>
      <c r="H86" s="766"/>
      <c r="I86" s="766"/>
      <c r="J86" s="766"/>
      <c r="K86" s="766"/>
      <c r="L86" s="766"/>
      <c r="M86" s="766"/>
      <c r="N86" s="766"/>
      <c r="O86" s="766"/>
      <c r="P86" s="766"/>
      <c r="Q86" s="766"/>
      <c r="R86" s="766"/>
      <c r="S86" s="766"/>
      <c r="T86" s="766"/>
      <c r="U86" s="766"/>
      <c r="V86" s="766"/>
      <c r="W86" s="766"/>
      <c r="X86" s="766"/>
      <c r="Y86" s="766"/>
      <c r="Z86" s="766"/>
    </row>
    <row r="87" spans="1:26" ht="15.75" customHeight="1" x14ac:dyDescent="0.25">
      <c r="A87" s="766"/>
      <c r="B87" s="766"/>
      <c r="C87" s="766"/>
      <c r="D87" s="766"/>
      <c r="E87" s="766"/>
      <c r="F87" s="766"/>
      <c r="G87" s="766"/>
      <c r="H87" s="766"/>
      <c r="I87" s="766"/>
      <c r="J87" s="766"/>
      <c r="K87" s="766"/>
      <c r="L87" s="766"/>
      <c r="M87" s="766"/>
      <c r="N87" s="766"/>
      <c r="O87" s="766"/>
      <c r="P87" s="766"/>
      <c r="Q87" s="766"/>
      <c r="R87" s="766"/>
      <c r="S87" s="766"/>
      <c r="T87" s="766"/>
      <c r="U87" s="766"/>
      <c r="V87" s="766"/>
      <c r="W87" s="766"/>
      <c r="X87" s="766"/>
      <c r="Y87" s="766"/>
      <c r="Z87" s="766"/>
    </row>
    <row r="88" spans="1:26" ht="15.75" customHeight="1" x14ac:dyDescent="0.25">
      <c r="A88" s="766"/>
      <c r="B88" s="766"/>
      <c r="C88" s="766"/>
      <c r="D88" s="766"/>
      <c r="E88" s="766"/>
      <c r="F88" s="766"/>
      <c r="G88" s="766"/>
      <c r="H88" s="766"/>
      <c r="I88" s="766"/>
      <c r="J88" s="766"/>
      <c r="K88" s="766"/>
      <c r="L88" s="766"/>
      <c r="M88" s="766"/>
      <c r="N88" s="766"/>
      <c r="O88" s="766"/>
      <c r="P88" s="766"/>
      <c r="Q88" s="766"/>
      <c r="R88" s="766"/>
      <c r="S88" s="766"/>
      <c r="T88" s="766"/>
      <c r="U88" s="766"/>
      <c r="V88" s="766"/>
      <c r="W88" s="766"/>
      <c r="X88" s="766"/>
      <c r="Y88" s="766"/>
      <c r="Z88" s="766"/>
    </row>
    <row r="89" spans="1:26" ht="15.75" customHeight="1" x14ac:dyDescent="0.25">
      <c r="A89" s="766"/>
      <c r="B89" s="766"/>
      <c r="C89" s="766"/>
      <c r="D89" s="766"/>
      <c r="E89" s="766"/>
      <c r="F89" s="766"/>
      <c r="G89" s="766"/>
      <c r="H89" s="766"/>
      <c r="I89" s="766"/>
      <c r="J89" s="766"/>
      <c r="K89" s="766"/>
      <c r="L89" s="766"/>
      <c r="M89" s="766"/>
      <c r="N89" s="766"/>
      <c r="O89" s="766"/>
      <c r="P89" s="766"/>
      <c r="Q89" s="766"/>
      <c r="R89" s="766"/>
      <c r="S89" s="766"/>
      <c r="T89" s="766"/>
      <c r="U89" s="766"/>
      <c r="V89" s="766"/>
      <c r="W89" s="766"/>
      <c r="X89" s="766"/>
      <c r="Y89" s="766"/>
      <c r="Z89" s="766"/>
    </row>
    <row r="90" spans="1:26" ht="15.75" customHeight="1" x14ac:dyDescent="0.25">
      <c r="A90" s="766"/>
      <c r="B90" s="766"/>
      <c r="C90" s="766"/>
      <c r="D90" s="766"/>
      <c r="E90" s="766"/>
      <c r="F90" s="766"/>
      <c r="G90" s="766"/>
      <c r="H90" s="766"/>
      <c r="I90" s="766"/>
      <c r="J90" s="766"/>
      <c r="K90" s="766"/>
      <c r="L90" s="766"/>
      <c r="M90" s="766"/>
      <c r="N90" s="766"/>
      <c r="O90" s="766"/>
      <c r="P90" s="766"/>
      <c r="Q90" s="766"/>
      <c r="R90" s="766"/>
      <c r="S90" s="766"/>
      <c r="T90" s="766"/>
      <c r="U90" s="766"/>
      <c r="V90" s="766"/>
      <c r="W90" s="766"/>
      <c r="X90" s="766"/>
      <c r="Y90" s="766"/>
      <c r="Z90" s="766"/>
    </row>
    <row r="91" spans="1:26" ht="15.75" customHeight="1" x14ac:dyDescent="0.25">
      <c r="A91" s="766"/>
      <c r="B91" s="766"/>
      <c r="C91" s="766"/>
      <c r="D91" s="766"/>
      <c r="E91" s="766"/>
      <c r="F91" s="766"/>
      <c r="G91" s="766"/>
      <c r="H91" s="766"/>
      <c r="I91" s="766"/>
      <c r="J91" s="766"/>
      <c r="K91" s="766"/>
      <c r="L91" s="766"/>
      <c r="M91" s="766"/>
      <c r="N91" s="766"/>
      <c r="O91" s="766"/>
      <c r="P91" s="766"/>
      <c r="Q91" s="766"/>
      <c r="R91" s="766"/>
      <c r="S91" s="766"/>
      <c r="T91" s="766"/>
      <c r="U91" s="766"/>
      <c r="V91" s="766"/>
      <c r="W91" s="766"/>
      <c r="X91" s="766"/>
      <c r="Y91" s="766"/>
      <c r="Z91" s="766"/>
    </row>
    <row r="92" spans="1:26" ht="15.75" customHeight="1" x14ac:dyDescent="0.25">
      <c r="A92" s="766"/>
      <c r="B92" s="766"/>
      <c r="C92" s="766"/>
      <c r="D92" s="766"/>
      <c r="E92" s="766"/>
      <c r="F92" s="766"/>
      <c r="G92" s="766"/>
      <c r="H92" s="766"/>
      <c r="I92" s="766"/>
      <c r="J92" s="766"/>
      <c r="K92" s="766"/>
      <c r="L92" s="766"/>
      <c r="M92" s="766"/>
      <c r="N92" s="766"/>
      <c r="O92" s="766"/>
      <c r="P92" s="766"/>
      <c r="Q92" s="766"/>
      <c r="R92" s="766"/>
      <c r="S92" s="766"/>
      <c r="T92" s="766"/>
      <c r="U92" s="766"/>
      <c r="V92" s="766"/>
      <c r="W92" s="766"/>
      <c r="X92" s="766"/>
      <c r="Y92" s="766"/>
      <c r="Z92" s="766"/>
    </row>
    <row r="93" spans="1:26" ht="15.75" customHeight="1" x14ac:dyDescent="0.25">
      <c r="A93" s="766"/>
      <c r="B93" s="766"/>
      <c r="C93" s="766"/>
      <c r="D93" s="766"/>
      <c r="E93" s="766"/>
      <c r="F93" s="766"/>
      <c r="G93" s="766"/>
      <c r="H93" s="766"/>
      <c r="I93" s="766"/>
      <c r="J93" s="766"/>
      <c r="K93" s="766"/>
      <c r="L93" s="766"/>
      <c r="M93" s="766"/>
      <c r="N93" s="766"/>
      <c r="O93" s="766"/>
      <c r="P93" s="766"/>
      <c r="Q93" s="766"/>
      <c r="R93" s="766"/>
      <c r="S93" s="766"/>
      <c r="T93" s="766"/>
      <c r="U93" s="766"/>
      <c r="V93" s="766"/>
      <c r="W93" s="766"/>
      <c r="X93" s="766"/>
      <c r="Y93" s="766"/>
      <c r="Z93" s="766"/>
    </row>
    <row r="94" spans="1:26" ht="15.75" customHeight="1" x14ac:dyDescent="0.25">
      <c r="A94" s="766"/>
      <c r="B94" s="766"/>
      <c r="C94" s="766"/>
      <c r="D94" s="766"/>
      <c r="E94" s="766"/>
      <c r="F94" s="766"/>
      <c r="G94" s="766"/>
      <c r="H94" s="766"/>
      <c r="I94" s="766"/>
      <c r="J94" s="766"/>
      <c r="K94" s="766"/>
      <c r="L94" s="766"/>
      <c r="M94" s="766"/>
      <c r="N94" s="766"/>
      <c r="O94" s="766"/>
      <c r="P94" s="766"/>
      <c r="Q94" s="766"/>
      <c r="R94" s="766"/>
      <c r="S94" s="766"/>
      <c r="T94" s="766"/>
      <c r="U94" s="766"/>
      <c r="V94" s="766"/>
      <c r="W94" s="766"/>
      <c r="X94" s="766"/>
      <c r="Y94" s="766"/>
      <c r="Z94" s="766"/>
    </row>
    <row r="95" spans="1:26" ht="15.75" customHeight="1" x14ac:dyDescent="0.25">
      <c r="A95" s="766"/>
      <c r="B95" s="766"/>
      <c r="C95" s="766"/>
      <c r="D95" s="766"/>
      <c r="E95" s="766"/>
      <c r="F95" s="766"/>
      <c r="G95" s="766"/>
      <c r="H95" s="766"/>
      <c r="I95" s="766"/>
      <c r="J95" s="766"/>
      <c r="K95" s="766"/>
      <c r="L95" s="766"/>
      <c r="M95" s="766"/>
      <c r="N95" s="766"/>
      <c r="O95" s="766"/>
      <c r="P95" s="766"/>
      <c r="Q95" s="766"/>
      <c r="R95" s="766"/>
      <c r="S95" s="766"/>
      <c r="T95" s="766"/>
      <c r="U95" s="766"/>
      <c r="V95" s="766"/>
      <c r="W95" s="766"/>
      <c r="X95" s="766"/>
      <c r="Y95" s="766"/>
      <c r="Z95" s="766"/>
    </row>
    <row r="96" spans="1:26" ht="15.75" customHeight="1" x14ac:dyDescent="0.25">
      <c r="A96" s="766"/>
      <c r="B96" s="766"/>
      <c r="C96" s="766"/>
      <c r="D96" s="766"/>
      <c r="E96" s="766"/>
      <c r="F96" s="766"/>
      <c r="G96" s="766"/>
      <c r="H96" s="766"/>
      <c r="I96" s="766"/>
      <c r="J96" s="766"/>
      <c r="K96" s="766"/>
      <c r="L96" s="766"/>
      <c r="M96" s="766"/>
      <c r="N96" s="766"/>
      <c r="O96" s="766"/>
      <c r="P96" s="766"/>
      <c r="Q96" s="766"/>
      <c r="R96" s="766"/>
      <c r="S96" s="766"/>
      <c r="T96" s="766"/>
      <c r="U96" s="766"/>
      <c r="V96" s="766"/>
      <c r="W96" s="766"/>
      <c r="X96" s="766"/>
      <c r="Y96" s="766"/>
      <c r="Z96" s="766"/>
    </row>
    <row r="97" spans="1:26" ht="15.75" customHeight="1" x14ac:dyDescent="0.25">
      <c r="A97" s="766"/>
      <c r="B97" s="766"/>
      <c r="C97" s="766"/>
      <c r="D97" s="766"/>
      <c r="E97" s="766"/>
      <c r="F97" s="766"/>
      <c r="G97" s="766"/>
      <c r="H97" s="766"/>
      <c r="I97" s="766"/>
      <c r="J97" s="766"/>
      <c r="K97" s="766"/>
      <c r="L97" s="766"/>
      <c r="M97" s="766"/>
      <c r="N97" s="766"/>
      <c r="O97" s="766"/>
      <c r="P97" s="766"/>
      <c r="Q97" s="766"/>
      <c r="R97" s="766"/>
      <c r="S97" s="766"/>
      <c r="T97" s="766"/>
      <c r="U97" s="766"/>
      <c r="V97" s="766"/>
      <c r="W97" s="766"/>
      <c r="X97" s="766"/>
      <c r="Y97" s="766"/>
      <c r="Z97" s="766"/>
    </row>
    <row r="98" spans="1:26" ht="15.75" customHeight="1" x14ac:dyDescent="0.25">
      <c r="A98" s="766"/>
      <c r="B98" s="766"/>
      <c r="C98" s="766"/>
      <c r="D98" s="766"/>
      <c r="E98" s="766"/>
      <c r="F98" s="766"/>
      <c r="G98" s="766"/>
      <c r="H98" s="766"/>
      <c r="I98" s="766"/>
      <c r="J98" s="766"/>
      <c r="K98" s="766"/>
      <c r="L98" s="766"/>
      <c r="M98" s="766"/>
      <c r="N98" s="766"/>
      <c r="O98" s="766"/>
      <c r="P98" s="766"/>
      <c r="Q98" s="766"/>
      <c r="R98" s="766"/>
      <c r="S98" s="766"/>
      <c r="T98" s="766"/>
      <c r="U98" s="766"/>
      <c r="V98" s="766"/>
      <c r="W98" s="766"/>
      <c r="X98" s="766"/>
      <c r="Y98" s="766"/>
      <c r="Z98" s="766"/>
    </row>
    <row r="99" spans="1:26" ht="15.75" customHeight="1" x14ac:dyDescent="0.25">
      <c r="A99" s="766"/>
      <c r="B99" s="766"/>
      <c r="C99" s="766"/>
      <c r="D99" s="766"/>
      <c r="E99" s="766"/>
      <c r="F99" s="766"/>
      <c r="G99" s="766"/>
      <c r="H99" s="766"/>
      <c r="I99" s="766"/>
      <c r="J99" s="766"/>
      <c r="K99" s="766"/>
      <c r="L99" s="766"/>
      <c r="M99" s="766"/>
      <c r="N99" s="766"/>
      <c r="O99" s="766"/>
      <c r="P99" s="766"/>
      <c r="Q99" s="766"/>
      <c r="R99" s="766"/>
      <c r="S99" s="766"/>
      <c r="T99" s="766"/>
      <c r="U99" s="766"/>
      <c r="V99" s="766"/>
      <c r="W99" s="766"/>
      <c r="X99" s="766"/>
      <c r="Y99" s="766"/>
      <c r="Z99" s="766"/>
    </row>
    <row r="100" spans="1:26" ht="15.75" customHeight="1" x14ac:dyDescent="0.25">
      <c r="A100" s="766"/>
      <c r="B100" s="766"/>
      <c r="C100" s="766"/>
      <c r="D100" s="766"/>
      <c r="E100" s="766"/>
      <c r="F100" s="766"/>
      <c r="G100" s="766"/>
      <c r="H100" s="766"/>
      <c r="I100" s="766"/>
      <c r="J100" s="766"/>
      <c r="K100" s="766"/>
      <c r="L100" s="766"/>
      <c r="M100" s="766"/>
      <c r="N100" s="766"/>
      <c r="O100" s="766"/>
      <c r="P100" s="766"/>
      <c r="Q100" s="766"/>
      <c r="R100" s="766"/>
      <c r="S100" s="766"/>
      <c r="T100" s="766"/>
      <c r="U100" s="766"/>
      <c r="V100" s="766"/>
      <c r="W100" s="766"/>
      <c r="X100" s="766"/>
      <c r="Y100" s="766"/>
      <c r="Z100" s="766"/>
    </row>
    <row r="101" spans="1:26" ht="15.75" customHeight="1" x14ac:dyDescent="0.25">
      <c r="A101" s="766"/>
      <c r="B101" s="766"/>
      <c r="C101" s="766"/>
      <c r="D101" s="766"/>
      <c r="E101" s="766"/>
      <c r="F101" s="766"/>
      <c r="G101" s="766"/>
      <c r="H101" s="766"/>
      <c r="I101" s="766"/>
      <c r="J101" s="766"/>
      <c r="K101" s="766"/>
      <c r="L101" s="766"/>
      <c r="M101" s="766"/>
      <c r="N101" s="766"/>
      <c r="O101" s="766"/>
      <c r="P101" s="766"/>
      <c r="Q101" s="766"/>
      <c r="R101" s="766"/>
      <c r="S101" s="766"/>
      <c r="T101" s="766"/>
      <c r="U101" s="766"/>
      <c r="V101" s="766"/>
      <c r="W101" s="766"/>
      <c r="X101" s="766"/>
      <c r="Y101" s="766"/>
      <c r="Z101" s="766"/>
    </row>
    <row r="102" spans="1:26" ht="15.75" customHeight="1" x14ac:dyDescent="0.25">
      <c r="A102" s="766"/>
      <c r="B102" s="766"/>
      <c r="C102" s="766"/>
      <c r="D102" s="766"/>
      <c r="E102" s="766"/>
      <c r="F102" s="766"/>
      <c r="G102" s="766"/>
      <c r="H102" s="766"/>
      <c r="I102" s="766"/>
      <c r="J102" s="766"/>
      <c r="K102" s="766"/>
      <c r="L102" s="766"/>
      <c r="M102" s="766"/>
      <c r="N102" s="766"/>
      <c r="O102" s="766"/>
      <c r="P102" s="766"/>
      <c r="Q102" s="766"/>
      <c r="R102" s="766"/>
      <c r="S102" s="766"/>
      <c r="T102" s="766"/>
      <c r="U102" s="766"/>
      <c r="V102" s="766"/>
      <c r="W102" s="766"/>
      <c r="X102" s="766"/>
      <c r="Y102" s="766"/>
      <c r="Z102" s="766"/>
    </row>
    <row r="103" spans="1:26" ht="15.75" customHeight="1" x14ac:dyDescent="0.25">
      <c r="A103" s="766"/>
      <c r="B103" s="766"/>
      <c r="C103" s="766"/>
      <c r="D103" s="766"/>
      <c r="E103" s="766"/>
      <c r="F103" s="766"/>
      <c r="G103" s="766"/>
      <c r="H103" s="766"/>
      <c r="I103" s="766"/>
      <c r="J103" s="766"/>
      <c r="K103" s="766"/>
      <c r="L103" s="766"/>
      <c r="M103" s="766"/>
      <c r="N103" s="766"/>
      <c r="O103" s="766"/>
      <c r="P103" s="766"/>
      <c r="Q103" s="766"/>
      <c r="R103" s="766"/>
      <c r="S103" s="766"/>
      <c r="T103" s="766"/>
      <c r="U103" s="766"/>
      <c r="V103" s="766"/>
      <c r="W103" s="766"/>
      <c r="X103" s="766"/>
      <c r="Y103" s="766"/>
      <c r="Z103" s="766"/>
    </row>
    <row r="104" spans="1:26" ht="15.75" customHeight="1" x14ac:dyDescent="0.25">
      <c r="A104" s="766"/>
      <c r="B104" s="766"/>
      <c r="C104" s="766"/>
      <c r="D104" s="766"/>
      <c r="E104" s="766"/>
      <c r="F104" s="766"/>
      <c r="G104" s="766"/>
      <c r="H104" s="766"/>
      <c r="I104" s="766"/>
      <c r="J104" s="766"/>
      <c r="K104" s="766"/>
      <c r="L104" s="766"/>
      <c r="M104" s="766"/>
      <c r="N104" s="766"/>
      <c r="O104" s="766"/>
      <c r="P104" s="766"/>
      <c r="Q104" s="766"/>
      <c r="R104" s="766"/>
      <c r="S104" s="766"/>
      <c r="T104" s="766"/>
      <c r="U104" s="766"/>
      <c r="V104" s="766"/>
      <c r="W104" s="766"/>
      <c r="X104" s="766"/>
      <c r="Y104" s="766"/>
      <c r="Z104" s="766"/>
    </row>
    <row r="105" spans="1:26" ht="15.75" customHeight="1" x14ac:dyDescent="0.25">
      <c r="A105" s="766"/>
      <c r="B105" s="766"/>
      <c r="C105" s="766"/>
      <c r="D105" s="766"/>
      <c r="E105" s="766"/>
      <c r="F105" s="766"/>
      <c r="G105" s="766"/>
      <c r="H105" s="766"/>
      <c r="I105" s="766"/>
      <c r="J105" s="766"/>
      <c r="K105" s="766"/>
      <c r="L105" s="766"/>
      <c r="M105" s="766"/>
      <c r="N105" s="766"/>
      <c r="O105" s="766"/>
      <c r="P105" s="766"/>
      <c r="Q105" s="766"/>
      <c r="R105" s="766"/>
      <c r="S105" s="766"/>
      <c r="T105" s="766"/>
      <c r="U105" s="766"/>
      <c r="V105" s="766"/>
      <c r="W105" s="766"/>
      <c r="X105" s="766"/>
      <c r="Y105" s="766"/>
      <c r="Z105" s="766"/>
    </row>
    <row r="106" spans="1:26" ht="15.75" customHeight="1" x14ac:dyDescent="0.25">
      <c r="A106" s="766"/>
      <c r="B106" s="766"/>
      <c r="C106" s="766"/>
      <c r="D106" s="766"/>
      <c r="E106" s="766"/>
      <c r="F106" s="766"/>
      <c r="G106" s="766"/>
      <c r="H106" s="766"/>
      <c r="I106" s="766"/>
      <c r="J106" s="766"/>
      <c r="K106" s="766"/>
      <c r="L106" s="766"/>
      <c r="M106" s="766"/>
      <c r="N106" s="766"/>
      <c r="O106" s="766"/>
      <c r="P106" s="766"/>
      <c r="Q106" s="766"/>
      <c r="R106" s="766"/>
      <c r="S106" s="766"/>
      <c r="T106" s="766"/>
      <c r="U106" s="766"/>
      <c r="V106" s="766"/>
      <c r="W106" s="766"/>
      <c r="X106" s="766"/>
      <c r="Y106" s="766"/>
      <c r="Z106" s="766"/>
    </row>
    <row r="107" spans="1:26" ht="15.75" customHeight="1" x14ac:dyDescent="0.25">
      <c r="A107" s="766"/>
      <c r="B107" s="766"/>
      <c r="C107" s="766"/>
      <c r="D107" s="766"/>
      <c r="E107" s="766"/>
      <c r="F107" s="766"/>
      <c r="G107" s="766"/>
      <c r="H107" s="766"/>
      <c r="I107" s="766"/>
      <c r="J107" s="766"/>
      <c r="K107" s="766"/>
      <c r="L107" s="766"/>
      <c r="M107" s="766"/>
      <c r="N107" s="766"/>
      <c r="O107" s="766"/>
      <c r="P107" s="766"/>
      <c r="Q107" s="766"/>
      <c r="R107" s="766"/>
      <c r="S107" s="766"/>
      <c r="T107" s="766"/>
      <c r="U107" s="766"/>
      <c r="V107" s="766"/>
      <c r="W107" s="766"/>
      <c r="X107" s="766"/>
      <c r="Y107" s="766"/>
      <c r="Z107" s="766"/>
    </row>
    <row r="108" spans="1:26" ht="15.75" customHeight="1" x14ac:dyDescent="0.25">
      <c r="A108" s="766"/>
      <c r="B108" s="766"/>
      <c r="C108" s="766"/>
      <c r="D108" s="766"/>
      <c r="E108" s="766"/>
      <c r="F108" s="766"/>
      <c r="G108" s="766"/>
      <c r="H108" s="766"/>
      <c r="I108" s="766"/>
      <c r="J108" s="766"/>
      <c r="K108" s="766"/>
      <c r="L108" s="766"/>
      <c r="M108" s="766"/>
      <c r="N108" s="766"/>
      <c r="O108" s="766"/>
      <c r="P108" s="766"/>
      <c r="Q108" s="766"/>
      <c r="R108" s="766"/>
      <c r="S108" s="766"/>
      <c r="T108" s="766"/>
      <c r="U108" s="766"/>
      <c r="V108" s="766"/>
      <c r="W108" s="766"/>
      <c r="X108" s="766"/>
      <c r="Y108" s="766"/>
      <c r="Z108" s="766"/>
    </row>
    <row r="109" spans="1:26" ht="15.75" customHeight="1" x14ac:dyDescent="0.25">
      <c r="A109" s="766"/>
      <c r="B109" s="766"/>
      <c r="C109" s="766"/>
      <c r="D109" s="766"/>
      <c r="E109" s="766"/>
      <c r="F109" s="766"/>
      <c r="G109" s="766"/>
      <c r="H109" s="766"/>
      <c r="I109" s="766"/>
      <c r="J109" s="766"/>
      <c r="K109" s="766"/>
      <c r="L109" s="766"/>
      <c r="M109" s="766"/>
      <c r="N109" s="766"/>
      <c r="O109" s="766"/>
      <c r="P109" s="766"/>
      <c r="Q109" s="766"/>
      <c r="R109" s="766"/>
      <c r="S109" s="766"/>
      <c r="T109" s="766"/>
      <c r="U109" s="766"/>
      <c r="V109" s="766"/>
      <c r="W109" s="766"/>
      <c r="X109" s="766"/>
      <c r="Y109" s="766"/>
      <c r="Z109" s="766"/>
    </row>
    <row r="110" spans="1:26" ht="15.75" customHeight="1" x14ac:dyDescent="0.25">
      <c r="A110" s="766"/>
      <c r="B110" s="766"/>
      <c r="C110" s="766"/>
      <c r="D110" s="766"/>
      <c r="E110" s="766"/>
      <c r="F110" s="766"/>
      <c r="G110" s="766"/>
      <c r="H110" s="766"/>
      <c r="I110" s="766"/>
      <c r="J110" s="766"/>
      <c r="K110" s="766"/>
      <c r="L110" s="766"/>
      <c r="M110" s="766"/>
      <c r="N110" s="766"/>
      <c r="O110" s="766"/>
      <c r="P110" s="766"/>
      <c r="Q110" s="766"/>
      <c r="R110" s="766"/>
      <c r="S110" s="766"/>
      <c r="T110" s="766"/>
      <c r="U110" s="766"/>
      <c r="V110" s="766"/>
      <c r="W110" s="766"/>
      <c r="X110" s="766"/>
      <c r="Y110" s="766"/>
      <c r="Z110" s="766"/>
    </row>
    <row r="111" spans="1:26" ht="15.75" customHeight="1" x14ac:dyDescent="0.25">
      <c r="A111" s="766"/>
      <c r="B111" s="766"/>
      <c r="C111" s="766"/>
      <c r="D111" s="766"/>
      <c r="E111" s="766"/>
      <c r="F111" s="766"/>
      <c r="G111" s="766"/>
      <c r="H111" s="766"/>
      <c r="I111" s="766"/>
      <c r="J111" s="766"/>
      <c r="K111" s="766"/>
      <c r="L111" s="766"/>
      <c r="M111" s="766"/>
      <c r="N111" s="766"/>
      <c r="O111" s="766"/>
      <c r="P111" s="766"/>
      <c r="Q111" s="766"/>
      <c r="R111" s="766"/>
      <c r="S111" s="766"/>
      <c r="T111" s="766"/>
      <c r="U111" s="766"/>
      <c r="V111" s="766"/>
      <c r="W111" s="766"/>
      <c r="X111" s="766"/>
      <c r="Y111" s="766"/>
      <c r="Z111" s="766"/>
    </row>
    <row r="112" spans="1:26" ht="15.75" customHeight="1" x14ac:dyDescent="0.25">
      <c r="A112" s="766"/>
      <c r="B112" s="766"/>
      <c r="C112" s="766"/>
      <c r="D112" s="766"/>
      <c r="E112" s="766"/>
      <c r="F112" s="766"/>
      <c r="G112" s="766"/>
      <c r="H112" s="766"/>
      <c r="I112" s="766"/>
      <c r="J112" s="766"/>
      <c r="K112" s="766"/>
      <c r="L112" s="766"/>
      <c r="M112" s="766"/>
      <c r="N112" s="766"/>
      <c r="O112" s="766"/>
      <c r="P112" s="766"/>
      <c r="Q112" s="766"/>
      <c r="R112" s="766"/>
      <c r="S112" s="766"/>
      <c r="T112" s="766"/>
      <c r="U112" s="766"/>
      <c r="V112" s="766"/>
      <c r="W112" s="766"/>
      <c r="X112" s="766"/>
      <c r="Y112" s="766"/>
      <c r="Z112" s="766"/>
    </row>
    <row r="113" spans="1:26" ht="15.75" customHeight="1" x14ac:dyDescent="0.25">
      <c r="A113" s="766"/>
      <c r="B113" s="766"/>
      <c r="C113" s="766"/>
      <c r="D113" s="766"/>
      <c r="E113" s="766"/>
      <c r="F113" s="766"/>
      <c r="G113" s="766"/>
      <c r="H113" s="766"/>
      <c r="I113" s="766"/>
      <c r="J113" s="766"/>
      <c r="K113" s="766"/>
      <c r="L113" s="766"/>
      <c r="M113" s="766"/>
      <c r="N113" s="766"/>
      <c r="O113" s="766"/>
      <c r="P113" s="766"/>
      <c r="Q113" s="766"/>
      <c r="R113" s="766"/>
      <c r="S113" s="766"/>
      <c r="T113" s="766"/>
      <c r="U113" s="766"/>
      <c r="V113" s="766"/>
      <c r="W113" s="766"/>
      <c r="X113" s="766"/>
      <c r="Y113" s="766"/>
      <c r="Z113" s="766"/>
    </row>
    <row r="114" spans="1:26" ht="15.75" customHeight="1" x14ac:dyDescent="0.25">
      <c r="A114" s="766"/>
      <c r="B114" s="766"/>
      <c r="C114" s="766"/>
      <c r="D114" s="766"/>
      <c r="E114" s="766"/>
      <c r="F114" s="766"/>
      <c r="G114" s="766"/>
      <c r="H114" s="766"/>
      <c r="I114" s="766"/>
      <c r="J114" s="766"/>
      <c r="K114" s="766"/>
      <c r="L114" s="766"/>
      <c r="M114" s="766"/>
      <c r="N114" s="766"/>
      <c r="O114" s="766"/>
      <c r="P114" s="766"/>
      <c r="Q114" s="766"/>
      <c r="R114" s="766"/>
      <c r="S114" s="766"/>
      <c r="T114" s="766"/>
      <c r="U114" s="766"/>
      <c r="V114" s="766"/>
      <c r="W114" s="766"/>
      <c r="X114" s="766"/>
      <c r="Y114" s="766"/>
      <c r="Z114" s="766"/>
    </row>
    <row r="115" spans="1:26" ht="15.75" customHeight="1" x14ac:dyDescent="0.25">
      <c r="A115" s="766"/>
      <c r="B115" s="766"/>
      <c r="C115" s="766"/>
      <c r="D115" s="766"/>
      <c r="E115" s="766"/>
      <c r="F115" s="766"/>
      <c r="G115" s="766"/>
      <c r="H115" s="766"/>
      <c r="I115" s="766"/>
      <c r="J115" s="766"/>
      <c r="K115" s="766"/>
      <c r="L115" s="766"/>
      <c r="M115" s="766"/>
      <c r="N115" s="766"/>
      <c r="O115" s="766"/>
      <c r="P115" s="766"/>
      <c r="Q115" s="766"/>
      <c r="R115" s="766"/>
      <c r="S115" s="766"/>
      <c r="T115" s="766"/>
      <c r="U115" s="766"/>
      <c r="V115" s="766"/>
      <c r="W115" s="766"/>
      <c r="X115" s="766"/>
      <c r="Y115" s="766"/>
      <c r="Z115" s="766"/>
    </row>
    <row r="116" spans="1:26" ht="15.75" customHeight="1" x14ac:dyDescent="0.25">
      <c r="A116" s="766"/>
      <c r="B116" s="766"/>
      <c r="C116" s="766"/>
      <c r="D116" s="766"/>
      <c r="E116" s="766"/>
      <c r="F116" s="766"/>
      <c r="G116" s="766"/>
      <c r="H116" s="766"/>
      <c r="I116" s="766"/>
      <c r="J116" s="766"/>
      <c r="K116" s="766"/>
      <c r="L116" s="766"/>
      <c r="M116" s="766"/>
      <c r="N116" s="766"/>
      <c r="O116" s="766"/>
      <c r="P116" s="766"/>
      <c r="Q116" s="766"/>
      <c r="R116" s="766"/>
      <c r="S116" s="766"/>
      <c r="T116" s="766"/>
      <c r="U116" s="766"/>
      <c r="V116" s="766"/>
      <c r="W116" s="766"/>
      <c r="X116" s="766"/>
      <c r="Y116" s="766"/>
      <c r="Z116" s="766"/>
    </row>
    <row r="117" spans="1:26" ht="15.75" customHeight="1" x14ac:dyDescent="0.25">
      <c r="A117" s="766"/>
      <c r="B117" s="766"/>
      <c r="C117" s="766"/>
      <c r="D117" s="766"/>
      <c r="E117" s="766"/>
      <c r="F117" s="766"/>
      <c r="G117" s="766"/>
      <c r="H117" s="766"/>
      <c r="I117" s="766"/>
      <c r="J117" s="766"/>
      <c r="K117" s="766"/>
      <c r="L117" s="766"/>
      <c r="M117" s="766"/>
      <c r="N117" s="766"/>
      <c r="O117" s="766"/>
      <c r="P117" s="766"/>
      <c r="Q117" s="766"/>
      <c r="R117" s="766"/>
      <c r="S117" s="766"/>
      <c r="T117" s="766"/>
      <c r="U117" s="766"/>
      <c r="V117" s="766"/>
      <c r="W117" s="766"/>
      <c r="X117" s="766"/>
      <c r="Y117" s="766"/>
      <c r="Z117" s="766"/>
    </row>
    <row r="118" spans="1:26" ht="15.75" customHeight="1" x14ac:dyDescent="0.25">
      <c r="A118" s="766"/>
      <c r="B118" s="766"/>
      <c r="C118" s="766"/>
      <c r="D118" s="766"/>
      <c r="E118" s="766"/>
      <c r="F118" s="766"/>
      <c r="G118" s="766"/>
      <c r="H118" s="766"/>
      <c r="I118" s="766"/>
      <c r="J118" s="766"/>
      <c r="K118" s="766"/>
      <c r="L118" s="766"/>
      <c r="M118" s="766"/>
      <c r="N118" s="766"/>
      <c r="O118" s="766"/>
      <c r="P118" s="766"/>
      <c r="Q118" s="766"/>
      <c r="R118" s="766"/>
      <c r="S118" s="766"/>
      <c r="T118" s="766"/>
      <c r="U118" s="766"/>
      <c r="V118" s="766"/>
      <c r="W118" s="766"/>
      <c r="X118" s="766"/>
      <c r="Y118" s="766"/>
      <c r="Z118" s="766"/>
    </row>
    <row r="119" spans="1:26" ht="15.75" customHeight="1" x14ac:dyDescent="0.25">
      <c r="A119" s="766"/>
      <c r="B119" s="766"/>
      <c r="C119" s="766"/>
      <c r="D119" s="766"/>
      <c r="E119" s="766"/>
      <c r="F119" s="766"/>
      <c r="G119" s="766"/>
      <c r="H119" s="766"/>
      <c r="I119" s="766"/>
      <c r="J119" s="766"/>
      <c r="K119" s="766"/>
      <c r="L119" s="766"/>
      <c r="M119" s="766"/>
      <c r="N119" s="766"/>
      <c r="O119" s="766"/>
      <c r="P119" s="766"/>
      <c r="Q119" s="766"/>
      <c r="R119" s="766"/>
      <c r="S119" s="766"/>
      <c r="T119" s="766"/>
      <c r="U119" s="766"/>
      <c r="V119" s="766"/>
      <c r="W119" s="766"/>
      <c r="X119" s="766"/>
      <c r="Y119" s="766"/>
      <c r="Z119" s="766"/>
    </row>
    <row r="120" spans="1:26" ht="15.75" customHeight="1" x14ac:dyDescent="0.25">
      <c r="A120" s="766"/>
      <c r="B120" s="766"/>
      <c r="C120" s="766"/>
      <c r="D120" s="766"/>
      <c r="E120" s="766"/>
      <c r="F120" s="766"/>
      <c r="G120" s="766"/>
      <c r="H120" s="766"/>
      <c r="I120" s="766"/>
      <c r="J120" s="766"/>
      <c r="K120" s="766"/>
      <c r="L120" s="766"/>
      <c r="M120" s="766"/>
      <c r="N120" s="766"/>
      <c r="O120" s="766"/>
      <c r="P120" s="766"/>
      <c r="Q120" s="766"/>
      <c r="R120" s="766"/>
      <c r="S120" s="766"/>
      <c r="T120" s="766"/>
      <c r="U120" s="766"/>
      <c r="V120" s="766"/>
      <c r="W120" s="766"/>
      <c r="X120" s="766"/>
      <c r="Y120" s="766"/>
      <c r="Z120" s="766"/>
    </row>
    <row r="121" spans="1:26" ht="15.75" customHeight="1" x14ac:dyDescent="0.25">
      <c r="A121" s="766"/>
      <c r="B121" s="766"/>
      <c r="C121" s="766"/>
      <c r="D121" s="766"/>
      <c r="E121" s="766"/>
      <c r="F121" s="766"/>
      <c r="G121" s="766"/>
      <c r="H121" s="766"/>
      <c r="I121" s="766"/>
      <c r="J121" s="766"/>
      <c r="K121" s="766"/>
      <c r="L121" s="766"/>
      <c r="M121" s="766"/>
      <c r="N121" s="766"/>
      <c r="O121" s="766"/>
      <c r="P121" s="766"/>
      <c r="Q121" s="766"/>
      <c r="R121" s="766"/>
      <c r="S121" s="766"/>
      <c r="T121" s="766"/>
      <c r="U121" s="766"/>
      <c r="V121" s="766"/>
      <c r="W121" s="766"/>
      <c r="X121" s="766"/>
      <c r="Y121" s="766"/>
      <c r="Z121" s="766"/>
    </row>
    <row r="122" spans="1:26" ht="15.75" customHeight="1" x14ac:dyDescent="0.25">
      <c r="A122" s="766"/>
      <c r="B122" s="766"/>
      <c r="C122" s="766"/>
      <c r="D122" s="766"/>
      <c r="E122" s="766"/>
      <c r="F122" s="766"/>
      <c r="G122" s="766"/>
      <c r="H122" s="766"/>
      <c r="I122" s="766"/>
      <c r="J122" s="766"/>
      <c r="K122" s="766"/>
      <c r="L122" s="766"/>
      <c r="M122" s="766"/>
      <c r="N122" s="766"/>
      <c r="O122" s="766"/>
      <c r="P122" s="766"/>
      <c r="Q122" s="766"/>
      <c r="R122" s="766"/>
      <c r="S122" s="766"/>
      <c r="T122" s="766"/>
      <c r="U122" s="766"/>
      <c r="V122" s="766"/>
      <c r="W122" s="766"/>
      <c r="X122" s="766"/>
      <c r="Y122" s="766"/>
      <c r="Z122" s="766"/>
    </row>
    <row r="123" spans="1:26" ht="15.75" customHeight="1" x14ac:dyDescent="0.25">
      <c r="A123" s="766"/>
      <c r="B123" s="766"/>
      <c r="C123" s="766"/>
      <c r="D123" s="766"/>
      <c r="E123" s="766"/>
      <c r="F123" s="766"/>
      <c r="G123" s="766"/>
      <c r="H123" s="766"/>
      <c r="I123" s="766"/>
      <c r="J123" s="766"/>
      <c r="K123" s="766"/>
      <c r="L123" s="766"/>
      <c r="M123" s="766"/>
      <c r="N123" s="766"/>
      <c r="O123" s="766"/>
      <c r="P123" s="766"/>
      <c r="Q123" s="766"/>
      <c r="R123" s="766"/>
      <c r="S123" s="766"/>
      <c r="T123" s="766"/>
      <c r="U123" s="766"/>
      <c r="V123" s="766"/>
      <c r="W123" s="766"/>
      <c r="X123" s="766"/>
      <c r="Y123" s="766"/>
      <c r="Z123" s="766"/>
    </row>
    <row r="124" spans="1:26" ht="15.75" customHeight="1" x14ac:dyDescent="0.25">
      <c r="A124" s="766"/>
      <c r="B124" s="766"/>
      <c r="C124" s="766"/>
      <c r="D124" s="766"/>
      <c r="E124" s="766"/>
      <c r="F124" s="766"/>
      <c r="G124" s="766"/>
      <c r="H124" s="766"/>
      <c r="I124" s="766"/>
      <c r="J124" s="766"/>
      <c r="K124" s="766"/>
      <c r="L124" s="766"/>
      <c r="M124" s="766"/>
      <c r="N124" s="766"/>
      <c r="O124" s="766"/>
      <c r="P124" s="766"/>
      <c r="Q124" s="766"/>
      <c r="R124" s="766"/>
      <c r="S124" s="766"/>
      <c r="T124" s="766"/>
      <c r="U124" s="766"/>
      <c r="V124" s="766"/>
      <c r="W124" s="766"/>
      <c r="X124" s="766"/>
      <c r="Y124" s="766"/>
      <c r="Z124" s="766"/>
    </row>
    <row r="125" spans="1:26" ht="15.75" customHeight="1" x14ac:dyDescent="0.25">
      <c r="A125" s="766"/>
      <c r="B125" s="766"/>
      <c r="C125" s="766"/>
      <c r="D125" s="766"/>
      <c r="E125" s="766"/>
      <c r="F125" s="766"/>
      <c r="G125" s="766"/>
      <c r="H125" s="766"/>
      <c r="I125" s="766"/>
      <c r="J125" s="766"/>
      <c r="K125" s="766"/>
      <c r="L125" s="766"/>
      <c r="M125" s="766"/>
      <c r="N125" s="766"/>
      <c r="O125" s="766"/>
      <c r="P125" s="766"/>
      <c r="Q125" s="766"/>
      <c r="R125" s="766"/>
      <c r="S125" s="766"/>
      <c r="T125" s="766"/>
      <c r="U125" s="766"/>
      <c r="V125" s="766"/>
      <c r="W125" s="766"/>
      <c r="X125" s="766"/>
      <c r="Y125" s="766"/>
      <c r="Z125" s="766"/>
    </row>
    <row r="126" spans="1:26" ht="15.75" customHeight="1" x14ac:dyDescent="0.25">
      <c r="A126" s="766"/>
      <c r="B126" s="766"/>
      <c r="C126" s="766"/>
      <c r="D126" s="766"/>
      <c r="E126" s="766"/>
      <c r="F126" s="766"/>
      <c r="G126" s="766"/>
      <c r="H126" s="766"/>
      <c r="I126" s="766"/>
      <c r="J126" s="766"/>
      <c r="K126" s="766"/>
      <c r="L126" s="766"/>
      <c r="M126" s="766"/>
      <c r="N126" s="766"/>
      <c r="O126" s="766"/>
      <c r="P126" s="766"/>
      <c r="Q126" s="766"/>
      <c r="R126" s="766"/>
      <c r="S126" s="766"/>
      <c r="T126" s="766"/>
      <c r="U126" s="766"/>
      <c r="V126" s="766"/>
      <c r="W126" s="766"/>
      <c r="X126" s="766"/>
      <c r="Y126" s="766"/>
      <c r="Z126" s="766"/>
    </row>
    <row r="127" spans="1:26" ht="15.75" customHeight="1" x14ac:dyDescent="0.25">
      <c r="A127" s="766"/>
      <c r="B127" s="766"/>
      <c r="C127" s="766"/>
      <c r="D127" s="766"/>
      <c r="E127" s="766"/>
      <c r="F127" s="766"/>
      <c r="G127" s="766"/>
      <c r="H127" s="766"/>
      <c r="I127" s="766"/>
      <c r="J127" s="766"/>
      <c r="K127" s="766"/>
      <c r="L127" s="766"/>
      <c r="M127" s="766"/>
      <c r="N127" s="766"/>
      <c r="O127" s="766"/>
      <c r="P127" s="766"/>
      <c r="Q127" s="766"/>
      <c r="R127" s="766"/>
      <c r="S127" s="766"/>
      <c r="T127" s="766"/>
      <c r="U127" s="766"/>
      <c r="V127" s="766"/>
      <c r="W127" s="766"/>
      <c r="X127" s="766"/>
      <c r="Y127" s="766"/>
      <c r="Z127" s="766"/>
    </row>
    <row r="128" spans="1:26" ht="15.75" customHeight="1" x14ac:dyDescent="0.25">
      <c r="A128" s="766"/>
      <c r="B128" s="766"/>
      <c r="C128" s="766"/>
      <c r="D128" s="766"/>
      <c r="E128" s="766"/>
      <c r="F128" s="766"/>
      <c r="G128" s="766"/>
      <c r="H128" s="766"/>
      <c r="I128" s="766"/>
      <c r="J128" s="766"/>
      <c r="K128" s="766"/>
      <c r="L128" s="766"/>
      <c r="M128" s="766"/>
      <c r="N128" s="766"/>
      <c r="O128" s="766"/>
      <c r="P128" s="766"/>
      <c r="Q128" s="766"/>
      <c r="R128" s="766"/>
      <c r="S128" s="766"/>
      <c r="T128" s="766"/>
      <c r="U128" s="766"/>
      <c r="V128" s="766"/>
      <c r="W128" s="766"/>
      <c r="X128" s="766"/>
      <c r="Y128" s="766"/>
      <c r="Z128" s="766"/>
    </row>
    <row r="129" spans="1:26" ht="15.75" customHeight="1" x14ac:dyDescent="0.25">
      <c r="A129" s="766"/>
      <c r="B129" s="766"/>
      <c r="C129" s="766"/>
      <c r="D129" s="766"/>
      <c r="E129" s="766"/>
      <c r="F129" s="766"/>
      <c r="G129" s="766"/>
      <c r="H129" s="766"/>
      <c r="I129" s="766"/>
      <c r="J129" s="766"/>
      <c r="K129" s="766"/>
      <c r="L129" s="766"/>
      <c r="M129" s="766"/>
      <c r="N129" s="766"/>
      <c r="O129" s="766"/>
      <c r="P129" s="766"/>
      <c r="Q129" s="766"/>
      <c r="R129" s="766"/>
      <c r="S129" s="766"/>
      <c r="T129" s="766"/>
      <c r="U129" s="766"/>
      <c r="V129" s="766"/>
      <c r="W129" s="766"/>
      <c r="X129" s="766"/>
      <c r="Y129" s="766"/>
      <c r="Z129" s="766"/>
    </row>
    <row r="130" spans="1:26" ht="15.75" customHeight="1" x14ac:dyDescent="0.25">
      <c r="A130" s="766"/>
      <c r="B130" s="766"/>
      <c r="C130" s="766"/>
      <c r="D130" s="766"/>
      <c r="E130" s="766"/>
      <c r="F130" s="766"/>
      <c r="G130" s="766"/>
      <c r="H130" s="766"/>
      <c r="I130" s="766"/>
      <c r="J130" s="766"/>
      <c r="K130" s="766"/>
      <c r="L130" s="766"/>
      <c r="M130" s="766"/>
      <c r="N130" s="766"/>
      <c r="O130" s="766"/>
      <c r="P130" s="766"/>
      <c r="Q130" s="766"/>
      <c r="R130" s="766"/>
      <c r="S130" s="766"/>
      <c r="T130" s="766"/>
      <c r="U130" s="766"/>
      <c r="V130" s="766"/>
      <c r="W130" s="766"/>
      <c r="X130" s="766"/>
      <c r="Y130" s="766"/>
      <c r="Z130" s="766"/>
    </row>
    <row r="131" spans="1:26" ht="15.75" customHeight="1" x14ac:dyDescent="0.25">
      <c r="A131" s="766"/>
      <c r="B131" s="766"/>
      <c r="C131" s="766"/>
      <c r="D131" s="766"/>
      <c r="E131" s="766"/>
      <c r="F131" s="766"/>
      <c r="G131" s="766"/>
      <c r="H131" s="766"/>
      <c r="I131" s="766"/>
      <c r="J131" s="766"/>
      <c r="K131" s="766"/>
      <c r="L131" s="766"/>
      <c r="M131" s="766"/>
      <c r="N131" s="766"/>
      <c r="O131" s="766"/>
      <c r="P131" s="766"/>
      <c r="Q131" s="766"/>
      <c r="R131" s="766"/>
      <c r="S131" s="766"/>
      <c r="T131" s="766"/>
      <c r="U131" s="766"/>
      <c r="V131" s="766"/>
      <c r="W131" s="766"/>
      <c r="X131" s="766"/>
      <c r="Y131" s="766"/>
      <c r="Z131" s="766"/>
    </row>
    <row r="132" spans="1:26" ht="15.75" customHeight="1" x14ac:dyDescent="0.25">
      <c r="A132" s="766"/>
      <c r="B132" s="766"/>
      <c r="C132" s="766"/>
      <c r="D132" s="766"/>
      <c r="E132" s="766"/>
      <c r="F132" s="766"/>
      <c r="G132" s="766"/>
      <c r="H132" s="766"/>
      <c r="I132" s="766"/>
      <c r="J132" s="766"/>
      <c r="K132" s="766"/>
      <c r="L132" s="766"/>
      <c r="M132" s="766"/>
      <c r="N132" s="766"/>
      <c r="O132" s="766"/>
      <c r="P132" s="766"/>
      <c r="Q132" s="766"/>
      <c r="R132" s="766"/>
      <c r="S132" s="766"/>
      <c r="T132" s="766"/>
      <c r="U132" s="766"/>
      <c r="V132" s="766"/>
      <c r="W132" s="766"/>
      <c r="X132" s="766"/>
      <c r="Y132" s="766"/>
      <c r="Z132" s="766"/>
    </row>
    <row r="133" spans="1:26" ht="15.75" customHeight="1" x14ac:dyDescent="0.25">
      <c r="A133" s="766"/>
      <c r="B133" s="766"/>
      <c r="C133" s="766"/>
      <c r="D133" s="766"/>
      <c r="E133" s="766"/>
      <c r="F133" s="766"/>
      <c r="G133" s="766"/>
      <c r="H133" s="766"/>
      <c r="I133" s="766"/>
      <c r="J133" s="766"/>
      <c r="K133" s="766"/>
      <c r="L133" s="766"/>
      <c r="M133" s="766"/>
      <c r="N133" s="766"/>
      <c r="O133" s="766"/>
      <c r="P133" s="766"/>
      <c r="Q133" s="766"/>
      <c r="R133" s="766"/>
      <c r="S133" s="766"/>
      <c r="T133" s="766"/>
      <c r="U133" s="766"/>
      <c r="V133" s="766"/>
      <c r="W133" s="766"/>
      <c r="X133" s="766"/>
      <c r="Y133" s="766"/>
      <c r="Z133" s="766"/>
    </row>
    <row r="134" spans="1:26" ht="15.75" customHeight="1" x14ac:dyDescent="0.25">
      <c r="A134" s="766"/>
      <c r="B134" s="766"/>
      <c r="C134" s="766"/>
      <c r="D134" s="766"/>
      <c r="E134" s="766"/>
      <c r="F134" s="766"/>
      <c r="G134" s="766"/>
      <c r="H134" s="766"/>
      <c r="I134" s="766"/>
      <c r="J134" s="766"/>
      <c r="K134" s="766"/>
      <c r="L134" s="766"/>
      <c r="M134" s="766"/>
      <c r="N134" s="766"/>
      <c r="O134" s="766"/>
      <c r="P134" s="766"/>
      <c r="Q134" s="766"/>
      <c r="R134" s="766"/>
      <c r="S134" s="766"/>
      <c r="T134" s="766"/>
      <c r="U134" s="766"/>
      <c r="V134" s="766"/>
      <c r="W134" s="766"/>
      <c r="X134" s="766"/>
      <c r="Y134" s="766"/>
      <c r="Z134" s="766"/>
    </row>
    <row r="135" spans="1:26" ht="15.75" customHeight="1" x14ac:dyDescent="0.25">
      <c r="A135" s="766"/>
      <c r="B135" s="766"/>
      <c r="C135" s="766"/>
      <c r="D135" s="766"/>
      <c r="E135" s="766"/>
      <c r="F135" s="766"/>
      <c r="G135" s="766"/>
      <c r="H135" s="766"/>
      <c r="I135" s="766"/>
      <c r="J135" s="766"/>
      <c r="K135" s="766"/>
      <c r="L135" s="766"/>
      <c r="M135" s="766"/>
      <c r="N135" s="766"/>
      <c r="O135" s="766"/>
      <c r="P135" s="766"/>
      <c r="Q135" s="766"/>
      <c r="R135" s="766"/>
      <c r="S135" s="766"/>
      <c r="T135" s="766"/>
      <c r="U135" s="766"/>
      <c r="V135" s="766"/>
      <c r="W135" s="766"/>
      <c r="X135" s="766"/>
      <c r="Y135" s="766"/>
      <c r="Z135" s="766"/>
    </row>
    <row r="136" spans="1:26" ht="15.75" customHeight="1" x14ac:dyDescent="0.25">
      <c r="A136" s="766"/>
      <c r="B136" s="766"/>
      <c r="C136" s="766"/>
      <c r="D136" s="766"/>
      <c r="E136" s="766"/>
      <c r="F136" s="766"/>
      <c r="G136" s="766"/>
      <c r="H136" s="766"/>
      <c r="I136" s="766"/>
      <c r="J136" s="766"/>
      <c r="K136" s="766"/>
      <c r="L136" s="766"/>
      <c r="M136" s="766"/>
      <c r="N136" s="766"/>
      <c r="O136" s="766"/>
      <c r="P136" s="766"/>
      <c r="Q136" s="766"/>
      <c r="R136" s="766"/>
      <c r="S136" s="766"/>
      <c r="T136" s="766"/>
      <c r="U136" s="766"/>
      <c r="V136" s="766"/>
      <c r="W136" s="766"/>
      <c r="X136" s="766"/>
      <c r="Y136" s="766"/>
      <c r="Z136" s="766"/>
    </row>
    <row r="137" spans="1:26" ht="15.75" customHeight="1" x14ac:dyDescent="0.25">
      <c r="A137" s="766"/>
      <c r="B137" s="766"/>
      <c r="C137" s="766"/>
      <c r="D137" s="766"/>
      <c r="E137" s="766"/>
      <c r="F137" s="766"/>
      <c r="G137" s="766"/>
      <c r="H137" s="766"/>
      <c r="I137" s="766"/>
      <c r="J137" s="766"/>
      <c r="K137" s="766"/>
      <c r="L137" s="766"/>
      <c r="M137" s="766"/>
      <c r="N137" s="766"/>
      <c r="O137" s="766"/>
      <c r="P137" s="766"/>
      <c r="Q137" s="766"/>
      <c r="R137" s="766"/>
      <c r="S137" s="766"/>
      <c r="T137" s="766"/>
      <c r="U137" s="766"/>
      <c r="V137" s="766"/>
      <c r="W137" s="766"/>
      <c r="X137" s="766"/>
      <c r="Y137" s="766"/>
      <c r="Z137" s="766"/>
    </row>
    <row r="138" spans="1:26" ht="15.75" customHeight="1" x14ac:dyDescent="0.25">
      <c r="A138" s="766"/>
      <c r="B138" s="766"/>
      <c r="C138" s="766"/>
      <c r="D138" s="766"/>
      <c r="E138" s="766"/>
      <c r="F138" s="766"/>
      <c r="G138" s="766"/>
      <c r="H138" s="766"/>
      <c r="I138" s="766"/>
      <c r="J138" s="766"/>
      <c r="K138" s="766"/>
      <c r="L138" s="766"/>
      <c r="M138" s="766"/>
      <c r="N138" s="766"/>
      <c r="O138" s="766"/>
      <c r="P138" s="766"/>
      <c r="Q138" s="766"/>
      <c r="R138" s="766"/>
      <c r="S138" s="766"/>
      <c r="T138" s="766"/>
      <c r="U138" s="766"/>
      <c r="V138" s="766"/>
      <c r="W138" s="766"/>
      <c r="X138" s="766"/>
      <c r="Y138" s="766"/>
      <c r="Z138" s="766"/>
    </row>
    <row r="139" spans="1:26" ht="15.75" customHeight="1" x14ac:dyDescent="0.25">
      <c r="A139" s="766"/>
      <c r="B139" s="766"/>
      <c r="C139" s="766"/>
      <c r="D139" s="766"/>
      <c r="E139" s="766"/>
      <c r="F139" s="766"/>
      <c r="G139" s="766"/>
      <c r="H139" s="766"/>
      <c r="I139" s="766"/>
      <c r="J139" s="766"/>
      <c r="K139" s="766"/>
      <c r="L139" s="766"/>
      <c r="M139" s="766"/>
      <c r="N139" s="766"/>
      <c r="O139" s="766"/>
      <c r="P139" s="766"/>
      <c r="Q139" s="766"/>
      <c r="R139" s="766"/>
      <c r="S139" s="766"/>
      <c r="T139" s="766"/>
      <c r="U139" s="766"/>
      <c r="V139" s="766"/>
      <c r="W139" s="766"/>
      <c r="X139" s="766"/>
      <c r="Y139" s="766"/>
      <c r="Z139" s="766"/>
    </row>
    <row r="140" spans="1:26" ht="15.75" customHeight="1" x14ac:dyDescent="0.25">
      <c r="A140" s="766"/>
      <c r="B140" s="766"/>
      <c r="C140" s="766"/>
      <c r="D140" s="766"/>
      <c r="E140" s="766"/>
      <c r="F140" s="766"/>
      <c r="G140" s="766"/>
      <c r="H140" s="766"/>
      <c r="I140" s="766"/>
      <c r="J140" s="766"/>
      <c r="K140" s="766"/>
      <c r="L140" s="766"/>
      <c r="M140" s="766"/>
      <c r="N140" s="766"/>
      <c r="O140" s="766"/>
      <c r="P140" s="766"/>
      <c r="Q140" s="766"/>
      <c r="R140" s="766"/>
      <c r="S140" s="766"/>
      <c r="T140" s="766"/>
      <c r="U140" s="766"/>
      <c r="V140" s="766"/>
      <c r="W140" s="766"/>
      <c r="X140" s="766"/>
      <c r="Y140" s="766"/>
      <c r="Z140" s="766"/>
    </row>
    <row r="141" spans="1:26" ht="15.75" customHeight="1" x14ac:dyDescent="0.25">
      <c r="A141" s="766"/>
      <c r="B141" s="766"/>
      <c r="C141" s="766"/>
      <c r="D141" s="766"/>
      <c r="E141" s="766"/>
      <c r="F141" s="766"/>
      <c r="G141" s="766"/>
      <c r="H141" s="766"/>
      <c r="I141" s="766"/>
      <c r="J141" s="766"/>
      <c r="K141" s="766"/>
      <c r="L141" s="766"/>
      <c r="M141" s="766"/>
      <c r="N141" s="766"/>
      <c r="O141" s="766"/>
      <c r="P141" s="766"/>
      <c r="Q141" s="766"/>
      <c r="R141" s="766"/>
      <c r="S141" s="766"/>
      <c r="T141" s="766"/>
      <c r="U141" s="766"/>
      <c r="V141" s="766"/>
      <c r="W141" s="766"/>
      <c r="X141" s="766"/>
      <c r="Y141" s="766"/>
      <c r="Z141" s="766"/>
    </row>
    <row r="142" spans="1:26" ht="15.75" customHeight="1" x14ac:dyDescent="0.25">
      <c r="A142" s="766"/>
      <c r="B142" s="766"/>
      <c r="C142" s="766"/>
      <c r="D142" s="766"/>
      <c r="E142" s="766"/>
      <c r="F142" s="766"/>
      <c r="G142" s="766"/>
      <c r="H142" s="766"/>
      <c r="I142" s="766"/>
      <c r="J142" s="766"/>
      <c r="K142" s="766"/>
      <c r="L142" s="766"/>
      <c r="M142" s="766"/>
      <c r="N142" s="766"/>
      <c r="O142" s="766"/>
      <c r="P142" s="766"/>
      <c r="Q142" s="766"/>
      <c r="R142" s="766"/>
      <c r="S142" s="766"/>
      <c r="T142" s="766"/>
      <c r="U142" s="766"/>
      <c r="V142" s="766"/>
      <c r="W142" s="766"/>
      <c r="X142" s="766"/>
      <c r="Y142" s="766"/>
      <c r="Z142" s="766"/>
    </row>
    <row r="143" spans="1:26" ht="15.75" customHeight="1" x14ac:dyDescent="0.25">
      <c r="A143" s="766"/>
      <c r="B143" s="766"/>
      <c r="C143" s="766"/>
      <c r="D143" s="766"/>
      <c r="E143" s="766"/>
      <c r="F143" s="766"/>
      <c r="G143" s="766"/>
      <c r="H143" s="766"/>
      <c r="I143" s="766"/>
      <c r="J143" s="766"/>
      <c r="K143" s="766"/>
      <c r="L143" s="766"/>
      <c r="M143" s="766"/>
      <c r="N143" s="766"/>
      <c r="O143" s="766"/>
      <c r="P143" s="766"/>
      <c r="Q143" s="766"/>
      <c r="R143" s="766"/>
      <c r="S143" s="766"/>
      <c r="T143" s="766"/>
      <c r="U143" s="766"/>
      <c r="V143" s="766"/>
      <c r="W143" s="766"/>
      <c r="X143" s="766"/>
      <c r="Y143" s="766"/>
      <c r="Z143" s="766"/>
    </row>
    <row r="144" spans="1:26" ht="15.75" customHeight="1" x14ac:dyDescent="0.25">
      <c r="A144" s="766"/>
      <c r="B144" s="766"/>
      <c r="C144" s="766"/>
      <c r="D144" s="766"/>
      <c r="E144" s="766"/>
      <c r="F144" s="766"/>
      <c r="G144" s="766"/>
      <c r="H144" s="766"/>
      <c r="I144" s="766"/>
      <c r="J144" s="766"/>
      <c r="K144" s="766"/>
      <c r="L144" s="766"/>
      <c r="M144" s="766"/>
      <c r="N144" s="766"/>
      <c r="O144" s="766"/>
      <c r="P144" s="766"/>
      <c r="Q144" s="766"/>
      <c r="R144" s="766"/>
      <c r="S144" s="766"/>
      <c r="T144" s="766"/>
      <c r="U144" s="766"/>
      <c r="V144" s="766"/>
      <c r="W144" s="766"/>
      <c r="X144" s="766"/>
      <c r="Y144" s="766"/>
      <c r="Z144" s="766"/>
    </row>
    <row r="145" spans="1:26" ht="15.75" customHeight="1" x14ac:dyDescent="0.25">
      <c r="A145" s="766"/>
      <c r="B145" s="766"/>
      <c r="C145" s="766"/>
      <c r="D145" s="766"/>
      <c r="E145" s="766"/>
      <c r="F145" s="766"/>
      <c r="G145" s="766"/>
      <c r="H145" s="766"/>
      <c r="I145" s="766"/>
      <c r="J145" s="766"/>
      <c r="K145" s="766"/>
      <c r="L145" s="766"/>
      <c r="M145" s="766"/>
      <c r="N145" s="766"/>
      <c r="O145" s="766"/>
      <c r="P145" s="766"/>
      <c r="Q145" s="766"/>
      <c r="R145" s="766"/>
      <c r="S145" s="766"/>
      <c r="T145" s="766"/>
      <c r="U145" s="766"/>
      <c r="V145" s="766"/>
      <c r="W145" s="766"/>
      <c r="X145" s="766"/>
      <c r="Y145" s="766"/>
      <c r="Z145" s="766"/>
    </row>
    <row r="146" spans="1:26" ht="15.75" customHeight="1" x14ac:dyDescent="0.25">
      <c r="A146" s="766"/>
      <c r="B146" s="766"/>
      <c r="C146" s="766"/>
      <c r="D146" s="766"/>
      <c r="E146" s="766"/>
      <c r="F146" s="766"/>
      <c r="G146" s="766"/>
      <c r="H146" s="766"/>
      <c r="I146" s="766"/>
      <c r="J146" s="766"/>
      <c r="K146" s="766"/>
      <c r="L146" s="766"/>
      <c r="M146" s="766"/>
      <c r="N146" s="766"/>
      <c r="O146" s="766"/>
      <c r="P146" s="766"/>
      <c r="Q146" s="766"/>
      <c r="R146" s="766"/>
      <c r="S146" s="766"/>
      <c r="T146" s="766"/>
      <c r="U146" s="766"/>
      <c r="V146" s="766"/>
      <c r="W146" s="766"/>
      <c r="X146" s="766"/>
      <c r="Y146" s="766"/>
      <c r="Z146" s="766"/>
    </row>
    <row r="147" spans="1:26" ht="15.75" customHeight="1" x14ac:dyDescent="0.25">
      <c r="A147" s="766"/>
      <c r="B147" s="766"/>
      <c r="C147" s="766"/>
      <c r="D147" s="766"/>
      <c r="E147" s="766"/>
      <c r="F147" s="766"/>
      <c r="G147" s="766"/>
      <c r="H147" s="766"/>
      <c r="I147" s="766"/>
      <c r="J147" s="766"/>
      <c r="K147" s="766"/>
      <c r="L147" s="766"/>
      <c r="M147" s="766"/>
      <c r="N147" s="766"/>
      <c r="O147" s="766"/>
      <c r="P147" s="766"/>
      <c r="Q147" s="766"/>
      <c r="R147" s="766"/>
      <c r="S147" s="766"/>
      <c r="T147" s="766"/>
      <c r="U147" s="766"/>
      <c r="V147" s="766"/>
      <c r="W147" s="766"/>
      <c r="X147" s="766"/>
      <c r="Y147" s="766"/>
      <c r="Z147" s="766"/>
    </row>
    <row r="148" spans="1:26" ht="15.75" customHeight="1" x14ac:dyDescent="0.25">
      <c r="A148" s="766"/>
      <c r="B148" s="766"/>
      <c r="C148" s="766"/>
      <c r="D148" s="766"/>
      <c r="E148" s="766"/>
      <c r="F148" s="766"/>
      <c r="G148" s="766"/>
      <c r="H148" s="766"/>
      <c r="I148" s="766"/>
      <c r="J148" s="766"/>
      <c r="K148" s="766"/>
      <c r="L148" s="766"/>
      <c r="M148" s="766"/>
      <c r="N148" s="766"/>
      <c r="O148" s="766"/>
      <c r="P148" s="766"/>
      <c r="Q148" s="766"/>
      <c r="R148" s="766"/>
      <c r="S148" s="766"/>
      <c r="T148" s="766"/>
      <c r="U148" s="766"/>
      <c r="V148" s="766"/>
      <c r="W148" s="766"/>
      <c r="X148" s="766"/>
      <c r="Y148" s="766"/>
      <c r="Z148" s="766"/>
    </row>
    <row r="149" spans="1:26" ht="15.75" customHeight="1" x14ac:dyDescent="0.25">
      <c r="A149" s="766"/>
      <c r="B149" s="766"/>
      <c r="C149" s="766"/>
      <c r="D149" s="766"/>
      <c r="E149" s="766"/>
      <c r="F149" s="766"/>
      <c r="G149" s="766"/>
      <c r="H149" s="766"/>
      <c r="I149" s="766"/>
      <c r="J149" s="766"/>
      <c r="K149" s="766"/>
      <c r="L149" s="766"/>
      <c r="M149" s="766"/>
      <c r="N149" s="766"/>
      <c r="O149" s="766"/>
      <c r="P149" s="766"/>
      <c r="Q149" s="766"/>
      <c r="R149" s="766"/>
      <c r="S149" s="766"/>
      <c r="T149" s="766"/>
      <c r="U149" s="766"/>
      <c r="V149" s="766"/>
      <c r="W149" s="766"/>
      <c r="X149" s="766"/>
      <c r="Y149" s="766"/>
      <c r="Z149" s="766"/>
    </row>
    <row r="150" spans="1:26" ht="15.75" customHeight="1" x14ac:dyDescent="0.25">
      <c r="A150" s="766"/>
      <c r="B150" s="766"/>
      <c r="C150" s="766"/>
      <c r="D150" s="766"/>
      <c r="E150" s="766"/>
      <c r="F150" s="766"/>
      <c r="G150" s="766"/>
      <c r="H150" s="766"/>
      <c r="I150" s="766"/>
      <c r="J150" s="766"/>
      <c r="K150" s="766"/>
      <c r="L150" s="766"/>
      <c r="M150" s="766"/>
      <c r="N150" s="766"/>
      <c r="O150" s="766"/>
      <c r="P150" s="766"/>
      <c r="Q150" s="766"/>
      <c r="R150" s="766"/>
      <c r="S150" s="766"/>
      <c r="T150" s="766"/>
      <c r="U150" s="766"/>
      <c r="V150" s="766"/>
      <c r="W150" s="766"/>
      <c r="X150" s="766"/>
      <c r="Y150" s="766"/>
      <c r="Z150" s="766"/>
    </row>
    <row r="151" spans="1:26" ht="15.75" customHeight="1" x14ac:dyDescent="0.25">
      <c r="A151" s="766"/>
      <c r="B151" s="766"/>
      <c r="C151" s="766"/>
      <c r="D151" s="766"/>
      <c r="E151" s="766"/>
      <c r="F151" s="766"/>
      <c r="G151" s="766"/>
      <c r="H151" s="766"/>
      <c r="I151" s="766"/>
      <c r="J151" s="766"/>
      <c r="K151" s="766"/>
      <c r="L151" s="766"/>
      <c r="M151" s="766"/>
      <c r="N151" s="766"/>
      <c r="O151" s="766"/>
      <c r="P151" s="766"/>
      <c r="Q151" s="766"/>
      <c r="R151" s="766"/>
      <c r="S151" s="766"/>
      <c r="T151" s="766"/>
      <c r="U151" s="766"/>
      <c r="V151" s="766"/>
      <c r="W151" s="766"/>
      <c r="X151" s="766"/>
      <c r="Y151" s="766"/>
      <c r="Z151" s="766"/>
    </row>
    <row r="152" spans="1:26" ht="15.75" customHeight="1" x14ac:dyDescent="0.25">
      <c r="A152" s="766"/>
      <c r="B152" s="766"/>
      <c r="C152" s="766"/>
      <c r="D152" s="766"/>
      <c r="E152" s="766"/>
      <c r="F152" s="766"/>
      <c r="G152" s="766"/>
      <c r="H152" s="766"/>
      <c r="I152" s="766"/>
      <c r="J152" s="766"/>
      <c r="K152" s="766"/>
      <c r="L152" s="766"/>
      <c r="M152" s="766"/>
      <c r="N152" s="766"/>
      <c r="O152" s="766"/>
      <c r="P152" s="766"/>
      <c r="Q152" s="766"/>
      <c r="R152" s="766"/>
      <c r="S152" s="766"/>
      <c r="T152" s="766"/>
      <c r="U152" s="766"/>
      <c r="V152" s="766"/>
      <c r="W152" s="766"/>
      <c r="X152" s="766"/>
      <c r="Y152" s="766"/>
      <c r="Z152" s="766"/>
    </row>
    <row r="153" spans="1:26" ht="15.75" customHeight="1" x14ac:dyDescent="0.25">
      <c r="A153" s="766"/>
      <c r="B153" s="766"/>
      <c r="C153" s="766"/>
      <c r="D153" s="766"/>
      <c r="E153" s="766"/>
      <c r="F153" s="766"/>
      <c r="G153" s="766"/>
      <c r="H153" s="766"/>
      <c r="I153" s="766"/>
      <c r="J153" s="766"/>
      <c r="K153" s="766"/>
      <c r="L153" s="766"/>
      <c r="M153" s="766"/>
      <c r="N153" s="766"/>
      <c r="O153" s="766"/>
      <c r="P153" s="766"/>
      <c r="Q153" s="766"/>
      <c r="R153" s="766"/>
      <c r="S153" s="766"/>
      <c r="T153" s="766"/>
      <c r="U153" s="766"/>
      <c r="V153" s="766"/>
      <c r="W153" s="766"/>
      <c r="X153" s="766"/>
      <c r="Y153" s="766"/>
      <c r="Z153" s="766"/>
    </row>
    <row r="154" spans="1:26" ht="15.75" customHeight="1" x14ac:dyDescent="0.25">
      <c r="A154" s="766"/>
      <c r="B154" s="766"/>
      <c r="C154" s="766"/>
      <c r="D154" s="766"/>
      <c r="E154" s="766"/>
      <c r="F154" s="766"/>
      <c r="G154" s="766"/>
      <c r="H154" s="766"/>
      <c r="I154" s="766"/>
      <c r="J154" s="766"/>
      <c r="K154" s="766"/>
      <c r="L154" s="766"/>
      <c r="M154" s="766"/>
      <c r="N154" s="766"/>
      <c r="O154" s="766"/>
      <c r="P154" s="766"/>
      <c r="Q154" s="766"/>
      <c r="R154" s="766"/>
      <c r="S154" s="766"/>
      <c r="T154" s="766"/>
      <c r="U154" s="766"/>
      <c r="V154" s="766"/>
      <c r="W154" s="766"/>
      <c r="X154" s="766"/>
      <c r="Y154" s="766"/>
      <c r="Z154" s="766"/>
    </row>
    <row r="155" spans="1:26" ht="15.75" customHeight="1" x14ac:dyDescent="0.25">
      <c r="A155" s="766"/>
      <c r="B155" s="766"/>
      <c r="C155" s="766"/>
      <c r="D155" s="766"/>
      <c r="E155" s="766"/>
      <c r="F155" s="766"/>
      <c r="G155" s="766"/>
      <c r="H155" s="766"/>
      <c r="I155" s="766"/>
      <c r="J155" s="766"/>
      <c r="K155" s="766"/>
      <c r="L155" s="766"/>
      <c r="M155" s="766"/>
      <c r="N155" s="766"/>
      <c r="O155" s="766"/>
      <c r="P155" s="766"/>
      <c r="Q155" s="766"/>
      <c r="R155" s="766"/>
      <c r="S155" s="766"/>
      <c r="T155" s="766"/>
      <c r="U155" s="766"/>
      <c r="V155" s="766"/>
      <c r="W155" s="766"/>
      <c r="X155" s="766"/>
      <c r="Y155" s="766"/>
      <c r="Z155" s="766"/>
    </row>
    <row r="156" spans="1:26" ht="15.75" customHeight="1" x14ac:dyDescent="0.25">
      <c r="A156" s="766"/>
      <c r="B156" s="766"/>
      <c r="C156" s="766"/>
      <c r="D156" s="766"/>
      <c r="E156" s="766"/>
      <c r="F156" s="766"/>
      <c r="G156" s="766"/>
      <c r="H156" s="766"/>
      <c r="I156" s="766"/>
      <c r="J156" s="766"/>
      <c r="K156" s="766"/>
      <c r="L156" s="766"/>
      <c r="M156" s="766"/>
      <c r="N156" s="766"/>
      <c r="O156" s="766"/>
      <c r="P156" s="766"/>
      <c r="Q156" s="766"/>
      <c r="R156" s="766"/>
      <c r="S156" s="766"/>
      <c r="T156" s="766"/>
      <c r="U156" s="766"/>
      <c r="V156" s="766"/>
      <c r="W156" s="766"/>
      <c r="X156" s="766"/>
      <c r="Y156" s="766"/>
      <c r="Z156" s="766"/>
    </row>
    <row r="157" spans="1:26" ht="15.75" customHeight="1" x14ac:dyDescent="0.25">
      <c r="A157" s="766"/>
      <c r="B157" s="766"/>
      <c r="C157" s="766"/>
      <c r="D157" s="766"/>
      <c r="E157" s="766"/>
      <c r="F157" s="766"/>
      <c r="G157" s="766"/>
      <c r="H157" s="766"/>
      <c r="I157" s="766"/>
      <c r="J157" s="766"/>
      <c r="K157" s="766"/>
      <c r="L157" s="766"/>
      <c r="M157" s="766"/>
      <c r="N157" s="766"/>
      <c r="O157" s="766"/>
      <c r="P157" s="766"/>
      <c r="Q157" s="766"/>
      <c r="R157" s="766"/>
      <c r="S157" s="766"/>
      <c r="T157" s="766"/>
      <c r="U157" s="766"/>
      <c r="V157" s="766"/>
      <c r="W157" s="766"/>
      <c r="X157" s="766"/>
      <c r="Y157" s="766"/>
      <c r="Z157" s="766"/>
    </row>
    <row r="158" spans="1:26" ht="15.75" customHeight="1" x14ac:dyDescent="0.25">
      <c r="A158" s="766"/>
      <c r="B158" s="766"/>
      <c r="C158" s="766"/>
      <c r="D158" s="766"/>
      <c r="E158" s="766"/>
      <c r="F158" s="766"/>
      <c r="G158" s="766"/>
      <c r="H158" s="766"/>
      <c r="I158" s="766"/>
      <c r="J158" s="766"/>
      <c r="K158" s="766"/>
      <c r="L158" s="766"/>
      <c r="M158" s="766"/>
      <c r="N158" s="766"/>
      <c r="O158" s="766"/>
      <c r="P158" s="766"/>
      <c r="Q158" s="766"/>
      <c r="R158" s="766"/>
      <c r="S158" s="766"/>
      <c r="T158" s="766"/>
      <c r="U158" s="766"/>
      <c r="V158" s="766"/>
      <c r="W158" s="766"/>
      <c r="X158" s="766"/>
      <c r="Y158" s="766"/>
      <c r="Z158" s="766"/>
    </row>
    <row r="159" spans="1:26" ht="15.75" customHeight="1" x14ac:dyDescent="0.25">
      <c r="A159" s="766"/>
      <c r="B159" s="766"/>
      <c r="C159" s="766"/>
      <c r="D159" s="766"/>
      <c r="E159" s="766"/>
      <c r="F159" s="766"/>
      <c r="G159" s="766"/>
      <c r="H159" s="766"/>
      <c r="I159" s="766"/>
      <c r="J159" s="766"/>
      <c r="K159" s="766"/>
      <c r="L159" s="766"/>
      <c r="M159" s="766"/>
      <c r="N159" s="766"/>
      <c r="O159" s="766"/>
      <c r="P159" s="766"/>
      <c r="Q159" s="766"/>
      <c r="R159" s="766"/>
      <c r="S159" s="766"/>
      <c r="T159" s="766"/>
      <c r="U159" s="766"/>
      <c r="V159" s="766"/>
      <c r="W159" s="766"/>
      <c r="X159" s="766"/>
      <c r="Y159" s="766"/>
      <c r="Z159" s="766"/>
    </row>
    <row r="160" spans="1:26" ht="15.75" customHeight="1" x14ac:dyDescent="0.25">
      <c r="A160" s="766"/>
      <c r="B160" s="766"/>
      <c r="C160" s="766"/>
      <c r="D160" s="766"/>
      <c r="E160" s="766"/>
      <c r="F160" s="766"/>
      <c r="G160" s="766"/>
      <c r="H160" s="766"/>
      <c r="I160" s="766"/>
      <c r="J160" s="766"/>
      <c r="K160" s="766"/>
      <c r="L160" s="766"/>
      <c r="M160" s="766"/>
      <c r="N160" s="766"/>
      <c r="O160" s="766"/>
      <c r="P160" s="766"/>
      <c r="Q160" s="766"/>
      <c r="R160" s="766"/>
      <c r="S160" s="766"/>
      <c r="T160" s="766"/>
      <c r="U160" s="766"/>
      <c r="V160" s="766"/>
      <c r="W160" s="766"/>
      <c r="X160" s="766"/>
      <c r="Y160" s="766"/>
      <c r="Z160" s="766"/>
    </row>
    <row r="161" spans="1:26" ht="15.75" customHeight="1" x14ac:dyDescent="0.25">
      <c r="A161" s="766"/>
      <c r="B161" s="766"/>
      <c r="C161" s="766"/>
      <c r="D161" s="766"/>
      <c r="E161" s="766"/>
      <c r="F161" s="766"/>
      <c r="G161" s="766"/>
      <c r="H161" s="766"/>
      <c r="I161" s="766"/>
      <c r="J161" s="766"/>
      <c r="K161" s="766"/>
      <c r="L161" s="766"/>
      <c r="M161" s="766"/>
      <c r="N161" s="766"/>
      <c r="O161" s="766"/>
      <c r="P161" s="766"/>
      <c r="Q161" s="766"/>
      <c r="R161" s="766"/>
      <c r="S161" s="766"/>
      <c r="T161" s="766"/>
      <c r="U161" s="766"/>
      <c r="V161" s="766"/>
      <c r="W161" s="766"/>
      <c r="X161" s="766"/>
      <c r="Y161" s="766"/>
      <c r="Z161" s="766"/>
    </row>
    <row r="162" spans="1:26" ht="15.75" customHeight="1" x14ac:dyDescent="0.25">
      <c r="A162" s="766"/>
      <c r="B162" s="766"/>
      <c r="C162" s="766"/>
      <c r="D162" s="766"/>
      <c r="E162" s="766"/>
      <c r="F162" s="766"/>
      <c r="G162" s="766"/>
      <c r="H162" s="766"/>
      <c r="I162" s="766"/>
      <c r="J162" s="766"/>
      <c r="K162" s="766"/>
      <c r="L162" s="766"/>
      <c r="M162" s="766"/>
      <c r="N162" s="766"/>
      <c r="O162" s="766"/>
      <c r="P162" s="766"/>
      <c r="Q162" s="766"/>
      <c r="R162" s="766"/>
      <c r="S162" s="766"/>
      <c r="T162" s="766"/>
      <c r="U162" s="766"/>
      <c r="V162" s="766"/>
      <c r="W162" s="766"/>
      <c r="X162" s="766"/>
      <c r="Y162" s="766"/>
      <c r="Z162" s="766"/>
    </row>
    <row r="163" spans="1:26" ht="15.75" customHeight="1" x14ac:dyDescent="0.25">
      <c r="A163" s="766"/>
      <c r="B163" s="766"/>
      <c r="C163" s="766"/>
      <c r="D163" s="766"/>
      <c r="E163" s="766"/>
      <c r="F163" s="766"/>
      <c r="G163" s="766"/>
      <c r="H163" s="766"/>
      <c r="I163" s="766"/>
      <c r="J163" s="766"/>
      <c r="K163" s="766"/>
      <c r="L163" s="766"/>
      <c r="M163" s="766"/>
      <c r="N163" s="766"/>
      <c r="O163" s="766"/>
      <c r="P163" s="766"/>
      <c r="Q163" s="766"/>
      <c r="R163" s="766"/>
      <c r="S163" s="766"/>
      <c r="T163" s="766"/>
      <c r="U163" s="766"/>
      <c r="V163" s="766"/>
      <c r="W163" s="766"/>
      <c r="X163" s="766"/>
      <c r="Y163" s="766"/>
      <c r="Z163" s="766"/>
    </row>
    <row r="164" spans="1:26" ht="15.75" customHeight="1" x14ac:dyDescent="0.25">
      <c r="A164" s="766"/>
      <c r="B164" s="766"/>
      <c r="C164" s="766"/>
      <c r="D164" s="766"/>
      <c r="E164" s="766"/>
      <c r="F164" s="766"/>
      <c r="G164" s="766"/>
      <c r="H164" s="766"/>
      <c r="I164" s="766"/>
      <c r="J164" s="766"/>
      <c r="K164" s="766"/>
      <c r="L164" s="766"/>
      <c r="M164" s="766"/>
      <c r="N164" s="766"/>
      <c r="O164" s="766"/>
      <c r="P164" s="766"/>
      <c r="Q164" s="766"/>
      <c r="R164" s="766"/>
      <c r="S164" s="766"/>
      <c r="T164" s="766"/>
      <c r="U164" s="766"/>
      <c r="V164" s="766"/>
      <c r="W164" s="766"/>
      <c r="X164" s="766"/>
      <c r="Y164" s="766"/>
      <c r="Z164" s="766"/>
    </row>
    <row r="165" spans="1:26" ht="15.75" customHeight="1" x14ac:dyDescent="0.25">
      <c r="A165" s="766"/>
      <c r="B165" s="766"/>
      <c r="C165" s="766"/>
      <c r="D165" s="766"/>
      <c r="E165" s="766"/>
      <c r="F165" s="766"/>
      <c r="G165" s="766"/>
      <c r="H165" s="766"/>
      <c r="I165" s="766"/>
      <c r="J165" s="766"/>
      <c r="K165" s="766"/>
      <c r="L165" s="766"/>
      <c r="M165" s="766"/>
      <c r="N165" s="766"/>
      <c r="O165" s="766"/>
      <c r="P165" s="766"/>
      <c r="Q165" s="766"/>
      <c r="R165" s="766"/>
      <c r="S165" s="766"/>
      <c r="T165" s="766"/>
      <c r="U165" s="766"/>
      <c r="V165" s="766"/>
      <c r="W165" s="766"/>
      <c r="X165" s="766"/>
      <c r="Y165" s="766"/>
      <c r="Z165" s="766"/>
    </row>
    <row r="166" spans="1:26" ht="15.75" customHeight="1" x14ac:dyDescent="0.25">
      <c r="A166" s="766"/>
      <c r="B166" s="766"/>
      <c r="C166" s="766"/>
      <c r="D166" s="766"/>
      <c r="E166" s="766"/>
      <c r="F166" s="766"/>
      <c r="G166" s="766"/>
      <c r="H166" s="766"/>
      <c r="I166" s="766"/>
      <c r="J166" s="766"/>
      <c r="K166" s="766"/>
      <c r="L166" s="766"/>
      <c r="M166" s="766"/>
      <c r="N166" s="766"/>
      <c r="O166" s="766"/>
      <c r="P166" s="766"/>
      <c r="Q166" s="766"/>
      <c r="R166" s="766"/>
      <c r="S166" s="766"/>
      <c r="T166" s="766"/>
      <c r="U166" s="766"/>
      <c r="V166" s="766"/>
      <c r="W166" s="766"/>
      <c r="X166" s="766"/>
      <c r="Y166" s="766"/>
      <c r="Z166" s="766"/>
    </row>
    <row r="167" spans="1:26" ht="15.75" customHeight="1" x14ac:dyDescent="0.25">
      <c r="A167" s="766"/>
      <c r="B167" s="766"/>
      <c r="C167" s="766"/>
      <c r="D167" s="766"/>
      <c r="E167" s="766"/>
      <c r="F167" s="766"/>
      <c r="G167" s="766"/>
      <c r="H167" s="766"/>
      <c r="I167" s="766"/>
      <c r="J167" s="766"/>
      <c r="K167" s="766"/>
      <c r="L167" s="766"/>
      <c r="M167" s="766"/>
      <c r="N167" s="766"/>
      <c r="O167" s="766"/>
      <c r="P167" s="766"/>
      <c r="Q167" s="766"/>
      <c r="R167" s="766"/>
      <c r="S167" s="766"/>
      <c r="T167" s="766"/>
      <c r="U167" s="766"/>
      <c r="V167" s="766"/>
      <c r="W167" s="766"/>
      <c r="X167" s="766"/>
      <c r="Y167" s="766"/>
      <c r="Z167" s="766"/>
    </row>
    <row r="168" spans="1:26" ht="15.75" customHeight="1" x14ac:dyDescent="0.25">
      <c r="A168" s="766"/>
      <c r="B168" s="766"/>
      <c r="C168" s="766"/>
      <c r="D168" s="766"/>
      <c r="E168" s="766"/>
      <c r="F168" s="766"/>
      <c r="G168" s="766"/>
      <c r="H168" s="766"/>
      <c r="I168" s="766"/>
      <c r="J168" s="766"/>
      <c r="K168" s="766"/>
      <c r="L168" s="766"/>
      <c r="M168" s="766"/>
      <c r="N168" s="766"/>
      <c r="O168" s="766"/>
      <c r="P168" s="766"/>
      <c r="Q168" s="766"/>
      <c r="R168" s="766"/>
      <c r="S168" s="766"/>
      <c r="T168" s="766"/>
      <c r="U168" s="766"/>
      <c r="V168" s="766"/>
      <c r="W168" s="766"/>
      <c r="X168" s="766"/>
      <c r="Y168" s="766"/>
      <c r="Z168" s="766"/>
    </row>
    <row r="169" spans="1:26" ht="15.75" customHeight="1" x14ac:dyDescent="0.25">
      <c r="A169" s="766"/>
      <c r="B169" s="766"/>
      <c r="C169" s="766"/>
      <c r="D169" s="766"/>
      <c r="E169" s="766"/>
      <c r="F169" s="766"/>
      <c r="G169" s="766"/>
      <c r="H169" s="766"/>
      <c r="I169" s="766"/>
      <c r="J169" s="766"/>
      <c r="K169" s="766"/>
      <c r="L169" s="766"/>
      <c r="M169" s="766"/>
      <c r="N169" s="766"/>
      <c r="O169" s="766"/>
      <c r="P169" s="766"/>
      <c r="Q169" s="766"/>
      <c r="R169" s="766"/>
      <c r="S169" s="766"/>
      <c r="T169" s="766"/>
      <c r="U169" s="766"/>
      <c r="V169" s="766"/>
      <c r="W169" s="766"/>
      <c r="X169" s="766"/>
      <c r="Y169" s="766"/>
      <c r="Z169" s="766"/>
    </row>
    <row r="170" spans="1:26" ht="15.75" customHeight="1" x14ac:dyDescent="0.25">
      <c r="A170" s="766"/>
      <c r="B170" s="766"/>
      <c r="C170" s="766"/>
      <c r="D170" s="766"/>
      <c r="E170" s="766"/>
      <c r="F170" s="766"/>
      <c r="G170" s="766"/>
      <c r="H170" s="766"/>
      <c r="I170" s="766"/>
      <c r="J170" s="766"/>
      <c r="K170" s="766"/>
      <c r="L170" s="766"/>
      <c r="M170" s="766"/>
      <c r="N170" s="766"/>
      <c r="O170" s="766"/>
      <c r="P170" s="766"/>
      <c r="Q170" s="766"/>
      <c r="R170" s="766"/>
      <c r="S170" s="766"/>
      <c r="T170" s="766"/>
      <c r="U170" s="766"/>
      <c r="V170" s="766"/>
      <c r="W170" s="766"/>
      <c r="X170" s="766"/>
      <c r="Y170" s="766"/>
      <c r="Z170" s="766"/>
    </row>
    <row r="171" spans="1:26" ht="15.75" customHeight="1" x14ac:dyDescent="0.25">
      <c r="A171" s="766"/>
      <c r="B171" s="766"/>
      <c r="C171" s="766"/>
      <c r="D171" s="766"/>
      <c r="E171" s="766"/>
      <c r="F171" s="766"/>
      <c r="G171" s="766"/>
      <c r="H171" s="766"/>
      <c r="I171" s="766"/>
      <c r="J171" s="766"/>
      <c r="K171" s="766"/>
      <c r="L171" s="766"/>
      <c r="M171" s="766"/>
      <c r="N171" s="766"/>
      <c r="O171" s="766"/>
      <c r="P171" s="766"/>
      <c r="Q171" s="766"/>
      <c r="R171" s="766"/>
      <c r="S171" s="766"/>
      <c r="T171" s="766"/>
      <c r="U171" s="766"/>
      <c r="V171" s="766"/>
      <c r="W171" s="766"/>
      <c r="X171" s="766"/>
      <c r="Y171" s="766"/>
      <c r="Z171" s="766"/>
    </row>
    <row r="172" spans="1:26" ht="15.75" customHeight="1" x14ac:dyDescent="0.25">
      <c r="A172" s="766"/>
      <c r="B172" s="766"/>
      <c r="C172" s="766"/>
      <c r="D172" s="766"/>
      <c r="E172" s="766"/>
      <c r="F172" s="766"/>
      <c r="G172" s="766"/>
      <c r="H172" s="766"/>
      <c r="I172" s="766"/>
      <c r="J172" s="766"/>
      <c r="K172" s="766"/>
      <c r="L172" s="766"/>
      <c r="M172" s="766"/>
      <c r="N172" s="766"/>
      <c r="O172" s="766"/>
      <c r="P172" s="766"/>
      <c r="Q172" s="766"/>
      <c r="R172" s="766"/>
      <c r="S172" s="766"/>
      <c r="T172" s="766"/>
      <c r="U172" s="766"/>
      <c r="V172" s="766"/>
      <c r="W172" s="766"/>
      <c r="X172" s="766"/>
      <c r="Y172" s="766"/>
      <c r="Z172" s="766"/>
    </row>
    <row r="173" spans="1:26" ht="15.75" customHeight="1" x14ac:dyDescent="0.25">
      <c r="A173" s="766"/>
      <c r="B173" s="766"/>
      <c r="C173" s="766"/>
      <c r="D173" s="766"/>
      <c r="E173" s="766"/>
      <c r="F173" s="766"/>
      <c r="G173" s="766"/>
      <c r="H173" s="766"/>
      <c r="I173" s="766"/>
      <c r="J173" s="766"/>
      <c r="K173" s="766"/>
      <c r="L173" s="766"/>
      <c r="M173" s="766"/>
      <c r="N173" s="766"/>
      <c r="O173" s="766"/>
      <c r="P173" s="766"/>
      <c r="Q173" s="766"/>
      <c r="R173" s="766"/>
      <c r="S173" s="766"/>
      <c r="T173" s="766"/>
      <c r="U173" s="766"/>
      <c r="V173" s="766"/>
      <c r="W173" s="766"/>
      <c r="X173" s="766"/>
      <c r="Y173" s="766"/>
      <c r="Z173" s="766"/>
    </row>
    <row r="174" spans="1:26" ht="15.75" customHeight="1" x14ac:dyDescent="0.25">
      <c r="A174" s="766"/>
      <c r="B174" s="766"/>
      <c r="C174" s="766"/>
      <c r="D174" s="766"/>
      <c r="E174" s="766"/>
      <c r="F174" s="766"/>
      <c r="G174" s="766"/>
      <c r="H174" s="766"/>
      <c r="I174" s="766"/>
      <c r="J174" s="766"/>
      <c r="K174" s="766"/>
      <c r="L174" s="766"/>
      <c r="M174" s="766"/>
      <c r="N174" s="766"/>
      <c r="O174" s="766"/>
      <c r="P174" s="766"/>
      <c r="Q174" s="766"/>
      <c r="R174" s="766"/>
      <c r="S174" s="766"/>
      <c r="T174" s="766"/>
      <c r="U174" s="766"/>
      <c r="V174" s="766"/>
      <c r="W174" s="766"/>
      <c r="X174" s="766"/>
      <c r="Y174" s="766"/>
      <c r="Z174" s="766"/>
    </row>
    <row r="175" spans="1:26" ht="15.75" customHeight="1" x14ac:dyDescent="0.25">
      <c r="A175" s="766"/>
      <c r="B175" s="766"/>
      <c r="C175" s="766"/>
      <c r="D175" s="766"/>
      <c r="E175" s="766"/>
      <c r="F175" s="766"/>
      <c r="G175" s="766"/>
      <c r="H175" s="766"/>
      <c r="I175" s="766"/>
      <c r="J175" s="766"/>
      <c r="K175" s="766"/>
      <c r="L175" s="766"/>
      <c r="M175" s="766"/>
      <c r="N175" s="766"/>
      <c r="O175" s="766"/>
      <c r="P175" s="766"/>
      <c r="Q175" s="766"/>
      <c r="R175" s="766"/>
      <c r="S175" s="766"/>
      <c r="T175" s="766"/>
      <c r="U175" s="766"/>
      <c r="V175" s="766"/>
      <c r="W175" s="766"/>
      <c r="X175" s="766"/>
      <c r="Y175" s="766"/>
      <c r="Z175" s="766"/>
    </row>
    <row r="176" spans="1:26" ht="15.75" customHeight="1" x14ac:dyDescent="0.25">
      <c r="A176" s="766"/>
      <c r="B176" s="766"/>
      <c r="C176" s="766"/>
      <c r="D176" s="766"/>
      <c r="E176" s="766"/>
      <c r="F176" s="766"/>
      <c r="G176" s="766"/>
      <c r="H176" s="766"/>
      <c r="I176" s="766"/>
      <c r="J176" s="766"/>
      <c r="K176" s="766"/>
      <c r="L176" s="766"/>
      <c r="M176" s="766"/>
      <c r="N176" s="766"/>
      <c r="O176" s="766"/>
      <c r="P176" s="766"/>
      <c r="Q176" s="766"/>
      <c r="R176" s="766"/>
      <c r="S176" s="766"/>
      <c r="T176" s="766"/>
      <c r="U176" s="766"/>
      <c r="V176" s="766"/>
      <c r="W176" s="766"/>
      <c r="X176" s="766"/>
      <c r="Y176" s="766"/>
      <c r="Z176" s="766"/>
    </row>
    <row r="177" spans="1:26" ht="15.75" customHeight="1" x14ac:dyDescent="0.25">
      <c r="A177" s="766"/>
      <c r="B177" s="766"/>
      <c r="C177" s="766"/>
      <c r="D177" s="766"/>
      <c r="E177" s="766"/>
      <c r="F177" s="766"/>
      <c r="G177" s="766"/>
      <c r="H177" s="766"/>
      <c r="I177" s="766"/>
      <c r="J177" s="766"/>
      <c r="K177" s="766"/>
      <c r="L177" s="766"/>
      <c r="M177" s="766"/>
      <c r="N177" s="766"/>
      <c r="O177" s="766"/>
      <c r="P177" s="766"/>
      <c r="Q177" s="766"/>
      <c r="R177" s="766"/>
      <c r="S177" s="766"/>
      <c r="T177" s="766"/>
      <c r="U177" s="766"/>
      <c r="V177" s="766"/>
      <c r="W177" s="766"/>
      <c r="X177" s="766"/>
      <c r="Y177" s="766"/>
      <c r="Z177" s="766"/>
    </row>
    <row r="178" spans="1:26" ht="15.75" customHeight="1" x14ac:dyDescent="0.25">
      <c r="A178" s="766"/>
      <c r="B178" s="766"/>
      <c r="C178" s="766"/>
      <c r="D178" s="766"/>
      <c r="E178" s="766"/>
      <c r="F178" s="766"/>
      <c r="G178" s="766"/>
      <c r="H178" s="766"/>
      <c r="I178" s="766"/>
      <c r="J178" s="766"/>
      <c r="K178" s="766"/>
      <c r="L178" s="766"/>
      <c r="M178" s="766"/>
      <c r="N178" s="766"/>
      <c r="O178" s="766"/>
      <c r="P178" s="766"/>
      <c r="Q178" s="766"/>
      <c r="R178" s="766"/>
      <c r="S178" s="766"/>
      <c r="T178" s="766"/>
      <c r="U178" s="766"/>
      <c r="V178" s="766"/>
      <c r="W178" s="766"/>
      <c r="X178" s="766"/>
      <c r="Y178" s="766"/>
      <c r="Z178" s="766"/>
    </row>
    <row r="179" spans="1:26" ht="15.75" customHeight="1" x14ac:dyDescent="0.25">
      <c r="A179" s="766"/>
      <c r="B179" s="766"/>
      <c r="C179" s="766"/>
      <c r="D179" s="766"/>
      <c r="E179" s="766"/>
      <c r="F179" s="766"/>
      <c r="G179" s="766"/>
      <c r="H179" s="766"/>
      <c r="I179" s="766"/>
      <c r="J179" s="766"/>
      <c r="K179" s="766"/>
      <c r="L179" s="766"/>
      <c r="M179" s="766"/>
      <c r="N179" s="766"/>
      <c r="O179" s="766"/>
      <c r="P179" s="766"/>
      <c r="Q179" s="766"/>
      <c r="R179" s="766"/>
      <c r="S179" s="766"/>
      <c r="T179" s="766"/>
      <c r="U179" s="766"/>
      <c r="V179" s="766"/>
      <c r="W179" s="766"/>
      <c r="X179" s="766"/>
      <c r="Y179" s="766"/>
      <c r="Z179" s="766"/>
    </row>
    <row r="180" spans="1:26" ht="15.75" customHeight="1" x14ac:dyDescent="0.25">
      <c r="A180" s="766"/>
      <c r="B180" s="766"/>
      <c r="C180" s="766"/>
      <c r="D180" s="766"/>
      <c r="E180" s="766"/>
      <c r="F180" s="766"/>
      <c r="G180" s="766"/>
      <c r="H180" s="766"/>
      <c r="I180" s="766"/>
      <c r="J180" s="766"/>
      <c r="K180" s="766"/>
      <c r="L180" s="766"/>
      <c r="M180" s="766"/>
      <c r="N180" s="766"/>
      <c r="O180" s="766"/>
      <c r="P180" s="766"/>
      <c r="Q180" s="766"/>
      <c r="R180" s="766"/>
      <c r="S180" s="766"/>
      <c r="T180" s="766"/>
      <c r="U180" s="766"/>
      <c r="V180" s="766"/>
      <c r="W180" s="766"/>
      <c r="X180" s="766"/>
      <c r="Y180" s="766"/>
      <c r="Z180" s="766"/>
    </row>
    <row r="181" spans="1:26" ht="15.75" customHeight="1" x14ac:dyDescent="0.25">
      <c r="A181" s="766"/>
      <c r="B181" s="766"/>
      <c r="C181" s="766"/>
      <c r="D181" s="766"/>
      <c r="E181" s="766"/>
      <c r="F181" s="766"/>
      <c r="G181" s="766"/>
      <c r="H181" s="766"/>
      <c r="I181" s="766"/>
      <c r="J181" s="766"/>
      <c r="K181" s="766"/>
      <c r="L181" s="766"/>
      <c r="M181" s="766"/>
      <c r="N181" s="766"/>
      <c r="O181" s="766"/>
      <c r="P181" s="766"/>
      <c r="Q181" s="766"/>
      <c r="R181" s="766"/>
      <c r="S181" s="766"/>
      <c r="T181" s="766"/>
      <c r="U181" s="766"/>
      <c r="V181" s="766"/>
      <c r="W181" s="766"/>
      <c r="X181" s="766"/>
      <c r="Y181" s="766"/>
      <c r="Z181" s="766"/>
    </row>
    <row r="182" spans="1:26" ht="15.75" customHeight="1" x14ac:dyDescent="0.25">
      <c r="A182" s="766"/>
      <c r="B182" s="766"/>
      <c r="C182" s="766"/>
      <c r="D182" s="766"/>
      <c r="E182" s="766"/>
      <c r="F182" s="766"/>
      <c r="G182" s="766"/>
      <c r="H182" s="766"/>
      <c r="I182" s="766"/>
      <c r="J182" s="766"/>
      <c r="K182" s="766"/>
      <c r="L182" s="766"/>
      <c r="M182" s="766"/>
      <c r="N182" s="766"/>
      <c r="O182" s="766"/>
      <c r="P182" s="766"/>
      <c r="Q182" s="766"/>
      <c r="R182" s="766"/>
      <c r="S182" s="766"/>
      <c r="T182" s="766"/>
      <c r="U182" s="766"/>
      <c r="V182" s="766"/>
      <c r="W182" s="766"/>
      <c r="X182" s="766"/>
      <c r="Y182" s="766"/>
      <c r="Z182" s="766"/>
    </row>
    <row r="183" spans="1:26" ht="15.75" customHeight="1" x14ac:dyDescent="0.25">
      <c r="A183" s="766"/>
      <c r="B183" s="766"/>
      <c r="C183" s="766"/>
      <c r="D183" s="766"/>
      <c r="E183" s="766"/>
      <c r="F183" s="766"/>
      <c r="G183" s="766"/>
      <c r="H183" s="766"/>
      <c r="I183" s="766"/>
      <c r="J183" s="766"/>
      <c r="K183" s="766"/>
      <c r="L183" s="766"/>
      <c r="M183" s="766"/>
      <c r="N183" s="766"/>
      <c r="O183" s="766"/>
      <c r="P183" s="766"/>
      <c r="Q183" s="766"/>
      <c r="R183" s="766"/>
      <c r="S183" s="766"/>
      <c r="T183" s="766"/>
      <c r="U183" s="766"/>
      <c r="V183" s="766"/>
      <c r="W183" s="766"/>
      <c r="X183" s="766"/>
      <c r="Y183" s="766"/>
      <c r="Z183" s="766"/>
    </row>
    <row r="184" spans="1:26" ht="15.75" customHeight="1" x14ac:dyDescent="0.25">
      <c r="A184" s="766"/>
      <c r="B184" s="766"/>
      <c r="C184" s="766"/>
      <c r="D184" s="766"/>
      <c r="E184" s="766"/>
      <c r="F184" s="766"/>
      <c r="G184" s="766"/>
      <c r="H184" s="766"/>
      <c r="I184" s="766"/>
      <c r="J184" s="766"/>
      <c r="K184" s="766"/>
      <c r="L184" s="766"/>
      <c r="M184" s="766"/>
      <c r="N184" s="766"/>
      <c r="O184" s="766"/>
      <c r="P184" s="766"/>
      <c r="Q184" s="766"/>
      <c r="R184" s="766"/>
      <c r="S184" s="766"/>
      <c r="T184" s="766"/>
      <c r="U184" s="766"/>
      <c r="V184" s="766"/>
      <c r="W184" s="766"/>
      <c r="X184" s="766"/>
      <c r="Y184" s="766"/>
      <c r="Z184" s="766"/>
    </row>
    <row r="185" spans="1:26" ht="15.75" customHeight="1" x14ac:dyDescent="0.25">
      <c r="A185" s="766"/>
      <c r="B185" s="766"/>
      <c r="C185" s="766"/>
      <c r="D185" s="766"/>
      <c r="E185" s="766"/>
      <c r="F185" s="766"/>
      <c r="G185" s="766"/>
      <c r="H185" s="766"/>
      <c r="I185" s="766"/>
      <c r="J185" s="766"/>
      <c r="K185" s="766"/>
      <c r="L185" s="766"/>
      <c r="M185" s="766"/>
      <c r="N185" s="766"/>
      <c r="O185" s="766"/>
      <c r="P185" s="766"/>
      <c r="Q185" s="766"/>
      <c r="R185" s="766"/>
      <c r="S185" s="766"/>
      <c r="T185" s="766"/>
      <c r="U185" s="766"/>
      <c r="V185" s="766"/>
      <c r="W185" s="766"/>
      <c r="X185" s="766"/>
      <c r="Y185" s="766"/>
      <c r="Z185" s="766"/>
    </row>
    <row r="186" spans="1:26" ht="15.75" customHeight="1" x14ac:dyDescent="0.25">
      <c r="A186" s="766"/>
      <c r="B186" s="766"/>
      <c r="C186" s="766"/>
      <c r="D186" s="766"/>
      <c r="E186" s="766"/>
      <c r="F186" s="766"/>
      <c r="G186" s="766"/>
      <c r="H186" s="766"/>
      <c r="I186" s="766"/>
      <c r="J186" s="766"/>
      <c r="K186" s="766"/>
      <c r="L186" s="766"/>
      <c r="M186" s="766"/>
      <c r="N186" s="766"/>
      <c r="O186" s="766"/>
      <c r="P186" s="766"/>
      <c r="Q186" s="766"/>
      <c r="R186" s="766"/>
      <c r="S186" s="766"/>
      <c r="T186" s="766"/>
      <c r="U186" s="766"/>
      <c r="V186" s="766"/>
      <c r="W186" s="766"/>
      <c r="X186" s="766"/>
      <c r="Y186" s="766"/>
      <c r="Z186" s="766"/>
    </row>
    <row r="187" spans="1:26" ht="15.75" customHeight="1" x14ac:dyDescent="0.25">
      <c r="A187" s="766"/>
      <c r="B187" s="766"/>
      <c r="C187" s="766"/>
      <c r="D187" s="766"/>
      <c r="E187" s="766"/>
      <c r="F187" s="766"/>
      <c r="G187" s="766"/>
      <c r="H187" s="766"/>
      <c r="I187" s="766"/>
      <c r="J187" s="766"/>
      <c r="K187" s="766"/>
      <c r="L187" s="766"/>
      <c r="M187" s="766"/>
      <c r="N187" s="766"/>
      <c r="O187" s="766"/>
      <c r="P187" s="766"/>
      <c r="Q187" s="766"/>
      <c r="R187" s="766"/>
      <c r="S187" s="766"/>
      <c r="T187" s="766"/>
      <c r="U187" s="766"/>
      <c r="V187" s="766"/>
      <c r="W187" s="766"/>
      <c r="X187" s="766"/>
      <c r="Y187" s="766"/>
      <c r="Z187" s="766"/>
    </row>
    <row r="188" spans="1:26" ht="15.75" customHeight="1" x14ac:dyDescent="0.25">
      <c r="A188" s="766"/>
      <c r="B188" s="766"/>
      <c r="C188" s="766"/>
      <c r="D188" s="766"/>
      <c r="E188" s="766"/>
      <c r="F188" s="766"/>
      <c r="G188" s="766"/>
      <c r="H188" s="766"/>
      <c r="I188" s="766"/>
      <c r="J188" s="766"/>
      <c r="K188" s="766"/>
      <c r="L188" s="766"/>
      <c r="M188" s="766"/>
      <c r="N188" s="766"/>
      <c r="O188" s="766"/>
      <c r="P188" s="766"/>
      <c r="Q188" s="766"/>
      <c r="R188" s="766"/>
      <c r="S188" s="766"/>
      <c r="T188" s="766"/>
      <c r="U188" s="766"/>
      <c r="V188" s="766"/>
      <c r="W188" s="766"/>
      <c r="X188" s="766"/>
      <c r="Y188" s="766"/>
      <c r="Z188" s="766"/>
    </row>
    <row r="189" spans="1:26" ht="15.75" customHeight="1" x14ac:dyDescent="0.25">
      <c r="A189" s="766"/>
      <c r="B189" s="766"/>
      <c r="C189" s="766"/>
      <c r="D189" s="766"/>
      <c r="E189" s="766"/>
      <c r="F189" s="766"/>
      <c r="G189" s="766"/>
      <c r="H189" s="766"/>
      <c r="I189" s="766"/>
      <c r="J189" s="766"/>
      <c r="K189" s="766"/>
      <c r="L189" s="766"/>
      <c r="M189" s="766"/>
      <c r="N189" s="766"/>
      <c r="O189" s="766"/>
      <c r="P189" s="766"/>
      <c r="Q189" s="766"/>
      <c r="R189" s="766"/>
      <c r="S189" s="766"/>
      <c r="T189" s="766"/>
      <c r="U189" s="766"/>
      <c r="V189" s="766"/>
      <c r="W189" s="766"/>
      <c r="X189" s="766"/>
      <c r="Y189" s="766"/>
      <c r="Z189" s="766"/>
    </row>
    <row r="190" spans="1:26" ht="15.75" customHeight="1" x14ac:dyDescent="0.25">
      <c r="A190" s="766"/>
      <c r="B190" s="766"/>
      <c r="C190" s="766"/>
      <c r="D190" s="766"/>
      <c r="E190" s="766"/>
      <c r="F190" s="766"/>
      <c r="G190" s="766"/>
      <c r="H190" s="766"/>
      <c r="I190" s="766"/>
      <c r="J190" s="766"/>
      <c r="K190" s="766"/>
      <c r="L190" s="766"/>
      <c r="M190" s="766"/>
      <c r="N190" s="766"/>
      <c r="O190" s="766"/>
      <c r="P190" s="766"/>
      <c r="Q190" s="766"/>
      <c r="R190" s="766"/>
      <c r="S190" s="766"/>
      <c r="T190" s="766"/>
      <c r="U190" s="766"/>
      <c r="V190" s="766"/>
      <c r="W190" s="766"/>
      <c r="X190" s="766"/>
      <c r="Y190" s="766"/>
      <c r="Z190" s="766"/>
    </row>
    <row r="191" spans="1:26" ht="15.75" customHeight="1" x14ac:dyDescent="0.25">
      <c r="A191" s="766"/>
      <c r="B191" s="766"/>
      <c r="C191" s="766"/>
      <c r="D191" s="766"/>
      <c r="E191" s="766"/>
      <c r="F191" s="766"/>
      <c r="G191" s="766"/>
      <c r="H191" s="766"/>
      <c r="I191" s="766"/>
      <c r="J191" s="766"/>
      <c r="K191" s="766"/>
      <c r="L191" s="766"/>
      <c r="M191" s="766"/>
      <c r="N191" s="766"/>
      <c r="O191" s="766"/>
      <c r="P191" s="766"/>
      <c r="Q191" s="766"/>
      <c r="R191" s="766"/>
      <c r="S191" s="766"/>
      <c r="T191" s="766"/>
      <c r="U191" s="766"/>
      <c r="V191" s="766"/>
      <c r="W191" s="766"/>
      <c r="X191" s="766"/>
      <c r="Y191" s="766"/>
      <c r="Z191" s="766"/>
    </row>
    <row r="192" spans="1:26" ht="15.75" customHeight="1" x14ac:dyDescent="0.25">
      <c r="A192" s="766"/>
      <c r="B192" s="766"/>
      <c r="C192" s="766"/>
      <c r="D192" s="766"/>
      <c r="E192" s="766"/>
      <c r="F192" s="766"/>
      <c r="G192" s="766"/>
      <c r="H192" s="766"/>
      <c r="I192" s="766"/>
      <c r="J192" s="766"/>
      <c r="K192" s="766"/>
      <c r="L192" s="766"/>
      <c r="M192" s="766"/>
      <c r="N192" s="766"/>
      <c r="O192" s="766"/>
      <c r="P192" s="766"/>
      <c r="Q192" s="766"/>
      <c r="R192" s="766"/>
      <c r="S192" s="766"/>
      <c r="T192" s="766"/>
      <c r="U192" s="766"/>
      <c r="V192" s="766"/>
      <c r="W192" s="766"/>
      <c r="X192" s="766"/>
      <c r="Y192" s="766"/>
      <c r="Z192" s="766"/>
    </row>
    <row r="193" spans="1:26" ht="15.75" customHeight="1" x14ac:dyDescent="0.25">
      <c r="A193" s="766"/>
      <c r="B193" s="766"/>
      <c r="C193" s="766"/>
      <c r="D193" s="766"/>
      <c r="E193" s="766"/>
      <c r="F193" s="766"/>
      <c r="G193" s="766"/>
      <c r="H193" s="766"/>
      <c r="I193" s="766"/>
      <c r="J193" s="766"/>
      <c r="K193" s="766"/>
      <c r="L193" s="766"/>
      <c r="M193" s="766"/>
      <c r="N193" s="766"/>
      <c r="O193" s="766"/>
      <c r="P193" s="766"/>
      <c r="Q193" s="766"/>
      <c r="R193" s="766"/>
      <c r="S193" s="766"/>
      <c r="T193" s="766"/>
      <c r="U193" s="766"/>
      <c r="V193" s="766"/>
      <c r="W193" s="766"/>
      <c r="X193" s="766"/>
      <c r="Y193" s="766"/>
      <c r="Z193" s="766"/>
    </row>
    <row r="194" spans="1:26" ht="15.75" customHeight="1" x14ac:dyDescent="0.25">
      <c r="A194" s="766"/>
      <c r="B194" s="766"/>
      <c r="C194" s="766"/>
      <c r="D194" s="766"/>
      <c r="E194" s="766"/>
      <c r="F194" s="766"/>
      <c r="G194" s="766"/>
      <c r="H194" s="766"/>
      <c r="I194" s="766"/>
      <c r="J194" s="766"/>
      <c r="K194" s="766"/>
      <c r="L194" s="766"/>
      <c r="M194" s="766"/>
      <c r="N194" s="766"/>
      <c r="O194" s="766"/>
      <c r="P194" s="766"/>
      <c r="Q194" s="766"/>
      <c r="R194" s="766"/>
      <c r="S194" s="766"/>
      <c r="T194" s="766"/>
      <c r="U194" s="766"/>
      <c r="V194" s="766"/>
      <c r="W194" s="766"/>
      <c r="X194" s="766"/>
      <c r="Y194" s="766"/>
      <c r="Z194" s="766"/>
    </row>
    <row r="195" spans="1:26" ht="15.75" customHeight="1" x14ac:dyDescent="0.25">
      <c r="A195" s="766"/>
      <c r="B195" s="766"/>
      <c r="C195" s="766"/>
      <c r="D195" s="766"/>
      <c r="E195" s="766"/>
      <c r="F195" s="766"/>
      <c r="G195" s="766"/>
      <c r="H195" s="766"/>
      <c r="I195" s="766"/>
      <c r="J195" s="766"/>
      <c r="K195" s="766"/>
      <c r="L195" s="766"/>
      <c r="M195" s="766"/>
      <c r="N195" s="766"/>
      <c r="O195" s="766"/>
      <c r="P195" s="766"/>
      <c r="Q195" s="766"/>
      <c r="R195" s="766"/>
      <c r="S195" s="766"/>
      <c r="T195" s="766"/>
      <c r="U195" s="766"/>
      <c r="V195" s="766"/>
      <c r="W195" s="766"/>
      <c r="X195" s="766"/>
      <c r="Y195" s="766"/>
      <c r="Z195" s="766"/>
    </row>
    <row r="196" spans="1:26" ht="15.75" customHeight="1" x14ac:dyDescent="0.25">
      <c r="A196" s="766"/>
      <c r="B196" s="766"/>
      <c r="C196" s="766"/>
      <c r="D196" s="766"/>
      <c r="E196" s="766"/>
      <c r="F196" s="766"/>
      <c r="G196" s="766"/>
      <c r="H196" s="766"/>
      <c r="I196" s="766"/>
      <c r="J196" s="766"/>
      <c r="K196" s="766"/>
      <c r="L196" s="766"/>
      <c r="M196" s="766"/>
      <c r="N196" s="766"/>
      <c r="O196" s="766"/>
      <c r="P196" s="766"/>
      <c r="Q196" s="766"/>
      <c r="R196" s="766"/>
      <c r="S196" s="766"/>
      <c r="T196" s="766"/>
      <c r="U196" s="766"/>
      <c r="V196" s="766"/>
      <c r="W196" s="766"/>
      <c r="X196" s="766"/>
      <c r="Y196" s="766"/>
      <c r="Z196" s="766"/>
    </row>
    <row r="197" spans="1:26" ht="15.75" customHeight="1" x14ac:dyDescent="0.25">
      <c r="A197" s="766"/>
      <c r="B197" s="766"/>
      <c r="C197" s="766"/>
      <c r="D197" s="766"/>
      <c r="E197" s="766"/>
      <c r="F197" s="766"/>
      <c r="G197" s="766"/>
      <c r="H197" s="766"/>
      <c r="I197" s="766"/>
      <c r="J197" s="766"/>
      <c r="K197" s="766"/>
      <c r="L197" s="766"/>
      <c r="M197" s="766"/>
      <c r="N197" s="766"/>
      <c r="O197" s="766"/>
      <c r="P197" s="766"/>
      <c r="Q197" s="766"/>
      <c r="R197" s="766"/>
      <c r="S197" s="766"/>
      <c r="T197" s="766"/>
      <c r="U197" s="766"/>
      <c r="V197" s="766"/>
      <c r="W197" s="766"/>
      <c r="X197" s="766"/>
      <c r="Y197" s="766"/>
      <c r="Z197" s="766"/>
    </row>
    <row r="198" spans="1:26" ht="15.75" customHeight="1" x14ac:dyDescent="0.25">
      <c r="A198" s="766"/>
      <c r="B198" s="766"/>
      <c r="C198" s="766"/>
      <c r="D198" s="766"/>
      <c r="E198" s="766"/>
      <c r="F198" s="766"/>
      <c r="G198" s="766"/>
      <c r="H198" s="766"/>
      <c r="I198" s="766"/>
      <c r="J198" s="766"/>
      <c r="K198" s="766"/>
      <c r="L198" s="766"/>
      <c r="M198" s="766"/>
      <c r="N198" s="766"/>
      <c r="O198" s="766"/>
      <c r="P198" s="766"/>
      <c r="Q198" s="766"/>
      <c r="R198" s="766"/>
      <c r="S198" s="766"/>
      <c r="T198" s="766"/>
      <c r="U198" s="766"/>
      <c r="V198" s="766"/>
      <c r="W198" s="766"/>
      <c r="X198" s="766"/>
      <c r="Y198" s="766"/>
      <c r="Z198" s="766"/>
    </row>
    <row r="199" spans="1:26" ht="15.75" customHeight="1" x14ac:dyDescent="0.25">
      <c r="A199" s="766"/>
      <c r="B199" s="766"/>
      <c r="C199" s="766"/>
      <c r="D199" s="766"/>
      <c r="E199" s="766"/>
      <c r="F199" s="766"/>
      <c r="G199" s="766"/>
      <c r="H199" s="766"/>
      <c r="I199" s="766"/>
      <c r="J199" s="766"/>
      <c r="K199" s="766"/>
      <c r="L199" s="766"/>
      <c r="M199" s="766"/>
      <c r="N199" s="766"/>
      <c r="O199" s="766"/>
      <c r="P199" s="766"/>
      <c r="Q199" s="766"/>
      <c r="R199" s="766"/>
      <c r="S199" s="766"/>
      <c r="T199" s="766"/>
      <c r="U199" s="766"/>
      <c r="V199" s="766"/>
      <c r="W199" s="766"/>
      <c r="X199" s="766"/>
      <c r="Y199" s="766"/>
      <c r="Z199" s="766"/>
    </row>
    <row r="200" spans="1:26" ht="15.75" customHeight="1" x14ac:dyDescent="0.25">
      <c r="A200" s="766"/>
      <c r="B200" s="766"/>
      <c r="C200" s="766"/>
      <c r="D200" s="766"/>
      <c r="E200" s="766"/>
      <c r="F200" s="766"/>
      <c r="G200" s="766"/>
      <c r="H200" s="766"/>
      <c r="I200" s="766"/>
      <c r="J200" s="766"/>
      <c r="K200" s="766"/>
      <c r="L200" s="766"/>
      <c r="M200" s="766"/>
      <c r="N200" s="766"/>
      <c r="O200" s="766"/>
      <c r="P200" s="766"/>
      <c r="Q200" s="766"/>
      <c r="R200" s="766"/>
      <c r="S200" s="766"/>
      <c r="T200" s="766"/>
      <c r="U200" s="766"/>
      <c r="V200" s="766"/>
      <c r="W200" s="766"/>
      <c r="X200" s="766"/>
      <c r="Y200" s="766"/>
      <c r="Z200" s="766"/>
    </row>
    <row r="201" spans="1:26" ht="15.75" customHeight="1" x14ac:dyDescent="0.25">
      <c r="A201" s="766"/>
      <c r="B201" s="766"/>
      <c r="C201" s="766"/>
      <c r="D201" s="766"/>
      <c r="E201" s="766"/>
      <c r="F201" s="766"/>
      <c r="G201" s="766"/>
      <c r="H201" s="766"/>
      <c r="I201" s="766"/>
      <c r="J201" s="766"/>
      <c r="K201" s="766"/>
      <c r="L201" s="766"/>
      <c r="M201" s="766"/>
      <c r="N201" s="766"/>
      <c r="O201" s="766"/>
      <c r="P201" s="766"/>
      <c r="Q201" s="766"/>
      <c r="R201" s="766"/>
      <c r="S201" s="766"/>
      <c r="T201" s="766"/>
      <c r="U201" s="766"/>
      <c r="V201" s="766"/>
      <c r="W201" s="766"/>
      <c r="X201" s="766"/>
      <c r="Y201" s="766"/>
      <c r="Z201" s="766"/>
    </row>
    <row r="202" spans="1:26" ht="15.75" customHeight="1" x14ac:dyDescent="0.25">
      <c r="A202" s="766"/>
      <c r="B202" s="766"/>
      <c r="C202" s="766"/>
      <c r="D202" s="766"/>
      <c r="E202" s="766"/>
      <c r="F202" s="766"/>
      <c r="G202" s="766"/>
      <c r="H202" s="766"/>
      <c r="I202" s="766"/>
      <c r="J202" s="766"/>
      <c r="K202" s="766"/>
      <c r="L202" s="766"/>
      <c r="M202" s="766"/>
      <c r="N202" s="766"/>
      <c r="O202" s="766"/>
      <c r="P202" s="766"/>
      <c r="Q202" s="766"/>
      <c r="R202" s="766"/>
      <c r="S202" s="766"/>
      <c r="T202" s="766"/>
      <c r="U202" s="766"/>
      <c r="V202" s="766"/>
      <c r="W202" s="766"/>
      <c r="X202" s="766"/>
      <c r="Y202" s="766"/>
      <c r="Z202" s="766"/>
    </row>
    <row r="203" spans="1:26" ht="15.75" customHeight="1" x14ac:dyDescent="0.25">
      <c r="A203" s="766"/>
      <c r="B203" s="766"/>
      <c r="C203" s="766"/>
      <c r="D203" s="766"/>
      <c r="E203" s="766"/>
      <c r="F203" s="766"/>
      <c r="G203" s="766"/>
      <c r="H203" s="766"/>
      <c r="I203" s="766"/>
      <c r="J203" s="766"/>
      <c r="K203" s="766"/>
      <c r="L203" s="766"/>
      <c r="M203" s="766"/>
      <c r="N203" s="766"/>
      <c r="O203" s="766"/>
      <c r="P203" s="766"/>
      <c r="Q203" s="766"/>
      <c r="R203" s="766"/>
      <c r="S203" s="766"/>
      <c r="T203" s="766"/>
      <c r="U203" s="766"/>
      <c r="V203" s="766"/>
      <c r="W203" s="766"/>
      <c r="X203" s="766"/>
      <c r="Y203" s="766"/>
      <c r="Z203" s="766"/>
    </row>
    <row r="204" spans="1:26" ht="15.75" customHeight="1" x14ac:dyDescent="0.25">
      <c r="A204" s="766"/>
      <c r="B204" s="766"/>
      <c r="C204" s="766"/>
      <c r="D204" s="766"/>
      <c r="E204" s="766"/>
      <c r="F204" s="766"/>
      <c r="G204" s="766"/>
      <c r="H204" s="766"/>
      <c r="I204" s="766"/>
      <c r="J204" s="766"/>
      <c r="K204" s="766"/>
      <c r="L204" s="766"/>
      <c r="M204" s="766"/>
      <c r="N204" s="766"/>
      <c r="O204" s="766"/>
      <c r="P204" s="766"/>
      <c r="Q204" s="766"/>
      <c r="R204" s="766"/>
      <c r="S204" s="766"/>
      <c r="T204" s="766"/>
      <c r="U204" s="766"/>
      <c r="V204" s="766"/>
      <c r="W204" s="766"/>
      <c r="X204" s="766"/>
      <c r="Y204" s="766"/>
      <c r="Z204" s="766"/>
    </row>
    <row r="205" spans="1:26" ht="15.75" customHeight="1" x14ac:dyDescent="0.25">
      <c r="A205" s="766"/>
      <c r="B205" s="766"/>
      <c r="C205" s="766"/>
      <c r="D205" s="766"/>
      <c r="E205" s="766"/>
      <c r="F205" s="766"/>
      <c r="G205" s="766"/>
      <c r="H205" s="766"/>
      <c r="I205" s="766"/>
      <c r="J205" s="766"/>
      <c r="K205" s="766"/>
      <c r="L205" s="766"/>
      <c r="M205" s="766"/>
      <c r="N205" s="766"/>
      <c r="O205" s="766"/>
      <c r="P205" s="766"/>
      <c r="Q205" s="766"/>
      <c r="R205" s="766"/>
      <c r="S205" s="766"/>
      <c r="T205" s="766"/>
      <c r="U205" s="766"/>
      <c r="V205" s="766"/>
      <c r="W205" s="766"/>
      <c r="X205" s="766"/>
      <c r="Y205" s="766"/>
      <c r="Z205" s="766"/>
    </row>
    <row r="206" spans="1:26" ht="15.75" customHeight="1" x14ac:dyDescent="0.25">
      <c r="A206" s="766"/>
      <c r="B206" s="766"/>
      <c r="C206" s="766"/>
      <c r="D206" s="766"/>
      <c r="E206" s="766"/>
      <c r="F206" s="766"/>
      <c r="G206" s="766"/>
      <c r="H206" s="766"/>
      <c r="I206" s="766"/>
      <c r="J206" s="766"/>
      <c r="K206" s="766"/>
      <c r="L206" s="766"/>
      <c r="M206" s="766"/>
      <c r="N206" s="766"/>
      <c r="O206" s="766"/>
      <c r="P206" s="766"/>
      <c r="Q206" s="766"/>
      <c r="R206" s="766"/>
      <c r="S206" s="766"/>
      <c r="T206" s="766"/>
      <c r="U206" s="766"/>
      <c r="V206" s="766"/>
      <c r="W206" s="766"/>
      <c r="X206" s="766"/>
      <c r="Y206" s="766"/>
      <c r="Z206" s="766"/>
    </row>
    <row r="207" spans="1:26" ht="15.75" customHeight="1" x14ac:dyDescent="0.25">
      <c r="A207" s="766"/>
      <c r="B207" s="766"/>
      <c r="C207" s="766"/>
      <c r="D207" s="766"/>
      <c r="E207" s="766"/>
      <c r="F207" s="766"/>
      <c r="G207" s="766"/>
      <c r="H207" s="766"/>
      <c r="I207" s="766"/>
      <c r="J207" s="766"/>
      <c r="K207" s="766"/>
      <c r="L207" s="766"/>
      <c r="M207" s="766"/>
      <c r="N207" s="766"/>
      <c r="O207" s="766"/>
      <c r="P207" s="766"/>
      <c r="Q207" s="766"/>
      <c r="R207" s="766"/>
      <c r="S207" s="766"/>
      <c r="T207" s="766"/>
      <c r="U207" s="766"/>
      <c r="V207" s="766"/>
      <c r="W207" s="766"/>
      <c r="X207" s="766"/>
      <c r="Y207" s="766"/>
      <c r="Z207" s="766"/>
    </row>
    <row r="208" spans="1:26" ht="15.75" customHeight="1" x14ac:dyDescent="0.25">
      <c r="A208" s="766"/>
      <c r="B208" s="766"/>
      <c r="C208" s="766"/>
      <c r="D208" s="766"/>
      <c r="E208" s="766"/>
      <c r="F208" s="766"/>
      <c r="G208" s="766"/>
      <c r="H208" s="766"/>
      <c r="I208" s="766"/>
      <c r="J208" s="766"/>
      <c r="K208" s="766"/>
      <c r="L208" s="766"/>
      <c r="M208" s="766"/>
      <c r="N208" s="766"/>
      <c r="O208" s="766"/>
      <c r="P208" s="766"/>
      <c r="Q208" s="766"/>
      <c r="R208" s="766"/>
      <c r="S208" s="766"/>
      <c r="T208" s="766"/>
      <c r="U208" s="766"/>
      <c r="V208" s="766"/>
      <c r="W208" s="766"/>
      <c r="X208" s="766"/>
      <c r="Y208" s="766"/>
      <c r="Z208" s="766"/>
    </row>
    <row r="209" spans="1:26" ht="15.75" customHeight="1" x14ac:dyDescent="0.25">
      <c r="A209" s="766"/>
      <c r="B209" s="766"/>
      <c r="C209" s="766"/>
      <c r="D209" s="766"/>
      <c r="E209" s="766"/>
      <c r="F209" s="766"/>
      <c r="G209" s="766"/>
      <c r="H209" s="766"/>
      <c r="I209" s="766"/>
      <c r="J209" s="766"/>
      <c r="K209" s="766"/>
      <c r="L209" s="766"/>
      <c r="M209" s="766"/>
      <c r="N209" s="766"/>
      <c r="O209" s="766"/>
      <c r="P209" s="766"/>
      <c r="Q209" s="766"/>
      <c r="R209" s="766"/>
      <c r="S209" s="766"/>
      <c r="T209" s="766"/>
      <c r="U209" s="766"/>
      <c r="V209" s="766"/>
      <c r="W209" s="766"/>
      <c r="X209" s="766"/>
      <c r="Y209" s="766"/>
      <c r="Z209" s="766"/>
    </row>
    <row r="210" spans="1:26" ht="15.75" customHeight="1" x14ac:dyDescent="0.25">
      <c r="A210" s="766"/>
      <c r="B210" s="766"/>
      <c r="C210" s="766"/>
      <c r="D210" s="766"/>
      <c r="E210" s="766"/>
      <c r="F210" s="766"/>
      <c r="G210" s="766"/>
      <c r="H210" s="766"/>
      <c r="I210" s="766"/>
      <c r="J210" s="766"/>
      <c r="K210" s="766"/>
      <c r="L210" s="766"/>
      <c r="M210" s="766"/>
      <c r="N210" s="766"/>
      <c r="O210" s="766"/>
      <c r="P210" s="766"/>
      <c r="Q210" s="766"/>
      <c r="R210" s="766"/>
      <c r="S210" s="766"/>
      <c r="T210" s="766"/>
      <c r="U210" s="766"/>
      <c r="V210" s="766"/>
      <c r="W210" s="766"/>
      <c r="X210" s="766"/>
      <c r="Y210" s="766"/>
      <c r="Z210" s="766"/>
    </row>
    <row r="211" spans="1:26" ht="15.75" customHeight="1" x14ac:dyDescent="0.25">
      <c r="A211" s="766"/>
      <c r="B211" s="766"/>
      <c r="C211" s="766"/>
      <c r="D211" s="766"/>
      <c r="E211" s="766"/>
      <c r="F211" s="766"/>
      <c r="G211" s="766"/>
      <c r="H211" s="766"/>
      <c r="I211" s="766"/>
      <c r="J211" s="766"/>
      <c r="K211" s="766"/>
      <c r="L211" s="766"/>
      <c r="M211" s="766"/>
      <c r="N211" s="766"/>
      <c r="O211" s="766"/>
      <c r="P211" s="766"/>
      <c r="Q211" s="766"/>
      <c r="R211" s="766"/>
      <c r="S211" s="766"/>
      <c r="T211" s="766"/>
      <c r="U211" s="766"/>
      <c r="V211" s="766"/>
      <c r="W211" s="766"/>
      <c r="X211" s="766"/>
      <c r="Y211" s="766"/>
      <c r="Z211" s="766"/>
    </row>
    <row r="212" spans="1:26" ht="15.75" customHeight="1" x14ac:dyDescent="0.25">
      <c r="A212" s="766"/>
      <c r="B212" s="766"/>
      <c r="C212" s="766"/>
      <c r="D212" s="766"/>
      <c r="E212" s="766"/>
      <c r="F212" s="766"/>
      <c r="G212" s="766"/>
      <c r="H212" s="766"/>
      <c r="I212" s="766"/>
      <c r="J212" s="766"/>
      <c r="K212" s="766"/>
      <c r="L212" s="766"/>
      <c r="M212" s="766"/>
      <c r="N212" s="766"/>
      <c r="O212" s="766"/>
      <c r="P212" s="766"/>
      <c r="Q212" s="766"/>
      <c r="R212" s="766"/>
      <c r="S212" s="766"/>
      <c r="T212" s="766"/>
      <c r="U212" s="766"/>
      <c r="V212" s="766"/>
      <c r="W212" s="766"/>
      <c r="X212" s="766"/>
      <c r="Y212" s="766"/>
      <c r="Z212" s="766"/>
    </row>
    <row r="213" spans="1:26" ht="15.75" customHeight="1" x14ac:dyDescent="0.25">
      <c r="A213" s="766"/>
      <c r="B213" s="766"/>
      <c r="C213" s="766"/>
      <c r="D213" s="766"/>
      <c r="E213" s="766"/>
      <c r="F213" s="766"/>
      <c r="G213" s="766"/>
      <c r="H213" s="766"/>
      <c r="I213" s="766"/>
      <c r="J213" s="766"/>
      <c r="K213" s="766"/>
      <c r="L213" s="766"/>
      <c r="M213" s="766"/>
      <c r="N213" s="766"/>
      <c r="O213" s="766"/>
      <c r="P213" s="766"/>
      <c r="Q213" s="766"/>
      <c r="R213" s="766"/>
      <c r="S213" s="766"/>
      <c r="T213" s="766"/>
      <c r="U213" s="766"/>
      <c r="V213" s="766"/>
      <c r="W213" s="766"/>
      <c r="X213" s="766"/>
      <c r="Y213" s="766"/>
      <c r="Z213" s="766"/>
    </row>
    <row r="214" spans="1:26" ht="15.75" customHeight="1" x14ac:dyDescent="0.25">
      <c r="A214" s="766"/>
      <c r="B214" s="766"/>
      <c r="C214" s="766"/>
      <c r="D214" s="766"/>
      <c r="E214" s="766"/>
      <c r="F214" s="766"/>
      <c r="G214" s="766"/>
      <c r="H214" s="766"/>
      <c r="I214" s="766"/>
      <c r="J214" s="766"/>
      <c r="K214" s="766"/>
      <c r="L214" s="766"/>
      <c r="M214" s="766"/>
      <c r="N214" s="766"/>
      <c r="O214" s="766"/>
      <c r="P214" s="766"/>
      <c r="Q214" s="766"/>
      <c r="R214" s="766"/>
      <c r="S214" s="766"/>
      <c r="T214" s="766"/>
      <c r="U214" s="766"/>
      <c r="V214" s="766"/>
      <c r="W214" s="766"/>
      <c r="X214" s="766"/>
      <c r="Y214" s="766"/>
      <c r="Z214" s="766"/>
    </row>
    <row r="215" spans="1:26" ht="15.75" customHeight="1" x14ac:dyDescent="0.25">
      <c r="A215" s="766"/>
      <c r="B215" s="766"/>
      <c r="C215" s="766"/>
      <c r="D215" s="766"/>
      <c r="E215" s="766"/>
      <c r="F215" s="766"/>
      <c r="G215" s="766"/>
      <c r="H215" s="766"/>
      <c r="I215" s="766"/>
      <c r="J215" s="766"/>
      <c r="K215" s="766"/>
      <c r="L215" s="766"/>
      <c r="M215" s="766"/>
      <c r="N215" s="766"/>
      <c r="O215" s="766"/>
      <c r="P215" s="766"/>
      <c r="Q215" s="766"/>
      <c r="R215" s="766"/>
      <c r="S215" s="766"/>
      <c r="T215" s="766"/>
      <c r="U215" s="766"/>
      <c r="V215" s="766"/>
      <c r="W215" s="766"/>
      <c r="X215" s="766"/>
      <c r="Y215" s="766"/>
      <c r="Z215" s="766"/>
    </row>
    <row r="216" spans="1:26" ht="15.75" customHeight="1" x14ac:dyDescent="0.25">
      <c r="A216" s="766"/>
      <c r="B216" s="766"/>
      <c r="C216" s="766"/>
      <c r="D216" s="766"/>
      <c r="E216" s="766"/>
      <c r="F216" s="766"/>
      <c r="G216" s="766"/>
      <c r="H216" s="766"/>
      <c r="I216" s="766"/>
      <c r="J216" s="766"/>
      <c r="K216" s="766"/>
      <c r="L216" s="766"/>
      <c r="M216" s="766"/>
      <c r="N216" s="766"/>
      <c r="O216" s="766"/>
      <c r="P216" s="766"/>
      <c r="Q216" s="766"/>
      <c r="R216" s="766"/>
      <c r="S216" s="766"/>
      <c r="T216" s="766"/>
      <c r="U216" s="766"/>
      <c r="V216" s="766"/>
      <c r="W216" s="766"/>
      <c r="X216" s="766"/>
      <c r="Y216" s="766"/>
      <c r="Z216" s="766"/>
    </row>
    <row r="217" spans="1:26" ht="15.75" customHeight="1" x14ac:dyDescent="0.25">
      <c r="A217" s="766"/>
      <c r="B217" s="766"/>
      <c r="C217" s="766"/>
      <c r="D217" s="766"/>
      <c r="E217" s="766"/>
      <c r="F217" s="766"/>
      <c r="G217" s="766"/>
      <c r="H217" s="766"/>
      <c r="I217" s="766"/>
      <c r="J217" s="766"/>
      <c r="K217" s="766"/>
      <c r="L217" s="766"/>
      <c r="M217" s="766"/>
      <c r="N217" s="766"/>
      <c r="O217" s="766"/>
      <c r="P217" s="766"/>
      <c r="Q217" s="766"/>
      <c r="R217" s="766"/>
      <c r="S217" s="766"/>
      <c r="T217" s="766"/>
      <c r="U217" s="766"/>
      <c r="V217" s="766"/>
      <c r="W217" s="766"/>
      <c r="X217" s="766"/>
      <c r="Y217" s="766"/>
      <c r="Z217" s="766"/>
    </row>
    <row r="218" spans="1:26" ht="15.75" customHeight="1" x14ac:dyDescent="0.25">
      <c r="A218" s="766"/>
      <c r="B218" s="766"/>
      <c r="C218" s="766"/>
      <c r="D218" s="766"/>
      <c r="E218" s="766"/>
      <c r="F218" s="766"/>
      <c r="G218" s="766"/>
      <c r="H218" s="766"/>
      <c r="I218" s="766"/>
      <c r="J218" s="766"/>
      <c r="K218" s="766"/>
      <c r="L218" s="766"/>
      <c r="M218" s="766"/>
      <c r="N218" s="766"/>
      <c r="O218" s="766"/>
      <c r="P218" s="766"/>
      <c r="Q218" s="766"/>
      <c r="R218" s="766"/>
      <c r="S218" s="766"/>
      <c r="T218" s="766"/>
      <c r="U218" s="766"/>
      <c r="V218" s="766"/>
      <c r="W218" s="766"/>
      <c r="X218" s="766"/>
      <c r="Y218" s="766"/>
      <c r="Z218" s="766"/>
    </row>
    <row r="219" spans="1:26" ht="15.75" customHeight="1" x14ac:dyDescent="0.25">
      <c r="A219" s="766"/>
      <c r="B219" s="766"/>
      <c r="C219" s="766"/>
      <c r="D219" s="766"/>
      <c r="E219" s="766"/>
      <c r="F219" s="766"/>
      <c r="G219" s="766"/>
      <c r="H219" s="766"/>
      <c r="I219" s="766"/>
      <c r="J219" s="766"/>
      <c r="K219" s="766"/>
      <c r="L219" s="766"/>
      <c r="M219" s="766"/>
      <c r="N219" s="766"/>
      <c r="O219" s="766"/>
      <c r="P219" s="766"/>
      <c r="Q219" s="766"/>
      <c r="R219" s="766"/>
      <c r="S219" s="766"/>
      <c r="T219" s="766"/>
      <c r="U219" s="766"/>
      <c r="V219" s="766"/>
      <c r="W219" s="766"/>
      <c r="X219" s="766"/>
      <c r="Y219" s="766"/>
      <c r="Z219" s="766"/>
    </row>
    <row r="220" spans="1:26" ht="15.75" customHeight="1" x14ac:dyDescent="0.25">
      <c r="A220" s="766"/>
      <c r="B220" s="766"/>
      <c r="C220" s="766"/>
      <c r="D220" s="766"/>
      <c r="E220" s="766"/>
      <c r="F220" s="766"/>
      <c r="G220" s="766"/>
      <c r="H220" s="766"/>
      <c r="I220" s="766"/>
      <c r="J220" s="766"/>
      <c r="K220" s="766"/>
      <c r="L220" s="766"/>
      <c r="M220" s="766"/>
      <c r="N220" s="766"/>
      <c r="O220" s="766"/>
      <c r="P220" s="766"/>
      <c r="Q220" s="766"/>
      <c r="R220" s="766"/>
      <c r="S220" s="766"/>
      <c r="T220" s="766"/>
      <c r="U220" s="766"/>
      <c r="V220" s="766"/>
      <c r="W220" s="766"/>
      <c r="X220" s="766"/>
      <c r="Y220" s="766"/>
      <c r="Z220" s="766"/>
    </row>
    <row r="221" spans="1:26" ht="15.75" customHeight="1" x14ac:dyDescent="0.25">
      <c r="A221" s="766"/>
      <c r="B221" s="766"/>
      <c r="C221" s="766"/>
      <c r="D221" s="766"/>
      <c r="E221" s="766"/>
      <c r="F221" s="766"/>
      <c r="G221" s="766"/>
      <c r="H221" s="766"/>
      <c r="I221" s="766"/>
      <c r="J221" s="766"/>
      <c r="K221" s="766"/>
      <c r="L221" s="766"/>
      <c r="M221" s="766"/>
      <c r="N221" s="766"/>
      <c r="O221" s="766"/>
      <c r="P221" s="766"/>
      <c r="Q221" s="766"/>
      <c r="R221" s="766"/>
      <c r="S221" s="766"/>
      <c r="T221" s="766"/>
      <c r="U221" s="766"/>
      <c r="V221" s="766"/>
      <c r="W221" s="766"/>
      <c r="X221" s="766"/>
      <c r="Y221" s="766"/>
      <c r="Z221" s="766"/>
    </row>
    <row r="222" spans="1:26" ht="15.75" customHeight="1" x14ac:dyDescent="0.25">
      <c r="A222" s="766"/>
      <c r="B222" s="766"/>
      <c r="C222" s="766"/>
      <c r="D222" s="766"/>
      <c r="E222" s="766"/>
      <c r="F222" s="766"/>
      <c r="G222" s="766"/>
      <c r="H222" s="766"/>
      <c r="I222" s="766"/>
      <c r="J222" s="766"/>
      <c r="K222" s="766"/>
      <c r="L222" s="766"/>
      <c r="M222" s="766"/>
      <c r="N222" s="766"/>
      <c r="O222" s="766"/>
      <c r="P222" s="766"/>
      <c r="Q222" s="766"/>
      <c r="R222" s="766"/>
      <c r="S222" s="766"/>
      <c r="T222" s="766"/>
      <c r="U222" s="766"/>
      <c r="V222" s="766"/>
      <c r="W222" s="766"/>
      <c r="X222" s="766"/>
      <c r="Y222" s="766"/>
      <c r="Z222" s="766"/>
    </row>
    <row r="223" spans="1:26" ht="15.75" customHeight="1" x14ac:dyDescent="0.25">
      <c r="A223" s="766"/>
      <c r="B223" s="766"/>
      <c r="C223" s="766"/>
      <c r="D223" s="766"/>
      <c r="E223" s="766"/>
      <c r="F223" s="766"/>
      <c r="G223" s="766"/>
      <c r="H223" s="766"/>
      <c r="I223" s="766"/>
      <c r="J223" s="766"/>
      <c r="K223" s="766"/>
      <c r="L223" s="766"/>
      <c r="M223" s="766"/>
      <c r="N223" s="766"/>
      <c r="O223" s="766"/>
      <c r="P223" s="766"/>
      <c r="Q223" s="766"/>
      <c r="R223" s="766"/>
      <c r="S223" s="766"/>
      <c r="T223" s="766"/>
      <c r="U223" s="766"/>
      <c r="V223" s="766"/>
      <c r="W223" s="766"/>
      <c r="X223" s="766"/>
      <c r="Y223" s="766"/>
      <c r="Z223" s="766"/>
    </row>
    <row r="224" spans="1:26" ht="15.75" customHeight="1" x14ac:dyDescent="0.25">
      <c r="A224" s="766"/>
      <c r="B224" s="766"/>
      <c r="C224" s="766"/>
      <c r="D224" s="766"/>
      <c r="E224" s="766"/>
      <c r="F224" s="766"/>
      <c r="G224" s="766"/>
      <c r="H224" s="766"/>
      <c r="I224" s="766"/>
      <c r="J224" s="766"/>
      <c r="K224" s="766"/>
      <c r="L224" s="766"/>
      <c r="M224" s="766"/>
      <c r="N224" s="766"/>
      <c r="O224" s="766"/>
      <c r="P224" s="766"/>
      <c r="Q224" s="766"/>
      <c r="R224" s="766"/>
      <c r="S224" s="766"/>
      <c r="T224" s="766"/>
      <c r="U224" s="766"/>
      <c r="V224" s="766"/>
      <c r="W224" s="766"/>
      <c r="X224" s="766"/>
      <c r="Y224" s="766"/>
      <c r="Z224" s="766"/>
    </row>
    <row r="225" spans="1:26" ht="15.75" customHeight="1" x14ac:dyDescent="0.25">
      <c r="A225" s="766"/>
      <c r="B225" s="766"/>
      <c r="C225" s="766"/>
      <c r="D225" s="766"/>
      <c r="E225" s="766"/>
      <c r="F225" s="766"/>
      <c r="G225" s="766"/>
      <c r="H225" s="766"/>
      <c r="I225" s="766"/>
      <c r="J225" s="766"/>
      <c r="K225" s="766"/>
      <c r="L225" s="766"/>
      <c r="M225" s="766"/>
      <c r="N225" s="766"/>
      <c r="O225" s="766"/>
      <c r="P225" s="766"/>
      <c r="Q225" s="766"/>
      <c r="R225" s="766"/>
      <c r="S225" s="766"/>
      <c r="T225" s="766"/>
      <c r="U225" s="766"/>
      <c r="V225" s="766"/>
      <c r="W225" s="766"/>
      <c r="X225" s="766"/>
      <c r="Y225" s="766"/>
      <c r="Z225" s="766"/>
    </row>
    <row r="226" spans="1:26" ht="15.75" customHeight="1" x14ac:dyDescent="0.25">
      <c r="A226" s="766"/>
      <c r="B226" s="766"/>
      <c r="C226" s="766"/>
      <c r="D226" s="766"/>
      <c r="E226" s="766"/>
      <c r="F226" s="766"/>
      <c r="G226" s="766"/>
      <c r="H226" s="766"/>
      <c r="I226" s="766"/>
      <c r="J226" s="766"/>
      <c r="K226" s="766"/>
      <c r="L226" s="766"/>
      <c r="M226" s="766"/>
      <c r="N226" s="766"/>
      <c r="O226" s="766"/>
      <c r="P226" s="766"/>
      <c r="Q226" s="766"/>
      <c r="R226" s="766"/>
      <c r="S226" s="766"/>
      <c r="T226" s="766"/>
      <c r="U226" s="766"/>
      <c r="V226" s="766"/>
      <c r="W226" s="766"/>
      <c r="X226" s="766"/>
      <c r="Y226" s="766"/>
      <c r="Z226" s="766"/>
    </row>
    <row r="227" spans="1:26" ht="15.75" customHeight="1" x14ac:dyDescent="0.25">
      <c r="A227" s="766"/>
      <c r="B227" s="766"/>
      <c r="C227" s="766"/>
      <c r="D227" s="766"/>
      <c r="E227" s="766"/>
      <c r="F227" s="766"/>
      <c r="G227" s="766"/>
      <c r="H227" s="766"/>
      <c r="I227" s="766"/>
      <c r="J227" s="766"/>
      <c r="K227" s="766"/>
      <c r="L227" s="766"/>
      <c r="M227" s="766"/>
      <c r="N227" s="766"/>
      <c r="O227" s="766"/>
      <c r="P227" s="766"/>
      <c r="Q227" s="766"/>
      <c r="R227" s="766"/>
      <c r="S227" s="766"/>
      <c r="T227" s="766"/>
      <c r="U227" s="766"/>
      <c r="V227" s="766"/>
      <c r="W227" s="766"/>
      <c r="X227" s="766"/>
      <c r="Y227" s="766"/>
      <c r="Z227" s="766"/>
    </row>
    <row r="228" spans="1:26" ht="15.75" customHeight="1" x14ac:dyDescent="0.25">
      <c r="A228" s="766"/>
      <c r="B228" s="766"/>
      <c r="C228" s="766"/>
      <c r="D228" s="766"/>
      <c r="E228" s="766"/>
      <c r="F228" s="766"/>
      <c r="G228" s="766"/>
      <c r="H228" s="766"/>
      <c r="I228" s="766"/>
      <c r="J228" s="766"/>
      <c r="K228" s="766"/>
      <c r="L228" s="766"/>
      <c r="M228" s="766"/>
      <c r="N228" s="766"/>
      <c r="O228" s="766"/>
      <c r="P228" s="766"/>
      <c r="Q228" s="766"/>
      <c r="R228" s="766"/>
      <c r="S228" s="766"/>
      <c r="T228" s="766"/>
      <c r="U228" s="766"/>
      <c r="V228" s="766"/>
      <c r="W228" s="766"/>
      <c r="X228" s="766"/>
      <c r="Y228" s="766"/>
      <c r="Z228" s="766"/>
    </row>
    <row r="229" spans="1:26" ht="15.75" customHeight="1" x14ac:dyDescent="0.25">
      <c r="A229" s="766"/>
      <c r="B229" s="766"/>
      <c r="C229" s="766"/>
      <c r="D229" s="766"/>
      <c r="E229" s="766"/>
      <c r="F229" s="766"/>
      <c r="G229" s="766"/>
      <c r="H229" s="766"/>
      <c r="I229" s="766"/>
      <c r="J229" s="766"/>
      <c r="K229" s="766"/>
      <c r="L229" s="766"/>
      <c r="M229" s="766"/>
      <c r="N229" s="766"/>
      <c r="O229" s="766"/>
      <c r="P229" s="766"/>
      <c r="Q229" s="766"/>
      <c r="R229" s="766"/>
      <c r="S229" s="766"/>
      <c r="T229" s="766"/>
      <c r="U229" s="766"/>
      <c r="V229" s="766"/>
      <c r="W229" s="766"/>
      <c r="X229" s="766"/>
      <c r="Y229" s="766"/>
      <c r="Z229" s="766"/>
    </row>
    <row r="230" spans="1:26" ht="15.75" customHeight="1" x14ac:dyDescent="0.25">
      <c r="A230" s="766"/>
      <c r="B230" s="766"/>
      <c r="C230" s="766"/>
      <c r="D230" s="766"/>
      <c r="E230" s="766"/>
      <c r="F230" s="766"/>
      <c r="G230" s="766"/>
      <c r="H230" s="766"/>
      <c r="I230" s="766"/>
      <c r="J230" s="766"/>
      <c r="K230" s="766"/>
      <c r="L230" s="766"/>
      <c r="M230" s="766"/>
      <c r="N230" s="766"/>
      <c r="O230" s="766"/>
      <c r="P230" s="766"/>
      <c r="Q230" s="766"/>
      <c r="R230" s="766"/>
      <c r="S230" s="766"/>
      <c r="T230" s="766"/>
      <c r="U230" s="766"/>
      <c r="V230" s="766"/>
      <c r="W230" s="766"/>
      <c r="X230" s="766"/>
      <c r="Y230" s="766"/>
      <c r="Z230" s="766"/>
    </row>
    <row r="231" spans="1:26" ht="15.75" customHeight="1" x14ac:dyDescent="0.25">
      <c r="A231" s="766"/>
      <c r="B231" s="766"/>
      <c r="C231" s="766"/>
      <c r="D231" s="766"/>
      <c r="E231" s="766"/>
      <c r="F231" s="766"/>
      <c r="G231" s="766"/>
      <c r="H231" s="766"/>
      <c r="I231" s="766"/>
      <c r="J231" s="766"/>
      <c r="K231" s="766"/>
      <c r="L231" s="766"/>
      <c r="M231" s="766"/>
      <c r="N231" s="766"/>
      <c r="O231" s="766"/>
      <c r="P231" s="766"/>
      <c r="Q231" s="766"/>
      <c r="R231" s="766"/>
      <c r="S231" s="766"/>
      <c r="T231" s="766"/>
      <c r="U231" s="766"/>
      <c r="V231" s="766"/>
      <c r="W231" s="766"/>
      <c r="X231" s="766"/>
      <c r="Y231" s="766"/>
      <c r="Z231" s="766"/>
    </row>
    <row r="232" spans="1:26" ht="15.75" customHeight="1" x14ac:dyDescent="0.25">
      <c r="A232" s="766"/>
      <c r="B232" s="766"/>
      <c r="C232" s="766"/>
      <c r="D232" s="766"/>
      <c r="E232" s="766"/>
      <c r="F232" s="766"/>
      <c r="G232" s="766"/>
      <c r="H232" s="766"/>
      <c r="I232" s="766"/>
      <c r="J232" s="766"/>
      <c r="K232" s="766"/>
      <c r="L232" s="766"/>
      <c r="M232" s="766"/>
      <c r="N232" s="766"/>
      <c r="O232" s="766"/>
      <c r="P232" s="766"/>
      <c r="Q232" s="766"/>
      <c r="R232" s="766"/>
      <c r="S232" s="766"/>
      <c r="T232" s="766"/>
      <c r="U232" s="766"/>
      <c r="V232" s="766"/>
      <c r="W232" s="766"/>
      <c r="X232" s="766"/>
      <c r="Y232" s="766"/>
      <c r="Z232" s="766"/>
    </row>
    <row r="233" spans="1:26" ht="15.75" customHeight="1" x14ac:dyDescent="0.25">
      <c r="A233" s="766"/>
      <c r="B233" s="766"/>
      <c r="C233" s="766"/>
      <c r="D233" s="766"/>
      <c r="E233" s="766"/>
      <c r="F233" s="766"/>
      <c r="G233" s="766"/>
      <c r="H233" s="766"/>
      <c r="I233" s="766"/>
      <c r="J233" s="766"/>
      <c r="K233" s="766"/>
      <c r="L233" s="766"/>
      <c r="M233" s="766"/>
      <c r="N233" s="766"/>
      <c r="O233" s="766"/>
      <c r="P233" s="766"/>
      <c r="Q233" s="766"/>
      <c r="R233" s="766"/>
      <c r="S233" s="766"/>
      <c r="T233" s="766"/>
      <c r="U233" s="766"/>
      <c r="V233" s="766"/>
      <c r="W233" s="766"/>
      <c r="X233" s="766"/>
      <c r="Y233" s="766"/>
      <c r="Z233" s="766"/>
    </row>
    <row r="234" spans="1:26" ht="15.75" customHeight="1" x14ac:dyDescent="0.25">
      <c r="A234" s="766"/>
      <c r="B234" s="766"/>
      <c r="C234" s="766"/>
      <c r="D234" s="766"/>
      <c r="E234" s="766"/>
      <c r="F234" s="766"/>
      <c r="G234" s="766"/>
      <c r="H234" s="766"/>
      <c r="I234" s="766"/>
      <c r="J234" s="766"/>
      <c r="K234" s="766"/>
      <c r="L234" s="766"/>
      <c r="M234" s="766"/>
      <c r="N234" s="766"/>
      <c r="O234" s="766"/>
      <c r="P234" s="766"/>
      <c r="Q234" s="766"/>
      <c r="R234" s="766"/>
      <c r="S234" s="766"/>
      <c r="T234" s="766"/>
      <c r="U234" s="766"/>
      <c r="V234" s="766"/>
      <c r="W234" s="766"/>
      <c r="X234" s="766"/>
      <c r="Y234" s="766"/>
      <c r="Z234" s="766"/>
    </row>
    <row r="235" spans="1:26" ht="15.75" customHeight="1" x14ac:dyDescent="0.25">
      <c r="A235" s="766"/>
      <c r="B235" s="766"/>
      <c r="C235" s="766"/>
      <c r="D235" s="766"/>
      <c r="E235" s="766"/>
      <c r="F235" s="766"/>
      <c r="G235" s="766"/>
      <c r="H235" s="766"/>
      <c r="I235" s="766"/>
      <c r="J235" s="766"/>
      <c r="K235" s="766"/>
      <c r="L235" s="766"/>
      <c r="M235" s="766"/>
      <c r="N235" s="766"/>
      <c r="O235" s="766"/>
      <c r="P235" s="766"/>
      <c r="Q235" s="766"/>
      <c r="R235" s="766"/>
      <c r="S235" s="766"/>
      <c r="T235" s="766"/>
      <c r="U235" s="766"/>
      <c r="V235" s="766"/>
      <c r="W235" s="766"/>
      <c r="X235" s="766"/>
      <c r="Y235" s="766"/>
      <c r="Z235" s="766"/>
    </row>
    <row r="236" spans="1:26" ht="15.75" customHeight="1" x14ac:dyDescent="0.25">
      <c r="A236" s="766"/>
      <c r="B236" s="766"/>
      <c r="C236" s="766"/>
      <c r="D236" s="766"/>
      <c r="E236" s="766"/>
      <c r="F236" s="766"/>
      <c r="G236" s="766"/>
      <c r="H236" s="766"/>
      <c r="I236" s="766"/>
      <c r="J236" s="766"/>
      <c r="K236" s="766"/>
      <c r="L236" s="766"/>
      <c r="M236" s="766"/>
      <c r="N236" s="766"/>
      <c r="O236" s="766"/>
      <c r="P236" s="766"/>
      <c r="Q236" s="766"/>
      <c r="R236" s="766"/>
      <c r="S236" s="766"/>
      <c r="T236" s="766"/>
      <c r="U236" s="766"/>
      <c r="V236" s="766"/>
      <c r="W236" s="766"/>
      <c r="X236" s="766"/>
      <c r="Y236" s="766"/>
      <c r="Z236" s="766"/>
    </row>
    <row r="237" spans="1:26" ht="15.75" customHeight="1" x14ac:dyDescent="0.25">
      <c r="A237" s="766"/>
      <c r="B237" s="766"/>
      <c r="C237" s="766"/>
      <c r="D237" s="766"/>
      <c r="E237" s="766"/>
      <c r="F237" s="766"/>
      <c r="G237" s="766"/>
      <c r="H237" s="766"/>
      <c r="I237" s="766"/>
      <c r="J237" s="766"/>
      <c r="K237" s="766"/>
      <c r="L237" s="766"/>
      <c r="M237" s="766"/>
      <c r="N237" s="766"/>
      <c r="O237" s="766"/>
      <c r="P237" s="766"/>
      <c r="Q237" s="766"/>
      <c r="R237" s="766"/>
      <c r="S237" s="766"/>
      <c r="T237" s="766"/>
      <c r="U237" s="766"/>
      <c r="V237" s="766"/>
      <c r="W237" s="766"/>
      <c r="X237" s="766"/>
      <c r="Y237" s="766"/>
      <c r="Z237" s="766"/>
    </row>
    <row r="238" spans="1:26" ht="15.75" customHeight="1" x14ac:dyDescent="0.25">
      <c r="A238" s="766"/>
      <c r="B238" s="766"/>
      <c r="C238" s="766"/>
      <c r="D238" s="766"/>
      <c r="E238" s="766"/>
      <c r="F238" s="766"/>
      <c r="G238" s="766"/>
      <c r="H238" s="766"/>
      <c r="I238" s="766"/>
      <c r="J238" s="766"/>
      <c r="K238" s="766"/>
      <c r="L238" s="766"/>
      <c r="M238" s="766"/>
      <c r="N238" s="766"/>
      <c r="O238" s="766"/>
      <c r="P238" s="766"/>
      <c r="Q238" s="766"/>
      <c r="R238" s="766"/>
      <c r="S238" s="766"/>
      <c r="T238" s="766"/>
      <c r="U238" s="766"/>
      <c r="V238" s="766"/>
      <c r="W238" s="766"/>
      <c r="X238" s="766"/>
      <c r="Y238" s="766"/>
      <c r="Z238" s="766"/>
    </row>
    <row r="239" spans="1:26" ht="15.75" customHeight="1" x14ac:dyDescent="0.25">
      <c r="A239" s="766"/>
      <c r="B239" s="766"/>
      <c r="C239" s="766"/>
      <c r="D239" s="766"/>
      <c r="E239" s="766"/>
      <c r="F239" s="766"/>
      <c r="G239" s="766"/>
      <c r="H239" s="766"/>
      <c r="I239" s="766"/>
      <c r="J239" s="766"/>
      <c r="K239" s="766"/>
      <c r="L239" s="766"/>
      <c r="M239" s="766"/>
      <c r="N239" s="766"/>
      <c r="O239" s="766"/>
      <c r="P239" s="766"/>
      <c r="Q239" s="766"/>
      <c r="R239" s="766"/>
      <c r="S239" s="766"/>
      <c r="T239" s="766"/>
      <c r="U239" s="766"/>
      <c r="V239" s="766"/>
      <c r="W239" s="766"/>
      <c r="X239" s="766"/>
      <c r="Y239" s="766"/>
      <c r="Z239" s="766"/>
    </row>
    <row r="240" spans="1:26" ht="15.75" customHeight="1" x14ac:dyDescent="0.25">
      <c r="A240" s="766"/>
      <c r="B240" s="766"/>
      <c r="C240" s="766"/>
      <c r="D240" s="766"/>
      <c r="E240" s="766"/>
      <c r="F240" s="766"/>
      <c r="G240" s="766"/>
      <c r="H240" s="766"/>
      <c r="I240" s="766"/>
      <c r="J240" s="766"/>
      <c r="K240" s="766"/>
      <c r="L240" s="766"/>
      <c r="M240" s="766"/>
      <c r="N240" s="766"/>
      <c r="O240" s="766"/>
      <c r="P240" s="766"/>
      <c r="Q240" s="766"/>
      <c r="R240" s="766"/>
      <c r="S240" s="766"/>
      <c r="T240" s="766"/>
      <c r="U240" s="766"/>
      <c r="V240" s="766"/>
      <c r="W240" s="766"/>
      <c r="X240" s="766"/>
      <c r="Y240" s="766"/>
      <c r="Z240" s="766"/>
    </row>
    <row r="241" spans="1:26" ht="15.75" customHeight="1" x14ac:dyDescent="0.25">
      <c r="A241" s="766"/>
      <c r="B241" s="766"/>
      <c r="C241" s="766"/>
      <c r="D241" s="766"/>
      <c r="E241" s="766"/>
      <c r="F241" s="766"/>
      <c r="G241" s="766"/>
      <c r="H241" s="766"/>
      <c r="I241" s="766"/>
      <c r="J241" s="766"/>
      <c r="K241" s="766"/>
      <c r="L241" s="766"/>
      <c r="M241" s="766"/>
      <c r="N241" s="766"/>
      <c r="O241" s="766"/>
      <c r="P241" s="766"/>
      <c r="Q241" s="766"/>
      <c r="R241" s="766"/>
      <c r="S241" s="766"/>
      <c r="T241" s="766"/>
      <c r="U241" s="766"/>
      <c r="V241" s="766"/>
      <c r="W241" s="766"/>
      <c r="X241" s="766"/>
      <c r="Y241" s="766"/>
      <c r="Z241" s="766"/>
    </row>
    <row r="242" spans="1:26" ht="15.75" customHeight="1" x14ac:dyDescent="0.25">
      <c r="A242" s="766"/>
      <c r="B242" s="766"/>
      <c r="C242" s="766"/>
      <c r="D242" s="766"/>
      <c r="E242" s="766"/>
      <c r="F242" s="766"/>
      <c r="G242" s="766"/>
      <c r="H242" s="766"/>
      <c r="I242" s="766"/>
      <c r="J242" s="766"/>
      <c r="K242" s="766"/>
      <c r="L242" s="766"/>
      <c r="M242" s="766"/>
      <c r="N242" s="766"/>
      <c r="O242" s="766"/>
      <c r="P242" s="766"/>
      <c r="Q242" s="766"/>
      <c r="R242" s="766"/>
      <c r="S242" s="766"/>
      <c r="T242" s="766"/>
      <c r="U242" s="766"/>
      <c r="V242" s="766"/>
      <c r="W242" s="766"/>
      <c r="X242" s="766"/>
      <c r="Y242" s="766"/>
      <c r="Z242" s="766"/>
    </row>
    <row r="243" spans="1:26" ht="15.75" customHeight="1" x14ac:dyDescent="0.25">
      <c r="A243" s="766"/>
      <c r="B243" s="766"/>
      <c r="C243" s="766"/>
      <c r="D243" s="766"/>
      <c r="E243" s="766"/>
      <c r="F243" s="766"/>
      <c r="G243" s="766"/>
      <c r="H243" s="766"/>
      <c r="I243" s="766"/>
      <c r="J243" s="766"/>
      <c r="K243" s="766"/>
      <c r="L243" s="766"/>
      <c r="M243" s="766"/>
      <c r="N243" s="766"/>
      <c r="O243" s="766"/>
      <c r="P243" s="766"/>
      <c r="Q243" s="766"/>
      <c r="R243" s="766"/>
      <c r="S243" s="766"/>
      <c r="T243" s="766"/>
      <c r="U243" s="766"/>
      <c r="V243" s="766"/>
      <c r="W243" s="766"/>
      <c r="X243" s="766"/>
      <c r="Y243" s="766"/>
      <c r="Z243" s="766"/>
    </row>
    <row r="244" spans="1:26" ht="15.75" customHeight="1" x14ac:dyDescent="0.25">
      <c r="A244" s="766"/>
      <c r="B244" s="766"/>
      <c r="C244" s="766"/>
      <c r="D244" s="766"/>
      <c r="E244" s="766"/>
      <c r="F244" s="766"/>
      <c r="G244" s="766"/>
      <c r="H244" s="766"/>
      <c r="I244" s="766"/>
      <c r="J244" s="766"/>
      <c r="K244" s="766"/>
      <c r="L244" s="766"/>
      <c r="M244" s="766"/>
      <c r="N244" s="766"/>
      <c r="O244" s="766"/>
      <c r="P244" s="766"/>
      <c r="Q244" s="766"/>
      <c r="R244" s="766"/>
      <c r="S244" s="766"/>
      <c r="T244" s="766"/>
      <c r="U244" s="766"/>
      <c r="V244" s="766"/>
      <c r="W244" s="766"/>
      <c r="X244" s="766"/>
      <c r="Y244" s="766"/>
      <c r="Z244" s="766"/>
    </row>
    <row r="245" spans="1:26" ht="15.75" customHeight="1" x14ac:dyDescent="0.25">
      <c r="A245" s="766"/>
      <c r="B245" s="766"/>
      <c r="C245" s="766"/>
      <c r="D245" s="766"/>
      <c r="E245" s="766"/>
      <c r="F245" s="766"/>
      <c r="G245" s="766"/>
      <c r="H245" s="766"/>
      <c r="I245" s="766"/>
      <c r="J245" s="766"/>
      <c r="K245" s="766"/>
      <c r="L245" s="766"/>
      <c r="M245" s="766"/>
      <c r="N245" s="766"/>
      <c r="O245" s="766"/>
      <c r="P245" s="766"/>
      <c r="Q245" s="766"/>
      <c r="R245" s="766"/>
      <c r="S245" s="766"/>
      <c r="T245" s="766"/>
      <c r="U245" s="766"/>
      <c r="V245" s="766"/>
      <c r="W245" s="766"/>
      <c r="X245" s="766"/>
      <c r="Y245" s="766"/>
      <c r="Z245" s="766"/>
    </row>
    <row r="246" spans="1:26" ht="15.75" customHeight="1" x14ac:dyDescent="0.25">
      <c r="A246" s="766"/>
      <c r="B246" s="766"/>
      <c r="C246" s="766"/>
      <c r="D246" s="766"/>
      <c r="E246" s="766"/>
      <c r="F246" s="766"/>
      <c r="G246" s="766"/>
      <c r="H246" s="766"/>
      <c r="I246" s="766"/>
      <c r="J246" s="766"/>
      <c r="K246" s="766"/>
      <c r="L246" s="766"/>
      <c r="M246" s="766"/>
      <c r="N246" s="766"/>
      <c r="O246" s="766"/>
      <c r="P246" s="766"/>
      <c r="Q246" s="766"/>
      <c r="R246" s="766"/>
      <c r="S246" s="766"/>
      <c r="T246" s="766"/>
      <c r="U246" s="766"/>
      <c r="V246" s="766"/>
      <c r="W246" s="766"/>
      <c r="X246" s="766"/>
      <c r="Y246" s="766"/>
      <c r="Z246" s="766"/>
    </row>
    <row r="247" spans="1:26" ht="15.75" customHeight="1" x14ac:dyDescent="0.25">
      <c r="A247" s="766"/>
      <c r="B247" s="766"/>
      <c r="C247" s="766"/>
      <c r="D247" s="766"/>
      <c r="E247" s="766"/>
      <c r="F247" s="766"/>
      <c r="G247" s="766"/>
      <c r="H247" s="766"/>
      <c r="I247" s="766"/>
      <c r="J247" s="766"/>
      <c r="K247" s="766"/>
      <c r="L247" s="766"/>
      <c r="M247" s="766"/>
      <c r="N247" s="766"/>
      <c r="O247" s="766"/>
      <c r="P247" s="766"/>
      <c r="Q247" s="766"/>
      <c r="R247" s="766"/>
      <c r="S247" s="766"/>
      <c r="T247" s="766"/>
      <c r="U247" s="766"/>
      <c r="V247" s="766"/>
      <c r="W247" s="766"/>
      <c r="X247" s="766"/>
      <c r="Y247" s="766"/>
      <c r="Z247" s="766"/>
    </row>
    <row r="248" spans="1:26" ht="15.75" customHeight="1" x14ac:dyDescent="0.25">
      <c r="A248" s="766"/>
      <c r="B248" s="766"/>
      <c r="C248" s="766"/>
      <c r="D248" s="766"/>
      <c r="E248" s="766"/>
      <c r="F248" s="766"/>
      <c r="G248" s="766"/>
      <c r="H248" s="766"/>
      <c r="I248" s="766"/>
      <c r="J248" s="766"/>
      <c r="K248" s="766"/>
      <c r="L248" s="766"/>
      <c r="M248" s="766"/>
      <c r="N248" s="766"/>
      <c r="O248" s="766"/>
      <c r="P248" s="766"/>
      <c r="Q248" s="766"/>
      <c r="R248" s="766"/>
      <c r="S248" s="766"/>
      <c r="T248" s="766"/>
      <c r="U248" s="766"/>
      <c r="V248" s="766"/>
      <c r="W248" s="766"/>
      <c r="X248" s="766"/>
      <c r="Y248" s="766"/>
      <c r="Z248" s="766"/>
    </row>
    <row r="249" spans="1:26" ht="15.75" customHeight="1" x14ac:dyDescent="0.25">
      <c r="A249" s="766"/>
      <c r="B249" s="766"/>
      <c r="C249" s="766"/>
      <c r="D249" s="766"/>
      <c r="E249" s="766"/>
      <c r="F249" s="766"/>
      <c r="G249" s="766"/>
      <c r="H249" s="766"/>
      <c r="I249" s="766"/>
      <c r="J249" s="766"/>
      <c r="K249" s="766"/>
      <c r="L249" s="766"/>
      <c r="M249" s="766"/>
      <c r="N249" s="766"/>
      <c r="O249" s="766"/>
      <c r="P249" s="766"/>
      <c r="Q249" s="766"/>
      <c r="R249" s="766"/>
      <c r="S249" s="766"/>
      <c r="T249" s="766"/>
      <c r="U249" s="766"/>
      <c r="V249" s="766"/>
      <c r="W249" s="766"/>
      <c r="X249" s="766"/>
      <c r="Y249" s="766"/>
      <c r="Z249" s="766"/>
    </row>
    <row r="250" spans="1:26" ht="15.75" customHeight="1" x14ac:dyDescent="0.25">
      <c r="A250" s="766"/>
      <c r="B250" s="766"/>
      <c r="C250" s="766"/>
      <c r="D250" s="766"/>
      <c r="E250" s="766"/>
      <c r="F250" s="766"/>
      <c r="G250" s="766"/>
      <c r="H250" s="766"/>
      <c r="I250" s="766"/>
      <c r="J250" s="766"/>
      <c r="K250" s="766"/>
      <c r="L250" s="766"/>
      <c r="M250" s="766"/>
      <c r="N250" s="766"/>
      <c r="O250" s="766"/>
      <c r="P250" s="766"/>
      <c r="Q250" s="766"/>
      <c r="R250" s="766"/>
      <c r="S250" s="766"/>
      <c r="T250" s="766"/>
      <c r="U250" s="766"/>
      <c r="V250" s="766"/>
      <c r="W250" s="766"/>
      <c r="X250" s="766"/>
      <c r="Y250" s="766"/>
      <c r="Z250" s="766"/>
    </row>
    <row r="251" spans="1:26" ht="15.75" customHeight="1" x14ac:dyDescent="0.25">
      <c r="A251" s="766"/>
      <c r="B251" s="766"/>
      <c r="C251" s="766"/>
      <c r="D251" s="766"/>
      <c r="E251" s="766"/>
      <c r="F251" s="766"/>
      <c r="G251" s="766"/>
      <c r="H251" s="766"/>
      <c r="I251" s="766"/>
      <c r="J251" s="766"/>
      <c r="K251" s="766"/>
      <c r="L251" s="766"/>
      <c r="M251" s="766"/>
      <c r="N251" s="766"/>
      <c r="O251" s="766"/>
      <c r="P251" s="766"/>
      <c r="Q251" s="766"/>
      <c r="R251" s="766"/>
      <c r="S251" s="766"/>
      <c r="T251" s="766"/>
      <c r="U251" s="766"/>
      <c r="V251" s="766"/>
      <c r="W251" s="766"/>
      <c r="X251" s="766"/>
      <c r="Y251" s="766"/>
      <c r="Z251" s="766"/>
    </row>
    <row r="252" spans="1:26" ht="15.75" customHeight="1" x14ac:dyDescent="0.25">
      <c r="A252" s="766"/>
      <c r="B252" s="766"/>
      <c r="C252" s="766"/>
      <c r="D252" s="766"/>
      <c r="E252" s="766"/>
      <c r="F252" s="766"/>
      <c r="G252" s="766"/>
      <c r="H252" s="766"/>
      <c r="I252" s="766"/>
      <c r="J252" s="766"/>
      <c r="K252" s="766"/>
      <c r="L252" s="766"/>
      <c r="M252" s="766"/>
      <c r="N252" s="766"/>
      <c r="O252" s="766"/>
      <c r="P252" s="766"/>
      <c r="Q252" s="766"/>
      <c r="R252" s="766"/>
      <c r="S252" s="766"/>
      <c r="T252" s="766"/>
      <c r="U252" s="766"/>
      <c r="V252" s="766"/>
      <c r="W252" s="766"/>
      <c r="X252" s="766"/>
      <c r="Y252" s="766"/>
      <c r="Z252" s="766"/>
    </row>
    <row r="253" spans="1:26" ht="15.75" customHeight="1" x14ac:dyDescent="0.25">
      <c r="A253" s="766"/>
      <c r="B253" s="766"/>
      <c r="C253" s="766"/>
      <c r="D253" s="766"/>
      <c r="E253" s="766"/>
      <c r="F253" s="766"/>
      <c r="G253" s="766"/>
      <c r="H253" s="766"/>
      <c r="I253" s="766"/>
      <c r="J253" s="766"/>
      <c r="K253" s="766"/>
      <c r="L253" s="766"/>
      <c r="M253" s="766"/>
      <c r="N253" s="766"/>
      <c r="O253" s="766"/>
      <c r="P253" s="766"/>
      <c r="Q253" s="766"/>
      <c r="R253" s="766"/>
      <c r="S253" s="766"/>
      <c r="T253" s="766"/>
      <c r="U253" s="766"/>
      <c r="V253" s="766"/>
      <c r="W253" s="766"/>
      <c r="X253" s="766"/>
      <c r="Y253" s="766"/>
      <c r="Z253" s="766"/>
    </row>
    <row r="254" spans="1:26" ht="15.75" customHeight="1" x14ac:dyDescent="0.25">
      <c r="A254" s="766"/>
      <c r="B254" s="766"/>
      <c r="C254" s="766"/>
      <c r="D254" s="766"/>
      <c r="E254" s="766"/>
      <c r="F254" s="766"/>
      <c r="G254" s="766"/>
      <c r="H254" s="766"/>
      <c r="I254" s="766"/>
      <c r="J254" s="766"/>
      <c r="K254" s="766"/>
      <c r="L254" s="766"/>
      <c r="M254" s="766"/>
      <c r="N254" s="766"/>
      <c r="O254" s="766"/>
      <c r="P254" s="766"/>
      <c r="Q254" s="766"/>
      <c r="R254" s="766"/>
      <c r="S254" s="766"/>
      <c r="T254" s="766"/>
      <c r="U254" s="766"/>
      <c r="V254" s="766"/>
      <c r="W254" s="766"/>
      <c r="X254" s="766"/>
      <c r="Y254" s="766"/>
      <c r="Z254" s="766"/>
    </row>
    <row r="255" spans="1:26" ht="15.75" customHeight="1" x14ac:dyDescent="0.25">
      <c r="A255" s="766"/>
      <c r="B255" s="766"/>
      <c r="C255" s="766"/>
      <c r="D255" s="766"/>
      <c r="E255" s="766"/>
      <c r="F255" s="766"/>
      <c r="G255" s="766"/>
      <c r="H255" s="766"/>
      <c r="I255" s="766"/>
      <c r="J255" s="766"/>
      <c r="K255" s="766"/>
      <c r="L255" s="766"/>
      <c r="M255" s="766"/>
      <c r="N255" s="766"/>
      <c r="O255" s="766"/>
      <c r="P255" s="766"/>
      <c r="Q255" s="766"/>
      <c r="R255" s="766"/>
      <c r="S255" s="766"/>
      <c r="T255" s="766"/>
      <c r="U255" s="766"/>
      <c r="V255" s="766"/>
      <c r="W255" s="766"/>
      <c r="X255" s="766"/>
      <c r="Y255" s="766"/>
      <c r="Z255" s="766"/>
    </row>
    <row r="256" spans="1:26" ht="15.75" customHeight="1" x14ac:dyDescent="0.25">
      <c r="A256" s="766"/>
      <c r="B256" s="766"/>
      <c r="C256" s="766"/>
      <c r="D256" s="766"/>
      <c r="E256" s="766"/>
      <c r="F256" s="766"/>
      <c r="G256" s="766"/>
      <c r="H256" s="766"/>
      <c r="I256" s="766"/>
      <c r="J256" s="766"/>
      <c r="K256" s="766"/>
      <c r="L256" s="766"/>
      <c r="M256" s="766"/>
      <c r="N256" s="766"/>
      <c r="O256" s="766"/>
      <c r="P256" s="766"/>
      <c r="Q256" s="766"/>
      <c r="R256" s="766"/>
      <c r="S256" s="766"/>
      <c r="T256" s="766"/>
      <c r="U256" s="766"/>
      <c r="V256" s="766"/>
      <c r="W256" s="766"/>
      <c r="X256" s="766"/>
      <c r="Y256" s="766"/>
      <c r="Z256" s="766"/>
    </row>
    <row r="257" spans="1:26" ht="15.75" customHeight="1" x14ac:dyDescent="0.25">
      <c r="A257" s="766"/>
      <c r="B257" s="766"/>
      <c r="C257" s="766"/>
      <c r="D257" s="766"/>
      <c r="E257" s="766"/>
      <c r="F257" s="766"/>
      <c r="G257" s="766"/>
      <c r="H257" s="766"/>
      <c r="I257" s="766"/>
      <c r="J257" s="766"/>
      <c r="K257" s="766"/>
      <c r="L257" s="766"/>
      <c r="M257" s="766"/>
      <c r="N257" s="766"/>
      <c r="O257" s="766"/>
      <c r="P257" s="766"/>
      <c r="Q257" s="766"/>
      <c r="R257" s="766"/>
      <c r="S257" s="766"/>
      <c r="T257" s="766"/>
      <c r="U257" s="766"/>
      <c r="V257" s="766"/>
      <c r="W257" s="766"/>
      <c r="X257" s="766"/>
      <c r="Y257" s="766"/>
      <c r="Z257" s="766"/>
    </row>
    <row r="258" spans="1:26" ht="15.75" customHeight="1" x14ac:dyDescent="0.25">
      <c r="A258" s="766"/>
      <c r="B258" s="766"/>
      <c r="C258" s="766"/>
      <c r="D258" s="766"/>
      <c r="E258" s="766"/>
      <c r="F258" s="766"/>
      <c r="G258" s="766"/>
      <c r="H258" s="766"/>
      <c r="I258" s="766"/>
      <c r="J258" s="766"/>
      <c r="K258" s="766"/>
      <c r="L258" s="766"/>
      <c r="M258" s="766"/>
      <c r="N258" s="766"/>
      <c r="O258" s="766"/>
      <c r="P258" s="766"/>
      <c r="Q258" s="766"/>
      <c r="R258" s="766"/>
      <c r="S258" s="766"/>
      <c r="T258" s="766"/>
      <c r="U258" s="766"/>
      <c r="V258" s="766"/>
      <c r="W258" s="766"/>
      <c r="X258" s="766"/>
      <c r="Y258" s="766"/>
      <c r="Z258" s="766"/>
    </row>
    <row r="259" spans="1:26" ht="15.75" customHeight="1" x14ac:dyDescent="0.25">
      <c r="A259" s="766"/>
      <c r="B259" s="766"/>
      <c r="C259" s="766"/>
      <c r="D259" s="766"/>
      <c r="E259" s="766"/>
      <c r="F259" s="766"/>
      <c r="G259" s="766"/>
      <c r="H259" s="766"/>
      <c r="I259" s="766"/>
      <c r="J259" s="766"/>
      <c r="K259" s="766"/>
      <c r="L259" s="766"/>
      <c r="M259" s="766"/>
      <c r="N259" s="766"/>
      <c r="O259" s="766"/>
      <c r="P259" s="766"/>
      <c r="Q259" s="766"/>
      <c r="R259" s="766"/>
      <c r="S259" s="766"/>
      <c r="T259" s="766"/>
      <c r="U259" s="766"/>
      <c r="V259" s="766"/>
      <c r="W259" s="766"/>
      <c r="X259" s="766"/>
      <c r="Y259" s="766"/>
      <c r="Z259" s="766"/>
    </row>
    <row r="260" spans="1:26" ht="15.75" customHeight="1" x14ac:dyDescent="0.25">
      <c r="A260" s="766"/>
      <c r="B260" s="766"/>
      <c r="C260" s="766"/>
      <c r="D260" s="766"/>
      <c r="E260" s="766"/>
      <c r="F260" s="766"/>
      <c r="G260" s="766"/>
      <c r="H260" s="766"/>
      <c r="I260" s="766"/>
      <c r="J260" s="766"/>
      <c r="K260" s="766"/>
      <c r="L260" s="766"/>
      <c r="M260" s="766"/>
      <c r="N260" s="766"/>
      <c r="O260" s="766"/>
      <c r="P260" s="766"/>
      <c r="Q260" s="766"/>
      <c r="R260" s="766"/>
      <c r="S260" s="766"/>
      <c r="T260" s="766"/>
      <c r="U260" s="766"/>
      <c r="V260" s="766"/>
      <c r="W260" s="766"/>
      <c r="X260" s="766"/>
      <c r="Y260" s="766"/>
      <c r="Z260" s="766"/>
    </row>
    <row r="261" spans="1:26" ht="15.75" customHeight="1" x14ac:dyDescent="0.25">
      <c r="A261" s="766"/>
      <c r="B261" s="766"/>
      <c r="C261" s="766"/>
      <c r="D261" s="766"/>
      <c r="E261" s="766"/>
      <c r="F261" s="766"/>
      <c r="G261" s="766"/>
      <c r="H261" s="766"/>
      <c r="I261" s="766"/>
      <c r="J261" s="766"/>
      <c r="K261" s="766"/>
      <c r="L261" s="766"/>
      <c r="M261" s="766"/>
      <c r="N261" s="766"/>
      <c r="O261" s="766"/>
      <c r="P261" s="766"/>
      <c r="Q261" s="766"/>
      <c r="R261" s="766"/>
      <c r="S261" s="766"/>
      <c r="T261" s="766"/>
      <c r="U261" s="766"/>
      <c r="V261" s="766"/>
      <c r="W261" s="766"/>
      <c r="X261" s="766"/>
      <c r="Y261" s="766"/>
      <c r="Z261" s="766"/>
    </row>
    <row r="262" spans="1:26" ht="15.75" customHeight="1" x14ac:dyDescent="0.25">
      <c r="A262" s="766"/>
      <c r="B262" s="766"/>
      <c r="C262" s="766"/>
      <c r="D262" s="766"/>
      <c r="E262" s="766"/>
      <c r="F262" s="766"/>
      <c r="G262" s="766"/>
      <c r="H262" s="766"/>
      <c r="I262" s="766"/>
      <c r="J262" s="766"/>
      <c r="K262" s="766"/>
      <c r="L262" s="766"/>
      <c r="M262" s="766"/>
      <c r="N262" s="766"/>
      <c r="O262" s="766"/>
      <c r="P262" s="766"/>
      <c r="Q262" s="766"/>
      <c r="R262" s="766"/>
      <c r="S262" s="766"/>
      <c r="T262" s="766"/>
      <c r="U262" s="766"/>
      <c r="V262" s="766"/>
      <c r="W262" s="766"/>
      <c r="X262" s="766"/>
      <c r="Y262" s="766"/>
      <c r="Z262" s="766"/>
    </row>
    <row r="263" spans="1:26" ht="15.75" customHeight="1" x14ac:dyDescent="0.25">
      <c r="A263" s="766"/>
      <c r="B263" s="766"/>
      <c r="C263" s="766"/>
      <c r="D263" s="766"/>
      <c r="E263" s="766"/>
      <c r="F263" s="766"/>
      <c r="G263" s="766"/>
      <c r="H263" s="766"/>
      <c r="I263" s="766"/>
      <c r="J263" s="766"/>
      <c r="K263" s="766"/>
      <c r="L263" s="766"/>
      <c r="M263" s="766"/>
      <c r="N263" s="766"/>
      <c r="O263" s="766"/>
      <c r="P263" s="766"/>
      <c r="Q263" s="766"/>
      <c r="R263" s="766"/>
      <c r="S263" s="766"/>
      <c r="T263" s="766"/>
      <c r="U263" s="766"/>
      <c r="V263" s="766"/>
      <c r="W263" s="766"/>
      <c r="X263" s="766"/>
      <c r="Y263" s="766"/>
      <c r="Z263" s="766"/>
    </row>
    <row r="264" spans="1:26" ht="15.75" customHeight="1" x14ac:dyDescent="0.25">
      <c r="A264" s="766"/>
      <c r="B264" s="766"/>
      <c r="C264" s="766"/>
      <c r="D264" s="766"/>
      <c r="E264" s="766"/>
      <c r="F264" s="766"/>
      <c r="G264" s="766"/>
      <c r="H264" s="766"/>
      <c r="I264" s="766"/>
      <c r="J264" s="766"/>
      <c r="K264" s="766"/>
      <c r="L264" s="766"/>
      <c r="M264" s="766"/>
      <c r="N264" s="766"/>
      <c r="O264" s="766"/>
      <c r="P264" s="766"/>
      <c r="Q264" s="766"/>
      <c r="R264" s="766"/>
      <c r="S264" s="766"/>
      <c r="T264" s="766"/>
      <c r="U264" s="766"/>
      <c r="V264" s="766"/>
      <c r="W264" s="766"/>
      <c r="X264" s="766"/>
      <c r="Y264" s="766"/>
      <c r="Z264" s="766"/>
    </row>
    <row r="265" spans="1:26" ht="15.75" customHeight="1" x14ac:dyDescent="0.25">
      <c r="A265" s="766"/>
      <c r="B265" s="766"/>
      <c r="C265" s="766"/>
      <c r="D265" s="766"/>
      <c r="E265" s="766"/>
      <c r="F265" s="766"/>
      <c r="G265" s="766"/>
      <c r="H265" s="766"/>
      <c r="I265" s="766"/>
      <c r="J265" s="766"/>
      <c r="K265" s="766"/>
      <c r="L265" s="766"/>
      <c r="M265" s="766"/>
      <c r="N265" s="766"/>
      <c r="O265" s="766"/>
      <c r="P265" s="766"/>
      <c r="Q265" s="766"/>
      <c r="R265" s="766"/>
      <c r="S265" s="766"/>
      <c r="T265" s="766"/>
      <c r="U265" s="766"/>
      <c r="V265" s="766"/>
      <c r="W265" s="766"/>
      <c r="X265" s="766"/>
      <c r="Y265" s="766"/>
      <c r="Z265" s="766"/>
    </row>
    <row r="266" spans="1:26" ht="15.75" customHeight="1" x14ac:dyDescent="0.25">
      <c r="A266" s="766"/>
      <c r="B266" s="766"/>
      <c r="C266" s="766"/>
      <c r="D266" s="766"/>
      <c r="E266" s="766"/>
      <c r="F266" s="766"/>
      <c r="G266" s="766"/>
      <c r="H266" s="766"/>
      <c r="I266" s="766"/>
      <c r="J266" s="766"/>
      <c r="K266" s="766"/>
      <c r="L266" s="766"/>
      <c r="M266" s="766"/>
      <c r="N266" s="766"/>
      <c r="O266" s="766"/>
      <c r="P266" s="766"/>
      <c r="Q266" s="766"/>
      <c r="R266" s="766"/>
      <c r="S266" s="766"/>
      <c r="T266" s="766"/>
      <c r="U266" s="766"/>
      <c r="V266" s="766"/>
      <c r="W266" s="766"/>
      <c r="X266" s="766"/>
      <c r="Y266" s="766"/>
      <c r="Z266" s="766"/>
    </row>
    <row r="267" spans="1:26" ht="15.75" customHeight="1" x14ac:dyDescent="0.25">
      <c r="A267" s="766"/>
      <c r="B267" s="766"/>
      <c r="C267" s="766"/>
      <c r="D267" s="766"/>
      <c r="E267" s="766"/>
      <c r="F267" s="766"/>
      <c r="G267" s="766"/>
      <c r="H267" s="766"/>
      <c r="I267" s="766"/>
      <c r="J267" s="766"/>
      <c r="K267" s="766"/>
      <c r="L267" s="766"/>
      <c r="M267" s="766"/>
      <c r="N267" s="766"/>
      <c r="O267" s="766"/>
      <c r="P267" s="766"/>
      <c r="Q267" s="766"/>
      <c r="R267" s="766"/>
      <c r="S267" s="766"/>
      <c r="T267" s="766"/>
      <c r="U267" s="766"/>
      <c r="V267" s="766"/>
      <c r="W267" s="766"/>
      <c r="X267" s="766"/>
      <c r="Y267" s="766"/>
      <c r="Z267" s="766"/>
    </row>
    <row r="268" spans="1:26" ht="15.75" customHeight="1" x14ac:dyDescent="0.25">
      <c r="A268" s="766"/>
      <c r="B268" s="766"/>
      <c r="C268" s="766"/>
      <c r="D268" s="766"/>
      <c r="E268" s="766"/>
      <c r="F268" s="766"/>
      <c r="G268" s="766"/>
      <c r="H268" s="766"/>
      <c r="I268" s="766"/>
      <c r="J268" s="766"/>
      <c r="K268" s="766"/>
      <c r="L268" s="766"/>
      <c r="M268" s="766"/>
      <c r="N268" s="766"/>
      <c r="O268" s="766"/>
      <c r="P268" s="766"/>
      <c r="Q268" s="766"/>
      <c r="R268" s="766"/>
      <c r="S268" s="766"/>
      <c r="T268" s="766"/>
      <c r="U268" s="766"/>
      <c r="V268" s="766"/>
      <c r="W268" s="766"/>
      <c r="X268" s="766"/>
      <c r="Y268" s="766"/>
      <c r="Z268" s="766"/>
    </row>
    <row r="269" spans="1:26" ht="15.75" customHeight="1" x14ac:dyDescent="0.25">
      <c r="A269" s="766"/>
      <c r="B269" s="766"/>
      <c r="C269" s="766"/>
      <c r="D269" s="766"/>
      <c r="E269" s="766"/>
      <c r="F269" s="766"/>
      <c r="G269" s="766"/>
      <c r="H269" s="766"/>
      <c r="I269" s="766"/>
      <c r="J269" s="766"/>
      <c r="K269" s="766"/>
      <c r="L269" s="766"/>
      <c r="M269" s="766"/>
      <c r="N269" s="766"/>
      <c r="O269" s="766"/>
      <c r="P269" s="766"/>
      <c r="Q269" s="766"/>
      <c r="R269" s="766"/>
      <c r="S269" s="766"/>
      <c r="T269" s="766"/>
      <c r="U269" s="766"/>
      <c r="V269" s="766"/>
      <c r="W269" s="766"/>
      <c r="X269" s="766"/>
      <c r="Y269" s="766"/>
      <c r="Z269" s="766"/>
    </row>
    <row r="270" spans="1:26" ht="15.75" customHeight="1" x14ac:dyDescent="0.25">
      <c r="A270" s="766"/>
      <c r="B270" s="766"/>
      <c r="C270" s="766"/>
      <c r="D270" s="766"/>
      <c r="E270" s="766"/>
      <c r="F270" s="766"/>
      <c r="G270" s="766"/>
      <c r="H270" s="766"/>
      <c r="I270" s="766"/>
      <c r="J270" s="766"/>
      <c r="K270" s="766"/>
      <c r="L270" s="766"/>
      <c r="M270" s="766"/>
      <c r="N270" s="766"/>
      <c r="O270" s="766"/>
      <c r="P270" s="766"/>
      <c r="Q270" s="766"/>
      <c r="R270" s="766"/>
      <c r="S270" s="766"/>
      <c r="T270" s="766"/>
      <c r="U270" s="766"/>
      <c r="V270" s="766"/>
      <c r="W270" s="766"/>
      <c r="X270" s="766"/>
      <c r="Y270" s="766"/>
      <c r="Z270" s="766"/>
    </row>
    <row r="271" spans="1:26" ht="15.75" customHeight="1" x14ac:dyDescent="0.25">
      <c r="A271" s="766"/>
      <c r="B271" s="766"/>
      <c r="C271" s="766"/>
      <c r="D271" s="766"/>
      <c r="E271" s="766"/>
      <c r="F271" s="766"/>
      <c r="G271" s="766"/>
      <c r="H271" s="766"/>
      <c r="I271" s="766"/>
      <c r="J271" s="766"/>
      <c r="K271" s="766"/>
      <c r="L271" s="766"/>
      <c r="M271" s="766"/>
      <c r="N271" s="766"/>
      <c r="O271" s="766"/>
      <c r="P271" s="766"/>
      <c r="Q271" s="766"/>
      <c r="R271" s="766"/>
      <c r="S271" s="766"/>
      <c r="T271" s="766"/>
      <c r="U271" s="766"/>
      <c r="V271" s="766"/>
      <c r="W271" s="766"/>
      <c r="X271" s="766"/>
      <c r="Y271" s="766"/>
      <c r="Z271" s="766"/>
    </row>
    <row r="272" spans="1:26" ht="15.75" customHeight="1" x14ac:dyDescent="0.25">
      <c r="A272" s="766"/>
      <c r="B272" s="766"/>
      <c r="C272" s="766"/>
      <c r="D272" s="766"/>
      <c r="E272" s="766"/>
      <c r="F272" s="766"/>
      <c r="G272" s="766"/>
      <c r="H272" s="766"/>
      <c r="I272" s="766"/>
      <c r="J272" s="766"/>
      <c r="K272" s="766"/>
      <c r="L272" s="766"/>
      <c r="M272" s="766"/>
      <c r="N272" s="766"/>
      <c r="O272" s="766"/>
      <c r="P272" s="766"/>
      <c r="Q272" s="766"/>
      <c r="R272" s="766"/>
      <c r="S272" s="766"/>
      <c r="T272" s="766"/>
      <c r="U272" s="766"/>
      <c r="V272" s="766"/>
      <c r="W272" s="766"/>
      <c r="X272" s="766"/>
      <c r="Y272" s="766"/>
      <c r="Z272" s="766"/>
    </row>
    <row r="273" spans="1:26" ht="15.75" customHeight="1" x14ac:dyDescent="0.25">
      <c r="A273" s="766"/>
      <c r="B273" s="766"/>
      <c r="C273" s="766"/>
      <c r="D273" s="766"/>
      <c r="E273" s="766"/>
      <c r="F273" s="766"/>
      <c r="G273" s="766"/>
      <c r="H273" s="766"/>
      <c r="I273" s="766"/>
      <c r="J273" s="766"/>
      <c r="K273" s="766"/>
      <c r="L273" s="766"/>
      <c r="M273" s="766"/>
      <c r="N273" s="766"/>
      <c r="O273" s="766"/>
      <c r="P273" s="766"/>
      <c r="Q273" s="766"/>
      <c r="R273" s="766"/>
      <c r="S273" s="766"/>
      <c r="T273" s="766"/>
      <c r="U273" s="766"/>
      <c r="V273" s="766"/>
      <c r="W273" s="766"/>
      <c r="X273" s="766"/>
      <c r="Y273" s="766"/>
      <c r="Z273" s="766"/>
    </row>
    <row r="274" spans="1:26" ht="15.75" customHeight="1" x14ac:dyDescent="0.25">
      <c r="A274" s="766"/>
      <c r="B274" s="766"/>
      <c r="C274" s="766"/>
      <c r="D274" s="766"/>
      <c r="E274" s="766"/>
      <c r="F274" s="766"/>
      <c r="G274" s="766"/>
      <c r="H274" s="766"/>
      <c r="I274" s="766"/>
      <c r="J274" s="766"/>
      <c r="K274" s="766"/>
      <c r="L274" s="766"/>
      <c r="M274" s="766"/>
      <c r="N274" s="766"/>
      <c r="O274" s="766"/>
      <c r="P274" s="766"/>
      <c r="Q274" s="766"/>
      <c r="R274" s="766"/>
      <c r="S274" s="766"/>
      <c r="T274" s="766"/>
      <c r="U274" s="766"/>
      <c r="V274" s="766"/>
      <c r="W274" s="766"/>
      <c r="X274" s="766"/>
      <c r="Y274" s="766"/>
      <c r="Z274" s="766"/>
    </row>
    <row r="275" spans="1:26" ht="15.75" customHeight="1" x14ac:dyDescent="0.25">
      <c r="A275" s="766"/>
      <c r="B275" s="766"/>
      <c r="C275" s="766"/>
      <c r="D275" s="766"/>
      <c r="E275" s="766"/>
      <c r="F275" s="766"/>
      <c r="G275" s="766"/>
      <c r="H275" s="766"/>
      <c r="I275" s="766"/>
      <c r="J275" s="766"/>
      <c r="K275" s="766"/>
      <c r="L275" s="766"/>
      <c r="M275" s="766"/>
      <c r="N275" s="766"/>
      <c r="O275" s="766"/>
      <c r="P275" s="766"/>
      <c r="Q275" s="766"/>
      <c r="R275" s="766"/>
      <c r="S275" s="766"/>
      <c r="T275" s="766"/>
      <c r="U275" s="766"/>
      <c r="V275" s="766"/>
      <c r="W275" s="766"/>
      <c r="X275" s="766"/>
      <c r="Y275" s="766"/>
      <c r="Z275" s="766"/>
    </row>
    <row r="276" spans="1:26" ht="15.75" customHeight="1" x14ac:dyDescent="0.25">
      <c r="A276" s="766"/>
      <c r="B276" s="766"/>
      <c r="C276" s="766"/>
      <c r="D276" s="766"/>
      <c r="E276" s="766"/>
      <c r="F276" s="766"/>
      <c r="G276" s="766"/>
      <c r="H276" s="766"/>
      <c r="I276" s="766"/>
      <c r="J276" s="766"/>
      <c r="K276" s="766"/>
      <c r="L276" s="766"/>
      <c r="M276" s="766"/>
      <c r="N276" s="766"/>
      <c r="O276" s="766"/>
      <c r="P276" s="766"/>
      <c r="Q276" s="766"/>
      <c r="R276" s="766"/>
      <c r="S276" s="766"/>
      <c r="T276" s="766"/>
      <c r="U276" s="766"/>
      <c r="V276" s="766"/>
      <c r="W276" s="766"/>
      <c r="X276" s="766"/>
      <c r="Y276" s="766"/>
      <c r="Z276" s="766"/>
    </row>
    <row r="277" spans="1:26" ht="15.75" customHeight="1" x14ac:dyDescent="0.25">
      <c r="A277" s="766"/>
      <c r="B277" s="766"/>
      <c r="C277" s="766"/>
      <c r="D277" s="766"/>
      <c r="E277" s="766"/>
      <c r="F277" s="766"/>
      <c r="G277" s="766"/>
      <c r="H277" s="766"/>
      <c r="I277" s="766"/>
      <c r="J277" s="766"/>
      <c r="K277" s="766"/>
      <c r="L277" s="766"/>
      <c r="M277" s="766"/>
      <c r="N277" s="766"/>
      <c r="O277" s="766"/>
      <c r="P277" s="766"/>
      <c r="Q277" s="766"/>
      <c r="R277" s="766"/>
      <c r="S277" s="766"/>
      <c r="T277" s="766"/>
      <c r="U277" s="766"/>
      <c r="V277" s="766"/>
      <c r="W277" s="766"/>
      <c r="X277" s="766"/>
      <c r="Y277" s="766"/>
      <c r="Z277" s="766"/>
    </row>
    <row r="278" spans="1:26" ht="15.75" customHeight="1" x14ac:dyDescent="0.25">
      <c r="A278" s="766"/>
      <c r="B278" s="766"/>
      <c r="C278" s="766"/>
      <c r="D278" s="766"/>
      <c r="E278" s="766"/>
      <c r="F278" s="766"/>
      <c r="G278" s="766"/>
      <c r="H278" s="766"/>
      <c r="I278" s="766"/>
      <c r="J278" s="766"/>
      <c r="K278" s="766"/>
      <c r="L278" s="766"/>
      <c r="M278" s="766"/>
      <c r="N278" s="766"/>
      <c r="O278" s="766"/>
      <c r="P278" s="766"/>
      <c r="Q278" s="766"/>
      <c r="R278" s="766"/>
      <c r="S278" s="766"/>
      <c r="T278" s="766"/>
      <c r="U278" s="766"/>
      <c r="V278" s="766"/>
      <c r="W278" s="766"/>
      <c r="X278" s="766"/>
      <c r="Y278" s="766"/>
      <c r="Z278" s="766"/>
    </row>
    <row r="279" spans="1:26" ht="15.75" customHeight="1" x14ac:dyDescent="0.25">
      <c r="A279" s="766"/>
      <c r="B279" s="766"/>
      <c r="C279" s="766"/>
      <c r="D279" s="766"/>
      <c r="E279" s="766"/>
      <c r="F279" s="766"/>
      <c r="G279" s="766"/>
      <c r="H279" s="766"/>
      <c r="I279" s="766"/>
      <c r="J279" s="766"/>
      <c r="K279" s="766"/>
      <c r="L279" s="766"/>
      <c r="M279" s="766"/>
      <c r="N279" s="766"/>
      <c r="O279" s="766"/>
      <c r="P279" s="766"/>
      <c r="Q279" s="766"/>
      <c r="R279" s="766"/>
      <c r="S279" s="766"/>
      <c r="T279" s="766"/>
      <c r="U279" s="766"/>
      <c r="V279" s="766"/>
      <c r="W279" s="766"/>
      <c r="X279" s="766"/>
      <c r="Y279" s="766"/>
      <c r="Z279" s="766"/>
    </row>
    <row r="280" spans="1:26" ht="15.75" customHeight="1" x14ac:dyDescent="0.25">
      <c r="A280" s="766"/>
      <c r="B280" s="766"/>
      <c r="C280" s="766"/>
      <c r="D280" s="766"/>
      <c r="E280" s="766"/>
      <c r="F280" s="766"/>
      <c r="G280" s="766"/>
      <c r="H280" s="766"/>
      <c r="I280" s="766"/>
      <c r="J280" s="766"/>
      <c r="K280" s="766"/>
      <c r="L280" s="766"/>
      <c r="M280" s="766"/>
      <c r="N280" s="766"/>
      <c r="O280" s="766"/>
      <c r="P280" s="766"/>
      <c r="Q280" s="766"/>
      <c r="R280" s="766"/>
      <c r="S280" s="766"/>
      <c r="T280" s="766"/>
      <c r="U280" s="766"/>
      <c r="V280" s="766"/>
      <c r="W280" s="766"/>
      <c r="X280" s="766"/>
      <c r="Y280" s="766"/>
      <c r="Z280" s="766"/>
    </row>
    <row r="281" spans="1:26" ht="15.75" customHeight="1" x14ac:dyDescent="0.25">
      <c r="A281" s="766"/>
      <c r="B281" s="766"/>
      <c r="C281" s="766"/>
      <c r="D281" s="766"/>
      <c r="E281" s="766"/>
      <c r="F281" s="766"/>
      <c r="G281" s="766"/>
      <c r="H281" s="766"/>
      <c r="I281" s="766"/>
      <c r="J281" s="766"/>
      <c r="K281" s="766"/>
      <c r="L281" s="766"/>
      <c r="M281" s="766"/>
      <c r="N281" s="766"/>
      <c r="O281" s="766"/>
      <c r="P281" s="766"/>
      <c r="Q281" s="766"/>
      <c r="R281" s="766"/>
      <c r="S281" s="766"/>
      <c r="T281" s="766"/>
      <c r="U281" s="766"/>
      <c r="V281" s="766"/>
      <c r="W281" s="766"/>
      <c r="X281" s="766"/>
      <c r="Y281" s="766"/>
      <c r="Z281" s="766"/>
    </row>
    <row r="282" spans="1:26" ht="15.75" customHeight="1" x14ac:dyDescent="0.25">
      <c r="A282" s="766"/>
      <c r="B282" s="766"/>
      <c r="C282" s="766"/>
      <c r="D282" s="766"/>
      <c r="E282" s="766"/>
      <c r="F282" s="766"/>
      <c r="G282" s="766"/>
      <c r="H282" s="766"/>
      <c r="I282" s="766"/>
      <c r="J282" s="766"/>
      <c r="K282" s="766"/>
      <c r="L282" s="766"/>
      <c r="M282" s="766"/>
      <c r="N282" s="766"/>
      <c r="O282" s="766"/>
      <c r="P282" s="766"/>
      <c r="Q282" s="766"/>
      <c r="R282" s="766"/>
      <c r="S282" s="766"/>
      <c r="T282" s="766"/>
      <c r="U282" s="766"/>
      <c r="V282" s="766"/>
      <c r="W282" s="766"/>
      <c r="X282" s="766"/>
      <c r="Y282" s="766"/>
      <c r="Z282" s="766"/>
    </row>
    <row r="283" spans="1:26" ht="15.75" customHeight="1" x14ac:dyDescent="0.25">
      <c r="A283" s="766"/>
      <c r="B283" s="766"/>
      <c r="C283" s="766"/>
      <c r="D283" s="766"/>
      <c r="E283" s="766"/>
      <c r="F283" s="766"/>
      <c r="G283" s="766"/>
      <c r="H283" s="766"/>
      <c r="I283" s="766"/>
      <c r="J283" s="766"/>
      <c r="K283" s="766"/>
      <c r="L283" s="766"/>
      <c r="M283" s="766"/>
      <c r="N283" s="766"/>
      <c r="O283" s="766"/>
      <c r="P283" s="766"/>
      <c r="Q283" s="766"/>
      <c r="R283" s="766"/>
      <c r="S283" s="766"/>
      <c r="T283" s="766"/>
      <c r="U283" s="766"/>
      <c r="V283" s="766"/>
      <c r="W283" s="766"/>
      <c r="X283" s="766"/>
      <c r="Y283" s="766"/>
      <c r="Z283" s="766"/>
    </row>
    <row r="284" spans="1:26" ht="15.75" customHeight="1" x14ac:dyDescent="0.25">
      <c r="A284" s="766"/>
      <c r="B284" s="766"/>
      <c r="C284" s="766"/>
      <c r="D284" s="766"/>
      <c r="E284" s="766"/>
      <c r="F284" s="766"/>
      <c r="G284" s="766"/>
      <c r="H284" s="766"/>
      <c r="I284" s="766"/>
      <c r="J284" s="766"/>
      <c r="K284" s="766"/>
      <c r="L284" s="766"/>
      <c r="M284" s="766"/>
      <c r="N284" s="766"/>
      <c r="O284" s="766"/>
      <c r="P284" s="766"/>
      <c r="Q284" s="766"/>
      <c r="R284" s="766"/>
      <c r="S284" s="766"/>
      <c r="T284" s="766"/>
      <c r="U284" s="766"/>
      <c r="V284" s="766"/>
      <c r="W284" s="766"/>
      <c r="X284" s="766"/>
      <c r="Y284" s="766"/>
      <c r="Z284" s="766"/>
    </row>
    <row r="285" spans="1:26" ht="15.75" customHeight="1" x14ac:dyDescent="0.25">
      <c r="A285" s="766"/>
      <c r="B285" s="766"/>
      <c r="C285" s="766"/>
      <c r="D285" s="766"/>
      <c r="E285" s="766"/>
      <c r="F285" s="766"/>
      <c r="G285" s="766"/>
      <c r="H285" s="766"/>
      <c r="I285" s="766"/>
      <c r="J285" s="766"/>
      <c r="K285" s="766"/>
      <c r="L285" s="766"/>
      <c r="M285" s="766"/>
      <c r="N285" s="766"/>
      <c r="O285" s="766"/>
      <c r="P285" s="766"/>
      <c r="Q285" s="766"/>
      <c r="R285" s="766"/>
      <c r="S285" s="766"/>
      <c r="T285" s="766"/>
      <c r="U285" s="766"/>
      <c r="V285" s="766"/>
      <c r="W285" s="766"/>
      <c r="X285" s="766"/>
      <c r="Y285" s="766"/>
      <c r="Z285" s="766"/>
    </row>
    <row r="286" spans="1:26" ht="15.75" customHeight="1" x14ac:dyDescent="0.25">
      <c r="A286" s="766"/>
      <c r="B286" s="766"/>
      <c r="C286" s="766"/>
      <c r="D286" s="766"/>
      <c r="E286" s="766"/>
      <c r="F286" s="766"/>
      <c r="G286" s="766"/>
      <c r="H286" s="766"/>
      <c r="I286" s="766"/>
      <c r="J286" s="766"/>
      <c r="K286" s="766"/>
      <c r="L286" s="766"/>
      <c r="M286" s="766"/>
      <c r="N286" s="766"/>
      <c r="O286" s="766"/>
      <c r="P286" s="766"/>
      <c r="Q286" s="766"/>
      <c r="R286" s="766"/>
      <c r="S286" s="766"/>
      <c r="T286" s="766"/>
      <c r="U286" s="766"/>
      <c r="V286" s="766"/>
      <c r="W286" s="766"/>
      <c r="X286" s="766"/>
      <c r="Y286" s="766"/>
      <c r="Z286" s="766"/>
    </row>
    <row r="287" spans="1:26" ht="15.75" customHeight="1" x14ac:dyDescent="0.25">
      <c r="A287" s="766"/>
      <c r="B287" s="766"/>
      <c r="C287" s="766"/>
      <c r="D287" s="766"/>
      <c r="E287" s="766"/>
      <c r="F287" s="766"/>
      <c r="G287" s="766"/>
      <c r="H287" s="766"/>
      <c r="I287" s="766"/>
      <c r="J287" s="766"/>
      <c r="K287" s="766"/>
      <c r="L287" s="766"/>
      <c r="M287" s="766"/>
      <c r="N287" s="766"/>
      <c r="O287" s="766"/>
      <c r="P287" s="766"/>
      <c r="Q287" s="766"/>
      <c r="R287" s="766"/>
      <c r="S287" s="766"/>
      <c r="T287" s="766"/>
      <c r="U287" s="766"/>
      <c r="V287" s="766"/>
      <c r="W287" s="766"/>
      <c r="X287" s="766"/>
      <c r="Y287" s="766"/>
      <c r="Z287" s="766"/>
    </row>
    <row r="288" spans="1:26" ht="15.75" customHeight="1" x14ac:dyDescent="0.25">
      <c r="A288" s="766"/>
      <c r="B288" s="766"/>
      <c r="C288" s="766"/>
      <c r="D288" s="766"/>
      <c r="E288" s="766"/>
      <c r="F288" s="766"/>
      <c r="G288" s="766"/>
      <c r="H288" s="766"/>
      <c r="I288" s="766"/>
      <c r="J288" s="766"/>
      <c r="K288" s="766"/>
      <c r="L288" s="766"/>
      <c r="M288" s="766"/>
      <c r="N288" s="766"/>
      <c r="O288" s="766"/>
      <c r="P288" s="766"/>
      <c r="Q288" s="766"/>
      <c r="R288" s="766"/>
      <c r="S288" s="766"/>
      <c r="T288" s="766"/>
      <c r="U288" s="766"/>
      <c r="V288" s="766"/>
      <c r="W288" s="766"/>
      <c r="X288" s="766"/>
      <c r="Y288" s="766"/>
      <c r="Z288" s="766"/>
    </row>
    <row r="289" spans="1:26" ht="15.75" customHeight="1" x14ac:dyDescent="0.25">
      <c r="A289" s="766"/>
      <c r="B289" s="766"/>
      <c r="C289" s="766"/>
      <c r="D289" s="766"/>
      <c r="E289" s="766"/>
      <c r="F289" s="766"/>
      <c r="G289" s="766"/>
      <c r="H289" s="766"/>
      <c r="I289" s="766"/>
      <c r="J289" s="766"/>
      <c r="K289" s="766"/>
      <c r="L289" s="766"/>
      <c r="M289" s="766"/>
      <c r="N289" s="766"/>
      <c r="O289" s="766"/>
      <c r="P289" s="766"/>
      <c r="Q289" s="766"/>
      <c r="R289" s="766"/>
      <c r="S289" s="766"/>
      <c r="T289" s="766"/>
      <c r="U289" s="766"/>
      <c r="V289" s="766"/>
      <c r="W289" s="766"/>
      <c r="X289" s="766"/>
      <c r="Y289" s="766"/>
      <c r="Z289" s="766"/>
    </row>
    <row r="290" spans="1:26" ht="15.75" customHeight="1" x14ac:dyDescent="0.25">
      <c r="A290" s="766"/>
      <c r="B290" s="766"/>
      <c r="C290" s="766"/>
      <c r="D290" s="766"/>
      <c r="E290" s="766"/>
      <c r="F290" s="766"/>
      <c r="G290" s="766"/>
      <c r="H290" s="766"/>
      <c r="I290" s="766"/>
      <c r="J290" s="766"/>
      <c r="K290" s="766"/>
      <c r="L290" s="766"/>
      <c r="M290" s="766"/>
      <c r="N290" s="766"/>
      <c r="O290" s="766"/>
      <c r="P290" s="766"/>
      <c r="Q290" s="766"/>
      <c r="R290" s="766"/>
      <c r="S290" s="766"/>
      <c r="T290" s="766"/>
      <c r="U290" s="766"/>
      <c r="V290" s="766"/>
      <c r="W290" s="766"/>
      <c r="X290" s="766"/>
      <c r="Y290" s="766"/>
      <c r="Z290" s="766"/>
    </row>
    <row r="291" spans="1:26" ht="15.75" customHeight="1" x14ac:dyDescent="0.25">
      <c r="A291" s="766"/>
      <c r="B291" s="766"/>
      <c r="C291" s="766"/>
      <c r="D291" s="766"/>
      <c r="E291" s="766"/>
      <c r="F291" s="766"/>
      <c r="G291" s="766"/>
      <c r="H291" s="766"/>
      <c r="I291" s="766"/>
      <c r="J291" s="766"/>
      <c r="K291" s="766"/>
      <c r="L291" s="766"/>
      <c r="M291" s="766"/>
      <c r="N291" s="766"/>
      <c r="O291" s="766"/>
      <c r="P291" s="766"/>
      <c r="Q291" s="766"/>
      <c r="R291" s="766"/>
      <c r="S291" s="766"/>
      <c r="T291" s="766"/>
      <c r="U291" s="766"/>
      <c r="V291" s="766"/>
      <c r="W291" s="766"/>
      <c r="X291" s="766"/>
      <c r="Y291" s="766"/>
      <c r="Z291" s="766"/>
    </row>
    <row r="292" spans="1:26" ht="15.75" customHeight="1" x14ac:dyDescent="0.25">
      <c r="A292" s="766"/>
      <c r="B292" s="766"/>
      <c r="C292" s="766"/>
      <c r="D292" s="766"/>
      <c r="E292" s="766"/>
      <c r="F292" s="766"/>
      <c r="G292" s="766"/>
      <c r="H292" s="766"/>
      <c r="I292" s="766"/>
      <c r="J292" s="766"/>
      <c r="K292" s="766"/>
      <c r="L292" s="766"/>
      <c r="M292" s="766"/>
      <c r="N292" s="766"/>
      <c r="O292" s="766"/>
      <c r="P292" s="766"/>
      <c r="Q292" s="766"/>
      <c r="R292" s="766"/>
      <c r="S292" s="766"/>
      <c r="T292" s="766"/>
      <c r="U292" s="766"/>
      <c r="V292" s="766"/>
      <c r="W292" s="766"/>
      <c r="X292" s="766"/>
      <c r="Y292" s="766"/>
      <c r="Z292" s="766"/>
    </row>
    <row r="293" spans="1:26" ht="15.75" customHeight="1" x14ac:dyDescent="0.25">
      <c r="A293" s="766"/>
      <c r="B293" s="766"/>
      <c r="C293" s="766"/>
      <c r="D293" s="766"/>
      <c r="E293" s="766"/>
      <c r="F293" s="766"/>
      <c r="G293" s="766"/>
      <c r="H293" s="766"/>
      <c r="I293" s="766"/>
      <c r="J293" s="766"/>
      <c r="K293" s="766"/>
      <c r="L293" s="766"/>
      <c r="M293" s="766"/>
      <c r="N293" s="766"/>
      <c r="O293" s="766"/>
      <c r="P293" s="766"/>
      <c r="Q293" s="766"/>
      <c r="R293" s="766"/>
      <c r="S293" s="766"/>
      <c r="T293" s="766"/>
      <c r="U293" s="766"/>
      <c r="V293" s="766"/>
      <c r="W293" s="766"/>
      <c r="X293" s="766"/>
      <c r="Y293" s="766"/>
      <c r="Z293" s="766"/>
    </row>
    <row r="294" spans="1:26" ht="15.75" customHeight="1" x14ac:dyDescent="0.25">
      <c r="A294" s="766"/>
      <c r="B294" s="766"/>
      <c r="C294" s="766"/>
      <c r="D294" s="766"/>
      <c r="E294" s="766"/>
      <c r="F294" s="766"/>
      <c r="G294" s="766"/>
      <c r="H294" s="766"/>
      <c r="I294" s="766"/>
      <c r="J294" s="766"/>
      <c r="K294" s="766"/>
      <c r="L294" s="766"/>
      <c r="M294" s="766"/>
      <c r="N294" s="766"/>
      <c r="O294" s="766"/>
      <c r="P294" s="766"/>
      <c r="Q294" s="766"/>
      <c r="R294" s="766"/>
      <c r="S294" s="766"/>
      <c r="T294" s="766"/>
      <c r="U294" s="766"/>
      <c r="V294" s="766"/>
      <c r="W294" s="766"/>
      <c r="X294" s="766"/>
      <c r="Y294" s="766"/>
      <c r="Z294" s="766"/>
    </row>
    <row r="295" spans="1:26" ht="15.75" customHeight="1" x14ac:dyDescent="0.25">
      <c r="A295" s="766"/>
      <c r="B295" s="766"/>
      <c r="C295" s="766"/>
      <c r="D295" s="766"/>
      <c r="E295" s="766"/>
      <c r="F295" s="766"/>
      <c r="G295" s="766"/>
      <c r="H295" s="766"/>
      <c r="I295" s="766"/>
      <c r="J295" s="766"/>
      <c r="K295" s="766"/>
      <c r="L295" s="766"/>
      <c r="M295" s="766"/>
      <c r="N295" s="766"/>
      <c r="O295" s="766"/>
      <c r="P295" s="766"/>
      <c r="Q295" s="766"/>
      <c r="R295" s="766"/>
      <c r="S295" s="766"/>
      <c r="T295" s="766"/>
      <c r="U295" s="766"/>
      <c r="V295" s="766"/>
      <c r="W295" s="766"/>
      <c r="X295" s="766"/>
      <c r="Y295" s="766"/>
      <c r="Z295" s="766"/>
    </row>
    <row r="296" spans="1:26" ht="15.75" customHeight="1" x14ac:dyDescent="0.25">
      <c r="A296" s="766"/>
      <c r="B296" s="766"/>
      <c r="C296" s="766"/>
      <c r="D296" s="766"/>
      <c r="E296" s="766"/>
      <c r="F296" s="766"/>
      <c r="G296" s="766"/>
      <c r="H296" s="766"/>
      <c r="I296" s="766"/>
      <c r="J296" s="766"/>
      <c r="K296" s="766"/>
      <c r="L296" s="766"/>
      <c r="M296" s="766"/>
      <c r="N296" s="766"/>
      <c r="O296" s="766"/>
      <c r="P296" s="766"/>
      <c r="Q296" s="766"/>
      <c r="R296" s="766"/>
      <c r="S296" s="766"/>
      <c r="T296" s="766"/>
      <c r="U296" s="766"/>
      <c r="V296" s="766"/>
      <c r="W296" s="766"/>
      <c r="X296" s="766"/>
      <c r="Y296" s="766"/>
      <c r="Z296" s="766"/>
    </row>
    <row r="297" spans="1:26" ht="15.75" customHeight="1" x14ac:dyDescent="0.25">
      <c r="A297" s="766"/>
      <c r="B297" s="766"/>
      <c r="C297" s="766"/>
      <c r="D297" s="766"/>
      <c r="E297" s="766"/>
      <c r="F297" s="766"/>
      <c r="G297" s="766"/>
      <c r="H297" s="766"/>
      <c r="I297" s="766"/>
      <c r="J297" s="766"/>
      <c r="K297" s="766"/>
      <c r="L297" s="766"/>
      <c r="M297" s="766"/>
      <c r="N297" s="766"/>
      <c r="O297" s="766"/>
      <c r="P297" s="766"/>
      <c r="Q297" s="766"/>
      <c r="R297" s="766"/>
      <c r="S297" s="766"/>
      <c r="T297" s="766"/>
      <c r="U297" s="766"/>
      <c r="V297" s="766"/>
      <c r="W297" s="766"/>
      <c r="X297" s="766"/>
      <c r="Y297" s="766"/>
      <c r="Z297" s="766"/>
    </row>
    <row r="298" spans="1:26" ht="15.75" customHeight="1" x14ac:dyDescent="0.25">
      <c r="A298" s="766"/>
      <c r="B298" s="766"/>
      <c r="C298" s="766"/>
      <c r="D298" s="766"/>
      <c r="E298" s="766"/>
      <c r="F298" s="766"/>
      <c r="G298" s="766"/>
      <c r="H298" s="766"/>
      <c r="I298" s="766"/>
      <c r="J298" s="766"/>
      <c r="K298" s="766"/>
      <c r="L298" s="766"/>
      <c r="M298" s="766"/>
      <c r="N298" s="766"/>
      <c r="O298" s="766"/>
      <c r="P298" s="766"/>
      <c r="Q298" s="766"/>
      <c r="R298" s="766"/>
      <c r="S298" s="766"/>
      <c r="T298" s="766"/>
      <c r="U298" s="766"/>
      <c r="V298" s="766"/>
      <c r="W298" s="766"/>
      <c r="X298" s="766"/>
      <c r="Y298" s="766"/>
      <c r="Z298" s="766"/>
    </row>
    <row r="299" spans="1:26" ht="15.75" customHeight="1" x14ac:dyDescent="0.25">
      <c r="A299" s="766"/>
      <c r="B299" s="766"/>
      <c r="C299" s="766"/>
      <c r="D299" s="766"/>
      <c r="E299" s="766"/>
      <c r="F299" s="766"/>
      <c r="G299" s="766"/>
      <c r="H299" s="766"/>
      <c r="I299" s="766"/>
      <c r="J299" s="766"/>
      <c r="K299" s="766"/>
      <c r="L299" s="766"/>
      <c r="M299" s="766"/>
      <c r="N299" s="766"/>
      <c r="O299" s="766"/>
      <c r="P299" s="766"/>
      <c r="Q299" s="766"/>
      <c r="R299" s="766"/>
      <c r="S299" s="766"/>
      <c r="T299" s="766"/>
      <c r="U299" s="766"/>
      <c r="V299" s="766"/>
      <c r="W299" s="766"/>
      <c r="X299" s="766"/>
      <c r="Y299" s="766"/>
      <c r="Z299" s="766"/>
    </row>
    <row r="300" spans="1:26" ht="15.75" customHeight="1" x14ac:dyDescent="0.25">
      <c r="A300" s="766"/>
      <c r="B300" s="766"/>
      <c r="C300" s="766"/>
      <c r="D300" s="766"/>
      <c r="E300" s="766"/>
      <c r="F300" s="766"/>
      <c r="G300" s="766"/>
      <c r="H300" s="766"/>
      <c r="I300" s="766"/>
      <c r="J300" s="766"/>
      <c r="K300" s="766"/>
      <c r="L300" s="766"/>
      <c r="M300" s="766"/>
      <c r="N300" s="766"/>
      <c r="O300" s="766"/>
      <c r="P300" s="766"/>
      <c r="Q300" s="766"/>
      <c r="R300" s="766"/>
      <c r="S300" s="766"/>
      <c r="T300" s="766"/>
      <c r="U300" s="766"/>
      <c r="V300" s="766"/>
      <c r="W300" s="766"/>
      <c r="X300" s="766"/>
      <c r="Y300" s="766"/>
      <c r="Z300" s="766"/>
    </row>
    <row r="301" spans="1:26" ht="15.75" customHeight="1" x14ac:dyDescent="0.25">
      <c r="A301" s="766"/>
      <c r="B301" s="766"/>
      <c r="C301" s="766"/>
      <c r="D301" s="766"/>
      <c r="E301" s="766"/>
      <c r="F301" s="766"/>
      <c r="G301" s="766"/>
      <c r="H301" s="766"/>
      <c r="I301" s="766"/>
      <c r="J301" s="766"/>
      <c r="K301" s="766"/>
      <c r="L301" s="766"/>
      <c r="M301" s="766"/>
      <c r="N301" s="766"/>
      <c r="O301" s="766"/>
      <c r="P301" s="766"/>
      <c r="Q301" s="766"/>
      <c r="R301" s="766"/>
      <c r="S301" s="766"/>
      <c r="T301" s="766"/>
      <c r="U301" s="766"/>
      <c r="V301" s="766"/>
      <c r="W301" s="766"/>
      <c r="X301" s="766"/>
      <c r="Y301" s="766"/>
      <c r="Z301" s="766"/>
    </row>
    <row r="302" spans="1:26" ht="15.75" customHeight="1" x14ac:dyDescent="0.25">
      <c r="A302" s="766"/>
      <c r="B302" s="766"/>
      <c r="C302" s="766"/>
      <c r="D302" s="766"/>
      <c r="E302" s="766"/>
      <c r="F302" s="766"/>
      <c r="G302" s="766"/>
      <c r="H302" s="766"/>
      <c r="I302" s="766"/>
      <c r="J302" s="766"/>
      <c r="K302" s="766"/>
      <c r="L302" s="766"/>
      <c r="M302" s="766"/>
      <c r="N302" s="766"/>
      <c r="O302" s="766"/>
      <c r="P302" s="766"/>
      <c r="Q302" s="766"/>
      <c r="R302" s="766"/>
      <c r="S302" s="766"/>
      <c r="T302" s="766"/>
      <c r="U302" s="766"/>
      <c r="V302" s="766"/>
      <c r="W302" s="766"/>
      <c r="X302" s="766"/>
      <c r="Y302" s="766"/>
      <c r="Z302" s="766"/>
    </row>
    <row r="303" spans="1:26" ht="15.75" customHeight="1" x14ac:dyDescent="0.25">
      <c r="A303" s="766"/>
      <c r="B303" s="766"/>
      <c r="C303" s="766"/>
      <c r="D303" s="766"/>
      <c r="E303" s="766"/>
      <c r="F303" s="766"/>
      <c r="G303" s="766"/>
      <c r="H303" s="766"/>
      <c r="I303" s="766"/>
      <c r="J303" s="766"/>
      <c r="K303" s="766"/>
      <c r="L303" s="766"/>
      <c r="M303" s="766"/>
      <c r="N303" s="766"/>
      <c r="O303" s="766"/>
      <c r="P303" s="766"/>
      <c r="Q303" s="766"/>
      <c r="R303" s="766"/>
      <c r="S303" s="766"/>
      <c r="T303" s="766"/>
      <c r="U303" s="766"/>
      <c r="V303" s="766"/>
      <c r="W303" s="766"/>
      <c r="X303" s="766"/>
      <c r="Y303" s="766"/>
      <c r="Z303" s="766"/>
    </row>
    <row r="304" spans="1:26" ht="15.75" customHeight="1" x14ac:dyDescent="0.25">
      <c r="A304" s="766"/>
      <c r="B304" s="766"/>
      <c r="C304" s="766"/>
      <c r="D304" s="766"/>
      <c r="E304" s="766"/>
      <c r="F304" s="766"/>
      <c r="G304" s="766"/>
      <c r="H304" s="766"/>
      <c r="I304" s="766"/>
      <c r="J304" s="766"/>
      <c r="K304" s="766"/>
      <c r="L304" s="766"/>
      <c r="M304" s="766"/>
      <c r="N304" s="766"/>
      <c r="O304" s="766"/>
      <c r="P304" s="766"/>
      <c r="Q304" s="766"/>
      <c r="R304" s="766"/>
      <c r="S304" s="766"/>
      <c r="T304" s="766"/>
      <c r="U304" s="766"/>
      <c r="V304" s="766"/>
      <c r="W304" s="766"/>
      <c r="X304" s="766"/>
      <c r="Y304" s="766"/>
      <c r="Z304" s="766"/>
    </row>
    <row r="305" spans="1:26" ht="15.75" customHeight="1" x14ac:dyDescent="0.25">
      <c r="A305" s="766"/>
      <c r="B305" s="766"/>
      <c r="C305" s="766"/>
      <c r="D305" s="766"/>
      <c r="E305" s="766"/>
      <c r="F305" s="766"/>
      <c r="G305" s="766"/>
      <c r="H305" s="766"/>
      <c r="I305" s="766"/>
      <c r="J305" s="766"/>
      <c r="K305" s="766"/>
      <c r="L305" s="766"/>
      <c r="M305" s="766"/>
      <c r="N305" s="766"/>
      <c r="O305" s="766"/>
      <c r="P305" s="766"/>
      <c r="Q305" s="766"/>
      <c r="R305" s="766"/>
      <c r="S305" s="766"/>
      <c r="T305" s="766"/>
      <c r="U305" s="766"/>
      <c r="V305" s="766"/>
      <c r="W305" s="766"/>
      <c r="X305" s="766"/>
      <c r="Y305" s="766"/>
      <c r="Z305" s="766"/>
    </row>
    <row r="306" spans="1:26" ht="15.75" customHeight="1" x14ac:dyDescent="0.25">
      <c r="A306" s="766"/>
      <c r="B306" s="766"/>
      <c r="C306" s="766"/>
      <c r="D306" s="766"/>
      <c r="E306" s="766"/>
      <c r="F306" s="766"/>
      <c r="G306" s="766"/>
      <c r="H306" s="766"/>
      <c r="I306" s="766"/>
      <c r="J306" s="766"/>
      <c r="K306" s="766"/>
      <c r="L306" s="766"/>
      <c r="M306" s="766"/>
      <c r="N306" s="766"/>
      <c r="O306" s="766"/>
      <c r="P306" s="766"/>
      <c r="Q306" s="766"/>
      <c r="R306" s="766"/>
      <c r="S306" s="766"/>
      <c r="T306" s="766"/>
      <c r="U306" s="766"/>
      <c r="V306" s="766"/>
      <c r="W306" s="766"/>
      <c r="X306" s="766"/>
      <c r="Y306" s="766"/>
      <c r="Z306" s="766"/>
    </row>
    <row r="307" spans="1:26" ht="15.75" customHeight="1" x14ac:dyDescent="0.25">
      <c r="A307" s="766"/>
      <c r="B307" s="766"/>
      <c r="C307" s="766"/>
      <c r="D307" s="766"/>
      <c r="E307" s="766"/>
      <c r="F307" s="766"/>
      <c r="G307" s="766"/>
      <c r="H307" s="766"/>
      <c r="I307" s="766"/>
      <c r="J307" s="766"/>
      <c r="K307" s="766"/>
      <c r="L307" s="766"/>
      <c r="M307" s="766"/>
      <c r="N307" s="766"/>
      <c r="O307" s="766"/>
      <c r="P307" s="766"/>
      <c r="Q307" s="766"/>
      <c r="R307" s="766"/>
      <c r="S307" s="766"/>
      <c r="T307" s="766"/>
      <c r="U307" s="766"/>
      <c r="V307" s="766"/>
      <c r="W307" s="766"/>
      <c r="X307" s="766"/>
      <c r="Y307" s="766"/>
      <c r="Z307" s="766"/>
    </row>
    <row r="308" spans="1:26" ht="15.75" customHeight="1" x14ac:dyDescent="0.25">
      <c r="A308" s="766"/>
      <c r="B308" s="766"/>
      <c r="C308" s="766"/>
      <c r="D308" s="766"/>
      <c r="E308" s="766"/>
      <c r="F308" s="766"/>
      <c r="G308" s="766"/>
      <c r="H308" s="766"/>
      <c r="I308" s="766"/>
      <c r="J308" s="766"/>
      <c r="K308" s="766"/>
      <c r="L308" s="766"/>
      <c r="M308" s="766"/>
      <c r="N308" s="766"/>
      <c r="O308" s="766"/>
      <c r="P308" s="766"/>
      <c r="Q308" s="766"/>
      <c r="R308" s="766"/>
      <c r="S308" s="766"/>
      <c r="T308" s="766"/>
      <c r="U308" s="766"/>
      <c r="V308" s="766"/>
      <c r="W308" s="766"/>
      <c r="X308" s="766"/>
      <c r="Y308" s="766"/>
      <c r="Z308" s="766"/>
    </row>
    <row r="309" spans="1:26" ht="15.75" customHeight="1" x14ac:dyDescent="0.25">
      <c r="A309" s="766"/>
      <c r="B309" s="766"/>
      <c r="C309" s="766"/>
      <c r="D309" s="766"/>
      <c r="E309" s="766"/>
      <c r="F309" s="766"/>
      <c r="G309" s="766"/>
      <c r="H309" s="766"/>
      <c r="I309" s="766"/>
      <c r="J309" s="766"/>
      <c r="K309" s="766"/>
      <c r="L309" s="766"/>
      <c r="M309" s="766"/>
      <c r="N309" s="766"/>
      <c r="O309" s="766"/>
      <c r="P309" s="766"/>
      <c r="Q309" s="766"/>
      <c r="R309" s="766"/>
      <c r="S309" s="766"/>
      <c r="T309" s="766"/>
      <c r="U309" s="766"/>
      <c r="V309" s="766"/>
      <c r="W309" s="766"/>
      <c r="X309" s="766"/>
      <c r="Y309" s="766"/>
      <c r="Z309" s="766"/>
    </row>
    <row r="310" spans="1:26" ht="15.75" customHeight="1" x14ac:dyDescent="0.25">
      <c r="A310" s="766"/>
      <c r="B310" s="766"/>
      <c r="C310" s="766"/>
      <c r="D310" s="766"/>
      <c r="E310" s="766"/>
      <c r="F310" s="766"/>
      <c r="G310" s="766"/>
      <c r="H310" s="766"/>
      <c r="I310" s="766"/>
      <c r="J310" s="766"/>
      <c r="K310" s="766"/>
      <c r="L310" s="766"/>
      <c r="M310" s="766"/>
      <c r="N310" s="766"/>
      <c r="O310" s="766"/>
      <c r="P310" s="766"/>
      <c r="Q310" s="766"/>
      <c r="R310" s="766"/>
      <c r="S310" s="766"/>
      <c r="T310" s="766"/>
      <c r="U310" s="766"/>
      <c r="V310" s="766"/>
      <c r="W310" s="766"/>
      <c r="X310" s="766"/>
      <c r="Y310" s="766"/>
      <c r="Z310" s="766"/>
    </row>
    <row r="311" spans="1:26" ht="15.75" customHeight="1" x14ac:dyDescent="0.25">
      <c r="A311" s="766"/>
      <c r="B311" s="766"/>
      <c r="C311" s="766"/>
      <c r="D311" s="766"/>
      <c r="E311" s="766"/>
      <c r="F311" s="766"/>
      <c r="G311" s="766"/>
      <c r="H311" s="766"/>
      <c r="I311" s="766"/>
      <c r="J311" s="766"/>
      <c r="K311" s="766"/>
      <c r="L311" s="766"/>
      <c r="M311" s="766"/>
      <c r="N311" s="766"/>
      <c r="O311" s="766"/>
      <c r="P311" s="766"/>
      <c r="Q311" s="766"/>
      <c r="R311" s="766"/>
      <c r="S311" s="766"/>
      <c r="T311" s="766"/>
      <c r="U311" s="766"/>
      <c r="V311" s="766"/>
      <c r="W311" s="766"/>
      <c r="X311" s="766"/>
      <c r="Y311" s="766"/>
      <c r="Z311" s="766"/>
    </row>
    <row r="312" spans="1:26" ht="15.75" customHeight="1" x14ac:dyDescent="0.25">
      <c r="A312" s="766"/>
      <c r="B312" s="766"/>
      <c r="C312" s="766"/>
      <c r="D312" s="766"/>
      <c r="E312" s="766"/>
      <c r="F312" s="766"/>
      <c r="G312" s="766"/>
      <c r="H312" s="766"/>
      <c r="I312" s="766"/>
      <c r="J312" s="766"/>
      <c r="K312" s="766"/>
      <c r="L312" s="766"/>
      <c r="M312" s="766"/>
      <c r="N312" s="766"/>
      <c r="O312" s="766"/>
      <c r="P312" s="766"/>
      <c r="Q312" s="766"/>
      <c r="R312" s="766"/>
      <c r="S312" s="766"/>
      <c r="T312" s="766"/>
      <c r="U312" s="766"/>
      <c r="V312" s="766"/>
      <c r="W312" s="766"/>
      <c r="X312" s="766"/>
      <c r="Y312" s="766"/>
      <c r="Z312" s="766"/>
    </row>
    <row r="313" spans="1:26" ht="15.75" customHeight="1" x14ac:dyDescent="0.25">
      <c r="A313" s="766"/>
      <c r="B313" s="766"/>
      <c r="C313" s="766"/>
      <c r="D313" s="766"/>
      <c r="E313" s="766"/>
      <c r="F313" s="766"/>
      <c r="G313" s="766"/>
      <c r="H313" s="766"/>
      <c r="I313" s="766"/>
      <c r="J313" s="766"/>
      <c r="K313" s="766"/>
      <c r="L313" s="766"/>
      <c r="M313" s="766"/>
      <c r="N313" s="766"/>
      <c r="O313" s="766"/>
      <c r="P313" s="766"/>
      <c r="Q313" s="766"/>
      <c r="R313" s="766"/>
      <c r="S313" s="766"/>
      <c r="T313" s="766"/>
      <c r="U313" s="766"/>
      <c r="V313" s="766"/>
      <c r="W313" s="766"/>
      <c r="X313" s="766"/>
      <c r="Y313" s="766"/>
      <c r="Z313" s="766"/>
    </row>
    <row r="314" spans="1:26" ht="15.75" customHeight="1" x14ac:dyDescent="0.25">
      <c r="A314" s="766"/>
      <c r="B314" s="766"/>
      <c r="C314" s="766"/>
      <c r="D314" s="766"/>
      <c r="E314" s="766"/>
      <c r="F314" s="766"/>
      <c r="G314" s="766"/>
      <c r="H314" s="766"/>
      <c r="I314" s="766"/>
      <c r="J314" s="766"/>
      <c r="K314" s="766"/>
      <c r="L314" s="766"/>
      <c r="M314" s="766"/>
      <c r="N314" s="766"/>
      <c r="O314" s="766"/>
      <c r="P314" s="766"/>
      <c r="Q314" s="766"/>
      <c r="R314" s="766"/>
      <c r="S314" s="766"/>
      <c r="T314" s="766"/>
      <c r="U314" s="766"/>
      <c r="V314" s="766"/>
      <c r="W314" s="766"/>
      <c r="X314" s="766"/>
      <c r="Y314" s="766"/>
      <c r="Z314" s="766"/>
    </row>
    <row r="315" spans="1:26" ht="15.75" customHeight="1" x14ac:dyDescent="0.25">
      <c r="A315" s="766"/>
      <c r="B315" s="766"/>
      <c r="C315" s="766"/>
      <c r="D315" s="766"/>
      <c r="E315" s="766"/>
      <c r="F315" s="766"/>
      <c r="G315" s="766"/>
      <c r="H315" s="766"/>
      <c r="I315" s="766"/>
      <c r="J315" s="766"/>
      <c r="K315" s="766"/>
      <c r="L315" s="766"/>
      <c r="M315" s="766"/>
      <c r="N315" s="766"/>
      <c r="O315" s="766"/>
      <c r="P315" s="766"/>
      <c r="Q315" s="766"/>
      <c r="R315" s="766"/>
      <c r="S315" s="766"/>
      <c r="T315" s="766"/>
      <c r="U315" s="766"/>
      <c r="V315" s="766"/>
      <c r="W315" s="766"/>
      <c r="X315" s="766"/>
      <c r="Y315" s="766"/>
      <c r="Z315" s="766"/>
    </row>
    <row r="316" spans="1:26" ht="15.75" customHeight="1" x14ac:dyDescent="0.25">
      <c r="A316" s="766"/>
      <c r="B316" s="766"/>
      <c r="C316" s="766"/>
      <c r="D316" s="766"/>
      <c r="E316" s="766"/>
      <c r="F316" s="766"/>
      <c r="G316" s="766"/>
      <c r="H316" s="766"/>
      <c r="I316" s="766"/>
      <c r="J316" s="766"/>
      <c r="K316" s="766"/>
      <c r="L316" s="766"/>
      <c r="M316" s="766"/>
      <c r="N316" s="766"/>
      <c r="O316" s="766"/>
      <c r="P316" s="766"/>
      <c r="Q316" s="766"/>
      <c r="R316" s="766"/>
      <c r="S316" s="766"/>
      <c r="T316" s="766"/>
      <c r="U316" s="766"/>
      <c r="V316" s="766"/>
      <c r="W316" s="766"/>
      <c r="X316" s="766"/>
      <c r="Y316" s="766"/>
      <c r="Z316" s="766"/>
    </row>
    <row r="317" spans="1:26" ht="15.75" customHeight="1" x14ac:dyDescent="0.25">
      <c r="A317" s="766"/>
      <c r="B317" s="766"/>
      <c r="C317" s="766"/>
      <c r="D317" s="766"/>
      <c r="E317" s="766"/>
      <c r="F317" s="766"/>
      <c r="G317" s="766"/>
      <c r="H317" s="766"/>
      <c r="I317" s="766"/>
      <c r="J317" s="766"/>
      <c r="K317" s="766"/>
      <c r="L317" s="766"/>
      <c r="M317" s="766"/>
      <c r="N317" s="766"/>
      <c r="O317" s="766"/>
      <c r="P317" s="766"/>
      <c r="Q317" s="766"/>
      <c r="R317" s="766"/>
      <c r="S317" s="766"/>
      <c r="T317" s="766"/>
      <c r="U317" s="766"/>
      <c r="V317" s="766"/>
      <c r="W317" s="766"/>
      <c r="X317" s="766"/>
      <c r="Y317" s="766"/>
      <c r="Z317" s="766"/>
    </row>
    <row r="318" spans="1:26" ht="15.75" customHeight="1" x14ac:dyDescent="0.25">
      <c r="A318" s="766"/>
      <c r="B318" s="766"/>
      <c r="C318" s="766"/>
      <c r="D318" s="766"/>
      <c r="E318" s="766"/>
      <c r="F318" s="766"/>
      <c r="G318" s="766"/>
      <c r="H318" s="766"/>
      <c r="I318" s="766"/>
      <c r="J318" s="766"/>
      <c r="K318" s="766"/>
      <c r="L318" s="766"/>
      <c r="M318" s="766"/>
      <c r="N318" s="766"/>
      <c r="O318" s="766"/>
      <c r="P318" s="766"/>
      <c r="Q318" s="766"/>
      <c r="R318" s="766"/>
      <c r="S318" s="766"/>
      <c r="T318" s="766"/>
      <c r="U318" s="766"/>
      <c r="V318" s="766"/>
      <c r="W318" s="766"/>
      <c r="X318" s="766"/>
      <c r="Y318" s="766"/>
      <c r="Z318" s="766"/>
    </row>
    <row r="319" spans="1:26" ht="15.75" customHeight="1" x14ac:dyDescent="0.25">
      <c r="A319" s="766"/>
      <c r="B319" s="766"/>
      <c r="C319" s="766"/>
      <c r="D319" s="766"/>
      <c r="E319" s="766"/>
      <c r="F319" s="766"/>
      <c r="G319" s="766"/>
      <c r="H319" s="766"/>
      <c r="I319" s="766"/>
      <c r="J319" s="766"/>
      <c r="K319" s="766"/>
      <c r="L319" s="766"/>
      <c r="M319" s="766"/>
      <c r="N319" s="766"/>
      <c r="O319" s="766"/>
      <c r="P319" s="766"/>
      <c r="Q319" s="766"/>
      <c r="R319" s="766"/>
      <c r="S319" s="766"/>
      <c r="T319" s="766"/>
      <c r="U319" s="766"/>
      <c r="V319" s="766"/>
      <c r="W319" s="766"/>
      <c r="X319" s="766"/>
      <c r="Y319" s="766"/>
      <c r="Z319" s="766"/>
    </row>
    <row r="320" spans="1:26" ht="15.75" customHeight="1" x14ac:dyDescent="0.25">
      <c r="A320" s="766"/>
      <c r="B320" s="766"/>
      <c r="C320" s="766"/>
      <c r="D320" s="766"/>
      <c r="E320" s="766"/>
      <c r="F320" s="766"/>
      <c r="G320" s="766"/>
      <c r="H320" s="766"/>
      <c r="I320" s="766"/>
      <c r="J320" s="766"/>
      <c r="K320" s="766"/>
      <c r="L320" s="766"/>
      <c r="M320" s="766"/>
      <c r="N320" s="766"/>
      <c r="O320" s="766"/>
      <c r="P320" s="766"/>
      <c r="Q320" s="766"/>
      <c r="R320" s="766"/>
      <c r="S320" s="766"/>
      <c r="T320" s="766"/>
      <c r="U320" s="766"/>
      <c r="V320" s="766"/>
      <c r="W320" s="766"/>
      <c r="X320" s="766"/>
      <c r="Y320" s="766"/>
      <c r="Z320" s="766"/>
    </row>
    <row r="321" spans="1:26" ht="15.75" customHeight="1" x14ac:dyDescent="0.25">
      <c r="A321" s="766"/>
      <c r="B321" s="766"/>
      <c r="C321" s="766"/>
      <c r="D321" s="766"/>
      <c r="E321" s="766"/>
      <c r="F321" s="766"/>
      <c r="G321" s="766"/>
      <c r="H321" s="766"/>
      <c r="I321" s="766"/>
      <c r="J321" s="766"/>
      <c r="K321" s="766"/>
      <c r="L321" s="766"/>
      <c r="M321" s="766"/>
      <c r="N321" s="766"/>
      <c r="O321" s="766"/>
      <c r="P321" s="766"/>
      <c r="Q321" s="766"/>
      <c r="R321" s="766"/>
      <c r="S321" s="766"/>
      <c r="T321" s="766"/>
      <c r="U321" s="766"/>
      <c r="V321" s="766"/>
      <c r="W321" s="766"/>
      <c r="X321" s="766"/>
      <c r="Y321" s="766"/>
      <c r="Z321" s="766"/>
    </row>
    <row r="322" spans="1:26" ht="15.75" customHeight="1" x14ac:dyDescent="0.25">
      <c r="A322" s="766"/>
      <c r="B322" s="766"/>
      <c r="C322" s="766"/>
      <c r="D322" s="766"/>
      <c r="E322" s="766"/>
      <c r="F322" s="766"/>
      <c r="G322" s="766"/>
      <c r="H322" s="766"/>
      <c r="I322" s="766"/>
      <c r="J322" s="766"/>
      <c r="K322" s="766"/>
      <c r="L322" s="766"/>
      <c r="M322" s="766"/>
      <c r="N322" s="766"/>
      <c r="O322" s="766"/>
      <c r="P322" s="766"/>
      <c r="Q322" s="766"/>
      <c r="R322" s="766"/>
      <c r="S322" s="766"/>
      <c r="T322" s="766"/>
      <c r="U322" s="766"/>
      <c r="V322" s="766"/>
      <c r="W322" s="766"/>
      <c r="X322" s="766"/>
      <c r="Y322" s="766"/>
      <c r="Z322" s="766"/>
    </row>
    <row r="323" spans="1:26" ht="15.75" customHeight="1" x14ac:dyDescent="0.25">
      <c r="A323" s="766"/>
      <c r="B323" s="766"/>
      <c r="C323" s="766"/>
      <c r="D323" s="766"/>
      <c r="E323" s="766"/>
      <c r="F323" s="766"/>
      <c r="G323" s="766"/>
      <c r="H323" s="766"/>
      <c r="I323" s="766"/>
      <c r="J323" s="766"/>
      <c r="K323" s="766"/>
      <c r="L323" s="766"/>
      <c r="M323" s="766"/>
      <c r="N323" s="766"/>
      <c r="O323" s="766"/>
      <c r="P323" s="766"/>
      <c r="Q323" s="766"/>
      <c r="R323" s="766"/>
      <c r="S323" s="766"/>
      <c r="T323" s="766"/>
      <c r="U323" s="766"/>
      <c r="V323" s="766"/>
      <c r="W323" s="766"/>
      <c r="X323" s="766"/>
      <c r="Y323" s="766"/>
      <c r="Z323" s="766"/>
    </row>
    <row r="324" spans="1:26" ht="15.75" customHeight="1" x14ac:dyDescent="0.25">
      <c r="A324" s="766"/>
      <c r="B324" s="766"/>
      <c r="C324" s="766"/>
      <c r="D324" s="766"/>
      <c r="E324" s="766"/>
      <c r="F324" s="766"/>
      <c r="G324" s="766"/>
      <c r="H324" s="766"/>
      <c r="I324" s="766"/>
      <c r="J324" s="766"/>
      <c r="K324" s="766"/>
      <c r="L324" s="766"/>
      <c r="M324" s="766"/>
      <c r="N324" s="766"/>
      <c r="O324" s="766"/>
      <c r="P324" s="766"/>
      <c r="Q324" s="766"/>
      <c r="R324" s="766"/>
      <c r="S324" s="766"/>
      <c r="T324" s="766"/>
      <c r="U324" s="766"/>
      <c r="V324" s="766"/>
      <c r="W324" s="766"/>
      <c r="X324" s="766"/>
      <c r="Y324" s="766"/>
      <c r="Z324" s="766"/>
    </row>
    <row r="325" spans="1:26" ht="15.75" customHeight="1" x14ac:dyDescent="0.25">
      <c r="A325" s="766"/>
      <c r="B325" s="766"/>
      <c r="C325" s="766"/>
      <c r="D325" s="766"/>
      <c r="E325" s="766"/>
      <c r="F325" s="766"/>
      <c r="G325" s="766"/>
      <c r="H325" s="766"/>
      <c r="I325" s="766"/>
      <c r="J325" s="766"/>
      <c r="K325" s="766"/>
      <c r="L325" s="766"/>
      <c r="M325" s="766"/>
      <c r="N325" s="766"/>
      <c r="O325" s="766"/>
      <c r="P325" s="766"/>
      <c r="Q325" s="766"/>
      <c r="R325" s="766"/>
      <c r="S325" s="766"/>
      <c r="T325" s="766"/>
      <c r="U325" s="766"/>
      <c r="V325" s="766"/>
      <c r="W325" s="766"/>
      <c r="X325" s="766"/>
      <c r="Y325" s="766"/>
      <c r="Z325" s="766"/>
    </row>
    <row r="326" spans="1:26" ht="15.75" customHeight="1" x14ac:dyDescent="0.25">
      <c r="A326" s="766"/>
      <c r="B326" s="766"/>
      <c r="C326" s="766"/>
      <c r="D326" s="766"/>
      <c r="E326" s="766"/>
      <c r="F326" s="766"/>
      <c r="G326" s="766"/>
      <c r="H326" s="766"/>
      <c r="I326" s="766"/>
      <c r="J326" s="766"/>
      <c r="K326" s="766"/>
      <c r="L326" s="766"/>
      <c r="M326" s="766"/>
      <c r="N326" s="766"/>
      <c r="O326" s="766"/>
      <c r="P326" s="766"/>
      <c r="Q326" s="766"/>
      <c r="R326" s="766"/>
      <c r="S326" s="766"/>
      <c r="T326" s="766"/>
      <c r="U326" s="766"/>
      <c r="V326" s="766"/>
      <c r="W326" s="766"/>
      <c r="X326" s="766"/>
      <c r="Y326" s="766"/>
      <c r="Z326" s="766"/>
    </row>
    <row r="327" spans="1:26" ht="15.75" customHeight="1" x14ac:dyDescent="0.25">
      <c r="A327" s="766"/>
      <c r="B327" s="766"/>
      <c r="C327" s="766"/>
      <c r="D327" s="766"/>
      <c r="E327" s="766"/>
      <c r="F327" s="766"/>
      <c r="G327" s="766"/>
      <c r="H327" s="766"/>
      <c r="I327" s="766"/>
      <c r="J327" s="766"/>
      <c r="K327" s="766"/>
      <c r="L327" s="766"/>
      <c r="M327" s="766"/>
      <c r="N327" s="766"/>
      <c r="O327" s="766"/>
      <c r="P327" s="766"/>
      <c r="Q327" s="766"/>
      <c r="R327" s="766"/>
      <c r="S327" s="766"/>
      <c r="T327" s="766"/>
      <c r="U327" s="766"/>
      <c r="V327" s="766"/>
      <c r="W327" s="766"/>
      <c r="X327" s="766"/>
      <c r="Y327" s="766"/>
      <c r="Z327" s="766"/>
    </row>
    <row r="328" spans="1:26" ht="15.75" customHeight="1" x14ac:dyDescent="0.25">
      <c r="A328" s="766"/>
      <c r="B328" s="766"/>
      <c r="C328" s="766"/>
      <c r="D328" s="766"/>
      <c r="E328" s="766"/>
      <c r="F328" s="766"/>
      <c r="G328" s="766"/>
      <c r="H328" s="766"/>
      <c r="I328" s="766"/>
      <c r="J328" s="766"/>
      <c r="K328" s="766"/>
      <c r="L328" s="766"/>
      <c r="M328" s="766"/>
      <c r="N328" s="766"/>
      <c r="O328" s="766"/>
      <c r="P328" s="766"/>
      <c r="Q328" s="766"/>
      <c r="R328" s="766"/>
      <c r="S328" s="766"/>
      <c r="T328" s="766"/>
      <c r="U328" s="766"/>
      <c r="V328" s="766"/>
      <c r="W328" s="766"/>
      <c r="X328" s="766"/>
      <c r="Y328" s="766"/>
      <c r="Z328" s="766"/>
    </row>
    <row r="329" spans="1:26" ht="15.75" customHeight="1" x14ac:dyDescent="0.25">
      <c r="A329" s="766"/>
      <c r="B329" s="766"/>
      <c r="C329" s="766"/>
      <c r="D329" s="766"/>
      <c r="E329" s="766"/>
      <c r="F329" s="766"/>
      <c r="G329" s="766"/>
      <c r="H329" s="766"/>
      <c r="I329" s="766"/>
      <c r="J329" s="766"/>
      <c r="K329" s="766"/>
      <c r="L329" s="766"/>
      <c r="M329" s="766"/>
      <c r="N329" s="766"/>
      <c r="O329" s="766"/>
      <c r="P329" s="766"/>
      <c r="Q329" s="766"/>
      <c r="R329" s="766"/>
      <c r="S329" s="766"/>
      <c r="T329" s="766"/>
      <c r="U329" s="766"/>
      <c r="V329" s="766"/>
      <c r="W329" s="766"/>
      <c r="X329" s="766"/>
      <c r="Y329" s="766"/>
      <c r="Z329" s="766"/>
    </row>
    <row r="330" spans="1:26" ht="15.75" customHeight="1" x14ac:dyDescent="0.25">
      <c r="A330" s="766"/>
      <c r="B330" s="766"/>
      <c r="C330" s="766"/>
      <c r="D330" s="766"/>
      <c r="E330" s="766"/>
      <c r="F330" s="766"/>
      <c r="G330" s="766"/>
      <c r="H330" s="766"/>
      <c r="I330" s="766"/>
      <c r="J330" s="766"/>
      <c r="K330" s="766"/>
      <c r="L330" s="766"/>
      <c r="M330" s="766"/>
      <c r="N330" s="766"/>
      <c r="O330" s="766"/>
      <c r="P330" s="766"/>
      <c r="Q330" s="766"/>
      <c r="R330" s="766"/>
      <c r="S330" s="766"/>
      <c r="T330" s="766"/>
      <c r="U330" s="766"/>
      <c r="V330" s="766"/>
      <c r="W330" s="766"/>
      <c r="X330" s="766"/>
      <c r="Y330" s="766"/>
      <c r="Z330" s="766"/>
    </row>
    <row r="331" spans="1:26" ht="15.75" customHeight="1" x14ac:dyDescent="0.25">
      <c r="A331" s="766"/>
      <c r="B331" s="766"/>
      <c r="C331" s="766"/>
      <c r="D331" s="766"/>
      <c r="E331" s="766"/>
      <c r="F331" s="766"/>
      <c r="G331" s="766"/>
      <c r="H331" s="766"/>
      <c r="I331" s="766"/>
      <c r="J331" s="766"/>
      <c r="K331" s="766"/>
      <c r="L331" s="766"/>
      <c r="M331" s="766"/>
      <c r="N331" s="766"/>
      <c r="O331" s="766"/>
      <c r="P331" s="766"/>
      <c r="Q331" s="766"/>
      <c r="R331" s="766"/>
      <c r="S331" s="766"/>
      <c r="T331" s="766"/>
      <c r="U331" s="766"/>
      <c r="V331" s="766"/>
      <c r="W331" s="766"/>
      <c r="X331" s="766"/>
      <c r="Y331" s="766"/>
      <c r="Z331" s="766"/>
    </row>
    <row r="332" spans="1:26" ht="15.75" customHeight="1" x14ac:dyDescent="0.25">
      <c r="A332" s="766"/>
      <c r="B332" s="766"/>
      <c r="C332" s="766"/>
      <c r="D332" s="766"/>
      <c r="E332" s="766"/>
      <c r="F332" s="766"/>
      <c r="G332" s="766"/>
      <c r="H332" s="766"/>
      <c r="I332" s="766"/>
      <c r="J332" s="766"/>
      <c r="K332" s="766"/>
      <c r="L332" s="766"/>
      <c r="M332" s="766"/>
      <c r="N332" s="766"/>
      <c r="O332" s="766"/>
      <c r="P332" s="766"/>
      <c r="Q332" s="766"/>
      <c r="R332" s="766"/>
      <c r="S332" s="766"/>
      <c r="T332" s="766"/>
      <c r="U332" s="766"/>
      <c r="V332" s="766"/>
      <c r="W332" s="766"/>
      <c r="X332" s="766"/>
      <c r="Y332" s="766"/>
      <c r="Z332" s="766"/>
    </row>
    <row r="333" spans="1:26" ht="15.75" customHeight="1" x14ac:dyDescent="0.25">
      <c r="A333" s="766"/>
      <c r="B333" s="766"/>
      <c r="C333" s="766"/>
      <c r="D333" s="766"/>
      <c r="E333" s="766"/>
      <c r="F333" s="766"/>
      <c r="G333" s="766"/>
      <c r="H333" s="766"/>
      <c r="I333" s="766"/>
      <c r="J333" s="766"/>
      <c r="K333" s="766"/>
      <c r="L333" s="766"/>
      <c r="M333" s="766"/>
      <c r="N333" s="766"/>
      <c r="O333" s="766"/>
      <c r="P333" s="766"/>
      <c r="Q333" s="766"/>
      <c r="R333" s="766"/>
      <c r="S333" s="766"/>
      <c r="T333" s="766"/>
      <c r="U333" s="766"/>
      <c r="V333" s="766"/>
      <c r="W333" s="766"/>
      <c r="X333" s="766"/>
      <c r="Y333" s="766"/>
      <c r="Z333" s="766"/>
    </row>
    <row r="334" spans="1:26" ht="15.75" customHeight="1" x14ac:dyDescent="0.25">
      <c r="A334" s="766"/>
      <c r="B334" s="766"/>
      <c r="C334" s="766"/>
      <c r="D334" s="766"/>
      <c r="E334" s="766"/>
      <c r="F334" s="766"/>
      <c r="G334" s="766"/>
      <c r="H334" s="766"/>
      <c r="I334" s="766"/>
      <c r="J334" s="766"/>
      <c r="K334" s="766"/>
      <c r="L334" s="766"/>
      <c r="M334" s="766"/>
      <c r="N334" s="766"/>
      <c r="O334" s="766"/>
      <c r="P334" s="766"/>
      <c r="Q334" s="766"/>
      <c r="R334" s="766"/>
      <c r="S334" s="766"/>
      <c r="T334" s="766"/>
      <c r="U334" s="766"/>
      <c r="V334" s="766"/>
      <c r="W334" s="766"/>
      <c r="X334" s="766"/>
      <c r="Y334" s="766"/>
      <c r="Z334" s="766"/>
    </row>
    <row r="335" spans="1:26" ht="15.75" customHeight="1" x14ac:dyDescent="0.25">
      <c r="A335" s="766"/>
      <c r="B335" s="766"/>
      <c r="C335" s="766"/>
      <c r="D335" s="766"/>
      <c r="E335" s="766"/>
      <c r="F335" s="766"/>
      <c r="G335" s="766"/>
      <c r="H335" s="766"/>
      <c r="I335" s="766"/>
      <c r="J335" s="766"/>
      <c r="K335" s="766"/>
      <c r="L335" s="766"/>
      <c r="M335" s="766"/>
      <c r="N335" s="766"/>
      <c r="O335" s="766"/>
      <c r="P335" s="766"/>
      <c r="Q335" s="766"/>
      <c r="R335" s="766"/>
      <c r="S335" s="766"/>
      <c r="T335" s="766"/>
      <c r="U335" s="766"/>
      <c r="V335" s="766"/>
      <c r="W335" s="766"/>
      <c r="X335" s="766"/>
      <c r="Y335" s="766"/>
      <c r="Z335" s="766"/>
    </row>
    <row r="336" spans="1:26" ht="15.75" customHeight="1" x14ac:dyDescent="0.25">
      <c r="A336" s="766"/>
      <c r="B336" s="766"/>
      <c r="C336" s="766"/>
      <c r="D336" s="766"/>
      <c r="E336" s="766"/>
      <c r="F336" s="766"/>
      <c r="G336" s="766"/>
      <c r="H336" s="766"/>
      <c r="I336" s="766"/>
      <c r="J336" s="766"/>
      <c r="K336" s="766"/>
      <c r="L336" s="766"/>
      <c r="M336" s="766"/>
      <c r="N336" s="766"/>
      <c r="O336" s="766"/>
      <c r="P336" s="766"/>
      <c r="Q336" s="766"/>
      <c r="R336" s="766"/>
      <c r="S336" s="766"/>
      <c r="T336" s="766"/>
      <c r="U336" s="766"/>
      <c r="V336" s="766"/>
      <c r="W336" s="766"/>
      <c r="X336" s="766"/>
      <c r="Y336" s="766"/>
      <c r="Z336" s="766"/>
    </row>
    <row r="337" spans="1:26" ht="15.75" customHeight="1" x14ac:dyDescent="0.25">
      <c r="A337" s="766"/>
      <c r="B337" s="766"/>
      <c r="C337" s="766"/>
      <c r="D337" s="766"/>
      <c r="E337" s="766"/>
      <c r="F337" s="766"/>
      <c r="G337" s="766"/>
      <c r="H337" s="766"/>
      <c r="I337" s="766"/>
      <c r="J337" s="766"/>
      <c r="K337" s="766"/>
      <c r="L337" s="766"/>
      <c r="M337" s="766"/>
      <c r="N337" s="766"/>
      <c r="O337" s="766"/>
      <c r="P337" s="766"/>
      <c r="Q337" s="766"/>
      <c r="R337" s="766"/>
      <c r="S337" s="766"/>
      <c r="T337" s="766"/>
      <c r="U337" s="766"/>
      <c r="V337" s="766"/>
      <c r="W337" s="766"/>
      <c r="X337" s="766"/>
      <c r="Y337" s="766"/>
      <c r="Z337" s="766"/>
    </row>
    <row r="338" spans="1:26" ht="15.75" customHeight="1" x14ac:dyDescent="0.25">
      <c r="A338" s="766"/>
      <c r="B338" s="766"/>
      <c r="C338" s="766"/>
      <c r="D338" s="766"/>
      <c r="E338" s="766"/>
      <c r="F338" s="766"/>
      <c r="G338" s="766"/>
      <c r="H338" s="766"/>
      <c r="I338" s="766"/>
      <c r="J338" s="766"/>
      <c r="K338" s="766"/>
      <c r="L338" s="766"/>
      <c r="M338" s="766"/>
      <c r="N338" s="766"/>
      <c r="O338" s="766"/>
      <c r="P338" s="766"/>
      <c r="Q338" s="766"/>
      <c r="R338" s="766"/>
      <c r="S338" s="766"/>
      <c r="T338" s="766"/>
      <c r="U338" s="766"/>
      <c r="V338" s="766"/>
      <c r="W338" s="766"/>
      <c r="X338" s="766"/>
      <c r="Y338" s="766"/>
      <c r="Z338" s="766"/>
    </row>
    <row r="339" spans="1:26" ht="15.75" customHeight="1" x14ac:dyDescent="0.25">
      <c r="A339" s="766"/>
      <c r="B339" s="766"/>
      <c r="C339" s="766"/>
      <c r="D339" s="766"/>
      <c r="E339" s="766"/>
      <c r="F339" s="766"/>
      <c r="G339" s="766"/>
      <c r="H339" s="766"/>
      <c r="I339" s="766"/>
      <c r="J339" s="766"/>
      <c r="K339" s="766"/>
      <c r="L339" s="766"/>
      <c r="M339" s="766"/>
      <c r="N339" s="766"/>
      <c r="O339" s="766"/>
      <c r="P339" s="766"/>
      <c r="Q339" s="766"/>
      <c r="R339" s="766"/>
      <c r="S339" s="766"/>
      <c r="T339" s="766"/>
      <c r="U339" s="766"/>
      <c r="V339" s="766"/>
      <c r="W339" s="766"/>
      <c r="X339" s="766"/>
      <c r="Y339" s="766"/>
      <c r="Z339" s="766"/>
    </row>
    <row r="340" spans="1:26" ht="15.75" customHeight="1" x14ac:dyDescent="0.25">
      <c r="A340" s="766"/>
      <c r="B340" s="766"/>
      <c r="C340" s="766"/>
      <c r="D340" s="766"/>
      <c r="E340" s="766"/>
      <c r="F340" s="766"/>
      <c r="G340" s="766"/>
      <c r="H340" s="766"/>
      <c r="I340" s="766"/>
      <c r="J340" s="766"/>
      <c r="K340" s="766"/>
      <c r="L340" s="766"/>
      <c r="M340" s="766"/>
      <c r="N340" s="766"/>
      <c r="O340" s="766"/>
      <c r="P340" s="766"/>
      <c r="Q340" s="766"/>
      <c r="R340" s="766"/>
      <c r="S340" s="766"/>
      <c r="T340" s="766"/>
      <c r="U340" s="766"/>
      <c r="V340" s="766"/>
      <c r="W340" s="766"/>
      <c r="X340" s="766"/>
      <c r="Y340" s="766"/>
      <c r="Z340" s="766"/>
    </row>
    <row r="341" spans="1:26" ht="15.75" customHeight="1" x14ac:dyDescent="0.25">
      <c r="A341" s="766"/>
      <c r="B341" s="766"/>
      <c r="C341" s="766"/>
      <c r="D341" s="766"/>
      <c r="E341" s="766"/>
      <c r="F341" s="766"/>
      <c r="G341" s="766"/>
      <c r="H341" s="766"/>
      <c r="I341" s="766"/>
      <c r="J341" s="766"/>
      <c r="K341" s="766"/>
      <c r="L341" s="766"/>
      <c r="M341" s="766"/>
      <c r="N341" s="766"/>
      <c r="O341" s="766"/>
      <c r="P341" s="766"/>
      <c r="Q341" s="766"/>
      <c r="R341" s="766"/>
      <c r="S341" s="766"/>
      <c r="T341" s="766"/>
      <c r="U341" s="766"/>
      <c r="V341" s="766"/>
      <c r="W341" s="766"/>
      <c r="X341" s="766"/>
      <c r="Y341" s="766"/>
      <c r="Z341" s="766"/>
    </row>
    <row r="342" spans="1:26" ht="15.75" customHeight="1" x14ac:dyDescent="0.25">
      <c r="A342" s="766"/>
      <c r="B342" s="766"/>
      <c r="C342" s="766"/>
      <c r="D342" s="766"/>
      <c r="E342" s="766"/>
      <c r="F342" s="766"/>
      <c r="G342" s="766"/>
      <c r="H342" s="766"/>
      <c r="I342" s="766"/>
      <c r="J342" s="766"/>
      <c r="K342" s="766"/>
      <c r="L342" s="766"/>
      <c r="M342" s="766"/>
      <c r="N342" s="766"/>
      <c r="O342" s="766"/>
      <c r="P342" s="766"/>
      <c r="Q342" s="766"/>
      <c r="R342" s="766"/>
      <c r="S342" s="766"/>
      <c r="T342" s="766"/>
      <c r="U342" s="766"/>
      <c r="V342" s="766"/>
      <c r="W342" s="766"/>
      <c r="X342" s="766"/>
      <c r="Y342" s="766"/>
      <c r="Z342" s="766"/>
    </row>
    <row r="343" spans="1:26" ht="15.75" customHeight="1" x14ac:dyDescent="0.25">
      <c r="A343" s="766"/>
      <c r="B343" s="766"/>
      <c r="C343" s="766"/>
      <c r="D343" s="766"/>
      <c r="E343" s="766"/>
      <c r="F343" s="766"/>
      <c r="G343" s="766"/>
      <c r="H343" s="766"/>
      <c r="I343" s="766"/>
      <c r="J343" s="766"/>
      <c r="K343" s="766"/>
      <c r="L343" s="766"/>
      <c r="M343" s="766"/>
      <c r="N343" s="766"/>
      <c r="O343" s="766"/>
      <c r="P343" s="766"/>
      <c r="Q343" s="766"/>
      <c r="R343" s="766"/>
      <c r="S343" s="766"/>
      <c r="T343" s="766"/>
      <c r="U343" s="766"/>
      <c r="V343" s="766"/>
      <c r="W343" s="766"/>
      <c r="X343" s="766"/>
      <c r="Y343" s="766"/>
      <c r="Z343" s="766"/>
    </row>
    <row r="344" spans="1:26" ht="15.75" customHeight="1" x14ac:dyDescent="0.25">
      <c r="A344" s="766"/>
      <c r="B344" s="766"/>
      <c r="C344" s="766"/>
      <c r="D344" s="766"/>
      <c r="E344" s="766"/>
      <c r="F344" s="766"/>
      <c r="G344" s="766"/>
      <c r="H344" s="766"/>
      <c r="I344" s="766"/>
      <c r="J344" s="766"/>
      <c r="K344" s="766"/>
      <c r="L344" s="766"/>
      <c r="M344" s="766"/>
      <c r="N344" s="766"/>
      <c r="O344" s="766"/>
      <c r="P344" s="766"/>
      <c r="Q344" s="766"/>
      <c r="R344" s="766"/>
      <c r="S344" s="766"/>
      <c r="T344" s="766"/>
      <c r="U344" s="766"/>
      <c r="V344" s="766"/>
      <c r="W344" s="766"/>
      <c r="X344" s="766"/>
      <c r="Y344" s="766"/>
      <c r="Z344" s="766"/>
    </row>
    <row r="345" spans="1:26" ht="15.75" customHeight="1" x14ac:dyDescent="0.25">
      <c r="A345" s="766"/>
      <c r="B345" s="766"/>
      <c r="C345" s="766"/>
      <c r="D345" s="766"/>
      <c r="E345" s="766"/>
      <c r="F345" s="766"/>
      <c r="G345" s="766"/>
      <c r="H345" s="766"/>
      <c r="I345" s="766"/>
      <c r="J345" s="766"/>
      <c r="K345" s="766"/>
      <c r="L345" s="766"/>
      <c r="M345" s="766"/>
      <c r="N345" s="766"/>
      <c r="O345" s="766"/>
      <c r="P345" s="766"/>
      <c r="Q345" s="766"/>
      <c r="R345" s="766"/>
      <c r="S345" s="766"/>
      <c r="T345" s="766"/>
      <c r="U345" s="766"/>
      <c r="V345" s="766"/>
      <c r="W345" s="766"/>
      <c r="X345" s="766"/>
      <c r="Y345" s="766"/>
      <c r="Z345" s="766"/>
    </row>
    <row r="346" spans="1:26" ht="15.75" customHeight="1" x14ac:dyDescent="0.25">
      <c r="A346" s="766"/>
      <c r="B346" s="766"/>
      <c r="C346" s="766"/>
      <c r="D346" s="766"/>
      <c r="E346" s="766"/>
      <c r="F346" s="766"/>
      <c r="G346" s="766"/>
      <c r="H346" s="766"/>
      <c r="I346" s="766"/>
      <c r="J346" s="766"/>
      <c r="K346" s="766"/>
      <c r="L346" s="766"/>
      <c r="M346" s="766"/>
      <c r="N346" s="766"/>
      <c r="O346" s="766"/>
      <c r="P346" s="766"/>
      <c r="Q346" s="766"/>
      <c r="R346" s="766"/>
      <c r="S346" s="766"/>
      <c r="T346" s="766"/>
      <c r="U346" s="766"/>
      <c r="V346" s="766"/>
      <c r="W346" s="766"/>
      <c r="X346" s="766"/>
      <c r="Y346" s="766"/>
      <c r="Z346" s="766"/>
    </row>
    <row r="347" spans="1:26" ht="15.75" customHeight="1" x14ac:dyDescent="0.25">
      <c r="A347" s="766"/>
      <c r="B347" s="766"/>
      <c r="C347" s="766"/>
      <c r="D347" s="766"/>
      <c r="E347" s="766"/>
      <c r="F347" s="766"/>
      <c r="G347" s="766"/>
      <c r="H347" s="766"/>
      <c r="I347" s="766"/>
      <c r="J347" s="766"/>
      <c r="K347" s="766"/>
      <c r="L347" s="766"/>
      <c r="M347" s="766"/>
      <c r="N347" s="766"/>
      <c r="O347" s="766"/>
      <c r="P347" s="766"/>
      <c r="Q347" s="766"/>
      <c r="R347" s="766"/>
      <c r="S347" s="766"/>
      <c r="T347" s="766"/>
      <c r="U347" s="766"/>
      <c r="V347" s="766"/>
      <c r="W347" s="766"/>
      <c r="X347" s="766"/>
      <c r="Y347" s="766"/>
      <c r="Z347" s="766"/>
    </row>
    <row r="348" spans="1:26" ht="15.75" customHeight="1" x14ac:dyDescent="0.25">
      <c r="A348" s="766"/>
      <c r="B348" s="766"/>
      <c r="C348" s="766"/>
      <c r="D348" s="766"/>
      <c r="E348" s="766"/>
      <c r="F348" s="766"/>
      <c r="G348" s="766"/>
      <c r="H348" s="766"/>
      <c r="I348" s="766"/>
      <c r="J348" s="766"/>
      <c r="K348" s="766"/>
      <c r="L348" s="766"/>
      <c r="M348" s="766"/>
      <c r="N348" s="766"/>
      <c r="O348" s="766"/>
      <c r="P348" s="766"/>
      <c r="Q348" s="766"/>
      <c r="R348" s="766"/>
      <c r="S348" s="766"/>
      <c r="T348" s="766"/>
      <c r="U348" s="766"/>
      <c r="V348" s="766"/>
      <c r="W348" s="766"/>
      <c r="X348" s="766"/>
      <c r="Y348" s="766"/>
      <c r="Z348" s="766"/>
    </row>
    <row r="349" spans="1:26" ht="15.75" customHeight="1" x14ac:dyDescent="0.25">
      <c r="A349" s="766"/>
      <c r="B349" s="766"/>
      <c r="C349" s="766"/>
      <c r="D349" s="766"/>
      <c r="E349" s="766"/>
      <c r="F349" s="766"/>
      <c r="G349" s="766"/>
      <c r="H349" s="766"/>
      <c r="I349" s="766"/>
      <c r="J349" s="766"/>
      <c r="K349" s="766"/>
      <c r="L349" s="766"/>
      <c r="M349" s="766"/>
      <c r="N349" s="766"/>
      <c r="O349" s="766"/>
      <c r="P349" s="766"/>
      <c r="Q349" s="766"/>
      <c r="R349" s="766"/>
      <c r="S349" s="766"/>
      <c r="T349" s="766"/>
      <c r="U349" s="766"/>
      <c r="V349" s="766"/>
      <c r="W349" s="766"/>
      <c r="X349" s="766"/>
      <c r="Y349" s="766"/>
      <c r="Z349" s="766"/>
    </row>
    <row r="350" spans="1:26" ht="15.75" customHeight="1" x14ac:dyDescent="0.25">
      <c r="A350" s="766"/>
      <c r="B350" s="766"/>
      <c r="C350" s="766"/>
      <c r="D350" s="766"/>
      <c r="E350" s="766"/>
      <c r="F350" s="766"/>
      <c r="G350" s="766"/>
      <c r="H350" s="766"/>
      <c r="I350" s="766"/>
      <c r="J350" s="766"/>
      <c r="K350" s="766"/>
      <c r="L350" s="766"/>
      <c r="M350" s="766"/>
      <c r="N350" s="766"/>
      <c r="O350" s="766"/>
      <c r="P350" s="766"/>
      <c r="Q350" s="766"/>
      <c r="R350" s="766"/>
      <c r="S350" s="766"/>
      <c r="T350" s="766"/>
      <c r="U350" s="766"/>
      <c r="V350" s="766"/>
      <c r="W350" s="766"/>
      <c r="X350" s="766"/>
      <c r="Y350" s="766"/>
      <c r="Z350" s="766"/>
    </row>
    <row r="351" spans="1:26" ht="15.75" customHeight="1" x14ac:dyDescent="0.25">
      <c r="A351" s="766"/>
      <c r="B351" s="766"/>
      <c r="C351" s="766"/>
      <c r="D351" s="766"/>
      <c r="E351" s="766"/>
      <c r="F351" s="766"/>
      <c r="G351" s="766"/>
      <c r="H351" s="766"/>
      <c r="I351" s="766"/>
      <c r="J351" s="766"/>
      <c r="K351" s="766"/>
      <c r="L351" s="766"/>
      <c r="M351" s="766"/>
      <c r="N351" s="766"/>
      <c r="O351" s="766"/>
      <c r="P351" s="766"/>
      <c r="Q351" s="766"/>
      <c r="R351" s="766"/>
      <c r="S351" s="766"/>
      <c r="T351" s="766"/>
      <c r="U351" s="766"/>
      <c r="V351" s="766"/>
      <c r="W351" s="766"/>
      <c r="X351" s="766"/>
      <c r="Y351" s="766"/>
      <c r="Z351" s="766"/>
    </row>
    <row r="352" spans="1:26" ht="15.75" customHeight="1" x14ac:dyDescent="0.25">
      <c r="A352" s="766"/>
      <c r="B352" s="766"/>
      <c r="C352" s="766"/>
      <c r="D352" s="766"/>
      <c r="E352" s="766"/>
      <c r="F352" s="766"/>
      <c r="G352" s="766"/>
      <c r="H352" s="766"/>
      <c r="I352" s="766"/>
      <c r="J352" s="766"/>
      <c r="K352" s="766"/>
      <c r="L352" s="766"/>
      <c r="M352" s="766"/>
      <c r="N352" s="766"/>
      <c r="O352" s="766"/>
      <c r="P352" s="766"/>
      <c r="Q352" s="766"/>
      <c r="R352" s="766"/>
      <c r="S352" s="766"/>
      <c r="T352" s="766"/>
      <c r="U352" s="766"/>
      <c r="V352" s="766"/>
      <c r="W352" s="766"/>
      <c r="X352" s="766"/>
      <c r="Y352" s="766"/>
      <c r="Z352" s="766"/>
    </row>
    <row r="353" spans="1:26" ht="15.75" customHeight="1" x14ac:dyDescent="0.25">
      <c r="A353" s="766"/>
      <c r="B353" s="766"/>
      <c r="C353" s="766"/>
      <c r="D353" s="766"/>
      <c r="E353" s="766"/>
      <c r="F353" s="766"/>
      <c r="G353" s="766"/>
      <c r="H353" s="766"/>
      <c r="I353" s="766"/>
      <c r="J353" s="766"/>
      <c r="K353" s="766"/>
      <c r="L353" s="766"/>
      <c r="M353" s="766"/>
      <c r="N353" s="766"/>
      <c r="O353" s="766"/>
      <c r="P353" s="766"/>
      <c r="Q353" s="766"/>
      <c r="R353" s="766"/>
      <c r="S353" s="766"/>
      <c r="T353" s="766"/>
      <c r="U353" s="766"/>
      <c r="V353" s="766"/>
      <c r="W353" s="766"/>
      <c r="X353" s="766"/>
      <c r="Y353" s="766"/>
      <c r="Z353" s="766"/>
    </row>
    <row r="354" spans="1:26" ht="15.75" customHeight="1" x14ac:dyDescent="0.25">
      <c r="A354" s="766"/>
      <c r="B354" s="766"/>
      <c r="C354" s="766"/>
      <c r="D354" s="766"/>
      <c r="E354" s="766"/>
      <c r="F354" s="766"/>
      <c r="G354" s="766"/>
      <c r="H354" s="766"/>
      <c r="I354" s="766"/>
      <c r="J354" s="766"/>
      <c r="K354" s="766"/>
      <c r="L354" s="766"/>
      <c r="M354" s="766"/>
      <c r="N354" s="766"/>
      <c r="O354" s="766"/>
      <c r="P354" s="766"/>
      <c r="Q354" s="766"/>
      <c r="R354" s="766"/>
      <c r="S354" s="766"/>
      <c r="T354" s="766"/>
      <c r="U354" s="766"/>
      <c r="V354" s="766"/>
      <c r="W354" s="766"/>
      <c r="X354" s="766"/>
      <c r="Y354" s="766"/>
      <c r="Z354" s="766"/>
    </row>
    <row r="355" spans="1:26" ht="15.75" customHeight="1" x14ac:dyDescent="0.25">
      <c r="A355" s="766"/>
      <c r="B355" s="766"/>
      <c r="C355" s="766"/>
      <c r="D355" s="766"/>
      <c r="E355" s="766"/>
      <c r="F355" s="766"/>
      <c r="G355" s="766"/>
      <c r="H355" s="766"/>
      <c r="I355" s="766"/>
      <c r="J355" s="766"/>
      <c r="K355" s="766"/>
      <c r="L355" s="766"/>
      <c r="M355" s="766"/>
      <c r="N355" s="766"/>
      <c r="O355" s="766"/>
      <c r="P355" s="766"/>
      <c r="Q355" s="766"/>
      <c r="R355" s="766"/>
      <c r="S355" s="766"/>
      <c r="T355" s="766"/>
      <c r="U355" s="766"/>
      <c r="V355" s="766"/>
      <c r="W355" s="766"/>
      <c r="X355" s="766"/>
      <c r="Y355" s="766"/>
      <c r="Z355" s="766"/>
    </row>
    <row r="356" spans="1:26" ht="15.75" customHeight="1" x14ac:dyDescent="0.25">
      <c r="A356" s="766"/>
      <c r="B356" s="766"/>
      <c r="C356" s="766"/>
      <c r="D356" s="766"/>
      <c r="E356" s="766"/>
      <c r="F356" s="766"/>
      <c r="G356" s="766"/>
      <c r="H356" s="766"/>
      <c r="I356" s="766"/>
      <c r="J356" s="766"/>
      <c r="K356" s="766"/>
      <c r="L356" s="766"/>
      <c r="M356" s="766"/>
      <c r="N356" s="766"/>
      <c r="O356" s="766"/>
      <c r="P356" s="766"/>
      <c r="Q356" s="766"/>
      <c r="R356" s="766"/>
      <c r="S356" s="766"/>
      <c r="T356" s="766"/>
      <c r="U356" s="766"/>
      <c r="V356" s="766"/>
      <c r="W356" s="766"/>
      <c r="X356" s="766"/>
      <c r="Y356" s="766"/>
      <c r="Z356" s="766"/>
    </row>
    <row r="357" spans="1:26" ht="15.75" customHeight="1" x14ac:dyDescent="0.25">
      <c r="A357" s="766"/>
      <c r="B357" s="766"/>
      <c r="C357" s="766"/>
      <c r="D357" s="766"/>
      <c r="E357" s="766"/>
      <c r="F357" s="766"/>
      <c r="G357" s="766"/>
      <c r="H357" s="766"/>
      <c r="I357" s="766"/>
      <c r="J357" s="766"/>
      <c r="K357" s="766"/>
      <c r="L357" s="766"/>
      <c r="M357" s="766"/>
      <c r="N357" s="766"/>
      <c r="O357" s="766"/>
      <c r="P357" s="766"/>
      <c r="Q357" s="766"/>
      <c r="R357" s="766"/>
      <c r="S357" s="766"/>
      <c r="T357" s="766"/>
      <c r="U357" s="766"/>
      <c r="V357" s="766"/>
      <c r="W357" s="766"/>
      <c r="X357" s="766"/>
      <c r="Y357" s="766"/>
      <c r="Z357" s="766"/>
    </row>
    <row r="358" spans="1:26" ht="15.75" customHeight="1" x14ac:dyDescent="0.25">
      <c r="A358" s="766"/>
      <c r="B358" s="766"/>
      <c r="C358" s="766"/>
      <c r="D358" s="766"/>
      <c r="E358" s="766"/>
      <c r="F358" s="766"/>
      <c r="G358" s="766"/>
      <c r="H358" s="766"/>
      <c r="I358" s="766"/>
      <c r="J358" s="766"/>
      <c r="K358" s="766"/>
      <c r="L358" s="766"/>
      <c r="M358" s="766"/>
      <c r="N358" s="766"/>
      <c r="O358" s="766"/>
      <c r="P358" s="766"/>
      <c r="Q358" s="766"/>
      <c r="R358" s="766"/>
      <c r="S358" s="766"/>
      <c r="T358" s="766"/>
      <c r="U358" s="766"/>
      <c r="V358" s="766"/>
      <c r="W358" s="766"/>
      <c r="X358" s="766"/>
      <c r="Y358" s="766"/>
      <c r="Z358" s="766"/>
    </row>
    <row r="359" spans="1:26" ht="15.75" customHeight="1" x14ac:dyDescent="0.25">
      <c r="A359" s="766"/>
      <c r="B359" s="766"/>
      <c r="C359" s="766"/>
      <c r="D359" s="766"/>
      <c r="E359" s="766"/>
      <c r="F359" s="766"/>
      <c r="G359" s="766"/>
      <c r="H359" s="766"/>
      <c r="I359" s="766"/>
      <c r="J359" s="766"/>
      <c r="K359" s="766"/>
      <c r="L359" s="766"/>
      <c r="M359" s="766"/>
      <c r="N359" s="766"/>
      <c r="O359" s="766"/>
      <c r="P359" s="766"/>
      <c r="Q359" s="766"/>
      <c r="R359" s="766"/>
      <c r="S359" s="766"/>
      <c r="T359" s="766"/>
      <c r="U359" s="766"/>
      <c r="V359" s="766"/>
      <c r="W359" s="766"/>
      <c r="X359" s="766"/>
      <c r="Y359" s="766"/>
      <c r="Z359" s="766"/>
    </row>
    <row r="360" spans="1:26" ht="15.75" customHeight="1" x14ac:dyDescent="0.25">
      <c r="A360" s="766"/>
      <c r="B360" s="766"/>
      <c r="C360" s="766"/>
      <c r="D360" s="766"/>
      <c r="E360" s="766"/>
      <c r="F360" s="766"/>
      <c r="G360" s="766"/>
      <c r="H360" s="766"/>
      <c r="I360" s="766"/>
      <c r="J360" s="766"/>
      <c r="K360" s="766"/>
      <c r="L360" s="766"/>
      <c r="M360" s="766"/>
      <c r="N360" s="766"/>
      <c r="O360" s="766"/>
      <c r="P360" s="766"/>
      <c r="Q360" s="766"/>
      <c r="R360" s="766"/>
      <c r="S360" s="766"/>
      <c r="T360" s="766"/>
      <c r="U360" s="766"/>
      <c r="V360" s="766"/>
      <c r="W360" s="766"/>
      <c r="X360" s="766"/>
      <c r="Y360" s="766"/>
      <c r="Z360" s="766"/>
    </row>
    <row r="361" spans="1:26" ht="15.75" customHeight="1" x14ac:dyDescent="0.25">
      <c r="A361" s="766"/>
      <c r="B361" s="766"/>
      <c r="C361" s="766"/>
      <c r="D361" s="766"/>
      <c r="E361" s="766"/>
      <c r="F361" s="766"/>
      <c r="G361" s="766"/>
      <c r="H361" s="766"/>
      <c r="I361" s="766"/>
      <c r="J361" s="766"/>
      <c r="K361" s="766"/>
      <c r="L361" s="766"/>
      <c r="M361" s="766"/>
      <c r="N361" s="766"/>
      <c r="O361" s="766"/>
      <c r="P361" s="766"/>
      <c r="Q361" s="766"/>
      <c r="R361" s="766"/>
      <c r="S361" s="766"/>
      <c r="T361" s="766"/>
      <c r="U361" s="766"/>
      <c r="V361" s="766"/>
      <c r="W361" s="766"/>
      <c r="X361" s="766"/>
      <c r="Y361" s="766"/>
      <c r="Z361" s="766"/>
    </row>
    <row r="362" spans="1:26" ht="15.75" customHeight="1" x14ac:dyDescent="0.25">
      <c r="A362" s="766"/>
      <c r="B362" s="766"/>
      <c r="C362" s="766"/>
      <c r="D362" s="766"/>
      <c r="E362" s="766"/>
      <c r="F362" s="766"/>
      <c r="G362" s="766"/>
      <c r="H362" s="766"/>
      <c r="I362" s="766"/>
      <c r="J362" s="766"/>
      <c r="K362" s="766"/>
      <c r="L362" s="766"/>
      <c r="M362" s="766"/>
      <c r="N362" s="766"/>
      <c r="O362" s="766"/>
      <c r="P362" s="766"/>
      <c r="Q362" s="766"/>
      <c r="R362" s="766"/>
      <c r="S362" s="766"/>
      <c r="T362" s="766"/>
      <c r="U362" s="766"/>
      <c r="V362" s="766"/>
      <c r="W362" s="766"/>
      <c r="X362" s="766"/>
      <c r="Y362" s="766"/>
      <c r="Z362" s="766"/>
    </row>
    <row r="363" spans="1:26" ht="15.75" customHeight="1" x14ac:dyDescent="0.25">
      <c r="A363" s="766"/>
      <c r="B363" s="766"/>
      <c r="C363" s="766"/>
      <c r="D363" s="766"/>
      <c r="E363" s="766"/>
      <c r="F363" s="766"/>
      <c r="G363" s="766"/>
      <c r="H363" s="766"/>
      <c r="I363" s="766"/>
      <c r="J363" s="766"/>
      <c r="K363" s="766"/>
      <c r="L363" s="766"/>
      <c r="M363" s="766"/>
      <c r="N363" s="766"/>
      <c r="O363" s="766"/>
      <c r="P363" s="766"/>
      <c r="Q363" s="766"/>
      <c r="R363" s="766"/>
      <c r="S363" s="766"/>
      <c r="T363" s="766"/>
      <c r="U363" s="766"/>
      <c r="V363" s="766"/>
      <c r="W363" s="766"/>
      <c r="X363" s="766"/>
      <c r="Y363" s="766"/>
      <c r="Z363" s="766"/>
    </row>
    <row r="364" spans="1:26" ht="15.75" customHeight="1" x14ac:dyDescent="0.25">
      <c r="A364" s="766"/>
      <c r="B364" s="766"/>
      <c r="C364" s="766"/>
      <c r="D364" s="766"/>
      <c r="E364" s="766"/>
      <c r="F364" s="766"/>
      <c r="G364" s="766"/>
      <c r="H364" s="766"/>
      <c r="I364" s="766"/>
      <c r="J364" s="766"/>
      <c r="K364" s="766"/>
      <c r="L364" s="766"/>
      <c r="M364" s="766"/>
      <c r="N364" s="766"/>
      <c r="O364" s="766"/>
      <c r="P364" s="766"/>
      <c r="Q364" s="766"/>
      <c r="R364" s="766"/>
      <c r="S364" s="766"/>
      <c r="T364" s="766"/>
      <c r="U364" s="766"/>
      <c r="V364" s="766"/>
      <c r="W364" s="766"/>
      <c r="X364" s="766"/>
      <c r="Y364" s="766"/>
      <c r="Z364" s="766"/>
    </row>
    <row r="365" spans="1:26" ht="15.75" customHeight="1" x14ac:dyDescent="0.25">
      <c r="A365" s="766"/>
      <c r="B365" s="766"/>
      <c r="C365" s="766"/>
      <c r="D365" s="766"/>
      <c r="E365" s="766"/>
      <c r="F365" s="766"/>
      <c r="G365" s="766"/>
      <c r="H365" s="766"/>
      <c r="I365" s="766"/>
      <c r="J365" s="766"/>
      <c r="K365" s="766"/>
      <c r="L365" s="766"/>
      <c r="M365" s="766"/>
      <c r="N365" s="766"/>
      <c r="O365" s="766"/>
      <c r="P365" s="766"/>
      <c r="Q365" s="766"/>
      <c r="R365" s="766"/>
      <c r="S365" s="766"/>
      <c r="T365" s="766"/>
      <c r="U365" s="766"/>
      <c r="V365" s="766"/>
      <c r="W365" s="766"/>
      <c r="X365" s="766"/>
      <c r="Y365" s="766"/>
      <c r="Z365" s="766"/>
    </row>
    <row r="366" spans="1:26" ht="15.75" customHeight="1" x14ac:dyDescent="0.25">
      <c r="A366" s="766"/>
      <c r="B366" s="766"/>
      <c r="C366" s="766"/>
      <c r="D366" s="766"/>
      <c r="E366" s="766"/>
      <c r="F366" s="766"/>
      <c r="G366" s="766"/>
      <c r="H366" s="766"/>
      <c r="I366" s="766"/>
      <c r="J366" s="766"/>
      <c r="K366" s="766"/>
      <c r="L366" s="766"/>
      <c r="M366" s="766"/>
      <c r="N366" s="766"/>
      <c r="O366" s="766"/>
      <c r="P366" s="766"/>
      <c r="Q366" s="766"/>
      <c r="R366" s="766"/>
      <c r="S366" s="766"/>
      <c r="T366" s="766"/>
      <c r="U366" s="766"/>
      <c r="V366" s="766"/>
      <c r="W366" s="766"/>
      <c r="X366" s="766"/>
      <c r="Y366" s="766"/>
      <c r="Z366" s="766"/>
    </row>
    <row r="367" spans="1:26" ht="15.75" customHeight="1" x14ac:dyDescent="0.25">
      <c r="A367" s="766"/>
      <c r="B367" s="766"/>
      <c r="C367" s="766"/>
      <c r="D367" s="766"/>
      <c r="E367" s="766"/>
      <c r="F367" s="766"/>
      <c r="G367" s="766"/>
      <c r="H367" s="766"/>
      <c r="I367" s="766"/>
      <c r="J367" s="766"/>
      <c r="K367" s="766"/>
      <c r="L367" s="766"/>
      <c r="M367" s="766"/>
      <c r="N367" s="766"/>
      <c r="O367" s="766"/>
      <c r="P367" s="766"/>
      <c r="Q367" s="766"/>
      <c r="R367" s="766"/>
      <c r="S367" s="766"/>
      <c r="T367" s="766"/>
      <c r="U367" s="766"/>
      <c r="V367" s="766"/>
      <c r="W367" s="766"/>
      <c r="X367" s="766"/>
      <c r="Y367" s="766"/>
      <c r="Z367" s="766"/>
    </row>
    <row r="368" spans="1:26" ht="15.75" customHeight="1" x14ac:dyDescent="0.25">
      <c r="A368" s="766"/>
      <c r="B368" s="766"/>
      <c r="C368" s="766"/>
      <c r="D368" s="766"/>
      <c r="E368" s="766"/>
      <c r="F368" s="766"/>
      <c r="G368" s="766"/>
      <c r="H368" s="766"/>
      <c r="I368" s="766"/>
      <c r="J368" s="766"/>
      <c r="K368" s="766"/>
      <c r="L368" s="766"/>
      <c r="M368" s="766"/>
      <c r="N368" s="766"/>
      <c r="O368" s="766"/>
      <c r="P368" s="766"/>
      <c r="Q368" s="766"/>
      <c r="R368" s="766"/>
      <c r="S368" s="766"/>
      <c r="T368" s="766"/>
      <c r="U368" s="766"/>
      <c r="V368" s="766"/>
      <c r="W368" s="766"/>
      <c r="X368" s="766"/>
      <c r="Y368" s="766"/>
      <c r="Z368" s="766"/>
    </row>
    <row r="369" spans="1:26" ht="15.75" customHeight="1" x14ac:dyDescent="0.25">
      <c r="A369" s="766"/>
      <c r="B369" s="766"/>
      <c r="C369" s="766"/>
      <c r="D369" s="766"/>
      <c r="E369" s="766"/>
      <c r="F369" s="766"/>
      <c r="G369" s="766"/>
      <c r="H369" s="766"/>
      <c r="I369" s="766"/>
      <c r="J369" s="766"/>
      <c r="K369" s="766"/>
      <c r="L369" s="766"/>
      <c r="M369" s="766"/>
      <c r="N369" s="766"/>
      <c r="O369" s="766"/>
      <c r="P369" s="766"/>
      <c r="Q369" s="766"/>
      <c r="R369" s="766"/>
      <c r="S369" s="766"/>
      <c r="T369" s="766"/>
      <c r="U369" s="766"/>
      <c r="V369" s="766"/>
      <c r="W369" s="766"/>
      <c r="X369" s="766"/>
      <c r="Y369" s="766"/>
      <c r="Z369" s="766"/>
    </row>
    <row r="370" spans="1:26" ht="15.75" customHeight="1" x14ac:dyDescent="0.25">
      <c r="A370" s="766"/>
      <c r="B370" s="766"/>
      <c r="C370" s="766"/>
      <c r="D370" s="766"/>
      <c r="E370" s="766"/>
      <c r="F370" s="766"/>
      <c r="G370" s="766"/>
      <c r="H370" s="766"/>
      <c r="I370" s="766"/>
      <c r="J370" s="766"/>
      <c r="K370" s="766"/>
      <c r="L370" s="766"/>
      <c r="M370" s="766"/>
      <c r="N370" s="766"/>
      <c r="O370" s="766"/>
      <c r="P370" s="766"/>
      <c r="Q370" s="766"/>
      <c r="R370" s="766"/>
      <c r="S370" s="766"/>
      <c r="T370" s="766"/>
      <c r="U370" s="766"/>
      <c r="V370" s="766"/>
      <c r="W370" s="766"/>
      <c r="X370" s="766"/>
      <c r="Y370" s="766"/>
      <c r="Z370" s="766"/>
    </row>
    <row r="371" spans="1:26" ht="15.75" customHeight="1" x14ac:dyDescent="0.25">
      <c r="A371" s="766"/>
      <c r="B371" s="766"/>
      <c r="C371" s="766"/>
      <c r="D371" s="766"/>
      <c r="E371" s="766"/>
      <c r="F371" s="766"/>
      <c r="G371" s="766"/>
      <c r="H371" s="766"/>
      <c r="I371" s="766"/>
      <c r="J371" s="766"/>
      <c r="K371" s="766"/>
      <c r="L371" s="766"/>
      <c r="M371" s="766"/>
      <c r="N371" s="766"/>
      <c r="O371" s="766"/>
      <c r="P371" s="766"/>
      <c r="Q371" s="766"/>
      <c r="R371" s="766"/>
      <c r="S371" s="766"/>
      <c r="T371" s="766"/>
      <c r="U371" s="766"/>
      <c r="V371" s="766"/>
      <c r="W371" s="766"/>
      <c r="X371" s="766"/>
      <c r="Y371" s="766"/>
      <c r="Z371" s="766"/>
    </row>
    <row r="372" spans="1:26" ht="15.75" customHeight="1" x14ac:dyDescent="0.25">
      <c r="A372" s="766"/>
      <c r="B372" s="766"/>
      <c r="C372" s="766"/>
      <c r="D372" s="766"/>
      <c r="E372" s="766"/>
      <c r="F372" s="766"/>
      <c r="G372" s="766"/>
      <c r="H372" s="766"/>
      <c r="I372" s="766"/>
      <c r="J372" s="766"/>
      <c r="K372" s="766"/>
      <c r="L372" s="766"/>
      <c r="M372" s="766"/>
      <c r="N372" s="766"/>
      <c r="O372" s="766"/>
      <c r="P372" s="766"/>
      <c r="Q372" s="766"/>
      <c r="R372" s="766"/>
      <c r="S372" s="766"/>
      <c r="T372" s="766"/>
      <c r="U372" s="766"/>
      <c r="V372" s="766"/>
      <c r="W372" s="766"/>
      <c r="X372" s="766"/>
      <c r="Y372" s="766"/>
      <c r="Z372" s="766"/>
    </row>
    <row r="373" spans="1:26" ht="15.75" customHeight="1" x14ac:dyDescent="0.25">
      <c r="A373" s="766"/>
      <c r="B373" s="766"/>
      <c r="C373" s="766"/>
      <c r="D373" s="766"/>
      <c r="E373" s="766"/>
      <c r="F373" s="766"/>
      <c r="G373" s="766"/>
      <c r="H373" s="766"/>
      <c r="I373" s="766"/>
      <c r="J373" s="766"/>
      <c r="K373" s="766"/>
      <c r="L373" s="766"/>
      <c r="M373" s="766"/>
      <c r="N373" s="766"/>
      <c r="O373" s="766"/>
      <c r="P373" s="766"/>
      <c r="Q373" s="766"/>
      <c r="R373" s="766"/>
      <c r="S373" s="766"/>
      <c r="T373" s="766"/>
      <c r="U373" s="766"/>
      <c r="V373" s="766"/>
      <c r="W373" s="766"/>
      <c r="X373" s="766"/>
      <c r="Y373" s="766"/>
      <c r="Z373" s="766"/>
    </row>
    <row r="374" spans="1:26" ht="15.75" customHeight="1" x14ac:dyDescent="0.25">
      <c r="A374" s="766"/>
      <c r="B374" s="766"/>
      <c r="C374" s="766"/>
      <c r="D374" s="766"/>
      <c r="E374" s="766"/>
      <c r="F374" s="766"/>
      <c r="G374" s="766"/>
      <c r="H374" s="766"/>
      <c r="I374" s="766"/>
      <c r="J374" s="766"/>
      <c r="K374" s="766"/>
      <c r="L374" s="766"/>
      <c r="M374" s="766"/>
      <c r="N374" s="766"/>
      <c r="O374" s="766"/>
      <c r="P374" s="766"/>
      <c r="Q374" s="766"/>
      <c r="R374" s="766"/>
      <c r="S374" s="766"/>
      <c r="T374" s="766"/>
      <c r="U374" s="766"/>
      <c r="V374" s="766"/>
      <c r="W374" s="766"/>
      <c r="X374" s="766"/>
      <c r="Y374" s="766"/>
      <c r="Z374" s="766"/>
    </row>
    <row r="375" spans="1:26" ht="15.75" customHeight="1" x14ac:dyDescent="0.25">
      <c r="A375" s="766"/>
      <c r="B375" s="766"/>
      <c r="C375" s="766"/>
      <c r="D375" s="766"/>
      <c r="E375" s="766"/>
      <c r="F375" s="766"/>
      <c r="G375" s="766"/>
      <c r="H375" s="766"/>
      <c r="I375" s="766"/>
      <c r="J375" s="766"/>
      <c r="K375" s="766"/>
      <c r="L375" s="766"/>
      <c r="M375" s="766"/>
      <c r="N375" s="766"/>
      <c r="O375" s="766"/>
      <c r="P375" s="766"/>
      <c r="Q375" s="766"/>
      <c r="R375" s="766"/>
      <c r="S375" s="766"/>
      <c r="T375" s="766"/>
      <c r="U375" s="766"/>
      <c r="V375" s="766"/>
      <c r="W375" s="766"/>
      <c r="X375" s="766"/>
      <c r="Y375" s="766"/>
      <c r="Z375" s="766"/>
    </row>
    <row r="376" spans="1:26" ht="15.75" customHeight="1" x14ac:dyDescent="0.25">
      <c r="A376" s="766"/>
      <c r="B376" s="766"/>
      <c r="C376" s="766"/>
      <c r="D376" s="766"/>
      <c r="E376" s="766"/>
      <c r="F376" s="766"/>
      <c r="G376" s="766"/>
      <c r="H376" s="766"/>
      <c r="I376" s="766"/>
      <c r="J376" s="766"/>
      <c r="K376" s="766"/>
      <c r="L376" s="766"/>
      <c r="M376" s="766"/>
      <c r="N376" s="766"/>
      <c r="O376" s="766"/>
      <c r="P376" s="766"/>
      <c r="Q376" s="766"/>
      <c r="R376" s="766"/>
      <c r="S376" s="766"/>
      <c r="T376" s="766"/>
      <c r="U376" s="766"/>
      <c r="V376" s="766"/>
      <c r="W376" s="766"/>
      <c r="X376" s="766"/>
      <c r="Y376" s="766"/>
      <c r="Z376" s="766"/>
    </row>
    <row r="377" spans="1:26" ht="15.75" customHeight="1" x14ac:dyDescent="0.25">
      <c r="A377" s="766"/>
      <c r="B377" s="766"/>
      <c r="C377" s="766"/>
      <c r="D377" s="766"/>
      <c r="E377" s="766"/>
      <c r="F377" s="766"/>
      <c r="G377" s="766"/>
      <c r="H377" s="766"/>
      <c r="I377" s="766"/>
      <c r="J377" s="766"/>
      <c r="K377" s="766"/>
      <c r="L377" s="766"/>
      <c r="M377" s="766"/>
      <c r="N377" s="766"/>
      <c r="O377" s="766"/>
      <c r="P377" s="766"/>
      <c r="Q377" s="766"/>
      <c r="R377" s="766"/>
      <c r="S377" s="766"/>
      <c r="T377" s="766"/>
      <c r="U377" s="766"/>
      <c r="V377" s="766"/>
      <c r="W377" s="766"/>
      <c r="X377" s="766"/>
      <c r="Y377" s="766"/>
      <c r="Z377" s="766"/>
    </row>
    <row r="378" spans="1:26" ht="15.75" customHeight="1" x14ac:dyDescent="0.25">
      <c r="A378" s="766"/>
      <c r="B378" s="766"/>
      <c r="C378" s="766"/>
      <c r="D378" s="766"/>
      <c r="E378" s="766"/>
      <c r="F378" s="766"/>
      <c r="G378" s="766"/>
      <c r="H378" s="766"/>
      <c r="I378" s="766"/>
      <c r="J378" s="766"/>
      <c r="K378" s="766"/>
      <c r="L378" s="766"/>
      <c r="M378" s="766"/>
      <c r="N378" s="766"/>
      <c r="O378" s="766"/>
      <c r="P378" s="766"/>
      <c r="Q378" s="766"/>
      <c r="R378" s="766"/>
      <c r="S378" s="766"/>
      <c r="T378" s="766"/>
      <c r="U378" s="766"/>
      <c r="V378" s="766"/>
      <c r="W378" s="766"/>
      <c r="X378" s="766"/>
      <c r="Y378" s="766"/>
      <c r="Z378" s="766"/>
    </row>
    <row r="379" spans="1:26" ht="15.75" customHeight="1" x14ac:dyDescent="0.25">
      <c r="A379" s="766"/>
      <c r="B379" s="766"/>
      <c r="C379" s="766"/>
      <c r="D379" s="766"/>
      <c r="E379" s="766"/>
      <c r="F379" s="766"/>
      <c r="G379" s="766"/>
      <c r="H379" s="766"/>
      <c r="I379" s="766"/>
      <c r="J379" s="766"/>
      <c r="K379" s="766"/>
      <c r="L379" s="766"/>
      <c r="M379" s="766"/>
      <c r="N379" s="766"/>
      <c r="O379" s="766"/>
      <c r="P379" s="766"/>
      <c r="Q379" s="766"/>
      <c r="R379" s="766"/>
      <c r="S379" s="766"/>
      <c r="T379" s="766"/>
      <c r="U379" s="766"/>
      <c r="V379" s="766"/>
      <c r="W379" s="766"/>
      <c r="X379" s="766"/>
      <c r="Y379" s="766"/>
      <c r="Z379" s="766"/>
    </row>
    <row r="380" spans="1:26" ht="15.75" customHeight="1" x14ac:dyDescent="0.25">
      <c r="A380" s="766"/>
      <c r="B380" s="766"/>
      <c r="C380" s="766"/>
      <c r="D380" s="766"/>
      <c r="E380" s="766"/>
      <c r="F380" s="766"/>
      <c r="G380" s="766"/>
      <c r="H380" s="766"/>
      <c r="I380" s="766"/>
      <c r="J380" s="766"/>
      <c r="K380" s="766"/>
      <c r="L380" s="766"/>
      <c r="M380" s="766"/>
      <c r="N380" s="766"/>
      <c r="O380" s="766"/>
      <c r="P380" s="766"/>
      <c r="Q380" s="766"/>
      <c r="R380" s="766"/>
      <c r="S380" s="766"/>
      <c r="T380" s="766"/>
      <c r="U380" s="766"/>
      <c r="V380" s="766"/>
      <c r="W380" s="766"/>
      <c r="X380" s="766"/>
      <c r="Y380" s="766"/>
      <c r="Z380" s="766"/>
    </row>
    <row r="381" spans="1:26" ht="15.75" customHeight="1" x14ac:dyDescent="0.25">
      <c r="A381" s="766"/>
      <c r="B381" s="766"/>
      <c r="C381" s="766"/>
      <c r="D381" s="766"/>
      <c r="E381" s="766"/>
      <c r="F381" s="766"/>
      <c r="G381" s="766"/>
      <c r="H381" s="766"/>
      <c r="I381" s="766"/>
      <c r="J381" s="766"/>
      <c r="K381" s="766"/>
      <c r="L381" s="766"/>
      <c r="M381" s="766"/>
      <c r="N381" s="766"/>
      <c r="O381" s="766"/>
      <c r="P381" s="766"/>
      <c r="Q381" s="766"/>
      <c r="R381" s="766"/>
      <c r="S381" s="766"/>
      <c r="T381" s="766"/>
      <c r="U381" s="766"/>
      <c r="V381" s="766"/>
      <c r="W381" s="766"/>
      <c r="X381" s="766"/>
      <c r="Y381" s="766"/>
      <c r="Z381" s="766"/>
    </row>
    <row r="382" spans="1:26" ht="15.75" customHeight="1" x14ac:dyDescent="0.25">
      <c r="A382" s="766"/>
      <c r="B382" s="766"/>
      <c r="C382" s="766"/>
      <c r="D382" s="766"/>
      <c r="E382" s="766"/>
      <c r="F382" s="766"/>
      <c r="G382" s="766"/>
      <c r="H382" s="766"/>
      <c r="I382" s="766"/>
      <c r="J382" s="766"/>
      <c r="K382" s="766"/>
      <c r="L382" s="766"/>
      <c r="M382" s="766"/>
      <c r="N382" s="766"/>
      <c r="O382" s="766"/>
      <c r="P382" s="766"/>
      <c r="Q382" s="766"/>
      <c r="R382" s="766"/>
      <c r="S382" s="766"/>
      <c r="T382" s="766"/>
      <c r="U382" s="766"/>
      <c r="V382" s="766"/>
      <c r="W382" s="766"/>
      <c r="X382" s="766"/>
      <c r="Y382" s="766"/>
      <c r="Z382" s="766"/>
    </row>
    <row r="383" spans="1:26" ht="15.75" customHeight="1" x14ac:dyDescent="0.25">
      <c r="A383" s="766"/>
      <c r="B383" s="766"/>
      <c r="C383" s="766"/>
      <c r="D383" s="766"/>
      <c r="E383" s="766"/>
      <c r="F383" s="766"/>
      <c r="G383" s="766"/>
      <c r="H383" s="766"/>
      <c r="I383" s="766"/>
      <c r="J383" s="766"/>
      <c r="K383" s="766"/>
      <c r="L383" s="766"/>
      <c r="M383" s="766"/>
      <c r="N383" s="766"/>
      <c r="O383" s="766"/>
      <c r="P383" s="766"/>
      <c r="Q383" s="766"/>
      <c r="R383" s="766"/>
      <c r="S383" s="766"/>
      <c r="T383" s="766"/>
      <c r="U383" s="766"/>
      <c r="V383" s="766"/>
      <c r="W383" s="766"/>
      <c r="X383" s="766"/>
      <c r="Y383" s="766"/>
      <c r="Z383" s="766"/>
    </row>
    <row r="384" spans="1:26" ht="15.75" customHeight="1" x14ac:dyDescent="0.25">
      <c r="A384" s="766"/>
      <c r="B384" s="766"/>
      <c r="C384" s="766"/>
      <c r="D384" s="766"/>
      <c r="E384" s="766"/>
      <c r="F384" s="766"/>
      <c r="G384" s="766"/>
      <c r="H384" s="766"/>
      <c r="I384" s="766"/>
      <c r="J384" s="766"/>
      <c r="K384" s="766"/>
      <c r="L384" s="766"/>
      <c r="M384" s="766"/>
      <c r="N384" s="766"/>
      <c r="O384" s="766"/>
      <c r="P384" s="766"/>
      <c r="Q384" s="766"/>
      <c r="R384" s="766"/>
      <c r="S384" s="766"/>
      <c r="T384" s="766"/>
      <c r="U384" s="766"/>
      <c r="V384" s="766"/>
      <c r="W384" s="766"/>
      <c r="X384" s="766"/>
      <c r="Y384" s="766"/>
      <c r="Z384" s="766"/>
    </row>
    <row r="385" spans="1:26" ht="15.75" customHeight="1" x14ac:dyDescent="0.25">
      <c r="A385" s="766"/>
      <c r="B385" s="766"/>
      <c r="C385" s="766"/>
      <c r="D385" s="766"/>
      <c r="E385" s="766"/>
      <c r="F385" s="766"/>
      <c r="G385" s="766"/>
      <c r="H385" s="766"/>
      <c r="I385" s="766"/>
      <c r="J385" s="766"/>
      <c r="K385" s="766"/>
      <c r="L385" s="766"/>
      <c r="M385" s="766"/>
      <c r="N385" s="766"/>
      <c r="O385" s="766"/>
      <c r="P385" s="766"/>
      <c r="Q385" s="766"/>
      <c r="R385" s="766"/>
      <c r="S385" s="766"/>
      <c r="T385" s="766"/>
      <c r="U385" s="766"/>
      <c r="V385" s="766"/>
      <c r="W385" s="766"/>
      <c r="X385" s="766"/>
      <c r="Y385" s="766"/>
      <c r="Z385" s="766"/>
    </row>
    <row r="386" spans="1:26" ht="15.75" customHeight="1" x14ac:dyDescent="0.25">
      <c r="A386" s="766"/>
      <c r="B386" s="766"/>
      <c r="C386" s="766"/>
      <c r="D386" s="766"/>
      <c r="E386" s="766"/>
      <c r="F386" s="766"/>
      <c r="G386" s="766"/>
      <c r="H386" s="766"/>
      <c r="I386" s="766"/>
      <c r="J386" s="766"/>
      <c r="K386" s="766"/>
      <c r="L386" s="766"/>
      <c r="M386" s="766"/>
      <c r="N386" s="766"/>
      <c r="O386" s="766"/>
      <c r="P386" s="766"/>
      <c r="Q386" s="766"/>
      <c r="R386" s="766"/>
      <c r="S386" s="766"/>
      <c r="T386" s="766"/>
      <c r="U386" s="766"/>
      <c r="V386" s="766"/>
      <c r="W386" s="766"/>
      <c r="X386" s="766"/>
      <c r="Y386" s="766"/>
      <c r="Z386" s="766"/>
    </row>
    <row r="387" spans="1:26" ht="15.75" customHeight="1" x14ac:dyDescent="0.25">
      <c r="A387" s="766"/>
      <c r="B387" s="766"/>
      <c r="C387" s="766"/>
      <c r="D387" s="766"/>
      <c r="E387" s="766"/>
      <c r="F387" s="766"/>
      <c r="G387" s="766"/>
      <c r="H387" s="766"/>
      <c r="I387" s="766"/>
      <c r="J387" s="766"/>
      <c r="K387" s="766"/>
      <c r="L387" s="766"/>
      <c r="M387" s="766"/>
      <c r="N387" s="766"/>
      <c r="O387" s="766"/>
      <c r="P387" s="766"/>
      <c r="Q387" s="766"/>
      <c r="R387" s="766"/>
      <c r="S387" s="766"/>
      <c r="T387" s="766"/>
      <c r="U387" s="766"/>
      <c r="V387" s="766"/>
      <c r="W387" s="766"/>
      <c r="X387" s="766"/>
      <c r="Y387" s="766"/>
      <c r="Z387" s="766"/>
    </row>
    <row r="388" spans="1:26" ht="15.75" customHeight="1" x14ac:dyDescent="0.25">
      <c r="A388" s="766"/>
      <c r="B388" s="766"/>
      <c r="C388" s="766"/>
      <c r="D388" s="766"/>
      <c r="E388" s="766"/>
      <c r="F388" s="766"/>
      <c r="G388" s="766"/>
      <c r="H388" s="766"/>
      <c r="I388" s="766"/>
      <c r="J388" s="766"/>
      <c r="K388" s="766"/>
      <c r="L388" s="766"/>
      <c r="M388" s="766"/>
      <c r="N388" s="766"/>
      <c r="O388" s="766"/>
      <c r="P388" s="766"/>
      <c r="Q388" s="766"/>
      <c r="R388" s="766"/>
      <c r="S388" s="766"/>
      <c r="T388" s="766"/>
      <c r="U388" s="766"/>
      <c r="V388" s="766"/>
      <c r="W388" s="766"/>
      <c r="X388" s="766"/>
      <c r="Y388" s="766"/>
      <c r="Z388" s="766"/>
    </row>
    <row r="389" spans="1:26" ht="15.75" customHeight="1" x14ac:dyDescent="0.25">
      <c r="A389" s="766"/>
      <c r="B389" s="766"/>
      <c r="C389" s="766"/>
      <c r="D389" s="766"/>
      <c r="E389" s="766"/>
      <c r="F389" s="766"/>
      <c r="G389" s="766"/>
      <c r="H389" s="766"/>
      <c r="I389" s="766"/>
      <c r="J389" s="766"/>
      <c r="K389" s="766"/>
      <c r="L389" s="766"/>
      <c r="M389" s="766"/>
      <c r="N389" s="766"/>
      <c r="O389" s="766"/>
      <c r="P389" s="766"/>
      <c r="Q389" s="766"/>
      <c r="R389" s="766"/>
      <c r="S389" s="766"/>
      <c r="T389" s="766"/>
      <c r="U389" s="766"/>
      <c r="V389" s="766"/>
      <c r="W389" s="766"/>
      <c r="X389" s="766"/>
      <c r="Y389" s="766"/>
      <c r="Z389" s="766"/>
    </row>
    <row r="390" spans="1:26" ht="15.75" customHeight="1" x14ac:dyDescent="0.25">
      <c r="A390" s="766"/>
      <c r="B390" s="766"/>
      <c r="C390" s="766"/>
      <c r="D390" s="766"/>
      <c r="E390" s="766"/>
      <c r="F390" s="766"/>
      <c r="G390" s="766"/>
      <c r="H390" s="766"/>
      <c r="I390" s="766"/>
      <c r="J390" s="766"/>
      <c r="K390" s="766"/>
      <c r="L390" s="766"/>
      <c r="M390" s="766"/>
      <c r="N390" s="766"/>
      <c r="O390" s="766"/>
      <c r="P390" s="766"/>
      <c r="Q390" s="766"/>
      <c r="R390" s="766"/>
      <c r="S390" s="766"/>
      <c r="T390" s="766"/>
      <c r="U390" s="766"/>
      <c r="V390" s="766"/>
      <c r="W390" s="766"/>
      <c r="X390" s="766"/>
      <c r="Y390" s="766"/>
      <c r="Z390" s="766"/>
    </row>
    <row r="391" spans="1:26" ht="15.75" customHeight="1" x14ac:dyDescent="0.25">
      <c r="A391" s="766"/>
      <c r="B391" s="766"/>
      <c r="C391" s="766"/>
      <c r="D391" s="766"/>
      <c r="E391" s="766"/>
      <c r="F391" s="766"/>
      <c r="G391" s="766"/>
      <c r="H391" s="766"/>
      <c r="I391" s="766"/>
      <c r="J391" s="766"/>
      <c r="K391" s="766"/>
      <c r="L391" s="766"/>
      <c r="M391" s="766"/>
      <c r="N391" s="766"/>
      <c r="O391" s="766"/>
      <c r="P391" s="766"/>
      <c r="Q391" s="766"/>
      <c r="R391" s="766"/>
      <c r="S391" s="766"/>
      <c r="T391" s="766"/>
      <c r="U391" s="766"/>
      <c r="V391" s="766"/>
      <c r="W391" s="766"/>
      <c r="X391" s="766"/>
      <c r="Y391" s="766"/>
      <c r="Z391" s="766"/>
    </row>
    <row r="392" spans="1:26" ht="15.75" customHeight="1" x14ac:dyDescent="0.25">
      <c r="A392" s="766"/>
      <c r="B392" s="766"/>
      <c r="C392" s="766"/>
      <c r="D392" s="766"/>
      <c r="E392" s="766"/>
      <c r="F392" s="766"/>
      <c r="G392" s="766"/>
      <c r="H392" s="766"/>
      <c r="I392" s="766"/>
      <c r="J392" s="766"/>
      <c r="K392" s="766"/>
      <c r="L392" s="766"/>
      <c r="M392" s="766"/>
      <c r="N392" s="766"/>
      <c r="O392" s="766"/>
      <c r="P392" s="766"/>
      <c r="Q392" s="766"/>
      <c r="R392" s="766"/>
      <c r="S392" s="766"/>
      <c r="T392" s="766"/>
      <c r="U392" s="766"/>
      <c r="V392" s="766"/>
      <c r="W392" s="766"/>
      <c r="X392" s="766"/>
      <c r="Y392" s="766"/>
      <c r="Z392" s="766"/>
    </row>
    <row r="393" spans="1:26" ht="15.75" customHeight="1" x14ac:dyDescent="0.25">
      <c r="A393" s="766"/>
      <c r="B393" s="766"/>
      <c r="C393" s="766"/>
      <c r="D393" s="766"/>
      <c r="E393" s="766"/>
      <c r="F393" s="766"/>
      <c r="G393" s="766"/>
      <c r="H393" s="766"/>
      <c r="I393" s="766"/>
      <c r="J393" s="766"/>
      <c r="K393" s="766"/>
      <c r="L393" s="766"/>
      <c r="M393" s="766"/>
      <c r="N393" s="766"/>
      <c r="O393" s="766"/>
      <c r="P393" s="766"/>
      <c r="Q393" s="766"/>
      <c r="R393" s="766"/>
      <c r="S393" s="766"/>
      <c r="T393" s="766"/>
      <c r="U393" s="766"/>
      <c r="V393" s="766"/>
      <c r="W393" s="766"/>
      <c r="X393" s="766"/>
      <c r="Y393" s="766"/>
      <c r="Z393" s="766"/>
    </row>
    <row r="394" spans="1:26" ht="15.75" customHeight="1" x14ac:dyDescent="0.25">
      <c r="A394" s="766"/>
      <c r="B394" s="766"/>
      <c r="C394" s="766"/>
      <c r="D394" s="766"/>
      <c r="E394" s="766"/>
      <c r="F394" s="766"/>
      <c r="G394" s="766"/>
      <c r="H394" s="766"/>
      <c r="I394" s="766"/>
      <c r="J394" s="766"/>
      <c r="K394" s="766"/>
      <c r="L394" s="766"/>
      <c r="M394" s="766"/>
      <c r="N394" s="766"/>
      <c r="O394" s="766"/>
      <c r="P394" s="766"/>
      <c r="Q394" s="766"/>
      <c r="R394" s="766"/>
      <c r="S394" s="766"/>
      <c r="T394" s="766"/>
      <c r="U394" s="766"/>
      <c r="V394" s="766"/>
      <c r="W394" s="766"/>
      <c r="X394" s="766"/>
      <c r="Y394" s="766"/>
      <c r="Z394" s="766"/>
    </row>
    <row r="395" spans="1:26" ht="15.75" customHeight="1" x14ac:dyDescent="0.25">
      <c r="A395" s="766"/>
      <c r="B395" s="766"/>
      <c r="C395" s="766"/>
      <c r="D395" s="766"/>
      <c r="E395" s="766"/>
      <c r="F395" s="766"/>
      <c r="G395" s="766"/>
      <c r="H395" s="766"/>
      <c r="I395" s="766"/>
      <c r="J395" s="766"/>
      <c r="K395" s="766"/>
      <c r="L395" s="766"/>
      <c r="M395" s="766"/>
      <c r="N395" s="766"/>
      <c r="O395" s="766"/>
      <c r="P395" s="766"/>
      <c r="Q395" s="766"/>
      <c r="R395" s="766"/>
      <c r="S395" s="766"/>
      <c r="T395" s="766"/>
      <c r="U395" s="766"/>
      <c r="V395" s="766"/>
      <c r="W395" s="766"/>
      <c r="X395" s="766"/>
      <c r="Y395" s="766"/>
      <c r="Z395" s="766"/>
    </row>
    <row r="396" spans="1:26" ht="15.75" customHeight="1" x14ac:dyDescent="0.25">
      <c r="A396" s="766"/>
      <c r="B396" s="766"/>
      <c r="C396" s="766"/>
      <c r="D396" s="766"/>
      <c r="E396" s="766"/>
      <c r="F396" s="766"/>
      <c r="G396" s="766"/>
      <c r="H396" s="766"/>
      <c r="I396" s="766"/>
      <c r="J396" s="766"/>
      <c r="K396" s="766"/>
      <c r="L396" s="766"/>
      <c r="M396" s="766"/>
      <c r="N396" s="766"/>
      <c r="O396" s="766"/>
      <c r="P396" s="766"/>
      <c r="Q396" s="766"/>
      <c r="R396" s="766"/>
      <c r="S396" s="766"/>
      <c r="T396" s="766"/>
      <c r="U396" s="766"/>
      <c r="V396" s="766"/>
      <c r="W396" s="766"/>
      <c r="X396" s="766"/>
      <c r="Y396" s="766"/>
      <c r="Z396" s="766"/>
    </row>
    <row r="397" spans="1:26" ht="15.75" customHeight="1" x14ac:dyDescent="0.25">
      <c r="A397" s="766"/>
      <c r="B397" s="766"/>
      <c r="C397" s="766"/>
      <c r="D397" s="766"/>
      <c r="E397" s="766"/>
      <c r="F397" s="766"/>
      <c r="G397" s="766"/>
      <c r="H397" s="766"/>
      <c r="I397" s="766"/>
      <c r="J397" s="766"/>
      <c r="K397" s="766"/>
      <c r="L397" s="766"/>
      <c r="M397" s="766"/>
      <c r="N397" s="766"/>
      <c r="O397" s="766"/>
      <c r="P397" s="766"/>
      <c r="Q397" s="766"/>
      <c r="R397" s="766"/>
      <c r="S397" s="766"/>
      <c r="T397" s="766"/>
      <c r="U397" s="766"/>
      <c r="V397" s="766"/>
      <c r="W397" s="766"/>
      <c r="X397" s="766"/>
      <c r="Y397" s="766"/>
      <c r="Z397" s="766"/>
    </row>
    <row r="398" spans="1:26" ht="15.75" customHeight="1" x14ac:dyDescent="0.25">
      <c r="A398" s="766"/>
      <c r="B398" s="766"/>
      <c r="C398" s="766"/>
      <c r="D398" s="766"/>
      <c r="E398" s="766"/>
      <c r="F398" s="766"/>
      <c r="G398" s="766"/>
      <c r="H398" s="766"/>
      <c r="I398" s="766"/>
      <c r="J398" s="766"/>
      <c r="K398" s="766"/>
      <c r="L398" s="766"/>
      <c r="M398" s="766"/>
      <c r="N398" s="766"/>
      <c r="O398" s="766"/>
      <c r="P398" s="766"/>
      <c r="Q398" s="766"/>
      <c r="R398" s="766"/>
      <c r="S398" s="766"/>
      <c r="T398" s="766"/>
      <c r="U398" s="766"/>
      <c r="V398" s="766"/>
      <c r="W398" s="766"/>
      <c r="X398" s="766"/>
      <c r="Y398" s="766"/>
      <c r="Z398" s="766"/>
    </row>
    <row r="399" spans="1:26" ht="15.75" customHeight="1" x14ac:dyDescent="0.25">
      <c r="A399" s="766"/>
      <c r="B399" s="766"/>
      <c r="C399" s="766"/>
      <c r="D399" s="766"/>
      <c r="E399" s="766"/>
      <c r="F399" s="766"/>
      <c r="G399" s="766"/>
      <c r="H399" s="766"/>
      <c r="I399" s="766"/>
      <c r="J399" s="766"/>
      <c r="K399" s="766"/>
      <c r="L399" s="766"/>
      <c r="M399" s="766"/>
      <c r="N399" s="766"/>
      <c r="O399" s="766"/>
      <c r="P399" s="766"/>
      <c r="Q399" s="766"/>
      <c r="R399" s="766"/>
      <c r="S399" s="766"/>
      <c r="T399" s="766"/>
      <c r="U399" s="766"/>
      <c r="V399" s="766"/>
      <c r="W399" s="766"/>
      <c r="X399" s="766"/>
      <c r="Y399" s="766"/>
      <c r="Z399" s="766"/>
    </row>
    <row r="400" spans="1:26" ht="15.75" customHeight="1" x14ac:dyDescent="0.25">
      <c r="A400" s="766"/>
      <c r="B400" s="766"/>
      <c r="C400" s="766"/>
      <c r="D400" s="766"/>
      <c r="E400" s="766"/>
      <c r="F400" s="766"/>
      <c r="G400" s="766"/>
      <c r="H400" s="766"/>
      <c r="I400" s="766"/>
      <c r="J400" s="766"/>
      <c r="K400" s="766"/>
      <c r="L400" s="766"/>
      <c r="M400" s="766"/>
      <c r="N400" s="766"/>
      <c r="O400" s="766"/>
      <c r="P400" s="766"/>
      <c r="Q400" s="766"/>
      <c r="R400" s="766"/>
      <c r="S400" s="766"/>
      <c r="T400" s="766"/>
      <c r="U400" s="766"/>
      <c r="V400" s="766"/>
      <c r="W400" s="766"/>
      <c r="X400" s="766"/>
      <c r="Y400" s="766"/>
      <c r="Z400" s="766"/>
    </row>
    <row r="401" spans="1:26" ht="15.75" customHeight="1" x14ac:dyDescent="0.25">
      <c r="A401" s="766"/>
      <c r="B401" s="766"/>
      <c r="C401" s="766"/>
      <c r="D401" s="766"/>
      <c r="E401" s="766"/>
      <c r="F401" s="766"/>
      <c r="G401" s="766"/>
      <c r="H401" s="766"/>
      <c r="I401" s="766"/>
      <c r="J401" s="766"/>
      <c r="K401" s="766"/>
      <c r="L401" s="766"/>
      <c r="M401" s="766"/>
      <c r="N401" s="766"/>
      <c r="O401" s="766"/>
      <c r="P401" s="766"/>
      <c r="Q401" s="766"/>
      <c r="R401" s="766"/>
      <c r="S401" s="766"/>
      <c r="T401" s="766"/>
      <c r="U401" s="766"/>
      <c r="V401" s="766"/>
      <c r="W401" s="766"/>
      <c r="X401" s="766"/>
      <c r="Y401" s="766"/>
      <c r="Z401" s="766"/>
    </row>
    <row r="402" spans="1:26" ht="15.75" customHeight="1" x14ac:dyDescent="0.25">
      <c r="A402" s="766"/>
      <c r="B402" s="766"/>
      <c r="C402" s="766"/>
      <c r="D402" s="766"/>
      <c r="E402" s="766"/>
      <c r="F402" s="766"/>
      <c r="G402" s="766"/>
      <c r="H402" s="766"/>
      <c r="I402" s="766"/>
      <c r="J402" s="766"/>
      <c r="K402" s="766"/>
      <c r="L402" s="766"/>
      <c r="M402" s="766"/>
      <c r="N402" s="766"/>
      <c r="O402" s="766"/>
      <c r="P402" s="766"/>
      <c r="Q402" s="766"/>
      <c r="R402" s="766"/>
      <c r="S402" s="766"/>
      <c r="T402" s="766"/>
      <c r="U402" s="766"/>
      <c r="V402" s="766"/>
      <c r="W402" s="766"/>
      <c r="X402" s="766"/>
      <c r="Y402" s="766"/>
      <c r="Z402" s="766"/>
    </row>
    <row r="403" spans="1:26" ht="15.75" customHeight="1" x14ac:dyDescent="0.25">
      <c r="A403" s="766"/>
      <c r="B403" s="766"/>
      <c r="C403" s="766"/>
      <c r="D403" s="766"/>
      <c r="E403" s="766"/>
      <c r="F403" s="766"/>
      <c r="G403" s="766"/>
      <c r="H403" s="766"/>
      <c r="I403" s="766"/>
      <c r="J403" s="766"/>
      <c r="K403" s="766"/>
      <c r="L403" s="766"/>
      <c r="M403" s="766"/>
      <c r="N403" s="766"/>
      <c r="O403" s="766"/>
      <c r="P403" s="766"/>
      <c r="Q403" s="766"/>
      <c r="R403" s="766"/>
      <c r="S403" s="766"/>
      <c r="T403" s="766"/>
      <c r="U403" s="766"/>
      <c r="V403" s="766"/>
      <c r="W403" s="766"/>
      <c r="X403" s="766"/>
      <c r="Y403" s="766"/>
      <c r="Z403" s="766"/>
    </row>
    <row r="404" spans="1:26" ht="15.75" customHeight="1" x14ac:dyDescent="0.25">
      <c r="A404" s="766"/>
      <c r="B404" s="766"/>
      <c r="C404" s="766"/>
      <c r="D404" s="766"/>
      <c r="E404" s="766"/>
      <c r="F404" s="766"/>
      <c r="G404" s="766"/>
      <c r="H404" s="766"/>
      <c r="I404" s="766"/>
      <c r="J404" s="766"/>
      <c r="K404" s="766"/>
      <c r="L404" s="766"/>
      <c r="M404" s="766"/>
      <c r="N404" s="766"/>
      <c r="O404" s="766"/>
      <c r="P404" s="766"/>
      <c r="Q404" s="766"/>
      <c r="R404" s="766"/>
      <c r="S404" s="766"/>
      <c r="T404" s="766"/>
      <c r="U404" s="766"/>
      <c r="V404" s="766"/>
      <c r="W404" s="766"/>
      <c r="X404" s="766"/>
      <c r="Y404" s="766"/>
      <c r="Z404" s="766"/>
    </row>
    <row r="405" spans="1:26" ht="15.75" customHeight="1" x14ac:dyDescent="0.25">
      <c r="A405" s="766"/>
      <c r="B405" s="766"/>
      <c r="C405" s="766"/>
      <c r="D405" s="766"/>
      <c r="E405" s="766"/>
      <c r="F405" s="766"/>
      <c r="G405" s="766"/>
      <c r="H405" s="766"/>
      <c r="I405" s="766"/>
      <c r="J405" s="766"/>
      <c r="K405" s="766"/>
      <c r="L405" s="766"/>
      <c r="M405" s="766"/>
      <c r="N405" s="766"/>
      <c r="O405" s="766"/>
      <c r="P405" s="766"/>
      <c r="Q405" s="766"/>
      <c r="R405" s="766"/>
      <c r="S405" s="766"/>
      <c r="T405" s="766"/>
      <c r="U405" s="766"/>
      <c r="V405" s="766"/>
      <c r="W405" s="766"/>
      <c r="X405" s="766"/>
      <c r="Y405" s="766"/>
      <c r="Z405" s="766"/>
    </row>
    <row r="406" spans="1:26" ht="15.75" customHeight="1" x14ac:dyDescent="0.25">
      <c r="A406" s="766"/>
      <c r="B406" s="766"/>
      <c r="C406" s="766"/>
      <c r="D406" s="766"/>
      <c r="E406" s="766"/>
      <c r="F406" s="766"/>
      <c r="G406" s="766"/>
      <c r="H406" s="766"/>
      <c r="I406" s="766"/>
      <c r="J406" s="766"/>
      <c r="K406" s="766"/>
      <c r="L406" s="766"/>
      <c r="M406" s="766"/>
      <c r="N406" s="766"/>
      <c r="O406" s="766"/>
      <c r="P406" s="766"/>
      <c r="Q406" s="766"/>
      <c r="R406" s="766"/>
      <c r="S406" s="766"/>
      <c r="T406" s="766"/>
      <c r="U406" s="766"/>
      <c r="V406" s="766"/>
      <c r="W406" s="766"/>
      <c r="X406" s="766"/>
      <c r="Y406" s="766"/>
      <c r="Z406" s="766"/>
    </row>
    <row r="407" spans="1:26" ht="15.75" customHeight="1" x14ac:dyDescent="0.25">
      <c r="A407" s="766"/>
      <c r="B407" s="766"/>
      <c r="C407" s="766"/>
      <c r="D407" s="766"/>
      <c r="E407" s="766"/>
      <c r="F407" s="766"/>
      <c r="G407" s="766"/>
      <c r="H407" s="766"/>
      <c r="I407" s="766"/>
      <c r="J407" s="766"/>
      <c r="K407" s="766"/>
      <c r="L407" s="766"/>
      <c r="M407" s="766"/>
      <c r="N407" s="766"/>
      <c r="O407" s="766"/>
      <c r="P407" s="766"/>
      <c r="Q407" s="766"/>
      <c r="R407" s="766"/>
      <c r="S407" s="766"/>
      <c r="T407" s="766"/>
      <c r="U407" s="766"/>
      <c r="V407" s="766"/>
      <c r="W407" s="766"/>
      <c r="X407" s="766"/>
      <c r="Y407" s="766"/>
      <c r="Z407" s="766"/>
    </row>
    <row r="408" spans="1:26" ht="15.75" customHeight="1" x14ac:dyDescent="0.25">
      <c r="A408" s="766"/>
      <c r="B408" s="766"/>
      <c r="C408" s="766"/>
      <c r="D408" s="766"/>
      <c r="E408" s="766"/>
      <c r="F408" s="766"/>
      <c r="G408" s="766"/>
      <c r="H408" s="766"/>
      <c r="I408" s="766"/>
      <c r="J408" s="766"/>
      <c r="K408" s="766"/>
      <c r="L408" s="766"/>
      <c r="M408" s="766"/>
      <c r="N408" s="766"/>
      <c r="O408" s="766"/>
      <c r="P408" s="766"/>
      <c r="Q408" s="766"/>
      <c r="R408" s="766"/>
      <c r="S408" s="766"/>
      <c r="T408" s="766"/>
      <c r="U408" s="766"/>
      <c r="V408" s="766"/>
      <c r="W408" s="766"/>
      <c r="X408" s="766"/>
      <c r="Y408" s="766"/>
      <c r="Z408" s="766"/>
    </row>
    <row r="409" spans="1:26" ht="15.75" customHeight="1" x14ac:dyDescent="0.25">
      <c r="A409" s="766"/>
      <c r="B409" s="766"/>
      <c r="C409" s="766"/>
      <c r="D409" s="766"/>
      <c r="E409" s="766"/>
      <c r="F409" s="766"/>
      <c r="G409" s="766"/>
      <c r="H409" s="766"/>
      <c r="I409" s="766"/>
      <c r="J409" s="766"/>
      <c r="K409" s="766"/>
      <c r="L409" s="766"/>
      <c r="M409" s="766"/>
      <c r="N409" s="766"/>
      <c r="O409" s="766"/>
      <c r="P409" s="766"/>
      <c r="Q409" s="766"/>
      <c r="R409" s="766"/>
      <c r="S409" s="766"/>
      <c r="T409" s="766"/>
      <c r="U409" s="766"/>
      <c r="V409" s="766"/>
      <c r="W409" s="766"/>
      <c r="X409" s="766"/>
      <c r="Y409" s="766"/>
      <c r="Z409" s="766"/>
    </row>
    <row r="410" spans="1:26" ht="15.75" customHeight="1" x14ac:dyDescent="0.25">
      <c r="A410" s="766"/>
      <c r="B410" s="766"/>
      <c r="C410" s="766"/>
      <c r="D410" s="766"/>
      <c r="E410" s="766"/>
      <c r="F410" s="766"/>
      <c r="G410" s="766"/>
      <c r="H410" s="766"/>
      <c r="I410" s="766"/>
      <c r="J410" s="766"/>
      <c r="K410" s="766"/>
      <c r="L410" s="766"/>
      <c r="M410" s="766"/>
      <c r="N410" s="766"/>
      <c r="O410" s="766"/>
      <c r="P410" s="766"/>
      <c r="Q410" s="766"/>
      <c r="R410" s="766"/>
      <c r="S410" s="766"/>
      <c r="T410" s="766"/>
      <c r="U410" s="766"/>
      <c r="V410" s="766"/>
      <c r="W410" s="766"/>
      <c r="X410" s="766"/>
      <c r="Y410" s="766"/>
      <c r="Z410" s="766"/>
    </row>
    <row r="411" spans="1:26" ht="15.75" customHeight="1" x14ac:dyDescent="0.25">
      <c r="A411" s="766"/>
      <c r="B411" s="766"/>
      <c r="C411" s="766"/>
      <c r="D411" s="766"/>
      <c r="E411" s="766"/>
      <c r="F411" s="766"/>
      <c r="G411" s="766"/>
      <c r="H411" s="766"/>
      <c r="I411" s="766"/>
      <c r="J411" s="766"/>
      <c r="K411" s="766"/>
      <c r="L411" s="766"/>
      <c r="M411" s="766"/>
      <c r="N411" s="766"/>
      <c r="O411" s="766"/>
      <c r="P411" s="766"/>
      <c r="Q411" s="766"/>
      <c r="R411" s="766"/>
      <c r="S411" s="766"/>
      <c r="T411" s="766"/>
      <c r="U411" s="766"/>
      <c r="V411" s="766"/>
      <c r="W411" s="766"/>
      <c r="X411" s="766"/>
      <c r="Y411" s="766"/>
      <c r="Z411" s="766"/>
    </row>
    <row r="412" spans="1:26" ht="15.75" customHeight="1" x14ac:dyDescent="0.25">
      <c r="A412" s="766"/>
      <c r="B412" s="766"/>
      <c r="C412" s="766"/>
      <c r="D412" s="766"/>
      <c r="E412" s="766"/>
      <c r="F412" s="766"/>
      <c r="G412" s="766"/>
      <c r="H412" s="766"/>
      <c r="I412" s="766"/>
      <c r="J412" s="766"/>
      <c r="K412" s="766"/>
      <c r="L412" s="766"/>
      <c r="M412" s="766"/>
      <c r="N412" s="766"/>
      <c r="O412" s="766"/>
      <c r="P412" s="766"/>
      <c r="Q412" s="766"/>
      <c r="R412" s="766"/>
      <c r="S412" s="766"/>
      <c r="T412" s="766"/>
      <c r="U412" s="766"/>
      <c r="V412" s="766"/>
      <c r="W412" s="766"/>
      <c r="X412" s="766"/>
      <c r="Y412" s="766"/>
      <c r="Z412" s="766"/>
    </row>
    <row r="413" spans="1:26" ht="15.75" customHeight="1" x14ac:dyDescent="0.25">
      <c r="A413" s="766"/>
      <c r="B413" s="766"/>
      <c r="C413" s="766"/>
      <c r="D413" s="766"/>
      <c r="E413" s="766"/>
      <c r="F413" s="766"/>
      <c r="G413" s="766"/>
      <c r="H413" s="766"/>
      <c r="I413" s="766"/>
      <c r="J413" s="766"/>
      <c r="K413" s="766"/>
      <c r="L413" s="766"/>
      <c r="M413" s="766"/>
      <c r="N413" s="766"/>
      <c r="O413" s="766"/>
      <c r="P413" s="766"/>
      <c r="Q413" s="766"/>
      <c r="R413" s="766"/>
      <c r="S413" s="766"/>
      <c r="T413" s="766"/>
      <c r="U413" s="766"/>
      <c r="V413" s="766"/>
      <c r="W413" s="766"/>
      <c r="X413" s="766"/>
      <c r="Y413" s="766"/>
      <c r="Z413" s="766"/>
    </row>
    <row r="414" spans="1:26" ht="15.75" customHeight="1" x14ac:dyDescent="0.25">
      <c r="A414" s="766"/>
      <c r="B414" s="766"/>
      <c r="C414" s="766"/>
      <c r="D414" s="766"/>
      <c r="E414" s="766"/>
      <c r="F414" s="766"/>
      <c r="G414" s="766"/>
      <c r="H414" s="766"/>
      <c r="I414" s="766"/>
      <c r="J414" s="766"/>
      <c r="K414" s="766"/>
      <c r="L414" s="766"/>
      <c r="M414" s="766"/>
      <c r="N414" s="766"/>
      <c r="O414" s="766"/>
      <c r="P414" s="766"/>
      <c r="Q414" s="766"/>
      <c r="R414" s="766"/>
      <c r="S414" s="766"/>
      <c r="T414" s="766"/>
      <c r="U414" s="766"/>
      <c r="V414" s="766"/>
      <c r="W414" s="766"/>
      <c r="X414" s="766"/>
      <c r="Y414" s="766"/>
      <c r="Z414" s="766"/>
    </row>
    <row r="415" spans="1:26" ht="15.75" customHeight="1" x14ac:dyDescent="0.25">
      <c r="A415" s="766"/>
      <c r="B415" s="766"/>
      <c r="C415" s="766"/>
      <c r="D415" s="766"/>
      <c r="E415" s="766"/>
      <c r="F415" s="766"/>
      <c r="G415" s="766"/>
      <c r="H415" s="766"/>
      <c r="I415" s="766"/>
      <c r="J415" s="766"/>
      <c r="K415" s="766"/>
      <c r="L415" s="766"/>
      <c r="M415" s="766"/>
      <c r="N415" s="766"/>
      <c r="O415" s="766"/>
      <c r="P415" s="766"/>
      <c r="Q415" s="766"/>
      <c r="R415" s="766"/>
      <c r="S415" s="766"/>
      <c r="T415" s="766"/>
      <c r="U415" s="766"/>
      <c r="V415" s="766"/>
      <c r="W415" s="766"/>
      <c r="X415" s="766"/>
      <c r="Y415" s="766"/>
      <c r="Z415" s="766"/>
    </row>
    <row r="416" spans="1:26" ht="15.75" customHeight="1" x14ac:dyDescent="0.25">
      <c r="A416" s="766"/>
      <c r="B416" s="766"/>
      <c r="C416" s="766"/>
      <c r="D416" s="766"/>
      <c r="E416" s="766"/>
      <c r="F416" s="766"/>
      <c r="G416" s="766"/>
      <c r="H416" s="766"/>
      <c r="I416" s="766"/>
      <c r="J416" s="766"/>
      <c r="K416" s="766"/>
      <c r="L416" s="766"/>
      <c r="M416" s="766"/>
      <c r="N416" s="766"/>
      <c r="O416" s="766"/>
      <c r="P416" s="766"/>
      <c r="Q416" s="766"/>
      <c r="R416" s="766"/>
      <c r="S416" s="766"/>
      <c r="T416" s="766"/>
      <c r="U416" s="766"/>
      <c r="V416" s="766"/>
      <c r="W416" s="766"/>
      <c r="X416" s="766"/>
      <c r="Y416" s="766"/>
      <c r="Z416" s="766"/>
    </row>
    <row r="417" spans="1:26" ht="15.75" customHeight="1" x14ac:dyDescent="0.25">
      <c r="A417" s="766"/>
      <c r="B417" s="766"/>
      <c r="C417" s="766"/>
      <c r="D417" s="766"/>
      <c r="E417" s="766"/>
      <c r="F417" s="766"/>
      <c r="G417" s="766"/>
      <c r="H417" s="766"/>
      <c r="I417" s="766"/>
      <c r="J417" s="766"/>
      <c r="K417" s="766"/>
      <c r="L417" s="766"/>
      <c r="M417" s="766"/>
      <c r="N417" s="766"/>
      <c r="O417" s="766"/>
      <c r="P417" s="766"/>
      <c r="Q417" s="766"/>
      <c r="R417" s="766"/>
      <c r="S417" s="766"/>
      <c r="T417" s="766"/>
      <c r="U417" s="766"/>
      <c r="V417" s="766"/>
      <c r="W417" s="766"/>
      <c r="X417" s="766"/>
      <c r="Y417" s="766"/>
      <c r="Z417" s="766"/>
    </row>
    <row r="418" spans="1:26" ht="15.75" customHeight="1" x14ac:dyDescent="0.25">
      <c r="A418" s="766"/>
      <c r="B418" s="766"/>
      <c r="C418" s="766"/>
      <c r="D418" s="766"/>
      <c r="E418" s="766"/>
      <c r="F418" s="766"/>
      <c r="G418" s="766"/>
      <c r="H418" s="766"/>
      <c r="I418" s="766"/>
      <c r="J418" s="766"/>
      <c r="K418" s="766"/>
      <c r="L418" s="766"/>
      <c r="M418" s="766"/>
      <c r="N418" s="766"/>
      <c r="O418" s="766"/>
      <c r="P418" s="766"/>
      <c r="Q418" s="766"/>
      <c r="R418" s="766"/>
      <c r="S418" s="766"/>
      <c r="T418" s="766"/>
      <c r="U418" s="766"/>
      <c r="V418" s="766"/>
      <c r="W418" s="766"/>
      <c r="X418" s="766"/>
      <c r="Y418" s="766"/>
      <c r="Z418" s="766"/>
    </row>
    <row r="419" spans="1:26" ht="15.75" customHeight="1" x14ac:dyDescent="0.25">
      <c r="A419" s="766"/>
      <c r="B419" s="766"/>
      <c r="C419" s="766"/>
      <c r="D419" s="766"/>
      <c r="E419" s="766"/>
      <c r="F419" s="766"/>
      <c r="G419" s="766"/>
      <c r="H419" s="766"/>
      <c r="I419" s="766"/>
      <c r="J419" s="766"/>
      <c r="K419" s="766"/>
      <c r="L419" s="766"/>
      <c r="M419" s="766"/>
      <c r="N419" s="766"/>
      <c r="O419" s="766"/>
      <c r="P419" s="766"/>
      <c r="Q419" s="766"/>
      <c r="R419" s="766"/>
      <c r="S419" s="766"/>
      <c r="T419" s="766"/>
      <c r="U419" s="766"/>
      <c r="V419" s="766"/>
      <c r="W419" s="766"/>
      <c r="X419" s="766"/>
      <c r="Y419" s="766"/>
      <c r="Z419" s="766"/>
    </row>
    <row r="420" spans="1:26" ht="15.75" customHeight="1" x14ac:dyDescent="0.25">
      <c r="A420" s="766"/>
      <c r="B420" s="766"/>
      <c r="C420" s="766"/>
      <c r="D420" s="766"/>
      <c r="E420" s="766"/>
      <c r="F420" s="766"/>
      <c r="G420" s="766"/>
      <c r="H420" s="766"/>
      <c r="I420" s="766"/>
      <c r="J420" s="766"/>
      <c r="K420" s="766"/>
      <c r="L420" s="766"/>
      <c r="M420" s="766"/>
      <c r="N420" s="766"/>
      <c r="O420" s="766"/>
      <c r="P420" s="766"/>
      <c r="Q420" s="766"/>
      <c r="R420" s="766"/>
      <c r="S420" s="766"/>
      <c r="T420" s="766"/>
      <c r="U420" s="766"/>
      <c r="V420" s="766"/>
      <c r="W420" s="766"/>
      <c r="X420" s="766"/>
      <c r="Y420" s="766"/>
      <c r="Z420" s="766"/>
    </row>
    <row r="421" spans="1:26" ht="15.75" customHeight="1" x14ac:dyDescent="0.25">
      <c r="A421" s="766"/>
      <c r="B421" s="766"/>
      <c r="C421" s="766"/>
      <c r="D421" s="766"/>
      <c r="E421" s="766"/>
      <c r="F421" s="766"/>
      <c r="G421" s="766"/>
      <c r="H421" s="766"/>
      <c r="I421" s="766"/>
      <c r="J421" s="766"/>
      <c r="K421" s="766"/>
      <c r="L421" s="766"/>
      <c r="M421" s="766"/>
      <c r="N421" s="766"/>
      <c r="O421" s="766"/>
      <c r="P421" s="766"/>
      <c r="Q421" s="766"/>
      <c r="R421" s="766"/>
      <c r="S421" s="766"/>
      <c r="T421" s="766"/>
      <c r="U421" s="766"/>
      <c r="V421" s="766"/>
      <c r="W421" s="766"/>
      <c r="X421" s="766"/>
      <c r="Y421" s="766"/>
      <c r="Z421" s="766"/>
    </row>
    <row r="422" spans="1:26" ht="15.75" customHeight="1" x14ac:dyDescent="0.25">
      <c r="A422" s="766"/>
      <c r="B422" s="766"/>
      <c r="C422" s="766"/>
      <c r="D422" s="766"/>
      <c r="E422" s="766"/>
      <c r="F422" s="766"/>
      <c r="G422" s="766"/>
      <c r="H422" s="766"/>
      <c r="I422" s="766"/>
      <c r="J422" s="766"/>
      <c r="K422" s="766"/>
      <c r="L422" s="766"/>
      <c r="M422" s="766"/>
      <c r="N422" s="766"/>
      <c r="O422" s="766"/>
      <c r="P422" s="766"/>
      <c r="Q422" s="766"/>
      <c r="R422" s="766"/>
      <c r="S422" s="766"/>
      <c r="T422" s="766"/>
      <c r="U422" s="766"/>
      <c r="V422" s="766"/>
      <c r="W422" s="766"/>
      <c r="X422" s="766"/>
      <c r="Y422" s="766"/>
      <c r="Z422" s="766"/>
    </row>
    <row r="423" spans="1:26" ht="15.75" customHeight="1" x14ac:dyDescent="0.25">
      <c r="A423" s="766"/>
      <c r="B423" s="766"/>
      <c r="C423" s="766"/>
      <c r="D423" s="766"/>
      <c r="E423" s="766"/>
      <c r="F423" s="766"/>
      <c r="G423" s="766"/>
      <c r="H423" s="766"/>
      <c r="I423" s="766"/>
      <c r="J423" s="766"/>
      <c r="K423" s="766"/>
      <c r="L423" s="766"/>
      <c r="M423" s="766"/>
      <c r="N423" s="766"/>
      <c r="O423" s="766"/>
      <c r="P423" s="766"/>
      <c r="Q423" s="766"/>
      <c r="R423" s="766"/>
      <c r="S423" s="766"/>
      <c r="T423" s="766"/>
      <c r="U423" s="766"/>
      <c r="V423" s="766"/>
      <c r="W423" s="766"/>
      <c r="X423" s="766"/>
      <c r="Y423" s="766"/>
      <c r="Z423" s="766"/>
    </row>
    <row r="424" spans="1:26" ht="15.75" customHeight="1" x14ac:dyDescent="0.25">
      <c r="A424" s="766"/>
      <c r="B424" s="766"/>
      <c r="C424" s="766"/>
      <c r="D424" s="766"/>
      <c r="E424" s="766"/>
      <c r="F424" s="766"/>
      <c r="G424" s="766"/>
      <c r="H424" s="766"/>
      <c r="I424" s="766"/>
      <c r="J424" s="766"/>
      <c r="K424" s="766"/>
      <c r="L424" s="766"/>
      <c r="M424" s="766"/>
      <c r="N424" s="766"/>
      <c r="O424" s="766"/>
      <c r="P424" s="766"/>
      <c r="Q424" s="766"/>
      <c r="R424" s="766"/>
      <c r="S424" s="766"/>
      <c r="T424" s="766"/>
      <c r="U424" s="766"/>
      <c r="V424" s="766"/>
      <c r="W424" s="766"/>
      <c r="X424" s="766"/>
      <c r="Y424" s="766"/>
      <c r="Z424" s="766"/>
    </row>
    <row r="425" spans="1:26" ht="15.75" customHeight="1" x14ac:dyDescent="0.25">
      <c r="A425" s="766"/>
      <c r="B425" s="766"/>
      <c r="C425" s="766"/>
      <c r="D425" s="766"/>
      <c r="E425" s="766"/>
      <c r="F425" s="766"/>
      <c r="G425" s="766"/>
      <c r="H425" s="766"/>
      <c r="I425" s="766"/>
      <c r="J425" s="766"/>
      <c r="K425" s="766"/>
      <c r="L425" s="766"/>
      <c r="M425" s="766"/>
      <c r="N425" s="766"/>
      <c r="O425" s="766"/>
      <c r="P425" s="766"/>
      <c r="Q425" s="766"/>
      <c r="R425" s="766"/>
      <c r="S425" s="766"/>
      <c r="T425" s="766"/>
      <c r="U425" s="766"/>
      <c r="V425" s="766"/>
      <c r="W425" s="766"/>
      <c r="X425" s="766"/>
      <c r="Y425" s="766"/>
      <c r="Z425" s="766"/>
    </row>
    <row r="426" spans="1:26" ht="15.75" customHeight="1" x14ac:dyDescent="0.25">
      <c r="A426" s="766"/>
      <c r="B426" s="766"/>
      <c r="C426" s="766"/>
      <c r="D426" s="766"/>
      <c r="E426" s="766"/>
      <c r="F426" s="766"/>
      <c r="G426" s="766"/>
      <c r="H426" s="766"/>
      <c r="I426" s="766"/>
      <c r="J426" s="766"/>
      <c r="K426" s="766"/>
      <c r="L426" s="766"/>
      <c r="M426" s="766"/>
      <c r="N426" s="766"/>
      <c r="O426" s="766"/>
      <c r="P426" s="766"/>
      <c r="Q426" s="766"/>
      <c r="R426" s="766"/>
      <c r="S426" s="766"/>
      <c r="T426" s="766"/>
      <c r="U426" s="766"/>
      <c r="V426" s="766"/>
      <c r="W426" s="766"/>
      <c r="X426" s="766"/>
      <c r="Y426" s="766"/>
      <c r="Z426" s="766"/>
    </row>
    <row r="427" spans="1:26" ht="15.75" customHeight="1" x14ac:dyDescent="0.25">
      <c r="A427" s="766"/>
      <c r="B427" s="766"/>
      <c r="C427" s="766"/>
      <c r="D427" s="766"/>
      <c r="E427" s="766"/>
      <c r="F427" s="766"/>
      <c r="G427" s="766"/>
      <c r="H427" s="766"/>
      <c r="I427" s="766"/>
      <c r="J427" s="766"/>
      <c r="K427" s="766"/>
      <c r="L427" s="766"/>
      <c r="M427" s="766"/>
      <c r="N427" s="766"/>
      <c r="O427" s="766"/>
      <c r="P427" s="766"/>
      <c r="Q427" s="766"/>
      <c r="R427" s="766"/>
      <c r="S427" s="766"/>
      <c r="T427" s="766"/>
      <c r="U427" s="766"/>
      <c r="V427" s="766"/>
      <c r="W427" s="766"/>
      <c r="X427" s="766"/>
      <c r="Y427" s="766"/>
      <c r="Z427" s="766"/>
    </row>
    <row r="428" spans="1:26" ht="15.75" customHeight="1" x14ac:dyDescent="0.25">
      <c r="A428" s="766"/>
      <c r="B428" s="766"/>
      <c r="C428" s="766"/>
      <c r="D428" s="766"/>
      <c r="E428" s="766"/>
      <c r="F428" s="766"/>
      <c r="G428" s="766"/>
      <c r="H428" s="766"/>
      <c r="I428" s="766"/>
      <c r="J428" s="766"/>
      <c r="K428" s="766"/>
      <c r="L428" s="766"/>
      <c r="M428" s="766"/>
      <c r="N428" s="766"/>
      <c r="O428" s="766"/>
      <c r="P428" s="766"/>
      <c r="Q428" s="766"/>
      <c r="R428" s="766"/>
      <c r="S428" s="766"/>
      <c r="T428" s="766"/>
      <c r="U428" s="766"/>
      <c r="V428" s="766"/>
      <c r="W428" s="766"/>
      <c r="X428" s="766"/>
      <c r="Y428" s="766"/>
      <c r="Z428" s="766"/>
    </row>
    <row r="429" spans="1:26" ht="15.75" customHeight="1" x14ac:dyDescent="0.25">
      <c r="A429" s="766"/>
      <c r="B429" s="766"/>
      <c r="C429" s="766"/>
      <c r="D429" s="766"/>
      <c r="E429" s="766"/>
      <c r="F429" s="766"/>
      <c r="G429" s="766"/>
      <c r="H429" s="766"/>
      <c r="I429" s="766"/>
      <c r="J429" s="766"/>
      <c r="K429" s="766"/>
      <c r="L429" s="766"/>
      <c r="M429" s="766"/>
      <c r="N429" s="766"/>
      <c r="O429" s="766"/>
      <c r="P429" s="766"/>
      <c r="Q429" s="766"/>
      <c r="R429" s="766"/>
      <c r="S429" s="766"/>
      <c r="T429" s="766"/>
      <c r="U429" s="766"/>
      <c r="V429" s="766"/>
      <c r="W429" s="766"/>
      <c r="X429" s="766"/>
      <c r="Y429" s="766"/>
      <c r="Z429" s="766"/>
    </row>
    <row r="430" spans="1:26" ht="15.75" customHeight="1" x14ac:dyDescent="0.25">
      <c r="A430" s="766"/>
      <c r="B430" s="766"/>
      <c r="C430" s="766"/>
      <c r="D430" s="766"/>
      <c r="E430" s="766"/>
      <c r="F430" s="766"/>
      <c r="G430" s="766"/>
      <c r="H430" s="766"/>
      <c r="I430" s="766"/>
      <c r="J430" s="766"/>
      <c r="K430" s="766"/>
      <c r="L430" s="766"/>
      <c r="M430" s="766"/>
      <c r="N430" s="766"/>
      <c r="O430" s="766"/>
      <c r="P430" s="766"/>
      <c r="Q430" s="766"/>
      <c r="R430" s="766"/>
      <c r="S430" s="766"/>
      <c r="T430" s="766"/>
      <c r="U430" s="766"/>
      <c r="V430" s="766"/>
      <c r="W430" s="766"/>
      <c r="X430" s="766"/>
      <c r="Y430" s="766"/>
      <c r="Z430" s="766"/>
    </row>
    <row r="431" spans="1:26" ht="15.75" customHeight="1" x14ac:dyDescent="0.25">
      <c r="A431" s="766"/>
      <c r="B431" s="766"/>
      <c r="C431" s="766"/>
      <c r="D431" s="766"/>
      <c r="E431" s="766"/>
      <c r="F431" s="766"/>
      <c r="G431" s="766"/>
      <c r="H431" s="766"/>
      <c r="I431" s="766"/>
      <c r="J431" s="766"/>
      <c r="K431" s="766"/>
      <c r="L431" s="766"/>
      <c r="M431" s="766"/>
      <c r="N431" s="766"/>
      <c r="O431" s="766"/>
      <c r="P431" s="766"/>
      <c r="Q431" s="766"/>
      <c r="R431" s="766"/>
      <c r="S431" s="766"/>
      <c r="T431" s="766"/>
      <c r="U431" s="766"/>
      <c r="V431" s="766"/>
      <c r="W431" s="766"/>
      <c r="X431" s="766"/>
      <c r="Y431" s="766"/>
      <c r="Z431" s="766"/>
    </row>
    <row r="432" spans="1:26" ht="15.75" customHeight="1" x14ac:dyDescent="0.25">
      <c r="A432" s="766"/>
      <c r="B432" s="766"/>
      <c r="C432" s="766"/>
      <c r="D432" s="766"/>
      <c r="E432" s="766"/>
      <c r="F432" s="766"/>
      <c r="G432" s="766"/>
      <c r="H432" s="766"/>
      <c r="I432" s="766"/>
      <c r="J432" s="766"/>
      <c r="K432" s="766"/>
      <c r="L432" s="766"/>
      <c r="M432" s="766"/>
      <c r="N432" s="766"/>
      <c r="O432" s="766"/>
      <c r="P432" s="766"/>
      <c r="Q432" s="766"/>
      <c r="R432" s="766"/>
      <c r="S432" s="766"/>
      <c r="T432" s="766"/>
      <c r="U432" s="766"/>
      <c r="V432" s="766"/>
      <c r="W432" s="766"/>
      <c r="X432" s="766"/>
      <c r="Y432" s="766"/>
      <c r="Z432" s="766"/>
    </row>
    <row r="433" spans="1:26" ht="15.75" customHeight="1" x14ac:dyDescent="0.25">
      <c r="A433" s="766"/>
      <c r="B433" s="766"/>
      <c r="C433" s="766"/>
      <c r="D433" s="766"/>
      <c r="E433" s="766"/>
      <c r="F433" s="766"/>
      <c r="G433" s="766"/>
      <c r="H433" s="766"/>
      <c r="I433" s="766"/>
      <c r="J433" s="766"/>
      <c r="K433" s="766"/>
      <c r="L433" s="766"/>
      <c r="M433" s="766"/>
      <c r="N433" s="766"/>
      <c r="O433" s="766"/>
      <c r="P433" s="766"/>
      <c r="Q433" s="766"/>
      <c r="R433" s="766"/>
      <c r="S433" s="766"/>
      <c r="T433" s="766"/>
      <c r="U433" s="766"/>
      <c r="V433" s="766"/>
      <c r="W433" s="766"/>
      <c r="X433" s="766"/>
      <c r="Y433" s="766"/>
      <c r="Z433" s="766"/>
    </row>
    <row r="434" spans="1:26" ht="15.75" customHeight="1" x14ac:dyDescent="0.25">
      <c r="A434" s="766"/>
      <c r="B434" s="766"/>
      <c r="C434" s="766"/>
      <c r="D434" s="766"/>
      <c r="E434" s="766"/>
      <c r="F434" s="766"/>
      <c r="G434" s="766"/>
      <c r="H434" s="766"/>
      <c r="I434" s="766"/>
      <c r="J434" s="766"/>
      <c r="K434" s="766"/>
      <c r="L434" s="766"/>
      <c r="M434" s="766"/>
      <c r="N434" s="766"/>
      <c r="O434" s="766"/>
      <c r="P434" s="766"/>
      <c r="Q434" s="766"/>
      <c r="R434" s="766"/>
      <c r="S434" s="766"/>
      <c r="T434" s="766"/>
      <c r="U434" s="766"/>
      <c r="V434" s="766"/>
      <c r="W434" s="766"/>
      <c r="X434" s="766"/>
      <c r="Y434" s="766"/>
      <c r="Z434" s="766"/>
    </row>
    <row r="435" spans="1:26" ht="15.75" customHeight="1" x14ac:dyDescent="0.25">
      <c r="A435" s="766"/>
      <c r="B435" s="766"/>
      <c r="C435" s="766"/>
      <c r="D435" s="766"/>
      <c r="E435" s="766"/>
      <c r="F435" s="766"/>
      <c r="G435" s="766"/>
      <c r="H435" s="766"/>
      <c r="I435" s="766"/>
      <c r="J435" s="766"/>
      <c r="K435" s="766"/>
      <c r="L435" s="766"/>
      <c r="M435" s="766"/>
      <c r="N435" s="766"/>
      <c r="O435" s="766"/>
      <c r="P435" s="766"/>
      <c r="Q435" s="766"/>
      <c r="R435" s="766"/>
      <c r="S435" s="766"/>
      <c r="T435" s="766"/>
      <c r="U435" s="766"/>
      <c r="V435" s="766"/>
      <c r="W435" s="766"/>
      <c r="X435" s="766"/>
      <c r="Y435" s="766"/>
      <c r="Z435" s="766"/>
    </row>
    <row r="436" spans="1:26" ht="15.75" customHeight="1" x14ac:dyDescent="0.25">
      <c r="A436" s="766"/>
      <c r="B436" s="766"/>
      <c r="C436" s="766"/>
      <c r="D436" s="766"/>
      <c r="E436" s="766"/>
      <c r="F436" s="766"/>
      <c r="G436" s="766"/>
      <c r="H436" s="766"/>
      <c r="I436" s="766"/>
      <c r="J436" s="766"/>
      <c r="K436" s="766"/>
      <c r="L436" s="766"/>
      <c r="M436" s="766"/>
      <c r="N436" s="766"/>
      <c r="O436" s="766"/>
      <c r="P436" s="766"/>
      <c r="Q436" s="766"/>
      <c r="R436" s="766"/>
      <c r="S436" s="766"/>
      <c r="T436" s="766"/>
      <c r="U436" s="766"/>
      <c r="V436" s="766"/>
      <c r="W436" s="766"/>
      <c r="X436" s="766"/>
      <c r="Y436" s="766"/>
      <c r="Z436" s="766"/>
    </row>
    <row r="437" spans="1:26" ht="15.75" customHeight="1" x14ac:dyDescent="0.25">
      <c r="A437" s="766"/>
      <c r="B437" s="766"/>
      <c r="C437" s="766"/>
      <c r="D437" s="766"/>
      <c r="E437" s="766"/>
      <c r="F437" s="766"/>
      <c r="G437" s="766"/>
      <c r="H437" s="766"/>
      <c r="I437" s="766"/>
      <c r="J437" s="766"/>
      <c r="K437" s="766"/>
      <c r="L437" s="766"/>
      <c r="M437" s="766"/>
      <c r="N437" s="766"/>
      <c r="O437" s="766"/>
      <c r="P437" s="766"/>
      <c r="Q437" s="766"/>
      <c r="R437" s="766"/>
      <c r="S437" s="766"/>
      <c r="T437" s="766"/>
      <c r="U437" s="766"/>
      <c r="V437" s="766"/>
      <c r="W437" s="766"/>
      <c r="X437" s="766"/>
      <c r="Y437" s="766"/>
      <c r="Z437" s="766"/>
    </row>
    <row r="438" spans="1:26" ht="15.75" customHeight="1" x14ac:dyDescent="0.25">
      <c r="A438" s="766"/>
      <c r="B438" s="766"/>
      <c r="C438" s="766"/>
      <c r="D438" s="766"/>
      <c r="E438" s="766"/>
      <c r="F438" s="766"/>
      <c r="G438" s="766"/>
      <c r="H438" s="766"/>
      <c r="I438" s="766"/>
      <c r="J438" s="766"/>
      <c r="K438" s="766"/>
      <c r="L438" s="766"/>
      <c r="M438" s="766"/>
      <c r="N438" s="766"/>
      <c r="O438" s="766"/>
      <c r="P438" s="766"/>
      <c r="Q438" s="766"/>
      <c r="R438" s="766"/>
      <c r="S438" s="766"/>
      <c r="T438" s="766"/>
      <c r="U438" s="766"/>
      <c r="V438" s="766"/>
      <c r="W438" s="766"/>
      <c r="X438" s="766"/>
      <c r="Y438" s="766"/>
      <c r="Z438" s="766"/>
    </row>
    <row r="439" spans="1:26" ht="15.75" customHeight="1" x14ac:dyDescent="0.25">
      <c r="A439" s="766"/>
      <c r="B439" s="766"/>
      <c r="C439" s="766"/>
      <c r="D439" s="766"/>
      <c r="E439" s="766"/>
      <c r="F439" s="766"/>
      <c r="G439" s="766"/>
      <c r="H439" s="766"/>
      <c r="I439" s="766"/>
      <c r="J439" s="766"/>
      <c r="K439" s="766"/>
      <c r="L439" s="766"/>
      <c r="M439" s="766"/>
      <c r="N439" s="766"/>
      <c r="O439" s="766"/>
      <c r="P439" s="766"/>
      <c r="Q439" s="766"/>
      <c r="R439" s="766"/>
      <c r="S439" s="766"/>
      <c r="T439" s="766"/>
      <c r="U439" s="766"/>
      <c r="V439" s="766"/>
      <c r="W439" s="766"/>
      <c r="X439" s="766"/>
      <c r="Y439" s="766"/>
      <c r="Z439" s="766"/>
    </row>
    <row r="440" spans="1:26" ht="15.75" customHeight="1" x14ac:dyDescent="0.25">
      <c r="A440" s="766"/>
      <c r="B440" s="766"/>
      <c r="C440" s="766"/>
      <c r="D440" s="766"/>
      <c r="E440" s="766"/>
      <c r="F440" s="766"/>
      <c r="G440" s="766"/>
      <c r="H440" s="766"/>
      <c r="I440" s="766"/>
      <c r="J440" s="766"/>
      <c r="K440" s="766"/>
      <c r="L440" s="766"/>
      <c r="M440" s="766"/>
      <c r="N440" s="766"/>
      <c r="O440" s="766"/>
      <c r="P440" s="766"/>
      <c r="Q440" s="766"/>
      <c r="R440" s="766"/>
      <c r="S440" s="766"/>
      <c r="T440" s="766"/>
      <c r="U440" s="766"/>
      <c r="V440" s="766"/>
      <c r="W440" s="766"/>
      <c r="X440" s="766"/>
      <c r="Y440" s="766"/>
      <c r="Z440" s="766"/>
    </row>
    <row r="441" spans="1:26" ht="15.75" customHeight="1" x14ac:dyDescent="0.25">
      <c r="A441" s="766"/>
      <c r="B441" s="766"/>
      <c r="C441" s="766"/>
      <c r="D441" s="766"/>
      <c r="E441" s="766"/>
      <c r="F441" s="766"/>
      <c r="G441" s="766"/>
      <c r="H441" s="766"/>
      <c r="I441" s="766"/>
      <c r="J441" s="766"/>
      <c r="K441" s="766"/>
      <c r="L441" s="766"/>
      <c r="M441" s="766"/>
      <c r="N441" s="766"/>
      <c r="O441" s="766"/>
      <c r="P441" s="766"/>
      <c r="Q441" s="766"/>
      <c r="R441" s="766"/>
      <c r="S441" s="766"/>
      <c r="T441" s="766"/>
      <c r="U441" s="766"/>
      <c r="V441" s="766"/>
      <c r="W441" s="766"/>
      <c r="X441" s="766"/>
      <c r="Y441" s="766"/>
      <c r="Z441" s="766"/>
    </row>
    <row r="442" spans="1:26" ht="15.75" customHeight="1" x14ac:dyDescent="0.25">
      <c r="A442" s="766"/>
      <c r="B442" s="766"/>
      <c r="C442" s="766"/>
      <c r="D442" s="766"/>
      <c r="E442" s="766"/>
      <c r="F442" s="766"/>
      <c r="G442" s="766"/>
      <c r="H442" s="766"/>
      <c r="I442" s="766"/>
      <c r="J442" s="766"/>
      <c r="K442" s="766"/>
      <c r="L442" s="766"/>
      <c r="M442" s="766"/>
      <c r="N442" s="766"/>
      <c r="O442" s="766"/>
      <c r="P442" s="766"/>
      <c r="Q442" s="766"/>
      <c r="R442" s="766"/>
      <c r="S442" s="766"/>
      <c r="T442" s="766"/>
      <c r="U442" s="766"/>
      <c r="V442" s="766"/>
      <c r="W442" s="766"/>
      <c r="X442" s="766"/>
      <c r="Y442" s="766"/>
      <c r="Z442" s="766"/>
    </row>
    <row r="443" spans="1:26" ht="15.75" customHeight="1" x14ac:dyDescent="0.25">
      <c r="A443" s="766"/>
      <c r="B443" s="766"/>
      <c r="C443" s="766"/>
      <c r="D443" s="766"/>
      <c r="E443" s="766"/>
      <c r="F443" s="766"/>
      <c r="G443" s="766"/>
      <c r="H443" s="766"/>
      <c r="I443" s="766"/>
      <c r="J443" s="766"/>
      <c r="K443" s="766"/>
      <c r="L443" s="766"/>
      <c r="M443" s="766"/>
      <c r="N443" s="766"/>
      <c r="O443" s="766"/>
      <c r="P443" s="766"/>
      <c r="Q443" s="766"/>
      <c r="R443" s="766"/>
      <c r="S443" s="766"/>
      <c r="T443" s="766"/>
      <c r="U443" s="766"/>
      <c r="V443" s="766"/>
      <c r="W443" s="766"/>
      <c r="X443" s="766"/>
      <c r="Y443" s="766"/>
      <c r="Z443" s="766"/>
    </row>
    <row r="444" spans="1:26" ht="15.75" customHeight="1" x14ac:dyDescent="0.25">
      <c r="A444" s="766"/>
      <c r="B444" s="766"/>
      <c r="C444" s="766"/>
      <c r="D444" s="766"/>
      <c r="E444" s="766"/>
      <c r="F444" s="766"/>
      <c r="G444" s="766"/>
      <c r="H444" s="766"/>
      <c r="I444" s="766"/>
      <c r="J444" s="766"/>
      <c r="K444" s="766"/>
      <c r="L444" s="766"/>
      <c r="M444" s="766"/>
      <c r="N444" s="766"/>
      <c r="O444" s="766"/>
      <c r="P444" s="766"/>
      <c r="Q444" s="766"/>
      <c r="R444" s="766"/>
      <c r="S444" s="766"/>
      <c r="T444" s="766"/>
      <c r="U444" s="766"/>
      <c r="V444" s="766"/>
      <c r="W444" s="766"/>
      <c r="X444" s="766"/>
      <c r="Y444" s="766"/>
      <c r="Z444" s="766"/>
    </row>
    <row r="445" spans="1:26" ht="15.75" customHeight="1" x14ac:dyDescent="0.25">
      <c r="A445" s="766"/>
      <c r="B445" s="766"/>
      <c r="C445" s="766"/>
      <c r="D445" s="766"/>
      <c r="E445" s="766"/>
      <c r="F445" s="766"/>
      <c r="G445" s="766"/>
      <c r="H445" s="766"/>
      <c r="I445" s="766"/>
      <c r="J445" s="766"/>
      <c r="K445" s="766"/>
      <c r="L445" s="766"/>
      <c r="M445" s="766"/>
      <c r="N445" s="766"/>
      <c r="O445" s="766"/>
      <c r="P445" s="766"/>
      <c r="Q445" s="766"/>
      <c r="R445" s="766"/>
      <c r="S445" s="766"/>
      <c r="T445" s="766"/>
      <c r="U445" s="766"/>
      <c r="V445" s="766"/>
      <c r="W445" s="766"/>
      <c r="X445" s="766"/>
      <c r="Y445" s="766"/>
      <c r="Z445" s="766"/>
    </row>
    <row r="446" spans="1:26" ht="15.75" customHeight="1" x14ac:dyDescent="0.25">
      <c r="A446" s="766"/>
      <c r="B446" s="766"/>
      <c r="C446" s="766"/>
      <c r="D446" s="766"/>
      <c r="E446" s="766"/>
      <c r="F446" s="766"/>
      <c r="G446" s="766"/>
      <c r="H446" s="766"/>
      <c r="I446" s="766"/>
      <c r="J446" s="766"/>
      <c r="K446" s="766"/>
      <c r="L446" s="766"/>
      <c r="M446" s="766"/>
      <c r="N446" s="766"/>
      <c r="O446" s="766"/>
      <c r="P446" s="766"/>
      <c r="Q446" s="766"/>
      <c r="R446" s="766"/>
      <c r="S446" s="766"/>
      <c r="T446" s="766"/>
      <c r="U446" s="766"/>
      <c r="V446" s="766"/>
      <c r="W446" s="766"/>
      <c r="X446" s="766"/>
      <c r="Y446" s="766"/>
      <c r="Z446" s="766"/>
    </row>
    <row r="447" spans="1:26" ht="15.75" customHeight="1" x14ac:dyDescent="0.25">
      <c r="A447" s="766"/>
      <c r="B447" s="766"/>
      <c r="C447" s="766"/>
      <c r="D447" s="766"/>
      <c r="E447" s="766"/>
      <c r="F447" s="766"/>
      <c r="G447" s="766"/>
      <c r="H447" s="766"/>
      <c r="I447" s="766"/>
      <c r="J447" s="766"/>
      <c r="K447" s="766"/>
      <c r="L447" s="766"/>
      <c r="M447" s="766"/>
      <c r="N447" s="766"/>
      <c r="O447" s="766"/>
      <c r="P447" s="766"/>
      <c r="Q447" s="766"/>
      <c r="R447" s="766"/>
      <c r="S447" s="766"/>
      <c r="T447" s="766"/>
      <c r="U447" s="766"/>
      <c r="V447" s="766"/>
      <c r="W447" s="766"/>
      <c r="X447" s="766"/>
      <c r="Y447" s="766"/>
      <c r="Z447" s="766"/>
    </row>
    <row r="448" spans="1:26" ht="15.75" customHeight="1" x14ac:dyDescent="0.25">
      <c r="A448" s="766"/>
      <c r="B448" s="766"/>
      <c r="C448" s="766"/>
      <c r="D448" s="766"/>
      <c r="E448" s="766"/>
      <c r="F448" s="766"/>
      <c r="G448" s="766"/>
      <c r="H448" s="766"/>
      <c r="I448" s="766"/>
      <c r="J448" s="766"/>
      <c r="K448" s="766"/>
      <c r="L448" s="766"/>
      <c r="M448" s="766"/>
      <c r="N448" s="766"/>
      <c r="O448" s="766"/>
      <c r="P448" s="766"/>
      <c r="Q448" s="766"/>
      <c r="R448" s="766"/>
      <c r="S448" s="766"/>
      <c r="T448" s="766"/>
      <c r="U448" s="766"/>
      <c r="V448" s="766"/>
      <c r="W448" s="766"/>
      <c r="X448" s="766"/>
      <c r="Y448" s="766"/>
      <c r="Z448" s="766"/>
    </row>
    <row r="449" spans="1:26" ht="15.75" customHeight="1" x14ac:dyDescent="0.25">
      <c r="A449" s="766"/>
      <c r="B449" s="766"/>
      <c r="C449" s="766"/>
      <c r="D449" s="766"/>
      <c r="E449" s="766"/>
      <c r="F449" s="766"/>
      <c r="G449" s="766"/>
      <c r="H449" s="766"/>
      <c r="I449" s="766"/>
      <c r="J449" s="766"/>
      <c r="K449" s="766"/>
      <c r="L449" s="766"/>
      <c r="M449" s="766"/>
      <c r="N449" s="766"/>
      <c r="O449" s="766"/>
      <c r="P449" s="766"/>
      <c r="Q449" s="766"/>
      <c r="R449" s="766"/>
      <c r="S449" s="766"/>
      <c r="T449" s="766"/>
      <c r="U449" s="766"/>
      <c r="V449" s="766"/>
      <c r="W449" s="766"/>
      <c r="X449" s="766"/>
      <c r="Y449" s="766"/>
      <c r="Z449" s="766"/>
    </row>
    <row r="450" spans="1:26" ht="15.75" customHeight="1" x14ac:dyDescent="0.25">
      <c r="A450" s="766"/>
      <c r="B450" s="766"/>
      <c r="C450" s="766"/>
      <c r="D450" s="766"/>
      <c r="E450" s="766"/>
      <c r="F450" s="766"/>
      <c r="G450" s="766"/>
      <c r="H450" s="766"/>
      <c r="I450" s="766"/>
      <c r="J450" s="766"/>
      <c r="K450" s="766"/>
      <c r="L450" s="766"/>
      <c r="M450" s="766"/>
      <c r="N450" s="766"/>
      <c r="O450" s="766"/>
      <c r="P450" s="766"/>
      <c r="Q450" s="766"/>
      <c r="R450" s="766"/>
      <c r="S450" s="766"/>
      <c r="T450" s="766"/>
      <c r="U450" s="766"/>
      <c r="V450" s="766"/>
      <c r="W450" s="766"/>
      <c r="X450" s="766"/>
      <c r="Y450" s="766"/>
      <c r="Z450" s="766"/>
    </row>
    <row r="451" spans="1:26" ht="15.75" customHeight="1" x14ac:dyDescent="0.25">
      <c r="A451" s="766"/>
      <c r="B451" s="766"/>
      <c r="C451" s="766"/>
      <c r="D451" s="766"/>
      <c r="E451" s="766"/>
      <c r="F451" s="766"/>
      <c r="G451" s="766"/>
      <c r="H451" s="766"/>
      <c r="I451" s="766"/>
      <c r="J451" s="766"/>
      <c r="K451" s="766"/>
      <c r="L451" s="766"/>
      <c r="M451" s="766"/>
      <c r="N451" s="766"/>
      <c r="O451" s="766"/>
      <c r="P451" s="766"/>
      <c r="Q451" s="766"/>
      <c r="R451" s="766"/>
      <c r="S451" s="766"/>
      <c r="T451" s="766"/>
      <c r="U451" s="766"/>
      <c r="V451" s="766"/>
      <c r="W451" s="766"/>
      <c r="X451" s="766"/>
      <c r="Y451" s="766"/>
      <c r="Z451" s="766"/>
    </row>
    <row r="452" spans="1:26" ht="15.75" customHeight="1" x14ac:dyDescent="0.25">
      <c r="A452" s="766"/>
      <c r="B452" s="766"/>
      <c r="C452" s="766"/>
      <c r="D452" s="766"/>
      <c r="E452" s="766"/>
      <c r="F452" s="766"/>
      <c r="G452" s="766"/>
      <c r="H452" s="766"/>
      <c r="I452" s="766"/>
      <c r="J452" s="766"/>
      <c r="K452" s="766"/>
      <c r="L452" s="766"/>
      <c r="M452" s="766"/>
      <c r="N452" s="766"/>
      <c r="O452" s="766"/>
      <c r="P452" s="766"/>
      <c r="Q452" s="766"/>
      <c r="R452" s="766"/>
      <c r="S452" s="766"/>
      <c r="T452" s="766"/>
      <c r="U452" s="766"/>
      <c r="V452" s="766"/>
      <c r="W452" s="766"/>
      <c r="X452" s="766"/>
      <c r="Y452" s="766"/>
      <c r="Z452" s="766"/>
    </row>
    <row r="453" spans="1:26" ht="15.75" customHeight="1" x14ac:dyDescent="0.25">
      <c r="A453" s="766"/>
      <c r="B453" s="766"/>
      <c r="C453" s="766"/>
      <c r="D453" s="766"/>
      <c r="E453" s="766"/>
      <c r="F453" s="766"/>
      <c r="G453" s="766"/>
      <c r="H453" s="766"/>
      <c r="I453" s="766"/>
      <c r="J453" s="766"/>
      <c r="K453" s="766"/>
      <c r="L453" s="766"/>
      <c r="M453" s="766"/>
      <c r="N453" s="766"/>
      <c r="O453" s="766"/>
      <c r="P453" s="766"/>
      <c r="Q453" s="766"/>
      <c r="R453" s="766"/>
      <c r="S453" s="766"/>
      <c r="T453" s="766"/>
      <c r="U453" s="766"/>
      <c r="V453" s="766"/>
      <c r="W453" s="766"/>
      <c r="X453" s="766"/>
      <c r="Y453" s="766"/>
      <c r="Z453" s="766"/>
    </row>
    <row r="454" spans="1:26" ht="15.75" customHeight="1" x14ac:dyDescent="0.25">
      <c r="A454" s="766"/>
      <c r="B454" s="766"/>
      <c r="C454" s="766"/>
      <c r="D454" s="766"/>
      <c r="E454" s="766"/>
      <c r="F454" s="766"/>
      <c r="G454" s="766"/>
      <c r="H454" s="766"/>
      <c r="I454" s="766"/>
      <c r="J454" s="766"/>
      <c r="K454" s="766"/>
      <c r="L454" s="766"/>
      <c r="M454" s="766"/>
      <c r="N454" s="766"/>
      <c r="O454" s="766"/>
      <c r="P454" s="766"/>
      <c r="Q454" s="766"/>
      <c r="R454" s="766"/>
      <c r="S454" s="766"/>
      <c r="T454" s="766"/>
      <c r="U454" s="766"/>
      <c r="V454" s="766"/>
      <c r="W454" s="766"/>
      <c r="X454" s="766"/>
      <c r="Y454" s="766"/>
      <c r="Z454" s="766"/>
    </row>
    <row r="455" spans="1:26" ht="15.75" customHeight="1" x14ac:dyDescent="0.25">
      <c r="A455" s="766"/>
      <c r="B455" s="766"/>
      <c r="C455" s="766"/>
      <c r="D455" s="766"/>
      <c r="E455" s="766"/>
      <c r="F455" s="766"/>
      <c r="G455" s="766"/>
      <c r="H455" s="766"/>
      <c r="I455" s="766"/>
      <c r="J455" s="766"/>
      <c r="K455" s="766"/>
      <c r="L455" s="766"/>
      <c r="M455" s="766"/>
      <c r="N455" s="766"/>
      <c r="O455" s="766"/>
      <c r="P455" s="766"/>
      <c r="Q455" s="766"/>
      <c r="R455" s="766"/>
      <c r="S455" s="766"/>
      <c r="T455" s="766"/>
      <c r="U455" s="766"/>
      <c r="V455" s="766"/>
      <c r="W455" s="766"/>
      <c r="X455" s="766"/>
      <c r="Y455" s="766"/>
      <c r="Z455" s="766"/>
    </row>
    <row r="456" spans="1:26" ht="15.75" customHeight="1" x14ac:dyDescent="0.25">
      <c r="A456" s="766"/>
      <c r="B456" s="766"/>
      <c r="C456" s="766"/>
      <c r="D456" s="766"/>
      <c r="E456" s="766"/>
      <c r="F456" s="766"/>
      <c r="G456" s="766"/>
      <c r="H456" s="766"/>
      <c r="I456" s="766"/>
      <c r="J456" s="766"/>
      <c r="K456" s="766"/>
      <c r="L456" s="766"/>
      <c r="M456" s="766"/>
      <c r="N456" s="766"/>
      <c r="O456" s="766"/>
      <c r="P456" s="766"/>
      <c r="Q456" s="766"/>
      <c r="R456" s="766"/>
      <c r="S456" s="766"/>
      <c r="T456" s="766"/>
      <c r="U456" s="766"/>
      <c r="V456" s="766"/>
      <c r="W456" s="766"/>
      <c r="X456" s="766"/>
      <c r="Y456" s="766"/>
      <c r="Z456" s="766"/>
    </row>
    <row r="457" spans="1:26" ht="15.75" customHeight="1" x14ac:dyDescent="0.25">
      <c r="A457" s="766"/>
      <c r="B457" s="766"/>
      <c r="C457" s="766"/>
      <c r="D457" s="766"/>
      <c r="E457" s="766"/>
      <c r="F457" s="766"/>
      <c r="G457" s="766"/>
      <c r="H457" s="766"/>
      <c r="I457" s="766"/>
      <c r="J457" s="766"/>
      <c r="K457" s="766"/>
      <c r="L457" s="766"/>
      <c r="M457" s="766"/>
      <c r="N457" s="766"/>
      <c r="O457" s="766"/>
      <c r="P457" s="766"/>
      <c r="Q457" s="766"/>
      <c r="R457" s="766"/>
      <c r="S457" s="766"/>
      <c r="T457" s="766"/>
      <c r="U457" s="766"/>
      <c r="V457" s="766"/>
      <c r="W457" s="766"/>
      <c r="X457" s="766"/>
      <c r="Y457" s="766"/>
      <c r="Z457" s="766"/>
    </row>
    <row r="458" spans="1:26" ht="15.75" customHeight="1" x14ac:dyDescent="0.25">
      <c r="A458" s="766"/>
      <c r="B458" s="766"/>
      <c r="C458" s="766"/>
      <c r="D458" s="766"/>
      <c r="E458" s="766"/>
      <c r="F458" s="766"/>
      <c r="G458" s="766"/>
      <c r="H458" s="766"/>
      <c r="I458" s="766"/>
      <c r="J458" s="766"/>
      <c r="K458" s="766"/>
      <c r="L458" s="766"/>
      <c r="M458" s="766"/>
      <c r="N458" s="766"/>
      <c r="O458" s="766"/>
      <c r="P458" s="766"/>
      <c r="Q458" s="766"/>
      <c r="R458" s="766"/>
      <c r="S458" s="766"/>
      <c r="T458" s="766"/>
      <c r="U458" s="766"/>
      <c r="V458" s="766"/>
      <c r="W458" s="766"/>
      <c r="X458" s="766"/>
      <c r="Y458" s="766"/>
      <c r="Z458" s="766"/>
    </row>
    <row r="459" spans="1:26" ht="15.75" customHeight="1" x14ac:dyDescent="0.25">
      <c r="A459" s="766"/>
      <c r="B459" s="766"/>
      <c r="C459" s="766"/>
      <c r="D459" s="766"/>
      <c r="E459" s="766"/>
      <c r="F459" s="766"/>
      <c r="G459" s="766"/>
      <c r="H459" s="766"/>
      <c r="I459" s="766"/>
      <c r="J459" s="766"/>
      <c r="K459" s="766"/>
      <c r="L459" s="766"/>
      <c r="M459" s="766"/>
      <c r="N459" s="766"/>
      <c r="O459" s="766"/>
      <c r="P459" s="766"/>
      <c r="Q459" s="766"/>
      <c r="R459" s="766"/>
      <c r="S459" s="766"/>
      <c r="T459" s="766"/>
      <c r="U459" s="766"/>
      <c r="V459" s="766"/>
      <c r="W459" s="766"/>
      <c r="X459" s="766"/>
      <c r="Y459" s="766"/>
      <c r="Z459" s="766"/>
    </row>
    <row r="460" spans="1:26" ht="15.75" customHeight="1" x14ac:dyDescent="0.25">
      <c r="A460" s="766"/>
      <c r="B460" s="766"/>
      <c r="C460" s="766"/>
      <c r="D460" s="766"/>
      <c r="E460" s="766"/>
      <c r="F460" s="766"/>
      <c r="G460" s="766"/>
      <c r="H460" s="766"/>
      <c r="I460" s="766"/>
      <c r="J460" s="766"/>
      <c r="K460" s="766"/>
      <c r="L460" s="766"/>
      <c r="M460" s="766"/>
      <c r="N460" s="766"/>
      <c r="O460" s="766"/>
      <c r="P460" s="766"/>
      <c r="Q460" s="766"/>
      <c r="R460" s="766"/>
      <c r="S460" s="766"/>
      <c r="T460" s="766"/>
      <c r="U460" s="766"/>
      <c r="V460" s="766"/>
      <c r="W460" s="766"/>
      <c r="X460" s="766"/>
      <c r="Y460" s="766"/>
      <c r="Z460" s="766"/>
    </row>
    <row r="461" spans="1:26" ht="15.75" customHeight="1" x14ac:dyDescent="0.25">
      <c r="A461" s="766"/>
      <c r="B461" s="766"/>
      <c r="C461" s="766"/>
      <c r="D461" s="766"/>
      <c r="E461" s="766"/>
      <c r="F461" s="766"/>
      <c r="G461" s="766"/>
      <c r="H461" s="766"/>
      <c r="I461" s="766"/>
      <c r="J461" s="766"/>
      <c r="K461" s="766"/>
      <c r="L461" s="766"/>
      <c r="M461" s="766"/>
      <c r="N461" s="766"/>
      <c r="O461" s="766"/>
      <c r="P461" s="766"/>
      <c r="Q461" s="766"/>
      <c r="R461" s="766"/>
      <c r="S461" s="766"/>
      <c r="T461" s="766"/>
      <c r="U461" s="766"/>
      <c r="V461" s="766"/>
      <c r="W461" s="766"/>
      <c r="X461" s="766"/>
      <c r="Y461" s="766"/>
      <c r="Z461" s="766"/>
    </row>
    <row r="462" spans="1:26" ht="15.75" customHeight="1" x14ac:dyDescent="0.25">
      <c r="A462" s="766"/>
      <c r="B462" s="766"/>
      <c r="C462" s="766"/>
      <c r="D462" s="766"/>
      <c r="E462" s="766"/>
      <c r="F462" s="766"/>
      <c r="G462" s="766"/>
      <c r="H462" s="766"/>
      <c r="I462" s="766"/>
      <c r="J462" s="766"/>
      <c r="K462" s="766"/>
      <c r="L462" s="766"/>
      <c r="M462" s="766"/>
      <c r="N462" s="766"/>
      <c r="O462" s="766"/>
      <c r="P462" s="766"/>
      <c r="Q462" s="766"/>
      <c r="R462" s="766"/>
      <c r="S462" s="766"/>
      <c r="T462" s="766"/>
      <c r="U462" s="766"/>
      <c r="V462" s="766"/>
      <c r="W462" s="766"/>
      <c r="X462" s="766"/>
      <c r="Y462" s="766"/>
      <c r="Z462" s="766"/>
    </row>
    <row r="463" spans="1:26" ht="15.75" customHeight="1" x14ac:dyDescent="0.25">
      <c r="A463" s="766"/>
      <c r="B463" s="766"/>
      <c r="C463" s="766"/>
      <c r="D463" s="766"/>
      <c r="E463" s="766"/>
      <c r="F463" s="766"/>
      <c r="G463" s="766"/>
      <c r="H463" s="766"/>
      <c r="I463" s="766"/>
      <c r="J463" s="766"/>
      <c r="K463" s="766"/>
      <c r="L463" s="766"/>
      <c r="M463" s="766"/>
      <c r="N463" s="766"/>
      <c r="O463" s="766"/>
      <c r="P463" s="766"/>
      <c r="Q463" s="766"/>
      <c r="R463" s="766"/>
      <c r="S463" s="766"/>
      <c r="T463" s="766"/>
      <c r="U463" s="766"/>
      <c r="V463" s="766"/>
      <c r="W463" s="766"/>
      <c r="X463" s="766"/>
      <c r="Y463" s="766"/>
      <c r="Z463" s="766"/>
    </row>
    <row r="464" spans="1:26" ht="15.75" customHeight="1" x14ac:dyDescent="0.25">
      <c r="A464" s="766"/>
      <c r="B464" s="766"/>
      <c r="C464" s="766"/>
      <c r="D464" s="766"/>
      <c r="E464" s="766"/>
      <c r="F464" s="766"/>
      <c r="G464" s="766"/>
      <c r="H464" s="766"/>
      <c r="I464" s="766"/>
      <c r="J464" s="766"/>
      <c r="K464" s="766"/>
      <c r="L464" s="766"/>
      <c r="M464" s="766"/>
      <c r="N464" s="766"/>
      <c r="O464" s="766"/>
      <c r="P464" s="766"/>
      <c r="Q464" s="766"/>
      <c r="R464" s="766"/>
      <c r="S464" s="766"/>
      <c r="T464" s="766"/>
      <c r="U464" s="766"/>
      <c r="V464" s="766"/>
      <c r="W464" s="766"/>
      <c r="X464" s="766"/>
      <c r="Y464" s="766"/>
      <c r="Z464" s="766"/>
    </row>
    <row r="465" spans="1:26" ht="15.75" customHeight="1" x14ac:dyDescent="0.25">
      <c r="A465" s="766"/>
      <c r="B465" s="766"/>
      <c r="C465" s="766"/>
      <c r="D465" s="766"/>
      <c r="E465" s="766"/>
      <c r="F465" s="766"/>
      <c r="G465" s="766"/>
      <c r="H465" s="766"/>
      <c r="I465" s="766"/>
      <c r="J465" s="766"/>
      <c r="K465" s="766"/>
      <c r="L465" s="766"/>
      <c r="M465" s="766"/>
      <c r="N465" s="766"/>
      <c r="O465" s="766"/>
      <c r="P465" s="766"/>
      <c r="Q465" s="766"/>
      <c r="R465" s="766"/>
      <c r="S465" s="766"/>
      <c r="T465" s="766"/>
      <c r="U465" s="766"/>
      <c r="V465" s="766"/>
      <c r="W465" s="766"/>
      <c r="X465" s="766"/>
      <c r="Y465" s="766"/>
      <c r="Z465" s="766"/>
    </row>
    <row r="466" spans="1:26" ht="15.75" customHeight="1" x14ac:dyDescent="0.25">
      <c r="A466" s="766"/>
      <c r="B466" s="766"/>
      <c r="C466" s="766"/>
      <c r="D466" s="766"/>
      <c r="E466" s="766"/>
      <c r="F466" s="766"/>
      <c r="G466" s="766"/>
      <c r="H466" s="766"/>
      <c r="I466" s="766"/>
      <c r="J466" s="766"/>
      <c r="K466" s="766"/>
      <c r="L466" s="766"/>
      <c r="M466" s="766"/>
      <c r="N466" s="766"/>
      <c r="O466" s="766"/>
      <c r="P466" s="766"/>
      <c r="Q466" s="766"/>
      <c r="R466" s="766"/>
      <c r="S466" s="766"/>
      <c r="T466" s="766"/>
      <c r="U466" s="766"/>
      <c r="V466" s="766"/>
      <c r="W466" s="766"/>
      <c r="X466" s="766"/>
      <c r="Y466" s="766"/>
      <c r="Z466" s="766"/>
    </row>
    <row r="467" spans="1:26" ht="15.75" customHeight="1" x14ac:dyDescent="0.25">
      <c r="A467" s="766"/>
      <c r="B467" s="766"/>
      <c r="C467" s="766"/>
      <c r="D467" s="766"/>
      <c r="E467" s="766"/>
      <c r="F467" s="766"/>
      <c r="G467" s="766"/>
      <c r="H467" s="766"/>
      <c r="I467" s="766"/>
      <c r="J467" s="766"/>
      <c r="K467" s="766"/>
      <c r="L467" s="766"/>
      <c r="M467" s="766"/>
      <c r="N467" s="766"/>
      <c r="O467" s="766"/>
      <c r="P467" s="766"/>
      <c r="Q467" s="766"/>
      <c r="R467" s="766"/>
      <c r="S467" s="766"/>
      <c r="T467" s="766"/>
      <c r="U467" s="766"/>
      <c r="V467" s="766"/>
      <c r="W467" s="766"/>
      <c r="X467" s="766"/>
      <c r="Y467" s="766"/>
      <c r="Z467" s="766"/>
    </row>
    <row r="468" spans="1:26" ht="15.75" customHeight="1" x14ac:dyDescent="0.25">
      <c r="A468" s="766"/>
      <c r="B468" s="766"/>
      <c r="C468" s="766"/>
      <c r="D468" s="766"/>
      <c r="E468" s="766"/>
      <c r="F468" s="766"/>
      <c r="G468" s="766"/>
      <c r="H468" s="766"/>
      <c r="I468" s="766"/>
      <c r="J468" s="766"/>
      <c r="K468" s="766"/>
      <c r="L468" s="766"/>
      <c r="M468" s="766"/>
      <c r="N468" s="766"/>
      <c r="O468" s="766"/>
      <c r="P468" s="766"/>
      <c r="Q468" s="766"/>
      <c r="R468" s="766"/>
      <c r="S468" s="766"/>
      <c r="T468" s="766"/>
      <c r="U468" s="766"/>
      <c r="V468" s="766"/>
      <c r="W468" s="766"/>
      <c r="X468" s="766"/>
      <c r="Y468" s="766"/>
      <c r="Z468" s="766"/>
    </row>
    <row r="469" spans="1:26" ht="15.75" customHeight="1" x14ac:dyDescent="0.25">
      <c r="A469" s="766"/>
      <c r="B469" s="766"/>
      <c r="C469" s="766"/>
      <c r="D469" s="766"/>
      <c r="E469" s="766"/>
      <c r="F469" s="766"/>
      <c r="G469" s="766"/>
      <c r="H469" s="766"/>
      <c r="I469" s="766"/>
      <c r="J469" s="766"/>
      <c r="K469" s="766"/>
      <c r="L469" s="766"/>
      <c r="M469" s="766"/>
      <c r="N469" s="766"/>
      <c r="O469" s="766"/>
      <c r="P469" s="766"/>
      <c r="Q469" s="766"/>
      <c r="R469" s="766"/>
      <c r="S469" s="766"/>
      <c r="T469" s="766"/>
      <c r="U469" s="766"/>
      <c r="V469" s="766"/>
      <c r="W469" s="766"/>
      <c r="X469" s="766"/>
      <c r="Y469" s="766"/>
      <c r="Z469" s="766"/>
    </row>
    <row r="470" spans="1:26" ht="15.75" customHeight="1" x14ac:dyDescent="0.25">
      <c r="A470" s="766"/>
      <c r="B470" s="766"/>
      <c r="C470" s="766"/>
      <c r="D470" s="766"/>
      <c r="E470" s="766"/>
      <c r="F470" s="766"/>
      <c r="G470" s="766"/>
      <c r="H470" s="766"/>
      <c r="I470" s="766"/>
      <c r="J470" s="766"/>
      <c r="K470" s="766"/>
      <c r="L470" s="766"/>
      <c r="M470" s="766"/>
      <c r="N470" s="766"/>
      <c r="O470" s="766"/>
      <c r="P470" s="766"/>
      <c r="Q470" s="766"/>
      <c r="R470" s="766"/>
      <c r="S470" s="766"/>
      <c r="T470" s="766"/>
      <c r="U470" s="766"/>
      <c r="V470" s="766"/>
      <c r="W470" s="766"/>
      <c r="X470" s="766"/>
      <c r="Y470" s="766"/>
      <c r="Z470" s="766"/>
    </row>
    <row r="471" spans="1:26" ht="15.75" customHeight="1" x14ac:dyDescent="0.25">
      <c r="A471" s="766"/>
      <c r="B471" s="766"/>
      <c r="C471" s="766"/>
      <c r="D471" s="766"/>
      <c r="E471" s="766"/>
      <c r="F471" s="766"/>
      <c r="G471" s="766"/>
      <c r="H471" s="766"/>
      <c r="I471" s="766"/>
      <c r="J471" s="766"/>
      <c r="K471" s="766"/>
      <c r="L471" s="766"/>
      <c r="M471" s="766"/>
      <c r="N471" s="766"/>
      <c r="O471" s="766"/>
      <c r="P471" s="766"/>
      <c r="Q471" s="766"/>
      <c r="R471" s="766"/>
      <c r="S471" s="766"/>
      <c r="T471" s="766"/>
      <c r="U471" s="766"/>
      <c r="V471" s="766"/>
      <c r="W471" s="766"/>
      <c r="X471" s="766"/>
      <c r="Y471" s="766"/>
      <c r="Z471" s="766"/>
    </row>
    <row r="472" spans="1:26" ht="15.75" customHeight="1" x14ac:dyDescent="0.25">
      <c r="A472" s="766"/>
      <c r="B472" s="766"/>
      <c r="C472" s="766"/>
      <c r="D472" s="766"/>
      <c r="E472" s="766"/>
      <c r="F472" s="766"/>
      <c r="G472" s="766"/>
      <c r="H472" s="766"/>
      <c r="I472" s="766"/>
      <c r="J472" s="766"/>
      <c r="K472" s="766"/>
      <c r="L472" s="766"/>
      <c r="M472" s="766"/>
      <c r="N472" s="766"/>
      <c r="O472" s="766"/>
      <c r="P472" s="766"/>
      <c r="Q472" s="766"/>
      <c r="R472" s="766"/>
      <c r="S472" s="766"/>
      <c r="T472" s="766"/>
      <c r="U472" s="766"/>
      <c r="V472" s="766"/>
      <c r="W472" s="766"/>
      <c r="X472" s="766"/>
      <c r="Y472" s="766"/>
      <c r="Z472" s="766"/>
    </row>
    <row r="473" spans="1:26" ht="15.75" customHeight="1" x14ac:dyDescent="0.25">
      <c r="A473" s="766"/>
      <c r="B473" s="766"/>
      <c r="C473" s="766"/>
      <c r="D473" s="766"/>
      <c r="E473" s="766"/>
      <c r="F473" s="766"/>
      <c r="G473" s="766"/>
      <c r="H473" s="766"/>
      <c r="I473" s="766"/>
      <c r="J473" s="766"/>
      <c r="K473" s="766"/>
      <c r="L473" s="766"/>
      <c r="M473" s="766"/>
      <c r="N473" s="766"/>
      <c r="O473" s="766"/>
      <c r="P473" s="766"/>
      <c r="Q473" s="766"/>
      <c r="R473" s="766"/>
      <c r="S473" s="766"/>
      <c r="T473" s="766"/>
      <c r="U473" s="766"/>
      <c r="V473" s="766"/>
      <c r="W473" s="766"/>
      <c r="X473" s="766"/>
      <c r="Y473" s="766"/>
      <c r="Z473" s="766"/>
    </row>
    <row r="474" spans="1:26" ht="15.75" customHeight="1" x14ac:dyDescent="0.25">
      <c r="A474" s="766"/>
      <c r="B474" s="766"/>
      <c r="C474" s="766"/>
      <c r="D474" s="766"/>
      <c r="E474" s="766"/>
      <c r="F474" s="766"/>
      <c r="G474" s="766"/>
      <c r="H474" s="766"/>
      <c r="I474" s="766"/>
      <c r="J474" s="766"/>
      <c r="K474" s="766"/>
      <c r="L474" s="766"/>
      <c r="M474" s="766"/>
      <c r="N474" s="766"/>
      <c r="O474" s="766"/>
      <c r="P474" s="766"/>
      <c r="Q474" s="766"/>
      <c r="R474" s="766"/>
      <c r="S474" s="766"/>
      <c r="T474" s="766"/>
      <c r="U474" s="766"/>
      <c r="V474" s="766"/>
      <c r="W474" s="766"/>
      <c r="X474" s="766"/>
      <c r="Y474" s="766"/>
      <c r="Z474" s="766"/>
    </row>
    <row r="475" spans="1:26" ht="15.75" customHeight="1" x14ac:dyDescent="0.25">
      <c r="A475" s="766"/>
      <c r="B475" s="766"/>
      <c r="C475" s="766"/>
      <c r="D475" s="766"/>
      <c r="E475" s="766"/>
      <c r="F475" s="766"/>
      <c r="G475" s="766"/>
      <c r="H475" s="766"/>
      <c r="I475" s="766"/>
      <c r="J475" s="766"/>
      <c r="K475" s="766"/>
      <c r="L475" s="766"/>
      <c r="M475" s="766"/>
      <c r="N475" s="766"/>
      <c r="O475" s="766"/>
      <c r="P475" s="766"/>
      <c r="Q475" s="766"/>
      <c r="R475" s="766"/>
      <c r="S475" s="766"/>
      <c r="T475" s="766"/>
      <c r="U475" s="766"/>
      <c r="V475" s="766"/>
      <c r="W475" s="766"/>
      <c r="X475" s="766"/>
      <c r="Y475" s="766"/>
      <c r="Z475" s="766"/>
    </row>
    <row r="476" spans="1:26" ht="15.75" customHeight="1" x14ac:dyDescent="0.25">
      <c r="A476" s="766"/>
      <c r="B476" s="766"/>
      <c r="C476" s="766"/>
      <c r="D476" s="766"/>
      <c r="E476" s="766"/>
      <c r="F476" s="766"/>
      <c r="G476" s="766"/>
      <c r="H476" s="766"/>
      <c r="I476" s="766"/>
      <c r="J476" s="766"/>
      <c r="K476" s="766"/>
      <c r="L476" s="766"/>
      <c r="M476" s="766"/>
      <c r="N476" s="766"/>
      <c r="O476" s="766"/>
      <c r="P476" s="766"/>
      <c r="Q476" s="766"/>
      <c r="R476" s="766"/>
      <c r="S476" s="766"/>
      <c r="T476" s="766"/>
      <c r="U476" s="766"/>
      <c r="V476" s="766"/>
      <c r="W476" s="766"/>
      <c r="X476" s="766"/>
      <c r="Y476" s="766"/>
      <c r="Z476" s="766"/>
    </row>
    <row r="477" spans="1:26" ht="15.75" customHeight="1" x14ac:dyDescent="0.25">
      <c r="A477" s="766"/>
      <c r="B477" s="766"/>
      <c r="C477" s="766"/>
      <c r="D477" s="766"/>
      <c r="E477" s="766"/>
      <c r="F477" s="766"/>
      <c r="G477" s="766"/>
      <c r="H477" s="766"/>
      <c r="I477" s="766"/>
      <c r="J477" s="766"/>
      <c r="K477" s="766"/>
      <c r="L477" s="766"/>
      <c r="M477" s="766"/>
      <c r="N477" s="766"/>
      <c r="O477" s="766"/>
      <c r="P477" s="766"/>
      <c r="Q477" s="766"/>
      <c r="R477" s="766"/>
      <c r="S477" s="766"/>
      <c r="T477" s="766"/>
      <c r="U477" s="766"/>
      <c r="V477" s="766"/>
      <c r="W477" s="766"/>
      <c r="X477" s="766"/>
      <c r="Y477" s="766"/>
      <c r="Z477" s="766"/>
    </row>
    <row r="478" spans="1:26" ht="15.75" customHeight="1" x14ac:dyDescent="0.25">
      <c r="A478" s="766"/>
      <c r="B478" s="766"/>
      <c r="C478" s="766"/>
      <c r="D478" s="766"/>
      <c r="E478" s="766"/>
      <c r="F478" s="766"/>
      <c r="G478" s="766"/>
      <c r="H478" s="766"/>
      <c r="I478" s="766"/>
      <c r="J478" s="766"/>
      <c r="K478" s="766"/>
      <c r="L478" s="766"/>
      <c r="M478" s="766"/>
      <c r="N478" s="766"/>
      <c r="O478" s="766"/>
      <c r="P478" s="766"/>
      <c r="Q478" s="766"/>
      <c r="R478" s="766"/>
      <c r="S478" s="766"/>
      <c r="T478" s="766"/>
      <c r="U478" s="766"/>
      <c r="V478" s="766"/>
      <c r="W478" s="766"/>
      <c r="X478" s="766"/>
      <c r="Y478" s="766"/>
      <c r="Z478" s="766"/>
    </row>
    <row r="479" spans="1:26" ht="15.75" customHeight="1" x14ac:dyDescent="0.25">
      <c r="A479" s="766"/>
      <c r="B479" s="766"/>
      <c r="C479" s="766"/>
      <c r="D479" s="766"/>
      <c r="E479" s="766"/>
      <c r="F479" s="766"/>
      <c r="G479" s="766"/>
      <c r="H479" s="766"/>
      <c r="I479" s="766"/>
      <c r="J479" s="766"/>
      <c r="K479" s="766"/>
      <c r="L479" s="766"/>
      <c r="M479" s="766"/>
      <c r="N479" s="766"/>
      <c r="O479" s="766"/>
      <c r="P479" s="766"/>
      <c r="Q479" s="766"/>
      <c r="R479" s="766"/>
      <c r="S479" s="766"/>
      <c r="T479" s="766"/>
      <c r="U479" s="766"/>
      <c r="V479" s="766"/>
      <c r="W479" s="766"/>
      <c r="X479" s="766"/>
      <c r="Y479" s="766"/>
      <c r="Z479" s="766"/>
    </row>
    <row r="480" spans="1:26" ht="15.75" customHeight="1" x14ac:dyDescent="0.25">
      <c r="A480" s="766"/>
      <c r="B480" s="766"/>
      <c r="C480" s="766"/>
      <c r="D480" s="766"/>
      <c r="E480" s="766"/>
      <c r="F480" s="766"/>
      <c r="G480" s="766"/>
      <c r="H480" s="766"/>
      <c r="I480" s="766"/>
      <c r="J480" s="766"/>
      <c r="K480" s="766"/>
      <c r="L480" s="766"/>
      <c r="M480" s="766"/>
      <c r="N480" s="766"/>
      <c r="O480" s="766"/>
      <c r="P480" s="766"/>
      <c r="Q480" s="766"/>
      <c r="R480" s="766"/>
      <c r="S480" s="766"/>
      <c r="T480" s="766"/>
      <c r="U480" s="766"/>
      <c r="V480" s="766"/>
      <c r="W480" s="766"/>
      <c r="X480" s="766"/>
      <c r="Y480" s="766"/>
      <c r="Z480" s="766"/>
    </row>
    <row r="481" spans="1:26" ht="15.75" customHeight="1" x14ac:dyDescent="0.25">
      <c r="A481" s="766"/>
      <c r="B481" s="766"/>
      <c r="C481" s="766"/>
      <c r="D481" s="766"/>
      <c r="E481" s="766"/>
      <c r="F481" s="766"/>
      <c r="G481" s="766"/>
      <c r="H481" s="766"/>
      <c r="I481" s="766"/>
      <c r="J481" s="766"/>
      <c r="K481" s="766"/>
      <c r="L481" s="766"/>
      <c r="M481" s="766"/>
      <c r="N481" s="766"/>
      <c r="O481" s="766"/>
      <c r="P481" s="766"/>
      <c r="Q481" s="766"/>
      <c r="R481" s="766"/>
      <c r="S481" s="766"/>
      <c r="T481" s="766"/>
      <c r="U481" s="766"/>
      <c r="V481" s="766"/>
      <c r="W481" s="766"/>
      <c r="X481" s="766"/>
      <c r="Y481" s="766"/>
      <c r="Z481" s="766"/>
    </row>
    <row r="482" spans="1:26" ht="15.75" customHeight="1" x14ac:dyDescent="0.25">
      <c r="A482" s="766"/>
      <c r="B482" s="766"/>
      <c r="C482" s="766"/>
      <c r="D482" s="766"/>
      <c r="E482" s="766"/>
      <c r="F482" s="766"/>
      <c r="G482" s="766"/>
      <c r="H482" s="766"/>
      <c r="I482" s="766"/>
      <c r="J482" s="766"/>
      <c r="K482" s="766"/>
      <c r="L482" s="766"/>
      <c r="M482" s="766"/>
      <c r="N482" s="766"/>
      <c r="O482" s="766"/>
      <c r="P482" s="766"/>
      <c r="Q482" s="766"/>
      <c r="R482" s="766"/>
      <c r="S482" s="766"/>
      <c r="T482" s="766"/>
      <c r="U482" s="766"/>
      <c r="V482" s="766"/>
      <c r="W482" s="766"/>
      <c r="X482" s="766"/>
      <c r="Y482" s="766"/>
      <c r="Z482" s="766"/>
    </row>
    <row r="483" spans="1:26" ht="15.75" customHeight="1" x14ac:dyDescent="0.25">
      <c r="A483" s="766"/>
      <c r="B483" s="766"/>
      <c r="C483" s="766"/>
      <c r="D483" s="766"/>
      <c r="E483" s="766"/>
      <c r="F483" s="766"/>
      <c r="G483" s="766"/>
      <c r="H483" s="766"/>
      <c r="I483" s="766"/>
      <c r="J483" s="766"/>
      <c r="K483" s="766"/>
      <c r="L483" s="766"/>
      <c r="M483" s="766"/>
      <c r="N483" s="766"/>
      <c r="O483" s="766"/>
      <c r="P483" s="766"/>
      <c r="Q483" s="766"/>
      <c r="R483" s="766"/>
      <c r="S483" s="766"/>
      <c r="T483" s="766"/>
      <c r="U483" s="766"/>
      <c r="V483" s="766"/>
      <c r="W483" s="766"/>
      <c r="X483" s="766"/>
      <c r="Y483" s="766"/>
      <c r="Z483" s="766"/>
    </row>
    <row r="484" spans="1:26" ht="15.75" customHeight="1" x14ac:dyDescent="0.25">
      <c r="A484" s="766"/>
      <c r="B484" s="766"/>
      <c r="C484" s="766"/>
      <c r="D484" s="766"/>
      <c r="E484" s="766"/>
      <c r="F484" s="766"/>
      <c r="G484" s="766"/>
      <c r="H484" s="766"/>
      <c r="I484" s="766"/>
      <c r="J484" s="766"/>
      <c r="K484" s="766"/>
      <c r="L484" s="766"/>
      <c r="M484" s="766"/>
      <c r="N484" s="766"/>
      <c r="O484" s="766"/>
      <c r="P484" s="766"/>
      <c r="Q484" s="766"/>
      <c r="R484" s="766"/>
      <c r="S484" s="766"/>
      <c r="T484" s="766"/>
      <c r="U484" s="766"/>
      <c r="V484" s="766"/>
      <c r="W484" s="766"/>
      <c r="X484" s="766"/>
      <c r="Y484" s="766"/>
      <c r="Z484" s="766"/>
    </row>
    <row r="485" spans="1:26" ht="15.75" customHeight="1" x14ac:dyDescent="0.25">
      <c r="A485" s="766"/>
      <c r="B485" s="766"/>
      <c r="C485" s="766"/>
      <c r="D485" s="766"/>
      <c r="E485" s="766"/>
      <c r="F485" s="766"/>
      <c r="G485" s="766"/>
      <c r="H485" s="766"/>
      <c r="I485" s="766"/>
      <c r="J485" s="766"/>
      <c r="K485" s="766"/>
      <c r="L485" s="766"/>
      <c r="M485" s="766"/>
      <c r="N485" s="766"/>
      <c r="O485" s="766"/>
      <c r="P485" s="766"/>
      <c r="Q485" s="766"/>
      <c r="R485" s="766"/>
      <c r="S485" s="766"/>
      <c r="T485" s="766"/>
      <c r="U485" s="766"/>
      <c r="V485" s="766"/>
      <c r="W485" s="766"/>
      <c r="X485" s="766"/>
      <c r="Y485" s="766"/>
      <c r="Z485" s="766"/>
    </row>
    <row r="486" spans="1:26" ht="15.75" customHeight="1" x14ac:dyDescent="0.25">
      <c r="A486" s="766"/>
      <c r="B486" s="766"/>
      <c r="C486" s="766"/>
      <c r="D486" s="766"/>
      <c r="E486" s="766"/>
      <c r="F486" s="766"/>
      <c r="G486" s="766"/>
      <c r="H486" s="766"/>
      <c r="I486" s="766"/>
      <c r="J486" s="766"/>
      <c r="K486" s="766"/>
      <c r="L486" s="766"/>
      <c r="M486" s="766"/>
      <c r="N486" s="766"/>
      <c r="O486" s="766"/>
      <c r="P486" s="766"/>
      <c r="Q486" s="766"/>
      <c r="R486" s="766"/>
      <c r="S486" s="766"/>
      <c r="T486" s="766"/>
      <c r="U486" s="766"/>
      <c r="V486" s="766"/>
      <c r="W486" s="766"/>
      <c r="X486" s="766"/>
      <c r="Y486" s="766"/>
      <c r="Z486" s="766"/>
    </row>
    <row r="487" spans="1:26" ht="15.75" customHeight="1" x14ac:dyDescent="0.25">
      <c r="A487" s="766"/>
      <c r="B487" s="766"/>
      <c r="C487" s="766"/>
      <c r="D487" s="766"/>
      <c r="E487" s="766"/>
      <c r="F487" s="766"/>
      <c r="G487" s="766"/>
      <c r="H487" s="766"/>
      <c r="I487" s="766"/>
      <c r="J487" s="766"/>
      <c r="K487" s="766"/>
      <c r="L487" s="766"/>
      <c r="M487" s="766"/>
      <c r="N487" s="766"/>
      <c r="O487" s="766"/>
      <c r="P487" s="766"/>
      <c r="Q487" s="766"/>
      <c r="R487" s="766"/>
      <c r="S487" s="766"/>
      <c r="T487" s="766"/>
      <c r="U487" s="766"/>
      <c r="V487" s="766"/>
      <c r="W487" s="766"/>
      <c r="X487" s="766"/>
      <c r="Y487" s="766"/>
      <c r="Z487" s="766"/>
    </row>
    <row r="488" spans="1:26" ht="15.75" customHeight="1" x14ac:dyDescent="0.25">
      <c r="A488" s="766"/>
      <c r="B488" s="766"/>
      <c r="C488" s="766"/>
      <c r="D488" s="766"/>
      <c r="E488" s="766"/>
      <c r="F488" s="766"/>
      <c r="G488" s="766"/>
      <c r="H488" s="766"/>
      <c r="I488" s="766"/>
      <c r="J488" s="766"/>
      <c r="K488" s="766"/>
      <c r="L488" s="766"/>
      <c r="M488" s="766"/>
      <c r="N488" s="766"/>
      <c r="O488" s="766"/>
      <c r="P488" s="766"/>
      <c r="Q488" s="766"/>
      <c r="R488" s="766"/>
      <c r="S488" s="766"/>
      <c r="T488" s="766"/>
      <c r="U488" s="766"/>
      <c r="V488" s="766"/>
      <c r="W488" s="766"/>
      <c r="X488" s="766"/>
      <c r="Y488" s="766"/>
      <c r="Z488" s="766"/>
    </row>
    <row r="489" spans="1:26" ht="15.75" customHeight="1" x14ac:dyDescent="0.25">
      <c r="A489" s="766"/>
      <c r="B489" s="766"/>
      <c r="C489" s="766"/>
      <c r="D489" s="766"/>
      <c r="E489" s="766"/>
      <c r="F489" s="766"/>
      <c r="G489" s="766"/>
      <c r="H489" s="766"/>
      <c r="I489" s="766"/>
      <c r="J489" s="766"/>
      <c r="K489" s="766"/>
      <c r="L489" s="766"/>
      <c r="M489" s="766"/>
      <c r="N489" s="766"/>
      <c r="O489" s="766"/>
      <c r="P489" s="766"/>
      <c r="Q489" s="766"/>
      <c r="R489" s="766"/>
      <c r="S489" s="766"/>
      <c r="T489" s="766"/>
      <c r="U489" s="766"/>
      <c r="V489" s="766"/>
      <c r="W489" s="766"/>
      <c r="X489" s="766"/>
      <c r="Y489" s="766"/>
      <c r="Z489" s="766"/>
    </row>
    <row r="490" spans="1:26" ht="15.75" customHeight="1" x14ac:dyDescent="0.25">
      <c r="A490" s="766"/>
      <c r="B490" s="766"/>
      <c r="C490" s="766"/>
      <c r="D490" s="766"/>
      <c r="E490" s="766"/>
      <c r="F490" s="766"/>
      <c r="G490" s="766"/>
      <c r="H490" s="766"/>
      <c r="I490" s="766"/>
      <c r="J490" s="766"/>
      <c r="K490" s="766"/>
      <c r="L490" s="766"/>
      <c r="M490" s="766"/>
      <c r="N490" s="766"/>
      <c r="O490" s="766"/>
      <c r="P490" s="766"/>
      <c r="Q490" s="766"/>
      <c r="R490" s="766"/>
      <c r="S490" s="766"/>
      <c r="T490" s="766"/>
      <c r="U490" s="766"/>
      <c r="V490" s="766"/>
      <c r="W490" s="766"/>
      <c r="X490" s="766"/>
      <c r="Y490" s="766"/>
      <c r="Z490" s="766"/>
    </row>
    <row r="491" spans="1:26" ht="15.75" customHeight="1" x14ac:dyDescent="0.25">
      <c r="A491" s="766"/>
      <c r="B491" s="766"/>
      <c r="C491" s="766"/>
      <c r="D491" s="766"/>
      <c r="E491" s="766"/>
      <c r="F491" s="766"/>
      <c r="G491" s="766"/>
      <c r="H491" s="766"/>
      <c r="I491" s="766"/>
      <c r="J491" s="766"/>
      <c r="K491" s="766"/>
      <c r="L491" s="766"/>
      <c r="M491" s="766"/>
      <c r="N491" s="766"/>
      <c r="O491" s="766"/>
      <c r="P491" s="766"/>
      <c r="Q491" s="766"/>
      <c r="R491" s="766"/>
      <c r="S491" s="766"/>
      <c r="T491" s="766"/>
      <c r="U491" s="766"/>
      <c r="V491" s="766"/>
      <c r="W491" s="766"/>
      <c r="X491" s="766"/>
      <c r="Y491" s="766"/>
      <c r="Z491" s="766"/>
    </row>
    <row r="492" spans="1:26" ht="15.75" customHeight="1" x14ac:dyDescent="0.25">
      <c r="A492" s="766"/>
      <c r="B492" s="766"/>
      <c r="C492" s="766"/>
      <c r="D492" s="766"/>
      <c r="E492" s="766"/>
      <c r="F492" s="766"/>
      <c r="G492" s="766"/>
      <c r="H492" s="766"/>
      <c r="I492" s="766"/>
      <c r="J492" s="766"/>
      <c r="K492" s="766"/>
      <c r="L492" s="766"/>
      <c r="M492" s="766"/>
      <c r="N492" s="766"/>
      <c r="O492" s="766"/>
      <c r="P492" s="766"/>
      <c r="Q492" s="766"/>
      <c r="R492" s="766"/>
      <c r="S492" s="766"/>
      <c r="T492" s="766"/>
      <c r="U492" s="766"/>
      <c r="V492" s="766"/>
      <c r="W492" s="766"/>
      <c r="X492" s="766"/>
      <c r="Y492" s="766"/>
      <c r="Z492" s="766"/>
    </row>
    <row r="493" spans="1:26" ht="15.75" customHeight="1" x14ac:dyDescent="0.25">
      <c r="A493" s="766"/>
      <c r="B493" s="766"/>
      <c r="C493" s="766"/>
      <c r="D493" s="766"/>
      <c r="E493" s="766"/>
      <c r="F493" s="766"/>
      <c r="G493" s="766"/>
      <c r="H493" s="766"/>
      <c r="I493" s="766"/>
      <c r="J493" s="766"/>
      <c r="K493" s="766"/>
      <c r="L493" s="766"/>
      <c r="M493" s="766"/>
      <c r="N493" s="766"/>
      <c r="O493" s="766"/>
      <c r="P493" s="766"/>
      <c r="Q493" s="766"/>
      <c r="R493" s="766"/>
      <c r="S493" s="766"/>
      <c r="T493" s="766"/>
      <c r="U493" s="766"/>
      <c r="V493" s="766"/>
      <c r="W493" s="766"/>
      <c r="X493" s="766"/>
      <c r="Y493" s="766"/>
      <c r="Z493" s="766"/>
    </row>
    <row r="494" spans="1:26" ht="15.75" customHeight="1" x14ac:dyDescent="0.25">
      <c r="A494" s="766"/>
      <c r="B494" s="766"/>
      <c r="C494" s="766"/>
      <c r="D494" s="766"/>
      <c r="E494" s="766"/>
      <c r="F494" s="766"/>
      <c r="G494" s="766"/>
      <c r="H494" s="766"/>
      <c r="I494" s="766"/>
      <c r="J494" s="766"/>
      <c r="K494" s="766"/>
      <c r="L494" s="766"/>
      <c r="M494" s="766"/>
      <c r="N494" s="766"/>
      <c r="O494" s="766"/>
      <c r="P494" s="766"/>
      <c r="Q494" s="766"/>
      <c r="R494" s="766"/>
      <c r="S494" s="766"/>
      <c r="T494" s="766"/>
      <c r="U494" s="766"/>
      <c r="V494" s="766"/>
      <c r="W494" s="766"/>
      <c r="X494" s="766"/>
      <c r="Y494" s="766"/>
      <c r="Z494" s="766"/>
    </row>
    <row r="495" spans="1:26" ht="15.75" customHeight="1" x14ac:dyDescent="0.25">
      <c r="A495" s="766"/>
      <c r="B495" s="766"/>
      <c r="C495" s="766"/>
      <c r="D495" s="766"/>
      <c r="E495" s="766"/>
      <c r="F495" s="766"/>
      <c r="G495" s="766"/>
      <c r="H495" s="766"/>
      <c r="I495" s="766"/>
      <c r="J495" s="766"/>
      <c r="K495" s="766"/>
      <c r="L495" s="766"/>
      <c r="M495" s="766"/>
      <c r="N495" s="766"/>
      <c r="O495" s="766"/>
      <c r="P495" s="766"/>
      <c r="Q495" s="766"/>
      <c r="R495" s="766"/>
      <c r="S495" s="766"/>
      <c r="T495" s="766"/>
      <c r="U495" s="766"/>
      <c r="V495" s="766"/>
      <c r="W495" s="766"/>
      <c r="X495" s="766"/>
      <c r="Y495" s="766"/>
      <c r="Z495" s="766"/>
    </row>
    <row r="496" spans="1:26" ht="15.75" customHeight="1" x14ac:dyDescent="0.25">
      <c r="A496" s="766"/>
      <c r="B496" s="766"/>
      <c r="C496" s="766"/>
      <c r="D496" s="766"/>
      <c r="E496" s="766"/>
      <c r="F496" s="766"/>
      <c r="G496" s="766"/>
      <c r="H496" s="766"/>
      <c r="I496" s="766"/>
      <c r="J496" s="766"/>
      <c r="K496" s="766"/>
      <c r="L496" s="766"/>
      <c r="M496" s="766"/>
      <c r="N496" s="766"/>
      <c r="O496" s="766"/>
      <c r="P496" s="766"/>
      <c r="Q496" s="766"/>
      <c r="R496" s="766"/>
      <c r="S496" s="766"/>
      <c r="T496" s="766"/>
      <c r="U496" s="766"/>
      <c r="V496" s="766"/>
      <c r="W496" s="766"/>
      <c r="X496" s="766"/>
      <c r="Y496" s="766"/>
      <c r="Z496" s="766"/>
    </row>
    <row r="497" spans="1:26" ht="15.75" customHeight="1" x14ac:dyDescent="0.25">
      <c r="A497" s="766"/>
      <c r="B497" s="766"/>
      <c r="C497" s="766"/>
      <c r="D497" s="766"/>
      <c r="E497" s="766"/>
      <c r="F497" s="766"/>
      <c r="G497" s="766"/>
      <c r="H497" s="766"/>
      <c r="I497" s="766"/>
      <c r="J497" s="766"/>
      <c r="K497" s="766"/>
      <c r="L497" s="766"/>
      <c r="M497" s="766"/>
      <c r="N497" s="766"/>
      <c r="O497" s="766"/>
      <c r="P497" s="766"/>
      <c r="Q497" s="766"/>
      <c r="R497" s="766"/>
      <c r="S497" s="766"/>
      <c r="T497" s="766"/>
      <c r="U497" s="766"/>
      <c r="V497" s="766"/>
      <c r="W497" s="766"/>
      <c r="X497" s="766"/>
      <c r="Y497" s="766"/>
      <c r="Z497" s="766"/>
    </row>
    <row r="498" spans="1:26" ht="15.75" customHeight="1" x14ac:dyDescent="0.25">
      <c r="A498" s="766"/>
      <c r="B498" s="766"/>
      <c r="C498" s="766"/>
      <c r="D498" s="766"/>
      <c r="E498" s="766"/>
      <c r="F498" s="766"/>
      <c r="G498" s="766"/>
      <c r="H498" s="766"/>
      <c r="I498" s="766"/>
      <c r="J498" s="766"/>
      <c r="K498" s="766"/>
      <c r="L498" s="766"/>
      <c r="M498" s="766"/>
      <c r="N498" s="766"/>
      <c r="O498" s="766"/>
      <c r="P498" s="766"/>
      <c r="Q498" s="766"/>
      <c r="R498" s="766"/>
      <c r="S498" s="766"/>
      <c r="T498" s="766"/>
      <c r="U498" s="766"/>
      <c r="V498" s="766"/>
      <c r="W498" s="766"/>
      <c r="X498" s="766"/>
      <c r="Y498" s="766"/>
      <c r="Z498" s="766"/>
    </row>
    <row r="499" spans="1:26" ht="15.75" customHeight="1" x14ac:dyDescent="0.25">
      <c r="A499" s="766"/>
      <c r="B499" s="766"/>
      <c r="C499" s="766"/>
      <c r="D499" s="766"/>
      <c r="E499" s="766"/>
      <c r="F499" s="766"/>
      <c r="G499" s="766"/>
      <c r="H499" s="766"/>
      <c r="I499" s="766"/>
      <c r="J499" s="766"/>
      <c r="K499" s="766"/>
      <c r="L499" s="766"/>
      <c r="M499" s="766"/>
      <c r="N499" s="766"/>
      <c r="O499" s="766"/>
      <c r="P499" s="766"/>
      <c r="Q499" s="766"/>
      <c r="R499" s="766"/>
      <c r="S499" s="766"/>
      <c r="T499" s="766"/>
      <c r="U499" s="766"/>
      <c r="V499" s="766"/>
      <c r="W499" s="766"/>
      <c r="X499" s="766"/>
      <c r="Y499" s="766"/>
      <c r="Z499" s="766"/>
    </row>
    <row r="500" spans="1:26" ht="15.75" customHeight="1" x14ac:dyDescent="0.25">
      <c r="A500" s="766"/>
      <c r="B500" s="766"/>
      <c r="C500" s="766"/>
      <c r="D500" s="766"/>
      <c r="E500" s="766"/>
      <c r="F500" s="766"/>
      <c r="G500" s="766"/>
      <c r="H500" s="766"/>
      <c r="I500" s="766"/>
      <c r="J500" s="766"/>
      <c r="K500" s="766"/>
      <c r="L500" s="766"/>
      <c r="M500" s="766"/>
      <c r="N500" s="766"/>
      <c r="O500" s="766"/>
      <c r="P500" s="766"/>
      <c r="Q500" s="766"/>
      <c r="R500" s="766"/>
      <c r="S500" s="766"/>
      <c r="T500" s="766"/>
      <c r="U500" s="766"/>
      <c r="V500" s="766"/>
      <c r="W500" s="766"/>
      <c r="X500" s="766"/>
      <c r="Y500" s="766"/>
      <c r="Z500" s="766"/>
    </row>
    <row r="501" spans="1:26" ht="15.75" customHeight="1" x14ac:dyDescent="0.25">
      <c r="A501" s="766"/>
      <c r="B501" s="766"/>
      <c r="C501" s="766"/>
      <c r="D501" s="766"/>
      <c r="E501" s="766"/>
      <c r="F501" s="766"/>
      <c r="G501" s="766"/>
      <c r="H501" s="766"/>
      <c r="I501" s="766"/>
      <c r="J501" s="766"/>
      <c r="K501" s="766"/>
      <c r="L501" s="766"/>
      <c r="M501" s="766"/>
      <c r="N501" s="766"/>
      <c r="O501" s="766"/>
      <c r="P501" s="766"/>
      <c r="Q501" s="766"/>
      <c r="R501" s="766"/>
      <c r="S501" s="766"/>
      <c r="T501" s="766"/>
      <c r="U501" s="766"/>
      <c r="V501" s="766"/>
      <c r="W501" s="766"/>
      <c r="X501" s="766"/>
      <c r="Y501" s="766"/>
      <c r="Z501" s="766"/>
    </row>
    <row r="502" spans="1:26" ht="15.75" customHeight="1" x14ac:dyDescent="0.25">
      <c r="A502" s="766"/>
      <c r="B502" s="766"/>
      <c r="C502" s="766"/>
      <c r="D502" s="766"/>
      <c r="E502" s="766"/>
      <c r="F502" s="766"/>
      <c r="G502" s="766"/>
      <c r="H502" s="766"/>
      <c r="I502" s="766"/>
      <c r="J502" s="766"/>
      <c r="K502" s="766"/>
      <c r="L502" s="766"/>
      <c r="M502" s="766"/>
      <c r="N502" s="766"/>
      <c r="O502" s="766"/>
      <c r="P502" s="766"/>
      <c r="Q502" s="766"/>
      <c r="R502" s="766"/>
      <c r="S502" s="766"/>
      <c r="T502" s="766"/>
      <c r="U502" s="766"/>
      <c r="V502" s="766"/>
      <c r="W502" s="766"/>
      <c r="X502" s="766"/>
      <c r="Y502" s="766"/>
      <c r="Z502" s="766"/>
    </row>
    <row r="503" spans="1:26" ht="15.75" customHeight="1" x14ac:dyDescent="0.25">
      <c r="A503" s="766"/>
      <c r="B503" s="766"/>
      <c r="C503" s="766"/>
      <c r="D503" s="766"/>
      <c r="E503" s="766"/>
      <c r="F503" s="766"/>
      <c r="G503" s="766"/>
      <c r="H503" s="766"/>
      <c r="I503" s="766"/>
      <c r="J503" s="766"/>
      <c r="K503" s="766"/>
      <c r="L503" s="766"/>
      <c r="M503" s="766"/>
      <c r="N503" s="766"/>
      <c r="O503" s="766"/>
      <c r="P503" s="766"/>
      <c r="Q503" s="766"/>
      <c r="R503" s="766"/>
      <c r="S503" s="766"/>
      <c r="T503" s="766"/>
      <c r="U503" s="766"/>
      <c r="V503" s="766"/>
      <c r="W503" s="766"/>
      <c r="X503" s="766"/>
      <c r="Y503" s="766"/>
      <c r="Z503" s="766"/>
    </row>
    <row r="504" spans="1:26" ht="15.75" customHeight="1" x14ac:dyDescent="0.25">
      <c r="A504" s="766"/>
      <c r="B504" s="766"/>
      <c r="C504" s="766"/>
      <c r="D504" s="766"/>
      <c r="E504" s="766"/>
      <c r="F504" s="766"/>
      <c r="G504" s="766"/>
      <c r="H504" s="766"/>
      <c r="I504" s="766"/>
      <c r="J504" s="766"/>
      <c r="K504" s="766"/>
      <c r="L504" s="766"/>
      <c r="M504" s="766"/>
      <c r="N504" s="766"/>
      <c r="O504" s="766"/>
      <c r="P504" s="766"/>
      <c r="Q504" s="766"/>
      <c r="R504" s="766"/>
      <c r="S504" s="766"/>
      <c r="T504" s="766"/>
      <c r="U504" s="766"/>
      <c r="V504" s="766"/>
      <c r="W504" s="766"/>
      <c r="X504" s="766"/>
      <c r="Y504" s="766"/>
      <c r="Z504" s="766"/>
    </row>
    <row r="505" spans="1:26" ht="15.75" customHeight="1" x14ac:dyDescent="0.25">
      <c r="A505" s="766"/>
      <c r="B505" s="766"/>
      <c r="C505" s="766"/>
      <c r="D505" s="766"/>
      <c r="E505" s="766"/>
      <c r="F505" s="766"/>
      <c r="G505" s="766"/>
      <c r="H505" s="766"/>
      <c r="I505" s="766"/>
      <c r="J505" s="766"/>
      <c r="K505" s="766"/>
      <c r="L505" s="766"/>
      <c r="M505" s="766"/>
      <c r="N505" s="766"/>
      <c r="O505" s="766"/>
      <c r="P505" s="766"/>
      <c r="Q505" s="766"/>
      <c r="R505" s="766"/>
      <c r="S505" s="766"/>
      <c r="T505" s="766"/>
      <c r="U505" s="766"/>
      <c r="V505" s="766"/>
      <c r="W505" s="766"/>
      <c r="X505" s="766"/>
      <c r="Y505" s="766"/>
      <c r="Z505" s="766"/>
    </row>
    <row r="506" spans="1:26" ht="15.75" customHeight="1" x14ac:dyDescent="0.25">
      <c r="A506" s="766"/>
      <c r="B506" s="766"/>
      <c r="C506" s="766"/>
      <c r="D506" s="766"/>
      <c r="E506" s="766"/>
      <c r="F506" s="766"/>
      <c r="G506" s="766"/>
      <c r="H506" s="766"/>
      <c r="I506" s="766"/>
      <c r="J506" s="766"/>
      <c r="K506" s="766"/>
      <c r="L506" s="766"/>
      <c r="M506" s="766"/>
      <c r="N506" s="766"/>
      <c r="O506" s="766"/>
      <c r="P506" s="766"/>
      <c r="Q506" s="766"/>
      <c r="R506" s="766"/>
      <c r="S506" s="766"/>
      <c r="T506" s="766"/>
      <c r="U506" s="766"/>
      <c r="V506" s="766"/>
      <c r="W506" s="766"/>
      <c r="X506" s="766"/>
      <c r="Y506" s="766"/>
      <c r="Z506" s="766"/>
    </row>
    <row r="507" spans="1:26" ht="15.75" customHeight="1" x14ac:dyDescent="0.25">
      <c r="A507" s="766"/>
      <c r="B507" s="766"/>
      <c r="C507" s="766"/>
      <c r="D507" s="766"/>
      <c r="E507" s="766"/>
      <c r="F507" s="766"/>
      <c r="G507" s="766"/>
      <c r="H507" s="766"/>
      <c r="I507" s="766"/>
      <c r="J507" s="766"/>
      <c r="K507" s="766"/>
      <c r="L507" s="766"/>
      <c r="M507" s="766"/>
      <c r="N507" s="766"/>
      <c r="O507" s="766"/>
      <c r="P507" s="766"/>
      <c r="Q507" s="766"/>
      <c r="R507" s="766"/>
      <c r="S507" s="766"/>
      <c r="T507" s="766"/>
      <c r="U507" s="766"/>
      <c r="V507" s="766"/>
      <c r="W507" s="766"/>
      <c r="X507" s="766"/>
      <c r="Y507" s="766"/>
      <c r="Z507" s="766"/>
    </row>
    <row r="508" spans="1:26" ht="15.75" customHeight="1" x14ac:dyDescent="0.25">
      <c r="A508" s="766"/>
      <c r="B508" s="766"/>
      <c r="C508" s="766"/>
      <c r="D508" s="766"/>
      <c r="E508" s="766"/>
      <c r="F508" s="766"/>
      <c r="G508" s="766"/>
      <c r="H508" s="766"/>
      <c r="I508" s="766"/>
      <c r="J508" s="766"/>
      <c r="K508" s="766"/>
      <c r="L508" s="766"/>
      <c r="M508" s="766"/>
      <c r="N508" s="766"/>
      <c r="O508" s="766"/>
      <c r="P508" s="766"/>
      <c r="Q508" s="766"/>
      <c r="R508" s="766"/>
      <c r="S508" s="766"/>
      <c r="T508" s="766"/>
      <c r="U508" s="766"/>
      <c r="V508" s="766"/>
      <c r="W508" s="766"/>
      <c r="X508" s="766"/>
      <c r="Y508" s="766"/>
      <c r="Z508" s="766"/>
    </row>
    <row r="509" spans="1:26" ht="15.75" customHeight="1" x14ac:dyDescent="0.25">
      <c r="A509" s="766"/>
      <c r="B509" s="766"/>
      <c r="C509" s="766"/>
      <c r="D509" s="766"/>
      <c r="E509" s="766"/>
      <c r="F509" s="766"/>
      <c r="G509" s="766"/>
      <c r="H509" s="766"/>
      <c r="I509" s="766"/>
      <c r="J509" s="766"/>
      <c r="K509" s="766"/>
      <c r="L509" s="766"/>
      <c r="M509" s="766"/>
      <c r="N509" s="766"/>
      <c r="O509" s="766"/>
      <c r="P509" s="766"/>
      <c r="Q509" s="766"/>
      <c r="R509" s="766"/>
      <c r="S509" s="766"/>
      <c r="T509" s="766"/>
      <c r="U509" s="766"/>
      <c r="V509" s="766"/>
      <c r="W509" s="766"/>
      <c r="X509" s="766"/>
      <c r="Y509" s="766"/>
      <c r="Z509" s="766"/>
    </row>
    <row r="510" spans="1:26" ht="15.75" customHeight="1" x14ac:dyDescent="0.25">
      <c r="A510" s="766"/>
      <c r="B510" s="766"/>
      <c r="C510" s="766"/>
      <c r="D510" s="766"/>
      <c r="E510" s="766"/>
      <c r="F510" s="766"/>
      <c r="G510" s="766"/>
      <c r="H510" s="766"/>
      <c r="I510" s="766"/>
      <c r="J510" s="766"/>
      <c r="K510" s="766"/>
      <c r="L510" s="766"/>
      <c r="M510" s="766"/>
      <c r="N510" s="766"/>
      <c r="O510" s="766"/>
      <c r="P510" s="766"/>
      <c r="Q510" s="766"/>
      <c r="R510" s="766"/>
      <c r="S510" s="766"/>
      <c r="T510" s="766"/>
      <c r="U510" s="766"/>
      <c r="V510" s="766"/>
      <c r="W510" s="766"/>
      <c r="X510" s="766"/>
      <c r="Y510" s="766"/>
      <c r="Z510" s="766"/>
    </row>
    <row r="511" spans="1:26" ht="15.75" customHeight="1" x14ac:dyDescent="0.25">
      <c r="A511" s="766"/>
      <c r="B511" s="766"/>
      <c r="C511" s="766"/>
      <c r="D511" s="766"/>
      <c r="E511" s="766"/>
      <c r="F511" s="766"/>
      <c r="G511" s="766"/>
      <c r="H511" s="766"/>
      <c r="I511" s="766"/>
      <c r="J511" s="766"/>
      <c r="K511" s="766"/>
      <c r="L511" s="766"/>
      <c r="M511" s="766"/>
      <c r="N511" s="766"/>
      <c r="O511" s="766"/>
      <c r="P511" s="766"/>
      <c r="Q511" s="766"/>
      <c r="R511" s="766"/>
      <c r="S511" s="766"/>
      <c r="T511" s="766"/>
      <c r="U511" s="766"/>
      <c r="V511" s="766"/>
      <c r="W511" s="766"/>
      <c r="X511" s="766"/>
      <c r="Y511" s="766"/>
      <c r="Z511" s="766"/>
    </row>
    <row r="512" spans="1:26" ht="15.75" customHeight="1" x14ac:dyDescent="0.25">
      <c r="A512" s="766"/>
      <c r="B512" s="766"/>
      <c r="C512" s="766"/>
      <c r="D512" s="766"/>
      <c r="E512" s="766"/>
      <c r="F512" s="766"/>
      <c r="G512" s="766"/>
      <c r="H512" s="766"/>
      <c r="I512" s="766"/>
      <c r="J512" s="766"/>
      <c r="K512" s="766"/>
      <c r="L512" s="766"/>
      <c r="M512" s="766"/>
      <c r="N512" s="766"/>
      <c r="O512" s="766"/>
      <c r="P512" s="766"/>
      <c r="Q512" s="766"/>
      <c r="R512" s="766"/>
      <c r="S512" s="766"/>
      <c r="T512" s="766"/>
      <c r="U512" s="766"/>
      <c r="V512" s="766"/>
      <c r="W512" s="766"/>
      <c r="X512" s="766"/>
      <c r="Y512" s="766"/>
      <c r="Z512" s="766"/>
    </row>
    <row r="513" spans="1:26" ht="15.75" customHeight="1" x14ac:dyDescent="0.25">
      <c r="A513" s="766"/>
      <c r="B513" s="766"/>
      <c r="C513" s="766"/>
      <c r="D513" s="766"/>
      <c r="E513" s="766"/>
      <c r="F513" s="766"/>
      <c r="G513" s="766"/>
      <c r="H513" s="766"/>
      <c r="I513" s="766"/>
      <c r="J513" s="766"/>
      <c r="K513" s="766"/>
      <c r="L513" s="766"/>
      <c r="M513" s="766"/>
      <c r="N513" s="766"/>
      <c r="O513" s="766"/>
      <c r="P513" s="766"/>
      <c r="Q513" s="766"/>
      <c r="R513" s="766"/>
      <c r="S513" s="766"/>
      <c r="T513" s="766"/>
      <c r="U513" s="766"/>
      <c r="V513" s="766"/>
      <c r="W513" s="766"/>
      <c r="X513" s="766"/>
      <c r="Y513" s="766"/>
      <c r="Z513" s="766"/>
    </row>
    <row r="514" spans="1:26" ht="15.75" customHeight="1" x14ac:dyDescent="0.25">
      <c r="A514" s="766"/>
      <c r="B514" s="766"/>
      <c r="C514" s="766"/>
      <c r="D514" s="766"/>
      <c r="E514" s="766"/>
      <c r="F514" s="766"/>
      <c r="G514" s="766"/>
      <c r="H514" s="766"/>
      <c r="I514" s="766"/>
      <c r="J514" s="766"/>
      <c r="K514" s="766"/>
      <c r="L514" s="766"/>
      <c r="M514" s="766"/>
      <c r="N514" s="766"/>
      <c r="O514" s="766"/>
      <c r="P514" s="766"/>
      <c r="Q514" s="766"/>
      <c r="R514" s="766"/>
      <c r="S514" s="766"/>
      <c r="T514" s="766"/>
      <c r="U514" s="766"/>
      <c r="V514" s="766"/>
      <c r="W514" s="766"/>
      <c r="X514" s="766"/>
      <c r="Y514" s="766"/>
      <c r="Z514" s="766"/>
    </row>
    <row r="515" spans="1:26" ht="15.75" customHeight="1" x14ac:dyDescent="0.25">
      <c r="A515" s="766"/>
      <c r="B515" s="766"/>
      <c r="C515" s="766"/>
      <c r="D515" s="766"/>
      <c r="E515" s="766"/>
      <c r="F515" s="766"/>
      <c r="G515" s="766"/>
      <c r="H515" s="766"/>
      <c r="I515" s="766"/>
      <c r="J515" s="766"/>
      <c r="K515" s="766"/>
      <c r="L515" s="766"/>
      <c r="M515" s="766"/>
      <c r="N515" s="766"/>
      <c r="O515" s="766"/>
      <c r="P515" s="766"/>
      <c r="Q515" s="766"/>
      <c r="R515" s="766"/>
      <c r="S515" s="766"/>
      <c r="T515" s="766"/>
      <c r="U515" s="766"/>
      <c r="V515" s="766"/>
      <c r="W515" s="766"/>
      <c r="X515" s="766"/>
      <c r="Y515" s="766"/>
      <c r="Z515" s="766"/>
    </row>
    <row r="516" spans="1:26" ht="15.75" customHeight="1" x14ac:dyDescent="0.25">
      <c r="A516" s="766"/>
      <c r="B516" s="766"/>
      <c r="C516" s="766"/>
      <c r="D516" s="766"/>
      <c r="E516" s="766"/>
      <c r="F516" s="766"/>
      <c r="G516" s="766"/>
      <c r="H516" s="766"/>
      <c r="I516" s="766"/>
      <c r="J516" s="766"/>
      <c r="K516" s="766"/>
      <c r="L516" s="766"/>
      <c r="M516" s="766"/>
      <c r="N516" s="766"/>
      <c r="O516" s="766"/>
      <c r="P516" s="766"/>
      <c r="Q516" s="766"/>
      <c r="R516" s="766"/>
      <c r="S516" s="766"/>
      <c r="T516" s="766"/>
      <c r="U516" s="766"/>
      <c r="V516" s="766"/>
      <c r="W516" s="766"/>
      <c r="X516" s="766"/>
      <c r="Y516" s="766"/>
      <c r="Z516" s="766"/>
    </row>
    <row r="517" spans="1:26" ht="15.75" customHeight="1" x14ac:dyDescent="0.25">
      <c r="A517" s="766"/>
      <c r="B517" s="766"/>
      <c r="C517" s="766"/>
      <c r="D517" s="766"/>
      <c r="E517" s="766"/>
      <c r="F517" s="766"/>
      <c r="G517" s="766"/>
      <c r="H517" s="766"/>
      <c r="I517" s="766"/>
      <c r="J517" s="766"/>
      <c r="K517" s="766"/>
      <c r="L517" s="766"/>
      <c r="M517" s="766"/>
      <c r="N517" s="766"/>
      <c r="O517" s="766"/>
      <c r="P517" s="766"/>
      <c r="Q517" s="766"/>
      <c r="R517" s="766"/>
      <c r="S517" s="766"/>
      <c r="T517" s="766"/>
      <c r="U517" s="766"/>
      <c r="V517" s="766"/>
      <c r="W517" s="766"/>
      <c r="X517" s="766"/>
      <c r="Y517" s="766"/>
      <c r="Z517" s="766"/>
    </row>
    <row r="518" spans="1:26" ht="15.75" customHeight="1" x14ac:dyDescent="0.25">
      <c r="A518" s="766"/>
      <c r="B518" s="766"/>
      <c r="C518" s="766"/>
      <c r="D518" s="766"/>
      <c r="E518" s="766"/>
      <c r="F518" s="766"/>
      <c r="G518" s="766"/>
      <c r="H518" s="766"/>
      <c r="I518" s="766"/>
      <c r="J518" s="766"/>
      <c r="K518" s="766"/>
      <c r="L518" s="766"/>
      <c r="M518" s="766"/>
      <c r="N518" s="766"/>
      <c r="O518" s="766"/>
      <c r="P518" s="766"/>
      <c r="Q518" s="766"/>
      <c r="R518" s="766"/>
      <c r="S518" s="766"/>
      <c r="T518" s="766"/>
      <c r="U518" s="766"/>
      <c r="V518" s="766"/>
      <c r="W518" s="766"/>
      <c r="X518" s="766"/>
      <c r="Y518" s="766"/>
      <c r="Z518" s="766"/>
    </row>
    <row r="519" spans="1:26" ht="15.75" customHeight="1" x14ac:dyDescent="0.25">
      <c r="A519" s="766"/>
      <c r="B519" s="766"/>
      <c r="C519" s="766"/>
      <c r="D519" s="766"/>
      <c r="E519" s="766"/>
      <c r="F519" s="766"/>
      <c r="G519" s="766"/>
      <c r="H519" s="766"/>
      <c r="I519" s="766"/>
      <c r="J519" s="766"/>
      <c r="K519" s="766"/>
      <c r="L519" s="766"/>
      <c r="M519" s="766"/>
      <c r="N519" s="766"/>
      <c r="O519" s="766"/>
      <c r="P519" s="766"/>
      <c r="Q519" s="766"/>
      <c r="R519" s="766"/>
      <c r="S519" s="766"/>
      <c r="T519" s="766"/>
      <c r="U519" s="766"/>
      <c r="V519" s="766"/>
      <c r="W519" s="766"/>
      <c r="X519" s="766"/>
      <c r="Y519" s="766"/>
      <c r="Z519" s="766"/>
    </row>
    <row r="520" spans="1:26" ht="15.75" customHeight="1" x14ac:dyDescent="0.25">
      <c r="A520" s="766"/>
      <c r="B520" s="766"/>
      <c r="C520" s="766"/>
      <c r="D520" s="766"/>
      <c r="E520" s="766"/>
      <c r="F520" s="766"/>
      <c r="G520" s="766"/>
      <c r="H520" s="766"/>
      <c r="I520" s="766"/>
      <c r="J520" s="766"/>
      <c r="K520" s="766"/>
      <c r="L520" s="766"/>
      <c r="M520" s="766"/>
      <c r="N520" s="766"/>
      <c r="O520" s="766"/>
      <c r="P520" s="766"/>
      <c r="Q520" s="766"/>
      <c r="R520" s="766"/>
      <c r="S520" s="766"/>
      <c r="T520" s="766"/>
      <c r="U520" s="766"/>
      <c r="V520" s="766"/>
      <c r="W520" s="766"/>
      <c r="X520" s="766"/>
      <c r="Y520" s="766"/>
      <c r="Z520" s="766"/>
    </row>
    <row r="521" spans="1:26" ht="15.75" customHeight="1" x14ac:dyDescent="0.25">
      <c r="A521" s="766"/>
      <c r="B521" s="766"/>
      <c r="C521" s="766"/>
      <c r="D521" s="766"/>
      <c r="E521" s="766"/>
      <c r="F521" s="766"/>
      <c r="G521" s="766"/>
      <c r="H521" s="766"/>
      <c r="I521" s="766"/>
      <c r="J521" s="766"/>
      <c r="K521" s="766"/>
      <c r="L521" s="766"/>
      <c r="M521" s="766"/>
      <c r="N521" s="766"/>
      <c r="O521" s="766"/>
      <c r="P521" s="766"/>
      <c r="Q521" s="766"/>
      <c r="R521" s="766"/>
      <c r="S521" s="766"/>
      <c r="T521" s="766"/>
      <c r="U521" s="766"/>
      <c r="V521" s="766"/>
      <c r="W521" s="766"/>
      <c r="X521" s="766"/>
      <c r="Y521" s="766"/>
      <c r="Z521" s="766"/>
    </row>
    <row r="522" spans="1:26" ht="15.75" customHeight="1" x14ac:dyDescent="0.25">
      <c r="A522" s="766"/>
      <c r="B522" s="766"/>
      <c r="C522" s="766"/>
      <c r="D522" s="766"/>
      <c r="E522" s="766"/>
      <c r="F522" s="766"/>
      <c r="G522" s="766"/>
      <c r="H522" s="766"/>
      <c r="I522" s="766"/>
      <c r="J522" s="766"/>
      <c r="K522" s="766"/>
      <c r="L522" s="766"/>
      <c r="M522" s="766"/>
      <c r="N522" s="766"/>
      <c r="O522" s="766"/>
      <c r="P522" s="766"/>
      <c r="Q522" s="766"/>
      <c r="R522" s="766"/>
      <c r="S522" s="766"/>
      <c r="T522" s="766"/>
      <c r="U522" s="766"/>
      <c r="V522" s="766"/>
      <c r="W522" s="766"/>
      <c r="X522" s="766"/>
      <c r="Y522" s="766"/>
      <c r="Z522" s="766"/>
    </row>
    <row r="523" spans="1:26" ht="15.75" customHeight="1" x14ac:dyDescent="0.25">
      <c r="A523" s="766"/>
      <c r="B523" s="766"/>
      <c r="C523" s="766"/>
      <c r="D523" s="766"/>
      <c r="E523" s="766"/>
      <c r="F523" s="766"/>
      <c r="G523" s="766"/>
      <c r="H523" s="766"/>
      <c r="I523" s="766"/>
      <c r="J523" s="766"/>
      <c r="K523" s="766"/>
      <c r="L523" s="766"/>
      <c r="M523" s="766"/>
      <c r="N523" s="766"/>
      <c r="O523" s="766"/>
      <c r="P523" s="766"/>
      <c r="Q523" s="766"/>
      <c r="R523" s="766"/>
      <c r="S523" s="766"/>
      <c r="T523" s="766"/>
      <c r="U523" s="766"/>
      <c r="V523" s="766"/>
      <c r="W523" s="766"/>
      <c r="X523" s="766"/>
      <c r="Y523" s="766"/>
      <c r="Z523" s="766"/>
    </row>
    <row r="524" spans="1:26" ht="15.75" customHeight="1" x14ac:dyDescent="0.25">
      <c r="A524" s="766"/>
      <c r="B524" s="766"/>
      <c r="C524" s="766"/>
      <c r="D524" s="766"/>
      <c r="E524" s="766"/>
      <c r="F524" s="766"/>
      <c r="G524" s="766"/>
      <c r="H524" s="766"/>
      <c r="I524" s="766"/>
      <c r="J524" s="766"/>
      <c r="K524" s="766"/>
      <c r="L524" s="766"/>
      <c r="M524" s="766"/>
      <c r="N524" s="766"/>
      <c r="O524" s="766"/>
      <c r="P524" s="766"/>
      <c r="Q524" s="766"/>
      <c r="R524" s="766"/>
      <c r="S524" s="766"/>
      <c r="T524" s="766"/>
      <c r="U524" s="766"/>
      <c r="V524" s="766"/>
      <c r="W524" s="766"/>
      <c r="X524" s="766"/>
      <c r="Y524" s="766"/>
      <c r="Z524" s="766"/>
    </row>
    <row r="525" spans="1:26" ht="15.75" customHeight="1" x14ac:dyDescent="0.25">
      <c r="A525" s="766"/>
      <c r="B525" s="766"/>
      <c r="C525" s="766"/>
      <c r="D525" s="766"/>
      <c r="E525" s="766"/>
      <c r="F525" s="766"/>
      <c r="G525" s="766"/>
      <c r="H525" s="766"/>
      <c r="I525" s="766"/>
      <c r="J525" s="766"/>
      <c r="K525" s="766"/>
      <c r="L525" s="766"/>
      <c r="M525" s="766"/>
      <c r="N525" s="766"/>
      <c r="O525" s="766"/>
      <c r="P525" s="766"/>
      <c r="Q525" s="766"/>
      <c r="R525" s="766"/>
      <c r="S525" s="766"/>
      <c r="T525" s="766"/>
      <c r="U525" s="766"/>
      <c r="V525" s="766"/>
      <c r="W525" s="766"/>
      <c r="X525" s="766"/>
      <c r="Y525" s="766"/>
      <c r="Z525" s="766"/>
    </row>
    <row r="526" spans="1:26" ht="15.75" customHeight="1" x14ac:dyDescent="0.25">
      <c r="A526" s="766"/>
      <c r="B526" s="766"/>
      <c r="C526" s="766"/>
      <c r="D526" s="766"/>
      <c r="E526" s="766"/>
      <c r="F526" s="766"/>
      <c r="G526" s="766"/>
      <c r="H526" s="766"/>
      <c r="I526" s="766"/>
      <c r="J526" s="766"/>
      <c r="K526" s="766"/>
      <c r="L526" s="766"/>
      <c r="M526" s="766"/>
      <c r="N526" s="766"/>
      <c r="O526" s="766"/>
      <c r="P526" s="766"/>
      <c r="Q526" s="766"/>
      <c r="R526" s="766"/>
      <c r="S526" s="766"/>
      <c r="T526" s="766"/>
      <c r="U526" s="766"/>
      <c r="V526" s="766"/>
      <c r="W526" s="766"/>
      <c r="X526" s="766"/>
      <c r="Y526" s="766"/>
      <c r="Z526" s="766"/>
    </row>
    <row r="527" spans="1:26" ht="15.75" customHeight="1" x14ac:dyDescent="0.25">
      <c r="A527" s="766"/>
      <c r="B527" s="766"/>
      <c r="C527" s="766"/>
      <c r="D527" s="766"/>
      <c r="E527" s="766"/>
      <c r="F527" s="766"/>
      <c r="G527" s="766"/>
      <c r="H527" s="766"/>
      <c r="I527" s="766"/>
      <c r="J527" s="766"/>
      <c r="K527" s="766"/>
      <c r="L527" s="766"/>
      <c r="M527" s="766"/>
      <c r="N527" s="766"/>
      <c r="O527" s="766"/>
      <c r="P527" s="766"/>
      <c r="Q527" s="766"/>
      <c r="R527" s="766"/>
      <c r="S527" s="766"/>
      <c r="T527" s="766"/>
      <c r="U527" s="766"/>
      <c r="V527" s="766"/>
      <c r="W527" s="766"/>
      <c r="X527" s="766"/>
      <c r="Y527" s="766"/>
      <c r="Z527" s="766"/>
    </row>
    <row r="528" spans="1:26" ht="15.75" customHeight="1" x14ac:dyDescent="0.25">
      <c r="A528" s="766"/>
      <c r="B528" s="766"/>
      <c r="C528" s="766"/>
      <c r="D528" s="766"/>
      <c r="E528" s="766"/>
      <c r="F528" s="766"/>
      <c r="G528" s="766"/>
      <c r="H528" s="766"/>
      <c r="I528" s="766"/>
      <c r="J528" s="766"/>
      <c r="K528" s="766"/>
      <c r="L528" s="766"/>
      <c r="M528" s="766"/>
      <c r="N528" s="766"/>
      <c r="O528" s="766"/>
      <c r="P528" s="766"/>
      <c r="Q528" s="766"/>
      <c r="R528" s="766"/>
      <c r="S528" s="766"/>
      <c r="T528" s="766"/>
      <c r="U528" s="766"/>
      <c r="V528" s="766"/>
      <c r="W528" s="766"/>
      <c r="X528" s="766"/>
      <c r="Y528" s="766"/>
      <c r="Z528" s="766"/>
    </row>
    <row r="529" spans="1:26" ht="15.75" customHeight="1" x14ac:dyDescent="0.25">
      <c r="A529" s="766"/>
      <c r="B529" s="766"/>
      <c r="C529" s="766"/>
      <c r="D529" s="766"/>
      <c r="E529" s="766"/>
      <c r="F529" s="766"/>
      <c r="G529" s="766"/>
      <c r="H529" s="766"/>
      <c r="I529" s="766"/>
      <c r="J529" s="766"/>
      <c r="K529" s="766"/>
      <c r="L529" s="766"/>
      <c r="M529" s="766"/>
      <c r="N529" s="766"/>
      <c r="O529" s="766"/>
      <c r="P529" s="766"/>
      <c r="Q529" s="766"/>
      <c r="R529" s="766"/>
      <c r="S529" s="766"/>
      <c r="T529" s="766"/>
      <c r="U529" s="766"/>
      <c r="V529" s="766"/>
      <c r="W529" s="766"/>
      <c r="X529" s="766"/>
      <c r="Y529" s="766"/>
      <c r="Z529" s="766"/>
    </row>
    <row r="530" spans="1:26" ht="15.75" customHeight="1" x14ac:dyDescent="0.25">
      <c r="A530" s="766"/>
      <c r="B530" s="766"/>
      <c r="C530" s="766"/>
      <c r="D530" s="766"/>
      <c r="E530" s="766"/>
      <c r="F530" s="766"/>
      <c r="G530" s="766"/>
      <c r="H530" s="766"/>
      <c r="I530" s="766"/>
      <c r="J530" s="766"/>
      <c r="K530" s="766"/>
      <c r="L530" s="766"/>
      <c r="M530" s="766"/>
      <c r="N530" s="766"/>
      <c r="O530" s="766"/>
      <c r="P530" s="766"/>
      <c r="Q530" s="766"/>
      <c r="R530" s="766"/>
      <c r="S530" s="766"/>
      <c r="T530" s="766"/>
      <c r="U530" s="766"/>
      <c r="V530" s="766"/>
      <c r="W530" s="766"/>
      <c r="X530" s="766"/>
      <c r="Y530" s="766"/>
      <c r="Z530" s="766"/>
    </row>
    <row r="531" spans="1:26" ht="15.75" customHeight="1" x14ac:dyDescent="0.25">
      <c r="A531" s="766"/>
      <c r="B531" s="766"/>
      <c r="C531" s="766"/>
      <c r="D531" s="766"/>
      <c r="E531" s="766"/>
      <c r="F531" s="766"/>
      <c r="G531" s="766"/>
      <c r="H531" s="766"/>
      <c r="I531" s="766"/>
      <c r="J531" s="766"/>
      <c r="K531" s="766"/>
      <c r="L531" s="766"/>
      <c r="M531" s="766"/>
      <c r="N531" s="766"/>
      <c r="O531" s="766"/>
      <c r="P531" s="766"/>
      <c r="Q531" s="766"/>
      <c r="R531" s="766"/>
      <c r="S531" s="766"/>
      <c r="T531" s="766"/>
      <c r="U531" s="766"/>
      <c r="V531" s="766"/>
      <c r="W531" s="766"/>
      <c r="X531" s="766"/>
      <c r="Y531" s="766"/>
      <c r="Z531" s="766"/>
    </row>
    <row r="532" spans="1:26" ht="15.75" customHeight="1" x14ac:dyDescent="0.25">
      <c r="A532" s="766"/>
      <c r="B532" s="766"/>
      <c r="C532" s="766"/>
      <c r="D532" s="766"/>
      <c r="E532" s="766"/>
      <c r="F532" s="766"/>
      <c r="G532" s="766"/>
      <c r="H532" s="766"/>
      <c r="I532" s="766"/>
      <c r="J532" s="766"/>
      <c r="K532" s="766"/>
      <c r="L532" s="766"/>
      <c r="M532" s="766"/>
      <c r="N532" s="766"/>
      <c r="O532" s="766"/>
      <c r="P532" s="766"/>
      <c r="Q532" s="766"/>
      <c r="R532" s="766"/>
      <c r="S532" s="766"/>
      <c r="T532" s="766"/>
      <c r="U532" s="766"/>
      <c r="V532" s="766"/>
      <c r="W532" s="766"/>
      <c r="X532" s="766"/>
      <c r="Y532" s="766"/>
      <c r="Z532" s="766"/>
    </row>
    <row r="533" spans="1:26" ht="15.75" customHeight="1" x14ac:dyDescent="0.25">
      <c r="A533" s="766"/>
      <c r="B533" s="766"/>
      <c r="C533" s="766"/>
      <c r="D533" s="766"/>
      <c r="E533" s="766"/>
      <c r="F533" s="766"/>
      <c r="G533" s="766"/>
      <c r="H533" s="766"/>
      <c r="I533" s="766"/>
      <c r="J533" s="766"/>
      <c r="K533" s="766"/>
      <c r="L533" s="766"/>
      <c r="M533" s="766"/>
      <c r="N533" s="766"/>
      <c r="O533" s="766"/>
      <c r="P533" s="766"/>
      <c r="Q533" s="766"/>
      <c r="R533" s="766"/>
      <c r="S533" s="766"/>
      <c r="T533" s="766"/>
      <c r="U533" s="766"/>
      <c r="V533" s="766"/>
      <c r="W533" s="766"/>
      <c r="X533" s="766"/>
      <c r="Y533" s="766"/>
      <c r="Z533" s="766"/>
    </row>
    <row r="534" spans="1:26" ht="15.75" customHeight="1" x14ac:dyDescent="0.25">
      <c r="A534" s="766"/>
      <c r="B534" s="766"/>
      <c r="C534" s="766"/>
      <c r="D534" s="766"/>
      <c r="E534" s="766"/>
      <c r="F534" s="766"/>
      <c r="G534" s="766"/>
      <c r="H534" s="766"/>
      <c r="I534" s="766"/>
      <c r="J534" s="766"/>
      <c r="K534" s="766"/>
      <c r="L534" s="766"/>
      <c r="M534" s="766"/>
      <c r="N534" s="766"/>
      <c r="O534" s="766"/>
      <c r="P534" s="766"/>
      <c r="Q534" s="766"/>
      <c r="R534" s="766"/>
      <c r="S534" s="766"/>
      <c r="T534" s="766"/>
      <c r="U534" s="766"/>
      <c r="V534" s="766"/>
      <c r="W534" s="766"/>
      <c r="X534" s="766"/>
      <c r="Y534" s="766"/>
      <c r="Z534" s="766"/>
    </row>
    <row r="535" spans="1:26" ht="15.75" customHeight="1" x14ac:dyDescent="0.25">
      <c r="A535" s="766"/>
      <c r="B535" s="766"/>
      <c r="C535" s="766"/>
      <c r="D535" s="766"/>
      <c r="E535" s="766"/>
      <c r="F535" s="766"/>
      <c r="G535" s="766"/>
      <c r="H535" s="766"/>
      <c r="I535" s="766"/>
      <c r="J535" s="766"/>
      <c r="K535" s="766"/>
      <c r="L535" s="766"/>
      <c r="M535" s="766"/>
      <c r="N535" s="766"/>
      <c r="O535" s="766"/>
      <c r="P535" s="766"/>
      <c r="Q535" s="766"/>
      <c r="R535" s="766"/>
      <c r="S535" s="766"/>
      <c r="T535" s="766"/>
      <c r="U535" s="766"/>
      <c r="V535" s="766"/>
      <c r="W535" s="766"/>
      <c r="X535" s="766"/>
      <c r="Y535" s="766"/>
      <c r="Z535" s="766"/>
    </row>
    <row r="536" spans="1:26" ht="15.75" customHeight="1" x14ac:dyDescent="0.25">
      <c r="A536" s="766"/>
      <c r="B536" s="766"/>
      <c r="C536" s="766"/>
      <c r="D536" s="766"/>
      <c r="E536" s="766"/>
      <c r="F536" s="766"/>
      <c r="G536" s="766"/>
      <c r="H536" s="766"/>
      <c r="I536" s="766"/>
      <c r="J536" s="766"/>
      <c r="K536" s="766"/>
      <c r="L536" s="766"/>
      <c r="M536" s="766"/>
      <c r="N536" s="766"/>
      <c r="O536" s="766"/>
      <c r="P536" s="766"/>
      <c r="Q536" s="766"/>
      <c r="R536" s="766"/>
      <c r="S536" s="766"/>
      <c r="T536" s="766"/>
      <c r="U536" s="766"/>
      <c r="V536" s="766"/>
      <c r="W536" s="766"/>
      <c r="X536" s="766"/>
      <c r="Y536" s="766"/>
      <c r="Z536" s="766"/>
    </row>
    <row r="537" spans="1:26" ht="15.75" customHeight="1" x14ac:dyDescent="0.25">
      <c r="A537" s="766"/>
      <c r="B537" s="766"/>
      <c r="C537" s="766"/>
      <c r="D537" s="766"/>
      <c r="E537" s="766"/>
      <c r="F537" s="766"/>
      <c r="G537" s="766"/>
      <c r="H537" s="766"/>
      <c r="I537" s="766"/>
      <c r="J537" s="766"/>
      <c r="K537" s="766"/>
      <c r="L537" s="766"/>
      <c r="M537" s="766"/>
      <c r="N537" s="766"/>
      <c r="O537" s="766"/>
      <c r="P537" s="766"/>
      <c r="Q537" s="766"/>
      <c r="R537" s="766"/>
      <c r="S537" s="766"/>
      <c r="T537" s="766"/>
      <c r="U537" s="766"/>
      <c r="V537" s="766"/>
      <c r="W537" s="766"/>
      <c r="X537" s="766"/>
      <c r="Y537" s="766"/>
      <c r="Z537" s="766"/>
    </row>
    <row r="538" spans="1:26" ht="15.75" customHeight="1" x14ac:dyDescent="0.25">
      <c r="A538" s="766"/>
      <c r="B538" s="766"/>
      <c r="C538" s="766"/>
      <c r="D538" s="766"/>
      <c r="E538" s="766"/>
      <c r="F538" s="766"/>
      <c r="G538" s="766"/>
      <c r="H538" s="766"/>
      <c r="I538" s="766"/>
      <c r="J538" s="766"/>
      <c r="K538" s="766"/>
      <c r="L538" s="766"/>
      <c r="M538" s="766"/>
      <c r="N538" s="766"/>
      <c r="O538" s="766"/>
      <c r="P538" s="766"/>
      <c r="Q538" s="766"/>
      <c r="R538" s="766"/>
      <c r="S538" s="766"/>
      <c r="T538" s="766"/>
      <c r="U538" s="766"/>
      <c r="V538" s="766"/>
      <c r="W538" s="766"/>
      <c r="X538" s="766"/>
      <c r="Y538" s="766"/>
      <c r="Z538" s="766"/>
    </row>
    <row r="539" spans="1:26" ht="15.75" customHeight="1" x14ac:dyDescent="0.25">
      <c r="A539" s="766"/>
      <c r="B539" s="766"/>
      <c r="C539" s="766"/>
      <c r="D539" s="766"/>
      <c r="E539" s="766"/>
      <c r="F539" s="766"/>
      <c r="G539" s="766"/>
      <c r="H539" s="766"/>
      <c r="I539" s="766"/>
      <c r="J539" s="766"/>
      <c r="K539" s="766"/>
      <c r="L539" s="766"/>
      <c r="M539" s="766"/>
      <c r="N539" s="766"/>
      <c r="O539" s="766"/>
      <c r="P539" s="766"/>
      <c r="Q539" s="766"/>
      <c r="R539" s="766"/>
      <c r="S539" s="766"/>
      <c r="T539" s="766"/>
      <c r="U539" s="766"/>
      <c r="V539" s="766"/>
      <c r="W539" s="766"/>
      <c r="X539" s="766"/>
      <c r="Y539" s="766"/>
      <c r="Z539" s="766"/>
    </row>
    <row r="540" spans="1:26" ht="15.75" customHeight="1" x14ac:dyDescent="0.25">
      <c r="A540" s="766"/>
      <c r="B540" s="766"/>
      <c r="C540" s="766"/>
      <c r="D540" s="766"/>
      <c r="E540" s="766"/>
      <c r="F540" s="766"/>
      <c r="G540" s="766"/>
      <c r="H540" s="766"/>
      <c r="I540" s="766"/>
      <c r="J540" s="766"/>
      <c r="K540" s="766"/>
      <c r="L540" s="766"/>
      <c r="M540" s="766"/>
      <c r="N540" s="766"/>
      <c r="O540" s="766"/>
      <c r="P540" s="766"/>
      <c r="Q540" s="766"/>
      <c r="R540" s="766"/>
      <c r="S540" s="766"/>
      <c r="T540" s="766"/>
      <c r="U540" s="766"/>
      <c r="V540" s="766"/>
      <c r="W540" s="766"/>
      <c r="X540" s="766"/>
      <c r="Y540" s="766"/>
      <c r="Z540" s="766"/>
    </row>
    <row r="541" spans="1:26" ht="15.75" customHeight="1" x14ac:dyDescent="0.25">
      <c r="A541" s="766"/>
      <c r="B541" s="766"/>
      <c r="C541" s="766"/>
      <c r="D541" s="766"/>
      <c r="E541" s="766"/>
      <c r="F541" s="766"/>
      <c r="G541" s="766"/>
      <c r="H541" s="766"/>
      <c r="I541" s="766"/>
      <c r="J541" s="766"/>
      <c r="K541" s="766"/>
      <c r="L541" s="766"/>
      <c r="M541" s="766"/>
      <c r="N541" s="766"/>
      <c r="O541" s="766"/>
      <c r="P541" s="766"/>
      <c r="Q541" s="766"/>
      <c r="R541" s="766"/>
      <c r="S541" s="766"/>
      <c r="T541" s="766"/>
      <c r="U541" s="766"/>
      <c r="V541" s="766"/>
      <c r="W541" s="766"/>
      <c r="X541" s="766"/>
      <c r="Y541" s="766"/>
      <c r="Z541" s="766"/>
    </row>
    <row r="542" spans="1:26" ht="15.75" customHeight="1" x14ac:dyDescent="0.25">
      <c r="A542" s="766"/>
      <c r="B542" s="766"/>
      <c r="C542" s="766"/>
      <c r="D542" s="766"/>
      <c r="E542" s="766"/>
      <c r="F542" s="766"/>
      <c r="G542" s="766"/>
      <c r="H542" s="766"/>
      <c r="I542" s="766"/>
      <c r="J542" s="766"/>
      <c r="K542" s="766"/>
      <c r="L542" s="766"/>
      <c r="M542" s="766"/>
      <c r="N542" s="766"/>
      <c r="O542" s="766"/>
      <c r="P542" s="766"/>
      <c r="Q542" s="766"/>
      <c r="R542" s="766"/>
      <c r="S542" s="766"/>
      <c r="T542" s="766"/>
      <c r="U542" s="766"/>
      <c r="V542" s="766"/>
      <c r="W542" s="766"/>
      <c r="X542" s="766"/>
      <c r="Y542" s="766"/>
      <c r="Z542" s="766"/>
    </row>
    <row r="543" spans="1:26" ht="15.75" customHeight="1" x14ac:dyDescent="0.25">
      <c r="A543" s="766"/>
      <c r="B543" s="766"/>
      <c r="C543" s="766"/>
      <c r="D543" s="766"/>
      <c r="E543" s="766"/>
      <c r="F543" s="766"/>
      <c r="G543" s="766"/>
      <c r="H543" s="766"/>
      <c r="I543" s="766"/>
      <c r="J543" s="766"/>
      <c r="K543" s="766"/>
      <c r="L543" s="766"/>
      <c r="M543" s="766"/>
      <c r="N543" s="766"/>
      <c r="O543" s="766"/>
      <c r="P543" s="766"/>
      <c r="Q543" s="766"/>
      <c r="R543" s="766"/>
      <c r="S543" s="766"/>
      <c r="T543" s="766"/>
      <c r="U543" s="766"/>
      <c r="V543" s="766"/>
      <c r="W543" s="766"/>
      <c r="X543" s="766"/>
      <c r="Y543" s="766"/>
      <c r="Z543" s="766"/>
    </row>
    <row r="544" spans="1:26" ht="15.75" customHeight="1" x14ac:dyDescent="0.25">
      <c r="A544" s="766"/>
      <c r="B544" s="766"/>
      <c r="C544" s="766"/>
      <c r="D544" s="766"/>
      <c r="E544" s="766"/>
      <c r="F544" s="766"/>
      <c r="G544" s="766"/>
      <c r="H544" s="766"/>
      <c r="I544" s="766"/>
      <c r="J544" s="766"/>
      <c r="K544" s="766"/>
      <c r="L544" s="766"/>
      <c r="M544" s="766"/>
      <c r="N544" s="766"/>
      <c r="O544" s="766"/>
      <c r="P544" s="766"/>
      <c r="Q544" s="766"/>
      <c r="R544" s="766"/>
      <c r="S544" s="766"/>
      <c r="T544" s="766"/>
      <c r="U544" s="766"/>
      <c r="V544" s="766"/>
      <c r="W544" s="766"/>
      <c r="X544" s="766"/>
      <c r="Y544" s="766"/>
      <c r="Z544" s="766"/>
    </row>
    <row r="545" spans="1:26" ht="15.75" customHeight="1" x14ac:dyDescent="0.25">
      <c r="A545" s="766"/>
      <c r="B545" s="766"/>
      <c r="C545" s="766"/>
      <c r="D545" s="766"/>
      <c r="E545" s="766"/>
      <c r="F545" s="766"/>
      <c r="G545" s="766"/>
      <c r="H545" s="766"/>
      <c r="I545" s="766"/>
      <c r="J545" s="766"/>
      <c r="K545" s="766"/>
      <c r="L545" s="766"/>
      <c r="M545" s="766"/>
      <c r="N545" s="766"/>
      <c r="O545" s="766"/>
      <c r="P545" s="766"/>
      <c r="Q545" s="766"/>
      <c r="R545" s="766"/>
      <c r="S545" s="766"/>
      <c r="T545" s="766"/>
      <c r="U545" s="766"/>
      <c r="V545" s="766"/>
      <c r="W545" s="766"/>
      <c r="X545" s="766"/>
      <c r="Y545" s="766"/>
      <c r="Z545" s="766"/>
    </row>
    <row r="546" spans="1:26" ht="15.75" customHeight="1" x14ac:dyDescent="0.25">
      <c r="A546" s="766"/>
      <c r="B546" s="766"/>
      <c r="C546" s="766"/>
      <c r="D546" s="766"/>
      <c r="E546" s="766"/>
      <c r="F546" s="766"/>
      <c r="G546" s="766"/>
      <c r="H546" s="766"/>
      <c r="I546" s="766"/>
      <c r="J546" s="766"/>
      <c r="K546" s="766"/>
      <c r="L546" s="766"/>
      <c r="M546" s="766"/>
      <c r="N546" s="766"/>
      <c r="O546" s="766"/>
      <c r="P546" s="766"/>
      <c r="Q546" s="766"/>
      <c r="R546" s="766"/>
      <c r="S546" s="766"/>
      <c r="T546" s="766"/>
      <c r="U546" s="766"/>
      <c r="V546" s="766"/>
      <c r="W546" s="766"/>
      <c r="X546" s="766"/>
      <c r="Y546" s="766"/>
      <c r="Z546" s="766"/>
    </row>
    <row r="547" spans="1:26" ht="15.75" customHeight="1" x14ac:dyDescent="0.25">
      <c r="A547" s="766"/>
      <c r="B547" s="766"/>
      <c r="C547" s="766"/>
      <c r="D547" s="766"/>
      <c r="E547" s="766"/>
      <c r="F547" s="766"/>
      <c r="G547" s="766"/>
      <c r="H547" s="766"/>
      <c r="I547" s="766"/>
      <c r="J547" s="766"/>
      <c r="K547" s="766"/>
      <c r="L547" s="766"/>
      <c r="M547" s="766"/>
      <c r="N547" s="766"/>
      <c r="O547" s="766"/>
      <c r="P547" s="766"/>
      <c r="Q547" s="766"/>
      <c r="R547" s="766"/>
      <c r="S547" s="766"/>
      <c r="T547" s="766"/>
      <c r="U547" s="766"/>
      <c r="V547" s="766"/>
      <c r="W547" s="766"/>
      <c r="X547" s="766"/>
      <c r="Y547" s="766"/>
      <c r="Z547" s="766"/>
    </row>
    <row r="548" spans="1:26" ht="15.75" customHeight="1" x14ac:dyDescent="0.25">
      <c r="A548" s="766"/>
      <c r="B548" s="766"/>
      <c r="C548" s="766"/>
      <c r="D548" s="766"/>
      <c r="E548" s="766"/>
      <c r="F548" s="766"/>
      <c r="G548" s="766"/>
      <c r="H548" s="766"/>
      <c r="I548" s="766"/>
      <c r="J548" s="766"/>
      <c r="K548" s="766"/>
      <c r="L548" s="766"/>
      <c r="M548" s="766"/>
      <c r="N548" s="766"/>
      <c r="O548" s="766"/>
      <c r="P548" s="766"/>
      <c r="Q548" s="766"/>
      <c r="R548" s="766"/>
      <c r="S548" s="766"/>
      <c r="T548" s="766"/>
      <c r="U548" s="766"/>
      <c r="V548" s="766"/>
      <c r="W548" s="766"/>
      <c r="X548" s="766"/>
      <c r="Y548" s="766"/>
      <c r="Z548" s="766"/>
    </row>
    <row r="549" spans="1:26" ht="15.75" customHeight="1" x14ac:dyDescent="0.25">
      <c r="A549" s="766"/>
      <c r="B549" s="766"/>
      <c r="C549" s="766"/>
      <c r="D549" s="766"/>
      <c r="E549" s="766"/>
      <c r="F549" s="766"/>
      <c r="G549" s="766"/>
      <c r="H549" s="766"/>
      <c r="I549" s="766"/>
      <c r="J549" s="766"/>
      <c r="K549" s="766"/>
      <c r="L549" s="766"/>
      <c r="M549" s="766"/>
      <c r="N549" s="766"/>
      <c r="O549" s="766"/>
      <c r="P549" s="766"/>
      <c r="Q549" s="766"/>
      <c r="R549" s="766"/>
      <c r="S549" s="766"/>
      <c r="T549" s="766"/>
      <c r="U549" s="766"/>
      <c r="V549" s="766"/>
      <c r="W549" s="766"/>
      <c r="X549" s="766"/>
      <c r="Y549" s="766"/>
      <c r="Z549" s="766"/>
    </row>
    <row r="550" spans="1:26" ht="15.75" customHeight="1" x14ac:dyDescent="0.25">
      <c r="A550" s="766"/>
      <c r="B550" s="766"/>
      <c r="C550" s="766"/>
      <c r="D550" s="766"/>
      <c r="E550" s="766"/>
      <c r="F550" s="766"/>
      <c r="G550" s="766"/>
      <c r="H550" s="766"/>
      <c r="I550" s="766"/>
      <c r="J550" s="766"/>
      <c r="K550" s="766"/>
      <c r="L550" s="766"/>
      <c r="M550" s="766"/>
      <c r="N550" s="766"/>
      <c r="O550" s="766"/>
      <c r="P550" s="766"/>
      <c r="Q550" s="766"/>
      <c r="R550" s="766"/>
      <c r="S550" s="766"/>
      <c r="T550" s="766"/>
      <c r="U550" s="766"/>
      <c r="V550" s="766"/>
      <c r="W550" s="766"/>
      <c r="X550" s="766"/>
      <c r="Y550" s="766"/>
      <c r="Z550" s="766"/>
    </row>
    <row r="551" spans="1:26" ht="15.75" customHeight="1" x14ac:dyDescent="0.25">
      <c r="A551" s="766"/>
      <c r="B551" s="766"/>
      <c r="C551" s="766"/>
      <c r="D551" s="766"/>
      <c r="E551" s="766"/>
      <c r="F551" s="766"/>
      <c r="G551" s="766"/>
      <c r="H551" s="766"/>
      <c r="I551" s="766"/>
      <c r="J551" s="766"/>
      <c r="K551" s="766"/>
      <c r="L551" s="766"/>
      <c r="M551" s="766"/>
      <c r="N551" s="766"/>
      <c r="O551" s="766"/>
      <c r="P551" s="766"/>
      <c r="Q551" s="766"/>
      <c r="R551" s="766"/>
      <c r="S551" s="766"/>
      <c r="T551" s="766"/>
      <c r="U551" s="766"/>
      <c r="V551" s="766"/>
      <c r="W551" s="766"/>
      <c r="X551" s="766"/>
      <c r="Y551" s="766"/>
      <c r="Z551" s="766"/>
    </row>
    <row r="552" spans="1:26" ht="15.75" customHeight="1" x14ac:dyDescent="0.25">
      <c r="A552" s="766"/>
      <c r="B552" s="766"/>
      <c r="C552" s="766"/>
      <c r="D552" s="766"/>
      <c r="E552" s="766"/>
      <c r="F552" s="766"/>
      <c r="G552" s="766"/>
      <c r="H552" s="766"/>
      <c r="I552" s="766"/>
      <c r="J552" s="766"/>
      <c r="K552" s="766"/>
      <c r="L552" s="766"/>
      <c r="M552" s="766"/>
      <c r="N552" s="766"/>
      <c r="O552" s="766"/>
      <c r="P552" s="766"/>
      <c r="Q552" s="766"/>
      <c r="R552" s="766"/>
      <c r="S552" s="766"/>
      <c r="T552" s="766"/>
      <c r="U552" s="766"/>
      <c r="V552" s="766"/>
      <c r="W552" s="766"/>
      <c r="X552" s="766"/>
      <c r="Y552" s="766"/>
      <c r="Z552" s="766"/>
    </row>
    <row r="553" spans="1:26" ht="15.75" customHeight="1" x14ac:dyDescent="0.25">
      <c r="A553" s="766"/>
      <c r="B553" s="766"/>
      <c r="C553" s="766"/>
      <c r="D553" s="766"/>
      <c r="E553" s="766"/>
      <c r="F553" s="766"/>
      <c r="G553" s="766"/>
      <c r="H553" s="766"/>
      <c r="I553" s="766"/>
      <c r="J553" s="766"/>
      <c r="K553" s="766"/>
      <c r="L553" s="766"/>
      <c r="M553" s="766"/>
      <c r="N553" s="766"/>
      <c r="O553" s="766"/>
      <c r="P553" s="766"/>
      <c r="Q553" s="766"/>
      <c r="R553" s="766"/>
      <c r="S553" s="766"/>
      <c r="T553" s="766"/>
      <c r="U553" s="766"/>
      <c r="V553" s="766"/>
      <c r="W553" s="766"/>
      <c r="X553" s="766"/>
      <c r="Y553" s="766"/>
      <c r="Z553" s="766"/>
    </row>
    <row r="554" spans="1:26" ht="15.75" customHeight="1" x14ac:dyDescent="0.25">
      <c r="A554" s="766"/>
      <c r="B554" s="766"/>
      <c r="C554" s="766"/>
      <c r="D554" s="766"/>
      <c r="E554" s="766"/>
      <c r="F554" s="766"/>
      <c r="G554" s="766"/>
      <c r="H554" s="766"/>
      <c r="I554" s="766"/>
      <c r="J554" s="766"/>
      <c r="K554" s="766"/>
      <c r="L554" s="766"/>
      <c r="M554" s="766"/>
      <c r="N554" s="766"/>
      <c r="O554" s="766"/>
      <c r="P554" s="766"/>
      <c r="Q554" s="766"/>
      <c r="R554" s="766"/>
      <c r="S554" s="766"/>
      <c r="T554" s="766"/>
      <c r="U554" s="766"/>
      <c r="V554" s="766"/>
      <c r="W554" s="766"/>
      <c r="X554" s="766"/>
      <c r="Y554" s="766"/>
      <c r="Z554" s="766"/>
    </row>
    <row r="555" spans="1:26" ht="15.75" customHeight="1" x14ac:dyDescent="0.25">
      <c r="A555" s="766"/>
      <c r="B555" s="766"/>
      <c r="C555" s="766"/>
      <c r="D555" s="766"/>
      <c r="E555" s="766"/>
      <c r="F555" s="766"/>
      <c r="G555" s="766"/>
      <c r="H555" s="766"/>
      <c r="I555" s="766"/>
      <c r="J555" s="766"/>
      <c r="K555" s="766"/>
      <c r="L555" s="766"/>
      <c r="M555" s="766"/>
      <c r="N555" s="766"/>
      <c r="O555" s="766"/>
      <c r="P555" s="766"/>
      <c r="Q555" s="766"/>
      <c r="R555" s="766"/>
      <c r="S555" s="766"/>
      <c r="T555" s="766"/>
      <c r="U555" s="766"/>
      <c r="V555" s="766"/>
      <c r="W555" s="766"/>
      <c r="X555" s="766"/>
      <c r="Y555" s="766"/>
      <c r="Z555" s="766"/>
    </row>
    <row r="556" spans="1:26" ht="15.75" customHeight="1" x14ac:dyDescent="0.25">
      <c r="A556" s="766"/>
      <c r="B556" s="766"/>
      <c r="C556" s="766"/>
      <c r="D556" s="766"/>
      <c r="E556" s="766"/>
      <c r="F556" s="766"/>
      <c r="G556" s="766"/>
      <c r="H556" s="766"/>
      <c r="I556" s="766"/>
      <c r="J556" s="766"/>
      <c r="K556" s="766"/>
      <c r="L556" s="766"/>
      <c r="M556" s="766"/>
      <c r="N556" s="766"/>
      <c r="O556" s="766"/>
      <c r="P556" s="766"/>
      <c r="Q556" s="766"/>
      <c r="R556" s="766"/>
      <c r="S556" s="766"/>
      <c r="T556" s="766"/>
      <c r="U556" s="766"/>
      <c r="V556" s="766"/>
      <c r="W556" s="766"/>
      <c r="X556" s="766"/>
      <c r="Y556" s="766"/>
      <c r="Z556" s="766"/>
    </row>
    <row r="557" spans="1:26" ht="15.75" customHeight="1" x14ac:dyDescent="0.25">
      <c r="A557" s="766"/>
      <c r="B557" s="766"/>
      <c r="C557" s="766"/>
      <c r="D557" s="766"/>
      <c r="E557" s="766"/>
      <c r="F557" s="766"/>
      <c r="G557" s="766"/>
      <c r="H557" s="766"/>
      <c r="I557" s="766"/>
      <c r="J557" s="766"/>
      <c r="K557" s="766"/>
      <c r="L557" s="766"/>
      <c r="M557" s="766"/>
      <c r="N557" s="766"/>
      <c r="O557" s="766"/>
      <c r="P557" s="766"/>
      <c r="Q557" s="766"/>
      <c r="R557" s="766"/>
      <c r="S557" s="766"/>
      <c r="T557" s="766"/>
      <c r="U557" s="766"/>
      <c r="V557" s="766"/>
      <c r="W557" s="766"/>
      <c r="X557" s="766"/>
      <c r="Y557" s="766"/>
      <c r="Z557" s="766"/>
    </row>
    <row r="558" spans="1:26" ht="15.75" customHeight="1" x14ac:dyDescent="0.25">
      <c r="A558" s="766"/>
      <c r="B558" s="766"/>
      <c r="C558" s="766"/>
      <c r="D558" s="766"/>
      <c r="E558" s="766"/>
      <c r="F558" s="766"/>
      <c r="G558" s="766"/>
      <c r="H558" s="766"/>
      <c r="I558" s="766"/>
      <c r="J558" s="766"/>
      <c r="K558" s="766"/>
      <c r="L558" s="766"/>
      <c r="M558" s="766"/>
      <c r="N558" s="766"/>
      <c r="O558" s="766"/>
      <c r="P558" s="766"/>
      <c r="Q558" s="766"/>
      <c r="R558" s="766"/>
      <c r="S558" s="766"/>
      <c r="T558" s="766"/>
      <c r="U558" s="766"/>
      <c r="V558" s="766"/>
      <c r="W558" s="766"/>
      <c r="X558" s="766"/>
      <c r="Y558" s="766"/>
      <c r="Z558" s="766"/>
    </row>
    <row r="559" spans="1:26" ht="15.75" customHeight="1" x14ac:dyDescent="0.25">
      <c r="A559" s="766"/>
      <c r="B559" s="766"/>
      <c r="C559" s="766"/>
      <c r="D559" s="766"/>
      <c r="E559" s="766"/>
      <c r="F559" s="766"/>
      <c r="G559" s="766"/>
      <c r="H559" s="766"/>
      <c r="I559" s="766"/>
      <c r="J559" s="766"/>
      <c r="K559" s="766"/>
      <c r="L559" s="766"/>
      <c r="M559" s="766"/>
      <c r="N559" s="766"/>
      <c r="O559" s="766"/>
      <c r="P559" s="766"/>
      <c r="Q559" s="766"/>
      <c r="R559" s="766"/>
      <c r="S559" s="766"/>
      <c r="T559" s="766"/>
      <c r="U559" s="766"/>
      <c r="V559" s="766"/>
      <c r="W559" s="766"/>
      <c r="X559" s="766"/>
      <c r="Y559" s="766"/>
      <c r="Z559" s="766"/>
    </row>
    <row r="560" spans="1:26" ht="15.75" customHeight="1" x14ac:dyDescent="0.25">
      <c r="A560" s="766"/>
      <c r="B560" s="766"/>
      <c r="C560" s="766"/>
      <c r="D560" s="766"/>
      <c r="E560" s="766"/>
      <c r="F560" s="766"/>
      <c r="G560" s="766"/>
      <c r="H560" s="766"/>
      <c r="I560" s="766"/>
      <c r="J560" s="766"/>
      <c r="K560" s="766"/>
      <c r="L560" s="766"/>
      <c r="M560" s="766"/>
      <c r="N560" s="766"/>
      <c r="O560" s="766"/>
      <c r="P560" s="766"/>
      <c r="Q560" s="766"/>
      <c r="R560" s="766"/>
      <c r="S560" s="766"/>
      <c r="T560" s="766"/>
      <c r="U560" s="766"/>
      <c r="V560" s="766"/>
      <c r="W560" s="766"/>
      <c r="X560" s="766"/>
      <c r="Y560" s="766"/>
      <c r="Z560" s="766"/>
    </row>
    <row r="561" spans="1:26" ht="15.75" customHeight="1" x14ac:dyDescent="0.25">
      <c r="A561" s="766"/>
      <c r="B561" s="766"/>
      <c r="C561" s="766"/>
      <c r="D561" s="766"/>
      <c r="E561" s="766"/>
      <c r="F561" s="766"/>
      <c r="G561" s="766"/>
      <c r="H561" s="766"/>
      <c r="I561" s="766"/>
      <c r="J561" s="766"/>
      <c r="K561" s="766"/>
      <c r="L561" s="766"/>
      <c r="M561" s="766"/>
      <c r="N561" s="766"/>
      <c r="O561" s="766"/>
      <c r="P561" s="766"/>
      <c r="Q561" s="766"/>
      <c r="R561" s="766"/>
      <c r="S561" s="766"/>
      <c r="T561" s="766"/>
      <c r="U561" s="766"/>
      <c r="V561" s="766"/>
      <c r="W561" s="766"/>
      <c r="X561" s="766"/>
      <c r="Y561" s="766"/>
      <c r="Z561" s="766"/>
    </row>
    <row r="562" spans="1:26" ht="15.75" customHeight="1" x14ac:dyDescent="0.25">
      <c r="A562" s="766"/>
      <c r="B562" s="766"/>
      <c r="C562" s="766"/>
      <c r="D562" s="766"/>
      <c r="E562" s="766"/>
      <c r="F562" s="766"/>
      <c r="G562" s="766"/>
      <c r="H562" s="766"/>
      <c r="I562" s="766"/>
      <c r="J562" s="766"/>
      <c r="K562" s="766"/>
      <c r="L562" s="766"/>
      <c r="M562" s="766"/>
      <c r="N562" s="766"/>
      <c r="O562" s="766"/>
      <c r="P562" s="766"/>
      <c r="Q562" s="766"/>
      <c r="R562" s="766"/>
      <c r="S562" s="766"/>
      <c r="T562" s="766"/>
      <c r="U562" s="766"/>
      <c r="V562" s="766"/>
      <c r="W562" s="766"/>
      <c r="X562" s="766"/>
      <c r="Y562" s="766"/>
      <c r="Z562" s="766"/>
    </row>
    <row r="563" spans="1:26" ht="15.75" customHeight="1" x14ac:dyDescent="0.25">
      <c r="A563" s="766"/>
      <c r="B563" s="766"/>
      <c r="C563" s="766"/>
      <c r="D563" s="766"/>
      <c r="E563" s="766"/>
      <c r="F563" s="766"/>
      <c r="G563" s="766"/>
      <c r="H563" s="766"/>
      <c r="I563" s="766"/>
      <c r="J563" s="766"/>
      <c r="K563" s="766"/>
      <c r="L563" s="766"/>
      <c r="M563" s="766"/>
      <c r="N563" s="766"/>
      <c r="O563" s="766"/>
      <c r="P563" s="766"/>
      <c r="Q563" s="766"/>
      <c r="R563" s="766"/>
      <c r="S563" s="766"/>
      <c r="T563" s="766"/>
      <c r="U563" s="766"/>
      <c r="V563" s="766"/>
      <c r="W563" s="766"/>
      <c r="X563" s="766"/>
      <c r="Y563" s="766"/>
      <c r="Z563" s="766"/>
    </row>
    <row r="564" spans="1:26" ht="15.75" customHeight="1" x14ac:dyDescent="0.25">
      <c r="A564" s="766"/>
      <c r="B564" s="766"/>
      <c r="C564" s="766"/>
      <c r="D564" s="766"/>
      <c r="E564" s="766"/>
      <c r="F564" s="766"/>
      <c r="G564" s="766"/>
      <c r="H564" s="766"/>
      <c r="I564" s="766"/>
      <c r="J564" s="766"/>
      <c r="K564" s="766"/>
      <c r="L564" s="766"/>
      <c r="M564" s="766"/>
      <c r="N564" s="766"/>
      <c r="O564" s="766"/>
      <c r="P564" s="766"/>
      <c r="Q564" s="766"/>
      <c r="R564" s="766"/>
      <c r="S564" s="766"/>
      <c r="T564" s="766"/>
      <c r="U564" s="766"/>
      <c r="V564" s="766"/>
      <c r="W564" s="766"/>
      <c r="X564" s="766"/>
      <c r="Y564" s="766"/>
      <c r="Z564" s="766"/>
    </row>
    <row r="565" spans="1:26" ht="15.75" customHeight="1" x14ac:dyDescent="0.25">
      <c r="A565" s="766"/>
      <c r="B565" s="766"/>
      <c r="C565" s="766"/>
      <c r="D565" s="766"/>
      <c r="E565" s="766"/>
      <c r="F565" s="766"/>
      <c r="G565" s="766"/>
      <c r="H565" s="766"/>
      <c r="I565" s="766"/>
      <c r="J565" s="766"/>
      <c r="K565" s="766"/>
      <c r="L565" s="766"/>
      <c r="M565" s="766"/>
      <c r="N565" s="766"/>
      <c r="O565" s="766"/>
      <c r="P565" s="766"/>
      <c r="Q565" s="766"/>
      <c r="R565" s="766"/>
      <c r="S565" s="766"/>
      <c r="T565" s="766"/>
      <c r="U565" s="766"/>
      <c r="V565" s="766"/>
      <c r="W565" s="766"/>
      <c r="X565" s="766"/>
      <c r="Y565" s="766"/>
      <c r="Z565" s="766"/>
    </row>
    <row r="566" spans="1:26" ht="15.75" customHeight="1" x14ac:dyDescent="0.25">
      <c r="A566" s="766"/>
      <c r="B566" s="766"/>
      <c r="C566" s="766"/>
      <c r="D566" s="766"/>
      <c r="E566" s="766"/>
      <c r="F566" s="766"/>
      <c r="G566" s="766"/>
      <c r="H566" s="766"/>
      <c r="I566" s="766"/>
      <c r="J566" s="766"/>
      <c r="K566" s="766"/>
      <c r="L566" s="766"/>
      <c r="M566" s="766"/>
      <c r="N566" s="766"/>
      <c r="O566" s="766"/>
      <c r="P566" s="766"/>
      <c r="Q566" s="766"/>
      <c r="R566" s="766"/>
      <c r="S566" s="766"/>
      <c r="T566" s="766"/>
      <c r="U566" s="766"/>
      <c r="V566" s="766"/>
      <c r="W566" s="766"/>
      <c r="X566" s="766"/>
      <c r="Y566" s="766"/>
      <c r="Z566" s="766"/>
    </row>
    <row r="567" spans="1:26" ht="15.75" customHeight="1" x14ac:dyDescent="0.25">
      <c r="A567" s="766"/>
      <c r="B567" s="766"/>
      <c r="C567" s="766"/>
      <c r="D567" s="766"/>
      <c r="E567" s="766"/>
      <c r="F567" s="766"/>
      <c r="G567" s="766"/>
      <c r="H567" s="766"/>
      <c r="I567" s="766"/>
      <c r="J567" s="766"/>
      <c r="K567" s="766"/>
      <c r="L567" s="766"/>
      <c r="M567" s="766"/>
      <c r="N567" s="766"/>
      <c r="O567" s="766"/>
      <c r="P567" s="766"/>
      <c r="Q567" s="766"/>
      <c r="R567" s="766"/>
      <c r="S567" s="766"/>
      <c r="T567" s="766"/>
      <c r="U567" s="766"/>
      <c r="V567" s="766"/>
      <c r="W567" s="766"/>
      <c r="X567" s="766"/>
      <c r="Y567" s="766"/>
      <c r="Z567" s="766"/>
    </row>
    <row r="568" spans="1:26" ht="15.75" customHeight="1" x14ac:dyDescent="0.25">
      <c r="A568" s="766"/>
      <c r="B568" s="766"/>
      <c r="C568" s="766"/>
      <c r="D568" s="766"/>
      <c r="E568" s="766"/>
      <c r="F568" s="766"/>
      <c r="G568" s="766"/>
      <c r="H568" s="766"/>
      <c r="I568" s="766"/>
      <c r="J568" s="766"/>
      <c r="K568" s="766"/>
      <c r="L568" s="766"/>
      <c r="M568" s="766"/>
      <c r="N568" s="766"/>
      <c r="O568" s="766"/>
      <c r="P568" s="766"/>
      <c r="Q568" s="766"/>
      <c r="R568" s="766"/>
      <c r="S568" s="766"/>
      <c r="T568" s="766"/>
      <c r="U568" s="766"/>
      <c r="V568" s="766"/>
      <c r="W568" s="766"/>
      <c r="X568" s="766"/>
      <c r="Y568" s="766"/>
      <c r="Z568" s="766"/>
    </row>
    <row r="569" spans="1:26" ht="15.75" customHeight="1" x14ac:dyDescent="0.25">
      <c r="A569" s="766"/>
      <c r="B569" s="766"/>
      <c r="C569" s="766"/>
      <c r="D569" s="766"/>
      <c r="E569" s="766"/>
      <c r="F569" s="766"/>
      <c r="G569" s="766"/>
      <c r="H569" s="766"/>
      <c r="I569" s="766"/>
      <c r="J569" s="766"/>
      <c r="K569" s="766"/>
      <c r="L569" s="766"/>
      <c r="M569" s="766"/>
      <c r="N569" s="766"/>
      <c r="O569" s="766"/>
      <c r="P569" s="766"/>
      <c r="Q569" s="766"/>
      <c r="R569" s="766"/>
      <c r="S569" s="766"/>
      <c r="T569" s="766"/>
      <c r="U569" s="766"/>
      <c r="V569" s="766"/>
      <c r="W569" s="766"/>
      <c r="X569" s="766"/>
      <c r="Y569" s="766"/>
      <c r="Z569" s="766"/>
    </row>
    <row r="570" spans="1:26" ht="15.75" customHeight="1" x14ac:dyDescent="0.25">
      <c r="A570" s="766"/>
      <c r="B570" s="766"/>
      <c r="C570" s="766"/>
      <c r="D570" s="766"/>
      <c r="E570" s="766"/>
      <c r="F570" s="766"/>
      <c r="G570" s="766"/>
      <c r="H570" s="766"/>
      <c r="I570" s="766"/>
      <c r="J570" s="766"/>
      <c r="K570" s="766"/>
      <c r="L570" s="766"/>
      <c r="M570" s="766"/>
      <c r="N570" s="766"/>
      <c r="O570" s="766"/>
      <c r="P570" s="766"/>
      <c r="Q570" s="766"/>
      <c r="R570" s="766"/>
      <c r="S570" s="766"/>
      <c r="T570" s="766"/>
      <c r="U570" s="766"/>
      <c r="V570" s="766"/>
      <c r="W570" s="766"/>
      <c r="X570" s="766"/>
      <c r="Y570" s="766"/>
      <c r="Z570" s="766"/>
    </row>
    <row r="571" spans="1:26" ht="15.75" customHeight="1" x14ac:dyDescent="0.25">
      <c r="A571" s="766"/>
      <c r="B571" s="766"/>
      <c r="C571" s="766"/>
      <c r="D571" s="766"/>
      <c r="E571" s="766"/>
      <c r="F571" s="766"/>
      <c r="G571" s="766"/>
      <c r="H571" s="766"/>
      <c r="I571" s="766"/>
      <c r="J571" s="766"/>
      <c r="K571" s="766"/>
      <c r="L571" s="766"/>
      <c r="M571" s="766"/>
      <c r="N571" s="766"/>
      <c r="O571" s="766"/>
      <c r="P571" s="766"/>
      <c r="Q571" s="766"/>
      <c r="R571" s="766"/>
      <c r="S571" s="766"/>
      <c r="T571" s="766"/>
      <c r="U571" s="766"/>
      <c r="V571" s="766"/>
      <c r="W571" s="766"/>
      <c r="X571" s="766"/>
      <c r="Y571" s="766"/>
      <c r="Z571" s="766"/>
    </row>
    <row r="572" spans="1:26" ht="15.75" customHeight="1" x14ac:dyDescent="0.25">
      <c r="A572" s="766"/>
      <c r="B572" s="766"/>
      <c r="C572" s="766"/>
      <c r="D572" s="766"/>
      <c r="E572" s="766"/>
      <c r="F572" s="766"/>
      <c r="G572" s="766"/>
      <c r="H572" s="766"/>
      <c r="I572" s="766"/>
      <c r="J572" s="766"/>
      <c r="K572" s="766"/>
      <c r="L572" s="766"/>
      <c r="M572" s="766"/>
      <c r="N572" s="766"/>
      <c r="O572" s="766"/>
      <c r="P572" s="766"/>
      <c r="Q572" s="766"/>
      <c r="R572" s="766"/>
      <c r="S572" s="766"/>
      <c r="T572" s="766"/>
      <c r="U572" s="766"/>
      <c r="V572" s="766"/>
      <c r="W572" s="766"/>
      <c r="X572" s="766"/>
      <c r="Y572" s="766"/>
      <c r="Z572" s="766"/>
    </row>
    <row r="573" spans="1:26" ht="15.75" customHeight="1" x14ac:dyDescent="0.25">
      <c r="A573" s="766"/>
      <c r="B573" s="766"/>
      <c r="C573" s="766"/>
      <c r="D573" s="766"/>
      <c r="E573" s="766"/>
      <c r="F573" s="766"/>
      <c r="G573" s="766"/>
      <c r="H573" s="766"/>
      <c r="I573" s="766"/>
      <c r="J573" s="766"/>
      <c r="K573" s="766"/>
      <c r="L573" s="766"/>
      <c r="M573" s="766"/>
      <c r="N573" s="766"/>
      <c r="O573" s="766"/>
      <c r="P573" s="766"/>
      <c r="Q573" s="766"/>
      <c r="R573" s="766"/>
      <c r="S573" s="766"/>
      <c r="T573" s="766"/>
      <c r="U573" s="766"/>
      <c r="V573" s="766"/>
      <c r="W573" s="766"/>
      <c r="X573" s="766"/>
      <c r="Y573" s="766"/>
      <c r="Z573" s="766"/>
    </row>
    <row r="574" spans="1:26" ht="15.75" customHeight="1" x14ac:dyDescent="0.25">
      <c r="A574" s="766"/>
      <c r="B574" s="766"/>
      <c r="C574" s="766"/>
      <c r="D574" s="766"/>
      <c r="E574" s="766"/>
      <c r="F574" s="766"/>
      <c r="G574" s="766"/>
      <c r="H574" s="766"/>
      <c r="I574" s="766"/>
      <c r="J574" s="766"/>
      <c r="K574" s="766"/>
      <c r="L574" s="766"/>
      <c r="M574" s="766"/>
      <c r="N574" s="766"/>
      <c r="O574" s="766"/>
      <c r="P574" s="766"/>
      <c r="Q574" s="766"/>
      <c r="R574" s="766"/>
      <c r="S574" s="766"/>
      <c r="T574" s="766"/>
      <c r="U574" s="766"/>
      <c r="V574" s="766"/>
      <c r="W574" s="766"/>
      <c r="X574" s="766"/>
      <c r="Y574" s="766"/>
      <c r="Z574" s="766"/>
    </row>
    <row r="575" spans="1:26" ht="15.75" customHeight="1" x14ac:dyDescent="0.25">
      <c r="A575" s="766"/>
      <c r="B575" s="766"/>
      <c r="C575" s="766"/>
      <c r="D575" s="766"/>
      <c r="E575" s="766"/>
      <c r="F575" s="766"/>
      <c r="G575" s="766"/>
      <c r="H575" s="766"/>
      <c r="I575" s="766"/>
      <c r="J575" s="766"/>
      <c r="K575" s="766"/>
      <c r="L575" s="766"/>
      <c r="M575" s="766"/>
      <c r="N575" s="766"/>
      <c r="O575" s="766"/>
      <c r="P575" s="766"/>
      <c r="Q575" s="766"/>
      <c r="R575" s="766"/>
      <c r="S575" s="766"/>
      <c r="T575" s="766"/>
      <c r="U575" s="766"/>
      <c r="V575" s="766"/>
      <c r="W575" s="766"/>
      <c r="X575" s="766"/>
      <c r="Y575" s="766"/>
      <c r="Z575" s="766"/>
    </row>
    <row r="576" spans="1:26" ht="15.75" customHeight="1" x14ac:dyDescent="0.25">
      <c r="A576" s="766"/>
      <c r="B576" s="766"/>
      <c r="C576" s="766"/>
      <c r="D576" s="766"/>
      <c r="E576" s="766"/>
      <c r="F576" s="766"/>
      <c r="G576" s="766"/>
      <c r="H576" s="766"/>
      <c r="I576" s="766"/>
      <c r="J576" s="766"/>
      <c r="K576" s="766"/>
      <c r="L576" s="766"/>
      <c r="M576" s="766"/>
      <c r="N576" s="766"/>
      <c r="O576" s="766"/>
      <c r="P576" s="766"/>
      <c r="Q576" s="766"/>
      <c r="R576" s="766"/>
      <c r="S576" s="766"/>
      <c r="T576" s="766"/>
      <c r="U576" s="766"/>
      <c r="V576" s="766"/>
      <c r="W576" s="766"/>
      <c r="X576" s="766"/>
      <c r="Y576" s="766"/>
      <c r="Z576" s="766"/>
    </row>
    <row r="577" spans="1:26" ht="15.75" customHeight="1" x14ac:dyDescent="0.25">
      <c r="A577" s="766"/>
      <c r="B577" s="766"/>
      <c r="C577" s="766"/>
      <c r="D577" s="766"/>
      <c r="E577" s="766"/>
      <c r="F577" s="766"/>
      <c r="G577" s="766"/>
      <c r="H577" s="766"/>
      <c r="I577" s="766"/>
      <c r="J577" s="766"/>
      <c r="K577" s="766"/>
      <c r="L577" s="766"/>
      <c r="M577" s="766"/>
      <c r="N577" s="766"/>
      <c r="O577" s="766"/>
      <c r="P577" s="766"/>
      <c r="Q577" s="766"/>
      <c r="R577" s="766"/>
      <c r="S577" s="766"/>
      <c r="T577" s="766"/>
      <c r="U577" s="766"/>
      <c r="V577" s="766"/>
      <c r="W577" s="766"/>
      <c r="X577" s="766"/>
      <c r="Y577" s="766"/>
      <c r="Z577" s="766"/>
    </row>
    <row r="578" spans="1:26" ht="15.75" customHeight="1" x14ac:dyDescent="0.25">
      <c r="A578" s="766"/>
      <c r="B578" s="766"/>
      <c r="C578" s="766"/>
      <c r="D578" s="766"/>
      <c r="E578" s="766"/>
      <c r="F578" s="766"/>
      <c r="G578" s="766"/>
      <c r="H578" s="766"/>
      <c r="I578" s="766"/>
      <c r="J578" s="766"/>
      <c r="K578" s="766"/>
      <c r="L578" s="766"/>
      <c r="M578" s="766"/>
      <c r="N578" s="766"/>
      <c r="O578" s="766"/>
      <c r="P578" s="766"/>
      <c r="Q578" s="766"/>
      <c r="R578" s="766"/>
      <c r="S578" s="766"/>
      <c r="T578" s="766"/>
      <c r="U578" s="766"/>
      <c r="V578" s="766"/>
      <c r="W578" s="766"/>
      <c r="X578" s="766"/>
      <c r="Y578" s="766"/>
      <c r="Z578" s="766"/>
    </row>
    <row r="579" spans="1:26" ht="15.75" customHeight="1" x14ac:dyDescent="0.25">
      <c r="A579" s="766"/>
      <c r="B579" s="766"/>
      <c r="C579" s="766"/>
      <c r="D579" s="766"/>
      <c r="E579" s="766"/>
      <c r="F579" s="766"/>
      <c r="G579" s="766"/>
      <c r="H579" s="766"/>
      <c r="I579" s="766"/>
      <c r="J579" s="766"/>
      <c r="K579" s="766"/>
      <c r="L579" s="766"/>
      <c r="M579" s="766"/>
      <c r="N579" s="766"/>
      <c r="O579" s="766"/>
      <c r="P579" s="766"/>
      <c r="Q579" s="766"/>
      <c r="R579" s="766"/>
      <c r="S579" s="766"/>
      <c r="T579" s="766"/>
      <c r="U579" s="766"/>
      <c r="V579" s="766"/>
      <c r="W579" s="766"/>
      <c r="X579" s="766"/>
      <c r="Y579" s="766"/>
      <c r="Z579" s="766"/>
    </row>
    <row r="580" spans="1:26" ht="15.75" customHeight="1" x14ac:dyDescent="0.25">
      <c r="A580" s="766"/>
      <c r="B580" s="766"/>
      <c r="C580" s="766"/>
      <c r="D580" s="766"/>
      <c r="E580" s="766"/>
      <c r="F580" s="766"/>
      <c r="G580" s="766"/>
      <c r="H580" s="766"/>
      <c r="I580" s="766"/>
      <c r="J580" s="766"/>
      <c r="K580" s="766"/>
      <c r="L580" s="766"/>
      <c r="M580" s="766"/>
      <c r="N580" s="766"/>
      <c r="O580" s="766"/>
      <c r="P580" s="766"/>
      <c r="Q580" s="766"/>
      <c r="R580" s="766"/>
      <c r="S580" s="766"/>
      <c r="T580" s="766"/>
      <c r="U580" s="766"/>
      <c r="V580" s="766"/>
      <c r="W580" s="766"/>
      <c r="X580" s="766"/>
      <c r="Y580" s="766"/>
      <c r="Z580" s="766"/>
    </row>
    <row r="581" spans="1:26" ht="15.75" customHeight="1" x14ac:dyDescent="0.25">
      <c r="A581" s="766"/>
      <c r="B581" s="766"/>
      <c r="C581" s="766"/>
      <c r="D581" s="766"/>
      <c r="E581" s="766"/>
      <c r="F581" s="766"/>
      <c r="G581" s="766"/>
      <c r="H581" s="766"/>
      <c r="I581" s="766"/>
      <c r="J581" s="766"/>
      <c r="K581" s="766"/>
      <c r="L581" s="766"/>
      <c r="M581" s="766"/>
      <c r="N581" s="766"/>
      <c r="O581" s="766"/>
      <c r="P581" s="766"/>
      <c r="Q581" s="766"/>
      <c r="R581" s="766"/>
      <c r="S581" s="766"/>
      <c r="T581" s="766"/>
      <c r="U581" s="766"/>
      <c r="V581" s="766"/>
      <c r="W581" s="766"/>
      <c r="X581" s="766"/>
      <c r="Y581" s="766"/>
      <c r="Z581" s="766"/>
    </row>
    <row r="582" spans="1:26" ht="15.75" customHeight="1" x14ac:dyDescent="0.25">
      <c r="A582" s="766"/>
      <c r="B582" s="766"/>
      <c r="C582" s="766"/>
      <c r="D582" s="766"/>
      <c r="E582" s="766"/>
      <c r="F582" s="766"/>
      <c r="G582" s="766"/>
      <c r="H582" s="766"/>
      <c r="I582" s="766"/>
      <c r="J582" s="766"/>
      <c r="K582" s="766"/>
      <c r="L582" s="766"/>
      <c r="M582" s="766"/>
      <c r="N582" s="766"/>
      <c r="O582" s="766"/>
      <c r="P582" s="766"/>
      <c r="Q582" s="766"/>
      <c r="R582" s="766"/>
      <c r="S582" s="766"/>
      <c r="T582" s="766"/>
      <c r="U582" s="766"/>
      <c r="V582" s="766"/>
      <c r="W582" s="766"/>
      <c r="X582" s="766"/>
      <c r="Y582" s="766"/>
      <c r="Z582" s="766"/>
    </row>
    <row r="583" spans="1:26" ht="15.75" customHeight="1" x14ac:dyDescent="0.25">
      <c r="A583" s="766"/>
      <c r="B583" s="766"/>
      <c r="C583" s="766"/>
      <c r="D583" s="766"/>
      <c r="E583" s="766"/>
      <c r="F583" s="766"/>
      <c r="G583" s="766"/>
      <c r="H583" s="766"/>
      <c r="I583" s="766"/>
      <c r="J583" s="766"/>
      <c r="K583" s="766"/>
      <c r="L583" s="766"/>
      <c r="M583" s="766"/>
      <c r="N583" s="766"/>
      <c r="O583" s="766"/>
      <c r="P583" s="766"/>
      <c r="Q583" s="766"/>
      <c r="R583" s="766"/>
      <c r="S583" s="766"/>
      <c r="T583" s="766"/>
      <c r="U583" s="766"/>
      <c r="V583" s="766"/>
      <c r="W583" s="766"/>
      <c r="X583" s="766"/>
      <c r="Y583" s="766"/>
      <c r="Z583" s="766"/>
    </row>
    <row r="584" spans="1:26" ht="15.75" customHeight="1" x14ac:dyDescent="0.25">
      <c r="A584" s="766"/>
      <c r="B584" s="766"/>
      <c r="C584" s="766"/>
      <c r="D584" s="766"/>
      <c r="E584" s="766"/>
      <c r="F584" s="766"/>
      <c r="G584" s="766"/>
      <c r="H584" s="766"/>
      <c r="I584" s="766"/>
      <c r="J584" s="766"/>
      <c r="K584" s="766"/>
      <c r="L584" s="766"/>
      <c r="M584" s="766"/>
      <c r="N584" s="766"/>
      <c r="O584" s="766"/>
      <c r="P584" s="766"/>
      <c r="Q584" s="766"/>
      <c r="R584" s="766"/>
      <c r="S584" s="766"/>
      <c r="T584" s="766"/>
      <c r="U584" s="766"/>
      <c r="V584" s="766"/>
      <c r="W584" s="766"/>
      <c r="X584" s="766"/>
      <c r="Y584" s="766"/>
      <c r="Z584" s="766"/>
    </row>
    <row r="585" spans="1:26" ht="15.75" customHeight="1" x14ac:dyDescent="0.25">
      <c r="A585" s="766"/>
      <c r="B585" s="766"/>
      <c r="C585" s="766"/>
      <c r="D585" s="766"/>
      <c r="E585" s="766"/>
      <c r="F585" s="766"/>
      <c r="G585" s="766"/>
      <c r="H585" s="766"/>
      <c r="I585" s="766"/>
      <c r="J585" s="766"/>
      <c r="K585" s="766"/>
      <c r="L585" s="766"/>
      <c r="M585" s="766"/>
      <c r="N585" s="766"/>
      <c r="O585" s="766"/>
      <c r="P585" s="766"/>
      <c r="Q585" s="766"/>
      <c r="R585" s="766"/>
      <c r="S585" s="766"/>
      <c r="T585" s="766"/>
      <c r="U585" s="766"/>
      <c r="V585" s="766"/>
      <c r="W585" s="766"/>
      <c r="X585" s="766"/>
      <c r="Y585" s="766"/>
      <c r="Z585" s="766"/>
    </row>
    <row r="586" spans="1:26" ht="15.75" customHeight="1" x14ac:dyDescent="0.25">
      <c r="A586" s="766"/>
      <c r="B586" s="766"/>
      <c r="C586" s="766"/>
      <c r="D586" s="766"/>
      <c r="E586" s="766"/>
      <c r="F586" s="766"/>
      <c r="G586" s="766"/>
      <c r="H586" s="766"/>
      <c r="I586" s="766"/>
      <c r="J586" s="766"/>
      <c r="K586" s="766"/>
      <c r="L586" s="766"/>
      <c r="M586" s="766"/>
      <c r="N586" s="766"/>
      <c r="O586" s="766"/>
      <c r="P586" s="766"/>
      <c r="Q586" s="766"/>
      <c r="R586" s="766"/>
      <c r="S586" s="766"/>
      <c r="T586" s="766"/>
      <c r="U586" s="766"/>
      <c r="V586" s="766"/>
      <c r="W586" s="766"/>
      <c r="X586" s="766"/>
      <c r="Y586" s="766"/>
      <c r="Z586" s="766"/>
    </row>
    <row r="587" spans="1:26" ht="15.75" customHeight="1" x14ac:dyDescent="0.25">
      <c r="A587" s="766"/>
      <c r="B587" s="766"/>
      <c r="C587" s="766"/>
      <c r="D587" s="766"/>
      <c r="E587" s="766"/>
      <c r="F587" s="766"/>
      <c r="G587" s="766"/>
      <c r="H587" s="766"/>
      <c r="I587" s="766"/>
      <c r="J587" s="766"/>
      <c r="K587" s="766"/>
      <c r="L587" s="766"/>
      <c r="M587" s="766"/>
      <c r="N587" s="766"/>
      <c r="O587" s="766"/>
      <c r="P587" s="766"/>
      <c r="Q587" s="766"/>
      <c r="R587" s="766"/>
      <c r="S587" s="766"/>
      <c r="T587" s="766"/>
      <c r="U587" s="766"/>
      <c r="V587" s="766"/>
      <c r="W587" s="766"/>
      <c r="X587" s="766"/>
      <c r="Y587" s="766"/>
      <c r="Z587" s="766"/>
    </row>
    <row r="588" spans="1:26" ht="15.75" customHeight="1" x14ac:dyDescent="0.25">
      <c r="A588" s="766"/>
      <c r="B588" s="766"/>
      <c r="C588" s="766"/>
      <c r="D588" s="766"/>
      <c r="E588" s="766"/>
      <c r="F588" s="766"/>
      <c r="G588" s="766"/>
      <c r="H588" s="766"/>
      <c r="I588" s="766"/>
      <c r="J588" s="766"/>
      <c r="K588" s="766"/>
      <c r="L588" s="766"/>
      <c r="M588" s="766"/>
      <c r="N588" s="766"/>
      <c r="O588" s="766"/>
      <c r="P588" s="766"/>
      <c r="Q588" s="766"/>
      <c r="R588" s="766"/>
      <c r="S588" s="766"/>
      <c r="T588" s="766"/>
      <c r="U588" s="766"/>
      <c r="V588" s="766"/>
      <c r="W588" s="766"/>
      <c r="X588" s="766"/>
      <c r="Y588" s="766"/>
      <c r="Z588" s="766"/>
    </row>
    <row r="589" spans="1:26" ht="15.75" customHeight="1" x14ac:dyDescent="0.25">
      <c r="A589" s="766"/>
      <c r="B589" s="766"/>
      <c r="C589" s="766"/>
      <c r="D589" s="766"/>
      <c r="E589" s="766"/>
      <c r="F589" s="766"/>
      <c r="G589" s="766"/>
      <c r="H589" s="766"/>
      <c r="I589" s="766"/>
      <c r="J589" s="766"/>
      <c r="K589" s="766"/>
      <c r="L589" s="766"/>
      <c r="M589" s="766"/>
      <c r="N589" s="766"/>
      <c r="O589" s="766"/>
      <c r="P589" s="766"/>
      <c r="Q589" s="766"/>
      <c r="R589" s="766"/>
      <c r="S589" s="766"/>
      <c r="T589" s="766"/>
      <c r="U589" s="766"/>
      <c r="V589" s="766"/>
      <c r="W589" s="766"/>
      <c r="X589" s="766"/>
      <c r="Y589" s="766"/>
      <c r="Z589" s="766"/>
    </row>
    <row r="590" spans="1:26" ht="15.75" customHeight="1" x14ac:dyDescent="0.25">
      <c r="A590" s="766"/>
      <c r="B590" s="766"/>
      <c r="C590" s="766"/>
      <c r="D590" s="766"/>
      <c r="E590" s="766"/>
      <c r="F590" s="766"/>
      <c r="G590" s="766"/>
      <c r="H590" s="766"/>
      <c r="I590" s="766"/>
      <c r="J590" s="766"/>
      <c r="K590" s="766"/>
      <c r="L590" s="766"/>
      <c r="M590" s="766"/>
      <c r="N590" s="766"/>
      <c r="O590" s="766"/>
      <c r="P590" s="766"/>
      <c r="Q590" s="766"/>
      <c r="R590" s="766"/>
      <c r="S590" s="766"/>
      <c r="T590" s="766"/>
      <c r="U590" s="766"/>
      <c r="V590" s="766"/>
      <c r="W590" s="766"/>
      <c r="X590" s="766"/>
      <c r="Y590" s="766"/>
      <c r="Z590" s="766"/>
    </row>
    <row r="591" spans="1:26" ht="15.75" customHeight="1" x14ac:dyDescent="0.25">
      <c r="A591" s="766"/>
      <c r="B591" s="766"/>
      <c r="C591" s="766"/>
      <c r="D591" s="766"/>
      <c r="E591" s="766"/>
      <c r="F591" s="766"/>
      <c r="G591" s="766"/>
      <c r="H591" s="766"/>
      <c r="I591" s="766"/>
      <c r="J591" s="766"/>
      <c r="K591" s="766"/>
      <c r="L591" s="766"/>
      <c r="M591" s="766"/>
      <c r="N591" s="766"/>
      <c r="O591" s="766"/>
      <c r="P591" s="766"/>
      <c r="Q591" s="766"/>
      <c r="R591" s="766"/>
      <c r="S591" s="766"/>
      <c r="T591" s="766"/>
      <c r="U591" s="766"/>
      <c r="V591" s="766"/>
      <c r="W591" s="766"/>
      <c r="X591" s="766"/>
      <c r="Y591" s="766"/>
      <c r="Z591" s="766"/>
    </row>
    <row r="592" spans="1:26" ht="15.75" customHeight="1" x14ac:dyDescent="0.25">
      <c r="A592" s="766"/>
      <c r="B592" s="766"/>
      <c r="C592" s="766"/>
      <c r="D592" s="766"/>
      <c r="E592" s="766"/>
      <c r="F592" s="766"/>
      <c r="G592" s="766"/>
      <c r="H592" s="766"/>
      <c r="I592" s="766"/>
      <c r="J592" s="766"/>
      <c r="K592" s="766"/>
      <c r="L592" s="766"/>
      <c r="M592" s="766"/>
      <c r="N592" s="766"/>
      <c r="O592" s="766"/>
      <c r="P592" s="766"/>
      <c r="Q592" s="766"/>
      <c r="R592" s="766"/>
      <c r="S592" s="766"/>
      <c r="T592" s="766"/>
      <c r="U592" s="766"/>
      <c r="V592" s="766"/>
      <c r="W592" s="766"/>
      <c r="X592" s="766"/>
      <c r="Y592" s="766"/>
      <c r="Z592" s="766"/>
    </row>
    <row r="593" spans="1:26" ht="15.75" customHeight="1" x14ac:dyDescent="0.25">
      <c r="A593" s="766"/>
      <c r="B593" s="766"/>
      <c r="C593" s="766"/>
      <c r="D593" s="766"/>
      <c r="E593" s="766"/>
      <c r="F593" s="766"/>
      <c r="G593" s="766"/>
      <c r="H593" s="766"/>
      <c r="I593" s="766"/>
      <c r="J593" s="766"/>
      <c r="K593" s="766"/>
      <c r="L593" s="766"/>
      <c r="M593" s="766"/>
      <c r="N593" s="766"/>
      <c r="O593" s="766"/>
      <c r="P593" s="766"/>
      <c r="Q593" s="766"/>
      <c r="R593" s="766"/>
      <c r="S593" s="766"/>
      <c r="T593" s="766"/>
      <c r="U593" s="766"/>
      <c r="V593" s="766"/>
      <c r="W593" s="766"/>
      <c r="X593" s="766"/>
      <c r="Y593" s="766"/>
      <c r="Z593" s="766"/>
    </row>
    <row r="594" spans="1:26" ht="15.75" customHeight="1" x14ac:dyDescent="0.25">
      <c r="A594" s="766"/>
      <c r="B594" s="766"/>
      <c r="C594" s="766"/>
      <c r="D594" s="766"/>
      <c r="E594" s="766"/>
      <c r="F594" s="766"/>
      <c r="G594" s="766"/>
      <c r="H594" s="766"/>
      <c r="I594" s="766"/>
      <c r="J594" s="766"/>
      <c r="K594" s="766"/>
      <c r="L594" s="766"/>
      <c r="M594" s="766"/>
      <c r="N594" s="766"/>
      <c r="O594" s="766"/>
      <c r="P594" s="766"/>
      <c r="Q594" s="766"/>
      <c r="R594" s="766"/>
      <c r="S594" s="766"/>
      <c r="T594" s="766"/>
      <c r="U594" s="766"/>
      <c r="V594" s="766"/>
      <c r="W594" s="766"/>
      <c r="X594" s="766"/>
      <c r="Y594" s="766"/>
      <c r="Z594" s="766"/>
    </row>
    <row r="595" spans="1:26" ht="15.75" customHeight="1" x14ac:dyDescent="0.25">
      <c r="A595" s="766"/>
      <c r="B595" s="766"/>
      <c r="C595" s="766"/>
      <c r="D595" s="766"/>
      <c r="E595" s="766"/>
      <c r="F595" s="766"/>
      <c r="G595" s="766"/>
      <c r="H595" s="766"/>
      <c r="I595" s="766"/>
      <c r="J595" s="766"/>
      <c r="K595" s="766"/>
      <c r="L595" s="766"/>
      <c r="M595" s="766"/>
      <c r="N595" s="766"/>
      <c r="O595" s="766"/>
      <c r="P595" s="766"/>
      <c r="Q595" s="766"/>
      <c r="R595" s="766"/>
      <c r="S595" s="766"/>
      <c r="T595" s="766"/>
      <c r="U595" s="766"/>
      <c r="V595" s="766"/>
      <c r="W595" s="766"/>
      <c r="X595" s="766"/>
      <c r="Y595" s="766"/>
      <c r="Z595" s="766"/>
    </row>
    <row r="596" spans="1:26" ht="15.75" customHeight="1" x14ac:dyDescent="0.25">
      <c r="A596" s="766"/>
      <c r="B596" s="766"/>
      <c r="C596" s="766"/>
      <c r="D596" s="766"/>
      <c r="E596" s="766"/>
      <c r="F596" s="766"/>
      <c r="G596" s="766"/>
      <c r="H596" s="766"/>
      <c r="I596" s="766"/>
      <c r="J596" s="766"/>
      <c r="K596" s="766"/>
      <c r="L596" s="766"/>
      <c r="M596" s="766"/>
      <c r="N596" s="766"/>
      <c r="O596" s="766"/>
      <c r="P596" s="766"/>
      <c r="Q596" s="766"/>
      <c r="R596" s="766"/>
      <c r="S596" s="766"/>
      <c r="T596" s="766"/>
      <c r="U596" s="766"/>
      <c r="V596" s="766"/>
      <c r="W596" s="766"/>
      <c r="X596" s="766"/>
      <c r="Y596" s="766"/>
      <c r="Z596" s="766"/>
    </row>
    <row r="597" spans="1:26" ht="15.75" customHeight="1" x14ac:dyDescent="0.25">
      <c r="A597" s="766"/>
      <c r="B597" s="766"/>
      <c r="C597" s="766"/>
      <c r="D597" s="766"/>
      <c r="E597" s="766"/>
      <c r="F597" s="766"/>
      <c r="G597" s="766"/>
      <c r="H597" s="766"/>
      <c r="I597" s="766"/>
      <c r="J597" s="766"/>
      <c r="K597" s="766"/>
      <c r="L597" s="766"/>
      <c r="M597" s="766"/>
      <c r="N597" s="766"/>
      <c r="O597" s="766"/>
      <c r="P597" s="766"/>
      <c r="Q597" s="766"/>
      <c r="R597" s="766"/>
      <c r="S597" s="766"/>
      <c r="T597" s="766"/>
      <c r="U597" s="766"/>
      <c r="V597" s="766"/>
      <c r="W597" s="766"/>
      <c r="X597" s="766"/>
      <c r="Y597" s="766"/>
      <c r="Z597" s="766"/>
    </row>
    <row r="598" spans="1:26" ht="15.75" customHeight="1" x14ac:dyDescent="0.25">
      <c r="A598" s="766"/>
      <c r="B598" s="766"/>
      <c r="C598" s="766"/>
      <c r="D598" s="766"/>
      <c r="E598" s="766"/>
      <c r="F598" s="766"/>
      <c r="G598" s="766"/>
      <c r="H598" s="766"/>
      <c r="I598" s="766"/>
      <c r="J598" s="766"/>
      <c r="K598" s="766"/>
      <c r="L598" s="766"/>
      <c r="M598" s="766"/>
      <c r="N598" s="766"/>
      <c r="O598" s="766"/>
      <c r="P598" s="766"/>
      <c r="Q598" s="766"/>
      <c r="R598" s="766"/>
      <c r="S598" s="766"/>
      <c r="T598" s="766"/>
      <c r="U598" s="766"/>
      <c r="V598" s="766"/>
      <c r="W598" s="766"/>
      <c r="X598" s="766"/>
      <c r="Y598" s="766"/>
      <c r="Z598" s="766"/>
    </row>
    <row r="599" spans="1:26" ht="15.75" customHeight="1" x14ac:dyDescent="0.25">
      <c r="A599" s="766"/>
      <c r="B599" s="766"/>
      <c r="C599" s="766"/>
      <c r="D599" s="766"/>
      <c r="E599" s="766"/>
      <c r="F599" s="766"/>
      <c r="G599" s="766"/>
      <c r="H599" s="766"/>
      <c r="I599" s="766"/>
      <c r="J599" s="766"/>
      <c r="K599" s="766"/>
      <c r="L599" s="766"/>
      <c r="M599" s="766"/>
      <c r="N599" s="766"/>
      <c r="O599" s="766"/>
      <c r="P599" s="766"/>
      <c r="Q599" s="766"/>
      <c r="R599" s="766"/>
      <c r="S599" s="766"/>
      <c r="T599" s="766"/>
      <c r="U599" s="766"/>
      <c r="V599" s="766"/>
      <c r="W599" s="766"/>
      <c r="X599" s="766"/>
      <c r="Y599" s="766"/>
      <c r="Z599" s="766"/>
    </row>
    <row r="600" spans="1:26" ht="15.75" customHeight="1" x14ac:dyDescent="0.25">
      <c r="A600" s="766"/>
      <c r="B600" s="766"/>
      <c r="C600" s="766"/>
      <c r="D600" s="766"/>
      <c r="E600" s="766"/>
      <c r="F600" s="766"/>
      <c r="G600" s="766"/>
      <c r="H600" s="766"/>
      <c r="I600" s="766"/>
      <c r="J600" s="766"/>
      <c r="K600" s="766"/>
      <c r="L600" s="766"/>
      <c r="M600" s="766"/>
      <c r="N600" s="766"/>
      <c r="O600" s="766"/>
      <c r="P600" s="766"/>
      <c r="Q600" s="766"/>
      <c r="R600" s="766"/>
      <c r="S600" s="766"/>
      <c r="T600" s="766"/>
      <c r="U600" s="766"/>
      <c r="V600" s="766"/>
      <c r="W600" s="766"/>
      <c r="X600" s="766"/>
      <c r="Y600" s="766"/>
      <c r="Z600" s="766"/>
    </row>
    <row r="601" spans="1:26" ht="15.75" customHeight="1" x14ac:dyDescent="0.25">
      <c r="A601" s="766"/>
      <c r="B601" s="766"/>
      <c r="C601" s="766"/>
      <c r="D601" s="766"/>
      <c r="E601" s="766"/>
      <c r="F601" s="766"/>
      <c r="G601" s="766"/>
      <c r="H601" s="766"/>
      <c r="I601" s="766"/>
      <c r="J601" s="766"/>
      <c r="K601" s="766"/>
      <c r="L601" s="766"/>
      <c r="M601" s="766"/>
      <c r="N601" s="766"/>
      <c r="O601" s="766"/>
      <c r="P601" s="766"/>
      <c r="Q601" s="766"/>
      <c r="R601" s="766"/>
      <c r="S601" s="766"/>
      <c r="T601" s="766"/>
      <c r="U601" s="766"/>
      <c r="V601" s="766"/>
      <c r="W601" s="766"/>
      <c r="X601" s="766"/>
      <c r="Y601" s="766"/>
      <c r="Z601" s="766"/>
    </row>
    <row r="602" spans="1:26" ht="15.75" customHeight="1" x14ac:dyDescent="0.25">
      <c r="A602" s="766"/>
      <c r="B602" s="766"/>
      <c r="C602" s="766"/>
      <c r="D602" s="766"/>
      <c r="E602" s="766"/>
      <c r="F602" s="766"/>
      <c r="G602" s="766"/>
      <c r="H602" s="766"/>
      <c r="I602" s="766"/>
      <c r="J602" s="766"/>
      <c r="K602" s="766"/>
      <c r="L602" s="766"/>
      <c r="M602" s="766"/>
      <c r="N602" s="766"/>
      <c r="O602" s="766"/>
      <c r="P602" s="766"/>
      <c r="Q602" s="766"/>
      <c r="R602" s="766"/>
      <c r="S602" s="766"/>
      <c r="T602" s="766"/>
      <c r="U602" s="766"/>
      <c r="V602" s="766"/>
      <c r="W602" s="766"/>
      <c r="X602" s="766"/>
      <c r="Y602" s="766"/>
      <c r="Z602" s="766"/>
    </row>
    <row r="603" spans="1:26" ht="15.75" customHeight="1" x14ac:dyDescent="0.25">
      <c r="A603" s="766"/>
      <c r="B603" s="766"/>
      <c r="C603" s="766"/>
      <c r="D603" s="766"/>
      <c r="E603" s="766"/>
      <c r="F603" s="766"/>
      <c r="G603" s="766"/>
      <c r="H603" s="766"/>
      <c r="I603" s="766"/>
      <c r="J603" s="766"/>
      <c r="K603" s="766"/>
      <c r="L603" s="766"/>
      <c r="M603" s="766"/>
      <c r="N603" s="766"/>
      <c r="O603" s="766"/>
      <c r="P603" s="766"/>
      <c r="Q603" s="766"/>
      <c r="R603" s="766"/>
      <c r="S603" s="766"/>
      <c r="T603" s="766"/>
      <c r="U603" s="766"/>
      <c r="V603" s="766"/>
      <c r="W603" s="766"/>
      <c r="X603" s="766"/>
      <c r="Y603" s="766"/>
      <c r="Z603" s="766"/>
    </row>
    <row r="604" spans="1:26" ht="15.75" customHeight="1" x14ac:dyDescent="0.25">
      <c r="A604" s="766"/>
      <c r="B604" s="766"/>
      <c r="C604" s="766"/>
      <c r="D604" s="766"/>
      <c r="E604" s="766"/>
      <c r="F604" s="766"/>
      <c r="G604" s="766"/>
      <c r="H604" s="766"/>
      <c r="I604" s="766"/>
      <c r="J604" s="766"/>
      <c r="K604" s="766"/>
      <c r="L604" s="766"/>
      <c r="M604" s="766"/>
      <c r="N604" s="766"/>
      <c r="O604" s="766"/>
      <c r="P604" s="766"/>
      <c r="Q604" s="766"/>
      <c r="R604" s="766"/>
      <c r="S604" s="766"/>
      <c r="T604" s="766"/>
      <c r="U604" s="766"/>
      <c r="V604" s="766"/>
      <c r="W604" s="766"/>
      <c r="X604" s="766"/>
      <c r="Y604" s="766"/>
      <c r="Z604" s="766"/>
    </row>
    <row r="605" spans="1:26" ht="15.75" customHeight="1" x14ac:dyDescent="0.25">
      <c r="A605" s="766"/>
      <c r="B605" s="766"/>
      <c r="C605" s="766"/>
      <c r="D605" s="766"/>
      <c r="E605" s="766"/>
      <c r="F605" s="766"/>
      <c r="G605" s="766"/>
      <c r="H605" s="766"/>
      <c r="I605" s="766"/>
      <c r="J605" s="766"/>
      <c r="K605" s="766"/>
      <c r="L605" s="766"/>
      <c r="M605" s="766"/>
      <c r="N605" s="766"/>
      <c r="O605" s="766"/>
      <c r="P605" s="766"/>
      <c r="Q605" s="766"/>
      <c r="R605" s="766"/>
      <c r="S605" s="766"/>
      <c r="T605" s="766"/>
      <c r="U605" s="766"/>
      <c r="V605" s="766"/>
      <c r="W605" s="766"/>
      <c r="X605" s="766"/>
      <c r="Y605" s="766"/>
      <c r="Z605" s="766"/>
    </row>
    <row r="606" spans="1:26" ht="15.75" customHeight="1" x14ac:dyDescent="0.25">
      <c r="A606" s="766"/>
      <c r="B606" s="766"/>
      <c r="C606" s="766"/>
      <c r="D606" s="766"/>
      <c r="E606" s="766"/>
      <c r="F606" s="766"/>
      <c r="G606" s="766"/>
      <c r="H606" s="766"/>
      <c r="I606" s="766"/>
      <c r="J606" s="766"/>
      <c r="K606" s="766"/>
      <c r="L606" s="766"/>
      <c r="M606" s="766"/>
      <c r="N606" s="766"/>
      <c r="O606" s="766"/>
      <c r="P606" s="766"/>
      <c r="Q606" s="766"/>
      <c r="R606" s="766"/>
      <c r="S606" s="766"/>
      <c r="T606" s="766"/>
      <c r="U606" s="766"/>
      <c r="V606" s="766"/>
      <c r="W606" s="766"/>
      <c r="X606" s="766"/>
      <c r="Y606" s="766"/>
      <c r="Z606" s="766"/>
    </row>
    <row r="607" spans="1:26" ht="15.75" customHeight="1" x14ac:dyDescent="0.25">
      <c r="A607" s="766"/>
      <c r="B607" s="766"/>
      <c r="C607" s="766"/>
      <c r="D607" s="766"/>
      <c r="E607" s="766"/>
      <c r="F607" s="766"/>
      <c r="G607" s="766"/>
      <c r="H607" s="766"/>
      <c r="I607" s="766"/>
      <c r="J607" s="766"/>
      <c r="K607" s="766"/>
      <c r="L607" s="766"/>
      <c r="M607" s="766"/>
      <c r="N607" s="766"/>
      <c r="O607" s="766"/>
      <c r="P607" s="766"/>
      <c r="Q607" s="766"/>
      <c r="R607" s="766"/>
      <c r="S607" s="766"/>
      <c r="T607" s="766"/>
      <c r="U607" s="766"/>
      <c r="V607" s="766"/>
      <c r="W607" s="766"/>
      <c r="X607" s="766"/>
      <c r="Y607" s="766"/>
      <c r="Z607" s="766"/>
    </row>
    <row r="608" spans="1:26" ht="15.75" customHeight="1" x14ac:dyDescent="0.25">
      <c r="A608" s="766"/>
      <c r="B608" s="766"/>
      <c r="C608" s="766"/>
      <c r="D608" s="766"/>
      <c r="E608" s="766"/>
      <c r="F608" s="766"/>
      <c r="G608" s="766"/>
      <c r="H608" s="766"/>
      <c r="I608" s="766"/>
      <c r="J608" s="766"/>
      <c r="K608" s="766"/>
      <c r="L608" s="766"/>
      <c r="M608" s="766"/>
      <c r="N608" s="766"/>
      <c r="O608" s="766"/>
      <c r="P608" s="766"/>
      <c r="Q608" s="766"/>
      <c r="R608" s="766"/>
      <c r="S608" s="766"/>
      <c r="T608" s="766"/>
      <c r="U608" s="766"/>
      <c r="V608" s="766"/>
      <c r="W608" s="766"/>
      <c r="X608" s="766"/>
      <c r="Y608" s="766"/>
      <c r="Z608" s="766"/>
    </row>
    <row r="609" spans="1:26" ht="15.75" customHeight="1" x14ac:dyDescent="0.25">
      <c r="A609" s="766"/>
      <c r="B609" s="766"/>
      <c r="C609" s="766"/>
      <c r="D609" s="766"/>
      <c r="E609" s="766"/>
      <c r="F609" s="766"/>
      <c r="G609" s="766"/>
      <c r="H609" s="766"/>
      <c r="I609" s="766"/>
      <c r="J609" s="766"/>
      <c r="K609" s="766"/>
      <c r="L609" s="766"/>
      <c r="M609" s="766"/>
      <c r="N609" s="766"/>
      <c r="O609" s="766"/>
      <c r="P609" s="766"/>
      <c r="Q609" s="766"/>
      <c r="R609" s="766"/>
      <c r="S609" s="766"/>
      <c r="T609" s="766"/>
      <c r="U609" s="766"/>
      <c r="V609" s="766"/>
      <c r="W609" s="766"/>
      <c r="X609" s="766"/>
      <c r="Y609" s="766"/>
      <c r="Z609" s="766"/>
    </row>
    <row r="610" spans="1:26" ht="15.75" customHeight="1" x14ac:dyDescent="0.25">
      <c r="A610" s="766"/>
      <c r="B610" s="766"/>
      <c r="C610" s="766"/>
      <c r="D610" s="766"/>
      <c r="E610" s="766"/>
      <c r="F610" s="766"/>
      <c r="G610" s="766"/>
      <c r="H610" s="766"/>
      <c r="I610" s="766"/>
      <c r="J610" s="766"/>
      <c r="K610" s="766"/>
      <c r="L610" s="766"/>
      <c r="M610" s="766"/>
      <c r="N610" s="766"/>
      <c r="O610" s="766"/>
      <c r="P610" s="766"/>
      <c r="Q610" s="766"/>
      <c r="R610" s="766"/>
      <c r="S610" s="766"/>
      <c r="T610" s="766"/>
      <c r="U610" s="766"/>
      <c r="V610" s="766"/>
      <c r="W610" s="766"/>
      <c r="X610" s="766"/>
      <c r="Y610" s="766"/>
      <c r="Z610" s="766"/>
    </row>
    <row r="611" spans="1:26" ht="15.75" customHeight="1" x14ac:dyDescent="0.25">
      <c r="A611" s="766"/>
      <c r="B611" s="766"/>
      <c r="C611" s="766"/>
      <c r="D611" s="766"/>
      <c r="E611" s="766"/>
      <c r="F611" s="766"/>
      <c r="G611" s="766"/>
      <c r="H611" s="766"/>
      <c r="I611" s="766"/>
      <c r="J611" s="766"/>
      <c r="K611" s="766"/>
      <c r="L611" s="766"/>
      <c r="M611" s="766"/>
      <c r="N611" s="766"/>
      <c r="O611" s="766"/>
      <c r="P611" s="766"/>
      <c r="Q611" s="766"/>
      <c r="R611" s="766"/>
      <c r="S611" s="766"/>
      <c r="T611" s="766"/>
      <c r="U611" s="766"/>
      <c r="V611" s="766"/>
      <c r="W611" s="766"/>
      <c r="X611" s="766"/>
      <c r="Y611" s="766"/>
      <c r="Z611" s="766"/>
    </row>
    <row r="612" spans="1:26" ht="15.75" customHeight="1" x14ac:dyDescent="0.25">
      <c r="A612" s="766"/>
      <c r="B612" s="766"/>
      <c r="C612" s="766"/>
      <c r="D612" s="766"/>
      <c r="E612" s="766"/>
      <c r="F612" s="766"/>
      <c r="G612" s="766"/>
      <c r="H612" s="766"/>
      <c r="I612" s="766"/>
      <c r="J612" s="766"/>
      <c r="K612" s="766"/>
      <c r="L612" s="766"/>
      <c r="M612" s="766"/>
      <c r="N612" s="766"/>
      <c r="O612" s="766"/>
      <c r="P612" s="766"/>
      <c r="Q612" s="766"/>
      <c r="R612" s="766"/>
      <c r="S612" s="766"/>
      <c r="T612" s="766"/>
      <c r="U612" s="766"/>
      <c r="V612" s="766"/>
      <c r="W612" s="766"/>
      <c r="X612" s="766"/>
      <c r="Y612" s="766"/>
      <c r="Z612" s="766"/>
    </row>
    <row r="613" spans="1:26" ht="15.75" customHeight="1" x14ac:dyDescent="0.25">
      <c r="A613" s="766"/>
      <c r="B613" s="766"/>
      <c r="C613" s="766"/>
      <c r="D613" s="766"/>
      <c r="E613" s="766"/>
      <c r="F613" s="766"/>
      <c r="G613" s="766"/>
      <c r="H613" s="766"/>
      <c r="I613" s="766"/>
      <c r="J613" s="766"/>
      <c r="K613" s="766"/>
      <c r="L613" s="766"/>
      <c r="M613" s="766"/>
      <c r="N613" s="766"/>
      <c r="O613" s="766"/>
      <c r="P613" s="766"/>
      <c r="Q613" s="766"/>
      <c r="R613" s="766"/>
      <c r="S613" s="766"/>
      <c r="T613" s="766"/>
      <c r="U613" s="766"/>
      <c r="V613" s="766"/>
      <c r="W613" s="766"/>
      <c r="X613" s="766"/>
      <c r="Y613" s="766"/>
      <c r="Z613" s="766"/>
    </row>
    <row r="614" spans="1:26" ht="15.75" customHeight="1" x14ac:dyDescent="0.25">
      <c r="A614" s="766"/>
      <c r="B614" s="766"/>
      <c r="C614" s="766"/>
      <c r="D614" s="766"/>
      <c r="E614" s="766"/>
      <c r="F614" s="766"/>
      <c r="G614" s="766"/>
      <c r="H614" s="766"/>
      <c r="I614" s="766"/>
      <c r="J614" s="766"/>
      <c r="K614" s="766"/>
      <c r="L614" s="766"/>
      <c r="M614" s="766"/>
      <c r="N614" s="766"/>
      <c r="O614" s="766"/>
      <c r="P614" s="766"/>
      <c r="Q614" s="766"/>
      <c r="R614" s="766"/>
      <c r="S614" s="766"/>
      <c r="T614" s="766"/>
      <c r="U614" s="766"/>
      <c r="V614" s="766"/>
      <c r="W614" s="766"/>
      <c r="X614" s="766"/>
      <c r="Y614" s="766"/>
      <c r="Z614" s="766"/>
    </row>
    <row r="615" spans="1:26" ht="15.75" customHeight="1" x14ac:dyDescent="0.25">
      <c r="A615" s="766"/>
      <c r="B615" s="766"/>
      <c r="C615" s="766"/>
      <c r="D615" s="766"/>
      <c r="E615" s="766"/>
      <c r="F615" s="766"/>
      <c r="G615" s="766"/>
      <c r="H615" s="766"/>
      <c r="I615" s="766"/>
      <c r="J615" s="766"/>
      <c r="K615" s="766"/>
      <c r="L615" s="766"/>
      <c r="M615" s="766"/>
      <c r="N615" s="766"/>
      <c r="O615" s="766"/>
      <c r="P615" s="766"/>
      <c r="Q615" s="766"/>
      <c r="R615" s="766"/>
      <c r="S615" s="766"/>
      <c r="T615" s="766"/>
      <c r="U615" s="766"/>
      <c r="V615" s="766"/>
      <c r="W615" s="766"/>
      <c r="X615" s="766"/>
      <c r="Y615" s="766"/>
      <c r="Z615" s="766"/>
    </row>
    <row r="616" spans="1:26" ht="15.75" customHeight="1" x14ac:dyDescent="0.25">
      <c r="A616" s="766"/>
      <c r="B616" s="766"/>
      <c r="C616" s="766"/>
      <c r="D616" s="766"/>
      <c r="E616" s="766"/>
      <c r="F616" s="766"/>
      <c r="G616" s="766"/>
      <c r="H616" s="766"/>
      <c r="I616" s="766"/>
      <c r="J616" s="766"/>
      <c r="K616" s="766"/>
      <c r="L616" s="766"/>
      <c r="M616" s="766"/>
      <c r="N616" s="766"/>
      <c r="O616" s="766"/>
      <c r="P616" s="766"/>
      <c r="Q616" s="766"/>
      <c r="R616" s="766"/>
      <c r="S616" s="766"/>
      <c r="T616" s="766"/>
      <c r="U616" s="766"/>
      <c r="V616" s="766"/>
      <c r="W616" s="766"/>
      <c r="X616" s="766"/>
      <c r="Y616" s="766"/>
      <c r="Z616" s="766"/>
    </row>
    <row r="617" spans="1:26" ht="15.75" customHeight="1" x14ac:dyDescent="0.25">
      <c r="A617" s="766"/>
      <c r="B617" s="766"/>
      <c r="C617" s="766"/>
      <c r="D617" s="766"/>
      <c r="E617" s="766"/>
      <c r="F617" s="766"/>
      <c r="G617" s="766"/>
      <c r="H617" s="766"/>
      <c r="I617" s="766"/>
      <c r="J617" s="766"/>
      <c r="K617" s="766"/>
      <c r="L617" s="766"/>
      <c r="M617" s="766"/>
      <c r="N617" s="766"/>
      <c r="O617" s="766"/>
      <c r="P617" s="766"/>
      <c r="Q617" s="766"/>
      <c r="R617" s="766"/>
      <c r="S617" s="766"/>
      <c r="T617" s="766"/>
      <c r="U617" s="766"/>
      <c r="V617" s="766"/>
      <c r="W617" s="766"/>
      <c r="X617" s="766"/>
      <c r="Y617" s="766"/>
      <c r="Z617" s="766"/>
    </row>
    <row r="618" spans="1:26" ht="15.75" customHeight="1" x14ac:dyDescent="0.25">
      <c r="A618" s="766"/>
      <c r="B618" s="766"/>
      <c r="C618" s="766"/>
      <c r="D618" s="766"/>
      <c r="E618" s="766"/>
      <c r="F618" s="766"/>
      <c r="G618" s="766"/>
      <c r="H618" s="766"/>
      <c r="I618" s="766"/>
      <c r="J618" s="766"/>
      <c r="K618" s="766"/>
      <c r="L618" s="766"/>
      <c r="M618" s="766"/>
      <c r="N618" s="766"/>
      <c r="O618" s="766"/>
      <c r="P618" s="766"/>
      <c r="Q618" s="766"/>
      <c r="R618" s="766"/>
      <c r="S618" s="766"/>
      <c r="T618" s="766"/>
      <c r="U618" s="766"/>
      <c r="V618" s="766"/>
      <c r="W618" s="766"/>
      <c r="X618" s="766"/>
      <c r="Y618" s="766"/>
      <c r="Z618" s="766"/>
    </row>
    <row r="619" spans="1:26" ht="15.75" customHeight="1" x14ac:dyDescent="0.25">
      <c r="A619" s="766"/>
      <c r="B619" s="766"/>
      <c r="C619" s="766"/>
      <c r="D619" s="766"/>
      <c r="E619" s="766"/>
      <c r="F619" s="766"/>
      <c r="G619" s="766"/>
      <c r="H619" s="766"/>
      <c r="I619" s="766"/>
      <c r="J619" s="766"/>
      <c r="K619" s="766"/>
      <c r="L619" s="766"/>
      <c r="M619" s="766"/>
      <c r="N619" s="766"/>
      <c r="O619" s="766"/>
      <c r="P619" s="766"/>
      <c r="Q619" s="766"/>
      <c r="R619" s="766"/>
      <c r="S619" s="766"/>
      <c r="T619" s="766"/>
      <c r="U619" s="766"/>
      <c r="V619" s="766"/>
      <c r="W619" s="766"/>
      <c r="X619" s="766"/>
      <c r="Y619" s="766"/>
      <c r="Z619" s="766"/>
    </row>
    <row r="620" spans="1:26" ht="15.75" customHeight="1" x14ac:dyDescent="0.25">
      <c r="A620" s="766"/>
      <c r="B620" s="766"/>
      <c r="C620" s="766"/>
      <c r="D620" s="766"/>
      <c r="E620" s="766"/>
      <c r="F620" s="766"/>
      <c r="G620" s="766"/>
      <c r="H620" s="766"/>
      <c r="I620" s="766"/>
      <c r="J620" s="766"/>
      <c r="K620" s="766"/>
      <c r="L620" s="766"/>
      <c r="M620" s="766"/>
      <c r="N620" s="766"/>
      <c r="O620" s="766"/>
      <c r="P620" s="766"/>
      <c r="Q620" s="766"/>
      <c r="R620" s="766"/>
      <c r="S620" s="766"/>
      <c r="T620" s="766"/>
      <c r="U620" s="766"/>
      <c r="V620" s="766"/>
      <c r="W620" s="766"/>
      <c r="X620" s="766"/>
      <c r="Y620" s="766"/>
      <c r="Z620" s="766"/>
    </row>
    <row r="621" spans="1:26" ht="15.75" customHeight="1" x14ac:dyDescent="0.25">
      <c r="A621" s="766"/>
      <c r="B621" s="766"/>
      <c r="C621" s="766"/>
      <c r="D621" s="766"/>
      <c r="E621" s="766"/>
      <c r="F621" s="766"/>
      <c r="G621" s="766"/>
      <c r="H621" s="766"/>
      <c r="I621" s="766"/>
      <c r="J621" s="766"/>
      <c r="K621" s="766"/>
      <c r="L621" s="766"/>
      <c r="M621" s="766"/>
      <c r="N621" s="766"/>
      <c r="O621" s="766"/>
      <c r="P621" s="766"/>
      <c r="Q621" s="766"/>
      <c r="R621" s="766"/>
      <c r="S621" s="766"/>
      <c r="T621" s="766"/>
      <c r="U621" s="766"/>
      <c r="V621" s="766"/>
      <c r="W621" s="766"/>
      <c r="X621" s="766"/>
      <c r="Y621" s="766"/>
      <c r="Z621" s="766"/>
    </row>
    <row r="622" spans="1:26" ht="15.75" customHeight="1" x14ac:dyDescent="0.25">
      <c r="A622" s="766"/>
      <c r="B622" s="766"/>
      <c r="C622" s="766"/>
      <c r="D622" s="766"/>
      <c r="E622" s="766"/>
      <c r="F622" s="766"/>
      <c r="G622" s="766"/>
      <c r="H622" s="766"/>
      <c r="I622" s="766"/>
      <c r="J622" s="766"/>
      <c r="K622" s="766"/>
      <c r="L622" s="766"/>
      <c r="M622" s="766"/>
      <c r="N622" s="766"/>
      <c r="O622" s="766"/>
      <c r="P622" s="766"/>
      <c r="Q622" s="766"/>
      <c r="R622" s="766"/>
      <c r="S622" s="766"/>
      <c r="T622" s="766"/>
      <c r="U622" s="766"/>
      <c r="V622" s="766"/>
      <c r="W622" s="766"/>
      <c r="X622" s="766"/>
      <c r="Y622" s="766"/>
      <c r="Z622" s="766"/>
    </row>
    <row r="623" spans="1:26" ht="15.75" customHeight="1" x14ac:dyDescent="0.25">
      <c r="A623" s="766"/>
      <c r="B623" s="766"/>
      <c r="C623" s="766"/>
      <c r="D623" s="766"/>
      <c r="E623" s="766"/>
      <c r="F623" s="766"/>
      <c r="G623" s="766"/>
      <c r="H623" s="766"/>
      <c r="I623" s="766"/>
      <c r="J623" s="766"/>
      <c r="K623" s="766"/>
      <c r="L623" s="766"/>
      <c r="M623" s="766"/>
      <c r="N623" s="766"/>
      <c r="O623" s="766"/>
      <c r="P623" s="766"/>
      <c r="Q623" s="766"/>
      <c r="R623" s="766"/>
      <c r="S623" s="766"/>
      <c r="T623" s="766"/>
      <c r="U623" s="766"/>
      <c r="V623" s="766"/>
      <c r="W623" s="766"/>
      <c r="X623" s="766"/>
      <c r="Y623" s="766"/>
      <c r="Z623" s="766"/>
    </row>
    <row r="624" spans="1:26" ht="15.75" customHeight="1" x14ac:dyDescent="0.25">
      <c r="A624" s="766"/>
      <c r="B624" s="766"/>
      <c r="C624" s="766"/>
      <c r="D624" s="766"/>
      <c r="E624" s="766"/>
      <c r="F624" s="766"/>
      <c r="G624" s="766"/>
      <c r="H624" s="766"/>
      <c r="I624" s="766"/>
      <c r="J624" s="766"/>
      <c r="K624" s="766"/>
      <c r="L624" s="766"/>
      <c r="M624" s="766"/>
      <c r="N624" s="766"/>
      <c r="O624" s="766"/>
      <c r="P624" s="766"/>
      <c r="Q624" s="766"/>
      <c r="R624" s="766"/>
      <c r="S624" s="766"/>
      <c r="T624" s="766"/>
      <c r="U624" s="766"/>
      <c r="V624" s="766"/>
      <c r="W624" s="766"/>
      <c r="X624" s="766"/>
      <c r="Y624" s="766"/>
      <c r="Z624" s="766"/>
    </row>
    <row r="625" spans="1:26" ht="15.75" customHeight="1" x14ac:dyDescent="0.25">
      <c r="A625" s="766"/>
      <c r="B625" s="766"/>
      <c r="C625" s="766"/>
      <c r="D625" s="766"/>
      <c r="E625" s="766"/>
      <c r="F625" s="766"/>
      <c r="G625" s="766"/>
      <c r="H625" s="766"/>
      <c r="I625" s="766"/>
      <c r="J625" s="766"/>
      <c r="K625" s="766"/>
      <c r="L625" s="766"/>
      <c r="M625" s="766"/>
      <c r="N625" s="766"/>
      <c r="O625" s="766"/>
      <c r="P625" s="766"/>
      <c r="Q625" s="766"/>
      <c r="R625" s="766"/>
      <c r="S625" s="766"/>
      <c r="T625" s="766"/>
      <c r="U625" s="766"/>
      <c r="V625" s="766"/>
      <c r="W625" s="766"/>
      <c r="X625" s="766"/>
      <c r="Y625" s="766"/>
      <c r="Z625" s="766"/>
    </row>
    <row r="626" spans="1:26" ht="15.75" customHeight="1" x14ac:dyDescent="0.25">
      <c r="A626" s="766"/>
      <c r="B626" s="766"/>
      <c r="C626" s="766"/>
      <c r="D626" s="766"/>
      <c r="E626" s="766"/>
      <c r="F626" s="766"/>
      <c r="G626" s="766"/>
      <c r="H626" s="766"/>
      <c r="I626" s="766"/>
      <c r="J626" s="766"/>
      <c r="K626" s="766"/>
      <c r="L626" s="766"/>
      <c r="M626" s="766"/>
      <c r="N626" s="766"/>
      <c r="O626" s="766"/>
      <c r="P626" s="766"/>
      <c r="Q626" s="766"/>
      <c r="R626" s="766"/>
      <c r="S626" s="766"/>
      <c r="T626" s="766"/>
      <c r="U626" s="766"/>
      <c r="V626" s="766"/>
      <c r="W626" s="766"/>
      <c r="X626" s="766"/>
      <c r="Y626" s="766"/>
      <c r="Z626" s="766"/>
    </row>
    <row r="627" spans="1:26" ht="15.75" customHeight="1" x14ac:dyDescent="0.25">
      <c r="A627" s="766"/>
      <c r="B627" s="766"/>
      <c r="C627" s="766"/>
      <c r="D627" s="766"/>
      <c r="E627" s="766"/>
      <c r="F627" s="766"/>
      <c r="G627" s="766"/>
      <c r="H627" s="766"/>
      <c r="I627" s="766"/>
      <c r="J627" s="766"/>
      <c r="K627" s="766"/>
      <c r="L627" s="766"/>
      <c r="M627" s="766"/>
      <c r="N627" s="766"/>
      <c r="O627" s="766"/>
      <c r="P627" s="766"/>
      <c r="Q627" s="766"/>
      <c r="R627" s="766"/>
      <c r="S627" s="766"/>
      <c r="T627" s="766"/>
      <c r="U627" s="766"/>
      <c r="V627" s="766"/>
      <c r="W627" s="766"/>
      <c r="X627" s="766"/>
      <c r="Y627" s="766"/>
      <c r="Z627" s="766"/>
    </row>
    <row r="628" spans="1:26" ht="15.75" customHeight="1" x14ac:dyDescent="0.25">
      <c r="A628" s="766"/>
      <c r="B628" s="766"/>
      <c r="C628" s="766"/>
      <c r="D628" s="766"/>
      <c r="E628" s="766"/>
      <c r="F628" s="766"/>
      <c r="G628" s="766"/>
      <c r="H628" s="766"/>
      <c r="I628" s="766"/>
      <c r="J628" s="766"/>
      <c r="K628" s="766"/>
      <c r="L628" s="766"/>
      <c r="M628" s="766"/>
      <c r="N628" s="766"/>
      <c r="O628" s="766"/>
      <c r="P628" s="766"/>
      <c r="Q628" s="766"/>
      <c r="R628" s="766"/>
      <c r="S628" s="766"/>
      <c r="T628" s="766"/>
      <c r="U628" s="766"/>
      <c r="V628" s="766"/>
      <c r="W628" s="766"/>
      <c r="X628" s="766"/>
      <c r="Y628" s="766"/>
      <c r="Z628" s="766"/>
    </row>
    <row r="629" spans="1:26" ht="15.75" customHeight="1" x14ac:dyDescent="0.25">
      <c r="A629" s="766"/>
      <c r="B629" s="766"/>
      <c r="C629" s="766"/>
      <c r="D629" s="766"/>
      <c r="E629" s="766"/>
      <c r="F629" s="766"/>
      <c r="G629" s="766"/>
      <c r="H629" s="766"/>
      <c r="I629" s="766"/>
      <c r="J629" s="766"/>
      <c r="K629" s="766"/>
      <c r="L629" s="766"/>
      <c r="M629" s="766"/>
      <c r="N629" s="766"/>
      <c r="O629" s="766"/>
      <c r="P629" s="766"/>
      <c r="Q629" s="766"/>
      <c r="R629" s="766"/>
      <c r="S629" s="766"/>
      <c r="T629" s="766"/>
      <c r="U629" s="766"/>
      <c r="V629" s="766"/>
      <c r="W629" s="766"/>
      <c r="X629" s="766"/>
      <c r="Y629" s="766"/>
      <c r="Z629" s="766"/>
    </row>
    <row r="630" spans="1:26" ht="15.75" customHeight="1" x14ac:dyDescent="0.25">
      <c r="A630" s="766"/>
      <c r="B630" s="766"/>
      <c r="C630" s="766"/>
      <c r="D630" s="766"/>
      <c r="E630" s="766"/>
      <c r="F630" s="766"/>
      <c r="G630" s="766"/>
      <c r="H630" s="766"/>
      <c r="I630" s="766"/>
      <c r="J630" s="766"/>
      <c r="K630" s="766"/>
      <c r="L630" s="766"/>
      <c r="M630" s="766"/>
      <c r="N630" s="766"/>
      <c r="O630" s="766"/>
      <c r="P630" s="766"/>
      <c r="Q630" s="766"/>
      <c r="R630" s="766"/>
      <c r="S630" s="766"/>
      <c r="T630" s="766"/>
      <c r="U630" s="766"/>
      <c r="V630" s="766"/>
      <c r="W630" s="766"/>
      <c r="X630" s="766"/>
      <c r="Y630" s="766"/>
      <c r="Z630" s="766"/>
    </row>
    <row r="631" spans="1:26" ht="15.75" customHeight="1" x14ac:dyDescent="0.25">
      <c r="A631" s="766"/>
      <c r="B631" s="766"/>
      <c r="C631" s="766"/>
      <c r="D631" s="766"/>
      <c r="E631" s="766"/>
      <c r="F631" s="766"/>
      <c r="G631" s="766"/>
      <c r="H631" s="766"/>
      <c r="I631" s="766"/>
      <c r="J631" s="766"/>
      <c r="K631" s="766"/>
      <c r="L631" s="766"/>
      <c r="M631" s="766"/>
      <c r="N631" s="766"/>
      <c r="O631" s="766"/>
      <c r="P631" s="766"/>
      <c r="Q631" s="766"/>
      <c r="R631" s="766"/>
      <c r="S631" s="766"/>
      <c r="T631" s="766"/>
      <c r="U631" s="766"/>
      <c r="V631" s="766"/>
      <c r="W631" s="766"/>
      <c r="X631" s="766"/>
      <c r="Y631" s="766"/>
      <c r="Z631" s="766"/>
    </row>
    <row r="632" spans="1:26" ht="15.75" customHeight="1" x14ac:dyDescent="0.25">
      <c r="A632" s="766"/>
      <c r="B632" s="766"/>
      <c r="C632" s="766"/>
      <c r="D632" s="766"/>
      <c r="E632" s="766"/>
      <c r="F632" s="766"/>
      <c r="G632" s="766"/>
      <c r="H632" s="766"/>
      <c r="I632" s="766"/>
      <c r="J632" s="766"/>
      <c r="K632" s="766"/>
      <c r="L632" s="766"/>
      <c r="M632" s="766"/>
      <c r="N632" s="766"/>
      <c r="O632" s="766"/>
      <c r="P632" s="766"/>
      <c r="Q632" s="766"/>
      <c r="R632" s="766"/>
      <c r="S632" s="766"/>
      <c r="T632" s="766"/>
      <c r="U632" s="766"/>
      <c r="V632" s="766"/>
      <c r="W632" s="766"/>
      <c r="X632" s="766"/>
      <c r="Y632" s="766"/>
      <c r="Z632" s="766"/>
    </row>
    <row r="633" spans="1:26" ht="15.75" customHeight="1" x14ac:dyDescent="0.25">
      <c r="A633" s="766"/>
      <c r="B633" s="766"/>
      <c r="C633" s="766"/>
      <c r="D633" s="766"/>
      <c r="E633" s="766"/>
      <c r="F633" s="766"/>
      <c r="G633" s="766"/>
      <c r="H633" s="766"/>
      <c r="I633" s="766"/>
      <c r="J633" s="766"/>
      <c r="K633" s="766"/>
      <c r="L633" s="766"/>
      <c r="M633" s="766"/>
      <c r="N633" s="766"/>
      <c r="O633" s="766"/>
      <c r="P633" s="766"/>
      <c r="Q633" s="766"/>
      <c r="R633" s="766"/>
      <c r="S633" s="766"/>
      <c r="T633" s="766"/>
      <c r="U633" s="766"/>
      <c r="V633" s="766"/>
      <c r="W633" s="766"/>
      <c r="X633" s="766"/>
      <c r="Y633" s="766"/>
      <c r="Z633" s="766"/>
    </row>
    <row r="634" spans="1:26" ht="15.75" customHeight="1" x14ac:dyDescent="0.25">
      <c r="A634" s="766"/>
      <c r="B634" s="766"/>
      <c r="C634" s="766"/>
      <c r="D634" s="766"/>
      <c r="E634" s="766"/>
      <c r="F634" s="766"/>
      <c r="G634" s="766"/>
      <c r="H634" s="766"/>
      <c r="I634" s="766"/>
      <c r="J634" s="766"/>
      <c r="K634" s="766"/>
      <c r="L634" s="766"/>
      <c r="M634" s="766"/>
      <c r="N634" s="766"/>
      <c r="O634" s="766"/>
      <c r="P634" s="766"/>
      <c r="Q634" s="766"/>
      <c r="R634" s="766"/>
      <c r="S634" s="766"/>
      <c r="T634" s="766"/>
      <c r="U634" s="766"/>
      <c r="V634" s="766"/>
      <c r="W634" s="766"/>
      <c r="X634" s="766"/>
      <c r="Y634" s="766"/>
      <c r="Z634" s="766"/>
    </row>
    <row r="635" spans="1:26" ht="15.75" customHeight="1" x14ac:dyDescent="0.25">
      <c r="A635" s="766"/>
      <c r="B635" s="766"/>
      <c r="C635" s="766"/>
      <c r="D635" s="766"/>
      <c r="E635" s="766"/>
      <c r="F635" s="766"/>
      <c r="G635" s="766"/>
      <c r="H635" s="766"/>
      <c r="I635" s="766"/>
      <c r="J635" s="766"/>
      <c r="K635" s="766"/>
      <c r="L635" s="766"/>
      <c r="M635" s="766"/>
      <c r="N635" s="766"/>
      <c r="O635" s="766"/>
      <c r="P635" s="766"/>
      <c r="Q635" s="766"/>
      <c r="R635" s="766"/>
      <c r="S635" s="766"/>
      <c r="T635" s="766"/>
      <c r="U635" s="766"/>
      <c r="V635" s="766"/>
      <c r="W635" s="766"/>
      <c r="X635" s="766"/>
      <c r="Y635" s="766"/>
      <c r="Z635" s="766"/>
    </row>
    <row r="636" spans="1:26" ht="15.75" customHeight="1" x14ac:dyDescent="0.25">
      <c r="A636" s="766"/>
      <c r="B636" s="766"/>
      <c r="C636" s="766"/>
      <c r="D636" s="766"/>
      <c r="E636" s="766"/>
      <c r="F636" s="766"/>
      <c r="G636" s="766"/>
      <c r="H636" s="766"/>
      <c r="I636" s="766"/>
      <c r="J636" s="766"/>
      <c r="K636" s="766"/>
      <c r="L636" s="766"/>
      <c r="M636" s="766"/>
      <c r="N636" s="766"/>
      <c r="O636" s="766"/>
      <c r="P636" s="766"/>
      <c r="Q636" s="766"/>
      <c r="R636" s="766"/>
      <c r="S636" s="766"/>
      <c r="T636" s="766"/>
      <c r="U636" s="766"/>
      <c r="V636" s="766"/>
      <c r="W636" s="766"/>
      <c r="X636" s="766"/>
      <c r="Y636" s="766"/>
      <c r="Z636" s="766"/>
    </row>
    <row r="637" spans="1:26" ht="15.75" customHeight="1" x14ac:dyDescent="0.25">
      <c r="A637" s="766"/>
      <c r="B637" s="766"/>
      <c r="C637" s="766"/>
      <c r="D637" s="766"/>
      <c r="E637" s="766"/>
      <c r="F637" s="766"/>
      <c r="G637" s="766"/>
      <c r="H637" s="766"/>
      <c r="I637" s="766"/>
      <c r="J637" s="766"/>
      <c r="K637" s="766"/>
      <c r="L637" s="766"/>
      <c r="M637" s="766"/>
      <c r="N637" s="766"/>
      <c r="O637" s="766"/>
      <c r="P637" s="766"/>
      <c r="Q637" s="766"/>
      <c r="R637" s="766"/>
      <c r="S637" s="766"/>
      <c r="T637" s="766"/>
      <c r="U637" s="766"/>
      <c r="V637" s="766"/>
      <c r="W637" s="766"/>
      <c r="X637" s="766"/>
      <c r="Y637" s="766"/>
      <c r="Z637" s="766"/>
    </row>
    <row r="638" spans="1:26" ht="15.75" customHeight="1" x14ac:dyDescent="0.25">
      <c r="A638" s="766"/>
      <c r="B638" s="766"/>
      <c r="C638" s="766"/>
      <c r="D638" s="766"/>
      <c r="E638" s="766"/>
      <c r="F638" s="766"/>
      <c r="G638" s="766"/>
      <c r="H638" s="766"/>
      <c r="I638" s="766"/>
      <c r="J638" s="766"/>
      <c r="K638" s="766"/>
      <c r="L638" s="766"/>
      <c r="M638" s="766"/>
      <c r="N638" s="766"/>
      <c r="O638" s="766"/>
      <c r="P638" s="766"/>
      <c r="Q638" s="766"/>
      <c r="R638" s="766"/>
      <c r="S638" s="766"/>
      <c r="T638" s="766"/>
      <c r="U638" s="766"/>
      <c r="V638" s="766"/>
      <c r="W638" s="766"/>
      <c r="X638" s="766"/>
      <c r="Y638" s="766"/>
      <c r="Z638" s="766"/>
    </row>
    <row r="639" spans="1:26" ht="15.75" customHeight="1" x14ac:dyDescent="0.25">
      <c r="A639" s="766"/>
      <c r="B639" s="766"/>
      <c r="C639" s="766"/>
      <c r="D639" s="766"/>
      <c r="E639" s="766"/>
      <c r="F639" s="766"/>
      <c r="G639" s="766"/>
      <c r="H639" s="766"/>
      <c r="I639" s="766"/>
      <c r="J639" s="766"/>
      <c r="K639" s="766"/>
      <c r="L639" s="766"/>
      <c r="M639" s="766"/>
      <c r="N639" s="766"/>
      <c r="O639" s="766"/>
      <c r="P639" s="766"/>
      <c r="Q639" s="766"/>
      <c r="R639" s="766"/>
      <c r="S639" s="766"/>
      <c r="T639" s="766"/>
      <c r="U639" s="766"/>
      <c r="V639" s="766"/>
      <c r="W639" s="766"/>
      <c r="X639" s="766"/>
      <c r="Y639" s="766"/>
      <c r="Z639" s="766"/>
    </row>
    <row r="640" spans="1:26" ht="15.75" customHeight="1" x14ac:dyDescent="0.25">
      <c r="A640" s="766"/>
      <c r="B640" s="766"/>
      <c r="C640" s="766"/>
      <c r="D640" s="766"/>
      <c r="E640" s="766"/>
      <c r="F640" s="766"/>
      <c r="G640" s="766"/>
      <c r="H640" s="766"/>
      <c r="I640" s="766"/>
      <c r="J640" s="766"/>
      <c r="K640" s="766"/>
      <c r="L640" s="766"/>
      <c r="M640" s="766"/>
      <c r="N640" s="766"/>
      <c r="O640" s="766"/>
      <c r="P640" s="766"/>
      <c r="Q640" s="766"/>
      <c r="R640" s="766"/>
      <c r="S640" s="766"/>
      <c r="T640" s="766"/>
      <c r="U640" s="766"/>
      <c r="V640" s="766"/>
      <c r="W640" s="766"/>
      <c r="X640" s="766"/>
      <c r="Y640" s="766"/>
      <c r="Z640" s="766"/>
    </row>
    <row r="641" spans="1:26" ht="15.75" customHeight="1" x14ac:dyDescent="0.25">
      <c r="A641" s="766"/>
      <c r="B641" s="766"/>
      <c r="C641" s="766"/>
      <c r="D641" s="766"/>
      <c r="E641" s="766"/>
      <c r="F641" s="766"/>
      <c r="G641" s="766"/>
      <c r="H641" s="766"/>
      <c r="I641" s="766"/>
      <c r="J641" s="766"/>
      <c r="K641" s="766"/>
      <c r="L641" s="766"/>
      <c r="M641" s="766"/>
      <c r="N641" s="766"/>
      <c r="O641" s="766"/>
      <c r="P641" s="766"/>
      <c r="Q641" s="766"/>
      <c r="R641" s="766"/>
      <c r="S641" s="766"/>
      <c r="T641" s="766"/>
      <c r="U641" s="766"/>
      <c r="V641" s="766"/>
      <c r="W641" s="766"/>
      <c r="X641" s="766"/>
      <c r="Y641" s="766"/>
      <c r="Z641" s="766"/>
    </row>
    <row r="642" spans="1:26" ht="15.75" customHeight="1" x14ac:dyDescent="0.25">
      <c r="A642" s="766"/>
      <c r="B642" s="766"/>
      <c r="C642" s="766"/>
      <c r="D642" s="766"/>
      <c r="E642" s="766"/>
      <c r="F642" s="766"/>
      <c r="G642" s="766"/>
      <c r="H642" s="766"/>
      <c r="I642" s="766"/>
      <c r="J642" s="766"/>
      <c r="K642" s="766"/>
      <c r="L642" s="766"/>
      <c r="M642" s="766"/>
      <c r="N642" s="766"/>
      <c r="O642" s="766"/>
      <c r="P642" s="766"/>
      <c r="Q642" s="766"/>
      <c r="R642" s="766"/>
      <c r="S642" s="766"/>
      <c r="T642" s="766"/>
      <c r="U642" s="766"/>
      <c r="V642" s="766"/>
      <c r="W642" s="766"/>
      <c r="X642" s="766"/>
      <c r="Y642" s="766"/>
      <c r="Z642" s="766"/>
    </row>
    <row r="643" spans="1:26" ht="15.75" customHeight="1" x14ac:dyDescent="0.25">
      <c r="A643" s="766"/>
      <c r="B643" s="766"/>
      <c r="C643" s="766"/>
      <c r="D643" s="766"/>
      <c r="E643" s="766"/>
      <c r="F643" s="766"/>
      <c r="G643" s="766"/>
      <c r="H643" s="766"/>
      <c r="I643" s="766"/>
      <c r="J643" s="766"/>
      <c r="K643" s="766"/>
      <c r="L643" s="766"/>
      <c r="M643" s="766"/>
      <c r="N643" s="766"/>
      <c r="O643" s="766"/>
      <c r="P643" s="766"/>
      <c r="Q643" s="766"/>
      <c r="R643" s="766"/>
      <c r="S643" s="766"/>
      <c r="T643" s="766"/>
      <c r="U643" s="766"/>
      <c r="V643" s="766"/>
      <c r="W643" s="766"/>
      <c r="X643" s="766"/>
      <c r="Y643" s="766"/>
      <c r="Z643" s="766"/>
    </row>
    <row r="644" spans="1:26" ht="15.75" customHeight="1" x14ac:dyDescent="0.25">
      <c r="A644" s="766"/>
      <c r="B644" s="766"/>
      <c r="C644" s="766"/>
      <c r="D644" s="766"/>
      <c r="E644" s="766"/>
      <c r="F644" s="766"/>
      <c r="G644" s="766"/>
      <c r="H644" s="766"/>
      <c r="I644" s="766"/>
      <c r="J644" s="766"/>
      <c r="K644" s="766"/>
      <c r="L644" s="766"/>
      <c r="M644" s="766"/>
      <c r="N644" s="766"/>
      <c r="O644" s="766"/>
      <c r="P644" s="766"/>
      <c r="Q644" s="766"/>
      <c r="R644" s="766"/>
      <c r="S644" s="766"/>
      <c r="T644" s="766"/>
      <c r="U644" s="766"/>
      <c r="V644" s="766"/>
      <c r="W644" s="766"/>
      <c r="X644" s="766"/>
      <c r="Y644" s="766"/>
      <c r="Z644" s="766"/>
    </row>
    <row r="645" spans="1:26" ht="15.75" customHeight="1" x14ac:dyDescent="0.25">
      <c r="A645" s="766"/>
      <c r="B645" s="766"/>
      <c r="C645" s="766"/>
      <c r="D645" s="766"/>
      <c r="E645" s="766"/>
      <c r="F645" s="766"/>
      <c r="G645" s="766"/>
      <c r="H645" s="766"/>
      <c r="I645" s="766"/>
      <c r="J645" s="766"/>
      <c r="K645" s="766"/>
      <c r="L645" s="766"/>
      <c r="M645" s="766"/>
      <c r="N645" s="766"/>
      <c r="O645" s="766"/>
      <c r="P645" s="766"/>
      <c r="Q645" s="766"/>
      <c r="R645" s="766"/>
      <c r="S645" s="766"/>
      <c r="T645" s="766"/>
      <c r="U645" s="766"/>
      <c r="V645" s="766"/>
      <c r="W645" s="766"/>
      <c r="X645" s="766"/>
      <c r="Y645" s="766"/>
      <c r="Z645" s="766"/>
    </row>
    <row r="646" spans="1:26" ht="15.75" customHeight="1" x14ac:dyDescent="0.25">
      <c r="A646" s="766"/>
      <c r="B646" s="766"/>
      <c r="C646" s="766"/>
      <c r="D646" s="766"/>
      <c r="E646" s="766"/>
      <c r="F646" s="766"/>
      <c r="G646" s="766"/>
      <c r="H646" s="766"/>
      <c r="I646" s="766"/>
      <c r="J646" s="766"/>
      <c r="K646" s="766"/>
      <c r="L646" s="766"/>
      <c r="M646" s="766"/>
      <c r="N646" s="766"/>
      <c r="O646" s="766"/>
      <c r="P646" s="766"/>
      <c r="Q646" s="766"/>
      <c r="R646" s="766"/>
      <c r="S646" s="766"/>
      <c r="T646" s="766"/>
      <c r="U646" s="766"/>
      <c r="V646" s="766"/>
      <c r="W646" s="766"/>
      <c r="X646" s="766"/>
      <c r="Y646" s="766"/>
      <c r="Z646" s="766"/>
    </row>
    <row r="647" spans="1:26" ht="15.75" customHeight="1" x14ac:dyDescent="0.25">
      <c r="A647" s="766"/>
      <c r="B647" s="766"/>
      <c r="C647" s="766"/>
      <c r="D647" s="766"/>
      <c r="E647" s="766"/>
      <c r="F647" s="766"/>
      <c r="G647" s="766"/>
      <c r="H647" s="766"/>
      <c r="I647" s="766"/>
      <c r="J647" s="766"/>
      <c r="K647" s="766"/>
      <c r="L647" s="766"/>
      <c r="M647" s="766"/>
      <c r="N647" s="766"/>
      <c r="O647" s="766"/>
      <c r="P647" s="766"/>
      <c r="Q647" s="766"/>
      <c r="R647" s="766"/>
      <c r="S647" s="766"/>
      <c r="T647" s="766"/>
      <c r="U647" s="766"/>
      <c r="V647" s="766"/>
      <c r="W647" s="766"/>
      <c r="X647" s="766"/>
      <c r="Y647" s="766"/>
      <c r="Z647" s="766"/>
    </row>
    <row r="648" spans="1:26" ht="15.75" customHeight="1" x14ac:dyDescent="0.25">
      <c r="A648" s="766"/>
      <c r="B648" s="766"/>
      <c r="C648" s="766"/>
      <c r="D648" s="766"/>
      <c r="E648" s="766"/>
      <c r="F648" s="766"/>
      <c r="G648" s="766"/>
      <c r="H648" s="766"/>
      <c r="I648" s="766"/>
      <c r="J648" s="766"/>
      <c r="K648" s="766"/>
      <c r="L648" s="766"/>
      <c r="M648" s="766"/>
      <c r="N648" s="766"/>
      <c r="O648" s="766"/>
      <c r="P648" s="766"/>
      <c r="Q648" s="766"/>
      <c r="R648" s="766"/>
      <c r="S648" s="766"/>
      <c r="T648" s="766"/>
      <c r="U648" s="766"/>
      <c r="V648" s="766"/>
      <c r="W648" s="766"/>
      <c r="X648" s="766"/>
      <c r="Y648" s="766"/>
      <c r="Z648" s="766"/>
    </row>
    <row r="649" spans="1:26" ht="15.75" customHeight="1" x14ac:dyDescent="0.25">
      <c r="A649" s="766"/>
      <c r="B649" s="766"/>
      <c r="C649" s="766"/>
      <c r="D649" s="766"/>
      <c r="E649" s="766"/>
      <c r="F649" s="766"/>
      <c r="G649" s="766"/>
      <c r="H649" s="766"/>
      <c r="I649" s="766"/>
      <c r="J649" s="766"/>
      <c r="K649" s="766"/>
      <c r="L649" s="766"/>
      <c r="M649" s="766"/>
      <c r="N649" s="766"/>
      <c r="O649" s="766"/>
      <c r="P649" s="766"/>
      <c r="Q649" s="766"/>
      <c r="R649" s="766"/>
      <c r="S649" s="766"/>
      <c r="T649" s="766"/>
      <c r="U649" s="766"/>
      <c r="V649" s="766"/>
      <c r="W649" s="766"/>
      <c r="X649" s="766"/>
      <c r="Y649" s="766"/>
      <c r="Z649" s="766"/>
    </row>
    <row r="650" spans="1:26" ht="15.75" customHeight="1" x14ac:dyDescent="0.25">
      <c r="A650" s="766"/>
      <c r="B650" s="766"/>
      <c r="C650" s="766"/>
      <c r="D650" s="766"/>
      <c r="E650" s="766"/>
      <c r="F650" s="766"/>
      <c r="G650" s="766"/>
      <c r="H650" s="766"/>
      <c r="I650" s="766"/>
      <c r="J650" s="766"/>
      <c r="K650" s="766"/>
      <c r="L650" s="766"/>
      <c r="M650" s="766"/>
      <c r="N650" s="766"/>
      <c r="O650" s="766"/>
      <c r="P650" s="766"/>
      <c r="Q650" s="766"/>
      <c r="R650" s="766"/>
      <c r="S650" s="766"/>
      <c r="T650" s="766"/>
      <c r="U650" s="766"/>
      <c r="V650" s="766"/>
      <c r="W650" s="766"/>
      <c r="X650" s="766"/>
      <c r="Y650" s="766"/>
      <c r="Z650" s="766"/>
    </row>
    <row r="651" spans="1:26" ht="15.75" customHeight="1" x14ac:dyDescent="0.25">
      <c r="A651" s="766"/>
      <c r="B651" s="766"/>
      <c r="C651" s="766"/>
      <c r="D651" s="766"/>
      <c r="E651" s="766"/>
      <c r="F651" s="766"/>
      <c r="G651" s="766"/>
      <c r="H651" s="766"/>
      <c r="I651" s="766"/>
      <c r="J651" s="766"/>
      <c r="K651" s="766"/>
      <c r="L651" s="766"/>
      <c r="M651" s="766"/>
      <c r="N651" s="766"/>
      <c r="O651" s="766"/>
      <c r="P651" s="766"/>
      <c r="Q651" s="766"/>
      <c r="R651" s="766"/>
      <c r="S651" s="766"/>
      <c r="T651" s="766"/>
      <c r="U651" s="766"/>
      <c r="V651" s="766"/>
      <c r="W651" s="766"/>
      <c r="X651" s="766"/>
      <c r="Y651" s="766"/>
      <c r="Z651" s="766"/>
    </row>
    <row r="652" spans="1:26" ht="15.75" customHeight="1" x14ac:dyDescent="0.25">
      <c r="A652" s="766"/>
      <c r="B652" s="766"/>
      <c r="C652" s="766"/>
      <c r="D652" s="766"/>
      <c r="E652" s="766"/>
      <c r="F652" s="766"/>
      <c r="G652" s="766"/>
      <c r="H652" s="766"/>
      <c r="I652" s="766"/>
      <c r="J652" s="766"/>
      <c r="K652" s="766"/>
      <c r="L652" s="766"/>
      <c r="M652" s="766"/>
      <c r="N652" s="766"/>
      <c r="O652" s="766"/>
      <c r="P652" s="766"/>
      <c r="Q652" s="766"/>
      <c r="R652" s="766"/>
      <c r="S652" s="766"/>
      <c r="T652" s="766"/>
      <c r="U652" s="766"/>
      <c r="V652" s="766"/>
      <c r="W652" s="766"/>
      <c r="X652" s="766"/>
      <c r="Y652" s="766"/>
      <c r="Z652" s="766"/>
    </row>
    <row r="653" spans="1:26" ht="15.75" customHeight="1" x14ac:dyDescent="0.25">
      <c r="A653" s="766"/>
      <c r="B653" s="766"/>
      <c r="C653" s="766"/>
      <c r="D653" s="766"/>
      <c r="E653" s="766"/>
      <c r="F653" s="766"/>
      <c r="G653" s="766"/>
      <c r="H653" s="766"/>
      <c r="I653" s="766"/>
      <c r="J653" s="766"/>
      <c r="K653" s="766"/>
      <c r="L653" s="766"/>
      <c r="M653" s="766"/>
      <c r="N653" s="766"/>
      <c r="O653" s="766"/>
      <c r="P653" s="766"/>
      <c r="Q653" s="766"/>
      <c r="R653" s="766"/>
      <c r="S653" s="766"/>
      <c r="T653" s="766"/>
      <c r="U653" s="766"/>
      <c r="V653" s="766"/>
      <c r="W653" s="766"/>
      <c r="X653" s="766"/>
      <c r="Y653" s="766"/>
      <c r="Z653" s="766"/>
    </row>
    <row r="654" spans="1:26" ht="15.75" customHeight="1" x14ac:dyDescent="0.25">
      <c r="A654" s="766"/>
      <c r="B654" s="766"/>
      <c r="C654" s="766"/>
      <c r="D654" s="766"/>
      <c r="E654" s="766"/>
      <c r="F654" s="766"/>
      <c r="G654" s="766"/>
      <c r="H654" s="766"/>
      <c r="I654" s="766"/>
      <c r="J654" s="766"/>
      <c r="K654" s="766"/>
      <c r="L654" s="766"/>
      <c r="M654" s="766"/>
      <c r="N654" s="766"/>
      <c r="O654" s="766"/>
      <c r="P654" s="766"/>
      <c r="Q654" s="766"/>
      <c r="R654" s="766"/>
      <c r="S654" s="766"/>
      <c r="T654" s="766"/>
      <c r="U654" s="766"/>
      <c r="V654" s="766"/>
      <c r="W654" s="766"/>
      <c r="X654" s="766"/>
      <c r="Y654" s="766"/>
      <c r="Z654" s="766"/>
    </row>
    <row r="655" spans="1:26" ht="15.75" customHeight="1" x14ac:dyDescent="0.25">
      <c r="A655" s="766"/>
      <c r="B655" s="766"/>
      <c r="C655" s="766"/>
      <c r="D655" s="766"/>
      <c r="E655" s="766"/>
      <c r="F655" s="766"/>
      <c r="G655" s="766"/>
      <c r="H655" s="766"/>
      <c r="I655" s="766"/>
      <c r="J655" s="766"/>
      <c r="K655" s="766"/>
      <c r="L655" s="766"/>
      <c r="M655" s="766"/>
      <c r="N655" s="766"/>
      <c r="O655" s="766"/>
      <c r="P655" s="766"/>
      <c r="Q655" s="766"/>
      <c r="R655" s="766"/>
      <c r="S655" s="766"/>
      <c r="T655" s="766"/>
      <c r="U655" s="766"/>
      <c r="V655" s="766"/>
      <c r="W655" s="766"/>
      <c r="X655" s="766"/>
      <c r="Y655" s="766"/>
      <c r="Z655" s="766"/>
    </row>
    <row r="656" spans="1:26" ht="15.75" customHeight="1" x14ac:dyDescent="0.25">
      <c r="A656" s="766"/>
      <c r="B656" s="766"/>
      <c r="C656" s="766"/>
      <c r="D656" s="766"/>
      <c r="E656" s="766"/>
      <c r="F656" s="766"/>
      <c r="G656" s="766"/>
      <c r="H656" s="766"/>
      <c r="I656" s="766"/>
      <c r="J656" s="766"/>
      <c r="K656" s="766"/>
      <c r="L656" s="766"/>
      <c r="M656" s="766"/>
      <c r="N656" s="766"/>
      <c r="O656" s="766"/>
      <c r="P656" s="766"/>
      <c r="Q656" s="766"/>
      <c r="R656" s="766"/>
      <c r="S656" s="766"/>
      <c r="T656" s="766"/>
      <c r="U656" s="766"/>
      <c r="V656" s="766"/>
      <c r="W656" s="766"/>
      <c r="X656" s="766"/>
      <c r="Y656" s="766"/>
      <c r="Z656" s="766"/>
    </row>
    <row r="657" spans="1:26" ht="15.75" customHeight="1" x14ac:dyDescent="0.25">
      <c r="A657" s="766"/>
      <c r="B657" s="766"/>
      <c r="C657" s="766"/>
      <c r="D657" s="766"/>
      <c r="E657" s="766"/>
      <c r="F657" s="766"/>
      <c r="G657" s="766"/>
      <c r="H657" s="766"/>
      <c r="I657" s="766"/>
      <c r="J657" s="766"/>
      <c r="K657" s="766"/>
      <c r="L657" s="766"/>
      <c r="M657" s="766"/>
      <c r="N657" s="766"/>
      <c r="O657" s="766"/>
      <c r="P657" s="766"/>
      <c r="Q657" s="766"/>
      <c r="R657" s="766"/>
      <c r="S657" s="766"/>
      <c r="T657" s="766"/>
      <c r="U657" s="766"/>
      <c r="V657" s="766"/>
      <c r="W657" s="766"/>
      <c r="X657" s="766"/>
      <c r="Y657" s="766"/>
      <c r="Z657" s="766"/>
    </row>
    <row r="658" spans="1:26" ht="15.75" customHeight="1" x14ac:dyDescent="0.25">
      <c r="A658" s="766"/>
      <c r="B658" s="766"/>
      <c r="C658" s="766"/>
      <c r="D658" s="766"/>
      <c r="E658" s="766"/>
      <c r="F658" s="766"/>
      <c r="G658" s="766"/>
      <c r="H658" s="766"/>
      <c r="I658" s="766"/>
      <c r="J658" s="766"/>
      <c r="K658" s="766"/>
      <c r="L658" s="766"/>
      <c r="M658" s="766"/>
      <c r="N658" s="766"/>
      <c r="O658" s="766"/>
      <c r="P658" s="766"/>
      <c r="Q658" s="766"/>
      <c r="R658" s="766"/>
      <c r="S658" s="766"/>
      <c r="T658" s="766"/>
      <c r="U658" s="766"/>
      <c r="V658" s="766"/>
      <c r="W658" s="766"/>
      <c r="X658" s="766"/>
      <c r="Y658" s="766"/>
      <c r="Z658" s="766"/>
    </row>
    <row r="659" spans="1:26" ht="15.75" customHeight="1" x14ac:dyDescent="0.25">
      <c r="A659" s="766"/>
      <c r="B659" s="766"/>
      <c r="C659" s="766"/>
      <c r="D659" s="766"/>
      <c r="E659" s="766"/>
      <c r="F659" s="766"/>
      <c r="G659" s="766"/>
      <c r="H659" s="766"/>
      <c r="I659" s="766"/>
      <c r="J659" s="766"/>
      <c r="K659" s="766"/>
      <c r="L659" s="766"/>
      <c r="M659" s="766"/>
      <c r="N659" s="766"/>
      <c r="O659" s="766"/>
      <c r="P659" s="766"/>
      <c r="Q659" s="766"/>
      <c r="R659" s="766"/>
      <c r="S659" s="766"/>
      <c r="T659" s="766"/>
      <c r="U659" s="766"/>
      <c r="V659" s="766"/>
      <c r="W659" s="766"/>
      <c r="X659" s="766"/>
      <c r="Y659" s="766"/>
      <c r="Z659" s="766"/>
    </row>
    <row r="660" spans="1:26" ht="15.75" customHeight="1" x14ac:dyDescent="0.25">
      <c r="A660" s="766"/>
      <c r="B660" s="766"/>
      <c r="C660" s="766"/>
      <c r="D660" s="766"/>
      <c r="E660" s="766"/>
      <c r="F660" s="766"/>
      <c r="G660" s="766"/>
      <c r="H660" s="766"/>
      <c r="I660" s="766"/>
      <c r="J660" s="766"/>
      <c r="K660" s="766"/>
      <c r="L660" s="766"/>
      <c r="M660" s="766"/>
      <c r="N660" s="766"/>
      <c r="O660" s="766"/>
      <c r="P660" s="766"/>
      <c r="Q660" s="766"/>
      <c r="R660" s="766"/>
      <c r="S660" s="766"/>
      <c r="T660" s="766"/>
      <c r="U660" s="766"/>
      <c r="V660" s="766"/>
      <c r="W660" s="766"/>
      <c r="X660" s="766"/>
      <c r="Y660" s="766"/>
      <c r="Z660" s="766"/>
    </row>
    <row r="661" spans="1:26" ht="15.75" customHeight="1" x14ac:dyDescent="0.25">
      <c r="A661" s="766"/>
      <c r="B661" s="766"/>
      <c r="C661" s="766"/>
      <c r="D661" s="766"/>
      <c r="E661" s="766"/>
      <c r="F661" s="766"/>
      <c r="G661" s="766"/>
      <c r="H661" s="766"/>
      <c r="I661" s="766"/>
      <c r="J661" s="766"/>
      <c r="K661" s="766"/>
      <c r="L661" s="766"/>
      <c r="M661" s="766"/>
      <c r="N661" s="766"/>
      <c r="O661" s="766"/>
      <c r="P661" s="766"/>
      <c r="Q661" s="766"/>
      <c r="R661" s="766"/>
      <c r="S661" s="766"/>
      <c r="T661" s="766"/>
      <c r="U661" s="766"/>
      <c r="V661" s="766"/>
      <c r="W661" s="766"/>
      <c r="X661" s="766"/>
      <c r="Y661" s="766"/>
      <c r="Z661" s="766"/>
    </row>
    <row r="662" spans="1:26" ht="15.75" customHeight="1" x14ac:dyDescent="0.25">
      <c r="A662" s="766"/>
      <c r="B662" s="766"/>
      <c r="C662" s="766"/>
      <c r="D662" s="766"/>
      <c r="E662" s="766"/>
      <c r="F662" s="766"/>
      <c r="G662" s="766"/>
      <c r="H662" s="766"/>
      <c r="I662" s="766"/>
      <c r="J662" s="766"/>
      <c r="K662" s="766"/>
      <c r="L662" s="766"/>
      <c r="M662" s="766"/>
      <c r="N662" s="766"/>
      <c r="O662" s="766"/>
      <c r="P662" s="766"/>
      <c r="Q662" s="766"/>
      <c r="R662" s="766"/>
      <c r="S662" s="766"/>
      <c r="T662" s="766"/>
      <c r="U662" s="766"/>
      <c r="V662" s="766"/>
      <c r="W662" s="766"/>
      <c r="X662" s="766"/>
      <c r="Y662" s="766"/>
      <c r="Z662" s="766"/>
    </row>
    <row r="663" spans="1:26" ht="15.75" customHeight="1" x14ac:dyDescent="0.25">
      <c r="A663" s="766"/>
      <c r="B663" s="766"/>
      <c r="C663" s="766"/>
      <c r="D663" s="766"/>
      <c r="E663" s="766"/>
      <c r="F663" s="766"/>
      <c r="G663" s="766"/>
      <c r="H663" s="766"/>
      <c r="I663" s="766"/>
      <c r="J663" s="766"/>
      <c r="K663" s="766"/>
      <c r="L663" s="766"/>
      <c r="M663" s="766"/>
      <c r="N663" s="766"/>
      <c r="O663" s="766"/>
      <c r="P663" s="766"/>
      <c r="Q663" s="766"/>
      <c r="R663" s="766"/>
      <c r="S663" s="766"/>
      <c r="T663" s="766"/>
      <c r="U663" s="766"/>
      <c r="V663" s="766"/>
      <c r="W663" s="766"/>
      <c r="X663" s="766"/>
      <c r="Y663" s="766"/>
      <c r="Z663" s="766"/>
    </row>
    <row r="664" spans="1:26" ht="15.75" customHeight="1" x14ac:dyDescent="0.25">
      <c r="A664" s="766"/>
      <c r="B664" s="766"/>
      <c r="C664" s="766"/>
      <c r="D664" s="766"/>
      <c r="E664" s="766"/>
      <c r="F664" s="766"/>
      <c r="G664" s="766"/>
      <c r="H664" s="766"/>
      <c r="I664" s="766"/>
      <c r="J664" s="766"/>
      <c r="K664" s="766"/>
      <c r="L664" s="766"/>
      <c r="M664" s="766"/>
      <c r="N664" s="766"/>
      <c r="O664" s="766"/>
      <c r="P664" s="766"/>
      <c r="Q664" s="766"/>
      <c r="R664" s="766"/>
      <c r="S664" s="766"/>
      <c r="T664" s="766"/>
      <c r="U664" s="766"/>
      <c r="V664" s="766"/>
      <c r="W664" s="766"/>
      <c r="X664" s="766"/>
      <c r="Y664" s="766"/>
      <c r="Z664" s="766"/>
    </row>
    <row r="665" spans="1:26" ht="15.75" customHeight="1" x14ac:dyDescent="0.25">
      <c r="A665" s="766"/>
      <c r="B665" s="766"/>
      <c r="C665" s="766"/>
      <c r="D665" s="766"/>
      <c r="E665" s="766"/>
      <c r="F665" s="766"/>
      <c r="G665" s="766"/>
      <c r="H665" s="766"/>
      <c r="I665" s="766"/>
      <c r="J665" s="766"/>
      <c r="K665" s="766"/>
      <c r="L665" s="766"/>
      <c r="M665" s="766"/>
      <c r="N665" s="766"/>
      <c r="O665" s="766"/>
      <c r="P665" s="766"/>
      <c r="Q665" s="766"/>
      <c r="R665" s="766"/>
      <c r="S665" s="766"/>
      <c r="T665" s="766"/>
      <c r="U665" s="766"/>
      <c r="V665" s="766"/>
      <c r="W665" s="766"/>
      <c r="X665" s="766"/>
      <c r="Y665" s="766"/>
      <c r="Z665" s="766"/>
    </row>
    <row r="666" spans="1:26" ht="15.75" customHeight="1" x14ac:dyDescent="0.25">
      <c r="A666" s="766"/>
      <c r="B666" s="766"/>
      <c r="C666" s="766"/>
      <c r="D666" s="766"/>
      <c r="E666" s="766"/>
      <c r="F666" s="766"/>
      <c r="G666" s="766"/>
      <c r="H666" s="766"/>
      <c r="I666" s="766"/>
      <c r="J666" s="766"/>
      <c r="K666" s="766"/>
      <c r="L666" s="766"/>
      <c r="M666" s="766"/>
      <c r="N666" s="766"/>
      <c r="O666" s="766"/>
      <c r="P666" s="766"/>
      <c r="Q666" s="766"/>
      <c r="R666" s="766"/>
      <c r="S666" s="766"/>
      <c r="T666" s="766"/>
      <c r="U666" s="766"/>
      <c r="V666" s="766"/>
      <c r="W666" s="766"/>
      <c r="X666" s="766"/>
      <c r="Y666" s="766"/>
      <c r="Z666" s="766"/>
    </row>
    <row r="667" spans="1:26" ht="15.75" customHeight="1" x14ac:dyDescent="0.25">
      <c r="A667" s="766"/>
      <c r="B667" s="766"/>
      <c r="C667" s="766"/>
      <c r="D667" s="766"/>
      <c r="E667" s="766"/>
      <c r="F667" s="766"/>
      <c r="G667" s="766"/>
      <c r="H667" s="766"/>
      <c r="I667" s="766"/>
      <c r="J667" s="766"/>
      <c r="K667" s="766"/>
      <c r="L667" s="766"/>
      <c r="M667" s="766"/>
      <c r="N667" s="766"/>
      <c r="O667" s="766"/>
      <c r="P667" s="766"/>
      <c r="Q667" s="766"/>
      <c r="R667" s="766"/>
      <c r="S667" s="766"/>
      <c r="T667" s="766"/>
      <c r="U667" s="766"/>
      <c r="V667" s="766"/>
      <c r="W667" s="766"/>
      <c r="X667" s="766"/>
      <c r="Y667" s="766"/>
      <c r="Z667" s="766"/>
    </row>
    <row r="668" spans="1:26" ht="15.75" customHeight="1" x14ac:dyDescent="0.25">
      <c r="A668" s="766"/>
      <c r="B668" s="766"/>
      <c r="C668" s="766"/>
      <c r="D668" s="766"/>
      <c r="E668" s="766"/>
      <c r="F668" s="766"/>
      <c r="G668" s="766"/>
      <c r="H668" s="766"/>
      <c r="I668" s="766"/>
      <c r="J668" s="766"/>
      <c r="K668" s="766"/>
      <c r="L668" s="766"/>
      <c r="M668" s="766"/>
      <c r="N668" s="766"/>
      <c r="O668" s="766"/>
      <c r="P668" s="766"/>
      <c r="Q668" s="766"/>
      <c r="R668" s="766"/>
      <c r="S668" s="766"/>
      <c r="T668" s="766"/>
      <c r="U668" s="766"/>
      <c r="V668" s="766"/>
      <c r="W668" s="766"/>
      <c r="X668" s="766"/>
      <c r="Y668" s="766"/>
      <c r="Z668" s="766"/>
    </row>
    <row r="669" spans="1:26" ht="15.75" customHeight="1" x14ac:dyDescent="0.25">
      <c r="A669" s="766"/>
      <c r="B669" s="766"/>
      <c r="C669" s="766"/>
      <c r="D669" s="766"/>
      <c r="E669" s="766"/>
      <c r="F669" s="766"/>
      <c r="G669" s="766"/>
      <c r="H669" s="766"/>
      <c r="I669" s="766"/>
      <c r="J669" s="766"/>
      <c r="K669" s="766"/>
      <c r="L669" s="766"/>
      <c r="M669" s="766"/>
      <c r="N669" s="766"/>
      <c r="O669" s="766"/>
      <c r="P669" s="766"/>
      <c r="Q669" s="766"/>
      <c r="R669" s="766"/>
      <c r="S669" s="766"/>
      <c r="T669" s="766"/>
      <c r="U669" s="766"/>
      <c r="V669" s="766"/>
      <c r="W669" s="766"/>
      <c r="X669" s="766"/>
      <c r="Y669" s="766"/>
      <c r="Z669" s="766"/>
    </row>
    <row r="670" spans="1:26" ht="15.75" customHeight="1" x14ac:dyDescent="0.25">
      <c r="A670" s="766"/>
      <c r="B670" s="766"/>
      <c r="C670" s="766"/>
      <c r="D670" s="766"/>
      <c r="E670" s="766"/>
      <c r="F670" s="766"/>
      <c r="G670" s="766"/>
      <c r="H670" s="766"/>
      <c r="I670" s="766"/>
      <c r="J670" s="766"/>
      <c r="K670" s="766"/>
      <c r="L670" s="766"/>
      <c r="M670" s="766"/>
      <c r="N670" s="766"/>
      <c r="O670" s="766"/>
      <c r="P670" s="766"/>
      <c r="Q670" s="766"/>
      <c r="R670" s="766"/>
      <c r="S670" s="766"/>
      <c r="T670" s="766"/>
      <c r="U670" s="766"/>
      <c r="V670" s="766"/>
      <c r="W670" s="766"/>
      <c r="X670" s="766"/>
      <c r="Y670" s="766"/>
      <c r="Z670" s="766"/>
    </row>
    <row r="671" spans="1:26" ht="15.75" customHeight="1" x14ac:dyDescent="0.25">
      <c r="A671" s="766"/>
      <c r="B671" s="766"/>
      <c r="C671" s="766"/>
      <c r="D671" s="766"/>
      <c r="E671" s="766"/>
      <c r="F671" s="766"/>
      <c r="G671" s="766"/>
      <c r="H671" s="766"/>
      <c r="I671" s="766"/>
      <c r="J671" s="766"/>
      <c r="K671" s="766"/>
      <c r="L671" s="766"/>
      <c r="M671" s="766"/>
      <c r="N671" s="766"/>
      <c r="O671" s="766"/>
      <c r="P671" s="766"/>
      <c r="Q671" s="766"/>
      <c r="R671" s="766"/>
      <c r="S671" s="766"/>
      <c r="T671" s="766"/>
      <c r="U671" s="766"/>
      <c r="V671" s="766"/>
      <c r="W671" s="766"/>
      <c r="X671" s="766"/>
      <c r="Y671" s="766"/>
      <c r="Z671" s="766"/>
    </row>
    <row r="672" spans="1:26" ht="15.75" customHeight="1" x14ac:dyDescent="0.25">
      <c r="A672" s="766"/>
      <c r="B672" s="766"/>
      <c r="C672" s="766"/>
      <c r="D672" s="766"/>
      <c r="E672" s="766"/>
      <c r="F672" s="766"/>
      <c r="G672" s="766"/>
      <c r="H672" s="766"/>
      <c r="I672" s="766"/>
      <c r="J672" s="766"/>
      <c r="K672" s="766"/>
      <c r="L672" s="766"/>
      <c r="M672" s="766"/>
      <c r="N672" s="766"/>
      <c r="O672" s="766"/>
      <c r="P672" s="766"/>
      <c r="Q672" s="766"/>
      <c r="R672" s="766"/>
      <c r="S672" s="766"/>
      <c r="T672" s="766"/>
      <c r="U672" s="766"/>
      <c r="V672" s="766"/>
      <c r="W672" s="766"/>
      <c r="X672" s="766"/>
      <c r="Y672" s="766"/>
      <c r="Z672" s="766"/>
    </row>
    <row r="673" spans="1:26" ht="15.75" customHeight="1" x14ac:dyDescent="0.25">
      <c r="A673" s="766"/>
      <c r="B673" s="766"/>
      <c r="C673" s="766"/>
      <c r="D673" s="766"/>
      <c r="E673" s="766"/>
      <c r="F673" s="766"/>
      <c r="G673" s="766"/>
      <c r="H673" s="766"/>
      <c r="I673" s="766"/>
      <c r="J673" s="766"/>
      <c r="K673" s="766"/>
      <c r="L673" s="766"/>
      <c r="M673" s="766"/>
      <c r="N673" s="766"/>
      <c r="O673" s="766"/>
      <c r="P673" s="766"/>
      <c r="Q673" s="766"/>
      <c r="R673" s="766"/>
      <c r="S673" s="766"/>
      <c r="T673" s="766"/>
      <c r="U673" s="766"/>
      <c r="V673" s="766"/>
      <c r="W673" s="766"/>
      <c r="X673" s="766"/>
      <c r="Y673" s="766"/>
      <c r="Z673" s="766"/>
    </row>
    <row r="674" spans="1:26" ht="15.75" customHeight="1" x14ac:dyDescent="0.25">
      <c r="A674" s="766"/>
      <c r="B674" s="766"/>
      <c r="C674" s="766"/>
      <c r="D674" s="766"/>
      <c r="E674" s="766"/>
      <c r="F674" s="766"/>
      <c r="G674" s="766"/>
      <c r="H674" s="766"/>
      <c r="I674" s="766"/>
      <c r="J674" s="766"/>
      <c r="K674" s="766"/>
      <c r="L674" s="766"/>
      <c r="M674" s="766"/>
      <c r="N674" s="766"/>
      <c r="O674" s="766"/>
      <c r="P674" s="766"/>
      <c r="Q674" s="766"/>
      <c r="R674" s="766"/>
      <c r="S674" s="766"/>
      <c r="T674" s="766"/>
      <c r="U674" s="766"/>
      <c r="V674" s="766"/>
      <c r="W674" s="766"/>
      <c r="X674" s="766"/>
      <c r="Y674" s="766"/>
      <c r="Z674" s="766"/>
    </row>
    <row r="675" spans="1:26" ht="15.75" customHeight="1" x14ac:dyDescent="0.25">
      <c r="A675" s="766"/>
      <c r="B675" s="766"/>
      <c r="C675" s="766"/>
      <c r="D675" s="766"/>
      <c r="E675" s="766"/>
      <c r="F675" s="766"/>
      <c r="G675" s="766"/>
      <c r="H675" s="766"/>
      <c r="I675" s="766"/>
      <c r="J675" s="766"/>
      <c r="K675" s="766"/>
      <c r="L675" s="766"/>
      <c r="M675" s="766"/>
      <c r="N675" s="766"/>
      <c r="O675" s="766"/>
      <c r="P675" s="766"/>
      <c r="Q675" s="766"/>
      <c r="R675" s="766"/>
      <c r="S675" s="766"/>
      <c r="T675" s="766"/>
      <c r="U675" s="766"/>
      <c r="V675" s="766"/>
      <c r="W675" s="766"/>
      <c r="X675" s="766"/>
      <c r="Y675" s="766"/>
      <c r="Z675" s="766"/>
    </row>
    <row r="676" spans="1:26" ht="15.75" customHeight="1" x14ac:dyDescent="0.25">
      <c r="A676" s="766"/>
      <c r="B676" s="766"/>
      <c r="C676" s="766"/>
      <c r="D676" s="766"/>
      <c r="E676" s="766"/>
      <c r="F676" s="766"/>
      <c r="G676" s="766"/>
      <c r="H676" s="766"/>
      <c r="I676" s="766"/>
      <c r="J676" s="766"/>
      <c r="K676" s="766"/>
      <c r="L676" s="766"/>
      <c r="M676" s="766"/>
      <c r="N676" s="766"/>
      <c r="O676" s="766"/>
      <c r="P676" s="766"/>
      <c r="Q676" s="766"/>
      <c r="R676" s="766"/>
      <c r="S676" s="766"/>
      <c r="T676" s="766"/>
      <c r="U676" s="766"/>
      <c r="V676" s="766"/>
      <c r="W676" s="766"/>
      <c r="X676" s="766"/>
      <c r="Y676" s="766"/>
      <c r="Z676" s="766"/>
    </row>
    <row r="677" spans="1:26" ht="15.75" customHeight="1" x14ac:dyDescent="0.25">
      <c r="A677" s="766"/>
      <c r="B677" s="766"/>
      <c r="C677" s="766"/>
      <c r="D677" s="766"/>
      <c r="E677" s="766"/>
      <c r="F677" s="766"/>
      <c r="G677" s="766"/>
      <c r="H677" s="766"/>
      <c r="I677" s="766"/>
      <c r="J677" s="766"/>
      <c r="K677" s="766"/>
      <c r="L677" s="766"/>
      <c r="M677" s="766"/>
      <c r="N677" s="766"/>
      <c r="O677" s="766"/>
      <c r="P677" s="766"/>
      <c r="Q677" s="766"/>
      <c r="R677" s="766"/>
      <c r="S677" s="766"/>
      <c r="T677" s="766"/>
      <c r="U677" s="766"/>
      <c r="V677" s="766"/>
      <c r="W677" s="766"/>
      <c r="X677" s="766"/>
      <c r="Y677" s="766"/>
      <c r="Z677" s="766"/>
    </row>
    <row r="678" spans="1:26" ht="15.75" customHeight="1" x14ac:dyDescent="0.25">
      <c r="A678" s="766"/>
      <c r="B678" s="766"/>
      <c r="C678" s="766"/>
      <c r="D678" s="766"/>
      <c r="E678" s="766"/>
      <c r="F678" s="766"/>
      <c r="G678" s="766"/>
      <c r="H678" s="766"/>
      <c r="I678" s="766"/>
      <c r="J678" s="766"/>
      <c r="K678" s="766"/>
      <c r="L678" s="766"/>
      <c r="M678" s="766"/>
      <c r="N678" s="766"/>
      <c r="O678" s="766"/>
      <c r="P678" s="766"/>
      <c r="Q678" s="766"/>
      <c r="R678" s="766"/>
      <c r="S678" s="766"/>
      <c r="T678" s="766"/>
      <c r="U678" s="766"/>
      <c r="V678" s="766"/>
      <c r="W678" s="766"/>
      <c r="X678" s="766"/>
      <c r="Y678" s="766"/>
      <c r="Z678" s="766"/>
    </row>
    <row r="679" spans="1:26" ht="15.75" customHeight="1" x14ac:dyDescent="0.25">
      <c r="A679" s="766"/>
      <c r="B679" s="766"/>
      <c r="C679" s="766"/>
      <c r="D679" s="766"/>
      <c r="E679" s="766"/>
      <c r="F679" s="766"/>
      <c r="G679" s="766"/>
      <c r="H679" s="766"/>
      <c r="I679" s="766"/>
      <c r="J679" s="766"/>
      <c r="K679" s="766"/>
      <c r="L679" s="766"/>
      <c r="M679" s="766"/>
      <c r="N679" s="766"/>
      <c r="O679" s="766"/>
      <c r="P679" s="766"/>
      <c r="Q679" s="766"/>
      <c r="R679" s="766"/>
      <c r="S679" s="766"/>
      <c r="T679" s="766"/>
      <c r="U679" s="766"/>
      <c r="V679" s="766"/>
      <c r="W679" s="766"/>
      <c r="X679" s="766"/>
      <c r="Y679" s="766"/>
      <c r="Z679" s="766"/>
    </row>
    <row r="680" spans="1:26" ht="15.75" customHeight="1" x14ac:dyDescent="0.25">
      <c r="A680" s="766"/>
      <c r="B680" s="766"/>
      <c r="C680" s="766"/>
      <c r="D680" s="766"/>
      <c r="E680" s="766"/>
      <c r="F680" s="766"/>
      <c r="G680" s="766"/>
      <c r="H680" s="766"/>
      <c r="I680" s="766"/>
      <c r="J680" s="766"/>
      <c r="K680" s="766"/>
      <c r="L680" s="766"/>
      <c r="M680" s="766"/>
      <c r="N680" s="766"/>
      <c r="O680" s="766"/>
      <c r="P680" s="766"/>
      <c r="Q680" s="766"/>
      <c r="R680" s="766"/>
      <c r="S680" s="766"/>
      <c r="T680" s="766"/>
      <c r="U680" s="766"/>
      <c r="V680" s="766"/>
      <c r="W680" s="766"/>
      <c r="X680" s="766"/>
      <c r="Y680" s="766"/>
      <c r="Z680" s="766"/>
    </row>
    <row r="681" spans="1:26" ht="15.75" customHeight="1" x14ac:dyDescent="0.25">
      <c r="A681" s="766"/>
      <c r="B681" s="766"/>
      <c r="C681" s="766"/>
      <c r="D681" s="766"/>
      <c r="E681" s="766"/>
      <c r="F681" s="766"/>
      <c r="G681" s="766"/>
      <c r="H681" s="766"/>
      <c r="I681" s="766"/>
      <c r="J681" s="766"/>
      <c r="K681" s="766"/>
      <c r="L681" s="766"/>
      <c r="M681" s="766"/>
      <c r="N681" s="766"/>
      <c r="O681" s="766"/>
      <c r="P681" s="766"/>
      <c r="Q681" s="766"/>
      <c r="R681" s="766"/>
      <c r="S681" s="766"/>
      <c r="T681" s="766"/>
      <c r="U681" s="766"/>
      <c r="V681" s="766"/>
      <c r="W681" s="766"/>
      <c r="X681" s="766"/>
      <c r="Y681" s="766"/>
      <c r="Z681" s="766"/>
    </row>
    <row r="682" spans="1:26" ht="15.75" customHeight="1" x14ac:dyDescent="0.25">
      <c r="A682" s="766"/>
      <c r="B682" s="766"/>
      <c r="C682" s="766"/>
      <c r="D682" s="766"/>
      <c r="E682" s="766"/>
      <c r="F682" s="766"/>
      <c r="G682" s="766"/>
      <c r="H682" s="766"/>
      <c r="I682" s="766"/>
      <c r="J682" s="766"/>
      <c r="K682" s="766"/>
      <c r="L682" s="766"/>
      <c r="M682" s="766"/>
      <c r="N682" s="766"/>
      <c r="O682" s="766"/>
      <c r="P682" s="766"/>
      <c r="Q682" s="766"/>
      <c r="R682" s="766"/>
      <c r="S682" s="766"/>
      <c r="T682" s="766"/>
      <c r="U682" s="766"/>
      <c r="V682" s="766"/>
      <c r="W682" s="766"/>
      <c r="X682" s="766"/>
      <c r="Y682" s="766"/>
      <c r="Z682" s="766"/>
    </row>
    <row r="683" spans="1:26" ht="15.75" customHeight="1" x14ac:dyDescent="0.25">
      <c r="A683" s="766"/>
      <c r="B683" s="766"/>
      <c r="C683" s="766"/>
      <c r="D683" s="766"/>
      <c r="E683" s="766"/>
      <c r="F683" s="766"/>
      <c r="G683" s="766"/>
      <c r="H683" s="766"/>
      <c r="I683" s="766"/>
      <c r="J683" s="766"/>
      <c r="K683" s="766"/>
      <c r="L683" s="766"/>
      <c r="M683" s="766"/>
      <c r="N683" s="766"/>
      <c r="O683" s="766"/>
      <c r="P683" s="766"/>
      <c r="Q683" s="766"/>
      <c r="R683" s="766"/>
      <c r="S683" s="766"/>
      <c r="T683" s="766"/>
      <c r="U683" s="766"/>
      <c r="V683" s="766"/>
      <c r="W683" s="766"/>
      <c r="X683" s="766"/>
      <c r="Y683" s="766"/>
      <c r="Z683" s="766"/>
    </row>
    <row r="684" spans="1:26" ht="15.75" customHeight="1" x14ac:dyDescent="0.25">
      <c r="A684" s="766"/>
      <c r="B684" s="766"/>
      <c r="C684" s="766"/>
      <c r="D684" s="766"/>
      <c r="E684" s="766"/>
      <c r="F684" s="766"/>
      <c r="G684" s="766"/>
      <c r="H684" s="766"/>
      <c r="I684" s="766"/>
      <c r="J684" s="766"/>
      <c r="K684" s="766"/>
      <c r="L684" s="766"/>
      <c r="M684" s="766"/>
      <c r="N684" s="766"/>
      <c r="O684" s="766"/>
      <c r="P684" s="766"/>
      <c r="Q684" s="766"/>
      <c r="R684" s="766"/>
      <c r="S684" s="766"/>
      <c r="T684" s="766"/>
      <c r="U684" s="766"/>
      <c r="V684" s="766"/>
      <c r="W684" s="766"/>
      <c r="X684" s="766"/>
      <c r="Y684" s="766"/>
      <c r="Z684" s="766"/>
    </row>
    <row r="685" spans="1:26" ht="15.75" customHeight="1" x14ac:dyDescent="0.25">
      <c r="A685" s="766"/>
      <c r="B685" s="766"/>
      <c r="C685" s="766"/>
      <c r="D685" s="766"/>
      <c r="E685" s="766"/>
      <c r="F685" s="766"/>
      <c r="G685" s="766"/>
      <c r="H685" s="766"/>
      <c r="I685" s="766"/>
      <c r="J685" s="766"/>
      <c r="K685" s="766"/>
      <c r="L685" s="766"/>
      <c r="M685" s="766"/>
      <c r="N685" s="766"/>
      <c r="O685" s="766"/>
      <c r="P685" s="766"/>
      <c r="Q685" s="766"/>
      <c r="R685" s="766"/>
      <c r="S685" s="766"/>
      <c r="T685" s="766"/>
      <c r="U685" s="766"/>
      <c r="V685" s="766"/>
      <c r="W685" s="766"/>
      <c r="X685" s="766"/>
      <c r="Y685" s="766"/>
      <c r="Z685" s="766"/>
    </row>
    <row r="686" spans="1:26" ht="15.75" customHeight="1" x14ac:dyDescent="0.25">
      <c r="A686" s="766"/>
      <c r="B686" s="766"/>
      <c r="C686" s="766"/>
      <c r="D686" s="766"/>
      <c r="E686" s="766"/>
      <c r="F686" s="766"/>
      <c r="G686" s="766"/>
      <c r="H686" s="766"/>
      <c r="I686" s="766"/>
      <c r="J686" s="766"/>
      <c r="K686" s="766"/>
      <c r="L686" s="766"/>
      <c r="M686" s="766"/>
      <c r="N686" s="766"/>
      <c r="O686" s="766"/>
      <c r="P686" s="766"/>
      <c r="Q686" s="766"/>
      <c r="R686" s="766"/>
      <c r="S686" s="766"/>
      <c r="T686" s="766"/>
      <c r="U686" s="766"/>
      <c r="V686" s="766"/>
      <c r="W686" s="766"/>
      <c r="X686" s="766"/>
      <c r="Y686" s="766"/>
      <c r="Z686" s="766"/>
    </row>
    <row r="687" spans="1:26" ht="15.75" customHeight="1" x14ac:dyDescent="0.25">
      <c r="A687" s="766"/>
      <c r="B687" s="766"/>
      <c r="C687" s="766"/>
      <c r="D687" s="766"/>
      <c r="E687" s="766"/>
      <c r="F687" s="766"/>
      <c r="G687" s="766"/>
      <c r="H687" s="766"/>
      <c r="I687" s="766"/>
      <c r="J687" s="766"/>
      <c r="K687" s="766"/>
      <c r="L687" s="766"/>
      <c r="M687" s="766"/>
      <c r="N687" s="766"/>
      <c r="O687" s="766"/>
      <c r="P687" s="766"/>
      <c r="Q687" s="766"/>
      <c r="R687" s="766"/>
      <c r="S687" s="766"/>
      <c r="T687" s="766"/>
      <c r="U687" s="766"/>
      <c r="V687" s="766"/>
      <c r="W687" s="766"/>
      <c r="X687" s="766"/>
      <c r="Y687" s="766"/>
      <c r="Z687" s="766"/>
    </row>
    <row r="688" spans="1:26" ht="15.75" customHeight="1" x14ac:dyDescent="0.25">
      <c r="A688" s="766"/>
      <c r="B688" s="766"/>
      <c r="C688" s="766"/>
      <c r="D688" s="766"/>
      <c r="E688" s="766"/>
      <c r="F688" s="766"/>
      <c r="G688" s="766"/>
      <c r="H688" s="766"/>
      <c r="I688" s="766"/>
      <c r="J688" s="766"/>
      <c r="K688" s="766"/>
      <c r="L688" s="766"/>
      <c r="M688" s="766"/>
      <c r="N688" s="766"/>
      <c r="O688" s="766"/>
      <c r="P688" s="766"/>
      <c r="Q688" s="766"/>
      <c r="R688" s="766"/>
      <c r="S688" s="766"/>
      <c r="T688" s="766"/>
      <c r="U688" s="766"/>
      <c r="V688" s="766"/>
      <c r="W688" s="766"/>
      <c r="X688" s="766"/>
      <c r="Y688" s="766"/>
      <c r="Z688" s="766"/>
    </row>
    <row r="689" spans="1:26" ht="15.75" customHeight="1" x14ac:dyDescent="0.25">
      <c r="A689" s="766"/>
      <c r="B689" s="766"/>
      <c r="C689" s="766"/>
      <c r="D689" s="766"/>
      <c r="E689" s="766"/>
      <c r="F689" s="766"/>
      <c r="G689" s="766"/>
      <c r="H689" s="766"/>
      <c r="I689" s="766"/>
      <c r="J689" s="766"/>
      <c r="K689" s="766"/>
      <c r="L689" s="766"/>
      <c r="M689" s="766"/>
      <c r="N689" s="766"/>
      <c r="O689" s="766"/>
      <c r="P689" s="766"/>
      <c r="Q689" s="766"/>
      <c r="R689" s="766"/>
      <c r="S689" s="766"/>
      <c r="T689" s="766"/>
      <c r="U689" s="766"/>
      <c r="V689" s="766"/>
      <c r="W689" s="766"/>
      <c r="X689" s="766"/>
      <c r="Y689" s="766"/>
      <c r="Z689" s="766"/>
    </row>
    <row r="690" spans="1:26" ht="15.75" customHeight="1" x14ac:dyDescent="0.25">
      <c r="A690" s="766"/>
      <c r="B690" s="766"/>
      <c r="C690" s="766"/>
      <c r="D690" s="766"/>
      <c r="E690" s="766"/>
      <c r="F690" s="766"/>
      <c r="G690" s="766"/>
      <c r="H690" s="766"/>
      <c r="I690" s="766"/>
      <c r="J690" s="766"/>
      <c r="K690" s="766"/>
      <c r="L690" s="766"/>
      <c r="M690" s="766"/>
      <c r="N690" s="766"/>
      <c r="O690" s="766"/>
      <c r="P690" s="766"/>
      <c r="Q690" s="766"/>
      <c r="R690" s="766"/>
      <c r="S690" s="766"/>
      <c r="T690" s="766"/>
      <c r="U690" s="766"/>
      <c r="V690" s="766"/>
      <c r="W690" s="766"/>
      <c r="X690" s="766"/>
      <c r="Y690" s="766"/>
      <c r="Z690" s="766"/>
    </row>
    <row r="691" spans="1:26" ht="15.75" customHeight="1" x14ac:dyDescent="0.25">
      <c r="A691" s="766"/>
      <c r="B691" s="766"/>
      <c r="C691" s="766"/>
      <c r="D691" s="766"/>
      <c r="E691" s="766"/>
      <c r="F691" s="766"/>
      <c r="G691" s="766"/>
      <c r="H691" s="766"/>
      <c r="I691" s="766"/>
      <c r="J691" s="766"/>
      <c r="K691" s="766"/>
      <c r="L691" s="766"/>
      <c r="M691" s="766"/>
      <c r="N691" s="766"/>
      <c r="O691" s="766"/>
      <c r="P691" s="766"/>
      <c r="Q691" s="766"/>
      <c r="R691" s="766"/>
      <c r="S691" s="766"/>
      <c r="T691" s="766"/>
      <c r="U691" s="766"/>
      <c r="V691" s="766"/>
      <c r="W691" s="766"/>
      <c r="X691" s="766"/>
      <c r="Y691" s="766"/>
      <c r="Z691" s="766"/>
    </row>
    <row r="692" spans="1:26" ht="15.75" customHeight="1" x14ac:dyDescent="0.25">
      <c r="A692" s="766"/>
      <c r="B692" s="766"/>
      <c r="C692" s="766"/>
      <c r="D692" s="766"/>
      <c r="E692" s="766"/>
      <c r="F692" s="766"/>
      <c r="G692" s="766"/>
      <c r="H692" s="766"/>
      <c r="I692" s="766"/>
      <c r="J692" s="766"/>
      <c r="K692" s="766"/>
      <c r="L692" s="766"/>
      <c r="M692" s="766"/>
      <c r="N692" s="766"/>
      <c r="O692" s="766"/>
      <c r="P692" s="766"/>
      <c r="Q692" s="766"/>
      <c r="R692" s="766"/>
      <c r="S692" s="766"/>
      <c r="T692" s="766"/>
      <c r="U692" s="766"/>
      <c r="V692" s="766"/>
      <c r="W692" s="766"/>
      <c r="X692" s="766"/>
      <c r="Y692" s="766"/>
      <c r="Z692" s="766"/>
    </row>
    <row r="693" spans="1:26" ht="15.75" customHeight="1" x14ac:dyDescent="0.25">
      <c r="A693" s="766"/>
      <c r="B693" s="766"/>
      <c r="C693" s="766"/>
      <c r="D693" s="766"/>
      <c r="E693" s="766"/>
      <c r="F693" s="766"/>
      <c r="G693" s="766"/>
      <c r="H693" s="766"/>
      <c r="I693" s="766"/>
      <c r="J693" s="766"/>
      <c r="K693" s="766"/>
      <c r="L693" s="766"/>
      <c r="M693" s="766"/>
      <c r="N693" s="766"/>
      <c r="O693" s="766"/>
      <c r="P693" s="766"/>
      <c r="Q693" s="766"/>
      <c r="R693" s="766"/>
      <c r="S693" s="766"/>
      <c r="T693" s="766"/>
      <c r="U693" s="766"/>
      <c r="V693" s="766"/>
      <c r="W693" s="766"/>
      <c r="X693" s="766"/>
      <c r="Y693" s="766"/>
      <c r="Z693" s="766"/>
    </row>
    <row r="694" spans="1:26" ht="15.75" customHeight="1" x14ac:dyDescent="0.25">
      <c r="A694" s="766"/>
      <c r="B694" s="766"/>
      <c r="C694" s="766"/>
      <c r="D694" s="766"/>
      <c r="E694" s="766"/>
      <c r="F694" s="766"/>
      <c r="G694" s="766"/>
      <c r="H694" s="766"/>
      <c r="I694" s="766"/>
      <c r="J694" s="766"/>
      <c r="K694" s="766"/>
      <c r="L694" s="766"/>
      <c r="M694" s="766"/>
      <c r="N694" s="766"/>
      <c r="O694" s="766"/>
      <c r="P694" s="766"/>
      <c r="Q694" s="766"/>
      <c r="R694" s="766"/>
      <c r="S694" s="766"/>
      <c r="T694" s="766"/>
      <c r="U694" s="766"/>
      <c r="V694" s="766"/>
      <c r="W694" s="766"/>
      <c r="X694" s="766"/>
      <c r="Y694" s="766"/>
      <c r="Z694" s="766"/>
    </row>
    <row r="695" spans="1:26" ht="15.75" customHeight="1" x14ac:dyDescent="0.25">
      <c r="A695" s="766"/>
      <c r="B695" s="766"/>
      <c r="C695" s="766"/>
      <c r="D695" s="766"/>
      <c r="E695" s="766"/>
      <c r="F695" s="766"/>
      <c r="G695" s="766"/>
      <c r="H695" s="766"/>
      <c r="I695" s="766"/>
      <c r="J695" s="766"/>
      <c r="K695" s="766"/>
      <c r="L695" s="766"/>
      <c r="M695" s="766"/>
      <c r="N695" s="766"/>
      <c r="O695" s="766"/>
      <c r="P695" s="766"/>
      <c r="Q695" s="766"/>
      <c r="R695" s="766"/>
      <c r="S695" s="766"/>
      <c r="T695" s="766"/>
      <c r="U695" s="766"/>
      <c r="V695" s="766"/>
      <c r="W695" s="766"/>
      <c r="X695" s="766"/>
      <c r="Y695" s="766"/>
      <c r="Z695" s="766"/>
    </row>
    <row r="696" spans="1:26" ht="15.75" customHeight="1" x14ac:dyDescent="0.25">
      <c r="A696" s="766"/>
      <c r="B696" s="766"/>
      <c r="C696" s="766"/>
      <c r="D696" s="766"/>
      <c r="E696" s="766"/>
      <c r="F696" s="766"/>
      <c r="G696" s="766"/>
      <c r="H696" s="766"/>
      <c r="I696" s="766"/>
      <c r="J696" s="766"/>
      <c r="K696" s="766"/>
      <c r="L696" s="766"/>
      <c r="M696" s="766"/>
      <c r="N696" s="766"/>
      <c r="O696" s="766"/>
      <c r="P696" s="766"/>
      <c r="Q696" s="766"/>
      <c r="R696" s="766"/>
      <c r="S696" s="766"/>
      <c r="T696" s="766"/>
      <c r="U696" s="766"/>
      <c r="V696" s="766"/>
      <c r="W696" s="766"/>
      <c r="X696" s="766"/>
      <c r="Y696" s="766"/>
      <c r="Z696" s="766"/>
    </row>
    <row r="697" spans="1:26" ht="15.75" customHeight="1" x14ac:dyDescent="0.25">
      <c r="A697" s="766"/>
      <c r="B697" s="766"/>
      <c r="C697" s="766"/>
      <c r="D697" s="766"/>
      <c r="E697" s="766"/>
      <c r="F697" s="766"/>
      <c r="G697" s="766"/>
      <c r="H697" s="766"/>
      <c r="I697" s="766"/>
      <c r="J697" s="766"/>
      <c r="K697" s="766"/>
      <c r="L697" s="766"/>
      <c r="M697" s="766"/>
      <c r="N697" s="766"/>
      <c r="O697" s="766"/>
      <c r="P697" s="766"/>
      <c r="Q697" s="766"/>
      <c r="R697" s="766"/>
      <c r="S697" s="766"/>
      <c r="T697" s="766"/>
      <c r="U697" s="766"/>
      <c r="V697" s="766"/>
      <c r="W697" s="766"/>
      <c r="X697" s="766"/>
      <c r="Y697" s="766"/>
      <c r="Z697" s="766"/>
    </row>
    <row r="698" spans="1:26" ht="15.75" customHeight="1" x14ac:dyDescent="0.25">
      <c r="A698" s="766"/>
      <c r="B698" s="766"/>
      <c r="C698" s="766"/>
      <c r="D698" s="766"/>
      <c r="E698" s="766"/>
      <c r="F698" s="766"/>
      <c r="G698" s="766"/>
      <c r="H698" s="766"/>
      <c r="I698" s="766"/>
      <c r="J698" s="766"/>
      <c r="K698" s="766"/>
      <c r="L698" s="766"/>
      <c r="M698" s="766"/>
      <c r="N698" s="766"/>
      <c r="O698" s="766"/>
      <c r="P698" s="766"/>
      <c r="Q698" s="766"/>
      <c r="R698" s="766"/>
      <c r="S698" s="766"/>
      <c r="T698" s="766"/>
      <c r="U698" s="766"/>
      <c r="V698" s="766"/>
      <c r="W698" s="766"/>
      <c r="X698" s="766"/>
      <c r="Y698" s="766"/>
      <c r="Z698" s="766"/>
    </row>
    <row r="699" spans="1:26" ht="15.75" customHeight="1" x14ac:dyDescent="0.25">
      <c r="A699" s="766"/>
      <c r="B699" s="766"/>
      <c r="C699" s="766"/>
      <c r="D699" s="766"/>
      <c r="E699" s="766"/>
      <c r="F699" s="766"/>
      <c r="G699" s="766"/>
      <c r="H699" s="766"/>
      <c r="I699" s="766"/>
      <c r="J699" s="766"/>
      <c r="K699" s="766"/>
      <c r="L699" s="766"/>
      <c r="M699" s="766"/>
      <c r="N699" s="766"/>
      <c r="O699" s="766"/>
      <c r="P699" s="766"/>
      <c r="Q699" s="766"/>
      <c r="R699" s="766"/>
      <c r="S699" s="766"/>
      <c r="T699" s="766"/>
      <c r="U699" s="766"/>
      <c r="V699" s="766"/>
      <c r="W699" s="766"/>
      <c r="X699" s="766"/>
      <c r="Y699" s="766"/>
      <c r="Z699" s="766"/>
    </row>
    <row r="700" spans="1:26" ht="15.75" customHeight="1" x14ac:dyDescent="0.25">
      <c r="A700" s="766"/>
      <c r="B700" s="766"/>
      <c r="C700" s="766"/>
      <c r="D700" s="766"/>
      <c r="E700" s="766"/>
      <c r="F700" s="766"/>
      <c r="G700" s="766"/>
      <c r="H700" s="766"/>
      <c r="I700" s="766"/>
      <c r="J700" s="766"/>
      <c r="K700" s="766"/>
      <c r="L700" s="766"/>
      <c r="M700" s="766"/>
      <c r="N700" s="766"/>
      <c r="O700" s="766"/>
      <c r="P700" s="766"/>
      <c r="Q700" s="766"/>
      <c r="R700" s="766"/>
      <c r="S700" s="766"/>
      <c r="T700" s="766"/>
      <c r="U700" s="766"/>
      <c r="V700" s="766"/>
      <c r="W700" s="766"/>
      <c r="X700" s="766"/>
      <c r="Y700" s="766"/>
      <c r="Z700" s="766"/>
    </row>
    <row r="701" spans="1:26" ht="15.75" customHeight="1" x14ac:dyDescent="0.25">
      <c r="A701" s="766"/>
      <c r="B701" s="766"/>
      <c r="C701" s="766"/>
      <c r="D701" s="766"/>
      <c r="E701" s="766"/>
      <c r="F701" s="766"/>
      <c r="G701" s="766"/>
      <c r="H701" s="766"/>
      <c r="I701" s="766"/>
      <c r="J701" s="766"/>
      <c r="K701" s="766"/>
      <c r="L701" s="766"/>
      <c r="M701" s="766"/>
      <c r="N701" s="766"/>
      <c r="O701" s="766"/>
      <c r="P701" s="766"/>
      <c r="Q701" s="766"/>
      <c r="R701" s="766"/>
      <c r="S701" s="766"/>
      <c r="T701" s="766"/>
      <c r="U701" s="766"/>
      <c r="V701" s="766"/>
      <c r="W701" s="766"/>
      <c r="X701" s="766"/>
      <c r="Y701" s="766"/>
      <c r="Z701" s="766"/>
    </row>
    <row r="702" spans="1:26" ht="15.75" customHeight="1" x14ac:dyDescent="0.25">
      <c r="A702" s="766"/>
      <c r="B702" s="766"/>
      <c r="C702" s="766"/>
      <c r="D702" s="766"/>
      <c r="E702" s="766"/>
      <c r="F702" s="766"/>
      <c r="G702" s="766"/>
      <c r="H702" s="766"/>
      <c r="I702" s="766"/>
      <c r="J702" s="766"/>
      <c r="K702" s="766"/>
      <c r="L702" s="766"/>
      <c r="M702" s="766"/>
      <c r="N702" s="766"/>
      <c r="O702" s="766"/>
      <c r="P702" s="766"/>
      <c r="Q702" s="766"/>
      <c r="R702" s="766"/>
      <c r="S702" s="766"/>
      <c r="T702" s="766"/>
      <c r="U702" s="766"/>
      <c r="V702" s="766"/>
      <c r="W702" s="766"/>
      <c r="X702" s="766"/>
      <c r="Y702" s="766"/>
      <c r="Z702" s="766"/>
    </row>
    <row r="703" spans="1:26" ht="15.75" customHeight="1" x14ac:dyDescent="0.25">
      <c r="A703" s="766"/>
      <c r="B703" s="766"/>
      <c r="C703" s="766"/>
      <c r="D703" s="766"/>
      <c r="E703" s="766"/>
      <c r="F703" s="766"/>
      <c r="G703" s="766"/>
      <c r="H703" s="766"/>
      <c r="I703" s="766"/>
      <c r="J703" s="766"/>
      <c r="K703" s="766"/>
      <c r="L703" s="766"/>
      <c r="M703" s="766"/>
      <c r="N703" s="766"/>
      <c r="O703" s="766"/>
      <c r="P703" s="766"/>
      <c r="Q703" s="766"/>
      <c r="R703" s="766"/>
      <c r="S703" s="766"/>
      <c r="T703" s="766"/>
      <c r="U703" s="766"/>
      <c r="V703" s="766"/>
      <c r="W703" s="766"/>
      <c r="X703" s="766"/>
      <c r="Y703" s="766"/>
      <c r="Z703" s="766"/>
    </row>
    <row r="704" spans="1:26" ht="15.75" customHeight="1" x14ac:dyDescent="0.25">
      <c r="A704" s="766"/>
      <c r="B704" s="766"/>
      <c r="C704" s="766"/>
      <c r="D704" s="766"/>
      <c r="E704" s="766"/>
      <c r="F704" s="766"/>
      <c r="G704" s="766"/>
      <c r="H704" s="766"/>
      <c r="I704" s="766"/>
      <c r="J704" s="766"/>
      <c r="K704" s="766"/>
      <c r="L704" s="766"/>
      <c r="M704" s="766"/>
      <c r="N704" s="766"/>
      <c r="O704" s="766"/>
      <c r="P704" s="766"/>
      <c r="Q704" s="766"/>
      <c r="R704" s="766"/>
      <c r="S704" s="766"/>
      <c r="T704" s="766"/>
      <c r="U704" s="766"/>
      <c r="V704" s="766"/>
      <c r="W704" s="766"/>
      <c r="X704" s="766"/>
      <c r="Y704" s="766"/>
      <c r="Z704" s="766"/>
    </row>
    <row r="705" spans="1:26" ht="15.75" customHeight="1" x14ac:dyDescent="0.25">
      <c r="A705" s="766"/>
      <c r="B705" s="766"/>
      <c r="C705" s="766"/>
      <c r="D705" s="766"/>
      <c r="E705" s="766"/>
      <c r="F705" s="766"/>
      <c r="G705" s="766"/>
      <c r="H705" s="766"/>
      <c r="I705" s="766"/>
      <c r="J705" s="766"/>
      <c r="K705" s="766"/>
      <c r="L705" s="766"/>
      <c r="M705" s="766"/>
      <c r="N705" s="766"/>
      <c r="O705" s="766"/>
      <c r="P705" s="766"/>
      <c r="Q705" s="766"/>
      <c r="R705" s="766"/>
      <c r="S705" s="766"/>
      <c r="T705" s="766"/>
      <c r="U705" s="766"/>
      <c r="V705" s="766"/>
      <c r="W705" s="766"/>
      <c r="X705" s="766"/>
      <c r="Y705" s="766"/>
      <c r="Z705" s="766"/>
    </row>
    <row r="706" spans="1:26" ht="15.75" customHeight="1" x14ac:dyDescent="0.25">
      <c r="A706" s="766"/>
      <c r="B706" s="766"/>
      <c r="C706" s="766"/>
      <c r="D706" s="766"/>
      <c r="E706" s="766"/>
      <c r="F706" s="766"/>
      <c r="G706" s="766"/>
      <c r="H706" s="766"/>
      <c r="I706" s="766"/>
      <c r="J706" s="766"/>
      <c r="K706" s="766"/>
      <c r="L706" s="766"/>
      <c r="M706" s="766"/>
      <c r="N706" s="766"/>
      <c r="O706" s="766"/>
      <c r="P706" s="766"/>
      <c r="Q706" s="766"/>
      <c r="R706" s="766"/>
      <c r="S706" s="766"/>
      <c r="T706" s="766"/>
      <c r="U706" s="766"/>
      <c r="V706" s="766"/>
      <c r="W706" s="766"/>
      <c r="X706" s="766"/>
      <c r="Y706" s="766"/>
      <c r="Z706" s="766"/>
    </row>
    <row r="707" spans="1:26" ht="15.75" customHeight="1" x14ac:dyDescent="0.25">
      <c r="A707" s="766"/>
      <c r="B707" s="766"/>
      <c r="C707" s="766"/>
      <c r="D707" s="766"/>
      <c r="E707" s="766"/>
      <c r="F707" s="766"/>
      <c r="G707" s="766"/>
      <c r="H707" s="766"/>
      <c r="I707" s="766"/>
      <c r="J707" s="766"/>
      <c r="K707" s="766"/>
      <c r="L707" s="766"/>
      <c r="M707" s="766"/>
      <c r="N707" s="766"/>
      <c r="O707" s="766"/>
      <c r="P707" s="766"/>
      <c r="Q707" s="766"/>
      <c r="R707" s="766"/>
      <c r="S707" s="766"/>
      <c r="T707" s="766"/>
      <c r="U707" s="766"/>
      <c r="V707" s="766"/>
      <c r="W707" s="766"/>
      <c r="X707" s="766"/>
      <c r="Y707" s="766"/>
      <c r="Z707" s="766"/>
    </row>
    <row r="708" spans="1:26" ht="15.75" customHeight="1" x14ac:dyDescent="0.25">
      <c r="A708" s="766"/>
      <c r="B708" s="766"/>
      <c r="C708" s="766"/>
      <c r="D708" s="766"/>
      <c r="E708" s="766"/>
      <c r="F708" s="766"/>
      <c r="G708" s="766"/>
      <c r="H708" s="766"/>
      <c r="I708" s="766"/>
      <c r="J708" s="766"/>
      <c r="K708" s="766"/>
      <c r="L708" s="766"/>
      <c r="M708" s="766"/>
      <c r="N708" s="766"/>
      <c r="O708" s="766"/>
      <c r="P708" s="766"/>
      <c r="Q708" s="766"/>
      <c r="R708" s="766"/>
      <c r="S708" s="766"/>
      <c r="T708" s="766"/>
      <c r="U708" s="766"/>
      <c r="V708" s="766"/>
      <c r="W708" s="766"/>
      <c r="X708" s="766"/>
      <c r="Y708" s="766"/>
      <c r="Z708" s="766"/>
    </row>
    <row r="709" spans="1:26" ht="15.75" customHeight="1" x14ac:dyDescent="0.25">
      <c r="A709" s="766"/>
      <c r="B709" s="766"/>
      <c r="C709" s="766"/>
      <c r="D709" s="766"/>
      <c r="E709" s="766"/>
      <c r="F709" s="766"/>
      <c r="G709" s="766"/>
      <c r="H709" s="766"/>
      <c r="I709" s="766"/>
      <c r="J709" s="766"/>
      <c r="K709" s="766"/>
      <c r="L709" s="766"/>
      <c r="M709" s="766"/>
      <c r="N709" s="766"/>
      <c r="O709" s="766"/>
      <c r="P709" s="766"/>
      <c r="Q709" s="766"/>
      <c r="R709" s="766"/>
      <c r="S709" s="766"/>
      <c r="T709" s="766"/>
      <c r="U709" s="766"/>
      <c r="V709" s="766"/>
      <c r="W709" s="766"/>
      <c r="X709" s="766"/>
      <c r="Y709" s="766"/>
      <c r="Z709" s="766"/>
    </row>
    <row r="710" spans="1:26" ht="15.75" customHeight="1" x14ac:dyDescent="0.25">
      <c r="A710" s="766"/>
      <c r="B710" s="766"/>
      <c r="C710" s="766"/>
      <c r="D710" s="766"/>
      <c r="E710" s="766"/>
      <c r="F710" s="766"/>
      <c r="G710" s="766"/>
      <c r="H710" s="766"/>
      <c r="I710" s="766"/>
      <c r="J710" s="766"/>
      <c r="K710" s="766"/>
      <c r="L710" s="766"/>
      <c r="M710" s="766"/>
      <c r="N710" s="766"/>
      <c r="O710" s="766"/>
      <c r="P710" s="766"/>
      <c r="Q710" s="766"/>
      <c r="R710" s="766"/>
      <c r="S710" s="766"/>
      <c r="T710" s="766"/>
      <c r="U710" s="766"/>
      <c r="V710" s="766"/>
      <c r="W710" s="766"/>
      <c r="X710" s="766"/>
      <c r="Y710" s="766"/>
      <c r="Z710" s="766"/>
    </row>
    <row r="711" spans="1:26" ht="15.75" customHeight="1" x14ac:dyDescent="0.25">
      <c r="A711" s="766"/>
      <c r="B711" s="766"/>
      <c r="C711" s="766"/>
      <c r="D711" s="766"/>
      <c r="E711" s="766"/>
      <c r="F711" s="766"/>
      <c r="G711" s="766"/>
      <c r="H711" s="766"/>
      <c r="I711" s="766"/>
      <c r="J711" s="766"/>
      <c r="K711" s="766"/>
      <c r="L711" s="766"/>
      <c r="M711" s="766"/>
      <c r="N711" s="766"/>
      <c r="O711" s="766"/>
      <c r="P711" s="766"/>
      <c r="Q711" s="766"/>
      <c r="R711" s="766"/>
      <c r="S711" s="766"/>
      <c r="T711" s="766"/>
      <c r="U711" s="766"/>
      <c r="V711" s="766"/>
      <c r="W711" s="766"/>
      <c r="X711" s="766"/>
      <c r="Y711" s="766"/>
      <c r="Z711" s="766"/>
    </row>
    <row r="712" spans="1:26" ht="15.75" customHeight="1" x14ac:dyDescent="0.25">
      <c r="A712" s="766"/>
      <c r="B712" s="766"/>
      <c r="C712" s="766"/>
      <c r="D712" s="766"/>
      <c r="E712" s="766"/>
      <c r="F712" s="766"/>
      <c r="G712" s="766"/>
      <c r="H712" s="766"/>
      <c r="I712" s="766"/>
      <c r="J712" s="766"/>
      <c r="K712" s="766"/>
      <c r="L712" s="766"/>
      <c r="M712" s="766"/>
      <c r="N712" s="766"/>
      <c r="O712" s="766"/>
      <c r="P712" s="766"/>
      <c r="Q712" s="766"/>
      <c r="R712" s="766"/>
      <c r="S712" s="766"/>
      <c r="T712" s="766"/>
      <c r="U712" s="766"/>
      <c r="V712" s="766"/>
      <c r="W712" s="766"/>
      <c r="X712" s="766"/>
      <c r="Y712" s="766"/>
      <c r="Z712" s="766"/>
    </row>
    <row r="713" spans="1:26" ht="15.75" customHeight="1" x14ac:dyDescent="0.25">
      <c r="A713" s="766"/>
      <c r="B713" s="766"/>
      <c r="C713" s="766"/>
      <c r="D713" s="766"/>
      <c r="E713" s="766"/>
      <c r="F713" s="766"/>
      <c r="G713" s="766"/>
      <c r="H713" s="766"/>
      <c r="I713" s="766"/>
      <c r="J713" s="766"/>
      <c r="K713" s="766"/>
      <c r="L713" s="766"/>
      <c r="M713" s="766"/>
      <c r="N713" s="766"/>
      <c r="O713" s="766"/>
      <c r="P713" s="766"/>
      <c r="Q713" s="766"/>
      <c r="R713" s="766"/>
      <c r="S713" s="766"/>
      <c r="T713" s="766"/>
      <c r="U713" s="766"/>
      <c r="V713" s="766"/>
      <c r="W713" s="766"/>
      <c r="X713" s="766"/>
      <c r="Y713" s="766"/>
      <c r="Z713" s="766"/>
    </row>
    <row r="714" spans="1:26" ht="15.75" customHeight="1" x14ac:dyDescent="0.25">
      <c r="A714" s="766"/>
      <c r="B714" s="766"/>
      <c r="C714" s="766"/>
      <c r="D714" s="766"/>
      <c r="E714" s="766"/>
      <c r="F714" s="766"/>
      <c r="G714" s="766"/>
      <c r="H714" s="766"/>
      <c r="I714" s="766"/>
      <c r="J714" s="766"/>
      <c r="K714" s="766"/>
      <c r="L714" s="766"/>
      <c r="M714" s="766"/>
      <c r="N714" s="766"/>
      <c r="O714" s="766"/>
      <c r="P714" s="766"/>
      <c r="Q714" s="766"/>
      <c r="R714" s="766"/>
      <c r="S714" s="766"/>
      <c r="T714" s="766"/>
      <c r="U714" s="766"/>
      <c r="V714" s="766"/>
      <c r="W714" s="766"/>
      <c r="X714" s="766"/>
      <c r="Y714" s="766"/>
      <c r="Z714" s="766"/>
    </row>
    <row r="715" spans="1:26" ht="15.75" customHeight="1" x14ac:dyDescent="0.25">
      <c r="A715" s="766"/>
      <c r="B715" s="766"/>
      <c r="C715" s="766"/>
      <c r="D715" s="766"/>
      <c r="E715" s="766"/>
      <c r="F715" s="766"/>
      <c r="G715" s="766"/>
      <c r="H715" s="766"/>
      <c r="I715" s="766"/>
      <c r="J715" s="766"/>
      <c r="K715" s="766"/>
      <c r="L715" s="766"/>
      <c r="M715" s="766"/>
      <c r="N715" s="766"/>
      <c r="O715" s="766"/>
      <c r="P715" s="766"/>
      <c r="Q715" s="766"/>
      <c r="R715" s="766"/>
      <c r="S715" s="766"/>
      <c r="T715" s="766"/>
      <c r="U715" s="766"/>
      <c r="V715" s="766"/>
      <c r="W715" s="766"/>
      <c r="X715" s="766"/>
      <c r="Y715" s="766"/>
      <c r="Z715" s="766"/>
    </row>
    <row r="716" spans="1:26" ht="15.75" customHeight="1" x14ac:dyDescent="0.25">
      <c r="A716" s="766"/>
      <c r="B716" s="766"/>
      <c r="C716" s="766"/>
      <c r="D716" s="766"/>
      <c r="E716" s="766"/>
      <c r="F716" s="766"/>
      <c r="G716" s="766"/>
      <c r="H716" s="766"/>
      <c r="I716" s="766"/>
      <c r="J716" s="766"/>
      <c r="K716" s="766"/>
      <c r="L716" s="766"/>
      <c r="M716" s="766"/>
      <c r="N716" s="766"/>
      <c r="O716" s="766"/>
      <c r="P716" s="766"/>
      <c r="Q716" s="766"/>
      <c r="R716" s="766"/>
      <c r="S716" s="766"/>
      <c r="T716" s="766"/>
      <c r="U716" s="766"/>
      <c r="V716" s="766"/>
      <c r="W716" s="766"/>
      <c r="X716" s="766"/>
      <c r="Y716" s="766"/>
      <c r="Z716" s="766"/>
    </row>
    <row r="717" spans="1:26" ht="15.75" customHeight="1" x14ac:dyDescent="0.25">
      <c r="A717" s="766"/>
      <c r="B717" s="766"/>
      <c r="C717" s="766"/>
      <c r="D717" s="766"/>
      <c r="E717" s="766"/>
      <c r="F717" s="766"/>
      <c r="G717" s="766"/>
      <c r="H717" s="766"/>
      <c r="I717" s="766"/>
      <c r="J717" s="766"/>
      <c r="K717" s="766"/>
      <c r="L717" s="766"/>
      <c r="M717" s="766"/>
      <c r="N717" s="766"/>
      <c r="O717" s="766"/>
      <c r="P717" s="766"/>
      <c r="Q717" s="766"/>
      <c r="R717" s="766"/>
      <c r="S717" s="766"/>
      <c r="T717" s="766"/>
      <c r="U717" s="766"/>
      <c r="V717" s="766"/>
      <c r="W717" s="766"/>
      <c r="X717" s="766"/>
      <c r="Y717" s="766"/>
      <c r="Z717" s="766"/>
    </row>
    <row r="718" spans="1:26" ht="15.75" customHeight="1" x14ac:dyDescent="0.25">
      <c r="A718" s="766"/>
      <c r="B718" s="766"/>
      <c r="C718" s="766"/>
      <c r="D718" s="766"/>
      <c r="E718" s="766"/>
      <c r="F718" s="766"/>
      <c r="G718" s="766"/>
      <c r="H718" s="766"/>
      <c r="I718" s="766"/>
      <c r="J718" s="766"/>
      <c r="K718" s="766"/>
      <c r="L718" s="766"/>
      <c r="M718" s="766"/>
      <c r="N718" s="766"/>
      <c r="O718" s="766"/>
      <c r="P718" s="766"/>
      <c r="Q718" s="766"/>
      <c r="R718" s="766"/>
      <c r="S718" s="766"/>
      <c r="T718" s="766"/>
      <c r="U718" s="766"/>
      <c r="V718" s="766"/>
      <c r="W718" s="766"/>
      <c r="X718" s="766"/>
      <c r="Y718" s="766"/>
      <c r="Z718" s="766"/>
    </row>
    <row r="719" spans="1:26" ht="15.75" customHeight="1" x14ac:dyDescent="0.25">
      <c r="A719" s="766"/>
      <c r="B719" s="766"/>
      <c r="C719" s="766"/>
      <c r="D719" s="766"/>
      <c r="E719" s="766"/>
      <c r="F719" s="766"/>
      <c r="G719" s="766"/>
      <c r="H719" s="766"/>
      <c r="I719" s="766"/>
      <c r="J719" s="766"/>
      <c r="K719" s="766"/>
      <c r="L719" s="766"/>
      <c r="M719" s="766"/>
      <c r="N719" s="766"/>
      <c r="O719" s="766"/>
      <c r="P719" s="766"/>
      <c r="Q719" s="766"/>
      <c r="R719" s="766"/>
      <c r="S719" s="766"/>
      <c r="T719" s="766"/>
      <c r="U719" s="766"/>
      <c r="V719" s="766"/>
      <c r="W719" s="766"/>
      <c r="X719" s="766"/>
      <c r="Y719" s="766"/>
      <c r="Z719" s="766"/>
    </row>
    <row r="720" spans="1:26" ht="15.75" customHeight="1" x14ac:dyDescent="0.25">
      <c r="A720" s="766"/>
      <c r="B720" s="766"/>
      <c r="C720" s="766"/>
      <c r="D720" s="766"/>
      <c r="E720" s="766"/>
      <c r="F720" s="766"/>
      <c r="G720" s="766"/>
      <c r="H720" s="766"/>
      <c r="I720" s="766"/>
      <c r="J720" s="766"/>
      <c r="K720" s="766"/>
      <c r="L720" s="766"/>
      <c r="M720" s="766"/>
      <c r="N720" s="766"/>
      <c r="O720" s="766"/>
      <c r="P720" s="766"/>
      <c r="Q720" s="766"/>
      <c r="R720" s="766"/>
      <c r="S720" s="766"/>
      <c r="T720" s="766"/>
      <c r="U720" s="766"/>
      <c r="V720" s="766"/>
      <c r="W720" s="766"/>
      <c r="X720" s="766"/>
      <c r="Y720" s="766"/>
      <c r="Z720" s="766"/>
    </row>
    <row r="721" spans="1:26" ht="15.75" customHeight="1" x14ac:dyDescent="0.25">
      <c r="A721" s="766"/>
      <c r="B721" s="766"/>
      <c r="C721" s="766"/>
      <c r="D721" s="766"/>
      <c r="E721" s="766"/>
      <c r="F721" s="766"/>
      <c r="G721" s="766"/>
      <c r="H721" s="766"/>
      <c r="I721" s="766"/>
      <c r="J721" s="766"/>
      <c r="K721" s="766"/>
      <c r="L721" s="766"/>
      <c r="M721" s="766"/>
      <c r="N721" s="766"/>
      <c r="O721" s="766"/>
      <c r="P721" s="766"/>
      <c r="Q721" s="766"/>
      <c r="R721" s="766"/>
      <c r="S721" s="766"/>
      <c r="T721" s="766"/>
      <c r="U721" s="766"/>
      <c r="V721" s="766"/>
      <c r="W721" s="766"/>
      <c r="X721" s="766"/>
      <c r="Y721" s="766"/>
      <c r="Z721" s="766"/>
    </row>
    <row r="722" spans="1:26" ht="15.75" customHeight="1" x14ac:dyDescent="0.25">
      <c r="A722" s="766"/>
      <c r="B722" s="766"/>
      <c r="C722" s="766"/>
      <c r="D722" s="766"/>
      <c r="E722" s="766"/>
      <c r="F722" s="766"/>
      <c r="G722" s="766"/>
      <c r="H722" s="766"/>
      <c r="I722" s="766"/>
      <c r="J722" s="766"/>
      <c r="K722" s="766"/>
      <c r="L722" s="766"/>
      <c r="M722" s="766"/>
      <c r="N722" s="766"/>
      <c r="O722" s="766"/>
      <c r="P722" s="766"/>
      <c r="Q722" s="766"/>
      <c r="R722" s="766"/>
      <c r="S722" s="766"/>
      <c r="T722" s="766"/>
      <c r="U722" s="766"/>
      <c r="V722" s="766"/>
      <c r="W722" s="766"/>
      <c r="X722" s="766"/>
      <c r="Y722" s="766"/>
      <c r="Z722" s="766"/>
    </row>
    <row r="723" spans="1:26" ht="15.75" customHeight="1" x14ac:dyDescent="0.25">
      <c r="A723" s="766"/>
      <c r="B723" s="766"/>
      <c r="C723" s="766"/>
      <c r="D723" s="766"/>
      <c r="E723" s="766"/>
      <c r="F723" s="766"/>
      <c r="G723" s="766"/>
      <c r="H723" s="766"/>
      <c r="I723" s="766"/>
      <c r="J723" s="766"/>
      <c r="K723" s="766"/>
      <c r="L723" s="766"/>
      <c r="M723" s="766"/>
      <c r="N723" s="766"/>
      <c r="O723" s="766"/>
      <c r="P723" s="766"/>
      <c r="Q723" s="766"/>
      <c r="R723" s="766"/>
      <c r="S723" s="766"/>
      <c r="T723" s="766"/>
      <c r="U723" s="766"/>
      <c r="V723" s="766"/>
      <c r="W723" s="766"/>
      <c r="X723" s="766"/>
      <c r="Y723" s="766"/>
      <c r="Z723" s="766"/>
    </row>
    <row r="724" spans="1:26" ht="15.75" customHeight="1" x14ac:dyDescent="0.25">
      <c r="A724" s="766"/>
      <c r="B724" s="766"/>
      <c r="C724" s="766"/>
      <c r="D724" s="766"/>
      <c r="E724" s="766"/>
      <c r="F724" s="766"/>
      <c r="G724" s="766"/>
      <c r="H724" s="766"/>
      <c r="I724" s="766"/>
      <c r="J724" s="766"/>
      <c r="K724" s="766"/>
      <c r="L724" s="766"/>
      <c r="M724" s="766"/>
      <c r="N724" s="766"/>
      <c r="O724" s="766"/>
      <c r="P724" s="766"/>
      <c r="Q724" s="766"/>
      <c r="R724" s="766"/>
      <c r="S724" s="766"/>
      <c r="T724" s="766"/>
      <c r="U724" s="766"/>
      <c r="V724" s="766"/>
      <c r="W724" s="766"/>
      <c r="X724" s="766"/>
      <c r="Y724" s="766"/>
      <c r="Z724" s="766"/>
    </row>
    <row r="725" spans="1:26" ht="15.75" customHeight="1" x14ac:dyDescent="0.25">
      <c r="A725" s="766"/>
      <c r="B725" s="766"/>
      <c r="C725" s="766"/>
      <c r="D725" s="766"/>
      <c r="E725" s="766"/>
      <c r="F725" s="766"/>
      <c r="G725" s="766"/>
      <c r="H725" s="766"/>
      <c r="I725" s="766"/>
      <c r="J725" s="766"/>
      <c r="K725" s="766"/>
      <c r="L725" s="766"/>
      <c r="M725" s="766"/>
      <c r="N725" s="766"/>
      <c r="O725" s="766"/>
      <c r="P725" s="766"/>
      <c r="Q725" s="766"/>
      <c r="R725" s="766"/>
      <c r="S725" s="766"/>
      <c r="T725" s="766"/>
      <c r="U725" s="766"/>
      <c r="V725" s="766"/>
      <c r="W725" s="766"/>
      <c r="X725" s="766"/>
      <c r="Y725" s="766"/>
      <c r="Z725" s="766"/>
    </row>
    <row r="726" spans="1:26" ht="15.75" customHeight="1" x14ac:dyDescent="0.25">
      <c r="A726" s="766"/>
      <c r="B726" s="766"/>
      <c r="C726" s="766"/>
      <c r="D726" s="766"/>
      <c r="E726" s="766"/>
      <c r="F726" s="766"/>
      <c r="G726" s="766"/>
      <c r="H726" s="766"/>
      <c r="I726" s="766"/>
      <c r="J726" s="766"/>
      <c r="K726" s="766"/>
      <c r="L726" s="766"/>
      <c r="M726" s="766"/>
      <c r="N726" s="766"/>
      <c r="O726" s="766"/>
      <c r="P726" s="766"/>
      <c r="Q726" s="766"/>
      <c r="R726" s="766"/>
      <c r="S726" s="766"/>
      <c r="T726" s="766"/>
      <c r="U726" s="766"/>
      <c r="V726" s="766"/>
      <c r="W726" s="766"/>
      <c r="X726" s="766"/>
      <c r="Y726" s="766"/>
      <c r="Z726" s="766"/>
    </row>
    <row r="727" spans="1:26" ht="15.75" customHeight="1" x14ac:dyDescent="0.25">
      <c r="A727" s="766"/>
      <c r="B727" s="766"/>
      <c r="C727" s="766"/>
      <c r="D727" s="766"/>
      <c r="E727" s="766"/>
      <c r="F727" s="766"/>
      <c r="G727" s="766"/>
      <c r="H727" s="766"/>
      <c r="I727" s="766"/>
      <c r="J727" s="766"/>
      <c r="K727" s="766"/>
      <c r="L727" s="766"/>
      <c r="M727" s="766"/>
      <c r="N727" s="766"/>
      <c r="O727" s="766"/>
      <c r="P727" s="766"/>
      <c r="Q727" s="766"/>
      <c r="R727" s="766"/>
      <c r="S727" s="766"/>
      <c r="T727" s="766"/>
      <c r="U727" s="766"/>
      <c r="V727" s="766"/>
      <c r="W727" s="766"/>
      <c r="X727" s="766"/>
      <c r="Y727" s="766"/>
      <c r="Z727" s="766"/>
    </row>
    <row r="728" spans="1:26" ht="15.75" customHeight="1" x14ac:dyDescent="0.25">
      <c r="A728" s="766"/>
      <c r="B728" s="766"/>
      <c r="C728" s="766"/>
      <c r="D728" s="766"/>
      <c r="E728" s="766"/>
      <c r="F728" s="766"/>
      <c r="G728" s="766"/>
      <c r="H728" s="766"/>
      <c r="I728" s="766"/>
      <c r="J728" s="766"/>
      <c r="K728" s="766"/>
      <c r="L728" s="766"/>
      <c r="M728" s="766"/>
      <c r="N728" s="766"/>
      <c r="O728" s="766"/>
      <c r="P728" s="766"/>
      <c r="Q728" s="766"/>
      <c r="R728" s="766"/>
      <c r="S728" s="766"/>
      <c r="T728" s="766"/>
      <c r="U728" s="766"/>
      <c r="V728" s="766"/>
      <c r="W728" s="766"/>
      <c r="X728" s="766"/>
      <c r="Y728" s="766"/>
      <c r="Z728" s="766"/>
    </row>
    <row r="729" spans="1:26" ht="15.75" customHeight="1" x14ac:dyDescent="0.25">
      <c r="A729" s="766"/>
      <c r="B729" s="766"/>
      <c r="C729" s="766"/>
      <c r="D729" s="766"/>
      <c r="E729" s="766"/>
      <c r="F729" s="766"/>
      <c r="G729" s="766"/>
      <c r="H729" s="766"/>
      <c r="I729" s="766"/>
      <c r="J729" s="766"/>
      <c r="K729" s="766"/>
      <c r="L729" s="766"/>
      <c r="M729" s="766"/>
      <c r="N729" s="766"/>
      <c r="O729" s="766"/>
      <c r="P729" s="766"/>
      <c r="Q729" s="766"/>
      <c r="R729" s="766"/>
      <c r="S729" s="766"/>
      <c r="T729" s="766"/>
      <c r="U729" s="766"/>
      <c r="V729" s="766"/>
      <c r="W729" s="766"/>
      <c r="X729" s="766"/>
      <c r="Y729" s="766"/>
      <c r="Z729" s="766"/>
    </row>
    <row r="730" spans="1:26" ht="15.75" customHeight="1" x14ac:dyDescent="0.25">
      <c r="A730" s="766"/>
      <c r="B730" s="766"/>
      <c r="C730" s="766"/>
      <c r="D730" s="766"/>
      <c r="E730" s="766"/>
      <c r="F730" s="766"/>
      <c r="G730" s="766"/>
      <c r="H730" s="766"/>
      <c r="I730" s="766"/>
      <c r="J730" s="766"/>
      <c r="K730" s="766"/>
      <c r="L730" s="766"/>
      <c r="M730" s="766"/>
      <c r="N730" s="766"/>
      <c r="O730" s="766"/>
      <c r="P730" s="766"/>
      <c r="Q730" s="766"/>
      <c r="R730" s="766"/>
      <c r="S730" s="766"/>
      <c r="T730" s="766"/>
      <c r="U730" s="766"/>
      <c r="V730" s="766"/>
      <c r="W730" s="766"/>
      <c r="X730" s="766"/>
      <c r="Y730" s="766"/>
      <c r="Z730" s="766"/>
    </row>
    <row r="731" spans="1:26" ht="15.75" customHeight="1" x14ac:dyDescent="0.25">
      <c r="A731" s="766"/>
      <c r="B731" s="766"/>
      <c r="C731" s="766"/>
      <c r="D731" s="766"/>
      <c r="E731" s="766"/>
      <c r="F731" s="766"/>
      <c r="G731" s="766"/>
      <c r="H731" s="766"/>
      <c r="I731" s="766"/>
      <c r="J731" s="766"/>
      <c r="K731" s="766"/>
      <c r="L731" s="766"/>
      <c r="M731" s="766"/>
      <c r="N731" s="766"/>
      <c r="O731" s="766"/>
      <c r="P731" s="766"/>
      <c r="Q731" s="766"/>
      <c r="R731" s="766"/>
      <c r="S731" s="766"/>
      <c r="T731" s="766"/>
      <c r="U731" s="766"/>
      <c r="V731" s="766"/>
      <c r="W731" s="766"/>
      <c r="X731" s="766"/>
      <c r="Y731" s="766"/>
      <c r="Z731" s="766"/>
    </row>
    <row r="732" spans="1:26" ht="15.75" customHeight="1" x14ac:dyDescent="0.25">
      <c r="A732" s="766"/>
      <c r="B732" s="766"/>
      <c r="C732" s="766"/>
      <c r="D732" s="766"/>
      <c r="E732" s="766"/>
      <c r="F732" s="766"/>
      <c r="G732" s="766"/>
      <c r="H732" s="766"/>
      <c r="I732" s="766"/>
      <c r="J732" s="766"/>
      <c r="K732" s="766"/>
      <c r="L732" s="766"/>
      <c r="M732" s="766"/>
      <c r="N732" s="766"/>
      <c r="O732" s="766"/>
      <c r="P732" s="766"/>
      <c r="Q732" s="766"/>
      <c r="R732" s="766"/>
      <c r="S732" s="766"/>
      <c r="T732" s="766"/>
      <c r="U732" s="766"/>
      <c r="V732" s="766"/>
      <c r="W732" s="766"/>
      <c r="X732" s="766"/>
      <c r="Y732" s="766"/>
      <c r="Z732" s="766"/>
    </row>
    <row r="733" spans="1:26" ht="15.75" customHeight="1" x14ac:dyDescent="0.25">
      <c r="A733" s="766"/>
      <c r="B733" s="766"/>
      <c r="C733" s="766"/>
      <c r="D733" s="766"/>
      <c r="E733" s="766"/>
      <c r="F733" s="766"/>
      <c r="G733" s="766"/>
      <c r="H733" s="766"/>
      <c r="I733" s="766"/>
      <c r="J733" s="766"/>
      <c r="K733" s="766"/>
      <c r="L733" s="766"/>
      <c r="M733" s="766"/>
      <c r="N733" s="766"/>
      <c r="O733" s="766"/>
      <c r="P733" s="766"/>
      <c r="Q733" s="766"/>
      <c r="R733" s="766"/>
      <c r="S733" s="766"/>
      <c r="T733" s="766"/>
      <c r="U733" s="766"/>
      <c r="V733" s="766"/>
      <c r="W733" s="766"/>
      <c r="X733" s="766"/>
      <c r="Y733" s="766"/>
      <c r="Z733" s="766"/>
    </row>
    <row r="734" spans="1:26" ht="15.75" customHeight="1" x14ac:dyDescent="0.25">
      <c r="A734" s="766"/>
      <c r="B734" s="766"/>
      <c r="C734" s="766"/>
      <c r="D734" s="766"/>
      <c r="E734" s="766"/>
      <c r="F734" s="766"/>
      <c r="G734" s="766"/>
      <c r="H734" s="766"/>
      <c r="I734" s="766"/>
      <c r="J734" s="766"/>
      <c r="K734" s="766"/>
      <c r="L734" s="766"/>
      <c r="M734" s="766"/>
      <c r="N734" s="766"/>
      <c r="O734" s="766"/>
      <c r="P734" s="766"/>
      <c r="Q734" s="766"/>
      <c r="R734" s="766"/>
      <c r="S734" s="766"/>
      <c r="T734" s="766"/>
      <c r="U734" s="766"/>
      <c r="V734" s="766"/>
      <c r="W734" s="766"/>
      <c r="X734" s="766"/>
      <c r="Y734" s="766"/>
      <c r="Z734" s="766"/>
    </row>
    <row r="735" spans="1:26" ht="15.75" customHeight="1" x14ac:dyDescent="0.25">
      <c r="A735" s="766"/>
      <c r="B735" s="766"/>
      <c r="C735" s="766"/>
      <c r="D735" s="766"/>
      <c r="E735" s="766"/>
      <c r="F735" s="766"/>
      <c r="G735" s="766"/>
      <c r="H735" s="766"/>
      <c r="I735" s="766"/>
      <c r="J735" s="766"/>
      <c r="K735" s="766"/>
      <c r="L735" s="766"/>
      <c r="M735" s="766"/>
      <c r="N735" s="766"/>
      <c r="O735" s="766"/>
      <c r="P735" s="766"/>
      <c r="Q735" s="766"/>
      <c r="R735" s="766"/>
      <c r="S735" s="766"/>
      <c r="T735" s="766"/>
      <c r="U735" s="766"/>
      <c r="V735" s="766"/>
      <c r="W735" s="766"/>
      <c r="X735" s="766"/>
      <c r="Y735" s="766"/>
      <c r="Z735" s="766"/>
    </row>
    <row r="736" spans="1:26" ht="15.75" customHeight="1" x14ac:dyDescent="0.25">
      <c r="A736" s="766"/>
      <c r="B736" s="766"/>
      <c r="C736" s="766"/>
      <c r="D736" s="766"/>
      <c r="E736" s="766"/>
      <c r="F736" s="766"/>
      <c r="G736" s="766"/>
      <c r="H736" s="766"/>
      <c r="I736" s="766"/>
      <c r="J736" s="766"/>
      <c r="K736" s="766"/>
      <c r="L736" s="766"/>
      <c r="M736" s="766"/>
      <c r="N736" s="766"/>
      <c r="O736" s="766"/>
      <c r="P736" s="766"/>
      <c r="Q736" s="766"/>
      <c r="R736" s="766"/>
      <c r="S736" s="766"/>
      <c r="T736" s="766"/>
      <c r="U736" s="766"/>
      <c r="V736" s="766"/>
      <c r="W736" s="766"/>
      <c r="X736" s="766"/>
      <c r="Y736" s="766"/>
      <c r="Z736" s="766"/>
    </row>
    <row r="737" spans="1:26" ht="15.75" customHeight="1" x14ac:dyDescent="0.25">
      <c r="A737" s="766"/>
      <c r="B737" s="766"/>
      <c r="C737" s="766"/>
      <c r="D737" s="766"/>
      <c r="E737" s="766"/>
      <c r="F737" s="766"/>
      <c r="G737" s="766"/>
      <c r="H737" s="766"/>
      <c r="I737" s="766"/>
      <c r="J737" s="766"/>
      <c r="K737" s="766"/>
      <c r="L737" s="766"/>
      <c r="M737" s="766"/>
      <c r="N737" s="766"/>
      <c r="O737" s="766"/>
      <c r="P737" s="766"/>
      <c r="Q737" s="766"/>
      <c r="R737" s="766"/>
      <c r="S737" s="766"/>
      <c r="T737" s="766"/>
      <c r="U737" s="766"/>
      <c r="V737" s="766"/>
      <c r="W737" s="766"/>
      <c r="X737" s="766"/>
      <c r="Y737" s="766"/>
      <c r="Z737" s="766"/>
    </row>
    <row r="738" spans="1:26" ht="15.75" customHeight="1" x14ac:dyDescent="0.25">
      <c r="A738" s="766"/>
      <c r="B738" s="766"/>
      <c r="C738" s="766"/>
      <c r="D738" s="766"/>
      <c r="E738" s="766"/>
      <c r="F738" s="766"/>
      <c r="G738" s="766"/>
      <c r="H738" s="766"/>
      <c r="I738" s="766"/>
      <c r="J738" s="766"/>
      <c r="K738" s="766"/>
      <c r="L738" s="766"/>
      <c r="M738" s="766"/>
      <c r="N738" s="766"/>
      <c r="O738" s="766"/>
      <c r="P738" s="766"/>
      <c r="Q738" s="766"/>
      <c r="R738" s="766"/>
      <c r="S738" s="766"/>
      <c r="T738" s="766"/>
      <c r="U738" s="766"/>
      <c r="V738" s="766"/>
      <c r="W738" s="766"/>
      <c r="X738" s="766"/>
      <c r="Y738" s="766"/>
      <c r="Z738" s="766"/>
    </row>
    <row r="739" spans="1:26" ht="15.75" customHeight="1" x14ac:dyDescent="0.25">
      <c r="A739" s="766"/>
      <c r="B739" s="766"/>
      <c r="C739" s="766"/>
      <c r="D739" s="766"/>
      <c r="E739" s="766"/>
      <c r="F739" s="766"/>
      <c r="G739" s="766"/>
      <c r="H739" s="766"/>
      <c r="I739" s="766"/>
      <c r="J739" s="766"/>
      <c r="K739" s="766"/>
      <c r="L739" s="766"/>
      <c r="M739" s="766"/>
      <c r="N739" s="766"/>
      <c r="O739" s="766"/>
      <c r="P739" s="766"/>
      <c r="Q739" s="766"/>
      <c r="R739" s="766"/>
      <c r="S739" s="766"/>
      <c r="T739" s="766"/>
      <c r="U739" s="766"/>
      <c r="V739" s="766"/>
      <c r="W739" s="766"/>
      <c r="X739" s="766"/>
      <c r="Y739" s="766"/>
      <c r="Z739" s="766"/>
    </row>
    <row r="740" spans="1:26" ht="15.75" customHeight="1" x14ac:dyDescent="0.25">
      <c r="A740" s="766"/>
      <c r="B740" s="766"/>
      <c r="C740" s="766"/>
      <c r="D740" s="766"/>
      <c r="E740" s="766"/>
      <c r="F740" s="766"/>
      <c r="G740" s="766"/>
      <c r="H740" s="766"/>
      <c r="I740" s="766"/>
      <c r="J740" s="766"/>
      <c r="K740" s="766"/>
      <c r="L740" s="766"/>
      <c r="M740" s="766"/>
      <c r="N740" s="766"/>
      <c r="O740" s="766"/>
      <c r="P740" s="766"/>
      <c r="Q740" s="766"/>
      <c r="R740" s="766"/>
      <c r="S740" s="766"/>
      <c r="T740" s="766"/>
      <c r="U740" s="766"/>
      <c r="V740" s="766"/>
      <c r="W740" s="766"/>
      <c r="X740" s="766"/>
      <c r="Y740" s="766"/>
      <c r="Z740" s="766"/>
    </row>
    <row r="741" spans="1:26" ht="15.75" customHeight="1" x14ac:dyDescent="0.25">
      <c r="A741" s="766"/>
      <c r="B741" s="766"/>
      <c r="C741" s="766"/>
      <c r="D741" s="766"/>
      <c r="E741" s="766"/>
      <c r="F741" s="766"/>
      <c r="G741" s="766"/>
      <c r="H741" s="766"/>
      <c r="I741" s="766"/>
      <c r="J741" s="766"/>
      <c r="K741" s="766"/>
      <c r="L741" s="766"/>
      <c r="M741" s="766"/>
      <c r="N741" s="766"/>
      <c r="O741" s="766"/>
      <c r="P741" s="766"/>
      <c r="Q741" s="766"/>
      <c r="R741" s="766"/>
      <c r="S741" s="766"/>
      <c r="T741" s="766"/>
      <c r="U741" s="766"/>
      <c r="V741" s="766"/>
      <c r="W741" s="766"/>
      <c r="X741" s="766"/>
      <c r="Y741" s="766"/>
      <c r="Z741" s="766"/>
    </row>
    <row r="742" spans="1:26" ht="15.75" customHeight="1" x14ac:dyDescent="0.25">
      <c r="A742" s="766"/>
      <c r="B742" s="766"/>
      <c r="C742" s="766"/>
      <c r="D742" s="766"/>
      <c r="E742" s="766"/>
      <c r="F742" s="766"/>
      <c r="G742" s="766"/>
      <c r="H742" s="766"/>
      <c r="I742" s="766"/>
      <c r="J742" s="766"/>
      <c r="K742" s="766"/>
      <c r="L742" s="766"/>
      <c r="M742" s="766"/>
      <c r="N742" s="766"/>
      <c r="O742" s="766"/>
      <c r="P742" s="766"/>
      <c r="Q742" s="766"/>
      <c r="R742" s="766"/>
      <c r="S742" s="766"/>
      <c r="T742" s="766"/>
      <c r="U742" s="766"/>
      <c r="V742" s="766"/>
      <c r="W742" s="766"/>
      <c r="X742" s="766"/>
      <c r="Y742" s="766"/>
      <c r="Z742" s="766"/>
    </row>
    <row r="743" spans="1:26" ht="15.75" customHeight="1" x14ac:dyDescent="0.25">
      <c r="A743" s="766"/>
      <c r="B743" s="766"/>
      <c r="C743" s="766"/>
      <c r="D743" s="766"/>
      <c r="E743" s="766"/>
      <c r="F743" s="766"/>
      <c r="G743" s="766"/>
      <c r="H743" s="766"/>
      <c r="I743" s="766"/>
      <c r="J743" s="766"/>
      <c r="K743" s="766"/>
      <c r="L743" s="766"/>
      <c r="M743" s="766"/>
      <c r="N743" s="766"/>
      <c r="O743" s="766"/>
      <c r="P743" s="766"/>
      <c r="Q743" s="766"/>
      <c r="R743" s="766"/>
      <c r="S743" s="766"/>
      <c r="T743" s="766"/>
      <c r="U743" s="766"/>
      <c r="V743" s="766"/>
      <c r="W743" s="766"/>
      <c r="X743" s="766"/>
      <c r="Y743" s="766"/>
      <c r="Z743" s="766"/>
    </row>
    <row r="744" spans="1:26" ht="15.75" customHeight="1" x14ac:dyDescent="0.25">
      <c r="A744" s="766"/>
      <c r="B744" s="766"/>
      <c r="C744" s="766"/>
      <c r="D744" s="766"/>
      <c r="E744" s="766"/>
      <c r="F744" s="766"/>
      <c r="G744" s="766"/>
      <c r="H744" s="766"/>
      <c r="I744" s="766"/>
      <c r="J744" s="766"/>
      <c r="K744" s="766"/>
      <c r="L744" s="766"/>
      <c r="M744" s="766"/>
      <c r="N744" s="766"/>
      <c r="O744" s="766"/>
      <c r="P744" s="766"/>
      <c r="Q744" s="766"/>
      <c r="R744" s="766"/>
      <c r="S744" s="766"/>
      <c r="T744" s="766"/>
      <c r="U744" s="766"/>
      <c r="V744" s="766"/>
      <c r="W744" s="766"/>
      <c r="X744" s="766"/>
      <c r="Y744" s="766"/>
      <c r="Z744" s="766"/>
    </row>
    <row r="745" spans="1:26" ht="15.75" customHeight="1" x14ac:dyDescent="0.25">
      <c r="A745" s="766"/>
      <c r="B745" s="766"/>
      <c r="C745" s="766"/>
      <c r="D745" s="766"/>
      <c r="E745" s="766"/>
      <c r="F745" s="766"/>
      <c r="G745" s="766"/>
      <c r="H745" s="766"/>
      <c r="I745" s="766"/>
      <c r="J745" s="766"/>
      <c r="K745" s="766"/>
      <c r="L745" s="766"/>
      <c r="M745" s="766"/>
      <c r="N745" s="766"/>
      <c r="O745" s="766"/>
      <c r="P745" s="766"/>
      <c r="Q745" s="766"/>
      <c r="R745" s="766"/>
      <c r="S745" s="766"/>
      <c r="T745" s="766"/>
      <c r="U745" s="766"/>
      <c r="V745" s="766"/>
      <c r="W745" s="766"/>
      <c r="X745" s="766"/>
      <c r="Y745" s="766"/>
      <c r="Z745" s="766"/>
    </row>
    <row r="746" spans="1:26" ht="15.75" customHeight="1" x14ac:dyDescent="0.25">
      <c r="A746" s="766"/>
      <c r="B746" s="766"/>
      <c r="C746" s="766"/>
      <c r="D746" s="766"/>
      <c r="E746" s="766"/>
      <c r="F746" s="766"/>
      <c r="G746" s="766"/>
      <c r="H746" s="766"/>
      <c r="I746" s="766"/>
      <c r="J746" s="766"/>
      <c r="K746" s="766"/>
      <c r="L746" s="766"/>
      <c r="M746" s="766"/>
      <c r="N746" s="766"/>
      <c r="O746" s="766"/>
      <c r="P746" s="766"/>
      <c r="Q746" s="766"/>
      <c r="R746" s="766"/>
      <c r="S746" s="766"/>
      <c r="T746" s="766"/>
      <c r="U746" s="766"/>
      <c r="V746" s="766"/>
      <c r="W746" s="766"/>
      <c r="X746" s="766"/>
      <c r="Y746" s="766"/>
      <c r="Z746" s="766"/>
    </row>
    <row r="747" spans="1:26" ht="15.75" customHeight="1" x14ac:dyDescent="0.25">
      <c r="A747" s="766"/>
      <c r="B747" s="766"/>
      <c r="C747" s="766"/>
      <c r="D747" s="766"/>
      <c r="E747" s="766"/>
      <c r="F747" s="766"/>
      <c r="G747" s="766"/>
      <c r="H747" s="766"/>
      <c r="I747" s="766"/>
      <c r="J747" s="766"/>
      <c r="K747" s="766"/>
      <c r="L747" s="766"/>
      <c r="M747" s="766"/>
      <c r="N747" s="766"/>
      <c r="O747" s="766"/>
      <c r="P747" s="766"/>
      <c r="Q747" s="766"/>
      <c r="R747" s="766"/>
      <c r="S747" s="766"/>
      <c r="T747" s="766"/>
      <c r="U747" s="766"/>
      <c r="V747" s="766"/>
      <c r="W747" s="766"/>
      <c r="X747" s="766"/>
      <c r="Y747" s="766"/>
      <c r="Z747" s="766"/>
    </row>
    <row r="748" spans="1:26" ht="15.75" customHeight="1" x14ac:dyDescent="0.25">
      <c r="A748" s="766"/>
      <c r="B748" s="766"/>
      <c r="C748" s="766"/>
      <c r="D748" s="766"/>
      <c r="E748" s="766"/>
      <c r="F748" s="766"/>
      <c r="G748" s="766"/>
      <c r="H748" s="766"/>
      <c r="I748" s="766"/>
      <c r="J748" s="766"/>
      <c r="K748" s="766"/>
      <c r="L748" s="766"/>
      <c r="M748" s="766"/>
      <c r="N748" s="766"/>
      <c r="O748" s="766"/>
      <c r="P748" s="766"/>
      <c r="Q748" s="766"/>
      <c r="R748" s="766"/>
      <c r="S748" s="766"/>
      <c r="T748" s="766"/>
      <c r="U748" s="766"/>
      <c r="V748" s="766"/>
      <c r="W748" s="766"/>
      <c r="X748" s="766"/>
      <c r="Y748" s="766"/>
      <c r="Z748" s="766"/>
    </row>
    <row r="749" spans="1:26" ht="15.75" customHeight="1" x14ac:dyDescent="0.25">
      <c r="A749" s="766"/>
      <c r="B749" s="766"/>
      <c r="C749" s="766"/>
      <c r="D749" s="766"/>
      <c r="E749" s="766"/>
      <c r="F749" s="766"/>
      <c r="G749" s="766"/>
      <c r="H749" s="766"/>
      <c r="I749" s="766"/>
      <c r="J749" s="766"/>
      <c r="K749" s="766"/>
      <c r="L749" s="766"/>
      <c r="M749" s="766"/>
      <c r="N749" s="766"/>
      <c r="O749" s="766"/>
      <c r="P749" s="766"/>
      <c r="Q749" s="766"/>
      <c r="R749" s="766"/>
      <c r="S749" s="766"/>
      <c r="T749" s="766"/>
      <c r="U749" s="766"/>
      <c r="V749" s="766"/>
      <c r="W749" s="766"/>
      <c r="X749" s="766"/>
      <c r="Y749" s="766"/>
      <c r="Z749" s="766"/>
    </row>
    <row r="750" spans="1:26" ht="15.75" customHeight="1" x14ac:dyDescent="0.25">
      <c r="A750" s="766"/>
      <c r="B750" s="766"/>
      <c r="C750" s="766"/>
      <c r="D750" s="766"/>
      <c r="E750" s="766"/>
      <c r="F750" s="766"/>
      <c r="G750" s="766"/>
      <c r="H750" s="766"/>
      <c r="I750" s="766"/>
      <c r="J750" s="766"/>
      <c r="K750" s="766"/>
      <c r="L750" s="766"/>
      <c r="M750" s="766"/>
      <c r="N750" s="766"/>
      <c r="O750" s="766"/>
      <c r="P750" s="766"/>
      <c r="Q750" s="766"/>
      <c r="R750" s="766"/>
      <c r="S750" s="766"/>
      <c r="T750" s="766"/>
      <c r="U750" s="766"/>
      <c r="V750" s="766"/>
      <c r="W750" s="766"/>
      <c r="X750" s="766"/>
      <c r="Y750" s="766"/>
      <c r="Z750" s="766"/>
    </row>
    <row r="751" spans="1:26" ht="15.75" customHeight="1" x14ac:dyDescent="0.25">
      <c r="A751" s="766"/>
      <c r="B751" s="766"/>
      <c r="C751" s="766"/>
      <c r="D751" s="766"/>
      <c r="E751" s="766"/>
      <c r="F751" s="766"/>
      <c r="G751" s="766"/>
      <c r="H751" s="766"/>
      <c r="I751" s="766"/>
      <c r="J751" s="766"/>
      <c r="K751" s="766"/>
      <c r="L751" s="766"/>
      <c r="M751" s="766"/>
      <c r="N751" s="766"/>
      <c r="O751" s="766"/>
      <c r="P751" s="766"/>
      <c r="Q751" s="766"/>
      <c r="R751" s="766"/>
      <c r="S751" s="766"/>
      <c r="T751" s="766"/>
      <c r="U751" s="766"/>
      <c r="V751" s="766"/>
      <c r="W751" s="766"/>
      <c r="X751" s="766"/>
      <c r="Y751" s="766"/>
      <c r="Z751" s="766"/>
    </row>
    <row r="752" spans="1:26" ht="15.75" customHeight="1" x14ac:dyDescent="0.25">
      <c r="A752" s="766"/>
      <c r="B752" s="766"/>
      <c r="C752" s="766"/>
      <c r="D752" s="766"/>
      <c r="E752" s="766"/>
      <c r="F752" s="766"/>
      <c r="G752" s="766"/>
      <c r="H752" s="766"/>
      <c r="I752" s="766"/>
      <c r="J752" s="766"/>
      <c r="K752" s="766"/>
      <c r="L752" s="766"/>
      <c r="M752" s="766"/>
      <c r="N752" s="766"/>
      <c r="O752" s="766"/>
      <c r="P752" s="766"/>
      <c r="Q752" s="766"/>
      <c r="R752" s="766"/>
      <c r="S752" s="766"/>
      <c r="T752" s="766"/>
      <c r="U752" s="766"/>
      <c r="V752" s="766"/>
      <c r="W752" s="766"/>
      <c r="X752" s="766"/>
      <c r="Y752" s="766"/>
      <c r="Z752" s="766"/>
    </row>
    <row r="753" spans="1:26" ht="15.75" customHeight="1" x14ac:dyDescent="0.25">
      <c r="A753" s="766"/>
      <c r="B753" s="766"/>
      <c r="C753" s="766"/>
      <c r="D753" s="766"/>
      <c r="E753" s="766"/>
      <c r="F753" s="766"/>
      <c r="G753" s="766"/>
      <c r="H753" s="766"/>
      <c r="I753" s="766"/>
      <c r="J753" s="766"/>
      <c r="K753" s="766"/>
      <c r="L753" s="766"/>
      <c r="M753" s="766"/>
      <c r="N753" s="766"/>
      <c r="O753" s="766"/>
      <c r="P753" s="766"/>
      <c r="Q753" s="766"/>
      <c r="R753" s="766"/>
      <c r="S753" s="766"/>
      <c r="T753" s="766"/>
      <c r="U753" s="766"/>
      <c r="V753" s="766"/>
      <c r="W753" s="766"/>
      <c r="X753" s="766"/>
      <c r="Y753" s="766"/>
      <c r="Z753" s="766"/>
    </row>
    <row r="754" spans="1:26" ht="15.75" customHeight="1" x14ac:dyDescent="0.25">
      <c r="A754" s="766"/>
      <c r="B754" s="766"/>
      <c r="C754" s="766"/>
      <c r="D754" s="766"/>
      <c r="E754" s="766"/>
      <c r="F754" s="766"/>
      <c r="G754" s="766"/>
      <c r="H754" s="766"/>
      <c r="I754" s="766"/>
      <c r="J754" s="766"/>
      <c r="K754" s="766"/>
      <c r="L754" s="766"/>
      <c r="M754" s="766"/>
      <c r="N754" s="766"/>
      <c r="O754" s="766"/>
      <c r="P754" s="766"/>
      <c r="Q754" s="766"/>
      <c r="R754" s="766"/>
      <c r="S754" s="766"/>
      <c r="T754" s="766"/>
      <c r="U754" s="766"/>
      <c r="V754" s="766"/>
      <c r="W754" s="766"/>
      <c r="X754" s="766"/>
      <c r="Y754" s="766"/>
      <c r="Z754" s="766"/>
    </row>
    <row r="755" spans="1:26" ht="15.75" customHeight="1" x14ac:dyDescent="0.25">
      <c r="A755" s="766"/>
      <c r="B755" s="766"/>
      <c r="C755" s="766"/>
      <c r="D755" s="766"/>
      <c r="E755" s="766"/>
      <c r="F755" s="766"/>
      <c r="G755" s="766"/>
      <c r="H755" s="766"/>
      <c r="I755" s="766"/>
      <c r="J755" s="766"/>
      <c r="K755" s="766"/>
      <c r="L755" s="766"/>
      <c r="M755" s="766"/>
      <c r="N755" s="766"/>
      <c r="O755" s="766"/>
      <c r="P755" s="766"/>
      <c r="Q755" s="766"/>
      <c r="R755" s="766"/>
      <c r="S755" s="766"/>
      <c r="T755" s="766"/>
      <c r="U755" s="766"/>
      <c r="V755" s="766"/>
      <c r="W755" s="766"/>
      <c r="X755" s="766"/>
      <c r="Y755" s="766"/>
      <c r="Z755" s="766"/>
    </row>
    <row r="756" spans="1:26" ht="15.75" customHeight="1" x14ac:dyDescent="0.25">
      <c r="A756" s="766"/>
      <c r="B756" s="766"/>
      <c r="C756" s="766"/>
      <c r="D756" s="766"/>
      <c r="E756" s="766"/>
      <c r="F756" s="766"/>
      <c r="G756" s="766"/>
      <c r="H756" s="766"/>
      <c r="I756" s="766"/>
      <c r="J756" s="766"/>
      <c r="K756" s="766"/>
      <c r="L756" s="766"/>
      <c r="M756" s="766"/>
      <c r="N756" s="766"/>
      <c r="O756" s="766"/>
      <c r="P756" s="766"/>
      <c r="Q756" s="766"/>
      <c r="R756" s="766"/>
      <c r="S756" s="766"/>
      <c r="T756" s="766"/>
      <c r="U756" s="766"/>
      <c r="V756" s="766"/>
      <c r="W756" s="766"/>
      <c r="X756" s="766"/>
      <c r="Y756" s="766"/>
      <c r="Z756" s="766"/>
    </row>
    <row r="757" spans="1:26" ht="15.75" customHeight="1" x14ac:dyDescent="0.25">
      <c r="A757" s="766"/>
      <c r="B757" s="766"/>
      <c r="C757" s="766"/>
      <c r="D757" s="766"/>
      <c r="E757" s="766"/>
      <c r="F757" s="766"/>
      <c r="G757" s="766"/>
      <c r="H757" s="766"/>
      <c r="I757" s="766"/>
      <c r="J757" s="766"/>
      <c r="K757" s="766"/>
      <c r="L757" s="766"/>
      <c r="M757" s="766"/>
      <c r="N757" s="766"/>
      <c r="O757" s="766"/>
      <c r="P757" s="766"/>
      <c r="Q757" s="766"/>
      <c r="R757" s="766"/>
      <c r="S757" s="766"/>
      <c r="T757" s="766"/>
      <c r="U757" s="766"/>
      <c r="V757" s="766"/>
      <c r="W757" s="766"/>
      <c r="X757" s="766"/>
      <c r="Y757" s="766"/>
      <c r="Z757" s="766"/>
    </row>
    <row r="758" spans="1:26" ht="15.75" customHeight="1" x14ac:dyDescent="0.25">
      <c r="A758" s="766"/>
      <c r="B758" s="766"/>
      <c r="C758" s="766"/>
      <c r="D758" s="766"/>
      <c r="E758" s="766"/>
      <c r="F758" s="766"/>
      <c r="G758" s="766"/>
      <c r="H758" s="766"/>
      <c r="I758" s="766"/>
      <c r="J758" s="766"/>
      <c r="K758" s="766"/>
      <c r="L758" s="766"/>
      <c r="M758" s="766"/>
      <c r="N758" s="766"/>
      <c r="O758" s="766"/>
      <c r="P758" s="766"/>
      <c r="Q758" s="766"/>
      <c r="R758" s="766"/>
      <c r="S758" s="766"/>
      <c r="T758" s="766"/>
      <c r="U758" s="766"/>
      <c r="V758" s="766"/>
      <c r="W758" s="766"/>
      <c r="X758" s="766"/>
      <c r="Y758" s="766"/>
      <c r="Z758" s="766"/>
    </row>
    <row r="759" spans="1:26" ht="15.75" customHeight="1" x14ac:dyDescent="0.25">
      <c r="A759" s="766"/>
      <c r="B759" s="766"/>
      <c r="C759" s="766"/>
      <c r="D759" s="766"/>
      <c r="E759" s="766"/>
      <c r="F759" s="766"/>
      <c r="G759" s="766"/>
      <c r="H759" s="766"/>
      <c r="I759" s="766"/>
      <c r="J759" s="766"/>
      <c r="K759" s="766"/>
      <c r="L759" s="766"/>
      <c r="M759" s="766"/>
      <c r="N759" s="766"/>
      <c r="O759" s="766"/>
      <c r="P759" s="766"/>
      <c r="Q759" s="766"/>
      <c r="R759" s="766"/>
      <c r="S759" s="766"/>
      <c r="T759" s="766"/>
      <c r="U759" s="766"/>
      <c r="V759" s="766"/>
      <c r="W759" s="766"/>
      <c r="X759" s="766"/>
      <c r="Y759" s="766"/>
      <c r="Z759" s="766"/>
    </row>
    <row r="760" spans="1:26" ht="15.75" customHeight="1" x14ac:dyDescent="0.25">
      <c r="A760" s="766"/>
      <c r="B760" s="766"/>
      <c r="C760" s="766"/>
      <c r="D760" s="766"/>
      <c r="E760" s="766"/>
      <c r="F760" s="766"/>
      <c r="G760" s="766"/>
      <c r="H760" s="766"/>
      <c r="I760" s="766"/>
      <c r="J760" s="766"/>
      <c r="K760" s="766"/>
      <c r="L760" s="766"/>
      <c r="M760" s="766"/>
      <c r="N760" s="766"/>
      <c r="O760" s="766"/>
      <c r="P760" s="766"/>
      <c r="Q760" s="766"/>
      <c r="R760" s="766"/>
      <c r="S760" s="766"/>
      <c r="T760" s="766"/>
      <c r="U760" s="766"/>
      <c r="V760" s="766"/>
      <c r="W760" s="766"/>
      <c r="X760" s="766"/>
      <c r="Y760" s="766"/>
      <c r="Z760" s="766"/>
    </row>
    <row r="761" spans="1:26" ht="15.75" customHeight="1" x14ac:dyDescent="0.25">
      <c r="A761" s="766"/>
      <c r="B761" s="766"/>
      <c r="C761" s="766"/>
      <c r="D761" s="766"/>
      <c r="E761" s="766"/>
      <c r="F761" s="766"/>
      <c r="G761" s="766"/>
      <c r="H761" s="766"/>
      <c r="I761" s="766"/>
      <c r="J761" s="766"/>
      <c r="K761" s="766"/>
      <c r="L761" s="766"/>
      <c r="M761" s="766"/>
      <c r="N761" s="766"/>
      <c r="O761" s="766"/>
      <c r="P761" s="766"/>
      <c r="Q761" s="766"/>
      <c r="R761" s="766"/>
      <c r="S761" s="766"/>
      <c r="T761" s="766"/>
      <c r="U761" s="766"/>
      <c r="V761" s="766"/>
      <c r="W761" s="766"/>
      <c r="X761" s="766"/>
      <c r="Y761" s="766"/>
      <c r="Z761" s="766"/>
    </row>
    <row r="762" spans="1:26" ht="15.75" customHeight="1" x14ac:dyDescent="0.25">
      <c r="A762" s="766"/>
      <c r="B762" s="766"/>
      <c r="C762" s="766"/>
      <c r="D762" s="766"/>
      <c r="E762" s="766"/>
      <c r="F762" s="766"/>
      <c r="G762" s="766"/>
      <c r="H762" s="766"/>
      <c r="I762" s="766"/>
      <c r="J762" s="766"/>
      <c r="K762" s="766"/>
      <c r="L762" s="766"/>
      <c r="M762" s="766"/>
      <c r="N762" s="766"/>
      <c r="O762" s="766"/>
      <c r="P762" s="766"/>
      <c r="Q762" s="766"/>
      <c r="R762" s="766"/>
      <c r="S762" s="766"/>
      <c r="T762" s="766"/>
      <c r="U762" s="766"/>
      <c r="V762" s="766"/>
      <c r="W762" s="766"/>
      <c r="X762" s="766"/>
      <c r="Y762" s="766"/>
      <c r="Z762" s="766"/>
    </row>
    <row r="763" spans="1:26" ht="15.75" customHeight="1" x14ac:dyDescent="0.25">
      <c r="A763" s="766"/>
      <c r="B763" s="766"/>
      <c r="C763" s="766"/>
      <c r="D763" s="766"/>
      <c r="E763" s="766"/>
      <c r="F763" s="766"/>
      <c r="G763" s="766"/>
      <c r="H763" s="766"/>
      <c r="I763" s="766"/>
      <c r="J763" s="766"/>
      <c r="K763" s="766"/>
      <c r="L763" s="766"/>
      <c r="M763" s="766"/>
      <c r="N763" s="766"/>
      <c r="O763" s="766"/>
      <c r="P763" s="766"/>
      <c r="Q763" s="766"/>
      <c r="R763" s="766"/>
      <c r="S763" s="766"/>
      <c r="T763" s="766"/>
      <c r="U763" s="766"/>
      <c r="V763" s="766"/>
      <c r="W763" s="766"/>
      <c r="X763" s="766"/>
      <c r="Y763" s="766"/>
      <c r="Z763" s="766"/>
    </row>
    <row r="764" spans="1:26" ht="15.75" customHeight="1" x14ac:dyDescent="0.25">
      <c r="A764" s="766"/>
      <c r="B764" s="766"/>
      <c r="C764" s="766"/>
      <c r="D764" s="766"/>
      <c r="E764" s="766"/>
      <c r="F764" s="766"/>
      <c r="G764" s="766"/>
      <c r="H764" s="766"/>
      <c r="I764" s="766"/>
      <c r="J764" s="766"/>
      <c r="K764" s="766"/>
      <c r="L764" s="766"/>
      <c r="M764" s="766"/>
      <c r="N764" s="766"/>
      <c r="O764" s="766"/>
      <c r="P764" s="766"/>
      <c r="Q764" s="766"/>
      <c r="R764" s="766"/>
      <c r="S764" s="766"/>
      <c r="T764" s="766"/>
      <c r="U764" s="766"/>
      <c r="V764" s="766"/>
      <c r="W764" s="766"/>
      <c r="X764" s="766"/>
      <c r="Y764" s="766"/>
      <c r="Z764" s="766"/>
    </row>
    <row r="765" spans="1:26" ht="15.75" customHeight="1" x14ac:dyDescent="0.25">
      <c r="A765" s="766"/>
      <c r="B765" s="766"/>
      <c r="C765" s="766"/>
      <c r="D765" s="766"/>
      <c r="E765" s="766"/>
      <c r="F765" s="766"/>
      <c r="G765" s="766"/>
      <c r="H765" s="766"/>
      <c r="I765" s="766"/>
      <c r="J765" s="766"/>
      <c r="K765" s="766"/>
      <c r="L765" s="766"/>
      <c r="M765" s="766"/>
      <c r="N765" s="766"/>
      <c r="O765" s="766"/>
      <c r="P765" s="766"/>
      <c r="Q765" s="766"/>
      <c r="R765" s="766"/>
      <c r="S765" s="766"/>
      <c r="T765" s="766"/>
      <c r="U765" s="766"/>
      <c r="V765" s="766"/>
      <c r="W765" s="766"/>
      <c r="X765" s="766"/>
      <c r="Y765" s="766"/>
      <c r="Z765" s="766"/>
    </row>
    <row r="766" spans="1:26" ht="15.75" customHeight="1" x14ac:dyDescent="0.25">
      <c r="A766" s="766"/>
      <c r="B766" s="766"/>
      <c r="C766" s="766"/>
      <c r="D766" s="766"/>
      <c r="E766" s="766"/>
      <c r="F766" s="766"/>
      <c r="G766" s="766"/>
      <c r="H766" s="766"/>
      <c r="I766" s="766"/>
      <c r="J766" s="766"/>
      <c r="K766" s="766"/>
      <c r="L766" s="766"/>
      <c r="M766" s="766"/>
      <c r="N766" s="766"/>
      <c r="O766" s="766"/>
      <c r="P766" s="766"/>
      <c r="Q766" s="766"/>
      <c r="R766" s="766"/>
      <c r="S766" s="766"/>
      <c r="T766" s="766"/>
      <c r="U766" s="766"/>
      <c r="V766" s="766"/>
      <c r="W766" s="766"/>
      <c r="X766" s="766"/>
      <c r="Y766" s="766"/>
      <c r="Z766" s="766"/>
    </row>
    <row r="767" spans="1:26" ht="15.75" customHeight="1" x14ac:dyDescent="0.25">
      <c r="A767" s="766"/>
      <c r="B767" s="766"/>
      <c r="C767" s="766"/>
      <c r="D767" s="766"/>
      <c r="E767" s="766"/>
      <c r="F767" s="766"/>
      <c r="G767" s="766"/>
      <c r="H767" s="766"/>
      <c r="I767" s="766"/>
      <c r="J767" s="766"/>
      <c r="K767" s="766"/>
      <c r="L767" s="766"/>
      <c r="M767" s="766"/>
      <c r="N767" s="766"/>
      <c r="O767" s="766"/>
      <c r="P767" s="766"/>
      <c r="Q767" s="766"/>
      <c r="R767" s="766"/>
      <c r="S767" s="766"/>
      <c r="T767" s="766"/>
      <c r="U767" s="766"/>
      <c r="V767" s="766"/>
      <c r="W767" s="766"/>
      <c r="X767" s="766"/>
      <c r="Y767" s="766"/>
      <c r="Z767" s="766"/>
    </row>
    <row r="768" spans="1:26" ht="15.75" customHeight="1" x14ac:dyDescent="0.25">
      <c r="A768" s="766"/>
      <c r="B768" s="766"/>
      <c r="C768" s="766"/>
      <c r="D768" s="766"/>
      <c r="E768" s="766"/>
      <c r="F768" s="766"/>
      <c r="G768" s="766"/>
      <c r="H768" s="766"/>
      <c r="I768" s="766"/>
      <c r="J768" s="766"/>
      <c r="K768" s="766"/>
      <c r="L768" s="766"/>
      <c r="M768" s="766"/>
      <c r="N768" s="766"/>
      <c r="O768" s="766"/>
      <c r="P768" s="766"/>
      <c r="Q768" s="766"/>
      <c r="R768" s="766"/>
      <c r="S768" s="766"/>
      <c r="T768" s="766"/>
      <c r="U768" s="766"/>
      <c r="V768" s="766"/>
      <c r="W768" s="766"/>
      <c r="X768" s="766"/>
      <c r="Y768" s="766"/>
      <c r="Z768" s="766"/>
    </row>
    <row r="769" spans="1:26" ht="15.75" customHeight="1" x14ac:dyDescent="0.25">
      <c r="A769" s="766"/>
      <c r="B769" s="766"/>
      <c r="C769" s="766"/>
      <c r="D769" s="766"/>
      <c r="E769" s="766"/>
      <c r="F769" s="766"/>
      <c r="G769" s="766"/>
      <c r="H769" s="766"/>
      <c r="I769" s="766"/>
      <c r="J769" s="766"/>
      <c r="K769" s="766"/>
      <c r="L769" s="766"/>
      <c r="M769" s="766"/>
      <c r="N769" s="766"/>
      <c r="O769" s="766"/>
      <c r="P769" s="766"/>
      <c r="Q769" s="766"/>
      <c r="R769" s="766"/>
      <c r="S769" s="766"/>
      <c r="T769" s="766"/>
      <c r="U769" s="766"/>
      <c r="V769" s="766"/>
      <c r="W769" s="766"/>
      <c r="X769" s="766"/>
      <c r="Y769" s="766"/>
      <c r="Z769" s="766"/>
    </row>
    <row r="770" spans="1:26" ht="15.75" customHeight="1" x14ac:dyDescent="0.25">
      <c r="A770" s="766"/>
      <c r="B770" s="766"/>
      <c r="C770" s="766"/>
      <c r="D770" s="766"/>
      <c r="E770" s="766"/>
      <c r="F770" s="766"/>
      <c r="G770" s="766"/>
      <c r="H770" s="766"/>
      <c r="I770" s="766"/>
      <c r="J770" s="766"/>
      <c r="K770" s="766"/>
      <c r="L770" s="766"/>
      <c r="M770" s="766"/>
      <c r="N770" s="766"/>
      <c r="O770" s="766"/>
      <c r="P770" s="766"/>
      <c r="Q770" s="766"/>
      <c r="R770" s="766"/>
      <c r="S770" s="766"/>
      <c r="T770" s="766"/>
      <c r="U770" s="766"/>
      <c r="V770" s="766"/>
      <c r="W770" s="766"/>
      <c r="X770" s="766"/>
      <c r="Y770" s="766"/>
      <c r="Z770" s="766"/>
    </row>
    <row r="771" spans="1:26" ht="15.75" customHeight="1" x14ac:dyDescent="0.25">
      <c r="A771" s="766"/>
      <c r="B771" s="766"/>
      <c r="C771" s="766"/>
      <c r="D771" s="766"/>
      <c r="E771" s="766"/>
      <c r="F771" s="766"/>
      <c r="G771" s="766"/>
      <c r="H771" s="766"/>
      <c r="I771" s="766"/>
      <c r="J771" s="766"/>
      <c r="K771" s="766"/>
      <c r="L771" s="766"/>
      <c r="M771" s="766"/>
      <c r="N771" s="766"/>
      <c r="O771" s="766"/>
      <c r="P771" s="766"/>
      <c r="Q771" s="766"/>
      <c r="R771" s="766"/>
      <c r="S771" s="766"/>
      <c r="T771" s="766"/>
      <c r="U771" s="766"/>
      <c r="V771" s="766"/>
      <c r="W771" s="766"/>
      <c r="X771" s="766"/>
      <c r="Y771" s="766"/>
      <c r="Z771" s="766"/>
    </row>
    <row r="772" spans="1:26" ht="15.75" customHeight="1" x14ac:dyDescent="0.25">
      <c r="A772" s="766"/>
      <c r="B772" s="766"/>
      <c r="C772" s="766"/>
      <c r="D772" s="766"/>
      <c r="E772" s="766"/>
      <c r="F772" s="766"/>
      <c r="G772" s="766"/>
      <c r="H772" s="766"/>
      <c r="I772" s="766"/>
      <c r="J772" s="766"/>
      <c r="K772" s="766"/>
      <c r="L772" s="766"/>
      <c r="M772" s="766"/>
      <c r="N772" s="766"/>
      <c r="O772" s="766"/>
      <c r="P772" s="766"/>
      <c r="Q772" s="766"/>
      <c r="R772" s="766"/>
      <c r="S772" s="766"/>
      <c r="T772" s="766"/>
      <c r="U772" s="766"/>
      <c r="V772" s="766"/>
      <c r="W772" s="766"/>
      <c r="X772" s="766"/>
      <c r="Y772" s="766"/>
      <c r="Z772" s="766"/>
    </row>
    <row r="773" spans="1:26" ht="15.75" customHeight="1" x14ac:dyDescent="0.25">
      <c r="A773" s="766"/>
      <c r="B773" s="766"/>
      <c r="C773" s="766"/>
      <c r="D773" s="766"/>
      <c r="E773" s="766"/>
      <c r="F773" s="766"/>
      <c r="G773" s="766"/>
      <c r="H773" s="766"/>
      <c r="I773" s="766"/>
      <c r="J773" s="766"/>
      <c r="K773" s="766"/>
      <c r="L773" s="766"/>
      <c r="M773" s="766"/>
      <c r="N773" s="766"/>
      <c r="O773" s="766"/>
      <c r="P773" s="766"/>
      <c r="Q773" s="766"/>
      <c r="R773" s="766"/>
      <c r="S773" s="766"/>
      <c r="T773" s="766"/>
      <c r="U773" s="766"/>
      <c r="V773" s="766"/>
      <c r="W773" s="766"/>
      <c r="X773" s="766"/>
      <c r="Y773" s="766"/>
      <c r="Z773" s="766"/>
    </row>
    <row r="774" spans="1:26" ht="15.75" customHeight="1" x14ac:dyDescent="0.25">
      <c r="A774" s="766"/>
      <c r="B774" s="766"/>
      <c r="C774" s="766"/>
      <c r="D774" s="766"/>
      <c r="E774" s="766"/>
      <c r="F774" s="766"/>
      <c r="G774" s="766"/>
      <c r="H774" s="766"/>
      <c r="I774" s="766"/>
      <c r="J774" s="766"/>
      <c r="K774" s="766"/>
      <c r="L774" s="766"/>
      <c r="M774" s="766"/>
      <c r="N774" s="766"/>
      <c r="O774" s="766"/>
      <c r="P774" s="766"/>
      <c r="Q774" s="766"/>
      <c r="R774" s="766"/>
      <c r="S774" s="766"/>
      <c r="T774" s="766"/>
      <c r="U774" s="766"/>
      <c r="V774" s="766"/>
      <c r="W774" s="766"/>
      <c r="X774" s="766"/>
      <c r="Y774" s="766"/>
      <c r="Z774" s="766"/>
    </row>
    <row r="775" spans="1:26" ht="15.75" customHeight="1" x14ac:dyDescent="0.25">
      <c r="A775" s="766"/>
      <c r="B775" s="766"/>
      <c r="C775" s="766"/>
      <c r="D775" s="766"/>
      <c r="E775" s="766"/>
      <c r="F775" s="766"/>
      <c r="G775" s="766"/>
      <c r="H775" s="766"/>
      <c r="I775" s="766"/>
      <c r="J775" s="766"/>
      <c r="K775" s="766"/>
      <c r="L775" s="766"/>
      <c r="M775" s="766"/>
      <c r="N775" s="766"/>
      <c r="O775" s="766"/>
      <c r="P775" s="766"/>
      <c r="Q775" s="766"/>
      <c r="R775" s="766"/>
      <c r="S775" s="766"/>
      <c r="T775" s="766"/>
      <c r="U775" s="766"/>
      <c r="V775" s="766"/>
      <c r="W775" s="766"/>
      <c r="X775" s="766"/>
      <c r="Y775" s="766"/>
      <c r="Z775" s="766"/>
    </row>
    <row r="776" spans="1:26" ht="15.75" customHeight="1" x14ac:dyDescent="0.25">
      <c r="A776" s="766"/>
      <c r="B776" s="766"/>
      <c r="C776" s="766"/>
      <c r="D776" s="766"/>
      <c r="E776" s="766"/>
      <c r="F776" s="766"/>
      <c r="G776" s="766"/>
      <c r="H776" s="766"/>
      <c r="I776" s="766"/>
      <c r="J776" s="766"/>
      <c r="K776" s="766"/>
      <c r="L776" s="766"/>
      <c r="M776" s="766"/>
      <c r="N776" s="766"/>
      <c r="O776" s="766"/>
      <c r="P776" s="766"/>
      <c r="Q776" s="766"/>
      <c r="R776" s="766"/>
      <c r="S776" s="766"/>
      <c r="T776" s="766"/>
      <c r="U776" s="766"/>
      <c r="V776" s="766"/>
      <c r="W776" s="766"/>
      <c r="X776" s="766"/>
      <c r="Y776" s="766"/>
      <c r="Z776" s="766"/>
    </row>
    <row r="777" spans="1:26" ht="15.75" customHeight="1" x14ac:dyDescent="0.25">
      <c r="A777" s="766"/>
      <c r="B777" s="766"/>
      <c r="C777" s="766"/>
      <c r="D777" s="766"/>
      <c r="E777" s="766"/>
      <c r="F777" s="766"/>
      <c r="G777" s="766"/>
      <c r="H777" s="766"/>
      <c r="I777" s="766"/>
      <c r="J777" s="766"/>
      <c r="K777" s="766"/>
      <c r="L777" s="766"/>
      <c r="M777" s="766"/>
      <c r="N777" s="766"/>
      <c r="O777" s="766"/>
      <c r="P777" s="766"/>
      <c r="Q777" s="766"/>
      <c r="R777" s="766"/>
      <c r="S777" s="766"/>
      <c r="T777" s="766"/>
      <c r="U777" s="766"/>
      <c r="V777" s="766"/>
      <c r="W777" s="766"/>
      <c r="X777" s="766"/>
      <c r="Y777" s="766"/>
      <c r="Z777" s="766"/>
    </row>
    <row r="778" spans="1:26" ht="15.75" customHeight="1" x14ac:dyDescent="0.25">
      <c r="A778" s="766"/>
      <c r="B778" s="766"/>
      <c r="C778" s="766"/>
      <c r="D778" s="766"/>
      <c r="E778" s="766"/>
      <c r="F778" s="766"/>
      <c r="G778" s="766"/>
      <c r="H778" s="766"/>
      <c r="I778" s="766"/>
      <c r="J778" s="766"/>
      <c r="K778" s="766"/>
      <c r="L778" s="766"/>
      <c r="M778" s="766"/>
      <c r="N778" s="766"/>
      <c r="O778" s="766"/>
      <c r="P778" s="766"/>
      <c r="Q778" s="766"/>
      <c r="R778" s="766"/>
      <c r="S778" s="766"/>
      <c r="T778" s="766"/>
      <c r="U778" s="766"/>
      <c r="V778" s="766"/>
      <c r="W778" s="766"/>
      <c r="X778" s="766"/>
      <c r="Y778" s="766"/>
      <c r="Z778" s="766"/>
    </row>
    <row r="779" spans="1:26" ht="15.75" customHeight="1" x14ac:dyDescent="0.25">
      <c r="A779" s="766"/>
      <c r="B779" s="766"/>
      <c r="C779" s="766"/>
      <c r="D779" s="766"/>
      <c r="E779" s="766"/>
      <c r="F779" s="766"/>
      <c r="G779" s="766"/>
      <c r="H779" s="766"/>
      <c r="I779" s="766"/>
      <c r="J779" s="766"/>
      <c r="K779" s="766"/>
      <c r="L779" s="766"/>
      <c r="M779" s="766"/>
      <c r="N779" s="766"/>
      <c r="O779" s="766"/>
      <c r="P779" s="766"/>
      <c r="Q779" s="766"/>
      <c r="R779" s="766"/>
      <c r="S779" s="766"/>
      <c r="T779" s="766"/>
      <c r="U779" s="766"/>
      <c r="V779" s="766"/>
      <c r="W779" s="766"/>
      <c r="X779" s="766"/>
      <c r="Y779" s="766"/>
      <c r="Z779" s="766"/>
    </row>
    <row r="780" spans="1:26" ht="15.75" customHeight="1" x14ac:dyDescent="0.25">
      <c r="A780" s="766"/>
      <c r="B780" s="766"/>
      <c r="C780" s="766"/>
      <c r="D780" s="766"/>
      <c r="E780" s="766"/>
      <c r="F780" s="766"/>
      <c r="G780" s="766"/>
      <c r="H780" s="766"/>
      <c r="I780" s="766"/>
      <c r="J780" s="766"/>
      <c r="K780" s="766"/>
      <c r="L780" s="766"/>
      <c r="M780" s="766"/>
      <c r="N780" s="766"/>
      <c r="O780" s="766"/>
      <c r="P780" s="766"/>
      <c r="Q780" s="766"/>
      <c r="R780" s="766"/>
      <c r="S780" s="766"/>
      <c r="T780" s="766"/>
      <c r="U780" s="766"/>
      <c r="V780" s="766"/>
      <c r="W780" s="766"/>
      <c r="X780" s="766"/>
      <c r="Y780" s="766"/>
      <c r="Z780" s="766"/>
    </row>
    <row r="781" spans="1:26" ht="15.75" customHeight="1" x14ac:dyDescent="0.25">
      <c r="A781" s="766"/>
      <c r="B781" s="766"/>
      <c r="C781" s="766"/>
      <c r="D781" s="766"/>
      <c r="E781" s="766"/>
      <c r="F781" s="766"/>
      <c r="G781" s="766"/>
      <c r="H781" s="766"/>
      <c r="I781" s="766"/>
      <c r="J781" s="766"/>
      <c r="K781" s="766"/>
      <c r="L781" s="766"/>
      <c r="M781" s="766"/>
      <c r="N781" s="766"/>
      <c r="O781" s="766"/>
      <c r="P781" s="766"/>
      <c r="Q781" s="766"/>
      <c r="R781" s="766"/>
      <c r="S781" s="766"/>
      <c r="T781" s="766"/>
      <c r="U781" s="766"/>
      <c r="V781" s="766"/>
      <c r="W781" s="766"/>
      <c r="X781" s="766"/>
      <c r="Y781" s="766"/>
      <c r="Z781" s="766"/>
    </row>
    <row r="782" spans="1:26" ht="15.75" customHeight="1" x14ac:dyDescent="0.25">
      <c r="A782" s="766"/>
      <c r="B782" s="766"/>
      <c r="C782" s="766"/>
      <c r="D782" s="766"/>
      <c r="E782" s="766"/>
      <c r="F782" s="766"/>
      <c r="G782" s="766"/>
      <c r="H782" s="766"/>
      <c r="I782" s="766"/>
      <c r="J782" s="766"/>
      <c r="K782" s="766"/>
      <c r="L782" s="766"/>
      <c r="M782" s="766"/>
      <c r="N782" s="766"/>
      <c r="O782" s="766"/>
      <c r="P782" s="766"/>
      <c r="Q782" s="766"/>
      <c r="R782" s="766"/>
      <c r="S782" s="766"/>
      <c r="T782" s="766"/>
      <c r="U782" s="766"/>
      <c r="V782" s="766"/>
      <c r="W782" s="766"/>
      <c r="X782" s="766"/>
      <c r="Y782" s="766"/>
      <c r="Z782" s="766"/>
    </row>
    <row r="783" spans="1:26" ht="15.75" customHeight="1" x14ac:dyDescent="0.25">
      <c r="A783" s="766"/>
      <c r="B783" s="766"/>
      <c r="C783" s="766"/>
      <c r="D783" s="766"/>
      <c r="E783" s="766"/>
      <c r="F783" s="766"/>
      <c r="G783" s="766"/>
      <c r="H783" s="766"/>
      <c r="I783" s="766"/>
      <c r="J783" s="766"/>
      <c r="K783" s="766"/>
      <c r="L783" s="766"/>
      <c r="M783" s="766"/>
      <c r="N783" s="766"/>
      <c r="O783" s="766"/>
      <c r="P783" s="766"/>
      <c r="Q783" s="766"/>
      <c r="R783" s="766"/>
      <c r="S783" s="766"/>
      <c r="T783" s="766"/>
      <c r="U783" s="766"/>
      <c r="V783" s="766"/>
      <c r="W783" s="766"/>
      <c r="X783" s="766"/>
      <c r="Y783" s="766"/>
      <c r="Z783" s="766"/>
    </row>
    <row r="784" spans="1:26" ht="15.75" customHeight="1" x14ac:dyDescent="0.25">
      <c r="A784" s="766"/>
      <c r="B784" s="766"/>
      <c r="C784" s="766"/>
      <c r="D784" s="766"/>
      <c r="E784" s="766"/>
      <c r="F784" s="766"/>
      <c r="G784" s="766"/>
      <c r="H784" s="766"/>
      <c r="I784" s="766"/>
      <c r="J784" s="766"/>
      <c r="K784" s="766"/>
      <c r="L784" s="766"/>
      <c r="M784" s="766"/>
      <c r="N784" s="766"/>
      <c r="O784" s="766"/>
      <c r="P784" s="766"/>
      <c r="Q784" s="766"/>
      <c r="R784" s="766"/>
      <c r="S784" s="766"/>
      <c r="T784" s="766"/>
      <c r="U784" s="766"/>
      <c r="V784" s="766"/>
      <c r="W784" s="766"/>
      <c r="X784" s="766"/>
      <c r="Y784" s="766"/>
      <c r="Z784" s="766"/>
    </row>
    <row r="785" spans="1:26" ht="15.75" customHeight="1" x14ac:dyDescent="0.25">
      <c r="A785" s="766"/>
      <c r="B785" s="766"/>
      <c r="C785" s="766"/>
      <c r="D785" s="766"/>
      <c r="E785" s="766"/>
      <c r="F785" s="766"/>
      <c r="G785" s="766"/>
      <c r="H785" s="766"/>
      <c r="I785" s="766"/>
      <c r="J785" s="766"/>
      <c r="K785" s="766"/>
      <c r="L785" s="766"/>
      <c r="M785" s="766"/>
      <c r="N785" s="766"/>
      <c r="O785" s="766"/>
      <c r="P785" s="766"/>
      <c r="Q785" s="766"/>
      <c r="R785" s="766"/>
      <c r="S785" s="766"/>
      <c r="T785" s="766"/>
      <c r="U785" s="766"/>
      <c r="V785" s="766"/>
      <c r="W785" s="766"/>
      <c r="X785" s="766"/>
      <c r="Y785" s="766"/>
      <c r="Z785" s="766"/>
    </row>
    <row r="786" spans="1:26" ht="15.75" customHeight="1" x14ac:dyDescent="0.25">
      <c r="A786" s="766"/>
      <c r="B786" s="766"/>
      <c r="C786" s="766"/>
      <c r="D786" s="766"/>
      <c r="E786" s="766"/>
      <c r="F786" s="766"/>
      <c r="G786" s="766"/>
      <c r="H786" s="766"/>
      <c r="I786" s="766"/>
      <c r="J786" s="766"/>
      <c r="K786" s="766"/>
      <c r="L786" s="766"/>
      <c r="M786" s="766"/>
      <c r="N786" s="766"/>
      <c r="O786" s="766"/>
      <c r="P786" s="766"/>
      <c r="Q786" s="766"/>
      <c r="R786" s="766"/>
      <c r="S786" s="766"/>
      <c r="T786" s="766"/>
      <c r="U786" s="766"/>
      <c r="V786" s="766"/>
      <c r="W786" s="766"/>
      <c r="X786" s="766"/>
      <c r="Y786" s="766"/>
      <c r="Z786" s="766"/>
    </row>
    <row r="787" spans="1:26" ht="15.75" customHeight="1" x14ac:dyDescent="0.25">
      <c r="A787" s="766"/>
      <c r="B787" s="766"/>
      <c r="C787" s="766"/>
      <c r="D787" s="766"/>
      <c r="E787" s="766"/>
      <c r="F787" s="766"/>
      <c r="G787" s="766"/>
      <c r="H787" s="766"/>
      <c r="I787" s="766"/>
      <c r="J787" s="766"/>
      <c r="K787" s="766"/>
      <c r="L787" s="766"/>
      <c r="M787" s="766"/>
      <c r="N787" s="766"/>
      <c r="O787" s="766"/>
      <c r="P787" s="766"/>
      <c r="Q787" s="766"/>
      <c r="R787" s="766"/>
      <c r="S787" s="766"/>
      <c r="T787" s="766"/>
      <c r="U787" s="766"/>
      <c r="V787" s="766"/>
      <c r="W787" s="766"/>
      <c r="X787" s="766"/>
      <c r="Y787" s="766"/>
      <c r="Z787" s="766"/>
    </row>
    <row r="788" spans="1:26" ht="15.75" customHeight="1" x14ac:dyDescent="0.25">
      <c r="A788" s="766"/>
      <c r="B788" s="766"/>
      <c r="C788" s="766"/>
      <c r="D788" s="766"/>
      <c r="E788" s="766"/>
      <c r="F788" s="766"/>
      <c r="G788" s="766"/>
      <c r="H788" s="766"/>
      <c r="I788" s="766"/>
      <c r="J788" s="766"/>
      <c r="K788" s="766"/>
      <c r="L788" s="766"/>
      <c r="M788" s="766"/>
      <c r="N788" s="766"/>
      <c r="O788" s="766"/>
      <c r="P788" s="766"/>
      <c r="Q788" s="766"/>
      <c r="R788" s="766"/>
      <c r="S788" s="766"/>
      <c r="T788" s="766"/>
      <c r="U788" s="766"/>
      <c r="V788" s="766"/>
      <c r="W788" s="766"/>
      <c r="X788" s="766"/>
      <c r="Y788" s="766"/>
      <c r="Z788" s="766"/>
    </row>
    <row r="789" spans="1:26" ht="15.75" customHeight="1" x14ac:dyDescent="0.25">
      <c r="A789" s="766"/>
      <c r="B789" s="766"/>
      <c r="C789" s="766"/>
      <c r="D789" s="766"/>
      <c r="E789" s="766"/>
      <c r="F789" s="766"/>
      <c r="G789" s="766"/>
      <c r="H789" s="766"/>
      <c r="I789" s="766"/>
      <c r="J789" s="766"/>
      <c r="K789" s="766"/>
      <c r="L789" s="766"/>
      <c r="M789" s="766"/>
      <c r="N789" s="766"/>
      <c r="O789" s="766"/>
      <c r="P789" s="766"/>
      <c r="Q789" s="766"/>
      <c r="R789" s="766"/>
      <c r="S789" s="766"/>
      <c r="T789" s="766"/>
      <c r="U789" s="766"/>
      <c r="V789" s="766"/>
      <c r="W789" s="766"/>
      <c r="X789" s="766"/>
      <c r="Y789" s="766"/>
      <c r="Z789" s="766"/>
    </row>
    <row r="790" spans="1:26" ht="15.75" customHeight="1" x14ac:dyDescent="0.25">
      <c r="A790" s="766"/>
      <c r="B790" s="766"/>
      <c r="C790" s="766"/>
      <c r="D790" s="766"/>
      <c r="E790" s="766"/>
      <c r="F790" s="766"/>
      <c r="G790" s="766"/>
      <c r="H790" s="766"/>
      <c r="I790" s="766"/>
      <c r="J790" s="766"/>
      <c r="K790" s="766"/>
      <c r="L790" s="766"/>
      <c r="M790" s="766"/>
      <c r="N790" s="766"/>
      <c r="O790" s="766"/>
      <c r="P790" s="766"/>
      <c r="Q790" s="766"/>
      <c r="R790" s="766"/>
      <c r="S790" s="766"/>
      <c r="T790" s="766"/>
      <c r="U790" s="766"/>
      <c r="V790" s="766"/>
      <c r="W790" s="766"/>
      <c r="X790" s="766"/>
      <c r="Y790" s="766"/>
      <c r="Z790" s="766"/>
    </row>
    <row r="791" spans="1:26" ht="15.75" customHeight="1" x14ac:dyDescent="0.25">
      <c r="A791" s="766"/>
      <c r="B791" s="766"/>
      <c r="C791" s="766"/>
      <c r="D791" s="766"/>
      <c r="E791" s="766"/>
      <c r="F791" s="766"/>
      <c r="G791" s="766"/>
      <c r="H791" s="766"/>
      <c r="I791" s="766"/>
      <c r="J791" s="766"/>
      <c r="K791" s="766"/>
      <c r="L791" s="766"/>
      <c r="M791" s="766"/>
      <c r="N791" s="766"/>
      <c r="O791" s="766"/>
      <c r="P791" s="766"/>
      <c r="Q791" s="766"/>
      <c r="R791" s="766"/>
      <c r="S791" s="766"/>
      <c r="T791" s="766"/>
      <c r="U791" s="766"/>
      <c r="V791" s="766"/>
      <c r="W791" s="766"/>
      <c r="X791" s="766"/>
      <c r="Y791" s="766"/>
      <c r="Z791" s="766"/>
    </row>
    <row r="792" spans="1:26" ht="15.75" customHeight="1" x14ac:dyDescent="0.25">
      <c r="A792" s="766"/>
      <c r="B792" s="766"/>
      <c r="C792" s="766"/>
      <c r="D792" s="766"/>
      <c r="E792" s="766"/>
      <c r="F792" s="766"/>
      <c r="G792" s="766"/>
      <c r="H792" s="766"/>
      <c r="I792" s="766"/>
      <c r="J792" s="766"/>
      <c r="K792" s="766"/>
      <c r="L792" s="766"/>
      <c r="M792" s="766"/>
      <c r="N792" s="766"/>
      <c r="O792" s="766"/>
      <c r="P792" s="766"/>
      <c r="Q792" s="766"/>
      <c r="R792" s="766"/>
      <c r="S792" s="766"/>
      <c r="T792" s="766"/>
      <c r="U792" s="766"/>
      <c r="V792" s="766"/>
      <c r="W792" s="766"/>
      <c r="X792" s="766"/>
      <c r="Y792" s="766"/>
      <c r="Z792" s="766"/>
    </row>
    <row r="793" spans="1:26" ht="15.75" customHeight="1" x14ac:dyDescent="0.25">
      <c r="A793" s="766"/>
      <c r="B793" s="766"/>
      <c r="C793" s="766"/>
      <c r="D793" s="766"/>
      <c r="E793" s="766"/>
      <c r="F793" s="766"/>
      <c r="G793" s="766"/>
      <c r="H793" s="766"/>
      <c r="I793" s="766"/>
      <c r="J793" s="766"/>
      <c r="K793" s="766"/>
      <c r="L793" s="766"/>
      <c r="M793" s="766"/>
      <c r="N793" s="766"/>
      <c r="O793" s="766"/>
      <c r="P793" s="766"/>
      <c r="Q793" s="766"/>
      <c r="R793" s="766"/>
      <c r="S793" s="766"/>
      <c r="T793" s="766"/>
      <c r="U793" s="766"/>
      <c r="V793" s="766"/>
      <c r="W793" s="766"/>
      <c r="X793" s="766"/>
      <c r="Y793" s="766"/>
      <c r="Z793" s="766"/>
    </row>
    <row r="794" spans="1:26" ht="15.75" customHeight="1" x14ac:dyDescent="0.25">
      <c r="A794" s="766"/>
      <c r="B794" s="766"/>
      <c r="C794" s="766"/>
      <c r="D794" s="766"/>
      <c r="E794" s="766"/>
      <c r="F794" s="766"/>
      <c r="G794" s="766"/>
      <c r="H794" s="766"/>
      <c r="I794" s="766"/>
      <c r="J794" s="766"/>
      <c r="K794" s="766"/>
      <c r="L794" s="766"/>
      <c r="M794" s="766"/>
      <c r="N794" s="766"/>
      <c r="O794" s="766"/>
      <c r="P794" s="766"/>
      <c r="Q794" s="766"/>
      <c r="R794" s="766"/>
      <c r="S794" s="766"/>
      <c r="T794" s="766"/>
      <c r="U794" s="766"/>
      <c r="V794" s="766"/>
      <c r="W794" s="766"/>
      <c r="X794" s="766"/>
      <c r="Y794" s="766"/>
      <c r="Z794" s="766"/>
    </row>
    <row r="795" spans="1:26" ht="15.75" customHeight="1" x14ac:dyDescent="0.25">
      <c r="A795" s="766"/>
      <c r="B795" s="766"/>
      <c r="C795" s="766"/>
      <c r="D795" s="766"/>
      <c r="E795" s="766"/>
      <c r="F795" s="766"/>
      <c r="G795" s="766"/>
      <c r="H795" s="766"/>
      <c r="I795" s="766"/>
      <c r="J795" s="766"/>
      <c r="K795" s="766"/>
      <c r="L795" s="766"/>
      <c r="M795" s="766"/>
      <c r="N795" s="766"/>
      <c r="O795" s="766"/>
      <c r="P795" s="766"/>
      <c r="Q795" s="766"/>
      <c r="R795" s="766"/>
      <c r="S795" s="766"/>
      <c r="T795" s="766"/>
      <c r="U795" s="766"/>
      <c r="V795" s="766"/>
      <c r="W795" s="766"/>
      <c r="X795" s="766"/>
      <c r="Y795" s="766"/>
      <c r="Z795" s="766"/>
    </row>
    <row r="796" spans="1:26" ht="15.75" customHeight="1" x14ac:dyDescent="0.25">
      <c r="A796" s="766"/>
      <c r="B796" s="766"/>
      <c r="C796" s="766"/>
      <c r="D796" s="766"/>
      <c r="E796" s="766"/>
      <c r="F796" s="766"/>
      <c r="G796" s="766"/>
      <c r="H796" s="766"/>
      <c r="I796" s="766"/>
      <c r="J796" s="766"/>
      <c r="K796" s="766"/>
      <c r="L796" s="766"/>
      <c r="M796" s="766"/>
      <c r="N796" s="766"/>
      <c r="O796" s="766"/>
      <c r="P796" s="766"/>
      <c r="Q796" s="766"/>
      <c r="R796" s="766"/>
      <c r="S796" s="766"/>
      <c r="T796" s="766"/>
      <c r="U796" s="766"/>
      <c r="V796" s="766"/>
      <c r="W796" s="766"/>
      <c r="X796" s="766"/>
      <c r="Y796" s="766"/>
      <c r="Z796" s="766"/>
    </row>
    <row r="797" spans="1:26" ht="15.75" customHeight="1" x14ac:dyDescent="0.25">
      <c r="A797" s="766"/>
      <c r="B797" s="766"/>
      <c r="C797" s="766"/>
      <c r="D797" s="766"/>
      <c r="E797" s="766"/>
      <c r="F797" s="766"/>
      <c r="G797" s="766"/>
      <c r="H797" s="766"/>
      <c r="I797" s="766"/>
      <c r="J797" s="766"/>
      <c r="K797" s="766"/>
      <c r="L797" s="766"/>
      <c r="M797" s="766"/>
      <c r="N797" s="766"/>
      <c r="O797" s="766"/>
      <c r="P797" s="766"/>
      <c r="Q797" s="766"/>
      <c r="R797" s="766"/>
      <c r="S797" s="766"/>
      <c r="T797" s="766"/>
      <c r="U797" s="766"/>
      <c r="V797" s="766"/>
      <c r="W797" s="766"/>
      <c r="X797" s="766"/>
      <c r="Y797" s="766"/>
      <c r="Z797" s="766"/>
    </row>
    <row r="798" spans="1:26" ht="15.75" customHeight="1" x14ac:dyDescent="0.25">
      <c r="A798" s="766"/>
      <c r="B798" s="766"/>
      <c r="C798" s="766"/>
      <c r="D798" s="766"/>
      <c r="E798" s="766"/>
      <c r="F798" s="766"/>
      <c r="G798" s="766"/>
      <c r="H798" s="766"/>
      <c r="I798" s="766"/>
      <c r="J798" s="766"/>
      <c r="K798" s="766"/>
      <c r="L798" s="766"/>
      <c r="M798" s="766"/>
      <c r="N798" s="766"/>
      <c r="O798" s="766"/>
      <c r="P798" s="766"/>
      <c r="Q798" s="766"/>
      <c r="R798" s="766"/>
      <c r="S798" s="766"/>
      <c r="T798" s="766"/>
      <c r="U798" s="766"/>
      <c r="V798" s="766"/>
      <c r="W798" s="766"/>
      <c r="X798" s="766"/>
      <c r="Y798" s="766"/>
      <c r="Z798" s="766"/>
    </row>
    <row r="799" spans="1:26" ht="15.75" customHeight="1" x14ac:dyDescent="0.25">
      <c r="A799" s="766"/>
      <c r="B799" s="766"/>
      <c r="C799" s="766"/>
      <c r="D799" s="766"/>
      <c r="E799" s="766"/>
      <c r="F799" s="766"/>
      <c r="G799" s="766"/>
      <c r="H799" s="766"/>
      <c r="I799" s="766"/>
      <c r="J799" s="766"/>
      <c r="K799" s="766"/>
      <c r="L799" s="766"/>
      <c r="M799" s="766"/>
      <c r="N799" s="766"/>
      <c r="O799" s="766"/>
      <c r="P799" s="766"/>
      <c r="Q799" s="766"/>
      <c r="R799" s="766"/>
      <c r="S799" s="766"/>
      <c r="T799" s="766"/>
      <c r="U799" s="766"/>
      <c r="V799" s="766"/>
      <c r="W799" s="766"/>
      <c r="X799" s="766"/>
      <c r="Y799" s="766"/>
      <c r="Z799" s="766"/>
    </row>
    <row r="800" spans="1:26" ht="15.75" customHeight="1" x14ac:dyDescent="0.25">
      <c r="A800" s="766"/>
      <c r="B800" s="766"/>
      <c r="C800" s="766"/>
      <c r="D800" s="766"/>
      <c r="E800" s="766"/>
      <c r="F800" s="766"/>
      <c r="G800" s="766"/>
      <c r="H800" s="766"/>
      <c r="I800" s="766"/>
      <c r="J800" s="766"/>
      <c r="K800" s="766"/>
      <c r="L800" s="766"/>
      <c r="M800" s="766"/>
      <c r="N800" s="766"/>
      <c r="O800" s="766"/>
      <c r="P800" s="766"/>
      <c r="Q800" s="766"/>
      <c r="R800" s="766"/>
      <c r="S800" s="766"/>
      <c r="T800" s="766"/>
      <c r="U800" s="766"/>
      <c r="V800" s="766"/>
      <c r="W800" s="766"/>
      <c r="X800" s="766"/>
      <c r="Y800" s="766"/>
      <c r="Z800" s="766"/>
    </row>
    <row r="801" spans="1:26" ht="15.75" customHeight="1" x14ac:dyDescent="0.25">
      <c r="A801" s="766"/>
      <c r="B801" s="766"/>
      <c r="C801" s="766"/>
      <c r="D801" s="766"/>
      <c r="E801" s="766"/>
      <c r="F801" s="766"/>
      <c r="G801" s="766"/>
      <c r="H801" s="766"/>
      <c r="I801" s="766"/>
      <c r="J801" s="766"/>
      <c r="K801" s="766"/>
      <c r="L801" s="766"/>
      <c r="M801" s="766"/>
      <c r="N801" s="766"/>
      <c r="O801" s="766"/>
      <c r="P801" s="766"/>
      <c r="Q801" s="766"/>
      <c r="R801" s="766"/>
      <c r="S801" s="766"/>
      <c r="T801" s="766"/>
      <c r="U801" s="766"/>
      <c r="V801" s="766"/>
      <c r="W801" s="766"/>
      <c r="X801" s="766"/>
      <c r="Y801" s="766"/>
      <c r="Z801" s="766"/>
    </row>
    <row r="802" spans="1:26" ht="15.75" customHeight="1" x14ac:dyDescent="0.25">
      <c r="A802" s="766"/>
      <c r="B802" s="766"/>
      <c r="C802" s="766"/>
      <c r="D802" s="766"/>
      <c r="E802" s="766"/>
      <c r="F802" s="766"/>
      <c r="G802" s="766"/>
      <c r="H802" s="766"/>
      <c r="I802" s="766"/>
      <c r="J802" s="766"/>
      <c r="K802" s="766"/>
      <c r="L802" s="766"/>
      <c r="M802" s="766"/>
      <c r="N802" s="766"/>
      <c r="O802" s="766"/>
      <c r="P802" s="766"/>
      <c r="Q802" s="766"/>
      <c r="R802" s="766"/>
      <c r="S802" s="766"/>
      <c r="T802" s="766"/>
      <c r="U802" s="766"/>
      <c r="V802" s="766"/>
      <c r="W802" s="766"/>
      <c r="X802" s="766"/>
      <c r="Y802" s="766"/>
      <c r="Z802" s="766"/>
    </row>
    <row r="803" spans="1:26" ht="15.75" customHeight="1" x14ac:dyDescent="0.25">
      <c r="A803" s="766"/>
      <c r="B803" s="766"/>
      <c r="C803" s="766"/>
      <c r="D803" s="766"/>
      <c r="E803" s="766"/>
      <c r="F803" s="766"/>
      <c r="G803" s="766"/>
      <c r="H803" s="766"/>
      <c r="I803" s="766"/>
      <c r="J803" s="766"/>
      <c r="K803" s="766"/>
      <c r="L803" s="766"/>
      <c r="M803" s="766"/>
      <c r="N803" s="766"/>
      <c r="O803" s="766"/>
      <c r="P803" s="766"/>
      <c r="Q803" s="766"/>
      <c r="R803" s="766"/>
      <c r="S803" s="766"/>
      <c r="T803" s="766"/>
      <c r="U803" s="766"/>
      <c r="V803" s="766"/>
      <c r="W803" s="766"/>
      <c r="X803" s="766"/>
      <c r="Y803" s="766"/>
      <c r="Z803" s="766"/>
    </row>
    <row r="804" spans="1:26" ht="15.75" customHeight="1" x14ac:dyDescent="0.25">
      <c r="A804" s="766"/>
      <c r="B804" s="766"/>
      <c r="C804" s="766"/>
      <c r="D804" s="766"/>
      <c r="E804" s="766"/>
      <c r="F804" s="766"/>
      <c r="G804" s="766"/>
      <c r="H804" s="766"/>
      <c r="I804" s="766"/>
      <c r="J804" s="766"/>
      <c r="K804" s="766"/>
      <c r="L804" s="766"/>
      <c r="M804" s="766"/>
      <c r="N804" s="766"/>
      <c r="O804" s="766"/>
      <c r="P804" s="766"/>
      <c r="Q804" s="766"/>
      <c r="R804" s="766"/>
      <c r="S804" s="766"/>
      <c r="T804" s="766"/>
      <c r="U804" s="766"/>
      <c r="V804" s="766"/>
      <c r="W804" s="766"/>
      <c r="X804" s="766"/>
      <c r="Y804" s="766"/>
      <c r="Z804" s="766"/>
    </row>
    <row r="805" spans="1:26" ht="15.75" customHeight="1" x14ac:dyDescent="0.25">
      <c r="A805" s="766"/>
      <c r="B805" s="766"/>
      <c r="C805" s="766"/>
      <c r="D805" s="766"/>
      <c r="E805" s="766"/>
      <c r="F805" s="766"/>
      <c r="G805" s="766"/>
      <c r="H805" s="766"/>
      <c r="I805" s="766"/>
      <c r="J805" s="766"/>
      <c r="K805" s="766"/>
      <c r="L805" s="766"/>
      <c r="M805" s="766"/>
      <c r="N805" s="766"/>
      <c r="O805" s="766"/>
      <c r="P805" s="766"/>
      <c r="Q805" s="766"/>
      <c r="R805" s="766"/>
      <c r="S805" s="766"/>
      <c r="T805" s="766"/>
      <c r="U805" s="766"/>
      <c r="V805" s="766"/>
      <c r="W805" s="766"/>
      <c r="X805" s="766"/>
      <c r="Y805" s="766"/>
      <c r="Z805" s="766"/>
    </row>
    <row r="806" spans="1:26" ht="15.75" customHeight="1" x14ac:dyDescent="0.25">
      <c r="A806" s="766"/>
      <c r="B806" s="766"/>
      <c r="C806" s="766"/>
      <c r="D806" s="766"/>
      <c r="E806" s="766"/>
      <c r="F806" s="766"/>
      <c r="G806" s="766"/>
      <c r="H806" s="766"/>
      <c r="I806" s="766"/>
      <c r="J806" s="766"/>
      <c r="K806" s="766"/>
      <c r="L806" s="766"/>
      <c r="M806" s="766"/>
      <c r="N806" s="766"/>
      <c r="O806" s="766"/>
      <c r="P806" s="766"/>
      <c r="Q806" s="766"/>
      <c r="R806" s="766"/>
      <c r="S806" s="766"/>
      <c r="T806" s="766"/>
      <c r="U806" s="766"/>
      <c r="V806" s="766"/>
      <c r="W806" s="766"/>
      <c r="X806" s="766"/>
      <c r="Y806" s="766"/>
      <c r="Z806" s="766"/>
    </row>
    <row r="807" spans="1:26" ht="15.75" customHeight="1" x14ac:dyDescent="0.25">
      <c r="A807" s="766"/>
      <c r="B807" s="766"/>
      <c r="C807" s="766"/>
      <c r="D807" s="766"/>
      <c r="E807" s="766"/>
      <c r="F807" s="766"/>
      <c r="G807" s="766"/>
      <c r="H807" s="766"/>
      <c r="I807" s="766"/>
      <c r="J807" s="766"/>
      <c r="K807" s="766"/>
      <c r="L807" s="766"/>
      <c r="M807" s="766"/>
      <c r="N807" s="766"/>
      <c r="O807" s="766"/>
      <c r="P807" s="766"/>
      <c r="Q807" s="766"/>
      <c r="R807" s="766"/>
      <c r="S807" s="766"/>
      <c r="T807" s="766"/>
      <c r="U807" s="766"/>
      <c r="V807" s="766"/>
      <c r="W807" s="766"/>
      <c r="X807" s="766"/>
      <c r="Y807" s="766"/>
      <c r="Z807" s="766"/>
    </row>
    <row r="808" spans="1:26" ht="15.75" customHeight="1" x14ac:dyDescent="0.25">
      <c r="A808" s="766"/>
      <c r="B808" s="766"/>
      <c r="C808" s="766"/>
      <c r="D808" s="766"/>
      <c r="E808" s="766"/>
      <c r="F808" s="766"/>
      <c r="G808" s="766"/>
      <c r="H808" s="766"/>
      <c r="I808" s="766"/>
      <c r="J808" s="766"/>
      <c r="K808" s="766"/>
      <c r="L808" s="766"/>
      <c r="M808" s="766"/>
      <c r="N808" s="766"/>
      <c r="O808" s="766"/>
      <c r="P808" s="766"/>
      <c r="Q808" s="766"/>
      <c r="R808" s="766"/>
      <c r="S808" s="766"/>
      <c r="T808" s="766"/>
      <c r="U808" s="766"/>
      <c r="V808" s="766"/>
      <c r="W808" s="766"/>
      <c r="X808" s="766"/>
      <c r="Y808" s="766"/>
      <c r="Z808" s="766"/>
    </row>
    <row r="809" spans="1:26" ht="15.75" customHeight="1" x14ac:dyDescent="0.25">
      <c r="A809" s="766"/>
      <c r="B809" s="766"/>
      <c r="C809" s="766"/>
      <c r="D809" s="766"/>
      <c r="E809" s="766"/>
      <c r="F809" s="766"/>
      <c r="G809" s="766"/>
      <c r="H809" s="766"/>
      <c r="I809" s="766"/>
      <c r="J809" s="766"/>
      <c r="K809" s="766"/>
      <c r="L809" s="766"/>
      <c r="M809" s="766"/>
      <c r="N809" s="766"/>
      <c r="O809" s="766"/>
      <c r="P809" s="766"/>
      <c r="Q809" s="766"/>
      <c r="R809" s="766"/>
      <c r="S809" s="766"/>
      <c r="T809" s="766"/>
      <c r="U809" s="766"/>
      <c r="V809" s="766"/>
      <c r="W809" s="766"/>
      <c r="X809" s="766"/>
      <c r="Y809" s="766"/>
      <c r="Z809" s="766"/>
    </row>
    <row r="810" spans="1:26" ht="15.75" customHeight="1" x14ac:dyDescent="0.25">
      <c r="A810" s="766"/>
      <c r="B810" s="766"/>
      <c r="C810" s="766"/>
      <c r="D810" s="766"/>
      <c r="E810" s="766"/>
      <c r="F810" s="766"/>
      <c r="G810" s="766"/>
      <c r="H810" s="766"/>
      <c r="I810" s="766"/>
      <c r="J810" s="766"/>
      <c r="K810" s="766"/>
      <c r="L810" s="766"/>
      <c r="M810" s="766"/>
      <c r="N810" s="766"/>
      <c r="O810" s="766"/>
      <c r="P810" s="766"/>
      <c r="Q810" s="766"/>
      <c r="R810" s="766"/>
      <c r="S810" s="766"/>
      <c r="T810" s="766"/>
      <c r="U810" s="766"/>
      <c r="V810" s="766"/>
      <c r="W810" s="766"/>
      <c r="X810" s="766"/>
      <c r="Y810" s="766"/>
      <c r="Z810" s="766"/>
    </row>
    <row r="811" spans="1:26" ht="15.75" customHeight="1" x14ac:dyDescent="0.25">
      <c r="A811" s="766"/>
      <c r="B811" s="766"/>
      <c r="C811" s="766"/>
      <c r="D811" s="766"/>
      <c r="E811" s="766"/>
      <c r="F811" s="766"/>
      <c r="G811" s="766"/>
      <c r="H811" s="766"/>
      <c r="I811" s="766"/>
      <c r="J811" s="766"/>
      <c r="K811" s="766"/>
      <c r="L811" s="766"/>
      <c r="M811" s="766"/>
      <c r="N811" s="766"/>
      <c r="O811" s="766"/>
      <c r="P811" s="766"/>
      <c r="Q811" s="766"/>
      <c r="R811" s="766"/>
      <c r="S811" s="766"/>
      <c r="T811" s="766"/>
      <c r="U811" s="766"/>
      <c r="V811" s="766"/>
      <c r="W811" s="766"/>
      <c r="X811" s="766"/>
      <c r="Y811" s="766"/>
      <c r="Z811" s="766"/>
    </row>
    <row r="812" spans="1:26" ht="15.75" customHeight="1" x14ac:dyDescent="0.25">
      <c r="A812" s="766"/>
      <c r="B812" s="766"/>
      <c r="C812" s="766"/>
      <c r="D812" s="766"/>
      <c r="E812" s="766"/>
      <c r="F812" s="766"/>
      <c r="G812" s="766"/>
      <c r="H812" s="766"/>
      <c r="I812" s="766"/>
      <c r="J812" s="766"/>
      <c r="K812" s="766"/>
      <c r="L812" s="766"/>
      <c r="M812" s="766"/>
      <c r="N812" s="766"/>
      <c r="O812" s="766"/>
      <c r="P812" s="766"/>
      <c r="Q812" s="766"/>
      <c r="R812" s="766"/>
      <c r="S812" s="766"/>
      <c r="T812" s="766"/>
      <c r="U812" s="766"/>
      <c r="V812" s="766"/>
      <c r="W812" s="766"/>
      <c r="X812" s="766"/>
      <c r="Y812" s="766"/>
      <c r="Z812" s="766"/>
    </row>
    <row r="813" spans="1:26" ht="15.75" customHeight="1" x14ac:dyDescent="0.25">
      <c r="A813" s="766"/>
      <c r="B813" s="766"/>
      <c r="C813" s="766"/>
      <c r="D813" s="766"/>
      <c r="E813" s="766"/>
      <c r="F813" s="766"/>
      <c r="G813" s="766"/>
      <c r="H813" s="766"/>
      <c r="I813" s="766"/>
      <c r="J813" s="766"/>
      <c r="K813" s="766"/>
      <c r="L813" s="766"/>
      <c r="M813" s="766"/>
      <c r="N813" s="766"/>
      <c r="O813" s="766"/>
      <c r="P813" s="766"/>
      <c r="Q813" s="766"/>
      <c r="R813" s="766"/>
      <c r="S813" s="766"/>
      <c r="T813" s="766"/>
      <c r="U813" s="766"/>
      <c r="V813" s="766"/>
      <c r="W813" s="766"/>
      <c r="X813" s="766"/>
      <c r="Y813" s="766"/>
      <c r="Z813" s="766"/>
    </row>
    <row r="814" spans="1:26" ht="15.75" customHeight="1" x14ac:dyDescent="0.25">
      <c r="A814" s="766"/>
      <c r="B814" s="766"/>
      <c r="C814" s="766"/>
      <c r="D814" s="766"/>
      <c r="E814" s="766"/>
      <c r="F814" s="766"/>
      <c r="G814" s="766"/>
      <c r="H814" s="766"/>
      <c r="I814" s="766"/>
      <c r="J814" s="766"/>
      <c r="K814" s="766"/>
      <c r="L814" s="766"/>
      <c r="M814" s="766"/>
      <c r="N814" s="766"/>
      <c r="O814" s="766"/>
      <c r="P814" s="766"/>
      <c r="Q814" s="766"/>
      <c r="R814" s="766"/>
      <c r="S814" s="766"/>
      <c r="T814" s="766"/>
      <c r="U814" s="766"/>
      <c r="V814" s="766"/>
      <c r="W814" s="766"/>
      <c r="X814" s="766"/>
      <c r="Y814" s="766"/>
      <c r="Z814" s="766"/>
    </row>
    <row r="815" spans="1:26" ht="15.75" customHeight="1" x14ac:dyDescent="0.25">
      <c r="A815" s="766"/>
      <c r="B815" s="766"/>
      <c r="C815" s="766"/>
      <c r="D815" s="766"/>
      <c r="E815" s="766"/>
      <c r="F815" s="766"/>
      <c r="G815" s="766"/>
      <c r="H815" s="766"/>
      <c r="I815" s="766"/>
      <c r="J815" s="766"/>
      <c r="K815" s="766"/>
      <c r="L815" s="766"/>
      <c r="M815" s="766"/>
      <c r="N815" s="766"/>
      <c r="O815" s="766"/>
      <c r="P815" s="766"/>
      <c r="Q815" s="766"/>
      <c r="R815" s="766"/>
      <c r="S815" s="766"/>
      <c r="T815" s="766"/>
      <c r="U815" s="766"/>
      <c r="V815" s="766"/>
      <c r="W815" s="766"/>
      <c r="X815" s="766"/>
      <c r="Y815" s="766"/>
      <c r="Z815" s="766"/>
    </row>
    <row r="816" spans="1:26" ht="15.75" customHeight="1" x14ac:dyDescent="0.25">
      <c r="A816" s="766"/>
      <c r="B816" s="766"/>
      <c r="C816" s="766"/>
      <c r="D816" s="766"/>
      <c r="E816" s="766"/>
      <c r="F816" s="766"/>
      <c r="G816" s="766"/>
      <c r="H816" s="766"/>
      <c r="I816" s="766"/>
      <c r="J816" s="766"/>
      <c r="K816" s="766"/>
      <c r="L816" s="766"/>
      <c r="M816" s="766"/>
      <c r="N816" s="766"/>
      <c r="O816" s="766"/>
      <c r="P816" s="766"/>
      <c r="Q816" s="766"/>
      <c r="R816" s="766"/>
      <c r="S816" s="766"/>
      <c r="T816" s="766"/>
      <c r="U816" s="766"/>
      <c r="V816" s="766"/>
      <c r="W816" s="766"/>
      <c r="X816" s="766"/>
      <c r="Y816" s="766"/>
      <c r="Z816" s="766"/>
    </row>
    <row r="817" spans="1:26" ht="15.75" customHeight="1" x14ac:dyDescent="0.25">
      <c r="A817" s="766"/>
      <c r="B817" s="766"/>
      <c r="C817" s="766"/>
      <c r="D817" s="766"/>
      <c r="E817" s="766"/>
      <c r="F817" s="766"/>
      <c r="G817" s="766"/>
      <c r="H817" s="766"/>
      <c r="I817" s="766"/>
      <c r="J817" s="766"/>
      <c r="K817" s="766"/>
      <c r="L817" s="766"/>
      <c r="M817" s="766"/>
      <c r="N817" s="766"/>
      <c r="O817" s="766"/>
      <c r="P817" s="766"/>
      <c r="Q817" s="766"/>
      <c r="R817" s="766"/>
      <c r="S817" s="766"/>
      <c r="T817" s="766"/>
      <c r="U817" s="766"/>
      <c r="V817" s="766"/>
      <c r="W817" s="766"/>
      <c r="X817" s="766"/>
      <c r="Y817" s="766"/>
      <c r="Z817" s="766"/>
    </row>
    <row r="818" spans="1:26" ht="15.75" customHeight="1" x14ac:dyDescent="0.25">
      <c r="A818" s="766"/>
      <c r="B818" s="766"/>
      <c r="C818" s="766"/>
      <c r="D818" s="766"/>
      <c r="E818" s="766"/>
      <c r="F818" s="766"/>
      <c r="G818" s="766"/>
      <c r="H818" s="766"/>
      <c r="I818" s="766"/>
      <c r="J818" s="766"/>
      <c r="K818" s="766"/>
      <c r="L818" s="766"/>
      <c r="M818" s="766"/>
      <c r="N818" s="766"/>
      <c r="O818" s="766"/>
      <c r="P818" s="766"/>
      <c r="Q818" s="766"/>
      <c r="R818" s="766"/>
      <c r="S818" s="766"/>
      <c r="T818" s="766"/>
      <c r="U818" s="766"/>
      <c r="V818" s="766"/>
      <c r="W818" s="766"/>
      <c r="X818" s="766"/>
      <c r="Y818" s="766"/>
      <c r="Z818" s="766"/>
    </row>
    <row r="819" spans="1:26" ht="15.75" customHeight="1" x14ac:dyDescent="0.25">
      <c r="A819" s="766"/>
      <c r="B819" s="766"/>
      <c r="C819" s="766"/>
      <c r="D819" s="766"/>
      <c r="E819" s="766"/>
      <c r="F819" s="766"/>
      <c r="G819" s="766"/>
      <c r="H819" s="766"/>
      <c r="I819" s="766"/>
      <c r="J819" s="766"/>
      <c r="K819" s="766"/>
      <c r="L819" s="766"/>
      <c r="M819" s="766"/>
      <c r="N819" s="766"/>
      <c r="O819" s="766"/>
      <c r="P819" s="766"/>
      <c r="Q819" s="766"/>
      <c r="R819" s="766"/>
      <c r="S819" s="766"/>
      <c r="T819" s="766"/>
      <c r="U819" s="766"/>
      <c r="V819" s="766"/>
      <c r="W819" s="766"/>
      <c r="X819" s="766"/>
      <c r="Y819" s="766"/>
      <c r="Z819" s="766"/>
    </row>
    <row r="820" spans="1:26" ht="15.75" customHeight="1" x14ac:dyDescent="0.25">
      <c r="A820" s="766"/>
      <c r="B820" s="766"/>
      <c r="C820" s="766"/>
      <c r="D820" s="766"/>
      <c r="E820" s="766"/>
      <c r="F820" s="766"/>
      <c r="G820" s="766"/>
      <c r="H820" s="766"/>
      <c r="I820" s="766"/>
      <c r="J820" s="766"/>
      <c r="K820" s="766"/>
      <c r="L820" s="766"/>
      <c r="M820" s="766"/>
      <c r="N820" s="766"/>
      <c r="O820" s="766"/>
      <c r="P820" s="766"/>
      <c r="Q820" s="766"/>
      <c r="R820" s="766"/>
      <c r="S820" s="766"/>
      <c r="T820" s="766"/>
      <c r="U820" s="766"/>
      <c r="V820" s="766"/>
      <c r="W820" s="766"/>
      <c r="X820" s="766"/>
      <c r="Y820" s="766"/>
      <c r="Z820" s="766"/>
    </row>
    <row r="821" spans="1:26" ht="15.75" customHeight="1" x14ac:dyDescent="0.25">
      <c r="A821" s="766"/>
      <c r="B821" s="766"/>
      <c r="C821" s="766"/>
      <c r="D821" s="766"/>
      <c r="E821" s="766"/>
      <c r="F821" s="766"/>
      <c r="G821" s="766"/>
      <c r="H821" s="766"/>
      <c r="I821" s="766"/>
      <c r="J821" s="766"/>
      <c r="K821" s="766"/>
      <c r="L821" s="766"/>
      <c r="M821" s="766"/>
      <c r="N821" s="766"/>
      <c r="O821" s="766"/>
      <c r="P821" s="766"/>
      <c r="Q821" s="766"/>
      <c r="R821" s="766"/>
      <c r="S821" s="766"/>
      <c r="T821" s="766"/>
      <c r="U821" s="766"/>
      <c r="V821" s="766"/>
      <c r="W821" s="766"/>
      <c r="X821" s="766"/>
      <c r="Y821" s="766"/>
      <c r="Z821" s="766"/>
    </row>
    <row r="822" spans="1:26" ht="15.75" customHeight="1" x14ac:dyDescent="0.25">
      <c r="A822" s="766"/>
      <c r="B822" s="766"/>
      <c r="C822" s="766"/>
      <c r="D822" s="766"/>
      <c r="E822" s="766"/>
      <c r="F822" s="766"/>
      <c r="G822" s="766"/>
      <c r="H822" s="766"/>
      <c r="I822" s="766"/>
      <c r="J822" s="766"/>
      <c r="K822" s="766"/>
      <c r="L822" s="766"/>
      <c r="M822" s="766"/>
      <c r="N822" s="766"/>
      <c r="O822" s="766"/>
      <c r="P822" s="766"/>
      <c r="Q822" s="766"/>
      <c r="R822" s="766"/>
      <c r="S822" s="766"/>
      <c r="T822" s="766"/>
      <c r="U822" s="766"/>
      <c r="V822" s="766"/>
      <c r="W822" s="766"/>
      <c r="X822" s="766"/>
      <c r="Y822" s="766"/>
      <c r="Z822" s="766"/>
    </row>
    <row r="823" spans="1:26" ht="15.75" customHeight="1" x14ac:dyDescent="0.25">
      <c r="A823" s="766"/>
      <c r="B823" s="766"/>
      <c r="C823" s="766"/>
      <c r="D823" s="766"/>
      <c r="E823" s="766"/>
      <c r="F823" s="766"/>
      <c r="G823" s="766"/>
      <c r="H823" s="766"/>
      <c r="I823" s="766"/>
      <c r="J823" s="766"/>
      <c r="K823" s="766"/>
      <c r="L823" s="766"/>
      <c r="M823" s="766"/>
      <c r="N823" s="766"/>
      <c r="O823" s="766"/>
      <c r="P823" s="766"/>
      <c r="Q823" s="766"/>
      <c r="R823" s="766"/>
      <c r="S823" s="766"/>
      <c r="T823" s="766"/>
      <c r="U823" s="766"/>
      <c r="V823" s="766"/>
      <c r="W823" s="766"/>
      <c r="X823" s="766"/>
      <c r="Y823" s="766"/>
      <c r="Z823" s="766"/>
    </row>
    <row r="824" spans="1:26" ht="15.75" customHeight="1" x14ac:dyDescent="0.25">
      <c r="A824" s="766"/>
      <c r="B824" s="766"/>
      <c r="C824" s="766"/>
      <c r="D824" s="766"/>
      <c r="E824" s="766"/>
      <c r="F824" s="766"/>
      <c r="G824" s="766"/>
      <c r="H824" s="766"/>
      <c r="I824" s="766"/>
      <c r="J824" s="766"/>
      <c r="K824" s="766"/>
      <c r="L824" s="766"/>
      <c r="M824" s="766"/>
      <c r="N824" s="766"/>
      <c r="O824" s="766"/>
      <c r="P824" s="766"/>
      <c r="Q824" s="766"/>
      <c r="R824" s="766"/>
      <c r="S824" s="766"/>
      <c r="T824" s="766"/>
      <c r="U824" s="766"/>
      <c r="V824" s="766"/>
      <c r="W824" s="766"/>
      <c r="X824" s="766"/>
      <c r="Y824" s="766"/>
      <c r="Z824" s="766"/>
    </row>
    <row r="825" spans="1:26" ht="15.75" customHeight="1" x14ac:dyDescent="0.25">
      <c r="A825" s="766"/>
      <c r="B825" s="766"/>
      <c r="C825" s="766"/>
      <c r="D825" s="766"/>
      <c r="E825" s="766"/>
      <c r="F825" s="766"/>
      <c r="G825" s="766"/>
      <c r="H825" s="766"/>
      <c r="I825" s="766"/>
      <c r="J825" s="766"/>
      <c r="K825" s="766"/>
      <c r="L825" s="766"/>
      <c r="M825" s="766"/>
      <c r="N825" s="766"/>
      <c r="O825" s="766"/>
      <c r="P825" s="766"/>
      <c r="Q825" s="766"/>
      <c r="R825" s="766"/>
      <c r="S825" s="766"/>
      <c r="T825" s="766"/>
      <c r="U825" s="766"/>
      <c r="V825" s="766"/>
      <c r="W825" s="766"/>
      <c r="X825" s="766"/>
      <c r="Y825" s="766"/>
      <c r="Z825" s="766"/>
    </row>
    <row r="826" spans="1:26" ht="15.75" customHeight="1" x14ac:dyDescent="0.25">
      <c r="A826" s="766"/>
      <c r="B826" s="766"/>
      <c r="C826" s="766"/>
      <c r="D826" s="766"/>
      <c r="E826" s="766"/>
      <c r="F826" s="766"/>
      <c r="G826" s="766"/>
      <c r="H826" s="766"/>
      <c r="I826" s="766"/>
      <c r="J826" s="766"/>
      <c r="K826" s="766"/>
      <c r="L826" s="766"/>
      <c r="M826" s="766"/>
      <c r="N826" s="766"/>
      <c r="O826" s="766"/>
      <c r="P826" s="766"/>
      <c r="Q826" s="766"/>
      <c r="R826" s="766"/>
      <c r="S826" s="766"/>
      <c r="T826" s="766"/>
      <c r="U826" s="766"/>
      <c r="V826" s="766"/>
      <c r="W826" s="766"/>
      <c r="X826" s="766"/>
      <c r="Y826" s="766"/>
      <c r="Z826" s="766"/>
    </row>
    <row r="827" spans="1:26" ht="15.75" customHeight="1" x14ac:dyDescent="0.25">
      <c r="A827" s="766"/>
      <c r="B827" s="766"/>
      <c r="C827" s="766"/>
      <c r="D827" s="766"/>
      <c r="E827" s="766"/>
      <c r="F827" s="766"/>
      <c r="G827" s="766"/>
      <c r="H827" s="766"/>
      <c r="I827" s="766"/>
      <c r="J827" s="766"/>
      <c r="K827" s="766"/>
      <c r="L827" s="766"/>
      <c r="M827" s="766"/>
      <c r="N827" s="766"/>
      <c r="O827" s="766"/>
      <c r="P827" s="766"/>
      <c r="Q827" s="766"/>
      <c r="R827" s="766"/>
      <c r="S827" s="766"/>
      <c r="T827" s="766"/>
      <c r="U827" s="766"/>
      <c r="V827" s="766"/>
      <c r="W827" s="766"/>
      <c r="X827" s="766"/>
      <c r="Y827" s="766"/>
      <c r="Z827" s="766"/>
    </row>
    <row r="828" spans="1:26" ht="15.75" customHeight="1" x14ac:dyDescent="0.25">
      <c r="A828" s="766"/>
      <c r="B828" s="766"/>
      <c r="C828" s="766"/>
      <c r="D828" s="766"/>
      <c r="E828" s="766"/>
      <c r="F828" s="766"/>
      <c r="G828" s="766"/>
      <c r="H828" s="766"/>
      <c r="I828" s="766"/>
      <c r="J828" s="766"/>
      <c r="K828" s="766"/>
      <c r="L828" s="766"/>
      <c r="M828" s="766"/>
      <c r="N828" s="766"/>
      <c r="O828" s="766"/>
      <c r="P828" s="766"/>
      <c r="Q828" s="766"/>
      <c r="R828" s="766"/>
      <c r="S828" s="766"/>
      <c r="T828" s="766"/>
      <c r="U828" s="766"/>
      <c r="V828" s="766"/>
      <c r="W828" s="766"/>
      <c r="X828" s="766"/>
      <c r="Y828" s="766"/>
      <c r="Z828" s="766"/>
    </row>
    <row r="829" spans="1:26" ht="15.75" customHeight="1" x14ac:dyDescent="0.25">
      <c r="A829" s="766"/>
      <c r="B829" s="766"/>
      <c r="C829" s="766"/>
      <c r="D829" s="766"/>
      <c r="E829" s="766"/>
      <c r="F829" s="766"/>
      <c r="G829" s="766"/>
      <c r="H829" s="766"/>
      <c r="I829" s="766"/>
      <c r="J829" s="766"/>
      <c r="K829" s="766"/>
      <c r="L829" s="766"/>
      <c r="M829" s="766"/>
      <c r="N829" s="766"/>
      <c r="O829" s="766"/>
      <c r="P829" s="766"/>
      <c r="Q829" s="766"/>
      <c r="R829" s="766"/>
      <c r="S829" s="766"/>
      <c r="T829" s="766"/>
      <c r="U829" s="766"/>
      <c r="V829" s="766"/>
      <c r="W829" s="766"/>
      <c r="X829" s="766"/>
      <c r="Y829" s="766"/>
      <c r="Z829" s="766"/>
    </row>
    <row r="830" spans="1:26" ht="15.75" customHeight="1" x14ac:dyDescent="0.25">
      <c r="A830" s="766"/>
      <c r="B830" s="766"/>
      <c r="C830" s="766"/>
      <c r="D830" s="766"/>
      <c r="E830" s="766"/>
      <c r="F830" s="766"/>
      <c r="G830" s="766"/>
      <c r="H830" s="766"/>
      <c r="I830" s="766"/>
      <c r="J830" s="766"/>
      <c r="K830" s="766"/>
      <c r="L830" s="766"/>
      <c r="M830" s="766"/>
      <c r="N830" s="766"/>
      <c r="O830" s="766"/>
      <c r="P830" s="766"/>
      <c r="Q830" s="766"/>
      <c r="R830" s="766"/>
      <c r="S830" s="766"/>
      <c r="T830" s="766"/>
      <c r="U830" s="766"/>
      <c r="V830" s="766"/>
      <c r="W830" s="766"/>
      <c r="X830" s="766"/>
      <c r="Y830" s="766"/>
      <c r="Z830" s="766"/>
    </row>
    <row r="831" spans="1:26" ht="15.75" customHeight="1" x14ac:dyDescent="0.25">
      <c r="A831" s="766"/>
      <c r="B831" s="766"/>
      <c r="C831" s="766"/>
      <c r="D831" s="766"/>
      <c r="E831" s="766"/>
      <c r="F831" s="766"/>
      <c r="G831" s="766"/>
      <c r="H831" s="766"/>
      <c r="I831" s="766"/>
      <c r="J831" s="766"/>
      <c r="K831" s="766"/>
      <c r="L831" s="766"/>
      <c r="M831" s="766"/>
      <c r="N831" s="766"/>
      <c r="O831" s="766"/>
      <c r="P831" s="766"/>
      <c r="Q831" s="766"/>
      <c r="R831" s="766"/>
      <c r="S831" s="766"/>
      <c r="T831" s="766"/>
      <c r="U831" s="766"/>
      <c r="V831" s="766"/>
      <c r="W831" s="766"/>
      <c r="X831" s="766"/>
      <c r="Y831" s="766"/>
      <c r="Z831" s="766"/>
    </row>
    <row r="832" spans="1:26" ht="15.75" customHeight="1" x14ac:dyDescent="0.25">
      <c r="A832" s="766"/>
      <c r="B832" s="766"/>
      <c r="C832" s="766"/>
      <c r="D832" s="766"/>
      <c r="E832" s="766"/>
      <c r="F832" s="766"/>
      <c r="G832" s="766"/>
      <c r="H832" s="766"/>
      <c r="I832" s="766"/>
      <c r="J832" s="766"/>
      <c r="K832" s="766"/>
      <c r="L832" s="766"/>
      <c r="M832" s="766"/>
      <c r="N832" s="766"/>
      <c r="O832" s="766"/>
      <c r="P832" s="766"/>
      <c r="Q832" s="766"/>
      <c r="R832" s="766"/>
      <c r="S832" s="766"/>
      <c r="T832" s="766"/>
      <c r="U832" s="766"/>
      <c r="V832" s="766"/>
      <c r="W832" s="766"/>
      <c r="X832" s="766"/>
      <c r="Y832" s="766"/>
      <c r="Z832" s="766"/>
    </row>
    <row r="833" spans="1:26" ht="15.75" customHeight="1" x14ac:dyDescent="0.25">
      <c r="A833" s="766"/>
      <c r="B833" s="766"/>
      <c r="C833" s="766"/>
      <c r="D833" s="766"/>
      <c r="E833" s="766"/>
      <c r="F833" s="766"/>
      <c r="G833" s="766"/>
      <c r="H833" s="766"/>
      <c r="I833" s="766"/>
      <c r="J833" s="766"/>
      <c r="K833" s="766"/>
      <c r="L833" s="766"/>
      <c r="M833" s="766"/>
      <c r="N833" s="766"/>
      <c r="O833" s="766"/>
      <c r="P833" s="766"/>
      <c r="Q833" s="766"/>
      <c r="R833" s="766"/>
      <c r="S833" s="766"/>
      <c r="T833" s="766"/>
      <c r="U833" s="766"/>
      <c r="V833" s="766"/>
      <c r="W833" s="766"/>
      <c r="X833" s="766"/>
      <c r="Y833" s="766"/>
      <c r="Z833" s="766"/>
    </row>
    <row r="834" spans="1:26" ht="15.75" customHeight="1" x14ac:dyDescent="0.25">
      <c r="A834" s="766"/>
      <c r="B834" s="766"/>
      <c r="C834" s="766"/>
      <c r="D834" s="766"/>
      <c r="E834" s="766"/>
      <c r="F834" s="766"/>
      <c r="G834" s="766"/>
      <c r="H834" s="766"/>
      <c r="I834" s="766"/>
      <c r="J834" s="766"/>
      <c r="K834" s="766"/>
      <c r="L834" s="766"/>
      <c r="M834" s="766"/>
      <c r="N834" s="766"/>
      <c r="O834" s="766"/>
      <c r="P834" s="766"/>
      <c r="Q834" s="766"/>
      <c r="R834" s="766"/>
      <c r="S834" s="766"/>
      <c r="T834" s="766"/>
      <c r="U834" s="766"/>
      <c r="V834" s="766"/>
      <c r="W834" s="766"/>
      <c r="X834" s="766"/>
      <c r="Y834" s="766"/>
      <c r="Z834" s="766"/>
    </row>
    <row r="835" spans="1:26" ht="15.75" customHeight="1" x14ac:dyDescent="0.25">
      <c r="A835" s="766"/>
      <c r="B835" s="766"/>
      <c r="C835" s="766"/>
      <c r="D835" s="766"/>
      <c r="E835" s="766"/>
      <c r="F835" s="766"/>
      <c r="G835" s="766"/>
      <c r="H835" s="766"/>
      <c r="I835" s="766"/>
      <c r="J835" s="766"/>
      <c r="K835" s="766"/>
      <c r="L835" s="766"/>
      <c r="M835" s="766"/>
      <c r="N835" s="766"/>
      <c r="O835" s="766"/>
      <c r="P835" s="766"/>
      <c r="Q835" s="766"/>
      <c r="R835" s="766"/>
      <c r="S835" s="766"/>
      <c r="T835" s="766"/>
      <c r="U835" s="766"/>
      <c r="V835" s="766"/>
      <c r="W835" s="766"/>
      <c r="X835" s="766"/>
      <c r="Y835" s="766"/>
      <c r="Z835" s="766"/>
    </row>
    <row r="836" spans="1:26" ht="15.75" customHeight="1" x14ac:dyDescent="0.25">
      <c r="A836" s="766"/>
      <c r="B836" s="766"/>
      <c r="C836" s="766"/>
      <c r="D836" s="766"/>
      <c r="E836" s="766"/>
      <c r="F836" s="766"/>
      <c r="G836" s="766"/>
      <c r="H836" s="766"/>
      <c r="I836" s="766"/>
      <c r="J836" s="766"/>
      <c r="K836" s="766"/>
      <c r="L836" s="766"/>
      <c r="M836" s="766"/>
      <c r="N836" s="766"/>
      <c r="O836" s="766"/>
      <c r="P836" s="766"/>
      <c r="Q836" s="766"/>
      <c r="R836" s="766"/>
      <c r="S836" s="766"/>
      <c r="T836" s="766"/>
      <c r="U836" s="766"/>
      <c r="V836" s="766"/>
      <c r="W836" s="766"/>
      <c r="X836" s="766"/>
      <c r="Y836" s="766"/>
      <c r="Z836" s="766"/>
    </row>
    <row r="837" spans="1:26" ht="15.75" customHeight="1" x14ac:dyDescent="0.25">
      <c r="A837" s="766"/>
      <c r="B837" s="766"/>
      <c r="C837" s="766"/>
      <c r="D837" s="766"/>
      <c r="E837" s="766"/>
      <c r="F837" s="766"/>
      <c r="G837" s="766"/>
      <c r="H837" s="766"/>
      <c r="I837" s="766"/>
      <c r="J837" s="766"/>
      <c r="K837" s="766"/>
      <c r="L837" s="766"/>
      <c r="M837" s="766"/>
      <c r="N837" s="766"/>
      <c r="O837" s="766"/>
      <c r="P837" s="766"/>
      <c r="Q837" s="766"/>
      <c r="R837" s="766"/>
      <c r="S837" s="766"/>
      <c r="T837" s="766"/>
      <c r="U837" s="766"/>
      <c r="V837" s="766"/>
      <c r="W837" s="766"/>
      <c r="X837" s="766"/>
      <c r="Y837" s="766"/>
      <c r="Z837" s="766"/>
    </row>
    <row r="838" spans="1:26" ht="15.75" customHeight="1" x14ac:dyDescent="0.25">
      <c r="A838" s="766"/>
      <c r="B838" s="766"/>
      <c r="C838" s="766"/>
      <c r="D838" s="766"/>
      <c r="E838" s="766"/>
      <c r="F838" s="766"/>
      <c r="G838" s="766"/>
      <c r="H838" s="766"/>
      <c r="I838" s="766"/>
      <c r="J838" s="766"/>
      <c r="K838" s="766"/>
      <c r="L838" s="766"/>
      <c r="M838" s="766"/>
      <c r="N838" s="766"/>
      <c r="O838" s="766"/>
      <c r="P838" s="766"/>
      <c r="Q838" s="766"/>
      <c r="R838" s="766"/>
      <c r="S838" s="766"/>
      <c r="T838" s="766"/>
      <c r="U838" s="766"/>
      <c r="V838" s="766"/>
      <c r="W838" s="766"/>
      <c r="X838" s="766"/>
      <c r="Y838" s="766"/>
      <c r="Z838" s="766"/>
    </row>
    <row r="839" spans="1:26" ht="15.75" customHeight="1" x14ac:dyDescent="0.25">
      <c r="A839" s="766"/>
      <c r="B839" s="766"/>
      <c r="C839" s="766"/>
      <c r="D839" s="766"/>
      <c r="E839" s="766"/>
      <c r="F839" s="766"/>
      <c r="G839" s="766"/>
      <c r="H839" s="766"/>
      <c r="I839" s="766"/>
      <c r="J839" s="766"/>
      <c r="K839" s="766"/>
      <c r="L839" s="766"/>
      <c r="M839" s="766"/>
      <c r="N839" s="766"/>
      <c r="O839" s="766"/>
      <c r="P839" s="766"/>
      <c r="Q839" s="766"/>
      <c r="R839" s="766"/>
      <c r="S839" s="766"/>
      <c r="T839" s="766"/>
      <c r="U839" s="766"/>
      <c r="V839" s="766"/>
      <c r="W839" s="766"/>
      <c r="X839" s="766"/>
      <c r="Y839" s="766"/>
      <c r="Z839" s="766"/>
    </row>
    <row r="840" spans="1:26" ht="15.75" customHeight="1" x14ac:dyDescent="0.25">
      <c r="A840" s="766"/>
      <c r="B840" s="766"/>
      <c r="C840" s="766"/>
      <c r="D840" s="766"/>
      <c r="E840" s="766"/>
      <c r="F840" s="766"/>
      <c r="G840" s="766"/>
      <c r="H840" s="766"/>
      <c r="I840" s="766"/>
      <c r="J840" s="766"/>
      <c r="K840" s="766"/>
      <c r="L840" s="766"/>
      <c r="M840" s="766"/>
      <c r="N840" s="766"/>
      <c r="O840" s="766"/>
      <c r="P840" s="766"/>
      <c r="Q840" s="766"/>
      <c r="R840" s="766"/>
      <c r="S840" s="766"/>
      <c r="T840" s="766"/>
      <c r="U840" s="766"/>
      <c r="V840" s="766"/>
      <c r="W840" s="766"/>
      <c r="X840" s="766"/>
      <c r="Y840" s="766"/>
      <c r="Z840" s="766"/>
    </row>
    <row r="841" spans="1:26" ht="15.75" customHeight="1" x14ac:dyDescent="0.25">
      <c r="A841" s="766"/>
      <c r="B841" s="766"/>
      <c r="C841" s="766"/>
      <c r="D841" s="766"/>
      <c r="E841" s="766"/>
      <c r="F841" s="766"/>
      <c r="G841" s="766"/>
      <c r="H841" s="766"/>
      <c r="I841" s="766"/>
      <c r="J841" s="766"/>
      <c r="K841" s="766"/>
      <c r="L841" s="766"/>
      <c r="M841" s="766"/>
      <c r="N841" s="766"/>
      <c r="O841" s="766"/>
      <c r="P841" s="766"/>
      <c r="Q841" s="766"/>
      <c r="R841" s="766"/>
      <c r="S841" s="766"/>
      <c r="T841" s="766"/>
      <c r="U841" s="766"/>
      <c r="V841" s="766"/>
      <c r="W841" s="766"/>
      <c r="X841" s="766"/>
      <c r="Y841" s="766"/>
      <c r="Z841" s="766"/>
    </row>
    <row r="842" spans="1:26" ht="15.75" customHeight="1" x14ac:dyDescent="0.25">
      <c r="A842" s="766"/>
      <c r="B842" s="766"/>
      <c r="C842" s="766"/>
      <c r="D842" s="766"/>
      <c r="E842" s="766"/>
      <c r="F842" s="766"/>
      <c r="G842" s="766"/>
      <c r="H842" s="766"/>
      <c r="I842" s="766"/>
      <c r="J842" s="766"/>
      <c r="K842" s="766"/>
      <c r="L842" s="766"/>
      <c r="M842" s="766"/>
      <c r="N842" s="766"/>
      <c r="O842" s="766"/>
      <c r="P842" s="766"/>
      <c r="Q842" s="766"/>
      <c r="R842" s="766"/>
      <c r="S842" s="766"/>
      <c r="T842" s="766"/>
      <c r="U842" s="766"/>
      <c r="V842" s="766"/>
      <c r="W842" s="766"/>
      <c r="X842" s="766"/>
      <c r="Y842" s="766"/>
      <c r="Z842" s="766"/>
    </row>
    <row r="843" spans="1:26" ht="15.75" customHeight="1" x14ac:dyDescent="0.25">
      <c r="A843" s="766"/>
      <c r="B843" s="766"/>
      <c r="C843" s="766"/>
      <c r="D843" s="766"/>
      <c r="E843" s="766"/>
      <c r="F843" s="766"/>
      <c r="G843" s="766"/>
      <c r="H843" s="766"/>
      <c r="I843" s="766"/>
      <c r="J843" s="766"/>
      <c r="K843" s="766"/>
      <c r="L843" s="766"/>
      <c r="M843" s="766"/>
      <c r="N843" s="766"/>
      <c r="O843" s="766"/>
      <c r="P843" s="766"/>
      <c r="Q843" s="766"/>
      <c r="R843" s="766"/>
      <c r="S843" s="766"/>
      <c r="T843" s="766"/>
      <c r="U843" s="766"/>
      <c r="V843" s="766"/>
      <c r="W843" s="766"/>
      <c r="X843" s="766"/>
      <c r="Y843" s="766"/>
      <c r="Z843" s="766"/>
    </row>
    <row r="844" spans="1:26" ht="15.75" customHeight="1" x14ac:dyDescent="0.25">
      <c r="A844" s="766"/>
      <c r="B844" s="766"/>
      <c r="C844" s="766"/>
      <c r="D844" s="766"/>
      <c r="E844" s="766"/>
      <c r="F844" s="766"/>
      <c r="G844" s="766"/>
      <c r="H844" s="766"/>
      <c r="I844" s="766"/>
      <c r="J844" s="766"/>
      <c r="K844" s="766"/>
      <c r="L844" s="766"/>
      <c r="M844" s="766"/>
      <c r="N844" s="766"/>
      <c r="O844" s="766"/>
      <c r="P844" s="766"/>
      <c r="Q844" s="766"/>
      <c r="R844" s="766"/>
      <c r="S844" s="766"/>
      <c r="T844" s="766"/>
      <c r="U844" s="766"/>
      <c r="V844" s="766"/>
      <c r="W844" s="766"/>
      <c r="X844" s="766"/>
      <c r="Y844" s="766"/>
      <c r="Z844" s="766"/>
    </row>
    <row r="845" spans="1:26" ht="15.75" customHeight="1" x14ac:dyDescent="0.25">
      <c r="A845" s="766"/>
      <c r="B845" s="766"/>
      <c r="C845" s="766"/>
      <c r="D845" s="766"/>
      <c r="E845" s="766"/>
      <c r="F845" s="766"/>
      <c r="G845" s="766"/>
      <c r="H845" s="766"/>
      <c r="I845" s="766"/>
      <c r="J845" s="766"/>
      <c r="K845" s="766"/>
      <c r="L845" s="766"/>
      <c r="M845" s="766"/>
      <c r="N845" s="766"/>
      <c r="O845" s="766"/>
      <c r="P845" s="766"/>
      <c r="Q845" s="766"/>
      <c r="R845" s="766"/>
      <c r="S845" s="766"/>
      <c r="T845" s="766"/>
      <c r="U845" s="766"/>
      <c r="V845" s="766"/>
      <c r="W845" s="766"/>
      <c r="X845" s="766"/>
      <c r="Y845" s="766"/>
      <c r="Z845" s="766"/>
    </row>
    <row r="846" spans="1:26" ht="15.75" customHeight="1" x14ac:dyDescent="0.25">
      <c r="A846" s="766"/>
      <c r="B846" s="766"/>
      <c r="C846" s="766"/>
      <c r="D846" s="766"/>
      <c r="E846" s="766"/>
      <c r="F846" s="766"/>
      <c r="G846" s="766"/>
      <c r="H846" s="766"/>
      <c r="I846" s="766"/>
      <c r="J846" s="766"/>
      <c r="K846" s="766"/>
      <c r="L846" s="766"/>
      <c r="M846" s="766"/>
      <c r="N846" s="766"/>
      <c r="O846" s="766"/>
      <c r="P846" s="766"/>
      <c r="Q846" s="766"/>
      <c r="R846" s="766"/>
      <c r="S846" s="766"/>
      <c r="T846" s="766"/>
      <c r="U846" s="766"/>
      <c r="V846" s="766"/>
      <c r="W846" s="766"/>
      <c r="X846" s="766"/>
      <c r="Y846" s="766"/>
      <c r="Z846" s="766"/>
    </row>
    <row r="847" spans="1:26" ht="15.75" customHeight="1" x14ac:dyDescent="0.25">
      <c r="A847" s="766"/>
      <c r="B847" s="766"/>
      <c r="C847" s="766"/>
      <c r="D847" s="766"/>
      <c r="E847" s="766"/>
      <c r="F847" s="766"/>
      <c r="G847" s="766"/>
      <c r="H847" s="766"/>
      <c r="I847" s="766"/>
      <c r="J847" s="766"/>
      <c r="K847" s="766"/>
      <c r="L847" s="766"/>
      <c r="M847" s="766"/>
      <c r="N847" s="766"/>
      <c r="O847" s="766"/>
      <c r="P847" s="766"/>
      <c r="Q847" s="766"/>
      <c r="R847" s="766"/>
      <c r="S847" s="766"/>
      <c r="T847" s="766"/>
      <c r="U847" s="766"/>
      <c r="V847" s="766"/>
      <c r="W847" s="766"/>
      <c r="X847" s="766"/>
      <c r="Y847" s="766"/>
      <c r="Z847" s="766"/>
    </row>
    <row r="848" spans="1:26" ht="15.75" customHeight="1" x14ac:dyDescent="0.25">
      <c r="A848" s="766"/>
      <c r="B848" s="766"/>
      <c r="C848" s="766"/>
      <c r="D848" s="766"/>
      <c r="E848" s="766"/>
      <c r="F848" s="766"/>
      <c r="G848" s="766"/>
      <c r="H848" s="766"/>
      <c r="I848" s="766"/>
      <c r="J848" s="766"/>
      <c r="K848" s="766"/>
      <c r="L848" s="766"/>
      <c r="M848" s="766"/>
      <c r="N848" s="766"/>
      <c r="O848" s="766"/>
      <c r="P848" s="766"/>
      <c r="Q848" s="766"/>
      <c r="R848" s="766"/>
      <c r="S848" s="766"/>
      <c r="T848" s="766"/>
      <c r="U848" s="766"/>
      <c r="V848" s="766"/>
      <c r="W848" s="766"/>
      <c r="X848" s="766"/>
      <c r="Y848" s="766"/>
      <c r="Z848" s="766"/>
    </row>
    <row r="849" spans="1:26" ht="15.75" customHeight="1" x14ac:dyDescent="0.25">
      <c r="A849" s="766"/>
      <c r="B849" s="766"/>
      <c r="C849" s="766"/>
      <c r="D849" s="766"/>
      <c r="E849" s="766"/>
      <c r="F849" s="766"/>
      <c r="G849" s="766"/>
      <c r="H849" s="766"/>
      <c r="I849" s="766"/>
      <c r="J849" s="766"/>
      <c r="K849" s="766"/>
      <c r="L849" s="766"/>
      <c r="M849" s="766"/>
      <c r="N849" s="766"/>
      <c r="O849" s="766"/>
      <c r="P849" s="766"/>
      <c r="Q849" s="766"/>
      <c r="R849" s="766"/>
      <c r="S849" s="766"/>
      <c r="T849" s="766"/>
      <c r="U849" s="766"/>
      <c r="V849" s="766"/>
      <c r="W849" s="766"/>
      <c r="X849" s="766"/>
      <c r="Y849" s="766"/>
      <c r="Z849" s="766"/>
    </row>
    <row r="850" spans="1:26" ht="15.75" customHeight="1" x14ac:dyDescent="0.25">
      <c r="A850" s="766"/>
      <c r="B850" s="766"/>
      <c r="C850" s="766"/>
      <c r="D850" s="766"/>
      <c r="E850" s="766"/>
      <c r="F850" s="766"/>
      <c r="G850" s="766"/>
      <c r="H850" s="766"/>
      <c r="I850" s="766"/>
      <c r="J850" s="766"/>
      <c r="K850" s="766"/>
      <c r="L850" s="766"/>
      <c r="M850" s="766"/>
      <c r="N850" s="766"/>
      <c r="O850" s="766"/>
      <c r="P850" s="766"/>
      <c r="Q850" s="766"/>
      <c r="R850" s="766"/>
      <c r="S850" s="766"/>
      <c r="T850" s="766"/>
      <c r="U850" s="766"/>
      <c r="V850" s="766"/>
      <c r="W850" s="766"/>
      <c r="X850" s="766"/>
      <c r="Y850" s="766"/>
      <c r="Z850" s="766"/>
    </row>
    <row r="851" spans="1:26" ht="15.75" customHeight="1" x14ac:dyDescent="0.25">
      <c r="A851" s="766"/>
      <c r="B851" s="766"/>
      <c r="C851" s="766"/>
      <c r="D851" s="766"/>
      <c r="E851" s="766"/>
      <c r="F851" s="766"/>
      <c r="G851" s="766"/>
      <c r="H851" s="766"/>
      <c r="I851" s="766"/>
      <c r="J851" s="766"/>
      <c r="K851" s="766"/>
      <c r="L851" s="766"/>
      <c r="M851" s="766"/>
      <c r="N851" s="766"/>
      <c r="O851" s="766"/>
      <c r="P851" s="766"/>
      <c r="Q851" s="766"/>
      <c r="R851" s="766"/>
      <c r="S851" s="766"/>
      <c r="T851" s="766"/>
      <c r="U851" s="766"/>
      <c r="V851" s="766"/>
      <c r="W851" s="766"/>
      <c r="X851" s="766"/>
      <c r="Y851" s="766"/>
      <c r="Z851" s="766"/>
    </row>
    <row r="852" spans="1:26" ht="15.75" customHeight="1" x14ac:dyDescent="0.25">
      <c r="A852" s="766"/>
      <c r="B852" s="766"/>
      <c r="C852" s="766"/>
      <c r="D852" s="766"/>
      <c r="E852" s="766"/>
      <c r="F852" s="766"/>
      <c r="G852" s="766"/>
      <c r="H852" s="766"/>
      <c r="I852" s="766"/>
      <c r="J852" s="766"/>
      <c r="K852" s="766"/>
      <c r="L852" s="766"/>
      <c r="M852" s="766"/>
      <c r="N852" s="766"/>
      <c r="O852" s="766"/>
      <c r="P852" s="766"/>
      <c r="Q852" s="766"/>
      <c r="R852" s="766"/>
      <c r="S852" s="766"/>
      <c r="T852" s="766"/>
      <c r="U852" s="766"/>
      <c r="V852" s="766"/>
      <c r="W852" s="766"/>
      <c r="X852" s="766"/>
      <c r="Y852" s="766"/>
      <c r="Z852" s="766"/>
    </row>
    <row r="853" spans="1:26" ht="15.75" customHeight="1" x14ac:dyDescent="0.25">
      <c r="A853" s="766"/>
      <c r="B853" s="766"/>
      <c r="C853" s="766"/>
      <c r="D853" s="766"/>
      <c r="E853" s="766"/>
      <c r="F853" s="766"/>
      <c r="G853" s="766"/>
      <c r="H853" s="766"/>
      <c r="I853" s="766"/>
      <c r="J853" s="766"/>
      <c r="K853" s="766"/>
      <c r="L853" s="766"/>
      <c r="M853" s="766"/>
      <c r="N853" s="766"/>
      <c r="O853" s="766"/>
      <c r="P853" s="766"/>
      <c r="Q853" s="766"/>
      <c r="R853" s="766"/>
      <c r="S853" s="766"/>
      <c r="T853" s="766"/>
      <c r="U853" s="766"/>
      <c r="V853" s="766"/>
      <c r="W853" s="766"/>
      <c r="X853" s="766"/>
      <c r="Y853" s="766"/>
      <c r="Z853" s="766"/>
    </row>
    <row r="854" spans="1:26" ht="15.75" customHeight="1" x14ac:dyDescent="0.25">
      <c r="A854" s="766"/>
      <c r="B854" s="766"/>
      <c r="C854" s="766"/>
      <c r="D854" s="766"/>
      <c r="E854" s="766"/>
      <c r="F854" s="766"/>
      <c r="G854" s="766"/>
      <c r="H854" s="766"/>
      <c r="I854" s="766"/>
      <c r="J854" s="766"/>
      <c r="K854" s="766"/>
      <c r="L854" s="766"/>
      <c r="M854" s="766"/>
      <c r="N854" s="766"/>
      <c r="O854" s="766"/>
      <c r="P854" s="766"/>
      <c r="Q854" s="766"/>
      <c r="R854" s="766"/>
      <c r="S854" s="766"/>
      <c r="T854" s="766"/>
      <c r="U854" s="766"/>
      <c r="V854" s="766"/>
      <c r="W854" s="766"/>
      <c r="X854" s="766"/>
      <c r="Y854" s="766"/>
      <c r="Z854" s="766"/>
    </row>
    <row r="855" spans="1:26" ht="15.75" customHeight="1" x14ac:dyDescent="0.25">
      <c r="A855" s="766"/>
      <c r="B855" s="766"/>
      <c r="C855" s="766"/>
      <c r="D855" s="766"/>
      <c r="E855" s="766"/>
      <c r="F855" s="766"/>
      <c r="G855" s="766"/>
      <c r="H855" s="766"/>
      <c r="I855" s="766"/>
      <c r="J855" s="766"/>
      <c r="K855" s="766"/>
      <c r="L855" s="766"/>
      <c r="M855" s="766"/>
      <c r="N855" s="766"/>
      <c r="O855" s="766"/>
      <c r="P855" s="766"/>
      <c r="Q855" s="766"/>
      <c r="R855" s="766"/>
      <c r="S855" s="766"/>
      <c r="T855" s="766"/>
      <c r="U855" s="766"/>
      <c r="V855" s="766"/>
      <c r="W855" s="766"/>
      <c r="X855" s="766"/>
      <c r="Y855" s="766"/>
      <c r="Z855" s="766"/>
    </row>
    <row r="856" spans="1:26" ht="15.75" customHeight="1" x14ac:dyDescent="0.25">
      <c r="A856" s="766"/>
      <c r="B856" s="766"/>
      <c r="C856" s="766"/>
      <c r="D856" s="766"/>
      <c r="E856" s="766"/>
      <c r="F856" s="766"/>
      <c r="G856" s="766"/>
      <c r="H856" s="766"/>
      <c r="I856" s="766"/>
      <c r="J856" s="766"/>
      <c r="K856" s="766"/>
      <c r="L856" s="766"/>
      <c r="M856" s="766"/>
      <c r="N856" s="766"/>
      <c r="O856" s="766"/>
      <c r="P856" s="766"/>
      <c r="Q856" s="766"/>
      <c r="R856" s="766"/>
      <c r="S856" s="766"/>
      <c r="T856" s="766"/>
      <c r="U856" s="766"/>
      <c r="V856" s="766"/>
      <c r="W856" s="766"/>
      <c r="X856" s="766"/>
      <c r="Y856" s="766"/>
      <c r="Z856" s="766"/>
    </row>
    <row r="857" spans="1:26" ht="15.75" customHeight="1" x14ac:dyDescent="0.25">
      <c r="A857" s="766"/>
      <c r="B857" s="766"/>
      <c r="C857" s="766"/>
      <c r="D857" s="766"/>
      <c r="E857" s="766"/>
      <c r="F857" s="766"/>
      <c r="G857" s="766"/>
      <c r="H857" s="766"/>
      <c r="I857" s="766"/>
      <c r="J857" s="766"/>
      <c r="K857" s="766"/>
      <c r="L857" s="766"/>
      <c r="M857" s="766"/>
      <c r="N857" s="766"/>
      <c r="O857" s="766"/>
      <c r="P857" s="766"/>
      <c r="Q857" s="766"/>
      <c r="R857" s="766"/>
      <c r="S857" s="766"/>
      <c r="T857" s="766"/>
      <c r="U857" s="766"/>
      <c r="V857" s="766"/>
      <c r="W857" s="766"/>
      <c r="X857" s="766"/>
      <c r="Y857" s="766"/>
      <c r="Z857" s="766"/>
    </row>
    <row r="858" spans="1:26" ht="15.75" customHeight="1" x14ac:dyDescent="0.25">
      <c r="A858" s="766"/>
      <c r="B858" s="766"/>
      <c r="C858" s="766"/>
      <c r="D858" s="766"/>
      <c r="E858" s="766"/>
      <c r="F858" s="766"/>
      <c r="G858" s="766"/>
      <c r="H858" s="766"/>
      <c r="I858" s="766"/>
      <c r="J858" s="766"/>
      <c r="K858" s="766"/>
      <c r="L858" s="766"/>
      <c r="M858" s="766"/>
      <c r="N858" s="766"/>
      <c r="O858" s="766"/>
      <c r="P858" s="766"/>
      <c r="Q858" s="766"/>
      <c r="R858" s="766"/>
      <c r="S858" s="766"/>
      <c r="T858" s="766"/>
      <c r="U858" s="766"/>
      <c r="V858" s="766"/>
      <c r="W858" s="766"/>
      <c r="X858" s="766"/>
      <c r="Y858" s="766"/>
      <c r="Z858" s="766"/>
    </row>
    <row r="859" spans="1:26" ht="15.75" customHeight="1" x14ac:dyDescent="0.25">
      <c r="A859" s="766"/>
      <c r="B859" s="766"/>
      <c r="C859" s="766"/>
      <c r="D859" s="766"/>
      <c r="E859" s="766"/>
      <c r="F859" s="766"/>
      <c r="G859" s="766"/>
      <c r="H859" s="766"/>
      <c r="I859" s="766"/>
      <c r="J859" s="766"/>
      <c r="K859" s="766"/>
      <c r="L859" s="766"/>
      <c r="M859" s="766"/>
      <c r="N859" s="766"/>
      <c r="O859" s="766"/>
      <c r="P859" s="766"/>
      <c r="Q859" s="766"/>
      <c r="R859" s="766"/>
      <c r="S859" s="766"/>
      <c r="T859" s="766"/>
      <c r="U859" s="766"/>
      <c r="V859" s="766"/>
      <c r="W859" s="766"/>
      <c r="X859" s="766"/>
      <c r="Y859" s="766"/>
      <c r="Z859" s="766"/>
    </row>
    <row r="860" spans="1:26" ht="15.75" customHeight="1" x14ac:dyDescent="0.25">
      <c r="A860" s="766"/>
      <c r="B860" s="766"/>
      <c r="C860" s="766"/>
      <c r="D860" s="766"/>
      <c r="E860" s="766"/>
      <c r="F860" s="766"/>
      <c r="G860" s="766"/>
      <c r="H860" s="766"/>
      <c r="I860" s="766"/>
      <c r="J860" s="766"/>
      <c r="K860" s="766"/>
      <c r="L860" s="766"/>
      <c r="M860" s="766"/>
      <c r="N860" s="766"/>
      <c r="O860" s="766"/>
      <c r="P860" s="766"/>
      <c r="Q860" s="766"/>
      <c r="R860" s="766"/>
      <c r="S860" s="766"/>
      <c r="T860" s="766"/>
      <c r="U860" s="766"/>
      <c r="V860" s="766"/>
      <c r="W860" s="766"/>
      <c r="X860" s="766"/>
      <c r="Y860" s="766"/>
      <c r="Z860" s="766"/>
    </row>
    <row r="861" spans="1:26" ht="15.75" customHeight="1" x14ac:dyDescent="0.25">
      <c r="A861" s="766"/>
      <c r="B861" s="766"/>
      <c r="C861" s="766"/>
      <c r="D861" s="766"/>
      <c r="E861" s="766"/>
      <c r="F861" s="766"/>
      <c r="G861" s="766"/>
      <c r="H861" s="766"/>
      <c r="I861" s="766"/>
      <c r="J861" s="766"/>
      <c r="K861" s="766"/>
      <c r="L861" s="766"/>
      <c r="M861" s="766"/>
      <c r="N861" s="766"/>
      <c r="O861" s="766"/>
      <c r="P861" s="766"/>
      <c r="Q861" s="766"/>
      <c r="R861" s="766"/>
      <c r="S861" s="766"/>
      <c r="T861" s="766"/>
      <c r="U861" s="766"/>
      <c r="V861" s="766"/>
      <c r="W861" s="766"/>
      <c r="X861" s="766"/>
      <c r="Y861" s="766"/>
      <c r="Z861" s="766"/>
    </row>
    <row r="862" spans="1:26" ht="15.75" customHeight="1" x14ac:dyDescent="0.25">
      <c r="A862" s="766"/>
      <c r="B862" s="766"/>
      <c r="C862" s="766"/>
      <c r="D862" s="766"/>
      <c r="E862" s="766"/>
      <c r="F862" s="766"/>
      <c r="G862" s="766"/>
      <c r="H862" s="766"/>
      <c r="I862" s="766"/>
      <c r="J862" s="766"/>
      <c r="K862" s="766"/>
      <c r="L862" s="766"/>
      <c r="M862" s="766"/>
      <c r="N862" s="766"/>
      <c r="O862" s="766"/>
      <c r="P862" s="766"/>
      <c r="Q862" s="766"/>
      <c r="R862" s="766"/>
      <c r="S862" s="766"/>
      <c r="T862" s="766"/>
      <c r="U862" s="766"/>
      <c r="V862" s="766"/>
      <c r="W862" s="766"/>
      <c r="X862" s="766"/>
      <c r="Y862" s="766"/>
      <c r="Z862" s="766"/>
    </row>
    <row r="863" spans="1:26" ht="15.75" customHeight="1" x14ac:dyDescent="0.25">
      <c r="A863" s="766"/>
      <c r="B863" s="766"/>
      <c r="C863" s="766"/>
      <c r="D863" s="766"/>
      <c r="E863" s="766"/>
      <c r="F863" s="766"/>
      <c r="G863" s="766"/>
      <c r="H863" s="766"/>
      <c r="I863" s="766"/>
      <c r="J863" s="766"/>
      <c r="K863" s="766"/>
      <c r="L863" s="766"/>
      <c r="M863" s="766"/>
      <c r="N863" s="766"/>
      <c r="O863" s="766"/>
      <c r="P863" s="766"/>
      <c r="Q863" s="766"/>
      <c r="R863" s="766"/>
      <c r="S863" s="766"/>
      <c r="T863" s="766"/>
      <c r="U863" s="766"/>
      <c r="V863" s="766"/>
      <c r="W863" s="766"/>
      <c r="X863" s="766"/>
      <c r="Y863" s="766"/>
      <c r="Z863" s="766"/>
    </row>
    <row r="864" spans="1:26" ht="15.75" customHeight="1" x14ac:dyDescent="0.25">
      <c r="A864" s="766"/>
      <c r="B864" s="766"/>
      <c r="C864" s="766"/>
      <c r="D864" s="766"/>
      <c r="E864" s="766"/>
      <c r="F864" s="766"/>
      <c r="G864" s="766"/>
      <c r="H864" s="766"/>
      <c r="I864" s="766"/>
      <c r="J864" s="766"/>
      <c r="K864" s="766"/>
      <c r="L864" s="766"/>
      <c r="M864" s="766"/>
      <c r="N864" s="766"/>
      <c r="O864" s="766"/>
      <c r="P864" s="766"/>
      <c r="Q864" s="766"/>
      <c r="R864" s="766"/>
      <c r="S864" s="766"/>
      <c r="T864" s="766"/>
      <c r="U864" s="766"/>
      <c r="V864" s="766"/>
      <c r="W864" s="766"/>
      <c r="X864" s="766"/>
      <c r="Y864" s="766"/>
      <c r="Z864" s="766"/>
    </row>
    <row r="865" spans="1:26" ht="15.75" customHeight="1" x14ac:dyDescent="0.25">
      <c r="A865" s="766"/>
      <c r="B865" s="766"/>
      <c r="C865" s="766"/>
      <c r="D865" s="766"/>
      <c r="E865" s="766"/>
      <c r="F865" s="766"/>
      <c r="G865" s="766"/>
      <c r="H865" s="766"/>
      <c r="I865" s="766"/>
      <c r="J865" s="766"/>
      <c r="K865" s="766"/>
      <c r="L865" s="766"/>
      <c r="M865" s="766"/>
      <c r="N865" s="766"/>
      <c r="O865" s="766"/>
      <c r="P865" s="766"/>
      <c r="Q865" s="766"/>
      <c r="R865" s="766"/>
      <c r="S865" s="766"/>
      <c r="T865" s="766"/>
      <c r="U865" s="766"/>
      <c r="V865" s="766"/>
      <c r="W865" s="766"/>
      <c r="X865" s="766"/>
      <c r="Y865" s="766"/>
      <c r="Z865" s="766"/>
    </row>
    <row r="866" spans="1:26" ht="15.75" customHeight="1" x14ac:dyDescent="0.25">
      <c r="A866" s="766"/>
      <c r="B866" s="766"/>
      <c r="C866" s="766"/>
      <c r="D866" s="766"/>
      <c r="E866" s="766"/>
      <c r="F866" s="766"/>
      <c r="G866" s="766"/>
      <c r="H866" s="766"/>
      <c r="I866" s="766"/>
      <c r="J866" s="766"/>
      <c r="K866" s="766"/>
      <c r="L866" s="766"/>
      <c r="M866" s="766"/>
      <c r="N866" s="766"/>
      <c r="O866" s="766"/>
      <c r="P866" s="766"/>
      <c r="Q866" s="766"/>
      <c r="R866" s="766"/>
      <c r="S866" s="766"/>
      <c r="T866" s="766"/>
      <c r="U866" s="766"/>
      <c r="V866" s="766"/>
      <c r="W866" s="766"/>
      <c r="X866" s="766"/>
      <c r="Y866" s="766"/>
      <c r="Z866" s="766"/>
    </row>
    <row r="867" spans="1:26" ht="15.75" customHeight="1" x14ac:dyDescent="0.25">
      <c r="A867" s="766"/>
      <c r="B867" s="766"/>
      <c r="C867" s="766"/>
      <c r="D867" s="766"/>
      <c r="E867" s="766"/>
      <c r="F867" s="766"/>
      <c r="G867" s="766"/>
      <c r="H867" s="766"/>
      <c r="I867" s="766"/>
      <c r="J867" s="766"/>
      <c r="K867" s="766"/>
      <c r="L867" s="766"/>
      <c r="M867" s="766"/>
      <c r="N867" s="766"/>
      <c r="O867" s="766"/>
      <c r="P867" s="766"/>
      <c r="Q867" s="766"/>
      <c r="R867" s="766"/>
      <c r="S867" s="766"/>
      <c r="T867" s="766"/>
      <c r="U867" s="766"/>
      <c r="V867" s="766"/>
      <c r="W867" s="766"/>
      <c r="X867" s="766"/>
      <c r="Y867" s="766"/>
      <c r="Z867" s="766"/>
    </row>
    <row r="868" spans="1:26" ht="15.75" customHeight="1" x14ac:dyDescent="0.25">
      <c r="A868" s="766"/>
      <c r="B868" s="766"/>
      <c r="C868" s="766"/>
      <c r="D868" s="766"/>
      <c r="E868" s="766"/>
      <c r="F868" s="766"/>
      <c r="G868" s="766"/>
      <c r="H868" s="766"/>
      <c r="I868" s="766"/>
      <c r="J868" s="766"/>
      <c r="K868" s="766"/>
      <c r="L868" s="766"/>
      <c r="M868" s="766"/>
      <c r="N868" s="766"/>
      <c r="O868" s="766"/>
      <c r="P868" s="766"/>
      <c r="Q868" s="766"/>
      <c r="R868" s="766"/>
      <c r="S868" s="766"/>
      <c r="T868" s="766"/>
      <c r="U868" s="766"/>
      <c r="V868" s="766"/>
      <c r="W868" s="766"/>
      <c r="X868" s="766"/>
      <c r="Y868" s="766"/>
      <c r="Z868" s="766"/>
    </row>
    <row r="869" spans="1:26" ht="15.75" customHeight="1" x14ac:dyDescent="0.25">
      <c r="A869" s="766"/>
      <c r="B869" s="766"/>
      <c r="C869" s="766"/>
      <c r="D869" s="766"/>
      <c r="E869" s="766"/>
      <c r="F869" s="766"/>
      <c r="G869" s="766"/>
      <c r="H869" s="766"/>
      <c r="I869" s="766"/>
      <c r="J869" s="766"/>
      <c r="K869" s="766"/>
      <c r="L869" s="766"/>
      <c r="M869" s="766"/>
      <c r="N869" s="766"/>
      <c r="O869" s="766"/>
      <c r="P869" s="766"/>
      <c r="Q869" s="766"/>
      <c r="R869" s="766"/>
      <c r="S869" s="766"/>
      <c r="T869" s="766"/>
      <c r="U869" s="766"/>
      <c r="V869" s="766"/>
      <c r="W869" s="766"/>
      <c r="X869" s="766"/>
      <c r="Y869" s="766"/>
      <c r="Z869" s="766"/>
    </row>
    <row r="870" spans="1:26" ht="15.75" customHeight="1" x14ac:dyDescent="0.25">
      <c r="A870" s="766"/>
      <c r="B870" s="766"/>
      <c r="C870" s="766"/>
      <c r="D870" s="766"/>
      <c r="E870" s="766"/>
      <c r="F870" s="766"/>
      <c r="G870" s="766"/>
      <c r="H870" s="766"/>
      <c r="I870" s="766"/>
      <c r="J870" s="766"/>
      <c r="K870" s="766"/>
      <c r="L870" s="766"/>
      <c r="M870" s="766"/>
      <c r="N870" s="766"/>
      <c r="O870" s="766"/>
      <c r="P870" s="766"/>
      <c r="Q870" s="766"/>
      <c r="R870" s="766"/>
      <c r="S870" s="766"/>
      <c r="T870" s="766"/>
      <c r="U870" s="766"/>
      <c r="V870" s="766"/>
      <c r="W870" s="766"/>
      <c r="X870" s="766"/>
      <c r="Y870" s="766"/>
      <c r="Z870" s="766"/>
    </row>
    <row r="871" spans="1:26" ht="15.75" customHeight="1" x14ac:dyDescent="0.25">
      <c r="A871" s="766"/>
      <c r="B871" s="766"/>
      <c r="C871" s="766"/>
      <c r="D871" s="766"/>
      <c r="E871" s="766"/>
      <c r="F871" s="766"/>
      <c r="G871" s="766"/>
      <c r="H871" s="766"/>
      <c r="I871" s="766"/>
      <c r="J871" s="766"/>
      <c r="K871" s="766"/>
      <c r="L871" s="766"/>
      <c r="M871" s="766"/>
      <c r="N871" s="766"/>
      <c r="O871" s="766"/>
      <c r="P871" s="766"/>
      <c r="Q871" s="766"/>
      <c r="R871" s="766"/>
      <c r="S871" s="766"/>
      <c r="T871" s="766"/>
      <c r="U871" s="766"/>
      <c r="V871" s="766"/>
      <c r="W871" s="766"/>
      <c r="X871" s="766"/>
      <c r="Y871" s="766"/>
      <c r="Z871" s="766"/>
    </row>
    <row r="872" spans="1:26" ht="15.75" customHeight="1" x14ac:dyDescent="0.25">
      <c r="A872" s="766"/>
      <c r="B872" s="766"/>
      <c r="C872" s="766"/>
      <c r="D872" s="766"/>
      <c r="E872" s="766"/>
      <c r="F872" s="766"/>
      <c r="G872" s="766"/>
      <c r="H872" s="766"/>
      <c r="I872" s="766"/>
      <c r="J872" s="766"/>
      <c r="K872" s="766"/>
      <c r="L872" s="766"/>
      <c r="M872" s="766"/>
      <c r="N872" s="766"/>
      <c r="O872" s="766"/>
      <c r="P872" s="766"/>
      <c r="Q872" s="766"/>
      <c r="R872" s="766"/>
      <c r="S872" s="766"/>
      <c r="T872" s="766"/>
      <c r="U872" s="766"/>
      <c r="V872" s="766"/>
      <c r="W872" s="766"/>
      <c r="X872" s="766"/>
      <c r="Y872" s="766"/>
      <c r="Z872" s="766"/>
    </row>
    <row r="873" spans="1:26" ht="15.75" customHeight="1" x14ac:dyDescent="0.25">
      <c r="A873" s="766"/>
      <c r="B873" s="766"/>
      <c r="C873" s="766"/>
      <c r="D873" s="766"/>
      <c r="E873" s="766"/>
      <c r="F873" s="766"/>
      <c r="G873" s="766"/>
      <c r="H873" s="766"/>
      <c r="I873" s="766"/>
      <c r="J873" s="766"/>
      <c r="K873" s="766"/>
      <c r="L873" s="766"/>
      <c r="M873" s="766"/>
      <c r="N873" s="766"/>
      <c r="O873" s="766"/>
      <c r="P873" s="766"/>
      <c r="Q873" s="766"/>
      <c r="R873" s="766"/>
      <c r="S873" s="766"/>
      <c r="T873" s="766"/>
      <c r="U873" s="766"/>
      <c r="V873" s="766"/>
      <c r="W873" s="766"/>
      <c r="X873" s="766"/>
      <c r="Y873" s="766"/>
      <c r="Z873" s="766"/>
    </row>
    <row r="874" spans="1:26" ht="15.75" customHeight="1" x14ac:dyDescent="0.25">
      <c r="A874" s="766"/>
      <c r="B874" s="766"/>
      <c r="C874" s="766"/>
      <c r="D874" s="766"/>
      <c r="E874" s="766"/>
      <c r="F874" s="766"/>
      <c r="G874" s="766"/>
      <c r="H874" s="766"/>
      <c r="I874" s="766"/>
      <c r="J874" s="766"/>
      <c r="K874" s="766"/>
      <c r="L874" s="766"/>
      <c r="M874" s="766"/>
      <c r="N874" s="766"/>
      <c r="O874" s="766"/>
      <c r="P874" s="766"/>
      <c r="Q874" s="766"/>
      <c r="R874" s="766"/>
      <c r="S874" s="766"/>
      <c r="T874" s="766"/>
      <c r="U874" s="766"/>
      <c r="V874" s="766"/>
      <c r="W874" s="766"/>
      <c r="X874" s="766"/>
      <c r="Y874" s="766"/>
      <c r="Z874" s="766"/>
    </row>
    <row r="875" spans="1:26" ht="15.75" customHeight="1" x14ac:dyDescent="0.25">
      <c r="A875" s="766"/>
      <c r="B875" s="766"/>
      <c r="C875" s="766"/>
      <c r="D875" s="766"/>
      <c r="E875" s="766"/>
      <c r="F875" s="766"/>
      <c r="G875" s="766"/>
      <c r="H875" s="766"/>
      <c r="I875" s="766"/>
      <c r="J875" s="766"/>
      <c r="K875" s="766"/>
      <c r="L875" s="766"/>
      <c r="M875" s="766"/>
      <c r="N875" s="766"/>
      <c r="O875" s="766"/>
      <c r="P875" s="766"/>
      <c r="Q875" s="766"/>
      <c r="R875" s="766"/>
      <c r="S875" s="766"/>
      <c r="T875" s="766"/>
      <c r="U875" s="766"/>
      <c r="V875" s="766"/>
      <c r="W875" s="766"/>
      <c r="X875" s="766"/>
      <c r="Y875" s="766"/>
      <c r="Z875" s="766"/>
    </row>
    <row r="876" spans="1:26" ht="15.75" customHeight="1" x14ac:dyDescent="0.25">
      <c r="A876" s="766"/>
      <c r="B876" s="766"/>
      <c r="C876" s="766"/>
      <c r="D876" s="766"/>
      <c r="E876" s="766"/>
      <c r="F876" s="766"/>
      <c r="G876" s="766"/>
      <c r="H876" s="766"/>
      <c r="I876" s="766"/>
      <c r="J876" s="766"/>
      <c r="K876" s="766"/>
      <c r="L876" s="766"/>
      <c r="M876" s="766"/>
      <c r="N876" s="766"/>
      <c r="O876" s="766"/>
      <c r="P876" s="766"/>
      <c r="Q876" s="766"/>
      <c r="R876" s="766"/>
      <c r="S876" s="766"/>
      <c r="T876" s="766"/>
      <c r="U876" s="766"/>
      <c r="V876" s="766"/>
      <c r="W876" s="766"/>
      <c r="X876" s="766"/>
      <c r="Y876" s="766"/>
      <c r="Z876" s="766"/>
    </row>
    <row r="877" spans="1:26" ht="15.75" customHeight="1" x14ac:dyDescent="0.25">
      <c r="A877" s="766"/>
      <c r="B877" s="766"/>
      <c r="C877" s="766"/>
      <c r="D877" s="766"/>
      <c r="E877" s="766"/>
      <c r="F877" s="766"/>
      <c r="G877" s="766"/>
      <c r="H877" s="766"/>
      <c r="I877" s="766"/>
      <c r="J877" s="766"/>
      <c r="K877" s="766"/>
      <c r="L877" s="766"/>
      <c r="M877" s="766"/>
      <c r="N877" s="766"/>
      <c r="O877" s="766"/>
      <c r="P877" s="766"/>
      <c r="Q877" s="766"/>
      <c r="R877" s="766"/>
      <c r="S877" s="766"/>
      <c r="T877" s="766"/>
      <c r="U877" s="766"/>
      <c r="V877" s="766"/>
      <c r="W877" s="766"/>
      <c r="X877" s="766"/>
      <c r="Y877" s="766"/>
      <c r="Z877" s="766"/>
    </row>
    <row r="878" spans="1:26" ht="15.75" customHeight="1" x14ac:dyDescent="0.25">
      <c r="A878" s="766"/>
      <c r="B878" s="766"/>
      <c r="C878" s="766"/>
      <c r="D878" s="766"/>
      <c r="E878" s="766"/>
      <c r="F878" s="766"/>
      <c r="G878" s="766"/>
      <c r="H878" s="766"/>
      <c r="I878" s="766"/>
      <c r="J878" s="766"/>
      <c r="K878" s="766"/>
      <c r="L878" s="766"/>
      <c r="M878" s="766"/>
      <c r="N878" s="766"/>
      <c r="O878" s="766"/>
      <c r="P878" s="766"/>
      <c r="Q878" s="766"/>
      <c r="R878" s="766"/>
      <c r="S878" s="766"/>
      <c r="T878" s="766"/>
      <c r="U878" s="766"/>
      <c r="V878" s="766"/>
      <c r="W878" s="766"/>
      <c r="X878" s="766"/>
      <c r="Y878" s="766"/>
      <c r="Z878" s="766"/>
    </row>
    <row r="879" spans="1:26" ht="15.75" customHeight="1" x14ac:dyDescent="0.25">
      <c r="A879" s="766"/>
      <c r="B879" s="766"/>
      <c r="C879" s="766"/>
      <c r="D879" s="766"/>
      <c r="E879" s="766"/>
      <c r="F879" s="766"/>
      <c r="G879" s="766"/>
      <c r="H879" s="766"/>
      <c r="I879" s="766"/>
      <c r="J879" s="766"/>
      <c r="K879" s="766"/>
      <c r="L879" s="766"/>
      <c r="M879" s="766"/>
      <c r="N879" s="766"/>
      <c r="O879" s="766"/>
      <c r="P879" s="766"/>
      <c r="Q879" s="766"/>
      <c r="R879" s="766"/>
      <c r="S879" s="766"/>
      <c r="T879" s="766"/>
      <c r="U879" s="766"/>
      <c r="V879" s="766"/>
      <c r="W879" s="766"/>
      <c r="X879" s="766"/>
      <c r="Y879" s="766"/>
      <c r="Z879" s="766"/>
    </row>
    <row r="880" spans="1:26" ht="15.75" customHeight="1" x14ac:dyDescent="0.25">
      <c r="A880" s="766"/>
      <c r="B880" s="766"/>
      <c r="C880" s="766"/>
      <c r="D880" s="766"/>
      <c r="E880" s="766"/>
      <c r="F880" s="766"/>
      <c r="G880" s="766"/>
      <c r="H880" s="766"/>
      <c r="I880" s="766"/>
      <c r="J880" s="766"/>
      <c r="K880" s="766"/>
      <c r="L880" s="766"/>
      <c r="M880" s="766"/>
      <c r="N880" s="766"/>
      <c r="O880" s="766"/>
      <c r="P880" s="766"/>
      <c r="Q880" s="766"/>
      <c r="R880" s="766"/>
      <c r="S880" s="766"/>
      <c r="T880" s="766"/>
      <c r="U880" s="766"/>
      <c r="V880" s="766"/>
      <c r="W880" s="766"/>
      <c r="X880" s="766"/>
      <c r="Y880" s="766"/>
      <c r="Z880" s="766"/>
    </row>
    <row r="881" spans="1:26" ht="15.75" customHeight="1" x14ac:dyDescent="0.25">
      <c r="A881" s="766"/>
      <c r="B881" s="766"/>
      <c r="C881" s="766"/>
      <c r="D881" s="766"/>
      <c r="E881" s="766"/>
      <c r="F881" s="766"/>
      <c r="G881" s="766"/>
      <c r="H881" s="766"/>
      <c r="I881" s="766"/>
      <c r="J881" s="766"/>
      <c r="K881" s="766"/>
      <c r="L881" s="766"/>
      <c r="M881" s="766"/>
      <c r="N881" s="766"/>
      <c r="O881" s="766"/>
      <c r="P881" s="766"/>
      <c r="Q881" s="766"/>
      <c r="R881" s="766"/>
      <c r="S881" s="766"/>
      <c r="T881" s="766"/>
      <c r="U881" s="766"/>
      <c r="V881" s="766"/>
      <c r="W881" s="766"/>
      <c r="X881" s="766"/>
      <c r="Y881" s="766"/>
      <c r="Z881" s="766"/>
    </row>
    <row r="882" spans="1:26" ht="15.75" customHeight="1" x14ac:dyDescent="0.25">
      <c r="A882" s="766"/>
      <c r="B882" s="766"/>
      <c r="C882" s="766"/>
      <c r="D882" s="766"/>
      <c r="E882" s="766"/>
      <c r="F882" s="766"/>
      <c r="G882" s="766"/>
      <c r="H882" s="766"/>
      <c r="I882" s="766"/>
      <c r="J882" s="766"/>
      <c r="K882" s="766"/>
      <c r="L882" s="766"/>
      <c r="M882" s="766"/>
      <c r="N882" s="766"/>
      <c r="O882" s="766"/>
      <c r="P882" s="766"/>
      <c r="Q882" s="766"/>
      <c r="R882" s="766"/>
      <c r="S882" s="766"/>
      <c r="T882" s="766"/>
      <c r="U882" s="766"/>
      <c r="V882" s="766"/>
      <c r="W882" s="766"/>
      <c r="X882" s="766"/>
      <c r="Y882" s="766"/>
      <c r="Z882" s="766"/>
    </row>
    <row r="883" spans="1:26" ht="15.75" customHeight="1" x14ac:dyDescent="0.25">
      <c r="A883" s="766"/>
      <c r="B883" s="766"/>
      <c r="C883" s="766"/>
      <c r="D883" s="766"/>
      <c r="E883" s="766"/>
      <c r="F883" s="766"/>
      <c r="G883" s="766"/>
      <c r="H883" s="766"/>
      <c r="I883" s="766"/>
      <c r="J883" s="766"/>
      <c r="K883" s="766"/>
      <c r="L883" s="766"/>
      <c r="M883" s="766"/>
      <c r="N883" s="766"/>
      <c r="O883" s="766"/>
      <c r="P883" s="766"/>
      <c r="Q883" s="766"/>
      <c r="R883" s="766"/>
      <c r="S883" s="766"/>
      <c r="T883" s="766"/>
      <c r="U883" s="766"/>
      <c r="V883" s="766"/>
      <c r="W883" s="766"/>
      <c r="X883" s="766"/>
      <c r="Y883" s="766"/>
      <c r="Z883" s="766"/>
    </row>
    <row r="884" spans="1:26" ht="15.75" customHeight="1" x14ac:dyDescent="0.25">
      <c r="A884" s="766"/>
      <c r="B884" s="766"/>
      <c r="C884" s="766"/>
      <c r="D884" s="766"/>
      <c r="E884" s="766"/>
      <c r="F884" s="766"/>
      <c r="G884" s="766"/>
      <c r="H884" s="766"/>
      <c r="I884" s="766"/>
      <c r="J884" s="766"/>
      <c r="K884" s="766"/>
      <c r="L884" s="766"/>
      <c r="M884" s="766"/>
      <c r="N884" s="766"/>
      <c r="O884" s="766"/>
      <c r="P884" s="766"/>
      <c r="Q884" s="766"/>
      <c r="R884" s="766"/>
      <c r="S884" s="766"/>
      <c r="T884" s="766"/>
      <c r="U884" s="766"/>
      <c r="V884" s="766"/>
      <c r="W884" s="766"/>
      <c r="X884" s="766"/>
      <c r="Y884" s="766"/>
      <c r="Z884" s="766"/>
    </row>
    <row r="885" spans="1:26" ht="15.75" customHeight="1" x14ac:dyDescent="0.25">
      <c r="A885" s="766"/>
      <c r="B885" s="766"/>
      <c r="C885" s="766"/>
      <c r="D885" s="766"/>
      <c r="E885" s="766"/>
      <c r="F885" s="766"/>
      <c r="G885" s="766"/>
      <c r="H885" s="766"/>
      <c r="I885" s="766"/>
      <c r="J885" s="766"/>
      <c r="K885" s="766"/>
      <c r="L885" s="766"/>
      <c r="M885" s="766"/>
      <c r="N885" s="766"/>
      <c r="O885" s="766"/>
      <c r="P885" s="766"/>
      <c r="Q885" s="766"/>
      <c r="R885" s="766"/>
      <c r="S885" s="766"/>
      <c r="T885" s="766"/>
      <c r="U885" s="766"/>
      <c r="V885" s="766"/>
      <c r="W885" s="766"/>
      <c r="X885" s="766"/>
      <c r="Y885" s="766"/>
      <c r="Z885" s="766"/>
    </row>
    <row r="886" spans="1:26" ht="15.75" customHeight="1" x14ac:dyDescent="0.25">
      <c r="A886" s="766"/>
      <c r="B886" s="766"/>
      <c r="C886" s="766"/>
      <c r="D886" s="766"/>
      <c r="E886" s="766"/>
      <c r="F886" s="766"/>
      <c r="G886" s="766"/>
      <c r="H886" s="766"/>
      <c r="I886" s="766"/>
      <c r="J886" s="766"/>
      <c r="K886" s="766"/>
      <c r="L886" s="766"/>
      <c r="M886" s="766"/>
      <c r="N886" s="766"/>
      <c r="O886" s="766"/>
      <c r="P886" s="766"/>
      <c r="Q886" s="766"/>
      <c r="R886" s="766"/>
      <c r="S886" s="766"/>
      <c r="T886" s="766"/>
      <c r="U886" s="766"/>
      <c r="V886" s="766"/>
      <c r="W886" s="766"/>
      <c r="X886" s="766"/>
      <c r="Y886" s="766"/>
      <c r="Z886" s="766"/>
    </row>
    <row r="887" spans="1:26" ht="15.75" customHeight="1" x14ac:dyDescent="0.25">
      <c r="A887" s="766"/>
      <c r="B887" s="766"/>
      <c r="C887" s="766"/>
      <c r="D887" s="766"/>
      <c r="E887" s="766"/>
      <c r="F887" s="766"/>
      <c r="G887" s="766"/>
      <c r="H887" s="766"/>
      <c r="I887" s="766"/>
      <c r="J887" s="766"/>
      <c r="K887" s="766"/>
      <c r="L887" s="766"/>
      <c r="M887" s="766"/>
      <c r="N887" s="766"/>
      <c r="O887" s="766"/>
      <c r="P887" s="766"/>
      <c r="Q887" s="766"/>
      <c r="R887" s="766"/>
      <c r="S887" s="766"/>
      <c r="T887" s="766"/>
      <c r="U887" s="766"/>
      <c r="V887" s="766"/>
      <c r="W887" s="766"/>
      <c r="X887" s="766"/>
      <c r="Y887" s="766"/>
      <c r="Z887" s="766"/>
    </row>
    <row r="888" spans="1:26" ht="15.75" customHeight="1" x14ac:dyDescent="0.25">
      <c r="A888" s="766"/>
      <c r="B888" s="766"/>
      <c r="C888" s="766"/>
      <c r="D888" s="766"/>
      <c r="E888" s="766"/>
      <c r="F888" s="766"/>
      <c r="G888" s="766"/>
      <c r="H888" s="766"/>
      <c r="I888" s="766"/>
      <c r="J888" s="766"/>
      <c r="K888" s="766"/>
      <c r="L888" s="766"/>
      <c r="M888" s="766"/>
      <c r="N888" s="766"/>
      <c r="O888" s="766"/>
      <c r="P888" s="766"/>
      <c r="Q888" s="766"/>
      <c r="R888" s="766"/>
      <c r="S888" s="766"/>
      <c r="T888" s="766"/>
      <c r="U888" s="766"/>
      <c r="V888" s="766"/>
      <c r="W888" s="766"/>
      <c r="X888" s="766"/>
      <c r="Y888" s="766"/>
      <c r="Z888" s="766"/>
    </row>
    <row r="889" spans="1:26" ht="15.75" customHeight="1" x14ac:dyDescent="0.25">
      <c r="A889" s="766"/>
      <c r="B889" s="766"/>
      <c r="C889" s="766"/>
      <c r="D889" s="766"/>
      <c r="E889" s="766"/>
      <c r="F889" s="766"/>
      <c r="G889" s="766"/>
      <c r="H889" s="766"/>
      <c r="I889" s="766"/>
      <c r="J889" s="766"/>
      <c r="K889" s="766"/>
      <c r="L889" s="766"/>
      <c r="M889" s="766"/>
      <c r="N889" s="766"/>
      <c r="O889" s="766"/>
      <c r="P889" s="766"/>
      <c r="Q889" s="766"/>
      <c r="R889" s="766"/>
      <c r="S889" s="766"/>
      <c r="T889" s="766"/>
      <c r="U889" s="766"/>
      <c r="V889" s="766"/>
      <c r="W889" s="766"/>
      <c r="X889" s="766"/>
      <c r="Y889" s="766"/>
      <c r="Z889" s="766"/>
    </row>
    <row r="890" spans="1:26" ht="15.75" customHeight="1" x14ac:dyDescent="0.25">
      <c r="A890" s="766"/>
      <c r="B890" s="766"/>
      <c r="C890" s="766"/>
      <c r="D890" s="766"/>
      <c r="E890" s="766"/>
      <c r="F890" s="766"/>
      <c r="G890" s="766"/>
      <c r="H890" s="766"/>
      <c r="I890" s="766"/>
      <c r="J890" s="766"/>
      <c r="K890" s="766"/>
      <c r="L890" s="766"/>
      <c r="M890" s="766"/>
      <c r="N890" s="766"/>
      <c r="O890" s="766"/>
      <c r="P890" s="766"/>
      <c r="Q890" s="766"/>
      <c r="R890" s="766"/>
      <c r="S890" s="766"/>
      <c r="T890" s="766"/>
      <c r="U890" s="766"/>
      <c r="V890" s="766"/>
      <c r="W890" s="766"/>
      <c r="X890" s="766"/>
      <c r="Y890" s="766"/>
      <c r="Z890" s="766"/>
    </row>
    <row r="891" spans="1:26" ht="15.75" customHeight="1" x14ac:dyDescent="0.25">
      <c r="A891" s="766"/>
      <c r="B891" s="766"/>
      <c r="C891" s="766"/>
      <c r="D891" s="766"/>
      <c r="E891" s="766"/>
      <c r="F891" s="766"/>
      <c r="G891" s="766"/>
      <c r="H891" s="766"/>
      <c r="I891" s="766"/>
      <c r="J891" s="766"/>
      <c r="K891" s="766"/>
      <c r="L891" s="766"/>
      <c r="M891" s="766"/>
      <c r="N891" s="766"/>
      <c r="O891" s="766"/>
      <c r="P891" s="766"/>
      <c r="Q891" s="766"/>
      <c r="R891" s="766"/>
      <c r="S891" s="766"/>
      <c r="T891" s="766"/>
      <c r="U891" s="766"/>
      <c r="V891" s="766"/>
      <c r="W891" s="766"/>
      <c r="X891" s="766"/>
      <c r="Y891" s="766"/>
      <c r="Z891" s="766"/>
    </row>
    <row r="892" spans="1:26" ht="15.75" customHeight="1" x14ac:dyDescent="0.25">
      <c r="A892" s="766"/>
      <c r="B892" s="766"/>
      <c r="C892" s="766"/>
      <c r="D892" s="766"/>
      <c r="E892" s="766"/>
      <c r="F892" s="766"/>
      <c r="G892" s="766"/>
      <c r="H892" s="766"/>
      <c r="I892" s="766"/>
      <c r="J892" s="766"/>
      <c r="K892" s="766"/>
      <c r="L892" s="766"/>
      <c r="M892" s="766"/>
      <c r="N892" s="766"/>
      <c r="O892" s="766"/>
      <c r="P892" s="766"/>
      <c r="Q892" s="766"/>
      <c r="R892" s="766"/>
      <c r="S892" s="766"/>
      <c r="T892" s="766"/>
      <c r="U892" s="766"/>
      <c r="V892" s="766"/>
      <c r="W892" s="766"/>
      <c r="X892" s="766"/>
      <c r="Y892" s="766"/>
      <c r="Z892" s="766"/>
    </row>
    <row r="893" spans="1:26" ht="15.75" customHeight="1" x14ac:dyDescent="0.25">
      <c r="A893" s="766"/>
      <c r="B893" s="766"/>
      <c r="C893" s="766"/>
      <c r="D893" s="766"/>
      <c r="E893" s="766"/>
      <c r="F893" s="766"/>
      <c r="G893" s="766"/>
      <c r="H893" s="766"/>
      <c r="I893" s="766"/>
      <c r="J893" s="766"/>
      <c r="K893" s="766"/>
      <c r="L893" s="766"/>
      <c r="M893" s="766"/>
      <c r="N893" s="766"/>
      <c r="O893" s="766"/>
      <c r="P893" s="766"/>
      <c r="Q893" s="766"/>
      <c r="R893" s="766"/>
      <c r="S893" s="766"/>
      <c r="T893" s="766"/>
      <c r="U893" s="766"/>
      <c r="V893" s="766"/>
      <c r="W893" s="766"/>
      <c r="X893" s="766"/>
      <c r="Y893" s="766"/>
      <c r="Z893" s="766"/>
    </row>
    <row r="894" spans="1:26" ht="15.75" customHeight="1" x14ac:dyDescent="0.25">
      <c r="A894" s="766"/>
      <c r="B894" s="766"/>
      <c r="C894" s="766"/>
      <c r="D894" s="766"/>
      <c r="E894" s="766"/>
      <c r="F894" s="766"/>
      <c r="G894" s="766"/>
      <c r="H894" s="766"/>
      <c r="I894" s="766"/>
      <c r="J894" s="766"/>
      <c r="K894" s="766"/>
      <c r="L894" s="766"/>
      <c r="M894" s="766"/>
      <c r="N894" s="766"/>
      <c r="O894" s="766"/>
      <c r="P894" s="766"/>
      <c r="Q894" s="766"/>
      <c r="R894" s="766"/>
      <c r="S894" s="766"/>
      <c r="T894" s="766"/>
      <c r="U894" s="766"/>
      <c r="V894" s="766"/>
      <c r="W894" s="766"/>
      <c r="X894" s="766"/>
      <c r="Y894" s="766"/>
      <c r="Z894" s="766"/>
    </row>
    <row r="895" spans="1:26" ht="15.75" customHeight="1" x14ac:dyDescent="0.25">
      <c r="A895" s="766"/>
      <c r="B895" s="766"/>
      <c r="C895" s="766"/>
      <c r="D895" s="766"/>
      <c r="E895" s="766"/>
      <c r="F895" s="766"/>
      <c r="G895" s="766"/>
      <c r="H895" s="766"/>
      <c r="I895" s="766"/>
      <c r="J895" s="766"/>
      <c r="K895" s="766"/>
      <c r="L895" s="766"/>
      <c r="M895" s="766"/>
      <c r="N895" s="766"/>
      <c r="O895" s="766"/>
      <c r="P895" s="766"/>
      <c r="Q895" s="766"/>
      <c r="R895" s="766"/>
      <c r="S895" s="766"/>
      <c r="T895" s="766"/>
      <c r="U895" s="766"/>
      <c r="V895" s="766"/>
      <c r="W895" s="766"/>
      <c r="X895" s="766"/>
      <c r="Y895" s="766"/>
      <c r="Z895" s="766"/>
    </row>
    <row r="896" spans="1:26" ht="15.75" customHeight="1" x14ac:dyDescent="0.25">
      <c r="A896" s="766"/>
      <c r="B896" s="766"/>
      <c r="C896" s="766"/>
      <c r="D896" s="766"/>
      <c r="E896" s="766"/>
      <c r="F896" s="766"/>
      <c r="G896" s="766"/>
      <c r="H896" s="766"/>
      <c r="I896" s="766"/>
      <c r="J896" s="766"/>
      <c r="K896" s="766"/>
      <c r="L896" s="766"/>
      <c r="M896" s="766"/>
      <c r="N896" s="766"/>
      <c r="O896" s="766"/>
      <c r="P896" s="766"/>
      <c r="Q896" s="766"/>
      <c r="R896" s="766"/>
      <c r="S896" s="766"/>
      <c r="T896" s="766"/>
      <c r="U896" s="766"/>
      <c r="V896" s="766"/>
      <c r="W896" s="766"/>
      <c r="X896" s="766"/>
      <c r="Y896" s="766"/>
      <c r="Z896" s="766"/>
    </row>
    <row r="897" spans="1:26" ht="15.75" customHeight="1" x14ac:dyDescent="0.25">
      <c r="A897" s="766"/>
      <c r="B897" s="766"/>
      <c r="C897" s="766"/>
      <c r="D897" s="766"/>
      <c r="E897" s="766"/>
      <c r="F897" s="766"/>
      <c r="G897" s="766"/>
      <c r="H897" s="766"/>
      <c r="I897" s="766"/>
      <c r="J897" s="766"/>
      <c r="K897" s="766"/>
      <c r="L897" s="766"/>
      <c r="M897" s="766"/>
      <c r="N897" s="766"/>
      <c r="O897" s="766"/>
      <c r="P897" s="766"/>
      <c r="Q897" s="766"/>
      <c r="R897" s="766"/>
      <c r="S897" s="766"/>
      <c r="T897" s="766"/>
      <c r="U897" s="766"/>
      <c r="V897" s="766"/>
      <c r="W897" s="766"/>
      <c r="X897" s="766"/>
      <c r="Y897" s="766"/>
      <c r="Z897" s="766"/>
    </row>
    <row r="898" spans="1:26" ht="15.75" customHeight="1" x14ac:dyDescent="0.25">
      <c r="A898" s="766"/>
      <c r="B898" s="766"/>
      <c r="C898" s="766"/>
      <c r="D898" s="766"/>
      <c r="E898" s="766"/>
      <c r="F898" s="766"/>
      <c r="G898" s="766"/>
      <c r="H898" s="766"/>
      <c r="I898" s="766"/>
      <c r="J898" s="766"/>
      <c r="K898" s="766"/>
      <c r="L898" s="766"/>
      <c r="M898" s="766"/>
      <c r="N898" s="766"/>
      <c r="O898" s="766"/>
      <c r="P898" s="766"/>
      <c r="Q898" s="766"/>
      <c r="R898" s="766"/>
      <c r="S898" s="766"/>
      <c r="T898" s="766"/>
      <c r="U898" s="766"/>
      <c r="V898" s="766"/>
      <c r="W898" s="766"/>
      <c r="X898" s="766"/>
      <c r="Y898" s="766"/>
      <c r="Z898" s="766"/>
    </row>
    <row r="899" spans="1:26" ht="15.75" customHeight="1" x14ac:dyDescent="0.25">
      <c r="A899" s="766"/>
      <c r="B899" s="766"/>
      <c r="C899" s="766"/>
      <c r="D899" s="766"/>
      <c r="E899" s="766"/>
      <c r="F899" s="766"/>
      <c r="G899" s="766"/>
      <c r="H899" s="766"/>
      <c r="I899" s="766"/>
      <c r="J899" s="766"/>
      <c r="K899" s="766"/>
      <c r="L899" s="766"/>
      <c r="M899" s="766"/>
      <c r="N899" s="766"/>
      <c r="O899" s="766"/>
      <c r="P899" s="766"/>
      <c r="Q899" s="766"/>
      <c r="R899" s="766"/>
      <c r="S899" s="766"/>
      <c r="T899" s="766"/>
      <c r="U899" s="766"/>
      <c r="V899" s="766"/>
      <c r="W899" s="766"/>
      <c r="X899" s="766"/>
      <c r="Y899" s="766"/>
      <c r="Z899" s="766"/>
    </row>
    <row r="900" spans="1:26" ht="15.75" customHeight="1" x14ac:dyDescent="0.25">
      <c r="A900" s="766"/>
      <c r="B900" s="766"/>
      <c r="C900" s="766"/>
      <c r="D900" s="766"/>
      <c r="E900" s="766"/>
      <c r="F900" s="766"/>
      <c r="G900" s="766"/>
      <c r="H900" s="766"/>
      <c r="I900" s="766"/>
      <c r="J900" s="766"/>
      <c r="K900" s="766"/>
      <c r="L900" s="766"/>
      <c r="M900" s="766"/>
      <c r="N900" s="766"/>
      <c r="O900" s="766"/>
      <c r="P900" s="766"/>
      <c r="Q900" s="766"/>
      <c r="R900" s="766"/>
      <c r="S900" s="766"/>
      <c r="T900" s="766"/>
      <c r="U900" s="766"/>
      <c r="V900" s="766"/>
      <c r="W900" s="766"/>
      <c r="X900" s="766"/>
      <c r="Y900" s="766"/>
      <c r="Z900" s="766"/>
    </row>
    <row r="901" spans="1:26" ht="15.75" customHeight="1" x14ac:dyDescent="0.25">
      <c r="A901" s="766"/>
      <c r="B901" s="766"/>
      <c r="C901" s="766"/>
      <c r="D901" s="766"/>
      <c r="E901" s="766"/>
      <c r="F901" s="766"/>
      <c r="G901" s="766"/>
      <c r="H901" s="766"/>
      <c r="I901" s="766"/>
      <c r="J901" s="766"/>
      <c r="K901" s="766"/>
      <c r="L901" s="766"/>
      <c r="M901" s="766"/>
      <c r="N901" s="766"/>
      <c r="O901" s="766"/>
      <c r="P901" s="766"/>
      <c r="Q901" s="766"/>
      <c r="R901" s="766"/>
      <c r="S901" s="766"/>
      <c r="T901" s="766"/>
      <c r="U901" s="766"/>
      <c r="V901" s="766"/>
      <c r="W901" s="766"/>
      <c r="X901" s="766"/>
      <c r="Y901" s="766"/>
      <c r="Z901" s="766"/>
    </row>
    <row r="902" spans="1:26" ht="15.75" customHeight="1" x14ac:dyDescent="0.25">
      <c r="A902" s="766"/>
      <c r="B902" s="766"/>
      <c r="C902" s="766"/>
      <c r="D902" s="766"/>
      <c r="E902" s="766"/>
      <c r="F902" s="766"/>
      <c r="G902" s="766"/>
      <c r="H902" s="766"/>
      <c r="I902" s="766"/>
      <c r="J902" s="766"/>
      <c r="K902" s="766"/>
      <c r="L902" s="766"/>
      <c r="M902" s="766"/>
      <c r="N902" s="766"/>
      <c r="O902" s="766"/>
      <c r="P902" s="766"/>
      <c r="Q902" s="766"/>
      <c r="R902" s="766"/>
      <c r="S902" s="766"/>
      <c r="T902" s="766"/>
      <c r="U902" s="766"/>
      <c r="V902" s="766"/>
      <c r="W902" s="766"/>
      <c r="X902" s="766"/>
      <c r="Y902" s="766"/>
      <c r="Z902" s="766"/>
    </row>
    <row r="903" spans="1:26" ht="15.75" customHeight="1" x14ac:dyDescent="0.25">
      <c r="A903" s="766"/>
      <c r="B903" s="766"/>
      <c r="C903" s="766"/>
      <c r="D903" s="766"/>
      <c r="E903" s="766"/>
      <c r="F903" s="766"/>
      <c r="G903" s="766"/>
      <c r="H903" s="766"/>
      <c r="I903" s="766"/>
      <c r="J903" s="766"/>
      <c r="K903" s="766"/>
      <c r="L903" s="766"/>
      <c r="M903" s="766"/>
      <c r="N903" s="766"/>
      <c r="O903" s="766"/>
      <c r="P903" s="766"/>
      <c r="Q903" s="766"/>
      <c r="R903" s="766"/>
      <c r="S903" s="766"/>
      <c r="T903" s="766"/>
      <c r="U903" s="766"/>
      <c r="V903" s="766"/>
      <c r="W903" s="766"/>
      <c r="X903" s="766"/>
      <c r="Y903" s="766"/>
      <c r="Z903" s="766"/>
    </row>
    <row r="904" spans="1:26" ht="15.75" customHeight="1" x14ac:dyDescent="0.25">
      <c r="A904" s="766"/>
      <c r="B904" s="766"/>
      <c r="C904" s="766"/>
      <c r="D904" s="766"/>
      <c r="E904" s="766"/>
      <c r="F904" s="766"/>
      <c r="G904" s="766"/>
      <c r="H904" s="766"/>
      <c r="I904" s="766"/>
      <c r="J904" s="766"/>
      <c r="K904" s="766"/>
      <c r="L904" s="766"/>
      <c r="M904" s="766"/>
      <c r="N904" s="766"/>
      <c r="O904" s="766"/>
      <c r="P904" s="766"/>
      <c r="Q904" s="766"/>
      <c r="R904" s="766"/>
      <c r="S904" s="766"/>
      <c r="T904" s="766"/>
      <c r="U904" s="766"/>
      <c r="V904" s="766"/>
      <c r="W904" s="766"/>
      <c r="X904" s="766"/>
      <c r="Y904" s="766"/>
      <c r="Z904" s="766"/>
    </row>
    <row r="905" spans="1:26" ht="15.75" customHeight="1" x14ac:dyDescent="0.25">
      <c r="A905" s="766"/>
      <c r="B905" s="766"/>
      <c r="C905" s="766"/>
      <c r="D905" s="766"/>
      <c r="E905" s="766"/>
      <c r="F905" s="766"/>
      <c r="G905" s="766"/>
      <c r="H905" s="766"/>
      <c r="I905" s="766"/>
      <c r="J905" s="766"/>
      <c r="K905" s="766"/>
      <c r="L905" s="766"/>
      <c r="M905" s="766"/>
      <c r="N905" s="766"/>
      <c r="O905" s="766"/>
      <c r="P905" s="766"/>
      <c r="Q905" s="766"/>
      <c r="R905" s="766"/>
      <c r="S905" s="766"/>
      <c r="T905" s="766"/>
      <c r="U905" s="766"/>
      <c r="V905" s="766"/>
      <c r="W905" s="766"/>
      <c r="X905" s="766"/>
      <c r="Y905" s="766"/>
      <c r="Z905" s="766"/>
    </row>
    <row r="906" spans="1:26" ht="15.75" customHeight="1" x14ac:dyDescent="0.25">
      <c r="A906" s="766"/>
      <c r="B906" s="766"/>
      <c r="C906" s="766"/>
      <c r="D906" s="766"/>
      <c r="E906" s="766"/>
      <c r="F906" s="766"/>
      <c r="G906" s="766"/>
      <c r="H906" s="766"/>
      <c r="I906" s="766"/>
      <c r="J906" s="766"/>
      <c r="K906" s="766"/>
      <c r="L906" s="766"/>
      <c r="M906" s="766"/>
      <c r="N906" s="766"/>
      <c r="O906" s="766"/>
      <c r="P906" s="766"/>
      <c r="Q906" s="766"/>
      <c r="R906" s="766"/>
      <c r="S906" s="766"/>
      <c r="T906" s="766"/>
      <c r="U906" s="766"/>
      <c r="V906" s="766"/>
      <c r="W906" s="766"/>
      <c r="X906" s="766"/>
      <c r="Y906" s="766"/>
      <c r="Z906" s="766"/>
    </row>
    <row r="907" spans="1:26" ht="15.75" customHeight="1" x14ac:dyDescent="0.25">
      <c r="A907" s="766"/>
      <c r="B907" s="766"/>
      <c r="C907" s="766"/>
      <c r="D907" s="766"/>
      <c r="E907" s="766"/>
      <c r="F907" s="766"/>
      <c r="G907" s="766"/>
      <c r="H907" s="766"/>
      <c r="I907" s="766"/>
      <c r="J907" s="766"/>
      <c r="K907" s="766"/>
      <c r="L907" s="766"/>
      <c r="M907" s="766"/>
      <c r="N907" s="766"/>
      <c r="O907" s="766"/>
      <c r="P907" s="766"/>
      <c r="Q907" s="766"/>
      <c r="R907" s="766"/>
      <c r="S907" s="766"/>
      <c r="T907" s="766"/>
      <c r="U907" s="766"/>
      <c r="V907" s="766"/>
      <c r="W907" s="766"/>
      <c r="X907" s="766"/>
      <c r="Y907" s="766"/>
      <c r="Z907" s="766"/>
    </row>
    <row r="908" spans="1:26" ht="15.75" customHeight="1" x14ac:dyDescent="0.25">
      <c r="A908" s="766"/>
      <c r="B908" s="766"/>
      <c r="C908" s="766"/>
      <c r="D908" s="766"/>
      <c r="E908" s="766"/>
      <c r="F908" s="766"/>
      <c r="G908" s="766"/>
      <c r="H908" s="766"/>
      <c r="I908" s="766"/>
      <c r="J908" s="766"/>
      <c r="K908" s="766"/>
      <c r="L908" s="766"/>
      <c r="M908" s="766"/>
      <c r="N908" s="766"/>
      <c r="O908" s="766"/>
      <c r="P908" s="766"/>
      <c r="Q908" s="766"/>
      <c r="R908" s="766"/>
      <c r="S908" s="766"/>
      <c r="T908" s="766"/>
      <c r="U908" s="766"/>
      <c r="V908" s="766"/>
      <c r="W908" s="766"/>
      <c r="X908" s="766"/>
      <c r="Y908" s="766"/>
      <c r="Z908" s="766"/>
    </row>
    <row r="909" spans="1:26" ht="15.75" customHeight="1" x14ac:dyDescent="0.25">
      <c r="A909" s="766"/>
      <c r="B909" s="766"/>
      <c r="C909" s="766"/>
      <c r="D909" s="766"/>
      <c r="E909" s="766"/>
      <c r="F909" s="766"/>
      <c r="G909" s="766"/>
      <c r="H909" s="766"/>
      <c r="I909" s="766"/>
      <c r="J909" s="766"/>
      <c r="K909" s="766"/>
      <c r="L909" s="766"/>
      <c r="M909" s="766"/>
      <c r="N909" s="766"/>
      <c r="O909" s="766"/>
      <c r="P909" s="766"/>
      <c r="Q909" s="766"/>
      <c r="R909" s="766"/>
      <c r="S909" s="766"/>
      <c r="T909" s="766"/>
      <c r="U909" s="766"/>
      <c r="V909" s="766"/>
      <c r="W909" s="766"/>
      <c r="X909" s="766"/>
      <c r="Y909" s="766"/>
      <c r="Z909" s="766"/>
    </row>
    <row r="910" spans="1:26" ht="15.75" customHeight="1" x14ac:dyDescent="0.25">
      <c r="A910" s="766"/>
      <c r="B910" s="766"/>
      <c r="C910" s="766"/>
      <c r="D910" s="766"/>
      <c r="E910" s="766"/>
      <c r="F910" s="766"/>
      <c r="G910" s="766"/>
      <c r="H910" s="766"/>
      <c r="I910" s="766"/>
      <c r="J910" s="766"/>
      <c r="K910" s="766"/>
      <c r="L910" s="766"/>
      <c r="M910" s="766"/>
      <c r="N910" s="766"/>
      <c r="O910" s="766"/>
      <c r="P910" s="766"/>
      <c r="Q910" s="766"/>
      <c r="R910" s="766"/>
      <c r="S910" s="766"/>
      <c r="T910" s="766"/>
      <c r="U910" s="766"/>
      <c r="V910" s="766"/>
      <c r="W910" s="766"/>
      <c r="X910" s="766"/>
      <c r="Y910" s="766"/>
      <c r="Z910" s="766"/>
    </row>
    <row r="911" spans="1:26" ht="15.75" customHeight="1" x14ac:dyDescent="0.25">
      <c r="A911" s="766"/>
      <c r="B911" s="766"/>
      <c r="C911" s="766"/>
      <c r="D911" s="766"/>
      <c r="E911" s="766"/>
      <c r="F911" s="766"/>
      <c r="G911" s="766"/>
      <c r="H911" s="766"/>
      <c r="I911" s="766"/>
      <c r="J911" s="766"/>
      <c r="K911" s="766"/>
      <c r="L911" s="766"/>
      <c r="M911" s="766"/>
      <c r="N911" s="766"/>
      <c r="O911" s="766"/>
      <c r="P911" s="766"/>
      <c r="Q911" s="766"/>
      <c r="R911" s="766"/>
      <c r="S911" s="766"/>
      <c r="T911" s="766"/>
      <c r="U911" s="766"/>
      <c r="V911" s="766"/>
      <c r="W911" s="766"/>
      <c r="X911" s="766"/>
      <c r="Y911" s="766"/>
      <c r="Z911" s="766"/>
    </row>
    <row r="912" spans="1:26" ht="15.75" customHeight="1" x14ac:dyDescent="0.25">
      <c r="A912" s="766"/>
      <c r="B912" s="766"/>
      <c r="C912" s="766"/>
      <c r="D912" s="766"/>
      <c r="E912" s="766"/>
      <c r="F912" s="766"/>
      <c r="G912" s="766"/>
      <c r="H912" s="766"/>
      <c r="I912" s="766"/>
      <c r="J912" s="766"/>
      <c r="K912" s="766"/>
      <c r="L912" s="766"/>
      <c r="M912" s="766"/>
      <c r="N912" s="766"/>
      <c r="O912" s="766"/>
      <c r="P912" s="766"/>
      <c r="Q912" s="766"/>
      <c r="R912" s="766"/>
      <c r="S912" s="766"/>
      <c r="T912" s="766"/>
      <c r="U912" s="766"/>
      <c r="V912" s="766"/>
      <c r="W912" s="766"/>
      <c r="X912" s="766"/>
      <c r="Y912" s="766"/>
      <c r="Z912" s="766"/>
    </row>
    <row r="913" spans="1:26" ht="15.75" customHeight="1" x14ac:dyDescent="0.25">
      <c r="A913" s="766"/>
      <c r="B913" s="766"/>
      <c r="C913" s="766"/>
      <c r="D913" s="766"/>
      <c r="E913" s="766"/>
      <c r="F913" s="766"/>
      <c r="G913" s="766"/>
      <c r="H913" s="766"/>
      <c r="I913" s="766"/>
      <c r="J913" s="766"/>
      <c r="K913" s="766"/>
      <c r="L913" s="766"/>
      <c r="M913" s="766"/>
      <c r="N913" s="766"/>
      <c r="O913" s="766"/>
      <c r="P913" s="766"/>
      <c r="Q913" s="766"/>
      <c r="R913" s="766"/>
      <c r="S913" s="766"/>
      <c r="T913" s="766"/>
      <c r="U913" s="766"/>
      <c r="V913" s="766"/>
      <c r="W913" s="766"/>
      <c r="X913" s="766"/>
      <c r="Y913" s="766"/>
      <c r="Z913" s="766"/>
    </row>
    <row r="914" spans="1:26" ht="15.75" customHeight="1" x14ac:dyDescent="0.25">
      <c r="A914" s="766"/>
      <c r="B914" s="766"/>
      <c r="C914" s="766"/>
      <c r="D914" s="766"/>
      <c r="E914" s="766"/>
      <c r="F914" s="766"/>
      <c r="G914" s="766"/>
      <c r="H914" s="766"/>
      <c r="I914" s="766"/>
      <c r="J914" s="766"/>
      <c r="K914" s="766"/>
      <c r="L914" s="766"/>
      <c r="M914" s="766"/>
      <c r="N914" s="766"/>
      <c r="O914" s="766"/>
      <c r="P914" s="766"/>
      <c r="Q914" s="766"/>
      <c r="R914" s="766"/>
      <c r="S914" s="766"/>
      <c r="T914" s="766"/>
      <c r="U914" s="766"/>
      <c r="V914" s="766"/>
      <c r="W914" s="766"/>
      <c r="X914" s="766"/>
      <c r="Y914" s="766"/>
      <c r="Z914" s="766"/>
    </row>
    <row r="915" spans="1:26" ht="15.75" customHeight="1" x14ac:dyDescent="0.25">
      <c r="A915" s="766"/>
      <c r="B915" s="766"/>
      <c r="C915" s="766"/>
      <c r="D915" s="766"/>
      <c r="E915" s="766"/>
      <c r="F915" s="766"/>
      <c r="G915" s="766"/>
      <c r="H915" s="766"/>
      <c r="I915" s="766"/>
      <c r="J915" s="766"/>
      <c r="K915" s="766"/>
      <c r="L915" s="766"/>
      <c r="M915" s="766"/>
      <c r="N915" s="766"/>
      <c r="O915" s="766"/>
      <c r="P915" s="766"/>
      <c r="Q915" s="766"/>
      <c r="R915" s="766"/>
      <c r="S915" s="766"/>
      <c r="T915" s="766"/>
      <c r="U915" s="766"/>
      <c r="V915" s="766"/>
      <c r="W915" s="766"/>
      <c r="X915" s="766"/>
      <c r="Y915" s="766"/>
      <c r="Z915" s="766"/>
    </row>
    <row r="916" spans="1:26" ht="15.75" customHeight="1" x14ac:dyDescent="0.25">
      <c r="A916" s="766"/>
      <c r="B916" s="766"/>
      <c r="C916" s="766"/>
      <c r="D916" s="766"/>
      <c r="E916" s="766"/>
      <c r="F916" s="766"/>
      <c r="G916" s="766"/>
      <c r="H916" s="766"/>
      <c r="I916" s="766"/>
      <c r="J916" s="766"/>
      <c r="K916" s="766"/>
      <c r="L916" s="766"/>
      <c r="M916" s="766"/>
      <c r="N916" s="766"/>
      <c r="O916" s="766"/>
      <c r="P916" s="766"/>
      <c r="Q916" s="766"/>
      <c r="R916" s="766"/>
      <c r="S916" s="766"/>
      <c r="T916" s="766"/>
      <c r="U916" s="766"/>
      <c r="V916" s="766"/>
      <c r="W916" s="766"/>
      <c r="X916" s="766"/>
      <c r="Y916" s="766"/>
      <c r="Z916" s="766"/>
    </row>
    <row r="917" spans="1:26" ht="15.75" customHeight="1" x14ac:dyDescent="0.25">
      <c r="A917" s="766"/>
      <c r="B917" s="766"/>
      <c r="C917" s="766"/>
      <c r="D917" s="766"/>
      <c r="E917" s="766"/>
      <c r="F917" s="766"/>
      <c r="G917" s="766"/>
      <c r="H917" s="766"/>
      <c r="I917" s="766"/>
      <c r="J917" s="766"/>
      <c r="K917" s="766"/>
      <c r="L917" s="766"/>
      <c r="M917" s="766"/>
      <c r="N917" s="766"/>
      <c r="O917" s="766"/>
      <c r="P917" s="766"/>
      <c r="Q917" s="766"/>
      <c r="R917" s="766"/>
      <c r="S917" s="766"/>
      <c r="T917" s="766"/>
      <c r="U917" s="766"/>
      <c r="V917" s="766"/>
      <c r="W917" s="766"/>
      <c r="X917" s="766"/>
      <c r="Y917" s="766"/>
      <c r="Z917" s="766"/>
    </row>
    <row r="918" spans="1:26" ht="15.75" customHeight="1" x14ac:dyDescent="0.25">
      <c r="A918" s="766"/>
      <c r="B918" s="766"/>
      <c r="C918" s="766"/>
      <c r="D918" s="766"/>
      <c r="E918" s="766"/>
      <c r="F918" s="766"/>
      <c r="G918" s="766"/>
      <c r="H918" s="766"/>
      <c r="I918" s="766"/>
      <c r="J918" s="766"/>
      <c r="K918" s="766"/>
      <c r="L918" s="766"/>
      <c r="M918" s="766"/>
      <c r="N918" s="766"/>
      <c r="O918" s="766"/>
      <c r="P918" s="766"/>
      <c r="Q918" s="766"/>
      <c r="R918" s="766"/>
      <c r="S918" s="766"/>
      <c r="T918" s="766"/>
      <c r="U918" s="766"/>
      <c r="V918" s="766"/>
      <c r="W918" s="766"/>
      <c r="X918" s="766"/>
      <c r="Y918" s="766"/>
      <c r="Z918" s="766"/>
    </row>
    <row r="919" spans="1:26" ht="15.75" customHeight="1" x14ac:dyDescent="0.25">
      <c r="A919" s="766"/>
      <c r="B919" s="766"/>
      <c r="C919" s="766"/>
      <c r="D919" s="766"/>
      <c r="E919" s="766"/>
      <c r="F919" s="766"/>
      <c r="G919" s="766"/>
      <c r="H919" s="766"/>
      <c r="I919" s="766"/>
      <c r="J919" s="766"/>
      <c r="K919" s="766"/>
      <c r="L919" s="766"/>
      <c r="M919" s="766"/>
      <c r="N919" s="766"/>
      <c r="O919" s="766"/>
      <c r="P919" s="766"/>
      <c r="Q919" s="766"/>
      <c r="R919" s="766"/>
      <c r="S919" s="766"/>
      <c r="T919" s="766"/>
      <c r="U919" s="766"/>
      <c r="V919" s="766"/>
      <c r="W919" s="766"/>
      <c r="X919" s="766"/>
      <c r="Y919" s="766"/>
      <c r="Z919" s="766"/>
    </row>
    <row r="920" spans="1:26" ht="15.75" customHeight="1" x14ac:dyDescent="0.25">
      <c r="A920" s="766"/>
      <c r="B920" s="766"/>
      <c r="C920" s="766"/>
      <c r="D920" s="766"/>
      <c r="E920" s="766"/>
      <c r="F920" s="766"/>
      <c r="G920" s="766"/>
      <c r="H920" s="766"/>
      <c r="I920" s="766"/>
      <c r="J920" s="766"/>
      <c r="K920" s="766"/>
      <c r="L920" s="766"/>
      <c r="M920" s="766"/>
      <c r="N920" s="766"/>
      <c r="O920" s="766"/>
      <c r="P920" s="766"/>
      <c r="Q920" s="766"/>
      <c r="R920" s="766"/>
      <c r="S920" s="766"/>
      <c r="T920" s="766"/>
      <c r="U920" s="766"/>
      <c r="V920" s="766"/>
      <c r="W920" s="766"/>
      <c r="X920" s="766"/>
      <c r="Y920" s="766"/>
      <c r="Z920" s="766"/>
    </row>
    <row r="921" spans="1:26" ht="15.75" customHeight="1" x14ac:dyDescent="0.25">
      <c r="A921" s="766"/>
      <c r="B921" s="766"/>
      <c r="C921" s="766"/>
      <c r="D921" s="766"/>
      <c r="E921" s="766"/>
      <c r="F921" s="766"/>
      <c r="G921" s="766"/>
      <c r="H921" s="766"/>
      <c r="I921" s="766"/>
      <c r="J921" s="766"/>
      <c r="K921" s="766"/>
      <c r="L921" s="766"/>
      <c r="M921" s="766"/>
      <c r="N921" s="766"/>
      <c r="O921" s="766"/>
      <c r="P921" s="766"/>
      <c r="Q921" s="766"/>
      <c r="R921" s="766"/>
      <c r="S921" s="766"/>
      <c r="T921" s="766"/>
      <c r="U921" s="766"/>
      <c r="V921" s="766"/>
      <c r="W921" s="766"/>
      <c r="X921" s="766"/>
      <c r="Y921" s="766"/>
      <c r="Z921" s="766"/>
    </row>
    <row r="922" spans="1:26" ht="15.75" customHeight="1" x14ac:dyDescent="0.25">
      <c r="A922" s="766"/>
      <c r="B922" s="766"/>
      <c r="C922" s="766"/>
      <c r="D922" s="766"/>
      <c r="E922" s="766"/>
      <c r="F922" s="766"/>
      <c r="G922" s="766"/>
      <c r="H922" s="766"/>
      <c r="I922" s="766"/>
      <c r="J922" s="766"/>
      <c r="K922" s="766"/>
      <c r="L922" s="766"/>
      <c r="M922" s="766"/>
      <c r="N922" s="766"/>
      <c r="O922" s="766"/>
      <c r="P922" s="766"/>
      <c r="Q922" s="766"/>
      <c r="R922" s="766"/>
      <c r="S922" s="766"/>
      <c r="T922" s="766"/>
      <c r="U922" s="766"/>
      <c r="V922" s="766"/>
      <c r="W922" s="766"/>
      <c r="X922" s="766"/>
      <c r="Y922" s="766"/>
      <c r="Z922" s="766"/>
    </row>
    <row r="923" spans="1:26" ht="15.75" customHeight="1" x14ac:dyDescent="0.25">
      <c r="A923" s="766"/>
      <c r="B923" s="766"/>
      <c r="C923" s="766"/>
      <c r="D923" s="766"/>
      <c r="E923" s="766"/>
      <c r="F923" s="766"/>
      <c r="G923" s="766"/>
      <c r="H923" s="766"/>
      <c r="I923" s="766"/>
      <c r="J923" s="766"/>
      <c r="K923" s="766"/>
      <c r="L923" s="766"/>
      <c r="M923" s="766"/>
      <c r="N923" s="766"/>
      <c r="O923" s="766"/>
      <c r="P923" s="766"/>
      <c r="Q923" s="766"/>
      <c r="R923" s="766"/>
      <c r="S923" s="766"/>
      <c r="T923" s="766"/>
      <c r="U923" s="766"/>
      <c r="V923" s="766"/>
      <c r="W923" s="766"/>
      <c r="X923" s="766"/>
      <c r="Y923" s="766"/>
      <c r="Z923" s="766"/>
    </row>
    <row r="924" spans="1:26" ht="15.75" customHeight="1" x14ac:dyDescent="0.25">
      <c r="A924" s="766"/>
      <c r="B924" s="766"/>
      <c r="C924" s="766"/>
      <c r="D924" s="766"/>
      <c r="E924" s="766"/>
      <c r="F924" s="766"/>
      <c r="G924" s="766"/>
      <c r="H924" s="766"/>
      <c r="I924" s="766"/>
      <c r="J924" s="766"/>
      <c r="K924" s="766"/>
      <c r="L924" s="766"/>
      <c r="M924" s="766"/>
      <c r="N924" s="766"/>
      <c r="O924" s="766"/>
      <c r="P924" s="766"/>
      <c r="Q924" s="766"/>
      <c r="R924" s="766"/>
      <c r="S924" s="766"/>
      <c r="T924" s="766"/>
      <c r="U924" s="766"/>
      <c r="V924" s="766"/>
      <c r="W924" s="766"/>
      <c r="X924" s="766"/>
      <c r="Y924" s="766"/>
      <c r="Z924" s="766"/>
    </row>
    <row r="925" spans="1:26" ht="15.75" customHeight="1" x14ac:dyDescent="0.25">
      <c r="A925" s="766"/>
      <c r="B925" s="766"/>
      <c r="C925" s="766"/>
      <c r="D925" s="766"/>
      <c r="E925" s="766"/>
      <c r="F925" s="766"/>
      <c r="G925" s="766"/>
      <c r="H925" s="766"/>
      <c r="I925" s="766"/>
      <c r="J925" s="766"/>
      <c r="K925" s="766"/>
      <c r="L925" s="766"/>
      <c r="M925" s="766"/>
      <c r="N925" s="766"/>
      <c r="O925" s="766"/>
      <c r="P925" s="766"/>
      <c r="Q925" s="766"/>
      <c r="R925" s="766"/>
      <c r="S925" s="766"/>
      <c r="T925" s="766"/>
      <c r="U925" s="766"/>
      <c r="V925" s="766"/>
      <c r="W925" s="766"/>
      <c r="X925" s="766"/>
      <c r="Y925" s="766"/>
      <c r="Z925" s="766"/>
    </row>
    <row r="926" spans="1:26" ht="15.75" customHeight="1" x14ac:dyDescent="0.25">
      <c r="A926" s="766"/>
      <c r="B926" s="766"/>
      <c r="C926" s="766"/>
      <c r="D926" s="766"/>
      <c r="E926" s="766"/>
      <c r="F926" s="766"/>
      <c r="G926" s="766"/>
      <c r="H926" s="766"/>
      <c r="I926" s="766"/>
      <c r="J926" s="766"/>
      <c r="K926" s="766"/>
      <c r="L926" s="766"/>
      <c r="M926" s="766"/>
      <c r="N926" s="766"/>
      <c r="O926" s="766"/>
      <c r="P926" s="766"/>
      <c r="Q926" s="766"/>
      <c r="R926" s="766"/>
      <c r="S926" s="766"/>
      <c r="T926" s="766"/>
      <c r="U926" s="766"/>
      <c r="V926" s="766"/>
      <c r="W926" s="766"/>
      <c r="X926" s="766"/>
      <c r="Y926" s="766"/>
      <c r="Z926" s="766"/>
    </row>
    <row r="927" spans="1:26" ht="15.75" customHeight="1" x14ac:dyDescent="0.25">
      <c r="A927" s="766"/>
      <c r="B927" s="766"/>
      <c r="C927" s="766"/>
      <c r="D927" s="766"/>
      <c r="E927" s="766"/>
      <c r="F927" s="766"/>
      <c r="G927" s="766"/>
      <c r="H927" s="766"/>
      <c r="I927" s="766"/>
      <c r="J927" s="766"/>
      <c r="K927" s="766"/>
      <c r="L927" s="766"/>
      <c r="M927" s="766"/>
      <c r="N927" s="766"/>
      <c r="O927" s="766"/>
      <c r="P927" s="766"/>
      <c r="Q927" s="766"/>
      <c r="R927" s="766"/>
      <c r="S927" s="766"/>
      <c r="T927" s="766"/>
      <c r="U927" s="766"/>
      <c r="V927" s="766"/>
      <c r="W927" s="766"/>
      <c r="X927" s="766"/>
      <c r="Y927" s="766"/>
      <c r="Z927" s="766"/>
    </row>
    <row r="928" spans="1:26" ht="15.75" customHeight="1" x14ac:dyDescent="0.25">
      <c r="A928" s="766"/>
      <c r="B928" s="766"/>
      <c r="C928" s="766"/>
      <c r="D928" s="766"/>
      <c r="E928" s="766"/>
      <c r="F928" s="766"/>
      <c r="G928" s="766"/>
      <c r="H928" s="766"/>
      <c r="I928" s="766"/>
      <c r="J928" s="766"/>
      <c r="K928" s="766"/>
      <c r="L928" s="766"/>
      <c r="M928" s="766"/>
      <c r="N928" s="766"/>
      <c r="O928" s="766"/>
      <c r="P928" s="766"/>
      <c r="Q928" s="766"/>
      <c r="R928" s="766"/>
      <c r="S928" s="766"/>
      <c r="T928" s="766"/>
      <c r="U928" s="766"/>
      <c r="V928" s="766"/>
      <c r="W928" s="766"/>
      <c r="X928" s="766"/>
      <c r="Y928" s="766"/>
      <c r="Z928" s="766"/>
    </row>
    <row r="929" spans="1:26" ht="15.75" customHeight="1" x14ac:dyDescent="0.25">
      <c r="A929" s="766"/>
      <c r="B929" s="766"/>
      <c r="C929" s="766"/>
      <c r="D929" s="766"/>
      <c r="E929" s="766"/>
      <c r="F929" s="766"/>
      <c r="G929" s="766"/>
      <c r="H929" s="766"/>
      <c r="I929" s="766"/>
      <c r="J929" s="766"/>
      <c r="K929" s="766"/>
      <c r="L929" s="766"/>
      <c r="M929" s="766"/>
      <c r="N929" s="766"/>
      <c r="O929" s="766"/>
      <c r="P929" s="766"/>
      <c r="Q929" s="766"/>
      <c r="R929" s="766"/>
      <c r="S929" s="766"/>
      <c r="T929" s="766"/>
      <c r="U929" s="766"/>
      <c r="V929" s="766"/>
      <c r="W929" s="766"/>
      <c r="X929" s="766"/>
      <c r="Y929" s="766"/>
      <c r="Z929" s="766"/>
    </row>
    <row r="930" spans="1:26" ht="15.75" customHeight="1" x14ac:dyDescent="0.25">
      <c r="A930" s="766"/>
      <c r="B930" s="766"/>
      <c r="C930" s="766"/>
      <c r="D930" s="766"/>
      <c r="E930" s="766"/>
      <c r="F930" s="766"/>
      <c r="G930" s="766"/>
      <c r="H930" s="766"/>
      <c r="I930" s="766"/>
      <c r="J930" s="766"/>
      <c r="K930" s="766"/>
      <c r="L930" s="766"/>
      <c r="M930" s="766"/>
      <c r="N930" s="766"/>
      <c r="O930" s="766"/>
      <c r="P930" s="766"/>
      <c r="Q930" s="766"/>
      <c r="R930" s="766"/>
      <c r="S930" s="766"/>
      <c r="T930" s="766"/>
      <c r="U930" s="766"/>
      <c r="V930" s="766"/>
      <c r="W930" s="766"/>
      <c r="X930" s="766"/>
      <c r="Y930" s="766"/>
      <c r="Z930" s="766"/>
    </row>
    <row r="931" spans="1:26" ht="15.75" customHeight="1" x14ac:dyDescent="0.25">
      <c r="A931" s="766"/>
      <c r="B931" s="766"/>
      <c r="C931" s="766"/>
      <c r="D931" s="766"/>
      <c r="E931" s="766"/>
      <c r="F931" s="766"/>
      <c r="G931" s="766"/>
      <c r="H931" s="766"/>
      <c r="I931" s="766"/>
      <c r="J931" s="766"/>
      <c r="K931" s="766"/>
      <c r="L931" s="766"/>
      <c r="M931" s="766"/>
      <c r="N931" s="766"/>
      <c r="O931" s="766"/>
      <c r="P931" s="766"/>
      <c r="Q931" s="766"/>
      <c r="R931" s="766"/>
      <c r="S931" s="766"/>
      <c r="T931" s="766"/>
      <c r="U931" s="766"/>
      <c r="V931" s="766"/>
      <c r="W931" s="766"/>
      <c r="X931" s="766"/>
      <c r="Y931" s="766"/>
      <c r="Z931" s="766"/>
    </row>
    <row r="932" spans="1:26" ht="15.75" customHeight="1" x14ac:dyDescent="0.25">
      <c r="A932" s="766"/>
      <c r="B932" s="766"/>
      <c r="C932" s="766"/>
      <c r="D932" s="766"/>
      <c r="E932" s="766"/>
      <c r="F932" s="766"/>
      <c r="G932" s="766"/>
      <c r="H932" s="766"/>
      <c r="I932" s="766"/>
      <c r="J932" s="766"/>
      <c r="K932" s="766"/>
      <c r="L932" s="766"/>
      <c r="M932" s="766"/>
      <c r="N932" s="766"/>
      <c r="O932" s="766"/>
      <c r="P932" s="766"/>
      <c r="Q932" s="766"/>
      <c r="R932" s="766"/>
      <c r="S932" s="766"/>
      <c r="T932" s="766"/>
      <c r="U932" s="766"/>
      <c r="V932" s="766"/>
      <c r="W932" s="766"/>
      <c r="X932" s="766"/>
      <c r="Y932" s="766"/>
      <c r="Z932" s="766"/>
    </row>
    <row r="933" spans="1:26" ht="15.75" customHeight="1" x14ac:dyDescent="0.25">
      <c r="A933" s="766"/>
      <c r="B933" s="766"/>
      <c r="C933" s="766"/>
      <c r="D933" s="766"/>
      <c r="E933" s="766"/>
      <c r="F933" s="766"/>
      <c r="G933" s="766"/>
      <c r="H933" s="766"/>
      <c r="I933" s="766"/>
      <c r="J933" s="766"/>
      <c r="K933" s="766"/>
      <c r="L933" s="766"/>
      <c r="M933" s="766"/>
      <c r="N933" s="766"/>
      <c r="O933" s="766"/>
      <c r="P933" s="766"/>
      <c r="Q933" s="766"/>
      <c r="R933" s="766"/>
      <c r="S933" s="766"/>
      <c r="T933" s="766"/>
      <c r="U933" s="766"/>
      <c r="V933" s="766"/>
      <c r="W933" s="766"/>
      <c r="X933" s="766"/>
      <c r="Y933" s="766"/>
      <c r="Z933" s="766"/>
    </row>
    <row r="934" spans="1:26" ht="15.75" customHeight="1" x14ac:dyDescent="0.25">
      <c r="A934" s="766"/>
      <c r="B934" s="766"/>
      <c r="C934" s="766"/>
      <c r="D934" s="766"/>
      <c r="E934" s="766"/>
      <c r="F934" s="766"/>
      <c r="G934" s="766"/>
      <c r="H934" s="766"/>
      <c r="I934" s="766"/>
      <c r="J934" s="766"/>
      <c r="K934" s="766"/>
      <c r="L934" s="766"/>
      <c r="M934" s="766"/>
      <c r="N934" s="766"/>
      <c r="O934" s="766"/>
      <c r="P934" s="766"/>
      <c r="Q934" s="766"/>
      <c r="R934" s="766"/>
      <c r="S934" s="766"/>
      <c r="T934" s="766"/>
      <c r="U934" s="766"/>
      <c r="V934" s="766"/>
      <c r="W934" s="766"/>
      <c r="X934" s="766"/>
      <c r="Y934" s="766"/>
      <c r="Z934" s="766"/>
    </row>
    <row r="935" spans="1:26" ht="15.75" customHeight="1" x14ac:dyDescent="0.25">
      <c r="A935" s="766"/>
      <c r="B935" s="766"/>
      <c r="C935" s="766"/>
      <c r="D935" s="766"/>
      <c r="E935" s="766"/>
      <c r="F935" s="766"/>
      <c r="G935" s="766"/>
      <c r="H935" s="766"/>
      <c r="I935" s="766"/>
      <c r="J935" s="766"/>
      <c r="K935" s="766"/>
      <c r="L935" s="766"/>
      <c r="M935" s="766"/>
      <c r="N935" s="766"/>
      <c r="O935" s="766"/>
      <c r="P935" s="766"/>
      <c r="Q935" s="766"/>
      <c r="R935" s="766"/>
      <c r="S935" s="766"/>
      <c r="T935" s="766"/>
      <c r="U935" s="766"/>
      <c r="V935" s="766"/>
      <c r="W935" s="766"/>
      <c r="X935" s="766"/>
      <c r="Y935" s="766"/>
      <c r="Z935" s="766"/>
    </row>
    <row r="936" spans="1:26" ht="15.75" customHeight="1" x14ac:dyDescent="0.25">
      <c r="A936" s="766"/>
      <c r="B936" s="766"/>
      <c r="C936" s="766"/>
      <c r="D936" s="766"/>
      <c r="E936" s="766"/>
      <c r="F936" s="766"/>
      <c r="G936" s="766"/>
      <c r="H936" s="766"/>
      <c r="I936" s="766"/>
      <c r="J936" s="766"/>
      <c r="K936" s="766"/>
      <c r="L936" s="766"/>
      <c r="M936" s="766"/>
      <c r="N936" s="766"/>
      <c r="O936" s="766"/>
      <c r="P936" s="766"/>
      <c r="Q936" s="766"/>
      <c r="R936" s="766"/>
      <c r="S936" s="766"/>
      <c r="T936" s="766"/>
      <c r="U936" s="766"/>
      <c r="V936" s="766"/>
      <c r="W936" s="766"/>
      <c r="X936" s="766"/>
      <c r="Y936" s="766"/>
      <c r="Z936" s="766"/>
    </row>
    <row r="937" spans="1:26" ht="15.75" customHeight="1" x14ac:dyDescent="0.25">
      <c r="A937" s="766"/>
      <c r="B937" s="766"/>
      <c r="C937" s="766"/>
      <c r="D937" s="766"/>
      <c r="E937" s="766"/>
      <c r="F937" s="766"/>
      <c r="G937" s="766"/>
      <c r="H937" s="766"/>
      <c r="I937" s="766"/>
      <c r="J937" s="766"/>
      <c r="K937" s="766"/>
      <c r="L937" s="766"/>
      <c r="M937" s="766"/>
      <c r="N937" s="766"/>
      <c r="O937" s="766"/>
      <c r="P937" s="766"/>
      <c r="Q937" s="766"/>
      <c r="R937" s="766"/>
      <c r="S937" s="766"/>
      <c r="T937" s="766"/>
      <c r="U937" s="766"/>
      <c r="V937" s="766"/>
      <c r="W937" s="766"/>
      <c r="X937" s="766"/>
      <c r="Y937" s="766"/>
      <c r="Z937" s="766"/>
    </row>
    <row r="938" spans="1:26" ht="15.75" customHeight="1" x14ac:dyDescent="0.25">
      <c r="A938" s="766"/>
      <c r="B938" s="766"/>
      <c r="C938" s="766"/>
      <c r="D938" s="766"/>
      <c r="E938" s="766"/>
      <c r="F938" s="766"/>
      <c r="G938" s="766"/>
      <c r="H938" s="766"/>
      <c r="I938" s="766"/>
      <c r="J938" s="766"/>
      <c r="K938" s="766"/>
      <c r="L938" s="766"/>
      <c r="M938" s="766"/>
      <c r="N938" s="766"/>
      <c r="O938" s="766"/>
      <c r="P938" s="766"/>
      <c r="Q938" s="766"/>
      <c r="R938" s="766"/>
      <c r="S938" s="766"/>
      <c r="T938" s="766"/>
      <c r="U938" s="766"/>
      <c r="V938" s="766"/>
      <c r="W938" s="766"/>
      <c r="X938" s="766"/>
      <c r="Y938" s="766"/>
      <c r="Z938" s="766"/>
    </row>
    <row r="939" spans="1:26" ht="15.75" customHeight="1" x14ac:dyDescent="0.25">
      <c r="A939" s="766"/>
      <c r="B939" s="766"/>
      <c r="C939" s="766"/>
      <c r="D939" s="766"/>
      <c r="E939" s="766"/>
      <c r="F939" s="766"/>
      <c r="G939" s="766"/>
      <c r="H939" s="766"/>
      <c r="I939" s="766"/>
      <c r="J939" s="766"/>
      <c r="K939" s="766"/>
      <c r="L939" s="766"/>
      <c r="M939" s="766"/>
      <c r="N939" s="766"/>
      <c r="O939" s="766"/>
      <c r="P939" s="766"/>
      <c r="Q939" s="766"/>
      <c r="R939" s="766"/>
      <c r="S939" s="766"/>
      <c r="T939" s="766"/>
      <c r="U939" s="766"/>
      <c r="V939" s="766"/>
      <c r="W939" s="766"/>
      <c r="X939" s="766"/>
      <c r="Y939" s="766"/>
      <c r="Z939" s="766"/>
    </row>
    <row r="940" spans="1:26" ht="15.75" customHeight="1" x14ac:dyDescent="0.25">
      <c r="A940" s="766"/>
      <c r="B940" s="766"/>
      <c r="C940" s="766"/>
      <c r="D940" s="766"/>
      <c r="E940" s="766"/>
      <c r="F940" s="766"/>
      <c r="G940" s="766"/>
      <c r="H940" s="766"/>
      <c r="I940" s="766"/>
      <c r="J940" s="766"/>
      <c r="K940" s="766"/>
      <c r="L940" s="766"/>
      <c r="M940" s="766"/>
      <c r="N940" s="766"/>
      <c r="O940" s="766"/>
      <c r="P940" s="766"/>
      <c r="Q940" s="766"/>
      <c r="R940" s="766"/>
      <c r="S940" s="766"/>
      <c r="T940" s="766"/>
      <c r="U940" s="766"/>
      <c r="V940" s="766"/>
      <c r="W940" s="766"/>
      <c r="X940" s="766"/>
      <c r="Y940" s="766"/>
      <c r="Z940" s="766"/>
    </row>
    <row r="941" spans="1:26" ht="15.75" customHeight="1" x14ac:dyDescent="0.25">
      <c r="A941" s="766"/>
      <c r="B941" s="766"/>
      <c r="C941" s="766"/>
      <c r="D941" s="766"/>
      <c r="E941" s="766"/>
      <c r="F941" s="766"/>
      <c r="G941" s="766"/>
      <c r="H941" s="766"/>
      <c r="I941" s="766"/>
      <c r="J941" s="766"/>
      <c r="K941" s="766"/>
      <c r="L941" s="766"/>
      <c r="M941" s="766"/>
      <c r="N941" s="766"/>
      <c r="O941" s="766"/>
      <c r="P941" s="766"/>
      <c r="Q941" s="766"/>
      <c r="R941" s="766"/>
      <c r="S941" s="766"/>
      <c r="T941" s="766"/>
      <c r="U941" s="766"/>
      <c r="V941" s="766"/>
      <c r="W941" s="766"/>
      <c r="X941" s="766"/>
      <c r="Y941" s="766"/>
      <c r="Z941" s="766"/>
    </row>
    <row r="942" spans="1:26" ht="15.75" customHeight="1" x14ac:dyDescent="0.25">
      <c r="A942" s="766"/>
      <c r="B942" s="766"/>
      <c r="C942" s="766"/>
      <c r="D942" s="766"/>
      <c r="E942" s="766"/>
      <c r="F942" s="766"/>
      <c r="G942" s="766"/>
      <c r="H942" s="766"/>
      <c r="I942" s="766"/>
      <c r="J942" s="766"/>
      <c r="K942" s="766"/>
      <c r="L942" s="766"/>
      <c r="M942" s="766"/>
      <c r="N942" s="766"/>
      <c r="O942" s="766"/>
      <c r="P942" s="766"/>
      <c r="Q942" s="766"/>
      <c r="R942" s="766"/>
      <c r="S942" s="766"/>
      <c r="T942" s="766"/>
      <c r="U942" s="766"/>
      <c r="V942" s="766"/>
      <c r="W942" s="766"/>
      <c r="X942" s="766"/>
      <c r="Y942" s="766"/>
      <c r="Z942" s="766"/>
    </row>
    <row r="943" spans="1:26" ht="15.75" customHeight="1" x14ac:dyDescent="0.25">
      <c r="A943" s="766"/>
      <c r="B943" s="766"/>
      <c r="C943" s="766"/>
      <c r="D943" s="766"/>
      <c r="E943" s="766"/>
      <c r="F943" s="766"/>
      <c r="G943" s="766"/>
      <c r="H943" s="766"/>
      <c r="I943" s="766"/>
      <c r="J943" s="766"/>
      <c r="K943" s="766"/>
      <c r="L943" s="766"/>
      <c r="M943" s="766"/>
      <c r="N943" s="766"/>
      <c r="O943" s="766"/>
      <c r="P943" s="766"/>
      <c r="Q943" s="766"/>
      <c r="R943" s="766"/>
      <c r="S943" s="766"/>
      <c r="T943" s="766"/>
      <c r="U943" s="766"/>
      <c r="V943" s="766"/>
      <c r="W943" s="766"/>
      <c r="X943" s="766"/>
      <c r="Y943" s="766"/>
      <c r="Z943" s="766"/>
    </row>
    <row r="944" spans="1:26" ht="15.75" customHeight="1" x14ac:dyDescent="0.25">
      <c r="A944" s="766"/>
      <c r="B944" s="766"/>
      <c r="C944" s="766"/>
      <c r="D944" s="766"/>
      <c r="E944" s="766"/>
      <c r="F944" s="766"/>
      <c r="G944" s="766"/>
      <c r="H944" s="766"/>
      <c r="I944" s="766"/>
      <c r="J944" s="766"/>
      <c r="K944" s="766"/>
      <c r="L944" s="766"/>
      <c r="M944" s="766"/>
      <c r="N944" s="766"/>
      <c r="O944" s="766"/>
      <c r="P944" s="766"/>
      <c r="Q944" s="766"/>
      <c r="R944" s="766"/>
      <c r="S944" s="766"/>
      <c r="T944" s="766"/>
      <c r="U944" s="766"/>
      <c r="V944" s="766"/>
      <c r="W944" s="766"/>
      <c r="X944" s="766"/>
      <c r="Y944" s="766"/>
      <c r="Z944" s="766"/>
    </row>
    <row r="945" spans="1:26" ht="15.75" customHeight="1" x14ac:dyDescent="0.25">
      <c r="A945" s="766"/>
      <c r="B945" s="766"/>
      <c r="C945" s="766"/>
      <c r="D945" s="766"/>
      <c r="E945" s="766"/>
      <c r="F945" s="766"/>
      <c r="G945" s="766"/>
      <c r="H945" s="766"/>
      <c r="I945" s="766"/>
      <c r="J945" s="766"/>
      <c r="K945" s="766"/>
      <c r="L945" s="766"/>
      <c r="M945" s="766"/>
      <c r="N945" s="766"/>
      <c r="O945" s="766"/>
      <c r="P945" s="766"/>
      <c r="Q945" s="766"/>
      <c r="R945" s="766"/>
      <c r="S945" s="766"/>
      <c r="T945" s="766"/>
      <c r="U945" s="766"/>
      <c r="V945" s="766"/>
      <c r="W945" s="766"/>
      <c r="X945" s="766"/>
      <c r="Y945" s="766"/>
      <c r="Z945" s="766"/>
    </row>
    <row r="946" spans="1:26" ht="15.75" customHeight="1" x14ac:dyDescent="0.25">
      <c r="A946" s="766"/>
      <c r="B946" s="766"/>
      <c r="C946" s="766"/>
      <c r="D946" s="766"/>
      <c r="E946" s="766"/>
      <c r="F946" s="766"/>
      <c r="G946" s="766"/>
      <c r="H946" s="766"/>
      <c r="I946" s="766"/>
      <c r="J946" s="766"/>
      <c r="K946" s="766"/>
      <c r="L946" s="766"/>
      <c r="M946" s="766"/>
      <c r="N946" s="766"/>
      <c r="O946" s="766"/>
      <c r="P946" s="766"/>
      <c r="Q946" s="766"/>
      <c r="R946" s="766"/>
      <c r="S946" s="766"/>
      <c r="T946" s="766"/>
      <c r="U946" s="766"/>
      <c r="V946" s="766"/>
      <c r="W946" s="766"/>
      <c r="X946" s="766"/>
      <c r="Y946" s="766"/>
      <c r="Z946" s="766"/>
    </row>
    <row r="947" spans="1:26" ht="15.75" customHeight="1" x14ac:dyDescent="0.25">
      <c r="A947" s="766"/>
      <c r="B947" s="766"/>
      <c r="C947" s="766"/>
      <c r="D947" s="766"/>
      <c r="E947" s="766"/>
      <c r="F947" s="766"/>
      <c r="G947" s="766"/>
      <c r="H947" s="766"/>
      <c r="I947" s="766"/>
      <c r="J947" s="766"/>
      <c r="K947" s="766"/>
      <c r="L947" s="766"/>
      <c r="M947" s="766"/>
      <c r="N947" s="766"/>
      <c r="O947" s="766"/>
      <c r="P947" s="766"/>
      <c r="Q947" s="766"/>
      <c r="R947" s="766"/>
      <c r="S947" s="766"/>
      <c r="T947" s="766"/>
      <c r="U947" s="766"/>
      <c r="V947" s="766"/>
      <c r="W947" s="766"/>
      <c r="X947" s="766"/>
      <c r="Y947" s="766"/>
      <c r="Z947" s="766"/>
    </row>
    <row r="948" spans="1:26" ht="15.75" customHeight="1" x14ac:dyDescent="0.25">
      <c r="A948" s="766"/>
      <c r="B948" s="766"/>
      <c r="C948" s="766"/>
      <c r="D948" s="766"/>
      <c r="E948" s="766"/>
      <c r="F948" s="766"/>
      <c r="G948" s="766"/>
      <c r="H948" s="766"/>
      <c r="I948" s="766"/>
      <c r="J948" s="766"/>
      <c r="K948" s="766"/>
      <c r="L948" s="766"/>
      <c r="M948" s="766"/>
      <c r="N948" s="766"/>
      <c r="O948" s="766"/>
      <c r="P948" s="766"/>
      <c r="Q948" s="766"/>
      <c r="R948" s="766"/>
      <c r="S948" s="766"/>
      <c r="T948" s="766"/>
      <c r="U948" s="766"/>
      <c r="V948" s="766"/>
      <c r="W948" s="766"/>
      <c r="X948" s="766"/>
      <c r="Y948" s="766"/>
      <c r="Z948" s="766"/>
    </row>
    <row r="949" spans="1:26" ht="15.75" customHeight="1" x14ac:dyDescent="0.25">
      <c r="A949" s="766"/>
      <c r="B949" s="766"/>
      <c r="C949" s="766"/>
      <c r="D949" s="766"/>
      <c r="E949" s="766"/>
      <c r="F949" s="766"/>
      <c r="G949" s="766"/>
      <c r="H949" s="766"/>
      <c r="I949" s="766"/>
      <c r="J949" s="766"/>
      <c r="K949" s="766"/>
      <c r="L949" s="766"/>
      <c r="M949" s="766"/>
      <c r="N949" s="766"/>
      <c r="O949" s="766"/>
      <c r="P949" s="766"/>
      <c r="Q949" s="766"/>
      <c r="R949" s="766"/>
      <c r="S949" s="766"/>
      <c r="T949" s="766"/>
      <c r="U949" s="766"/>
      <c r="V949" s="766"/>
      <c r="W949" s="766"/>
      <c r="X949" s="766"/>
      <c r="Y949" s="766"/>
      <c r="Z949" s="766"/>
    </row>
    <row r="950" spans="1:26" ht="15.75" customHeight="1" x14ac:dyDescent="0.25">
      <c r="A950" s="766"/>
      <c r="B950" s="766"/>
      <c r="C950" s="766"/>
      <c r="D950" s="766"/>
      <c r="E950" s="766"/>
      <c r="F950" s="766"/>
      <c r="G950" s="766"/>
      <c r="H950" s="766"/>
      <c r="I950" s="766"/>
      <c r="J950" s="766"/>
      <c r="K950" s="766"/>
      <c r="L950" s="766"/>
      <c r="M950" s="766"/>
      <c r="N950" s="766"/>
      <c r="O950" s="766"/>
      <c r="P950" s="766"/>
      <c r="Q950" s="766"/>
      <c r="R950" s="766"/>
      <c r="S950" s="766"/>
      <c r="T950" s="766"/>
      <c r="U950" s="766"/>
      <c r="V950" s="766"/>
      <c r="W950" s="766"/>
      <c r="X950" s="766"/>
      <c r="Y950" s="766"/>
      <c r="Z950" s="766"/>
    </row>
    <row r="951" spans="1:26" ht="15.75" customHeight="1" x14ac:dyDescent="0.25">
      <c r="A951" s="766"/>
      <c r="B951" s="766"/>
      <c r="C951" s="766"/>
      <c r="D951" s="766"/>
      <c r="E951" s="766"/>
      <c r="F951" s="766"/>
      <c r="G951" s="766"/>
      <c r="H951" s="766"/>
      <c r="I951" s="766"/>
      <c r="J951" s="766"/>
      <c r="K951" s="766"/>
      <c r="L951" s="766"/>
      <c r="M951" s="766"/>
      <c r="N951" s="766"/>
      <c r="O951" s="766"/>
      <c r="P951" s="766"/>
      <c r="Q951" s="766"/>
      <c r="R951" s="766"/>
      <c r="S951" s="766"/>
      <c r="T951" s="766"/>
      <c r="U951" s="766"/>
      <c r="V951" s="766"/>
      <c r="W951" s="766"/>
      <c r="X951" s="766"/>
      <c r="Y951" s="766"/>
      <c r="Z951" s="766"/>
    </row>
    <row r="952" spans="1:26" ht="15.75" customHeight="1" x14ac:dyDescent="0.25">
      <c r="A952" s="766"/>
      <c r="B952" s="766"/>
      <c r="C952" s="766"/>
      <c r="D952" s="766"/>
      <c r="E952" s="766"/>
      <c r="F952" s="766"/>
      <c r="G952" s="766"/>
      <c r="H952" s="766"/>
      <c r="I952" s="766"/>
      <c r="J952" s="766"/>
      <c r="K952" s="766"/>
      <c r="L952" s="766"/>
      <c r="M952" s="766"/>
      <c r="N952" s="766"/>
      <c r="O952" s="766"/>
      <c r="P952" s="766"/>
      <c r="Q952" s="766"/>
      <c r="R952" s="766"/>
      <c r="S952" s="766"/>
      <c r="T952" s="766"/>
      <c r="U952" s="766"/>
      <c r="V952" s="766"/>
      <c r="W952" s="766"/>
      <c r="X952" s="766"/>
      <c r="Y952" s="766"/>
      <c r="Z952" s="766"/>
    </row>
    <row r="953" spans="1:26" ht="15.75" customHeight="1" x14ac:dyDescent="0.25">
      <c r="A953" s="766"/>
      <c r="B953" s="766"/>
      <c r="C953" s="766"/>
      <c r="D953" s="766"/>
      <c r="E953" s="766"/>
      <c r="F953" s="766"/>
      <c r="G953" s="766"/>
      <c r="H953" s="766"/>
      <c r="I953" s="766"/>
      <c r="J953" s="766"/>
      <c r="K953" s="766"/>
      <c r="L953" s="766"/>
      <c r="M953" s="766"/>
      <c r="N953" s="766"/>
      <c r="O953" s="766"/>
      <c r="P953" s="766"/>
      <c r="Q953" s="766"/>
      <c r="R953" s="766"/>
      <c r="S953" s="766"/>
      <c r="T953" s="766"/>
      <c r="U953" s="766"/>
      <c r="V953" s="766"/>
      <c r="W953" s="766"/>
      <c r="X953" s="766"/>
      <c r="Y953" s="766"/>
      <c r="Z953" s="766"/>
    </row>
    <row r="954" spans="1:26" ht="15.75" customHeight="1" x14ac:dyDescent="0.25">
      <c r="A954" s="766"/>
      <c r="B954" s="766"/>
      <c r="C954" s="766"/>
      <c r="D954" s="766"/>
      <c r="E954" s="766"/>
      <c r="F954" s="766"/>
      <c r="G954" s="766"/>
      <c r="H954" s="766"/>
      <c r="I954" s="766"/>
      <c r="J954" s="766"/>
      <c r="K954" s="766"/>
      <c r="L954" s="766"/>
      <c r="M954" s="766"/>
      <c r="N954" s="766"/>
      <c r="O954" s="766"/>
      <c r="P954" s="766"/>
      <c r="Q954" s="766"/>
      <c r="R954" s="766"/>
      <c r="S954" s="766"/>
      <c r="T954" s="766"/>
      <c r="U954" s="766"/>
      <c r="V954" s="766"/>
      <c r="W954" s="766"/>
      <c r="X954" s="766"/>
      <c r="Y954" s="766"/>
      <c r="Z954" s="766"/>
    </row>
    <row r="955" spans="1:26" ht="15.75" customHeight="1" x14ac:dyDescent="0.25">
      <c r="A955" s="766"/>
      <c r="B955" s="766"/>
      <c r="C955" s="766"/>
      <c r="D955" s="766"/>
      <c r="E955" s="766"/>
      <c r="F955" s="766"/>
      <c r="G955" s="766"/>
      <c r="H955" s="766"/>
      <c r="I955" s="766"/>
      <c r="J955" s="766"/>
      <c r="K955" s="766"/>
      <c r="L955" s="766"/>
      <c r="M955" s="766"/>
      <c r="N955" s="766"/>
      <c r="O955" s="766"/>
      <c r="P955" s="766"/>
      <c r="Q955" s="766"/>
      <c r="R955" s="766"/>
      <c r="S955" s="766"/>
      <c r="T955" s="766"/>
      <c r="U955" s="766"/>
      <c r="V955" s="766"/>
      <c r="W955" s="766"/>
      <c r="X955" s="766"/>
      <c r="Y955" s="766"/>
      <c r="Z955" s="766"/>
    </row>
    <row r="956" spans="1:26" ht="15.75" customHeight="1" x14ac:dyDescent="0.25">
      <c r="A956" s="766"/>
      <c r="B956" s="766"/>
      <c r="C956" s="766"/>
      <c r="D956" s="766"/>
      <c r="E956" s="766"/>
      <c r="F956" s="766"/>
      <c r="G956" s="766"/>
      <c r="H956" s="766"/>
      <c r="I956" s="766"/>
      <c r="J956" s="766"/>
      <c r="K956" s="766"/>
      <c r="L956" s="766"/>
      <c r="M956" s="766"/>
      <c r="N956" s="766"/>
      <c r="O956" s="766"/>
      <c r="P956" s="766"/>
      <c r="Q956" s="766"/>
      <c r="R956" s="766"/>
      <c r="S956" s="766"/>
      <c r="T956" s="766"/>
      <c r="U956" s="766"/>
      <c r="V956" s="766"/>
      <c r="W956" s="766"/>
      <c r="X956" s="766"/>
      <c r="Y956" s="766"/>
      <c r="Z956" s="766"/>
    </row>
    <row r="957" spans="1:26" ht="15.75" customHeight="1" x14ac:dyDescent="0.25">
      <c r="A957" s="766"/>
      <c r="B957" s="766"/>
      <c r="C957" s="766"/>
      <c r="D957" s="766"/>
      <c r="E957" s="766"/>
      <c r="F957" s="766"/>
      <c r="G957" s="766"/>
      <c r="H957" s="766"/>
      <c r="I957" s="766"/>
      <c r="J957" s="766"/>
      <c r="K957" s="766"/>
      <c r="L957" s="766"/>
      <c r="M957" s="766"/>
      <c r="N957" s="766"/>
      <c r="O957" s="766"/>
      <c r="P957" s="766"/>
      <c r="Q957" s="766"/>
      <c r="R957" s="766"/>
      <c r="S957" s="766"/>
      <c r="T957" s="766"/>
      <c r="U957" s="766"/>
      <c r="V957" s="766"/>
      <c r="W957" s="766"/>
      <c r="X957" s="766"/>
      <c r="Y957" s="766"/>
      <c r="Z957" s="766"/>
    </row>
    <row r="958" spans="1:26" ht="15.75" customHeight="1" x14ac:dyDescent="0.25">
      <c r="A958" s="766"/>
      <c r="B958" s="766"/>
      <c r="C958" s="766"/>
      <c r="D958" s="766"/>
      <c r="E958" s="766"/>
      <c r="F958" s="766"/>
      <c r="G958" s="766"/>
      <c r="H958" s="766"/>
      <c r="I958" s="766"/>
      <c r="J958" s="766"/>
      <c r="K958" s="766"/>
      <c r="L958" s="766"/>
      <c r="M958" s="766"/>
      <c r="N958" s="766"/>
      <c r="O958" s="766"/>
      <c r="P958" s="766"/>
      <c r="Q958" s="766"/>
      <c r="R958" s="766"/>
      <c r="S958" s="766"/>
      <c r="T958" s="766"/>
      <c r="U958" s="766"/>
      <c r="V958" s="766"/>
      <c r="W958" s="766"/>
      <c r="X958" s="766"/>
      <c r="Y958" s="766"/>
      <c r="Z958" s="766"/>
    </row>
    <row r="959" spans="1:26" ht="15.75" customHeight="1" x14ac:dyDescent="0.25">
      <c r="A959" s="766"/>
      <c r="B959" s="766"/>
      <c r="C959" s="766"/>
      <c r="D959" s="766"/>
      <c r="E959" s="766"/>
      <c r="F959" s="766"/>
      <c r="G959" s="766"/>
      <c r="H959" s="766"/>
      <c r="I959" s="766"/>
      <c r="J959" s="766"/>
      <c r="K959" s="766"/>
      <c r="L959" s="766"/>
      <c r="M959" s="766"/>
      <c r="N959" s="766"/>
      <c r="O959" s="766"/>
      <c r="P959" s="766"/>
      <c r="Q959" s="766"/>
      <c r="R959" s="766"/>
      <c r="S959" s="766"/>
      <c r="T959" s="766"/>
      <c r="U959" s="766"/>
      <c r="V959" s="766"/>
      <c r="W959" s="766"/>
      <c r="X959" s="766"/>
      <c r="Y959" s="766"/>
      <c r="Z959" s="766"/>
    </row>
    <row r="960" spans="1:26" ht="15.75" customHeight="1" x14ac:dyDescent="0.25">
      <c r="A960" s="766"/>
      <c r="B960" s="766"/>
      <c r="C960" s="766"/>
      <c r="D960" s="766"/>
      <c r="E960" s="766"/>
      <c r="F960" s="766"/>
      <c r="G960" s="766"/>
      <c r="H960" s="766"/>
      <c r="I960" s="766"/>
      <c r="J960" s="766"/>
      <c r="K960" s="766"/>
      <c r="L960" s="766"/>
      <c r="M960" s="766"/>
      <c r="N960" s="766"/>
      <c r="O960" s="766"/>
      <c r="P960" s="766"/>
      <c r="Q960" s="766"/>
      <c r="R960" s="766"/>
      <c r="S960" s="766"/>
      <c r="T960" s="766"/>
      <c r="U960" s="766"/>
      <c r="V960" s="766"/>
      <c r="W960" s="766"/>
      <c r="X960" s="766"/>
      <c r="Y960" s="766"/>
      <c r="Z960" s="766"/>
    </row>
    <row r="961" spans="1:26" ht="15.75" customHeight="1" x14ac:dyDescent="0.25">
      <c r="A961" s="766"/>
      <c r="B961" s="766"/>
      <c r="C961" s="766"/>
      <c r="D961" s="766"/>
      <c r="E961" s="766"/>
      <c r="F961" s="766"/>
      <c r="G961" s="766"/>
      <c r="H961" s="766"/>
      <c r="I961" s="766"/>
      <c r="J961" s="766"/>
      <c r="K961" s="766"/>
      <c r="L961" s="766"/>
      <c r="M961" s="766"/>
      <c r="N961" s="766"/>
      <c r="O961" s="766"/>
      <c r="P961" s="766"/>
      <c r="Q961" s="766"/>
      <c r="R961" s="766"/>
      <c r="S961" s="766"/>
      <c r="T961" s="766"/>
      <c r="U961" s="766"/>
      <c r="V961" s="766"/>
      <c r="W961" s="766"/>
      <c r="X961" s="766"/>
      <c r="Y961" s="766"/>
      <c r="Z961" s="766"/>
    </row>
    <row r="962" spans="1:26" ht="15.75" customHeight="1" x14ac:dyDescent="0.25">
      <c r="A962" s="766"/>
      <c r="B962" s="766"/>
      <c r="C962" s="766"/>
      <c r="D962" s="766"/>
      <c r="E962" s="766"/>
      <c r="F962" s="766"/>
      <c r="G962" s="766"/>
      <c r="H962" s="766"/>
      <c r="I962" s="766"/>
      <c r="J962" s="766"/>
      <c r="K962" s="766"/>
      <c r="L962" s="766"/>
      <c r="M962" s="766"/>
      <c r="N962" s="766"/>
      <c r="O962" s="766"/>
      <c r="P962" s="766"/>
      <c r="Q962" s="766"/>
      <c r="R962" s="766"/>
      <c r="S962" s="766"/>
      <c r="T962" s="766"/>
      <c r="U962" s="766"/>
      <c r="V962" s="766"/>
      <c r="W962" s="766"/>
      <c r="X962" s="766"/>
      <c r="Y962" s="766"/>
      <c r="Z962" s="766"/>
    </row>
    <row r="963" spans="1:26" ht="15.75" customHeight="1" x14ac:dyDescent="0.25">
      <c r="A963" s="766"/>
      <c r="B963" s="766"/>
      <c r="C963" s="766"/>
      <c r="D963" s="766"/>
      <c r="E963" s="766"/>
      <c r="F963" s="766"/>
      <c r="G963" s="766"/>
      <c r="H963" s="766"/>
      <c r="I963" s="766"/>
      <c r="J963" s="766"/>
      <c r="K963" s="766"/>
      <c r="L963" s="766"/>
      <c r="M963" s="766"/>
      <c r="N963" s="766"/>
      <c r="O963" s="766"/>
      <c r="P963" s="766"/>
      <c r="Q963" s="766"/>
      <c r="R963" s="766"/>
      <c r="S963" s="766"/>
      <c r="T963" s="766"/>
      <c r="U963" s="766"/>
      <c r="V963" s="766"/>
      <c r="W963" s="766"/>
      <c r="X963" s="766"/>
      <c r="Y963" s="766"/>
      <c r="Z963" s="766"/>
    </row>
    <row r="964" spans="1:26" ht="15.75" customHeight="1" x14ac:dyDescent="0.25">
      <c r="A964" s="766"/>
      <c r="B964" s="766"/>
      <c r="C964" s="766"/>
      <c r="D964" s="766"/>
      <c r="E964" s="766"/>
      <c r="F964" s="766"/>
      <c r="G964" s="766"/>
      <c r="H964" s="766"/>
      <c r="I964" s="766"/>
      <c r="J964" s="766"/>
      <c r="K964" s="766"/>
      <c r="L964" s="766"/>
      <c r="M964" s="766"/>
      <c r="N964" s="766"/>
      <c r="O964" s="766"/>
      <c r="P964" s="766"/>
      <c r="Q964" s="766"/>
      <c r="R964" s="766"/>
      <c r="S964" s="766"/>
      <c r="T964" s="766"/>
      <c r="U964" s="766"/>
      <c r="V964" s="766"/>
      <c r="W964" s="766"/>
      <c r="X964" s="766"/>
      <c r="Y964" s="766"/>
      <c r="Z964" s="766"/>
    </row>
    <row r="965" spans="1:26" ht="15.75" customHeight="1" x14ac:dyDescent="0.25">
      <c r="A965" s="766"/>
      <c r="B965" s="766"/>
      <c r="C965" s="766"/>
      <c r="D965" s="766"/>
      <c r="E965" s="766"/>
      <c r="F965" s="766"/>
      <c r="G965" s="766"/>
      <c r="H965" s="766"/>
      <c r="I965" s="766"/>
      <c r="J965" s="766"/>
      <c r="K965" s="766"/>
      <c r="L965" s="766"/>
      <c r="M965" s="766"/>
      <c r="N965" s="766"/>
      <c r="O965" s="766"/>
      <c r="P965" s="766"/>
      <c r="Q965" s="766"/>
      <c r="R965" s="766"/>
      <c r="S965" s="766"/>
      <c r="T965" s="766"/>
      <c r="U965" s="766"/>
      <c r="V965" s="766"/>
      <c r="W965" s="766"/>
      <c r="X965" s="766"/>
      <c r="Y965" s="766"/>
      <c r="Z965" s="766"/>
    </row>
    <row r="966" spans="1:26" ht="15.75" customHeight="1" x14ac:dyDescent="0.25">
      <c r="A966" s="766"/>
      <c r="B966" s="766"/>
      <c r="C966" s="766"/>
      <c r="D966" s="766"/>
      <c r="E966" s="766"/>
      <c r="F966" s="766"/>
      <c r="G966" s="766"/>
      <c r="H966" s="766"/>
      <c r="I966" s="766"/>
      <c r="J966" s="766"/>
      <c r="K966" s="766"/>
      <c r="L966" s="766"/>
      <c r="M966" s="766"/>
      <c r="N966" s="766"/>
      <c r="O966" s="766"/>
      <c r="P966" s="766"/>
      <c r="Q966" s="766"/>
      <c r="R966" s="766"/>
      <c r="S966" s="766"/>
      <c r="T966" s="766"/>
      <c r="U966" s="766"/>
      <c r="V966" s="766"/>
      <c r="W966" s="766"/>
      <c r="X966" s="766"/>
      <c r="Y966" s="766"/>
      <c r="Z966" s="766"/>
    </row>
    <row r="967" spans="1:26" ht="15.75" customHeight="1" x14ac:dyDescent="0.25">
      <c r="A967" s="766"/>
      <c r="B967" s="766"/>
      <c r="C967" s="766"/>
      <c r="D967" s="766"/>
      <c r="E967" s="766"/>
      <c r="F967" s="766"/>
      <c r="G967" s="766"/>
      <c r="H967" s="766"/>
      <c r="I967" s="766"/>
      <c r="J967" s="766"/>
      <c r="K967" s="766"/>
      <c r="L967" s="766"/>
      <c r="M967" s="766"/>
      <c r="N967" s="766"/>
      <c r="O967" s="766"/>
      <c r="P967" s="766"/>
      <c r="Q967" s="766"/>
      <c r="R967" s="766"/>
      <c r="S967" s="766"/>
      <c r="T967" s="766"/>
      <c r="U967" s="766"/>
      <c r="V967" s="766"/>
      <c r="W967" s="766"/>
      <c r="X967" s="766"/>
      <c r="Y967" s="766"/>
      <c r="Z967" s="766"/>
    </row>
    <row r="968" spans="1:26" ht="15.75" customHeight="1" x14ac:dyDescent="0.25">
      <c r="A968" s="766"/>
      <c r="B968" s="766"/>
      <c r="C968" s="766"/>
      <c r="D968" s="766"/>
      <c r="E968" s="766"/>
      <c r="F968" s="766"/>
      <c r="G968" s="766"/>
      <c r="H968" s="766"/>
      <c r="I968" s="766"/>
      <c r="J968" s="766"/>
      <c r="K968" s="766"/>
      <c r="L968" s="766"/>
      <c r="M968" s="766"/>
      <c r="N968" s="766"/>
      <c r="O968" s="766"/>
      <c r="P968" s="766"/>
      <c r="Q968" s="766"/>
      <c r="R968" s="766"/>
      <c r="S968" s="766"/>
      <c r="T968" s="766"/>
      <c r="U968" s="766"/>
      <c r="V968" s="766"/>
      <c r="W968" s="766"/>
      <c r="X968" s="766"/>
      <c r="Y968" s="766"/>
      <c r="Z968" s="766"/>
    </row>
    <row r="969" spans="1:26" ht="15.75" customHeight="1" x14ac:dyDescent="0.25">
      <c r="A969" s="766"/>
      <c r="B969" s="766"/>
      <c r="C969" s="766"/>
      <c r="D969" s="766"/>
      <c r="E969" s="766"/>
      <c r="F969" s="766"/>
      <c r="G969" s="766"/>
      <c r="H969" s="766"/>
      <c r="I969" s="766"/>
      <c r="J969" s="766"/>
      <c r="K969" s="766"/>
      <c r="L969" s="766"/>
      <c r="M969" s="766"/>
      <c r="N969" s="766"/>
      <c r="O969" s="766"/>
      <c r="P969" s="766"/>
      <c r="Q969" s="766"/>
      <c r="R969" s="766"/>
      <c r="S969" s="766"/>
      <c r="T969" s="766"/>
      <c r="U969" s="766"/>
      <c r="V969" s="766"/>
      <c r="W969" s="766"/>
      <c r="X969" s="766"/>
      <c r="Y969" s="766"/>
      <c r="Z969" s="766"/>
    </row>
    <row r="970" spans="1:26" ht="15.75" customHeight="1" x14ac:dyDescent="0.25">
      <c r="A970" s="766"/>
      <c r="B970" s="766"/>
      <c r="C970" s="766"/>
      <c r="D970" s="766"/>
      <c r="E970" s="766"/>
      <c r="F970" s="766"/>
      <c r="G970" s="766"/>
      <c r="H970" s="766"/>
      <c r="I970" s="766"/>
      <c r="J970" s="766"/>
      <c r="K970" s="766"/>
      <c r="L970" s="766"/>
      <c r="M970" s="766"/>
      <c r="N970" s="766"/>
      <c r="O970" s="766"/>
      <c r="P970" s="766"/>
      <c r="Q970" s="766"/>
      <c r="R970" s="766"/>
      <c r="S970" s="766"/>
      <c r="T970" s="766"/>
      <c r="U970" s="766"/>
      <c r="V970" s="766"/>
      <c r="W970" s="766"/>
      <c r="X970" s="766"/>
      <c r="Y970" s="766"/>
      <c r="Z970" s="766"/>
    </row>
    <row r="971" spans="1:26" ht="15.75" customHeight="1" x14ac:dyDescent="0.25">
      <c r="A971" s="766"/>
      <c r="B971" s="766"/>
      <c r="C971" s="766"/>
      <c r="D971" s="766"/>
      <c r="E971" s="766"/>
      <c r="F971" s="766"/>
      <c r="G971" s="766"/>
      <c r="H971" s="766"/>
      <c r="I971" s="766"/>
      <c r="J971" s="766"/>
      <c r="K971" s="766"/>
      <c r="L971" s="766"/>
      <c r="M971" s="766"/>
      <c r="N971" s="766"/>
      <c r="O971" s="766"/>
      <c r="P971" s="766"/>
      <c r="Q971" s="766"/>
      <c r="R971" s="766"/>
      <c r="S971" s="766"/>
      <c r="T971" s="766"/>
      <c r="U971" s="766"/>
      <c r="V971" s="766"/>
      <c r="W971" s="766"/>
      <c r="X971" s="766"/>
      <c r="Y971" s="766"/>
      <c r="Z971" s="766"/>
    </row>
    <row r="972" spans="1:26" ht="15.75" customHeight="1" x14ac:dyDescent="0.25">
      <c r="A972" s="766"/>
      <c r="B972" s="766"/>
      <c r="C972" s="766"/>
      <c r="D972" s="766"/>
      <c r="E972" s="766"/>
      <c r="F972" s="766"/>
      <c r="G972" s="766"/>
      <c r="H972" s="766"/>
      <c r="I972" s="766"/>
      <c r="J972" s="766"/>
      <c r="K972" s="766"/>
      <c r="L972" s="766"/>
      <c r="M972" s="766"/>
      <c r="N972" s="766"/>
      <c r="O972" s="766"/>
      <c r="P972" s="766"/>
      <c r="Q972" s="766"/>
      <c r="R972" s="766"/>
      <c r="S972" s="766"/>
      <c r="T972" s="766"/>
      <c r="U972" s="766"/>
      <c r="V972" s="766"/>
      <c r="W972" s="766"/>
      <c r="X972" s="766"/>
      <c r="Y972" s="766"/>
      <c r="Z972" s="766"/>
    </row>
    <row r="973" spans="1:26" ht="15.75" customHeight="1" x14ac:dyDescent="0.25">
      <c r="A973" s="766"/>
      <c r="B973" s="766"/>
      <c r="C973" s="766"/>
      <c r="D973" s="766"/>
      <c r="E973" s="766"/>
      <c r="F973" s="766"/>
      <c r="G973" s="766"/>
      <c r="H973" s="766"/>
      <c r="I973" s="766"/>
      <c r="J973" s="766"/>
      <c r="K973" s="766"/>
      <c r="L973" s="766"/>
      <c r="M973" s="766"/>
      <c r="N973" s="766"/>
      <c r="O973" s="766"/>
      <c r="P973" s="766"/>
      <c r="Q973" s="766"/>
      <c r="R973" s="766"/>
      <c r="S973" s="766"/>
      <c r="T973" s="766"/>
      <c r="U973" s="766"/>
      <c r="V973" s="766"/>
      <c r="W973" s="766"/>
      <c r="X973" s="766"/>
      <c r="Y973" s="766"/>
      <c r="Z973" s="766"/>
    </row>
    <row r="974" spans="1:26" ht="15.75" customHeight="1" x14ac:dyDescent="0.25">
      <c r="A974" s="766"/>
      <c r="B974" s="766"/>
      <c r="C974" s="766"/>
      <c r="D974" s="766"/>
      <c r="E974" s="766"/>
      <c r="F974" s="766"/>
      <c r="G974" s="766"/>
      <c r="H974" s="766"/>
      <c r="I974" s="766"/>
      <c r="J974" s="766"/>
      <c r="K974" s="766"/>
      <c r="L974" s="766"/>
      <c r="M974" s="766"/>
      <c r="N974" s="766"/>
      <c r="O974" s="766"/>
      <c r="P974" s="766"/>
      <c r="Q974" s="766"/>
      <c r="R974" s="766"/>
      <c r="S974" s="766"/>
      <c r="T974" s="766"/>
      <c r="U974" s="766"/>
      <c r="V974" s="766"/>
      <c r="W974" s="766"/>
      <c r="X974" s="766"/>
      <c r="Y974" s="766"/>
      <c r="Z974" s="766"/>
    </row>
    <row r="975" spans="1:26" ht="15.75" customHeight="1" x14ac:dyDescent="0.25">
      <c r="A975" s="766"/>
      <c r="B975" s="766"/>
      <c r="C975" s="766"/>
      <c r="D975" s="766"/>
      <c r="E975" s="766"/>
      <c r="F975" s="766"/>
      <c r="G975" s="766"/>
      <c r="H975" s="766"/>
      <c r="I975" s="766"/>
      <c r="J975" s="766"/>
      <c r="K975" s="766"/>
      <c r="L975" s="766"/>
      <c r="M975" s="766"/>
      <c r="N975" s="766"/>
      <c r="O975" s="766"/>
      <c r="P975" s="766"/>
      <c r="Q975" s="766"/>
      <c r="R975" s="766"/>
      <c r="S975" s="766"/>
      <c r="T975" s="766"/>
      <c r="U975" s="766"/>
      <c r="V975" s="766"/>
      <c r="W975" s="766"/>
      <c r="X975" s="766"/>
      <c r="Y975" s="766"/>
      <c r="Z975" s="766"/>
    </row>
    <row r="976" spans="1:26" ht="15.75" customHeight="1" x14ac:dyDescent="0.25">
      <c r="A976" s="766"/>
      <c r="B976" s="766"/>
      <c r="C976" s="766"/>
      <c r="D976" s="766"/>
      <c r="E976" s="766"/>
      <c r="F976" s="766"/>
      <c r="G976" s="766"/>
      <c r="H976" s="766"/>
      <c r="I976" s="766"/>
      <c r="J976" s="766"/>
      <c r="K976" s="766"/>
      <c r="L976" s="766"/>
      <c r="M976" s="766"/>
      <c r="N976" s="766"/>
      <c r="O976" s="766"/>
      <c r="P976" s="766"/>
      <c r="Q976" s="766"/>
      <c r="R976" s="766"/>
      <c r="S976" s="766"/>
      <c r="T976" s="766"/>
      <c r="U976" s="766"/>
      <c r="V976" s="766"/>
      <c r="W976" s="766"/>
      <c r="X976" s="766"/>
      <c r="Y976" s="766"/>
      <c r="Z976" s="766"/>
    </row>
    <row r="977" spans="1:26" ht="15.75" customHeight="1" x14ac:dyDescent="0.25">
      <c r="A977" s="766"/>
      <c r="B977" s="766"/>
      <c r="C977" s="766"/>
      <c r="D977" s="766"/>
      <c r="E977" s="766"/>
      <c r="F977" s="766"/>
      <c r="G977" s="766"/>
      <c r="H977" s="766"/>
      <c r="I977" s="766"/>
      <c r="J977" s="766"/>
      <c r="K977" s="766"/>
      <c r="L977" s="766"/>
      <c r="M977" s="766"/>
      <c r="N977" s="766"/>
      <c r="O977" s="766"/>
      <c r="P977" s="766"/>
      <c r="Q977" s="766"/>
      <c r="R977" s="766"/>
      <c r="S977" s="766"/>
      <c r="T977" s="766"/>
      <c r="U977" s="766"/>
      <c r="V977" s="766"/>
      <c r="W977" s="766"/>
      <c r="X977" s="766"/>
      <c r="Y977" s="766"/>
      <c r="Z977" s="766"/>
    </row>
    <row r="978" spans="1:26" ht="15.75" customHeight="1" x14ac:dyDescent="0.25">
      <c r="A978" s="766"/>
      <c r="B978" s="766"/>
      <c r="C978" s="766"/>
      <c r="D978" s="766"/>
      <c r="E978" s="766"/>
      <c r="F978" s="766"/>
      <c r="G978" s="766"/>
      <c r="H978" s="766"/>
      <c r="I978" s="766"/>
      <c r="J978" s="766"/>
      <c r="K978" s="766"/>
      <c r="L978" s="766"/>
      <c r="M978" s="766"/>
      <c r="N978" s="766"/>
      <c r="O978" s="766"/>
      <c r="P978" s="766"/>
      <c r="Q978" s="766"/>
      <c r="R978" s="766"/>
      <c r="S978" s="766"/>
      <c r="T978" s="766"/>
      <c r="U978" s="766"/>
      <c r="V978" s="766"/>
      <c r="W978" s="766"/>
      <c r="X978" s="766"/>
      <c r="Y978" s="766"/>
      <c r="Z978" s="766"/>
    </row>
    <row r="979" spans="1:26" ht="15.75" customHeight="1" x14ac:dyDescent="0.25">
      <c r="A979" s="766"/>
      <c r="B979" s="766"/>
      <c r="C979" s="766"/>
      <c r="D979" s="766"/>
      <c r="E979" s="766"/>
      <c r="F979" s="766"/>
      <c r="G979" s="766"/>
      <c r="H979" s="766"/>
      <c r="I979" s="766"/>
      <c r="J979" s="766"/>
      <c r="K979" s="766"/>
      <c r="L979" s="766"/>
      <c r="M979" s="766"/>
      <c r="N979" s="766"/>
      <c r="O979" s="766"/>
      <c r="P979" s="766"/>
      <c r="Q979" s="766"/>
      <c r="R979" s="766"/>
      <c r="S979" s="766"/>
      <c r="T979" s="766"/>
      <c r="U979" s="766"/>
      <c r="V979" s="766"/>
      <c r="W979" s="766"/>
      <c r="X979" s="766"/>
      <c r="Y979" s="766"/>
      <c r="Z979" s="766"/>
    </row>
    <row r="980" spans="1:26" ht="15.75" customHeight="1" x14ac:dyDescent="0.25">
      <c r="A980" s="766"/>
      <c r="B980" s="766"/>
      <c r="C980" s="766"/>
      <c r="D980" s="766"/>
      <c r="E980" s="766"/>
      <c r="F980" s="766"/>
      <c r="G980" s="766"/>
      <c r="H980" s="766"/>
      <c r="I980" s="766"/>
      <c r="J980" s="766"/>
      <c r="K980" s="766"/>
      <c r="L980" s="766"/>
      <c r="M980" s="766"/>
      <c r="N980" s="766"/>
      <c r="O980" s="766"/>
      <c r="P980" s="766"/>
      <c r="Q980" s="766"/>
      <c r="R980" s="766"/>
      <c r="S980" s="766"/>
      <c r="T980" s="766"/>
      <c r="U980" s="766"/>
      <c r="V980" s="766"/>
      <c r="W980" s="766"/>
      <c r="X980" s="766"/>
      <c r="Y980" s="766"/>
      <c r="Z980" s="766"/>
    </row>
    <row r="981" spans="1:26" ht="15.75" customHeight="1" x14ac:dyDescent="0.25">
      <c r="A981" s="766"/>
      <c r="B981" s="766"/>
      <c r="C981" s="766"/>
      <c r="D981" s="766"/>
      <c r="E981" s="766"/>
      <c r="F981" s="766"/>
      <c r="G981" s="766"/>
      <c r="H981" s="766"/>
      <c r="I981" s="766"/>
      <c r="J981" s="766"/>
      <c r="K981" s="766"/>
      <c r="L981" s="766"/>
      <c r="M981" s="766"/>
      <c r="N981" s="766"/>
      <c r="O981" s="766"/>
      <c r="P981" s="766"/>
      <c r="Q981" s="766"/>
      <c r="R981" s="766"/>
      <c r="S981" s="766"/>
      <c r="T981" s="766"/>
      <c r="U981" s="766"/>
      <c r="V981" s="766"/>
      <c r="W981" s="766"/>
      <c r="X981" s="766"/>
      <c r="Y981" s="766"/>
      <c r="Z981" s="766"/>
    </row>
    <row r="982" spans="1:26" ht="15.75" customHeight="1" x14ac:dyDescent="0.25">
      <c r="A982" s="766"/>
      <c r="B982" s="766"/>
      <c r="C982" s="766"/>
      <c r="D982" s="766"/>
      <c r="E982" s="766"/>
      <c r="F982" s="766"/>
      <c r="G982" s="766"/>
      <c r="H982" s="766"/>
      <c r="I982" s="766"/>
      <c r="J982" s="766"/>
      <c r="K982" s="766"/>
      <c r="L982" s="766"/>
      <c r="M982" s="766"/>
      <c r="N982" s="766"/>
      <c r="O982" s="766"/>
      <c r="P982" s="766"/>
      <c r="Q982" s="766"/>
      <c r="R982" s="766"/>
      <c r="S982" s="766"/>
      <c r="T982" s="766"/>
      <c r="U982" s="766"/>
      <c r="V982" s="766"/>
      <c r="W982" s="766"/>
      <c r="X982" s="766"/>
      <c r="Y982" s="766"/>
      <c r="Z982" s="766"/>
    </row>
    <row r="983" spans="1:26" ht="15.75" customHeight="1" x14ac:dyDescent="0.25">
      <c r="A983" s="766"/>
      <c r="B983" s="766"/>
      <c r="C983" s="766"/>
      <c r="D983" s="766"/>
      <c r="E983" s="766"/>
      <c r="F983" s="766"/>
      <c r="G983" s="766"/>
      <c r="H983" s="766"/>
      <c r="I983" s="766"/>
      <c r="J983" s="766"/>
      <c r="K983" s="766"/>
      <c r="L983" s="766"/>
      <c r="M983" s="766"/>
      <c r="N983" s="766"/>
      <c r="O983" s="766"/>
      <c r="P983" s="766"/>
      <c r="Q983" s="766"/>
      <c r="R983" s="766"/>
      <c r="S983" s="766"/>
      <c r="T983" s="766"/>
      <c r="U983" s="766"/>
      <c r="V983" s="766"/>
      <c r="W983" s="766"/>
      <c r="X983" s="766"/>
      <c r="Y983" s="766"/>
      <c r="Z983" s="766"/>
    </row>
    <row r="984" spans="1:26" ht="15.75" customHeight="1" x14ac:dyDescent="0.25">
      <c r="A984" s="766"/>
      <c r="B984" s="766"/>
      <c r="C984" s="766"/>
      <c r="D984" s="766"/>
      <c r="E984" s="766"/>
      <c r="F984" s="766"/>
      <c r="G984" s="766"/>
      <c r="H984" s="766"/>
      <c r="I984" s="766"/>
      <c r="J984" s="766"/>
      <c r="K984" s="766"/>
      <c r="L984" s="766"/>
      <c r="M984" s="766"/>
      <c r="N984" s="766"/>
      <c r="O984" s="766"/>
      <c r="P984" s="766"/>
      <c r="Q984" s="766"/>
      <c r="R984" s="766"/>
      <c r="S984" s="766"/>
      <c r="T984" s="766"/>
      <c r="U984" s="766"/>
      <c r="V984" s="766"/>
      <c r="W984" s="766"/>
      <c r="X984" s="766"/>
      <c r="Y984" s="766"/>
      <c r="Z984" s="766"/>
    </row>
    <row r="985" spans="1:26" ht="15.75" customHeight="1" x14ac:dyDescent="0.25">
      <c r="A985" s="766"/>
      <c r="B985" s="766"/>
      <c r="C985" s="766"/>
      <c r="D985" s="766"/>
      <c r="E985" s="766"/>
      <c r="F985" s="766"/>
      <c r="G985" s="766"/>
      <c r="H985" s="766"/>
      <c r="I985" s="766"/>
      <c r="J985" s="766"/>
      <c r="K985" s="766"/>
      <c r="L985" s="766"/>
      <c r="M985" s="766"/>
      <c r="N985" s="766"/>
      <c r="O985" s="766"/>
      <c r="P985" s="766"/>
      <c r="Q985" s="766"/>
      <c r="R985" s="766"/>
      <c r="S985" s="766"/>
      <c r="T985" s="766"/>
      <c r="U985" s="766"/>
      <c r="V985" s="766"/>
      <c r="W985" s="766"/>
      <c r="X985" s="766"/>
      <c r="Y985" s="766"/>
      <c r="Z985" s="766"/>
    </row>
    <row r="986" spans="1:26" ht="15.75" customHeight="1" x14ac:dyDescent="0.25">
      <c r="A986" s="766"/>
      <c r="B986" s="766"/>
      <c r="C986" s="766"/>
      <c r="D986" s="766"/>
      <c r="E986" s="766"/>
      <c r="F986" s="766"/>
      <c r="G986" s="766"/>
      <c r="H986" s="766"/>
      <c r="I986" s="766"/>
      <c r="J986" s="766"/>
      <c r="K986" s="766"/>
      <c r="L986" s="766"/>
      <c r="M986" s="766"/>
      <c r="N986" s="766"/>
      <c r="O986" s="766"/>
      <c r="P986" s="766"/>
      <c r="Q986" s="766"/>
      <c r="R986" s="766"/>
      <c r="S986" s="766"/>
      <c r="T986" s="766"/>
      <c r="U986" s="766"/>
      <c r="V986" s="766"/>
      <c r="W986" s="766"/>
      <c r="X986" s="766"/>
      <c r="Y986" s="766"/>
      <c r="Z986" s="766"/>
    </row>
    <row r="987" spans="1:26" ht="15.75" customHeight="1" x14ac:dyDescent="0.25">
      <c r="A987" s="766"/>
      <c r="B987" s="766"/>
      <c r="C987" s="766"/>
      <c r="D987" s="766"/>
      <c r="E987" s="766"/>
      <c r="F987" s="766"/>
      <c r="G987" s="766"/>
      <c r="H987" s="766"/>
      <c r="I987" s="766"/>
      <c r="J987" s="766"/>
      <c r="K987" s="766"/>
      <c r="L987" s="766"/>
      <c r="M987" s="766"/>
      <c r="N987" s="766"/>
      <c r="O987" s="766"/>
      <c r="P987" s="766"/>
      <c r="Q987" s="766"/>
      <c r="R987" s="766"/>
      <c r="S987" s="766"/>
      <c r="T987" s="766"/>
      <c r="U987" s="766"/>
      <c r="V987" s="766"/>
      <c r="W987" s="766"/>
      <c r="X987" s="766"/>
      <c r="Y987" s="766"/>
      <c r="Z987" s="766"/>
    </row>
    <row r="988" spans="1:26" ht="15.75" customHeight="1" x14ac:dyDescent="0.25">
      <c r="A988" s="766"/>
      <c r="B988" s="766"/>
      <c r="C988" s="766"/>
      <c r="D988" s="766"/>
      <c r="E988" s="766"/>
      <c r="F988" s="766"/>
      <c r="G988" s="766"/>
      <c r="H988" s="766"/>
      <c r="I988" s="766"/>
      <c r="J988" s="766"/>
      <c r="K988" s="766"/>
      <c r="L988" s="766"/>
      <c r="M988" s="766"/>
      <c r="N988" s="766"/>
      <c r="O988" s="766"/>
      <c r="P988" s="766"/>
      <c r="Q988" s="766"/>
      <c r="R988" s="766"/>
      <c r="S988" s="766"/>
      <c r="T988" s="766"/>
      <c r="U988" s="766"/>
      <c r="V988" s="766"/>
      <c r="W988" s="766"/>
      <c r="X988" s="766"/>
      <c r="Y988" s="766"/>
      <c r="Z988" s="766"/>
    </row>
    <row r="989" spans="1:26" ht="15.75" customHeight="1" x14ac:dyDescent="0.25">
      <c r="A989" s="766"/>
      <c r="B989" s="766"/>
      <c r="C989" s="766"/>
      <c r="D989" s="766"/>
      <c r="E989" s="766"/>
      <c r="F989" s="766"/>
      <c r="G989" s="766"/>
      <c r="H989" s="766"/>
      <c r="I989" s="766"/>
      <c r="J989" s="766"/>
      <c r="K989" s="766"/>
      <c r="L989" s="766"/>
      <c r="M989" s="766"/>
      <c r="N989" s="766"/>
      <c r="O989" s="766"/>
      <c r="P989" s="766"/>
      <c r="Q989" s="766"/>
      <c r="R989" s="766"/>
      <c r="S989" s="766"/>
      <c r="T989" s="766"/>
      <c r="U989" s="766"/>
      <c r="V989" s="766"/>
      <c r="W989" s="766"/>
      <c r="X989" s="766"/>
      <c r="Y989" s="766"/>
      <c r="Z989" s="766"/>
    </row>
    <row r="990" spans="1:26" ht="15.75" customHeight="1" x14ac:dyDescent="0.25">
      <c r="A990" s="766"/>
      <c r="B990" s="766"/>
      <c r="C990" s="766"/>
      <c r="D990" s="766"/>
      <c r="E990" s="766"/>
      <c r="F990" s="766"/>
      <c r="G990" s="766"/>
      <c r="H990" s="766"/>
      <c r="I990" s="766"/>
      <c r="J990" s="766"/>
      <c r="K990" s="766"/>
      <c r="L990" s="766"/>
      <c r="M990" s="766"/>
      <c r="N990" s="766"/>
      <c r="O990" s="766"/>
      <c r="P990" s="766"/>
      <c r="Q990" s="766"/>
      <c r="R990" s="766"/>
      <c r="S990" s="766"/>
      <c r="T990" s="766"/>
      <c r="U990" s="766"/>
      <c r="V990" s="766"/>
      <c r="W990" s="766"/>
      <c r="X990" s="766"/>
      <c r="Y990" s="766"/>
      <c r="Z990" s="766"/>
    </row>
    <row r="991" spans="1:26" ht="15.75" customHeight="1" x14ac:dyDescent="0.25">
      <c r="A991" s="766"/>
      <c r="B991" s="766"/>
      <c r="C991" s="766"/>
      <c r="D991" s="766"/>
      <c r="E991" s="766"/>
      <c r="F991" s="766"/>
      <c r="G991" s="766"/>
      <c r="H991" s="766"/>
      <c r="I991" s="766"/>
      <c r="J991" s="766"/>
      <c r="K991" s="766"/>
      <c r="L991" s="766"/>
      <c r="M991" s="766"/>
      <c r="N991" s="766"/>
      <c r="O991" s="766"/>
      <c r="P991" s="766"/>
      <c r="Q991" s="766"/>
      <c r="R991" s="766"/>
      <c r="S991" s="766"/>
      <c r="T991" s="766"/>
      <c r="U991" s="766"/>
      <c r="V991" s="766"/>
      <c r="W991" s="766"/>
      <c r="X991" s="766"/>
      <c r="Y991" s="766"/>
      <c r="Z991" s="766"/>
    </row>
    <row r="992" spans="1:26" ht="15.75" customHeight="1" x14ac:dyDescent="0.25">
      <c r="A992" s="766"/>
      <c r="B992" s="766"/>
      <c r="C992" s="766"/>
      <c r="D992" s="766"/>
      <c r="E992" s="766"/>
      <c r="F992" s="766"/>
      <c r="G992" s="766"/>
      <c r="H992" s="766"/>
      <c r="I992" s="766"/>
      <c r="J992" s="766"/>
      <c r="K992" s="766"/>
      <c r="L992" s="766"/>
      <c r="M992" s="766"/>
      <c r="N992" s="766"/>
      <c r="O992" s="766"/>
      <c r="P992" s="766"/>
      <c r="Q992" s="766"/>
      <c r="R992" s="766"/>
      <c r="S992" s="766"/>
      <c r="T992" s="766"/>
      <c r="U992" s="766"/>
      <c r="V992" s="766"/>
      <c r="W992" s="766"/>
      <c r="X992" s="766"/>
      <c r="Y992" s="766"/>
      <c r="Z992" s="766"/>
    </row>
    <row r="993" spans="1:26" ht="15.75" customHeight="1" x14ac:dyDescent="0.25">
      <c r="A993" s="766"/>
      <c r="B993" s="766"/>
      <c r="C993" s="766"/>
      <c r="D993" s="766"/>
      <c r="E993" s="766"/>
      <c r="F993" s="766"/>
      <c r="G993" s="766"/>
      <c r="H993" s="766"/>
      <c r="I993" s="766"/>
      <c r="J993" s="766"/>
      <c r="K993" s="766"/>
      <c r="L993" s="766"/>
      <c r="M993" s="766"/>
      <c r="N993" s="766"/>
      <c r="O993" s="766"/>
      <c r="P993" s="766"/>
      <c r="Q993" s="766"/>
      <c r="R993" s="766"/>
      <c r="S993" s="766"/>
      <c r="T993" s="766"/>
      <c r="U993" s="766"/>
      <c r="V993" s="766"/>
      <c r="W993" s="766"/>
      <c r="X993" s="766"/>
      <c r="Y993" s="766"/>
      <c r="Z993" s="766"/>
    </row>
    <row r="994" spans="1:26" ht="15.75" customHeight="1" x14ac:dyDescent="0.25">
      <c r="A994" s="766"/>
      <c r="B994" s="766"/>
      <c r="C994" s="766"/>
      <c r="D994" s="766"/>
      <c r="E994" s="766"/>
      <c r="F994" s="766"/>
      <c r="G994" s="766"/>
      <c r="H994" s="766"/>
      <c r="I994" s="766"/>
      <c r="J994" s="766"/>
      <c r="K994" s="766"/>
      <c r="L994" s="766"/>
      <c r="M994" s="766"/>
      <c r="N994" s="766"/>
      <c r="O994" s="766"/>
      <c r="P994" s="766"/>
      <c r="Q994" s="766"/>
      <c r="R994" s="766"/>
      <c r="S994" s="766"/>
      <c r="T994" s="766"/>
      <c r="U994" s="766"/>
      <c r="V994" s="766"/>
      <c r="W994" s="766"/>
      <c r="X994" s="766"/>
      <c r="Y994" s="766"/>
      <c r="Z994" s="766"/>
    </row>
    <row r="995" spans="1:26" ht="15.75" customHeight="1" x14ac:dyDescent="0.25">
      <c r="A995" s="766"/>
      <c r="B995" s="766"/>
      <c r="C995" s="766"/>
      <c r="D995" s="766"/>
      <c r="E995" s="766"/>
      <c r="F995" s="766"/>
      <c r="G995" s="766"/>
      <c r="H995" s="766"/>
      <c r="I995" s="766"/>
      <c r="J995" s="766"/>
      <c r="K995" s="766"/>
      <c r="L995" s="766"/>
      <c r="M995" s="766"/>
      <c r="N995" s="766"/>
      <c r="O995" s="766"/>
      <c r="P995" s="766"/>
      <c r="Q995" s="766"/>
      <c r="R995" s="766"/>
      <c r="S995" s="766"/>
      <c r="T995" s="766"/>
      <c r="U995" s="766"/>
      <c r="V995" s="766"/>
      <c r="W995" s="766"/>
      <c r="X995" s="766"/>
      <c r="Y995" s="766"/>
      <c r="Z995" s="766"/>
    </row>
    <row r="996" spans="1:26" ht="15.75" customHeight="1" x14ac:dyDescent="0.25">
      <c r="A996" s="766"/>
      <c r="B996" s="766"/>
      <c r="C996" s="766"/>
      <c r="D996" s="766"/>
      <c r="E996" s="766"/>
      <c r="F996" s="766"/>
      <c r="G996" s="766"/>
      <c r="H996" s="766"/>
      <c r="I996" s="766"/>
      <c r="J996" s="766"/>
      <c r="K996" s="766"/>
      <c r="L996" s="766"/>
      <c r="M996" s="766"/>
      <c r="N996" s="766"/>
      <c r="O996" s="766"/>
      <c r="P996" s="766"/>
      <c r="Q996" s="766"/>
      <c r="R996" s="766"/>
      <c r="S996" s="766"/>
      <c r="T996" s="766"/>
      <c r="U996" s="766"/>
      <c r="V996" s="766"/>
      <c r="W996" s="766"/>
      <c r="X996" s="766"/>
      <c r="Y996" s="766"/>
      <c r="Z996" s="766"/>
    </row>
    <row r="997" spans="1:26" ht="15.75" customHeight="1" x14ac:dyDescent="0.25">
      <c r="A997" s="766"/>
      <c r="B997" s="766"/>
      <c r="C997" s="766"/>
      <c r="D997" s="766"/>
      <c r="E997" s="766"/>
      <c r="F997" s="766"/>
      <c r="G997" s="766"/>
      <c r="H997" s="766"/>
      <c r="I997" s="766"/>
      <c r="J997" s="766"/>
      <c r="K997" s="766"/>
      <c r="L997" s="766"/>
      <c r="M997" s="766"/>
      <c r="N997" s="766"/>
      <c r="O997" s="766"/>
      <c r="P997" s="766"/>
      <c r="Q997" s="766"/>
      <c r="R997" s="766"/>
      <c r="S997" s="766"/>
      <c r="T997" s="766"/>
      <c r="U997" s="766"/>
      <c r="V997" s="766"/>
      <c r="W997" s="766"/>
      <c r="X997" s="766"/>
      <c r="Y997" s="766"/>
      <c r="Z997" s="766"/>
    </row>
    <row r="998" spans="1:26" ht="15.75" customHeight="1" x14ac:dyDescent="0.25">
      <c r="A998" s="766"/>
      <c r="B998" s="766"/>
      <c r="C998" s="766"/>
      <c r="D998" s="766"/>
      <c r="E998" s="766"/>
      <c r="F998" s="766"/>
      <c r="G998" s="766"/>
      <c r="H998" s="766"/>
      <c r="I998" s="766"/>
      <c r="J998" s="766"/>
      <c r="K998" s="766"/>
      <c r="L998" s="766"/>
      <c r="M998" s="766"/>
      <c r="N998" s="766"/>
      <c r="O998" s="766"/>
      <c r="P998" s="766"/>
      <c r="Q998" s="766"/>
      <c r="R998" s="766"/>
      <c r="S998" s="766"/>
      <c r="T998" s="766"/>
      <c r="U998" s="766"/>
      <c r="V998" s="766"/>
      <c r="W998" s="766"/>
      <c r="X998" s="766"/>
      <c r="Y998" s="766"/>
      <c r="Z998" s="766"/>
    </row>
    <row r="999" spans="1:26" ht="15.75" customHeight="1" x14ac:dyDescent="0.25">
      <c r="A999" s="766"/>
      <c r="B999" s="766"/>
      <c r="C999" s="766"/>
      <c r="D999" s="766"/>
      <c r="E999" s="766"/>
      <c r="F999" s="766"/>
      <c r="G999" s="766"/>
      <c r="H999" s="766"/>
      <c r="I999" s="766"/>
      <c r="J999" s="766"/>
      <c r="K999" s="766"/>
      <c r="L999" s="766"/>
      <c r="M999" s="766"/>
      <c r="N999" s="766"/>
      <c r="O999" s="766"/>
      <c r="P999" s="766"/>
      <c r="Q999" s="766"/>
      <c r="R999" s="766"/>
      <c r="S999" s="766"/>
      <c r="T999" s="766"/>
      <c r="U999" s="766"/>
      <c r="V999" s="766"/>
      <c r="W999" s="766"/>
      <c r="X999" s="766"/>
      <c r="Y999" s="766"/>
      <c r="Z999" s="766"/>
    </row>
    <row r="1000" spans="1:26" ht="15.75" customHeight="1" x14ac:dyDescent="0.25">
      <c r="A1000" s="766"/>
      <c r="B1000" s="766"/>
      <c r="C1000" s="766"/>
      <c r="D1000" s="766"/>
      <c r="E1000" s="766"/>
      <c r="F1000" s="766"/>
      <c r="G1000" s="766"/>
      <c r="H1000" s="766"/>
      <c r="I1000" s="766"/>
      <c r="J1000" s="766"/>
      <c r="K1000" s="766"/>
      <c r="L1000" s="766"/>
      <c r="M1000" s="766"/>
      <c r="N1000" s="766"/>
      <c r="O1000" s="766"/>
      <c r="P1000" s="766"/>
      <c r="Q1000" s="766"/>
      <c r="R1000" s="766"/>
      <c r="S1000" s="766"/>
      <c r="T1000" s="766"/>
      <c r="U1000" s="766"/>
      <c r="V1000" s="766"/>
      <c r="W1000" s="766"/>
      <c r="X1000" s="766"/>
      <c r="Y1000" s="766"/>
      <c r="Z1000" s="766"/>
    </row>
  </sheetData>
  <sheetProtection algorithmName="SHA-512" hashValue="FqBxqjQlttNoZ28ZJZI/smopUnbjIR3pKU+xqK+WrMFZo1LyCLgcFlpFUakkTRZSdzNxd1Ik8i3wWW1GWMSarA==" saltValue="eJ5oaMpDnjHOfeRXV+mAoA==" spinCount="100000" sheet="1" objects="1" scenarios="1"/>
  <mergeCells count="66">
    <mergeCell ref="C27:E27"/>
    <mergeCell ref="C28:E28"/>
    <mergeCell ref="O27:Q27"/>
    <mergeCell ref="O28:Q28"/>
    <mergeCell ref="O29:Q29"/>
    <mergeCell ref="C29:E29"/>
    <mergeCell ref="O16:Q16"/>
    <mergeCell ref="O17:Q17"/>
    <mergeCell ref="O18:Q18"/>
    <mergeCell ref="O19:Q19"/>
    <mergeCell ref="O20:Q20"/>
    <mergeCell ref="O21:Q21"/>
    <mergeCell ref="O22:Q22"/>
    <mergeCell ref="C21:E21"/>
    <mergeCell ref="O23:Q23"/>
    <mergeCell ref="O24:Q24"/>
    <mergeCell ref="O25:Q25"/>
    <mergeCell ref="O26:Q26"/>
    <mergeCell ref="C22:E22"/>
    <mergeCell ref="C23:E23"/>
    <mergeCell ref="C24:E24"/>
    <mergeCell ref="C25:E25"/>
    <mergeCell ref="C26:E26"/>
    <mergeCell ref="C16:E16"/>
    <mergeCell ref="C17:E17"/>
    <mergeCell ref="C18:E18"/>
    <mergeCell ref="C19:E19"/>
    <mergeCell ref="C20:E20"/>
    <mergeCell ref="O13:Q13"/>
    <mergeCell ref="T13:U13"/>
    <mergeCell ref="O14:Q14"/>
    <mergeCell ref="O15:Q15"/>
    <mergeCell ref="C15:E15"/>
    <mergeCell ref="B10:C10"/>
    <mergeCell ref="C13:E13"/>
    <mergeCell ref="C14:E14"/>
    <mergeCell ref="I8:J8"/>
    <mergeCell ref="K8:L8"/>
    <mergeCell ref="I11:L11"/>
    <mergeCell ref="B8:C8"/>
    <mergeCell ref="E7:G7"/>
    <mergeCell ref="F8:G8"/>
    <mergeCell ref="B9:C9"/>
    <mergeCell ref="F9:G9"/>
    <mergeCell ref="B2:Q2"/>
    <mergeCell ref="B3:Q3"/>
    <mergeCell ref="B4:Q4"/>
    <mergeCell ref="B5:Q5"/>
    <mergeCell ref="B7:C7"/>
    <mergeCell ref="H7:L7"/>
    <mergeCell ref="C34:E34"/>
    <mergeCell ref="C35:E35"/>
    <mergeCell ref="C43:E43"/>
    <mergeCell ref="O43:Q43"/>
    <mergeCell ref="C36:E36"/>
    <mergeCell ref="C37:E37"/>
    <mergeCell ref="C38:E38"/>
    <mergeCell ref="C39:E39"/>
    <mergeCell ref="C40:E40"/>
    <mergeCell ref="C41:E41"/>
    <mergeCell ref="C42:E42"/>
    <mergeCell ref="O33:Q33"/>
    <mergeCell ref="C30:E30"/>
    <mergeCell ref="C31:E31"/>
    <mergeCell ref="C32:E32"/>
    <mergeCell ref="C33:E33"/>
  </mergeCells>
  <conditionalFormatting sqref="N14:N43">
    <cfRule type="cellIs" dxfId="2" priority="1" operator="equal">
      <formula>1</formula>
    </cfRule>
  </conditionalFormatting>
  <conditionalFormatting sqref="F14:F43">
    <cfRule type="cellIs" dxfId="1" priority="2" operator="equal">
      <formula>"NH"</formula>
    </cfRule>
  </conditionalFormatting>
  <conditionalFormatting sqref="F14:F43">
    <cfRule type="cellIs" dxfId="0" priority="3" operator="equal">
      <formula>"H"</formula>
    </cfRule>
  </conditionalFormatting>
  <printOptions horizontalCentered="1"/>
  <pageMargins left="0.39370078740157483" right="0.19685039370078741" top="0.59055118110236227" bottom="0.39370078740157483" header="0" footer="0"/>
  <pageSetup scale="76" orientation="landscape"/>
  <drawing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showGridLines="0" workbookViewId="0">
      <selection activeCell="F9" sqref="F9"/>
    </sheetView>
  </sheetViews>
  <sheetFormatPr baseColWidth="10" defaultColWidth="14.42578125" defaultRowHeight="15" customHeight="1" x14ac:dyDescent="0.2"/>
  <cols>
    <col min="1" max="1" width="3.42578125" style="261" customWidth="1"/>
    <col min="2" max="2" width="17.140625" style="261" bestFit="1" customWidth="1"/>
    <col min="3" max="3" width="33" style="261" bestFit="1" customWidth="1"/>
    <col min="4" max="4" width="29.42578125" style="261" bestFit="1" customWidth="1"/>
    <col min="5" max="5" width="12.42578125" style="261" bestFit="1" customWidth="1"/>
    <col min="6" max="6" width="26" style="261" customWidth="1"/>
    <col min="7" max="7" width="16.85546875" style="261" customWidth="1"/>
    <col min="8" max="8" width="15.28515625" style="261" customWidth="1"/>
    <col min="9" max="9" width="30.28515625" style="261" customWidth="1"/>
    <col min="10" max="26" width="11.42578125" style="261" customWidth="1"/>
    <col min="27" max="16384" width="14.42578125" style="261"/>
  </cols>
  <sheetData>
    <row r="1" spans="1:26" ht="34.5" customHeight="1" x14ac:dyDescent="0.3">
      <c r="A1" s="276"/>
      <c r="B1" s="279" t="s">
        <v>0</v>
      </c>
      <c r="C1" s="280"/>
      <c r="D1" s="280"/>
      <c r="E1" s="280"/>
      <c r="F1" s="280"/>
      <c r="G1" s="280"/>
      <c r="H1" s="280"/>
      <c r="I1" s="266"/>
      <c r="J1" s="9"/>
      <c r="K1" s="9"/>
      <c r="L1" s="9"/>
      <c r="M1" s="9"/>
      <c r="N1" s="9"/>
      <c r="O1" s="9"/>
      <c r="P1" s="9"/>
      <c r="Q1" s="9"/>
      <c r="R1" s="9"/>
      <c r="S1" s="9"/>
      <c r="T1" s="9"/>
      <c r="U1" s="9"/>
      <c r="V1" s="9"/>
      <c r="W1" s="9"/>
      <c r="X1" s="9"/>
      <c r="Y1" s="9"/>
      <c r="Z1" s="9"/>
    </row>
    <row r="2" spans="1:26" ht="32.25" customHeight="1" x14ac:dyDescent="0.25">
      <c r="A2" s="277"/>
      <c r="B2" s="281" t="str">
        <f>+'1_ENTREGA'!A2</f>
        <v>Invitación Pública N° VA-023-2020</v>
      </c>
      <c r="C2" s="282"/>
      <c r="D2" s="282"/>
      <c r="E2" s="282"/>
      <c r="F2" s="282"/>
      <c r="G2" s="282"/>
      <c r="H2" s="282"/>
      <c r="I2" s="268"/>
      <c r="J2" s="9"/>
      <c r="K2" s="9"/>
      <c r="L2" s="9"/>
      <c r="M2" s="9"/>
      <c r="N2" s="9"/>
      <c r="O2" s="9"/>
      <c r="P2" s="9"/>
      <c r="Q2" s="9"/>
      <c r="R2" s="9"/>
      <c r="S2" s="9"/>
      <c r="T2" s="9"/>
      <c r="U2" s="9"/>
      <c r="V2" s="9"/>
      <c r="W2" s="9"/>
      <c r="X2" s="9"/>
      <c r="Y2" s="9"/>
      <c r="Z2" s="9"/>
    </row>
    <row r="3" spans="1:26" ht="70.5" customHeight="1" x14ac:dyDescent="0.2">
      <c r="A3" s="278"/>
      <c r="B3" s="283" t="str">
        <f>+'1_ENTREGA'!A4</f>
        <v>Ejecutar las obras civiles, redes eléctricas y de seguridad electrónica para la adecuación de los niveles 2° y 3° de la Biblioteca Central Carlos Gaviria Díaz, ubicada en el Bloque 8 de la Universidad de Antioquia, de acuerdo con los diseños y especificaciones técnicas entregadas por la Universidad, bajo la modalidad de precios unitarios fijos no reajustables, de conformidad con los diseños técnicos (planos Anexo 9 y especificaciones técnicas Anexo 1) y los ítems contractuales, que hacen parte integral del contrato</v>
      </c>
      <c r="C3" s="282"/>
      <c r="D3" s="282"/>
      <c r="E3" s="282"/>
      <c r="F3" s="282"/>
      <c r="G3" s="282"/>
      <c r="H3" s="282"/>
      <c r="I3" s="268"/>
      <c r="J3" s="9"/>
      <c r="K3" s="9"/>
      <c r="L3" s="9"/>
      <c r="M3" s="9"/>
      <c r="N3" s="9"/>
      <c r="O3" s="9"/>
      <c r="P3" s="9"/>
      <c r="Q3" s="9"/>
      <c r="R3" s="9"/>
      <c r="S3" s="9"/>
      <c r="T3" s="9"/>
      <c r="U3" s="9"/>
      <c r="V3" s="9"/>
      <c r="W3" s="9"/>
      <c r="X3" s="9"/>
      <c r="Y3" s="9"/>
      <c r="Z3" s="9"/>
    </row>
    <row r="4" spans="1:26" ht="18" customHeight="1" x14ac:dyDescent="0.2">
      <c r="A4" s="271" t="s">
        <v>27</v>
      </c>
      <c r="B4" s="274"/>
      <c r="C4" s="274"/>
      <c r="D4" s="274"/>
      <c r="E4" s="274"/>
      <c r="F4" s="274"/>
      <c r="G4" s="274"/>
      <c r="H4" s="274"/>
      <c r="I4" s="272"/>
      <c r="J4" s="9"/>
      <c r="K4" s="9"/>
      <c r="L4" s="9"/>
      <c r="M4" s="9"/>
      <c r="N4" s="9"/>
      <c r="O4" s="9"/>
      <c r="P4" s="9"/>
      <c r="Q4" s="9"/>
      <c r="R4" s="9"/>
      <c r="S4" s="9"/>
      <c r="T4" s="9"/>
      <c r="U4" s="9"/>
      <c r="V4" s="9"/>
      <c r="W4" s="9"/>
      <c r="X4" s="9"/>
      <c r="Y4" s="9"/>
      <c r="Z4" s="9"/>
    </row>
    <row r="5" spans="1:26" ht="33" customHeight="1" x14ac:dyDescent="0.25">
      <c r="A5" s="273" t="s">
        <v>28</v>
      </c>
      <c r="B5" s="274"/>
      <c r="C5" s="272"/>
      <c r="D5" s="10"/>
      <c r="E5" s="11"/>
      <c r="F5" s="11"/>
      <c r="G5" s="11"/>
      <c r="H5" s="11"/>
      <c r="I5" s="12"/>
      <c r="J5" s="9"/>
      <c r="K5" s="9"/>
      <c r="L5" s="9"/>
      <c r="M5" s="9"/>
      <c r="N5" s="9"/>
      <c r="O5" s="9"/>
      <c r="P5" s="9"/>
      <c r="Q5" s="9"/>
      <c r="R5" s="9"/>
      <c r="S5" s="9"/>
      <c r="T5" s="9"/>
      <c r="U5" s="9"/>
      <c r="V5" s="9"/>
      <c r="W5" s="9"/>
      <c r="X5" s="9"/>
      <c r="Y5" s="9"/>
      <c r="Z5" s="9"/>
    </row>
    <row r="6" spans="1:26" ht="46.5" customHeight="1" x14ac:dyDescent="0.2">
      <c r="A6" s="13" t="s">
        <v>29</v>
      </c>
      <c r="B6" s="14" t="s">
        <v>30</v>
      </c>
      <c r="C6" s="14" t="s">
        <v>31</v>
      </c>
      <c r="D6" s="13" t="s">
        <v>32</v>
      </c>
      <c r="E6" s="14" t="s">
        <v>33</v>
      </c>
      <c r="F6" s="14" t="s">
        <v>34</v>
      </c>
      <c r="G6" s="14" t="s">
        <v>35</v>
      </c>
      <c r="H6" s="14" t="s">
        <v>36</v>
      </c>
      <c r="I6" s="14" t="s">
        <v>37</v>
      </c>
      <c r="J6" s="9"/>
      <c r="K6" s="9"/>
      <c r="L6" s="9"/>
      <c r="M6" s="9"/>
      <c r="N6" s="9"/>
      <c r="O6" s="9"/>
      <c r="P6" s="9"/>
      <c r="Q6" s="9"/>
      <c r="R6" s="9"/>
      <c r="S6" s="9"/>
      <c r="T6" s="9"/>
      <c r="U6" s="9"/>
      <c r="V6" s="9"/>
      <c r="W6" s="9"/>
      <c r="X6" s="9"/>
      <c r="Y6" s="9"/>
      <c r="Z6" s="9"/>
    </row>
    <row r="7" spans="1:26" ht="71.25" x14ac:dyDescent="0.2">
      <c r="A7" s="15">
        <f>IF('1_ENTREGA'!A8="","",'1_ENTREGA'!A8)</f>
        <v>1</v>
      </c>
      <c r="B7" s="16">
        <v>44180.984756944446</v>
      </c>
      <c r="C7" s="17" t="s">
        <v>38</v>
      </c>
      <c r="D7" s="18" t="str">
        <f t="shared" ref="D7:D36" si="0">IF(A7="","",VLOOKUP(A7,LISTA_OFERENTES,2,FALSE))</f>
        <v>LUIS ENRIQUE OYOLA QUINTERO</v>
      </c>
      <c r="E7" s="19">
        <v>73077245</v>
      </c>
      <c r="F7" s="19" t="s">
        <v>6</v>
      </c>
      <c r="G7" s="20" t="s">
        <v>39</v>
      </c>
      <c r="H7" s="21">
        <v>176410512</v>
      </c>
      <c r="I7" s="22" t="s">
        <v>650</v>
      </c>
      <c r="J7" s="9"/>
      <c r="K7" s="9"/>
      <c r="L7" s="9"/>
      <c r="M7" s="9"/>
      <c r="N7" s="9"/>
      <c r="O7" s="9"/>
      <c r="P7" s="9"/>
      <c r="Q7" s="9"/>
      <c r="R7" s="9"/>
      <c r="S7" s="9"/>
      <c r="T7" s="9"/>
      <c r="U7" s="9"/>
      <c r="V7" s="9"/>
      <c r="W7" s="9"/>
      <c r="X7" s="9"/>
      <c r="Y7" s="9"/>
      <c r="Z7" s="9"/>
    </row>
    <row r="8" spans="1:26" ht="71.25" x14ac:dyDescent="0.2">
      <c r="A8" s="15">
        <f>IF('1_ENTREGA'!A9="","",'1_ENTREGA'!A9)</f>
        <v>2</v>
      </c>
      <c r="B8" s="16">
        <v>44181.391203703701</v>
      </c>
      <c r="C8" s="23" t="s">
        <v>40</v>
      </c>
      <c r="D8" s="18" t="str">
        <f t="shared" si="0"/>
        <v>PERAZZA S.A.S.</v>
      </c>
      <c r="E8" s="19">
        <v>9001567002</v>
      </c>
      <c r="F8" s="19" t="s">
        <v>41</v>
      </c>
      <c r="G8" s="20" t="s">
        <v>42</v>
      </c>
      <c r="H8" s="21">
        <v>150146250</v>
      </c>
      <c r="I8" s="22" t="s">
        <v>650</v>
      </c>
      <c r="J8" s="9"/>
      <c r="K8" s="9"/>
      <c r="L8" s="9"/>
      <c r="M8" s="9"/>
      <c r="N8" s="9"/>
      <c r="O8" s="9"/>
      <c r="P8" s="9"/>
      <c r="Q8" s="9"/>
      <c r="R8" s="9"/>
      <c r="S8" s="9"/>
      <c r="T8" s="9"/>
      <c r="U8" s="9"/>
      <c r="V8" s="9"/>
      <c r="W8" s="9"/>
      <c r="X8" s="9"/>
      <c r="Y8" s="9"/>
      <c r="Z8" s="9"/>
    </row>
    <row r="9" spans="1:26" ht="48.75" customHeight="1" x14ac:dyDescent="0.2">
      <c r="A9" s="15">
        <f>IF('1_ENTREGA'!A10="","",'1_ENTREGA'!A10)</f>
        <v>3</v>
      </c>
      <c r="B9" s="16">
        <v>44181.418032407404</v>
      </c>
      <c r="C9" s="23" t="s">
        <v>43</v>
      </c>
      <c r="D9" s="18" t="str">
        <f t="shared" si="0"/>
        <v>DISTRIBUCIONES EN ELECTRICIDAD Y COMUNICACIONES SAS</v>
      </c>
      <c r="E9" s="19">
        <v>9003895994</v>
      </c>
      <c r="F9" s="19" t="s">
        <v>44</v>
      </c>
      <c r="G9" s="20" t="s">
        <v>45</v>
      </c>
      <c r="H9" s="21">
        <v>170140813</v>
      </c>
      <c r="I9" s="22"/>
      <c r="J9" s="9"/>
      <c r="K9" s="9"/>
      <c r="L9" s="9"/>
      <c r="M9" s="9"/>
      <c r="N9" s="9"/>
      <c r="O9" s="9"/>
      <c r="P9" s="9"/>
      <c r="Q9" s="9"/>
      <c r="R9" s="9"/>
      <c r="S9" s="9"/>
      <c r="T9" s="9"/>
      <c r="U9" s="9"/>
      <c r="V9" s="9"/>
      <c r="W9" s="9"/>
      <c r="X9" s="9"/>
      <c r="Y9" s="9"/>
      <c r="Z9" s="9"/>
    </row>
    <row r="10" spans="1:26" ht="42" customHeight="1" x14ac:dyDescent="0.2">
      <c r="A10" s="15">
        <f>IF('1_ENTREGA'!A11="","",'1_ENTREGA'!A11)</f>
        <v>4</v>
      </c>
      <c r="B10" s="16">
        <v>44181.420289351852</v>
      </c>
      <c r="C10" s="23" t="s">
        <v>46</v>
      </c>
      <c r="D10" s="18" t="str">
        <f t="shared" si="0"/>
        <v>JORGE FERNANDO PRIETO MUÑOZ</v>
      </c>
      <c r="E10" s="19">
        <v>70557471</v>
      </c>
      <c r="F10" s="19" t="s">
        <v>8</v>
      </c>
      <c r="G10" s="20" t="s">
        <v>47</v>
      </c>
      <c r="H10" s="21">
        <v>180602713</v>
      </c>
      <c r="I10" s="22"/>
      <c r="J10" s="9"/>
      <c r="K10" s="9"/>
      <c r="L10" s="9"/>
      <c r="M10" s="9"/>
      <c r="N10" s="9"/>
      <c r="O10" s="9"/>
      <c r="P10" s="9"/>
      <c r="Q10" s="9"/>
      <c r="R10" s="9"/>
      <c r="S10" s="9"/>
      <c r="T10" s="9"/>
      <c r="U10" s="9"/>
      <c r="V10" s="9"/>
      <c r="W10" s="9"/>
      <c r="X10" s="9"/>
      <c r="Y10" s="9"/>
      <c r="Z10" s="9"/>
    </row>
    <row r="11" spans="1:26" ht="42" customHeight="1" x14ac:dyDescent="0.2">
      <c r="A11" s="15">
        <f>IF('1_ENTREGA'!A12="","",'1_ENTREGA'!A12)</f>
        <v>5</v>
      </c>
      <c r="B11" s="16">
        <v>44181.420405092591</v>
      </c>
      <c r="C11" s="23" t="s">
        <v>48</v>
      </c>
      <c r="D11" s="18" t="str">
        <f t="shared" si="0"/>
        <v>CONSTRUVALORES S.A.S.</v>
      </c>
      <c r="E11" s="19">
        <v>900518211</v>
      </c>
      <c r="F11" s="19" t="s">
        <v>49</v>
      </c>
      <c r="G11" s="20" t="s">
        <v>50</v>
      </c>
      <c r="H11" s="21">
        <v>177344216</v>
      </c>
      <c r="I11" s="22"/>
      <c r="J11" s="9"/>
      <c r="K11" s="9"/>
      <c r="L11" s="9"/>
      <c r="M11" s="9"/>
      <c r="N11" s="9"/>
      <c r="O11" s="9"/>
      <c r="P11" s="9"/>
      <c r="Q11" s="9"/>
      <c r="R11" s="9"/>
      <c r="S11" s="9"/>
      <c r="T11" s="9"/>
      <c r="U11" s="9"/>
      <c r="V11" s="9"/>
      <c r="W11" s="9"/>
      <c r="X11" s="9"/>
      <c r="Y11" s="9"/>
      <c r="Z11" s="9"/>
    </row>
    <row r="12" spans="1:26" ht="42" customHeight="1" x14ac:dyDescent="0.2">
      <c r="A12" s="15">
        <f>IF('1_ENTREGA'!A13="","",'1_ENTREGA'!A13)</f>
        <v>6</v>
      </c>
      <c r="B12" s="16">
        <v>44181.420567129629</v>
      </c>
      <c r="C12" s="23" t="s">
        <v>51</v>
      </c>
      <c r="D12" s="18" t="str">
        <f t="shared" si="0"/>
        <v>INGAP S.A.S.</v>
      </c>
      <c r="E12" s="19">
        <v>811047188</v>
      </c>
      <c r="F12" s="19" t="s">
        <v>52</v>
      </c>
      <c r="G12" s="20" t="s">
        <v>53</v>
      </c>
      <c r="H12" s="21">
        <v>170268397</v>
      </c>
      <c r="I12" s="22"/>
      <c r="J12" s="9"/>
      <c r="K12" s="9"/>
      <c r="L12" s="9"/>
      <c r="M12" s="9"/>
      <c r="N12" s="9"/>
      <c r="O12" s="9"/>
      <c r="P12" s="9"/>
      <c r="Q12" s="9"/>
      <c r="R12" s="9"/>
      <c r="S12" s="9"/>
      <c r="T12" s="9"/>
      <c r="U12" s="9"/>
      <c r="V12" s="9"/>
      <c r="W12" s="9"/>
      <c r="X12" s="9"/>
      <c r="Y12" s="9"/>
      <c r="Z12" s="9"/>
    </row>
    <row r="13" spans="1:26" ht="42" customHeight="1" x14ac:dyDescent="0.2">
      <c r="A13" s="15">
        <f>IF('1_ENTREGA'!A14="","",'1_ENTREGA'!A14)</f>
        <v>7</v>
      </c>
      <c r="B13" s="16">
        <v>44181.423611111109</v>
      </c>
      <c r="C13" s="23" t="s">
        <v>54</v>
      </c>
      <c r="D13" s="18" t="str">
        <f t="shared" si="0"/>
        <v>INVERSIONES FERNANDO IRAL</v>
      </c>
      <c r="E13" s="19">
        <v>900060697</v>
      </c>
      <c r="F13" s="19" t="s">
        <v>55</v>
      </c>
      <c r="G13" s="20" t="s">
        <v>56</v>
      </c>
      <c r="H13" s="21">
        <v>181105795</v>
      </c>
      <c r="I13" s="22"/>
      <c r="J13" s="9"/>
      <c r="K13" s="9"/>
      <c r="L13" s="9"/>
      <c r="M13" s="9"/>
      <c r="N13" s="9"/>
      <c r="O13" s="9"/>
      <c r="P13" s="9"/>
      <c r="Q13" s="9"/>
      <c r="R13" s="9"/>
      <c r="S13" s="9"/>
      <c r="T13" s="9"/>
      <c r="U13" s="9"/>
      <c r="V13" s="9"/>
      <c r="W13" s="9"/>
      <c r="X13" s="9"/>
      <c r="Y13" s="9"/>
      <c r="Z13" s="9"/>
    </row>
    <row r="14" spans="1:26" ht="42" customHeight="1" x14ac:dyDescent="0.2">
      <c r="A14" s="15">
        <f>IF('1_ENTREGA'!A15="","",'1_ENTREGA'!A15)</f>
        <v>8</v>
      </c>
      <c r="B14" s="16">
        <v>44181.425439814811</v>
      </c>
      <c r="C14" s="23" t="s">
        <v>57</v>
      </c>
      <c r="D14" s="18" t="str">
        <f t="shared" si="0"/>
        <v>ELECTROINGENIERIAS UPEGUI S.A.S.</v>
      </c>
      <c r="E14" s="19">
        <v>8000136172</v>
      </c>
      <c r="F14" s="19" t="s">
        <v>58</v>
      </c>
      <c r="G14" s="20" t="s">
        <v>59</v>
      </c>
      <c r="H14" s="21">
        <v>179698523</v>
      </c>
      <c r="I14" s="22"/>
      <c r="J14" s="9"/>
      <c r="K14" s="9"/>
      <c r="L14" s="9"/>
      <c r="M14" s="9"/>
      <c r="N14" s="9"/>
      <c r="O14" s="9"/>
      <c r="P14" s="9"/>
      <c r="Q14" s="9"/>
      <c r="R14" s="9"/>
      <c r="S14" s="9"/>
      <c r="T14" s="9"/>
      <c r="U14" s="9"/>
      <c r="V14" s="9"/>
      <c r="W14" s="9"/>
      <c r="X14" s="9"/>
      <c r="Y14" s="9"/>
      <c r="Z14" s="9"/>
    </row>
    <row r="15" spans="1:26" ht="42" customHeight="1" x14ac:dyDescent="0.2">
      <c r="A15" s="15">
        <f>IF('1_ENTREGA'!A16="","",'1_ENTREGA'!A16)</f>
        <v>9</v>
      </c>
      <c r="B15" s="16">
        <v>44181.426446759258</v>
      </c>
      <c r="C15" s="23" t="s">
        <v>60</v>
      </c>
      <c r="D15" s="18" t="str">
        <f t="shared" si="0"/>
        <v>OMAIRA RIAÑO MOLANO</v>
      </c>
      <c r="E15" s="19">
        <v>21021680</v>
      </c>
      <c r="F15" s="19" t="s">
        <v>10</v>
      </c>
      <c r="G15" s="20" t="s">
        <v>61</v>
      </c>
      <c r="H15" s="21">
        <v>186309810</v>
      </c>
      <c r="I15" s="22"/>
      <c r="J15" s="9"/>
      <c r="K15" s="9"/>
      <c r="L15" s="9"/>
      <c r="M15" s="9"/>
      <c r="N15" s="9"/>
      <c r="O15" s="9"/>
      <c r="P15" s="9"/>
      <c r="Q15" s="9"/>
      <c r="R15" s="9"/>
      <c r="S15" s="9"/>
      <c r="T15" s="9"/>
      <c r="U15" s="9"/>
      <c r="V15" s="9"/>
      <c r="W15" s="9"/>
      <c r="X15" s="9"/>
      <c r="Y15" s="9"/>
      <c r="Z15" s="9"/>
    </row>
    <row r="16" spans="1:26" ht="42" customHeight="1" x14ac:dyDescent="0.2">
      <c r="A16" s="15">
        <f>IF('1_ENTREGA'!A17="","",'1_ENTREGA'!A17)</f>
        <v>10</v>
      </c>
      <c r="B16" s="16">
        <v>44181.426736111112</v>
      </c>
      <c r="C16" s="23" t="s">
        <v>62</v>
      </c>
      <c r="D16" s="18" t="str">
        <f t="shared" si="0"/>
        <v>KA S.A.</v>
      </c>
      <c r="E16" s="19">
        <v>8301418595</v>
      </c>
      <c r="F16" s="19" t="s">
        <v>63</v>
      </c>
      <c r="G16" s="20" t="s">
        <v>64</v>
      </c>
      <c r="H16" s="21">
        <v>181052624</v>
      </c>
      <c r="I16" s="22"/>
      <c r="J16" s="9"/>
      <c r="K16" s="9"/>
      <c r="L16" s="9"/>
      <c r="M16" s="9"/>
      <c r="N16" s="9"/>
      <c r="O16" s="9"/>
      <c r="P16" s="9"/>
      <c r="Q16" s="9"/>
      <c r="R16" s="9"/>
      <c r="S16" s="9"/>
      <c r="T16" s="9"/>
      <c r="U16" s="9"/>
      <c r="V16" s="9"/>
      <c r="W16" s="9"/>
      <c r="X16" s="9"/>
      <c r="Y16" s="9"/>
      <c r="Z16" s="9"/>
    </row>
    <row r="17" spans="1:26" ht="42" customHeight="1" x14ac:dyDescent="0.2">
      <c r="A17" s="15">
        <f>IF('1_ENTREGA'!A18="","",'1_ENTREGA'!A18)</f>
        <v>11</v>
      </c>
      <c r="B17" s="16">
        <v>44181.427476851852</v>
      </c>
      <c r="C17" s="23" t="s">
        <v>65</v>
      </c>
      <c r="D17" s="18" t="str">
        <f t="shared" si="0"/>
        <v>OSCAR ADOLFO DIEZ YEPES</v>
      </c>
      <c r="E17" s="19">
        <v>70091345</v>
      </c>
      <c r="F17" s="19" t="s">
        <v>11</v>
      </c>
      <c r="G17" s="20" t="s">
        <v>66</v>
      </c>
      <c r="H17" s="21">
        <v>181958804</v>
      </c>
      <c r="I17" s="22"/>
      <c r="J17" s="9"/>
      <c r="K17" s="9"/>
      <c r="L17" s="9"/>
      <c r="M17" s="9"/>
      <c r="N17" s="9"/>
      <c r="O17" s="9"/>
      <c r="P17" s="9"/>
      <c r="Q17" s="9"/>
      <c r="R17" s="9"/>
      <c r="S17" s="9"/>
      <c r="T17" s="9"/>
      <c r="U17" s="9"/>
      <c r="V17" s="9"/>
      <c r="W17" s="9"/>
      <c r="X17" s="9"/>
      <c r="Y17" s="9"/>
      <c r="Z17" s="9"/>
    </row>
    <row r="18" spans="1:26" ht="42" customHeight="1" x14ac:dyDescent="0.2">
      <c r="A18" s="15">
        <f>IF('1_ENTREGA'!A19="","",'1_ENTREGA'!A19)</f>
        <v>12</v>
      </c>
      <c r="B18" s="16">
        <v>44181.431550925925</v>
      </c>
      <c r="C18" s="23" t="s">
        <v>67</v>
      </c>
      <c r="D18" s="18" t="str">
        <f t="shared" si="0"/>
        <v>ANDRES ENRIQUE VASQUEZ GAVIRIA</v>
      </c>
      <c r="E18" s="19">
        <v>71755642</v>
      </c>
      <c r="F18" s="19" t="s">
        <v>12</v>
      </c>
      <c r="G18" s="20" t="s">
        <v>68</v>
      </c>
      <c r="H18" s="21">
        <v>186331323</v>
      </c>
      <c r="I18" s="22"/>
      <c r="J18" s="9"/>
      <c r="K18" s="9"/>
      <c r="L18" s="9"/>
      <c r="M18" s="9"/>
      <c r="N18" s="9"/>
      <c r="O18" s="9"/>
      <c r="P18" s="9"/>
      <c r="Q18" s="9"/>
      <c r="R18" s="9"/>
      <c r="S18" s="9"/>
      <c r="T18" s="9"/>
      <c r="U18" s="9"/>
      <c r="V18" s="9"/>
      <c r="W18" s="9"/>
      <c r="X18" s="9"/>
      <c r="Y18" s="9"/>
      <c r="Z18" s="9"/>
    </row>
    <row r="19" spans="1:26" ht="42" customHeight="1" x14ac:dyDescent="0.2">
      <c r="A19" s="15">
        <f>IF('1_ENTREGA'!A20="","",'1_ENTREGA'!A20)</f>
        <v>13</v>
      </c>
      <c r="B19" s="16">
        <v>44181.433321759258</v>
      </c>
      <c r="C19" s="23" t="s">
        <v>69</v>
      </c>
      <c r="D19" s="18" t="str">
        <f t="shared" si="0"/>
        <v>CESAR GIRALDO ATEHORTUA</v>
      </c>
      <c r="E19" s="19">
        <v>7547088</v>
      </c>
      <c r="F19" s="19" t="s">
        <v>13</v>
      </c>
      <c r="G19" s="20" t="s">
        <v>70</v>
      </c>
      <c r="H19" s="21">
        <v>176276909</v>
      </c>
      <c r="I19" s="22"/>
      <c r="J19" s="9"/>
      <c r="K19" s="9"/>
      <c r="L19" s="9"/>
      <c r="M19" s="9"/>
      <c r="N19" s="9"/>
      <c r="O19" s="9"/>
      <c r="P19" s="9"/>
      <c r="Q19" s="9"/>
      <c r="R19" s="9"/>
      <c r="S19" s="9"/>
      <c r="T19" s="9"/>
      <c r="U19" s="9"/>
      <c r="V19" s="9"/>
      <c r="W19" s="9"/>
      <c r="X19" s="9"/>
      <c r="Y19" s="9"/>
      <c r="Z19" s="9"/>
    </row>
    <row r="20" spans="1:26" ht="42" customHeight="1" x14ac:dyDescent="0.2">
      <c r="A20" s="15">
        <f>IF('1_ENTREGA'!A21="","",'1_ENTREGA'!A21)</f>
        <v>14</v>
      </c>
      <c r="B20" s="16">
        <v>44181.434016203704</v>
      </c>
      <c r="C20" s="23" t="s">
        <v>71</v>
      </c>
      <c r="D20" s="18" t="str">
        <f t="shared" si="0"/>
        <v>ACEROS Y CONCRETOS S.A.S.</v>
      </c>
      <c r="E20" s="19">
        <v>811002098</v>
      </c>
      <c r="F20" s="19" t="s">
        <v>72</v>
      </c>
      <c r="G20" s="20" t="s">
        <v>73</v>
      </c>
      <c r="H20" s="21">
        <v>182275223</v>
      </c>
      <c r="I20" s="22"/>
      <c r="J20" s="9"/>
      <c r="K20" s="9"/>
      <c r="L20" s="9"/>
      <c r="M20" s="9"/>
      <c r="N20" s="9"/>
      <c r="O20" s="9"/>
      <c r="P20" s="9"/>
      <c r="Q20" s="9"/>
      <c r="R20" s="9"/>
      <c r="S20" s="9"/>
      <c r="T20" s="9"/>
      <c r="U20" s="9"/>
      <c r="V20" s="9"/>
      <c r="W20" s="9"/>
      <c r="X20" s="9"/>
      <c r="Y20" s="9"/>
      <c r="Z20" s="9"/>
    </row>
    <row r="21" spans="1:26" ht="42" customHeight="1" x14ac:dyDescent="0.2">
      <c r="A21" s="15">
        <f>IF('1_ENTREGA'!A22="","",'1_ENTREGA'!A22)</f>
        <v>15</v>
      </c>
      <c r="B21" s="16">
        <v>44181.434363425928</v>
      </c>
      <c r="C21" s="23" t="s">
        <v>74</v>
      </c>
      <c r="D21" s="18" t="str">
        <f t="shared" si="0"/>
        <v>INGENEC S.A.S.</v>
      </c>
      <c r="E21" s="19">
        <v>900097960</v>
      </c>
      <c r="F21" s="19" t="s">
        <v>75</v>
      </c>
      <c r="G21" s="20" t="s">
        <v>76</v>
      </c>
      <c r="H21" s="21">
        <v>181802429</v>
      </c>
      <c r="I21" s="22"/>
      <c r="J21" s="9"/>
      <c r="K21" s="9"/>
      <c r="L21" s="9"/>
      <c r="M21" s="9"/>
      <c r="N21" s="9"/>
      <c r="O21" s="9"/>
      <c r="P21" s="9"/>
      <c r="Q21" s="9"/>
      <c r="R21" s="9"/>
      <c r="S21" s="9"/>
      <c r="T21" s="9"/>
      <c r="U21" s="9"/>
      <c r="V21" s="9"/>
      <c r="W21" s="9"/>
      <c r="X21" s="9"/>
      <c r="Y21" s="9"/>
      <c r="Z21" s="9"/>
    </row>
    <row r="22" spans="1:26" ht="42" customHeight="1" x14ac:dyDescent="0.2">
      <c r="A22" s="15">
        <f>IF('1_ENTREGA'!A23="","",'1_ENTREGA'!A23)</f>
        <v>16</v>
      </c>
      <c r="B22" s="16">
        <v>44181.437013888892</v>
      </c>
      <c r="C22" s="23" t="s">
        <v>77</v>
      </c>
      <c r="D22" s="18" t="str">
        <f t="shared" si="0"/>
        <v>ENECON SOCIEDAD POR ACCIONES SIMPLIFICADA</v>
      </c>
      <c r="E22" s="19">
        <v>8000477819</v>
      </c>
      <c r="F22" s="19" t="s">
        <v>78</v>
      </c>
      <c r="G22" s="20" t="s">
        <v>79</v>
      </c>
      <c r="H22" s="21">
        <v>185008698</v>
      </c>
      <c r="I22" s="22"/>
      <c r="J22" s="9"/>
      <c r="K22" s="9"/>
      <c r="L22" s="9"/>
      <c r="M22" s="9"/>
      <c r="N22" s="9"/>
      <c r="O22" s="9"/>
      <c r="P22" s="9"/>
      <c r="Q22" s="9"/>
      <c r="R22" s="9"/>
      <c r="S22" s="9"/>
      <c r="T22" s="9"/>
      <c r="U22" s="9"/>
      <c r="V22" s="9"/>
      <c r="W22" s="9"/>
      <c r="X22" s="9"/>
      <c r="Y22" s="9"/>
      <c r="Z22" s="9"/>
    </row>
    <row r="23" spans="1:26" ht="42" customHeight="1" x14ac:dyDescent="0.2">
      <c r="A23" s="15">
        <f>IF('1_ENTREGA'!A24="","",'1_ENTREGA'!A24)</f>
        <v>17</v>
      </c>
      <c r="B23" s="16">
        <v>44181.438055555554</v>
      </c>
      <c r="C23" s="23" t="s">
        <v>80</v>
      </c>
      <c r="D23" s="18" t="str">
        <f t="shared" si="0"/>
        <v>JOHN JAIRO VÁSQUEZ SUÁREZ</v>
      </c>
      <c r="E23" s="19">
        <v>8407211</v>
      </c>
      <c r="F23" s="19" t="s">
        <v>15</v>
      </c>
      <c r="G23" s="20" t="s">
        <v>81</v>
      </c>
      <c r="H23" s="21">
        <v>181148314</v>
      </c>
      <c r="I23" s="22"/>
      <c r="J23" s="9"/>
      <c r="K23" s="9"/>
      <c r="L23" s="9"/>
      <c r="M23" s="9"/>
      <c r="N23" s="9"/>
      <c r="O23" s="9"/>
      <c r="P23" s="9"/>
      <c r="Q23" s="9"/>
      <c r="R23" s="9"/>
      <c r="S23" s="9"/>
      <c r="T23" s="9"/>
      <c r="U23" s="9"/>
      <c r="V23" s="9"/>
      <c r="W23" s="9"/>
      <c r="X23" s="9"/>
      <c r="Y23" s="9"/>
      <c r="Z23" s="9"/>
    </row>
    <row r="24" spans="1:26" ht="42" customHeight="1" x14ac:dyDescent="0.2">
      <c r="A24" s="15">
        <f>IF('1_ENTREGA'!A25="","",'1_ENTREGA'!A25)</f>
        <v>18</v>
      </c>
      <c r="B24" s="16">
        <v>44181.438773148147</v>
      </c>
      <c r="C24" s="23" t="s">
        <v>82</v>
      </c>
      <c r="D24" s="18" t="str">
        <f t="shared" si="0"/>
        <v>GALA URBANA S.A.S.</v>
      </c>
      <c r="E24" s="19">
        <v>900971915</v>
      </c>
      <c r="F24" s="19" t="s">
        <v>83</v>
      </c>
      <c r="G24" s="20" t="s">
        <v>84</v>
      </c>
      <c r="H24" s="21">
        <v>184708889</v>
      </c>
      <c r="I24" s="22"/>
      <c r="J24" s="9"/>
      <c r="K24" s="9"/>
      <c r="L24" s="9"/>
      <c r="M24" s="9"/>
      <c r="N24" s="9"/>
      <c r="O24" s="9"/>
      <c r="P24" s="9"/>
      <c r="Q24" s="9"/>
      <c r="R24" s="9"/>
      <c r="S24" s="9"/>
      <c r="T24" s="9"/>
      <c r="U24" s="9"/>
      <c r="V24" s="9"/>
      <c r="W24" s="9"/>
      <c r="X24" s="9"/>
      <c r="Y24" s="9"/>
      <c r="Z24" s="9"/>
    </row>
    <row r="25" spans="1:26" ht="42" customHeight="1" x14ac:dyDescent="0.2">
      <c r="A25" s="15">
        <f>IF('1_ENTREGA'!A26="","",'1_ENTREGA'!A26)</f>
        <v>19</v>
      </c>
      <c r="B25" s="16">
        <v>44181.444328703707</v>
      </c>
      <c r="C25" s="23" t="s">
        <v>85</v>
      </c>
      <c r="D25" s="18" t="str">
        <f t="shared" si="0"/>
        <v>ANFER INGENIERIA S.A.S.</v>
      </c>
      <c r="E25" s="19">
        <v>805026870</v>
      </c>
      <c r="F25" s="19" t="s">
        <v>86</v>
      </c>
      <c r="G25" s="20" t="s">
        <v>87</v>
      </c>
      <c r="H25" s="21">
        <v>179346292</v>
      </c>
      <c r="I25" s="22"/>
      <c r="J25" s="9"/>
      <c r="K25" s="9"/>
      <c r="L25" s="9"/>
      <c r="M25" s="9"/>
      <c r="N25" s="9"/>
      <c r="O25" s="9"/>
      <c r="P25" s="9"/>
      <c r="Q25" s="9"/>
      <c r="R25" s="9"/>
      <c r="S25" s="9"/>
      <c r="T25" s="9"/>
      <c r="U25" s="9"/>
      <c r="V25" s="9"/>
      <c r="W25" s="9"/>
      <c r="X25" s="9"/>
      <c r="Y25" s="9"/>
      <c r="Z25" s="9"/>
    </row>
    <row r="26" spans="1:26" ht="42" customHeight="1" x14ac:dyDescent="0.2">
      <c r="A26" s="15">
        <f>IF('1_ENTREGA'!A27="","",'1_ENTREGA'!A27)</f>
        <v>20</v>
      </c>
      <c r="B26" s="16">
        <v>44181.451643518521</v>
      </c>
      <c r="C26" s="17" t="s">
        <v>88</v>
      </c>
      <c r="D26" s="18" t="str">
        <f t="shared" si="0"/>
        <v>CORE IP S.A.S.</v>
      </c>
      <c r="E26" s="19">
        <v>900945968</v>
      </c>
      <c r="F26" s="19" t="s">
        <v>89</v>
      </c>
      <c r="G26" s="20" t="s">
        <v>90</v>
      </c>
      <c r="H26" s="21">
        <v>183341084</v>
      </c>
      <c r="I26" s="22"/>
      <c r="J26" s="9"/>
      <c r="K26" s="9"/>
      <c r="L26" s="9"/>
      <c r="M26" s="9"/>
      <c r="N26" s="9"/>
      <c r="O26" s="9"/>
      <c r="P26" s="9"/>
      <c r="Q26" s="9"/>
      <c r="R26" s="9"/>
      <c r="S26" s="9"/>
      <c r="T26" s="9"/>
      <c r="U26" s="9"/>
      <c r="V26" s="9"/>
      <c r="W26" s="9"/>
      <c r="X26" s="9"/>
      <c r="Y26" s="9"/>
      <c r="Z26" s="9"/>
    </row>
    <row r="27" spans="1:26" ht="57" x14ac:dyDescent="0.2">
      <c r="A27" s="15">
        <f>IF('1_ENTREGA'!A28="","",'1_ENTREGA'!A28)</f>
        <v>21</v>
      </c>
      <c r="B27" s="16">
        <v>44181.455069444448</v>
      </c>
      <c r="C27" s="23" t="s">
        <v>91</v>
      </c>
      <c r="D27" s="18" t="str">
        <f t="shared" si="0"/>
        <v>CONSORCIO INTERNACIONAL DE SOLUCIONES INTEGRALES S.A.S.</v>
      </c>
      <c r="E27" s="19">
        <v>811012753</v>
      </c>
      <c r="F27" s="19" t="s">
        <v>92</v>
      </c>
      <c r="G27" s="20" t="s">
        <v>93</v>
      </c>
      <c r="H27" s="21">
        <v>184032177</v>
      </c>
      <c r="I27" s="22"/>
      <c r="J27" s="9"/>
      <c r="K27" s="9"/>
      <c r="L27" s="9"/>
      <c r="M27" s="9"/>
      <c r="N27" s="9"/>
      <c r="O27" s="9"/>
      <c r="P27" s="9"/>
      <c r="Q27" s="9"/>
      <c r="R27" s="9"/>
      <c r="S27" s="9"/>
      <c r="T27" s="9"/>
      <c r="U27" s="9"/>
      <c r="V27" s="9"/>
      <c r="W27" s="9"/>
      <c r="X27" s="9"/>
      <c r="Y27" s="9"/>
      <c r="Z27" s="9"/>
    </row>
    <row r="28" spans="1:26" ht="42" hidden="1" customHeight="1" x14ac:dyDescent="0.2">
      <c r="A28" s="15">
        <f>IF('1_ENTREGA'!A29="","",'1_ENTREGA'!A29)</f>
        <v>22</v>
      </c>
      <c r="B28" s="24"/>
      <c r="C28" s="25"/>
      <c r="D28" s="18" t="str">
        <f t="shared" si="0"/>
        <v>O7</v>
      </c>
      <c r="E28" s="26"/>
      <c r="F28" s="19"/>
      <c r="G28" s="19"/>
      <c r="H28" s="20"/>
      <c r="I28" s="22"/>
      <c r="J28" s="9"/>
      <c r="K28" s="9"/>
      <c r="L28" s="9"/>
      <c r="M28" s="9"/>
      <c r="N28" s="9"/>
      <c r="O28" s="9"/>
      <c r="P28" s="9"/>
      <c r="Q28" s="9"/>
      <c r="R28" s="9"/>
      <c r="S28" s="9"/>
      <c r="T28" s="9"/>
      <c r="U28" s="9"/>
      <c r="V28" s="9"/>
      <c r="W28" s="9"/>
      <c r="X28" s="9"/>
      <c r="Y28" s="9"/>
      <c r="Z28" s="9"/>
    </row>
    <row r="29" spans="1:26" ht="42" hidden="1" customHeight="1" x14ac:dyDescent="0.2">
      <c r="A29" s="15">
        <f>IF('1_ENTREGA'!A30="","",'1_ENTREGA'!A30)</f>
        <v>23</v>
      </c>
      <c r="B29" s="24"/>
      <c r="C29" s="25"/>
      <c r="D29" s="18" t="str">
        <f t="shared" si="0"/>
        <v>O8</v>
      </c>
      <c r="E29" s="26"/>
      <c r="F29" s="19"/>
      <c r="G29" s="19"/>
      <c r="H29" s="20"/>
      <c r="I29" s="22"/>
      <c r="J29" s="9"/>
      <c r="K29" s="9"/>
      <c r="L29" s="9"/>
      <c r="M29" s="9"/>
      <c r="N29" s="9"/>
      <c r="O29" s="9"/>
      <c r="P29" s="9"/>
      <c r="Q29" s="9"/>
      <c r="R29" s="9"/>
      <c r="S29" s="9"/>
      <c r="T29" s="9"/>
      <c r="U29" s="9"/>
      <c r="V29" s="9"/>
      <c r="W29" s="9"/>
      <c r="X29" s="9"/>
      <c r="Y29" s="9"/>
      <c r="Z29" s="9"/>
    </row>
    <row r="30" spans="1:26" ht="42" hidden="1" customHeight="1" x14ac:dyDescent="0.2">
      <c r="A30" s="15">
        <f>IF('1_ENTREGA'!A31="","",'1_ENTREGA'!A31)</f>
        <v>24</v>
      </c>
      <c r="B30" s="24"/>
      <c r="C30" s="25"/>
      <c r="D30" s="18" t="str">
        <f t="shared" si="0"/>
        <v>O9</v>
      </c>
      <c r="E30" s="26"/>
      <c r="F30" s="19"/>
      <c r="G30" s="19"/>
      <c r="H30" s="20"/>
      <c r="I30" s="22"/>
      <c r="J30" s="9"/>
      <c r="K30" s="9"/>
      <c r="L30" s="9"/>
      <c r="M30" s="9"/>
      <c r="N30" s="9"/>
      <c r="O30" s="9"/>
      <c r="P30" s="9"/>
      <c r="Q30" s="9"/>
      <c r="R30" s="9"/>
      <c r="S30" s="9"/>
      <c r="T30" s="9"/>
      <c r="U30" s="9"/>
      <c r="V30" s="9"/>
      <c r="W30" s="9"/>
      <c r="X30" s="9"/>
      <c r="Y30" s="9"/>
      <c r="Z30" s="9"/>
    </row>
    <row r="31" spans="1:26" ht="42" hidden="1" customHeight="1" x14ac:dyDescent="0.2">
      <c r="A31" s="15">
        <f>IF('1_ENTREGA'!A32="","",'1_ENTREGA'!A32)</f>
        <v>25</v>
      </c>
      <c r="B31" s="24"/>
      <c r="C31" s="25"/>
      <c r="D31" s="18" t="str">
        <f t="shared" si="0"/>
        <v>O10</v>
      </c>
      <c r="E31" s="26"/>
      <c r="F31" s="19"/>
      <c r="G31" s="19"/>
      <c r="H31" s="20"/>
      <c r="I31" s="22"/>
      <c r="J31" s="9"/>
      <c r="K31" s="9"/>
      <c r="L31" s="9"/>
      <c r="M31" s="9"/>
      <c r="N31" s="9"/>
      <c r="O31" s="9"/>
      <c r="P31" s="9"/>
      <c r="Q31" s="9"/>
      <c r="R31" s="9"/>
      <c r="S31" s="9"/>
      <c r="T31" s="9"/>
      <c r="U31" s="9"/>
      <c r="V31" s="9"/>
      <c r="W31" s="9"/>
      <c r="X31" s="9"/>
      <c r="Y31" s="9"/>
      <c r="Z31" s="9"/>
    </row>
    <row r="32" spans="1:26" ht="42" hidden="1" customHeight="1" x14ac:dyDescent="0.2">
      <c r="A32" s="15">
        <f>IF('1_ENTREGA'!A33="","",'1_ENTREGA'!A33)</f>
        <v>26</v>
      </c>
      <c r="B32" s="24"/>
      <c r="C32" s="25"/>
      <c r="D32" s="18" t="str">
        <f t="shared" si="0"/>
        <v>O11</v>
      </c>
      <c r="E32" s="26"/>
      <c r="F32" s="19"/>
      <c r="G32" s="19"/>
      <c r="H32" s="20"/>
      <c r="I32" s="22"/>
      <c r="J32" s="9"/>
      <c r="K32" s="9"/>
      <c r="L32" s="9"/>
      <c r="M32" s="9"/>
      <c r="N32" s="9"/>
      <c r="O32" s="9"/>
      <c r="P32" s="9"/>
      <c r="Q32" s="9"/>
      <c r="R32" s="9"/>
      <c r="S32" s="9"/>
      <c r="T32" s="9"/>
      <c r="U32" s="9"/>
      <c r="V32" s="9"/>
      <c r="W32" s="9"/>
      <c r="X32" s="9"/>
      <c r="Y32" s="9"/>
      <c r="Z32" s="9"/>
    </row>
    <row r="33" spans="1:26" ht="42" hidden="1" customHeight="1" x14ac:dyDescent="0.2">
      <c r="A33" s="15">
        <f>IF('1_ENTREGA'!A34="","",'1_ENTREGA'!A34)</f>
        <v>27</v>
      </c>
      <c r="B33" s="24"/>
      <c r="C33" s="25"/>
      <c r="D33" s="18" t="str">
        <f t="shared" si="0"/>
        <v>O12</v>
      </c>
      <c r="E33" s="26"/>
      <c r="F33" s="19"/>
      <c r="G33" s="19"/>
      <c r="H33" s="20"/>
      <c r="I33" s="22"/>
      <c r="J33" s="9"/>
      <c r="K33" s="9"/>
      <c r="L33" s="9"/>
      <c r="M33" s="9"/>
      <c r="N33" s="9"/>
      <c r="O33" s="9"/>
      <c r="P33" s="9"/>
      <c r="Q33" s="9"/>
      <c r="R33" s="9"/>
      <c r="S33" s="9"/>
      <c r="T33" s="9"/>
      <c r="U33" s="9"/>
      <c r="V33" s="9"/>
      <c r="W33" s="9"/>
      <c r="X33" s="9"/>
      <c r="Y33" s="9"/>
      <c r="Z33" s="9"/>
    </row>
    <row r="34" spans="1:26" ht="42" hidden="1" customHeight="1" x14ac:dyDescent="0.2">
      <c r="A34" s="15">
        <f>IF('1_ENTREGA'!A35="","",'1_ENTREGA'!A35)</f>
        <v>28</v>
      </c>
      <c r="B34" s="24"/>
      <c r="C34" s="25"/>
      <c r="D34" s="18" t="str">
        <f t="shared" si="0"/>
        <v>O13</v>
      </c>
      <c r="E34" s="26"/>
      <c r="F34" s="19"/>
      <c r="G34" s="19"/>
      <c r="H34" s="20"/>
      <c r="I34" s="22"/>
      <c r="J34" s="9"/>
      <c r="K34" s="9"/>
      <c r="L34" s="9"/>
      <c r="M34" s="9"/>
      <c r="N34" s="9"/>
      <c r="O34" s="9"/>
      <c r="P34" s="9"/>
      <c r="Q34" s="9"/>
      <c r="R34" s="9"/>
      <c r="S34" s="9"/>
      <c r="T34" s="9"/>
      <c r="U34" s="9"/>
      <c r="V34" s="9"/>
      <c r="W34" s="9"/>
      <c r="X34" s="9"/>
      <c r="Y34" s="9"/>
      <c r="Z34" s="9"/>
    </row>
    <row r="35" spans="1:26" ht="42" hidden="1" customHeight="1" x14ac:dyDescent="0.2">
      <c r="A35" s="15">
        <f>IF('1_ENTREGA'!A36="","",'1_ENTREGA'!A36)</f>
        <v>29</v>
      </c>
      <c r="B35" s="24"/>
      <c r="C35" s="25"/>
      <c r="D35" s="18" t="str">
        <f t="shared" si="0"/>
        <v>O14</v>
      </c>
      <c r="E35" s="26"/>
      <c r="F35" s="19"/>
      <c r="G35" s="19"/>
      <c r="H35" s="20"/>
      <c r="I35" s="22"/>
      <c r="J35" s="9"/>
      <c r="K35" s="9"/>
      <c r="L35" s="9"/>
      <c r="M35" s="9"/>
      <c r="N35" s="9"/>
      <c r="O35" s="9"/>
      <c r="P35" s="9"/>
      <c r="Q35" s="9"/>
      <c r="R35" s="9"/>
      <c r="S35" s="9"/>
      <c r="T35" s="9"/>
      <c r="U35" s="9"/>
      <c r="V35" s="9"/>
      <c r="W35" s="9"/>
      <c r="X35" s="9"/>
      <c r="Y35" s="9"/>
      <c r="Z35" s="9"/>
    </row>
    <row r="36" spans="1:26" ht="42" hidden="1" customHeight="1" x14ac:dyDescent="0.2">
      <c r="A36" s="15">
        <f>IF('1_ENTREGA'!A37="","",'1_ENTREGA'!A37)</f>
        <v>30</v>
      </c>
      <c r="B36" s="24"/>
      <c r="C36" s="25"/>
      <c r="D36" s="18" t="str">
        <f t="shared" si="0"/>
        <v>O15</v>
      </c>
      <c r="E36" s="26"/>
      <c r="F36" s="19"/>
      <c r="G36" s="19"/>
      <c r="H36" s="20"/>
      <c r="I36" s="22"/>
      <c r="J36" s="9"/>
      <c r="K36" s="9"/>
      <c r="L36" s="9"/>
      <c r="M36" s="9"/>
      <c r="N36" s="9"/>
      <c r="O36" s="9"/>
      <c r="P36" s="9"/>
      <c r="Q36" s="9"/>
      <c r="R36" s="9"/>
      <c r="S36" s="9"/>
      <c r="T36" s="9"/>
      <c r="U36" s="9"/>
      <c r="V36" s="9"/>
      <c r="W36" s="9"/>
      <c r="X36" s="9"/>
      <c r="Y36" s="9"/>
      <c r="Z36" s="9"/>
    </row>
    <row r="37" spans="1:26" ht="14.25" customHeight="1" x14ac:dyDescent="0.2">
      <c r="A37" s="9"/>
      <c r="B37" s="9"/>
      <c r="C37" s="9"/>
      <c r="D37" s="9"/>
      <c r="E37" s="9"/>
      <c r="F37" s="9"/>
      <c r="G37" s="9"/>
      <c r="H37" s="9"/>
      <c r="I37" s="9"/>
      <c r="J37" s="9"/>
      <c r="K37" s="9"/>
      <c r="L37" s="9"/>
      <c r="M37" s="9"/>
      <c r="N37" s="9"/>
      <c r="O37" s="9"/>
      <c r="P37" s="9"/>
      <c r="Q37" s="9"/>
      <c r="R37" s="9"/>
      <c r="S37" s="9"/>
      <c r="T37" s="9"/>
      <c r="U37" s="9"/>
      <c r="V37" s="9"/>
      <c r="W37" s="9"/>
      <c r="X37" s="9"/>
      <c r="Y37" s="9"/>
      <c r="Z37" s="9"/>
    </row>
    <row r="38" spans="1:26" ht="54.75" customHeight="1" x14ac:dyDescent="0.2">
      <c r="A38" s="275" t="s">
        <v>94</v>
      </c>
      <c r="B38" s="264"/>
      <c r="C38" s="264"/>
      <c r="D38" s="264"/>
      <c r="E38" s="264"/>
      <c r="F38" s="264"/>
      <c r="G38" s="264"/>
      <c r="H38" s="264"/>
      <c r="I38" s="264"/>
      <c r="J38" s="9"/>
      <c r="K38" s="9"/>
      <c r="L38" s="9"/>
      <c r="M38" s="9"/>
      <c r="N38" s="9"/>
      <c r="O38" s="9"/>
      <c r="P38" s="9"/>
      <c r="Q38" s="9"/>
      <c r="R38" s="9"/>
      <c r="S38" s="9"/>
      <c r="T38" s="9"/>
      <c r="U38" s="9"/>
      <c r="V38" s="9"/>
      <c r="W38" s="9"/>
      <c r="X38" s="9"/>
      <c r="Y38" s="9"/>
      <c r="Z38" s="9"/>
    </row>
    <row r="39" spans="1:26" ht="14.25" customHeight="1" x14ac:dyDescent="0.2">
      <c r="A39" s="9"/>
      <c r="B39" s="9"/>
      <c r="C39" s="9"/>
      <c r="D39" s="9"/>
      <c r="E39" s="9"/>
      <c r="F39" s="9"/>
      <c r="G39" s="9"/>
      <c r="H39" s="9"/>
      <c r="I39" s="9"/>
      <c r="J39" s="9"/>
      <c r="K39" s="9"/>
      <c r="L39" s="9"/>
      <c r="M39" s="9"/>
      <c r="N39" s="9"/>
      <c r="O39" s="9"/>
      <c r="P39" s="9"/>
      <c r="Q39" s="9"/>
      <c r="R39" s="9"/>
      <c r="S39" s="9"/>
      <c r="T39" s="9"/>
      <c r="U39" s="9"/>
      <c r="V39" s="9"/>
      <c r="W39" s="9"/>
      <c r="X39" s="9"/>
      <c r="Y39" s="9"/>
      <c r="Z39" s="9"/>
    </row>
    <row r="40" spans="1:26" ht="14.25" customHeight="1" x14ac:dyDescent="0.2">
      <c r="A40" s="9"/>
      <c r="B40" s="9"/>
      <c r="C40" s="9"/>
      <c r="D40" s="9"/>
      <c r="E40" s="9"/>
      <c r="F40" s="9"/>
      <c r="G40" s="9"/>
      <c r="H40" s="9"/>
      <c r="I40" s="9"/>
      <c r="J40" s="9"/>
      <c r="K40" s="9"/>
      <c r="L40" s="9"/>
      <c r="M40" s="9"/>
      <c r="N40" s="9"/>
      <c r="O40" s="9"/>
      <c r="P40" s="9"/>
      <c r="Q40" s="9"/>
      <c r="R40" s="9"/>
      <c r="S40" s="9"/>
      <c r="T40" s="9"/>
      <c r="U40" s="9"/>
      <c r="V40" s="9"/>
      <c r="W40" s="9"/>
      <c r="X40" s="9"/>
      <c r="Y40" s="9"/>
      <c r="Z40" s="9"/>
    </row>
    <row r="41" spans="1:26" ht="14.25" customHeight="1" x14ac:dyDescent="0.2">
      <c r="A41" s="9"/>
      <c r="B41" s="9"/>
      <c r="C41" s="9"/>
      <c r="D41" s="9"/>
      <c r="E41" s="9"/>
      <c r="F41" s="9"/>
      <c r="G41" s="9"/>
      <c r="H41" s="9"/>
      <c r="I41" s="9"/>
      <c r="J41" s="9"/>
      <c r="K41" s="9"/>
      <c r="L41" s="9"/>
      <c r="M41" s="9"/>
      <c r="N41" s="9"/>
      <c r="O41" s="9"/>
      <c r="P41" s="9"/>
      <c r="Q41" s="9"/>
      <c r="R41" s="9"/>
      <c r="S41" s="9"/>
      <c r="T41" s="9"/>
      <c r="U41" s="9"/>
      <c r="V41" s="9"/>
      <c r="W41" s="9"/>
      <c r="X41" s="9"/>
      <c r="Y41" s="9"/>
      <c r="Z41" s="9"/>
    </row>
    <row r="42" spans="1:26" ht="14.25" customHeight="1" x14ac:dyDescent="0.2">
      <c r="A42" s="9"/>
      <c r="B42" s="9"/>
      <c r="C42" s="9"/>
      <c r="D42" s="9"/>
      <c r="E42" s="9"/>
      <c r="F42" s="9"/>
      <c r="G42" s="9"/>
      <c r="H42" s="9"/>
      <c r="I42" s="9"/>
      <c r="J42" s="9"/>
      <c r="K42" s="9"/>
      <c r="L42" s="9"/>
      <c r="M42" s="9"/>
      <c r="N42" s="9"/>
      <c r="O42" s="9"/>
      <c r="P42" s="9"/>
      <c r="Q42" s="9"/>
      <c r="R42" s="9"/>
      <c r="S42" s="9"/>
      <c r="T42" s="9"/>
      <c r="U42" s="9"/>
      <c r="V42" s="9"/>
      <c r="W42" s="9"/>
      <c r="X42" s="9"/>
      <c r="Y42" s="9"/>
      <c r="Z42" s="9"/>
    </row>
    <row r="43" spans="1:26" ht="14.25" customHeight="1" x14ac:dyDescent="0.2">
      <c r="A43" s="9"/>
      <c r="B43" s="9"/>
      <c r="C43" s="9"/>
      <c r="D43" s="9"/>
      <c r="E43" s="9"/>
      <c r="F43" s="9"/>
      <c r="G43" s="9"/>
      <c r="H43" s="9"/>
      <c r="I43" s="9"/>
      <c r="J43" s="9"/>
      <c r="K43" s="9"/>
      <c r="L43" s="9"/>
      <c r="M43" s="9"/>
      <c r="N43" s="9"/>
      <c r="O43" s="9"/>
      <c r="P43" s="9"/>
      <c r="Q43" s="9"/>
      <c r="R43" s="9"/>
      <c r="S43" s="9"/>
      <c r="T43" s="9"/>
      <c r="U43" s="9"/>
      <c r="V43" s="9"/>
      <c r="W43" s="9"/>
      <c r="X43" s="9"/>
      <c r="Y43" s="9"/>
      <c r="Z43" s="9"/>
    </row>
    <row r="44" spans="1:26" ht="14.25" customHeight="1" x14ac:dyDescent="0.2">
      <c r="A44" s="9"/>
      <c r="B44" s="9"/>
      <c r="C44" s="9"/>
      <c r="D44" s="9"/>
      <c r="E44" s="9"/>
      <c r="F44" s="9"/>
      <c r="G44" s="9"/>
      <c r="H44" s="9"/>
      <c r="I44" s="9"/>
      <c r="J44" s="9"/>
      <c r="K44" s="9"/>
      <c r="L44" s="9"/>
      <c r="M44" s="9"/>
      <c r="N44" s="9"/>
      <c r="O44" s="9"/>
      <c r="P44" s="9"/>
      <c r="Q44" s="9"/>
      <c r="R44" s="9"/>
      <c r="S44" s="9"/>
      <c r="T44" s="9"/>
      <c r="U44" s="9"/>
      <c r="V44" s="9"/>
      <c r="W44" s="9"/>
      <c r="X44" s="9"/>
      <c r="Y44" s="9"/>
      <c r="Z44" s="9"/>
    </row>
    <row r="45" spans="1:26" ht="14.25" customHeight="1" x14ac:dyDescent="0.2">
      <c r="A45" s="9"/>
      <c r="B45" s="9"/>
      <c r="C45" s="9"/>
      <c r="D45" s="9"/>
      <c r="E45" s="9"/>
      <c r="F45" s="9"/>
      <c r="G45" s="9"/>
      <c r="H45" s="9"/>
      <c r="I45" s="9"/>
      <c r="J45" s="9"/>
      <c r="K45" s="9"/>
      <c r="L45" s="9"/>
      <c r="M45" s="9"/>
      <c r="N45" s="9"/>
      <c r="O45" s="9"/>
      <c r="P45" s="9"/>
      <c r="Q45" s="9"/>
      <c r="R45" s="9"/>
      <c r="S45" s="9"/>
      <c r="T45" s="9"/>
      <c r="U45" s="9"/>
      <c r="V45" s="9"/>
      <c r="W45" s="9"/>
      <c r="X45" s="9"/>
      <c r="Y45" s="9"/>
      <c r="Z45" s="9"/>
    </row>
    <row r="46" spans="1:26" ht="14.25" customHeight="1" x14ac:dyDescent="0.2">
      <c r="A46" s="9"/>
      <c r="B46" s="9"/>
      <c r="C46" s="9"/>
      <c r="D46" s="9"/>
      <c r="E46" s="9"/>
      <c r="F46" s="9"/>
      <c r="G46" s="9"/>
      <c r="H46" s="9"/>
      <c r="I46" s="9"/>
      <c r="J46" s="9"/>
      <c r="K46" s="9"/>
      <c r="L46" s="9"/>
      <c r="M46" s="9"/>
      <c r="N46" s="9"/>
      <c r="O46" s="9"/>
      <c r="P46" s="9"/>
      <c r="Q46" s="9"/>
      <c r="R46" s="9"/>
      <c r="S46" s="9"/>
      <c r="T46" s="9"/>
      <c r="U46" s="9"/>
      <c r="V46" s="9"/>
      <c r="W46" s="9"/>
      <c r="X46" s="9"/>
      <c r="Y46" s="9"/>
      <c r="Z46" s="9"/>
    </row>
    <row r="47" spans="1:26" ht="14.25" customHeight="1" x14ac:dyDescent="0.2">
      <c r="A47" s="9"/>
      <c r="B47" s="9"/>
      <c r="C47" s="9"/>
      <c r="D47" s="9"/>
      <c r="E47" s="9"/>
      <c r="F47" s="9"/>
      <c r="G47" s="9"/>
      <c r="H47" s="9"/>
      <c r="I47" s="9"/>
      <c r="J47" s="9"/>
      <c r="K47" s="9"/>
      <c r="L47" s="9"/>
      <c r="M47" s="9"/>
      <c r="N47" s="9"/>
      <c r="O47" s="9"/>
      <c r="P47" s="9"/>
      <c r="Q47" s="9"/>
      <c r="R47" s="9"/>
      <c r="S47" s="9"/>
      <c r="T47" s="9"/>
      <c r="U47" s="9"/>
      <c r="V47" s="9"/>
      <c r="W47" s="9"/>
      <c r="X47" s="9"/>
      <c r="Y47" s="9"/>
      <c r="Z47" s="9"/>
    </row>
    <row r="48" spans="1:26" ht="14.25" customHeight="1" x14ac:dyDescent="0.2">
      <c r="A48" s="9"/>
      <c r="B48" s="9"/>
      <c r="C48" s="9"/>
      <c r="D48" s="9"/>
      <c r="E48" s="9"/>
      <c r="F48" s="9"/>
      <c r="G48" s="9"/>
      <c r="H48" s="9"/>
      <c r="I48" s="9"/>
      <c r="J48" s="9"/>
      <c r="K48" s="9"/>
      <c r="L48" s="9"/>
      <c r="M48" s="9"/>
      <c r="N48" s="9"/>
      <c r="O48" s="9"/>
      <c r="P48" s="9"/>
      <c r="Q48" s="9"/>
      <c r="R48" s="9"/>
      <c r="S48" s="9"/>
      <c r="T48" s="9"/>
      <c r="U48" s="9"/>
      <c r="V48" s="9"/>
      <c r="W48" s="9"/>
      <c r="X48" s="9"/>
      <c r="Y48" s="9"/>
      <c r="Z48" s="9"/>
    </row>
    <row r="49" spans="1:26" ht="14.25" customHeight="1" x14ac:dyDescent="0.2">
      <c r="A49" s="9"/>
      <c r="B49" s="9"/>
      <c r="C49" s="9"/>
      <c r="D49" s="9"/>
      <c r="E49" s="9"/>
      <c r="F49" s="9"/>
      <c r="G49" s="9"/>
      <c r="H49" s="9"/>
      <c r="I49" s="9"/>
      <c r="J49" s="9"/>
      <c r="K49" s="9"/>
      <c r="L49" s="9"/>
      <c r="M49" s="9"/>
      <c r="N49" s="9"/>
      <c r="O49" s="9"/>
      <c r="P49" s="9"/>
      <c r="Q49" s="9"/>
      <c r="R49" s="9"/>
      <c r="S49" s="9"/>
      <c r="T49" s="9"/>
      <c r="U49" s="9"/>
      <c r="V49" s="9"/>
      <c r="W49" s="9"/>
      <c r="X49" s="9"/>
      <c r="Y49" s="9"/>
      <c r="Z49" s="9"/>
    </row>
    <row r="50" spans="1:26" ht="14.25" customHeight="1" x14ac:dyDescent="0.2">
      <c r="A50" s="9"/>
      <c r="B50" s="9"/>
      <c r="C50" s="9"/>
      <c r="D50" s="9"/>
      <c r="E50" s="9"/>
      <c r="F50" s="9"/>
      <c r="G50" s="9"/>
      <c r="H50" s="9"/>
      <c r="I50" s="9"/>
      <c r="J50" s="9"/>
      <c r="K50" s="9"/>
      <c r="L50" s="9"/>
      <c r="M50" s="9"/>
      <c r="N50" s="9"/>
      <c r="O50" s="9"/>
      <c r="P50" s="9"/>
      <c r="Q50" s="9"/>
      <c r="R50" s="9"/>
      <c r="S50" s="9"/>
      <c r="T50" s="9"/>
      <c r="U50" s="9"/>
      <c r="V50" s="9"/>
      <c r="W50" s="9"/>
      <c r="X50" s="9"/>
      <c r="Y50" s="9"/>
      <c r="Z50" s="9"/>
    </row>
    <row r="51" spans="1:26" ht="14.25" customHeight="1" x14ac:dyDescent="0.2">
      <c r="A51" s="9"/>
      <c r="B51" s="9"/>
      <c r="C51" s="9"/>
      <c r="D51" s="9"/>
      <c r="E51" s="9"/>
      <c r="F51" s="9"/>
      <c r="G51" s="9"/>
      <c r="H51" s="9"/>
      <c r="I51" s="9"/>
      <c r="J51" s="9"/>
      <c r="K51" s="9"/>
      <c r="L51" s="9"/>
      <c r="M51" s="9"/>
      <c r="N51" s="9"/>
      <c r="O51" s="9"/>
      <c r="P51" s="9"/>
      <c r="Q51" s="9"/>
      <c r="R51" s="9"/>
      <c r="S51" s="9"/>
      <c r="T51" s="9"/>
      <c r="U51" s="9"/>
      <c r="V51" s="9"/>
      <c r="W51" s="9"/>
      <c r="X51" s="9"/>
      <c r="Y51" s="9"/>
      <c r="Z51" s="9"/>
    </row>
    <row r="52" spans="1:26" ht="14.25" customHeight="1" x14ac:dyDescent="0.2">
      <c r="A52" s="9"/>
      <c r="B52" s="9"/>
      <c r="C52" s="9"/>
      <c r="D52" s="9"/>
      <c r="E52" s="9"/>
      <c r="F52" s="9"/>
      <c r="G52" s="9"/>
      <c r="H52" s="9"/>
      <c r="I52" s="9"/>
      <c r="J52" s="9"/>
      <c r="K52" s="9"/>
      <c r="L52" s="9"/>
      <c r="M52" s="9"/>
      <c r="N52" s="9"/>
      <c r="O52" s="9"/>
      <c r="P52" s="9"/>
      <c r="Q52" s="9"/>
      <c r="R52" s="9"/>
      <c r="S52" s="9"/>
      <c r="T52" s="9"/>
      <c r="U52" s="9"/>
      <c r="V52" s="9"/>
      <c r="W52" s="9"/>
      <c r="X52" s="9"/>
      <c r="Y52" s="9"/>
      <c r="Z52" s="9"/>
    </row>
    <row r="53" spans="1:26" ht="14.25" customHeight="1" x14ac:dyDescent="0.2">
      <c r="A53" s="9"/>
      <c r="B53" s="9"/>
      <c r="C53" s="9"/>
      <c r="D53" s="9"/>
      <c r="E53" s="9"/>
      <c r="F53" s="9"/>
      <c r="G53" s="9"/>
      <c r="H53" s="9"/>
      <c r="I53" s="9"/>
      <c r="J53" s="9"/>
      <c r="K53" s="9"/>
      <c r="L53" s="9"/>
      <c r="M53" s="9"/>
      <c r="N53" s="9"/>
      <c r="O53" s="9"/>
      <c r="P53" s="9"/>
      <c r="Q53" s="9"/>
      <c r="R53" s="9"/>
      <c r="S53" s="9"/>
      <c r="T53" s="9"/>
      <c r="U53" s="9"/>
      <c r="V53" s="9"/>
      <c r="W53" s="9"/>
      <c r="X53" s="9"/>
      <c r="Y53" s="9"/>
      <c r="Z53" s="9"/>
    </row>
    <row r="54" spans="1:26" ht="14.25" customHeight="1" x14ac:dyDescent="0.2">
      <c r="A54" s="9"/>
      <c r="B54" s="9"/>
      <c r="C54" s="9"/>
      <c r="D54" s="9"/>
      <c r="E54" s="9"/>
      <c r="F54" s="9"/>
      <c r="G54" s="9"/>
      <c r="H54" s="9"/>
      <c r="I54" s="9"/>
      <c r="J54" s="9"/>
      <c r="K54" s="9"/>
      <c r="L54" s="9"/>
      <c r="M54" s="9"/>
      <c r="N54" s="9"/>
      <c r="O54" s="9"/>
      <c r="P54" s="9"/>
      <c r="Q54" s="9"/>
      <c r="R54" s="9"/>
      <c r="S54" s="9"/>
      <c r="T54" s="9"/>
      <c r="U54" s="9"/>
      <c r="V54" s="9"/>
      <c r="W54" s="9"/>
      <c r="X54" s="9"/>
      <c r="Y54" s="9"/>
      <c r="Z54" s="9"/>
    </row>
    <row r="55" spans="1:26" ht="14.25" customHeight="1" x14ac:dyDescent="0.2">
      <c r="A55" s="9"/>
      <c r="B55" s="9"/>
      <c r="C55" s="9"/>
      <c r="D55" s="9"/>
      <c r="E55" s="9"/>
      <c r="F55" s="9"/>
      <c r="G55" s="9"/>
      <c r="H55" s="9"/>
      <c r="I55" s="9"/>
      <c r="J55" s="9"/>
      <c r="K55" s="9"/>
      <c r="L55" s="9"/>
      <c r="M55" s="9"/>
      <c r="N55" s="9"/>
      <c r="O55" s="9"/>
      <c r="P55" s="9"/>
      <c r="Q55" s="9"/>
      <c r="R55" s="9"/>
      <c r="S55" s="9"/>
      <c r="T55" s="9"/>
      <c r="U55" s="9"/>
      <c r="V55" s="9"/>
      <c r="W55" s="9"/>
      <c r="X55" s="9"/>
      <c r="Y55" s="9"/>
      <c r="Z55" s="9"/>
    </row>
    <row r="56" spans="1:26" ht="14.25" customHeight="1" x14ac:dyDescent="0.2">
      <c r="A56" s="9"/>
      <c r="B56" s="9"/>
      <c r="C56" s="9"/>
      <c r="D56" s="9"/>
      <c r="E56" s="9"/>
      <c r="F56" s="9"/>
      <c r="G56" s="9"/>
      <c r="H56" s="9"/>
      <c r="I56" s="9"/>
      <c r="J56" s="9"/>
      <c r="K56" s="9"/>
      <c r="L56" s="9"/>
      <c r="M56" s="9"/>
      <c r="N56" s="9"/>
      <c r="O56" s="9"/>
      <c r="P56" s="9"/>
      <c r="Q56" s="9"/>
      <c r="R56" s="9"/>
      <c r="S56" s="9"/>
      <c r="T56" s="9"/>
      <c r="U56" s="9"/>
      <c r="V56" s="9"/>
      <c r="W56" s="9"/>
      <c r="X56" s="9"/>
      <c r="Y56" s="9"/>
      <c r="Z56" s="9"/>
    </row>
    <row r="57" spans="1:26" ht="14.25" customHeight="1" x14ac:dyDescent="0.2">
      <c r="A57" s="9"/>
      <c r="B57" s="9"/>
      <c r="C57" s="9"/>
      <c r="D57" s="9"/>
      <c r="E57" s="9"/>
      <c r="F57" s="9"/>
      <c r="G57" s="9"/>
      <c r="H57" s="9"/>
      <c r="I57" s="9"/>
      <c r="J57" s="9"/>
      <c r="K57" s="9"/>
      <c r="L57" s="9"/>
      <c r="M57" s="9"/>
      <c r="N57" s="9"/>
      <c r="O57" s="9"/>
      <c r="P57" s="9"/>
      <c r="Q57" s="9"/>
      <c r="R57" s="9"/>
      <c r="S57" s="9"/>
      <c r="T57" s="9"/>
      <c r="U57" s="9"/>
      <c r="V57" s="9"/>
      <c r="W57" s="9"/>
      <c r="X57" s="9"/>
      <c r="Y57" s="9"/>
      <c r="Z57" s="9"/>
    </row>
    <row r="58" spans="1:26" ht="14.25" customHeight="1" x14ac:dyDescent="0.2">
      <c r="A58" s="9"/>
      <c r="B58" s="9"/>
      <c r="C58" s="9"/>
      <c r="D58" s="9"/>
      <c r="E58" s="9"/>
      <c r="F58" s="9"/>
      <c r="G58" s="9"/>
      <c r="H58" s="9"/>
      <c r="I58" s="9"/>
      <c r="J58" s="9"/>
      <c r="K58" s="9"/>
      <c r="L58" s="9"/>
      <c r="M58" s="9"/>
      <c r="N58" s="9"/>
      <c r="O58" s="9"/>
      <c r="P58" s="9"/>
      <c r="Q58" s="9"/>
      <c r="R58" s="9"/>
      <c r="S58" s="9"/>
      <c r="T58" s="9"/>
      <c r="U58" s="9"/>
      <c r="V58" s="9"/>
      <c r="W58" s="9"/>
      <c r="X58" s="9"/>
      <c r="Y58" s="9"/>
      <c r="Z58" s="9"/>
    </row>
    <row r="59" spans="1:26" ht="14.25" customHeight="1" x14ac:dyDescent="0.2">
      <c r="A59" s="9"/>
      <c r="B59" s="9"/>
      <c r="C59" s="9"/>
      <c r="D59" s="9"/>
      <c r="E59" s="9"/>
      <c r="F59" s="9"/>
      <c r="G59" s="9"/>
      <c r="H59" s="9"/>
      <c r="I59" s="9"/>
      <c r="J59" s="9"/>
      <c r="K59" s="9"/>
      <c r="L59" s="9"/>
      <c r="M59" s="9"/>
      <c r="N59" s="9"/>
      <c r="O59" s="9"/>
      <c r="P59" s="9"/>
      <c r="Q59" s="9"/>
      <c r="R59" s="9"/>
      <c r="S59" s="9"/>
      <c r="T59" s="9"/>
      <c r="U59" s="9"/>
      <c r="V59" s="9"/>
      <c r="W59" s="9"/>
      <c r="X59" s="9"/>
      <c r="Y59" s="9"/>
      <c r="Z59" s="9"/>
    </row>
    <row r="60" spans="1:26" ht="14.25" customHeight="1" x14ac:dyDescent="0.2">
      <c r="A60" s="9"/>
      <c r="B60" s="9"/>
      <c r="C60" s="9"/>
      <c r="D60" s="9"/>
      <c r="E60" s="9"/>
      <c r="F60" s="9"/>
      <c r="G60" s="9"/>
      <c r="H60" s="9"/>
      <c r="I60" s="9"/>
      <c r="J60" s="9"/>
      <c r="K60" s="9"/>
      <c r="L60" s="9"/>
      <c r="M60" s="9"/>
      <c r="N60" s="9"/>
      <c r="O60" s="9"/>
      <c r="P60" s="9"/>
      <c r="Q60" s="9"/>
      <c r="R60" s="9"/>
      <c r="S60" s="9"/>
      <c r="T60" s="9"/>
      <c r="U60" s="9"/>
      <c r="V60" s="9"/>
      <c r="W60" s="9"/>
      <c r="X60" s="9"/>
      <c r="Y60" s="9"/>
      <c r="Z60" s="9"/>
    </row>
    <row r="61" spans="1:26" ht="14.25" customHeight="1" x14ac:dyDescent="0.2">
      <c r="A61" s="9"/>
      <c r="B61" s="9"/>
      <c r="C61" s="9"/>
      <c r="D61" s="9"/>
      <c r="E61" s="9"/>
      <c r="F61" s="9"/>
      <c r="G61" s="9"/>
      <c r="H61" s="9"/>
      <c r="I61" s="9"/>
      <c r="J61" s="9"/>
      <c r="K61" s="9"/>
      <c r="L61" s="9"/>
      <c r="M61" s="9"/>
      <c r="N61" s="9"/>
      <c r="O61" s="9"/>
      <c r="P61" s="9"/>
      <c r="Q61" s="9"/>
      <c r="R61" s="9"/>
      <c r="S61" s="9"/>
      <c r="T61" s="9"/>
      <c r="U61" s="9"/>
      <c r="V61" s="9"/>
      <c r="W61" s="9"/>
      <c r="X61" s="9"/>
      <c r="Y61" s="9"/>
      <c r="Z61" s="9"/>
    </row>
    <row r="62" spans="1:26" ht="14.25" customHeight="1" x14ac:dyDescent="0.2">
      <c r="A62" s="9"/>
      <c r="B62" s="9"/>
      <c r="C62" s="9"/>
      <c r="D62" s="9"/>
      <c r="E62" s="9"/>
      <c r="F62" s="9"/>
      <c r="G62" s="9"/>
      <c r="H62" s="9"/>
      <c r="I62" s="9"/>
      <c r="J62" s="9"/>
      <c r="K62" s="9"/>
      <c r="L62" s="9"/>
      <c r="M62" s="9"/>
      <c r="N62" s="9"/>
      <c r="O62" s="9"/>
      <c r="P62" s="9"/>
      <c r="Q62" s="9"/>
      <c r="R62" s="9"/>
      <c r="S62" s="9"/>
      <c r="T62" s="9"/>
      <c r="U62" s="9"/>
      <c r="V62" s="9"/>
      <c r="W62" s="9"/>
      <c r="X62" s="9"/>
      <c r="Y62" s="9"/>
      <c r="Z62" s="9"/>
    </row>
    <row r="63" spans="1:26" ht="14.25" customHeight="1" x14ac:dyDescent="0.2">
      <c r="A63" s="9"/>
      <c r="B63" s="9"/>
      <c r="C63" s="9"/>
      <c r="D63" s="9"/>
      <c r="E63" s="9"/>
      <c r="F63" s="9"/>
      <c r="G63" s="9"/>
      <c r="H63" s="9"/>
      <c r="I63" s="9"/>
      <c r="J63" s="9"/>
      <c r="K63" s="9"/>
      <c r="L63" s="9"/>
      <c r="M63" s="9"/>
      <c r="N63" s="9"/>
      <c r="O63" s="9"/>
      <c r="P63" s="9"/>
      <c r="Q63" s="9"/>
      <c r="R63" s="9"/>
      <c r="S63" s="9"/>
      <c r="T63" s="9"/>
      <c r="U63" s="9"/>
      <c r="V63" s="9"/>
      <c r="W63" s="9"/>
      <c r="X63" s="9"/>
      <c r="Y63" s="9"/>
      <c r="Z63" s="9"/>
    </row>
    <row r="64" spans="1:26" ht="14.25" customHeight="1" x14ac:dyDescent="0.2">
      <c r="A64" s="9"/>
      <c r="B64" s="9"/>
      <c r="C64" s="9"/>
      <c r="D64" s="9"/>
      <c r="E64" s="9"/>
      <c r="F64" s="9"/>
      <c r="G64" s="9"/>
      <c r="H64" s="9"/>
      <c r="I64" s="9"/>
      <c r="J64" s="9"/>
      <c r="K64" s="9"/>
      <c r="L64" s="9"/>
      <c r="M64" s="9"/>
      <c r="N64" s="9"/>
      <c r="O64" s="9"/>
      <c r="P64" s="9"/>
      <c r="Q64" s="9"/>
      <c r="R64" s="9"/>
      <c r="S64" s="9"/>
      <c r="T64" s="9"/>
      <c r="U64" s="9"/>
      <c r="V64" s="9"/>
      <c r="W64" s="9"/>
      <c r="X64" s="9"/>
      <c r="Y64" s="9"/>
      <c r="Z64" s="9"/>
    </row>
    <row r="65" spans="1:26" ht="14.25" customHeight="1" x14ac:dyDescent="0.2">
      <c r="A65" s="9"/>
      <c r="B65" s="9"/>
      <c r="C65" s="9"/>
      <c r="D65" s="9"/>
      <c r="E65" s="9"/>
      <c r="F65" s="9"/>
      <c r="G65" s="9"/>
      <c r="H65" s="9"/>
      <c r="I65" s="9"/>
      <c r="J65" s="9"/>
      <c r="K65" s="9"/>
      <c r="L65" s="9"/>
      <c r="M65" s="9"/>
      <c r="N65" s="9"/>
      <c r="O65" s="9"/>
      <c r="P65" s="9"/>
      <c r="Q65" s="9"/>
      <c r="R65" s="9"/>
      <c r="S65" s="9"/>
      <c r="T65" s="9"/>
      <c r="U65" s="9"/>
      <c r="V65" s="9"/>
      <c r="W65" s="9"/>
      <c r="X65" s="9"/>
      <c r="Y65" s="9"/>
      <c r="Z65" s="9"/>
    </row>
    <row r="66" spans="1:26" ht="14.25" customHeight="1" x14ac:dyDescent="0.2">
      <c r="A66" s="9"/>
      <c r="B66" s="9"/>
      <c r="C66" s="9"/>
      <c r="D66" s="9"/>
      <c r="E66" s="9"/>
      <c r="F66" s="9"/>
      <c r="G66" s="9"/>
      <c r="H66" s="9"/>
      <c r="I66" s="9"/>
      <c r="J66" s="9"/>
      <c r="K66" s="9"/>
      <c r="L66" s="9"/>
      <c r="M66" s="9"/>
      <c r="N66" s="9"/>
      <c r="O66" s="9"/>
      <c r="P66" s="9"/>
      <c r="Q66" s="9"/>
      <c r="R66" s="9"/>
      <c r="S66" s="9"/>
      <c r="T66" s="9"/>
      <c r="U66" s="9"/>
      <c r="V66" s="9"/>
      <c r="W66" s="9"/>
      <c r="X66" s="9"/>
      <c r="Y66" s="9"/>
      <c r="Z66" s="9"/>
    </row>
    <row r="67" spans="1:26" ht="14.25" customHeight="1" x14ac:dyDescent="0.2">
      <c r="A67" s="9"/>
      <c r="B67" s="9"/>
      <c r="C67" s="9"/>
      <c r="D67" s="9"/>
      <c r="E67" s="9"/>
      <c r="F67" s="9"/>
      <c r="G67" s="9"/>
      <c r="H67" s="9"/>
      <c r="I67" s="9"/>
      <c r="J67" s="9"/>
      <c r="K67" s="9"/>
      <c r="L67" s="9"/>
      <c r="M67" s="9"/>
      <c r="N67" s="9"/>
      <c r="O67" s="9"/>
      <c r="P67" s="9"/>
      <c r="Q67" s="9"/>
      <c r="R67" s="9"/>
      <c r="S67" s="9"/>
      <c r="T67" s="9"/>
      <c r="U67" s="9"/>
      <c r="V67" s="9"/>
      <c r="W67" s="9"/>
      <c r="X67" s="9"/>
      <c r="Y67" s="9"/>
      <c r="Z67" s="9"/>
    </row>
    <row r="68" spans="1:26" ht="14.25" customHeight="1" x14ac:dyDescent="0.2">
      <c r="A68" s="9"/>
      <c r="B68" s="9"/>
      <c r="C68" s="9"/>
      <c r="D68" s="9"/>
      <c r="E68" s="9"/>
      <c r="F68" s="9"/>
      <c r="G68" s="9"/>
      <c r="H68" s="9"/>
      <c r="I68" s="9"/>
      <c r="J68" s="9"/>
      <c r="K68" s="9"/>
      <c r="L68" s="9"/>
      <c r="M68" s="9"/>
      <c r="N68" s="9"/>
      <c r="O68" s="9"/>
      <c r="P68" s="9"/>
      <c r="Q68" s="9"/>
      <c r="R68" s="9"/>
      <c r="S68" s="9"/>
      <c r="T68" s="9"/>
      <c r="U68" s="9"/>
      <c r="V68" s="9"/>
      <c r="W68" s="9"/>
      <c r="X68" s="9"/>
      <c r="Y68" s="9"/>
      <c r="Z68" s="9"/>
    </row>
    <row r="69" spans="1:26" ht="14.25" customHeight="1" x14ac:dyDescent="0.2">
      <c r="A69" s="9"/>
      <c r="B69" s="9"/>
      <c r="C69" s="9"/>
      <c r="D69" s="9"/>
      <c r="E69" s="9"/>
      <c r="F69" s="9"/>
      <c r="G69" s="9"/>
      <c r="H69" s="9"/>
      <c r="I69" s="9"/>
      <c r="J69" s="9"/>
      <c r="K69" s="9"/>
      <c r="L69" s="9"/>
      <c r="M69" s="9"/>
      <c r="N69" s="9"/>
      <c r="O69" s="9"/>
      <c r="P69" s="9"/>
      <c r="Q69" s="9"/>
      <c r="R69" s="9"/>
      <c r="S69" s="9"/>
      <c r="T69" s="9"/>
      <c r="U69" s="9"/>
      <c r="V69" s="9"/>
      <c r="W69" s="9"/>
      <c r="X69" s="9"/>
      <c r="Y69" s="9"/>
      <c r="Z69" s="9"/>
    </row>
    <row r="70" spans="1:26" ht="14.25" customHeight="1" x14ac:dyDescent="0.2">
      <c r="A70" s="9"/>
      <c r="B70" s="9"/>
      <c r="C70" s="9"/>
      <c r="D70" s="9"/>
      <c r="E70" s="9"/>
      <c r="F70" s="9"/>
      <c r="G70" s="9"/>
      <c r="H70" s="9"/>
      <c r="I70" s="9"/>
      <c r="J70" s="9"/>
      <c r="K70" s="9"/>
      <c r="L70" s="9"/>
      <c r="M70" s="9"/>
      <c r="N70" s="9"/>
      <c r="O70" s="9"/>
      <c r="P70" s="9"/>
      <c r="Q70" s="9"/>
      <c r="R70" s="9"/>
      <c r="S70" s="9"/>
      <c r="T70" s="9"/>
      <c r="U70" s="9"/>
      <c r="V70" s="9"/>
      <c r="W70" s="9"/>
      <c r="X70" s="9"/>
      <c r="Y70" s="9"/>
      <c r="Z70" s="9"/>
    </row>
    <row r="71" spans="1:26" ht="14.25" customHeight="1" x14ac:dyDescent="0.2">
      <c r="A71" s="9"/>
      <c r="B71" s="9"/>
      <c r="C71" s="9"/>
      <c r="D71" s="9"/>
      <c r="E71" s="9"/>
      <c r="F71" s="9"/>
      <c r="G71" s="9"/>
      <c r="H71" s="9"/>
      <c r="I71" s="9"/>
      <c r="J71" s="9"/>
      <c r="K71" s="9"/>
      <c r="L71" s="9"/>
      <c r="M71" s="9"/>
      <c r="N71" s="9"/>
      <c r="O71" s="9"/>
      <c r="P71" s="9"/>
      <c r="Q71" s="9"/>
      <c r="R71" s="9"/>
      <c r="S71" s="9"/>
      <c r="T71" s="9"/>
      <c r="U71" s="9"/>
      <c r="V71" s="9"/>
      <c r="W71" s="9"/>
      <c r="X71" s="9"/>
      <c r="Y71" s="9"/>
      <c r="Z71" s="9"/>
    </row>
    <row r="72" spans="1:26" ht="14.25" customHeight="1" x14ac:dyDescent="0.2">
      <c r="A72" s="9"/>
      <c r="B72" s="9"/>
      <c r="C72" s="9"/>
      <c r="D72" s="9"/>
      <c r="E72" s="9"/>
      <c r="F72" s="9"/>
      <c r="G72" s="9"/>
      <c r="H72" s="9"/>
      <c r="I72" s="9"/>
      <c r="J72" s="9"/>
      <c r="K72" s="9"/>
      <c r="L72" s="9"/>
      <c r="M72" s="9"/>
      <c r="N72" s="9"/>
      <c r="O72" s="9"/>
      <c r="P72" s="9"/>
      <c r="Q72" s="9"/>
      <c r="R72" s="9"/>
      <c r="S72" s="9"/>
      <c r="T72" s="9"/>
      <c r="U72" s="9"/>
      <c r="V72" s="9"/>
      <c r="W72" s="9"/>
      <c r="X72" s="9"/>
      <c r="Y72" s="9"/>
      <c r="Z72" s="9"/>
    </row>
    <row r="73" spans="1:26" ht="14.25" customHeight="1" x14ac:dyDescent="0.2">
      <c r="A73" s="9"/>
      <c r="B73" s="9"/>
      <c r="C73" s="9"/>
      <c r="D73" s="9"/>
      <c r="E73" s="9"/>
      <c r="F73" s="9"/>
      <c r="G73" s="9"/>
      <c r="H73" s="9"/>
      <c r="I73" s="9"/>
      <c r="J73" s="9"/>
      <c r="K73" s="9"/>
      <c r="L73" s="9"/>
      <c r="M73" s="9"/>
      <c r="N73" s="9"/>
      <c r="O73" s="9"/>
      <c r="P73" s="9"/>
      <c r="Q73" s="9"/>
      <c r="R73" s="9"/>
      <c r="S73" s="9"/>
      <c r="T73" s="9"/>
      <c r="U73" s="9"/>
      <c r="V73" s="9"/>
      <c r="W73" s="9"/>
      <c r="X73" s="9"/>
      <c r="Y73" s="9"/>
      <c r="Z73" s="9"/>
    </row>
    <row r="74" spans="1:26" ht="14.25" customHeight="1" x14ac:dyDescent="0.2">
      <c r="A74" s="9"/>
      <c r="B74" s="9"/>
      <c r="C74" s="9"/>
      <c r="D74" s="9"/>
      <c r="E74" s="9"/>
      <c r="F74" s="9"/>
      <c r="G74" s="9"/>
      <c r="H74" s="9"/>
      <c r="I74" s="9"/>
      <c r="J74" s="9"/>
      <c r="K74" s="9"/>
      <c r="L74" s="9"/>
      <c r="M74" s="9"/>
      <c r="N74" s="9"/>
      <c r="O74" s="9"/>
      <c r="P74" s="9"/>
      <c r="Q74" s="9"/>
      <c r="R74" s="9"/>
      <c r="S74" s="9"/>
      <c r="T74" s="9"/>
      <c r="U74" s="9"/>
      <c r="V74" s="9"/>
      <c r="W74" s="9"/>
      <c r="X74" s="9"/>
      <c r="Y74" s="9"/>
      <c r="Z74" s="9"/>
    </row>
    <row r="75" spans="1:26" ht="14.25" customHeight="1" x14ac:dyDescent="0.2">
      <c r="A75" s="9"/>
      <c r="B75" s="9"/>
      <c r="C75" s="9"/>
      <c r="D75" s="9"/>
      <c r="E75" s="9"/>
      <c r="F75" s="9"/>
      <c r="G75" s="9"/>
      <c r="H75" s="9"/>
      <c r="I75" s="9"/>
      <c r="J75" s="9"/>
      <c r="K75" s="9"/>
      <c r="L75" s="9"/>
      <c r="M75" s="9"/>
      <c r="N75" s="9"/>
      <c r="O75" s="9"/>
      <c r="P75" s="9"/>
      <c r="Q75" s="9"/>
      <c r="R75" s="9"/>
      <c r="S75" s="9"/>
      <c r="T75" s="9"/>
      <c r="U75" s="9"/>
      <c r="V75" s="9"/>
      <c r="W75" s="9"/>
      <c r="X75" s="9"/>
      <c r="Y75" s="9"/>
      <c r="Z75" s="9"/>
    </row>
    <row r="76" spans="1:26" ht="14.25" customHeight="1" x14ac:dyDescent="0.2">
      <c r="A76" s="9"/>
      <c r="B76" s="9"/>
      <c r="C76" s="9"/>
      <c r="D76" s="9"/>
      <c r="E76" s="9"/>
      <c r="F76" s="9"/>
      <c r="G76" s="9"/>
      <c r="H76" s="9"/>
      <c r="I76" s="9"/>
      <c r="J76" s="9"/>
      <c r="K76" s="9"/>
      <c r="L76" s="9"/>
      <c r="M76" s="9"/>
      <c r="N76" s="9"/>
      <c r="O76" s="9"/>
      <c r="P76" s="9"/>
      <c r="Q76" s="9"/>
      <c r="R76" s="9"/>
      <c r="S76" s="9"/>
      <c r="T76" s="9"/>
      <c r="U76" s="9"/>
      <c r="V76" s="9"/>
      <c r="W76" s="9"/>
      <c r="X76" s="9"/>
      <c r="Y76" s="9"/>
      <c r="Z76" s="9"/>
    </row>
    <row r="77" spans="1:26" ht="14.25" customHeight="1" x14ac:dyDescent="0.2">
      <c r="A77" s="9"/>
      <c r="B77" s="9"/>
      <c r="C77" s="9"/>
      <c r="D77" s="9"/>
      <c r="E77" s="9"/>
      <c r="F77" s="9"/>
      <c r="G77" s="9"/>
      <c r="H77" s="9"/>
      <c r="I77" s="9"/>
      <c r="J77" s="9"/>
      <c r="K77" s="9"/>
      <c r="L77" s="9"/>
      <c r="M77" s="9"/>
      <c r="N77" s="9"/>
      <c r="O77" s="9"/>
      <c r="P77" s="9"/>
      <c r="Q77" s="9"/>
      <c r="R77" s="9"/>
      <c r="S77" s="9"/>
      <c r="T77" s="9"/>
      <c r="U77" s="9"/>
      <c r="V77" s="9"/>
      <c r="W77" s="9"/>
      <c r="X77" s="9"/>
      <c r="Y77" s="9"/>
      <c r="Z77" s="9"/>
    </row>
    <row r="78" spans="1:26" ht="14.25" customHeight="1" x14ac:dyDescent="0.2">
      <c r="A78" s="9"/>
      <c r="B78" s="9"/>
      <c r="C78" s="9"/>
      <c r="D78" s="9"/>
      <c r="E78" s="9"/>
      <c r="F78" s="9"/>
      <c r="G78" s="9"/>
      <c r="H78" s="9"/>
      <c r="I78" s="9"/>
      <c r="J78" s="9"/>
      <c r="K78" s="9"/>
      <c r="L78" s="9"/>
      <c r="M78" s="9"/>
      <c r="N78" s="9"/>
      <c r="O78" s="9"/>
      <c r="P78" s="9"/>
      <c r="Q78" s="9"/>
      <c r="R78" s="9"/>
      <c r="S78" s="9"/>
      <c r="T78" s="9"/>
      <c r="U78" s="9"/>
      <c r="V78" s="9"/>
      <c r="W78" s="9"/>
      <c r="X78" s="9"/>
      <c r="Y78" s="9"/>
      <c r="Z78" s="9"/>
    </row>
    <row r="79" spans="1:26" ht="14.25" customHeight="1" x14ac:dyDescent="0.2">
      <c r="A79" s="9"/>
      <c r="B79" s="9"/>
      <c r="C79" s="9"/>
      <c r="D79" s="9"/>
      <c r="E79" s="9"/>
      <c r="F79" s="9"/>
      <c r="G79" s="9"/>
      <c r="H79" s="9"/>
      <c r="I79" s="9"/>
      <c r="J79" s="9"/>
      <c r="K79" s="9"/>
      <c r="L79" s="9"/>
      <c r="M79" s="9"/>
      <c r="N79" s="9"/>
      <c r="O79" s="9"/>
      <c r="P79" s="9"/>
      <c r="Q79" s="9"/>
      <c r="R79" s="9"/>
      <c r="S79" s="9"/>
      <c r="T79" s="9"/>
      <c r="U79" s="9"/>
      <c r="V79" s="9"/>
      <c r="W79" s="9"/>
      <c r="X79" s="9"/>
      <c r="Y79" s="9"/>
      <c r="Z79" s="9"/>
    </row>
    <row r="80" spans="1:26" ht="14.25" customHeight="1" x14ac:dyDescent="0.2">
      <c r="A80" s="9"/>
      <c r="B80" s="9"/>
      <c r="C80" s="9"/>
      <c r="D80" s="9"/>
      <c r="E80" s="9"/>
      <c r="F80" s="9"/>
      <c r="G80" s="9"/>
      <c r="H80" s="9"/>
      <c r="I80" s="9"/>
      <c r="J80" s="9"/>
      <c r="K80" s="9"/>
      <c r="L80" s="9"/>
      <c r="M80" s="9"/>
      <c r="N80" s="9"/>
      <c r="O80" s="9"/>
      <c r="P80" s="9"/>
      <c r="Q80" s="9"/>
      <c r="R80" s="9"/>
      <c r="S80" s="9"/>
      <c r="T80" s="9"/>
      <c r="U80" s="9"/>
      <c r="V80" s="9"/>
      <c r="W80" s="9"/>
      <c r="X80" s="9"/>
      <c r="Y80" s="9"/>
      <c r="Z80" s="9"/>
    </row>
    <row r="81" spans="1:26" ht="14.25" customHeight="1" x14ac:dyDescent="0.2">
      <c r="A81" s="9"/>
      <c r="B81" s="9"/>
      <c r="C81" s="9"/>
      <c r="D81" s="9"/>
      <c r="E81" s="9"/>
      <c r="F81" s="9"/>
      <c r="G81" s="9"/>
      <c r="H81" s="9"/>
      <c r="I81" s="9"/>
      <c r="J81" s="9"/>
      <c r="K81" s="9"/>
      <c r="L81" s="9"/>
      <c r="M81" s="9"/>
      <c r="N81" s="9"/>
      <c r="O81" s="9"/>
      <c r="P81" s="9"/>
      <c r="Q81" s="9"/>
      <c r="R81" s="9"/>
      <c r="S81" s="9"/>
      <c r="T81" s="9"/>
      <c r="U81" s="9"/>
      <c r="V81" s="9"/>
      <c r="W81" s="9"/>
      <c r="X81" s="9"/>
      <c r="Y81" s="9"/>
      <c r="Z81" s="9"/>
    </row>
    <row r="82" spans="1:26" ht="14.25" customHeight="1" x14ac:dyDescent="0.2">
      <c r="A82" s="9"/>
      <c r="B82" s="9"/>
      <c r="C82" s="9"/>
      <c r="D82" s="9"/>
      <c r="E82" s="9"/>
      <c r="F82" s="9"/>
      <c r="G82" s="9"/>
      <c r="H82" s="9"/>
      <c r="I82" s="9"/>
      <c r="J82" s="9"/>
      <c r="K82" s="9"/>
      <c r="L82" s="9"/>
      <c r="M82" s="9"/>
      <c r="N82" s="9"/>
      <c r="O82" s="9"/>
      <c r="P82" s="9"/>
      <c r="Q82" s="9"/>
      <c r="R82" s="9"/>
      <c r="S82" s="9"/>
      <c r="T82" s="9"/>
      <c r="U82" s="9"/>
      <c r="V82" s="9"/>
      <c r="W82" s="9"/>
      <c r="X82" s="9"/>
      <c r="Y82" s="9"/>
      <c r="Z82" s="9"/>
    </row>
    <row r="83" spans="1:26" ht="14.25" customHeight="1" x14ac:dyDescent="0.2">
      <c r="A83" s="9"/>
      <c r="B83" s="9"/>
      <c r="C83" s="9"/>
      <c r="D83" s="9"/>
      <c r="E83" s="9"/>
      <c r="F83" s="9"/>
      <c r="G83" s="9"/>
      <c r="H83" s="9"/>
      <c r="I83" s="9"/>
      <c r="J83" s="9"/>
      <c r="K83" s="9"/>
      <c r="L83" s="9"/>
      <c r="M83" s="9"/>
      <c r="N83" s="9"/>
      <c r="O83" s="9"/>
      <c r="P83" s="9"/>
      <c r="Q83" s="9"/>
      <c r="R83" s="9"/>
      <c r="S83" s="9"/>
      <c r="T83" s="9"/>
      <c r="U83" s="9"/>
      <c r="V83" s="9"/>
      <c r="W83" s="9"/>
      <c r="X83" s="9"/>
      <c r="Y83" s="9"/>
      <c r="Z83" s="9"/>
    </row>
    <row r="84" spans="1:26" ht="14.25" customHeight="1" x14ac:dyDescent="0.2">
      <c r="A84" s="9"/>
      <c r="B84" s="9"/>
      <c r="C84" s="9"/>
      <c r="D84" s="9"/>
      <c r="E84" s="9"/>
      <c r="F84" s="9"/>
      <c r="G84" s="9"/>
      <c r="H84" s="9"/>
      <c r="I84" s="9"/>
      <c r="J84" s="9"/>
      <c r="K84" s="9"/>
      <c r="L84" s="9"/>
      <c r="M84" s="9"/>
      <c r="N84" s="9"/>
      <c r="O84" s="9"/>
      <c r="P84" s="9"/>
      <c r="Q84" s="9"/>
      <c r="R84" s="9"/>
      <c r="S84" s="9"/>
      <c r="T84" s="9"/>
      <c r="U84" s="9"/>
      <c r="V84" s="9"/>
      <c r="W84" s="9"/>
      <c r="X84" s="9"/>
      <c r="Y84" s="9"/>
      <c r="Z84" s="9"/>
    </row>
    <row r="85" spans="1:26" ht="14.25" customHeight="1" x14ac:dyDescent="0.2">
      <c r="A85" s="9"/>
      <c r="B85" s="9"/>
      <c r="C85" s="9"/>
      <c r="D85" s="9"/>
      <c r="E85" s="9"/>
      <c r="F85" s="9"/>
      <c r="G85" s="9"/>
      <c r="H85" s="9"/>
      <c r="I85" s="9"/>
      <c r="J85" s="9"/>
      <c r="K85" s="9"/>
      <c r="L85" s="9"/>
      <c r="M85" s="9"/>
      <c r="N85" s="9"/>
      <c r="O85" s="9"/>
      <c r="P85" s="9"/>
      <c r="Q85" s="9"/>
      <c r="R85" s="9"/>
      <c r="S85" s="9"/>
      <c r="T85" s="9"/>
      <c r="U85" s="9"/>
      <c r="V85" s="9"/>
      <c r="W85" s="9"/>
      <c r="X85" s="9"/>
      <c r="Y85" s="9"/>
      <c r="Z85" s="9"/>
    </row>
    <row r="86" spans="1:26" ht="14.25" customHeight="1" x14ac:dyDescent="0.2">
      <c r="A86" s="9"/>
      <c r="B86" s="9"/>
      <c r="C86" s="9"/>
      <c r="D86" s="9"/>
      <c r="E86" s="9"/>
      <c r="F86" s="9"/>
      <c r="G86" s="9"/>
      <c r="H86" s="9"/>
      <c r="I86" s="9"/>
      <c r="J86" s="9"/>
      <c r="K86" s="9"/>
      <c r="L86" s="9"/>
      <c r="M86" s="9"/>
      <c r="N86" s="9"/>
      <c r="O86" s="9"/>
      <c r="P86" s="9"/>
      <c r="Q86" s="9"/>
      <c r="R86" s="9"/>
      <c r="S86" s="9"/>
      <c r="T86" s="9"/>
      <c r="U86" s="9"/>
      <c r="V86" s="9"/>
      <c r="W86" s="9"/>
      <c r="X86" s="9"/>
      <c r="Y86" s="9"/>
      <c r="Z86" s="9"/>
    </row>
    <row r="87" spans="1:26" ht="14.25" customHeight="1" x14ac:dyDescent="0.2">
      <c r="A87" s="9"/>
      <c r="B87" s="9"/>
      <c r="C87" s="9"/>
      <c r="D87" s="9"/>
      <c r="E87" s="9"/>
      <c r="F87" s="9"/>
      <c r="G87" s="9"/>
      <c r="H87" s="9"/>
      <c r="I87" s="9"/>
      <c r="J87" s="9"/>
      <c r="K87" s="9"/>
      <c r="L87" s="9"/>
      <c r="M87" s="9"/>
      <c r="N87" s="9"/>
      <c r="O87" s="9"/>
      <c r="P87" s="9"/>
      <c r="Q87" s="9"/>
      <c r="R87" s="9"/>
      <c r="S87" s="9"/>
      <c r="T87" s="9"/>
      <c r="U87" s="9"/>
      <c r="V87" s="9"/>
      <c r="W87" s="9"/>
      <c r="X87" s="9"/>
      <c r="Y87" s="9"/>
      <c r="Z87" s="9"/>
    </row>
    <row r="88" spans="1:26" ht="14.25" customHeight="1" x14ac:dyDescent="0.2">
      <c r="A88" s="9"/>
      <c r="B88" s="9"/>
      <c r="C88" s="9"/>
      <c r="D88" s="9"/>
      <c r="E88" s="9"/>
      <c r="F88" s="9"/>
      <c r="G88" s="9"/>
      <c r="H88" s="9"/>
      <c r="I88" s="9"/>
      <c r="J88" s="9"/>
      <c r="K88" s="9"/>
      <c r="L88" s="9"/>
      <c r="M88" s="9"/>
      <c r="N88" s="9"/>
      <c r="O88" s="9"/>
      <c r="P88" s="9"/>
      <c r="Q88" s="9"/>
      <c r="R88" s="9"/>
      <c r="S88" s="9"/>
      <c r="T88" s="9"/>
      <c r="U88" s="9"/>
      <c r="V88" s="9"/>
      <c r="W88" s="9"/>
      <c r="X88" s="9"/>
      <c r="Y88" s="9"/>
      <c r="Z88" s="9"/>
    </row>
    <row r="89" spans="1:26" ht="14.25" customHeight="1" x14ac:dyDescent="0.2">
      <c r="A89" s="9"/>
      <c r="B89" s="9"/>
      <c r="C89" s="9"/>
      <c r="D89" s="9"/>
      <c r="E89" s="9"/>
      <c r="F89" s="9"/>
      <c r="G89" s="9"/>
      <c r="H89" s="9"/>
      <c r="I89" s="9"/>
      <c r="J89" s="9"/>
      <c r="K89" s="9"/>
      <c r="L89" s="9"/>
      <c r="M89" s="9"/>
      <c r="N89" s="9"/>
      <c r="O89" s="9"/>
      <c r="P89" s="9"/>
      <c r="Q89" s="9"/>
      <c r="R89" s="9"/>
      <c r="S89" s="9"/>
      <c r="T89" s="9"/>
      <c r="U89" s="9"/>
      <c r="V89" s="9"/>
      <c r="W89" s="9"/>
      <c r="X89" s="9"/>
      <c r="Y89" s="9"/>
      <c r="Z89" s="9"/>
    </row>
    <row r="90" spans="1:26" ht="14.25" customHeight="1" x14ac:dyDescent="0.2">
      <c r="A90" s="9"/>
      <c r="B90" s="9"/>
      <c r="C90" s="9"/>
      <c r="D90" s="9"/>
      <c r="E90" s="9"/>
      <c r="F90" s="9"/>
      <c r="G90" s="9"/>
      <c r="H90" s="9"/>
      <c r="I90" s="9"/>
      <c r="J90" s="9"/>
      <c r="K90" s="9"/>
      <c r="L90" s="9"/>
      <c r="M90" s="9"/>
      <c r="N90" s="9"/>
      <c r="O90" s="9"/>
      <c r="P90" s="9"/>
      <c r="Q90" s="9"/>
      <c r="R90" s="9"/>
      <c r="S90" s="9"/>
      <c r="T90" s="9"/>
      <c r="U90" s="9"/>
      <c r="V90" s="9"/>
      <c r="W90" s="9"/>
      <c r="X90" s="9"/>
      <c r="Y90" s="9"/>
      <c r="Z90" s="9"/>
    </row>
    <row r="91" spans="1:26" ht="14.25" customHeight="1" x14ac:dyDescent="0.2">
      <c r="A91" s="9"/>
      <c r="B91" s="9"/>
      <c r="C91" s="9"/>
      <c r="D91" s="9"/>
      <c r="E91" s="9"/>
      <c r="F91" s="9"/>
      <c r="G91" s="9"/>
      <c r="H91" s="9"/>
      <c r="I91" s="9"/>
      <c r="J91" s="9"/>
      <c r="K91" s="9"/>
      <c r="L91" s="9"/>
      <c r="M91" s="9"/>
      <c r="N91" s="9"/>
      <c r="O91" s="9"/>
      <c r="P91" s="9"/>
      <c r="Q91" s="9"/>
      <c r="R91" s="9"/>
      <c r="S91" s="9"/>
      <c r="T91" s="9"/>
      <c r="U91" s="9"/>
      <c r="V91" s="9"/>
      <c r="W91" s="9"/>
      <c r="X91" s="9"/>
      <c r="Y91" s="9"/>
      <c r="Z91" s="9"/>
    </row>
    <row r="92" spans="1:26" ht="14.25" customHeight="1" x14ac:dyDescent="0.2">
      <c r="A92" s="9"/>
      <c r="B92" s="9"/>
      <c r="C92" s="9"/>
      <c r="D92" s="9"/>
      <c r="E92" s="9"/>
      <c r="F92" s="9"/>
      <c r="G92" s="9"/>
      <c r="H92" s="9"/>
      <c r="I92" s="9"/>
      <c r="J92" s="9"/>
      <c r="K92" s="9"/>
      <c r="L92" s="9"/>
      <c r="M92" s="9"/>
      <c r="N92" s="9"/>
      <c r="O92" s="9"/>
      <c r="P92" s="9"/>
      <c r="Q92" s="9"/>
      <c r="R92" s="9"/>
      <c r="S92" s="9"/>
      <c r="T92" s="9"/>
      <c r="U92" s="9"/>
      <c r="V92" s="9"/>
      <c r="W92" s="9"/>
      <c r="X92" s="9"/>
      <c r="Y92" s="9"/>
      <c r="Z92" s="9"/>
    </row>
    <row r="93" spans="1:26" ht="14.25" customHeight="1" x14ac:dyDescent="0.2">
      <c r="A93" s="9"/>
      <c r="B93" s="9"/>
      <c r="C93" s="9"/>
      <c r="D93" s="9"/>
      <c r="E93" s="9"/>
      <c r="F93" s="9"/>
      <c r="G93" s="9"/>
      <c r="H93" s="9"/>
      <c r="I93" s="9"/>
      <c r="J93" s="9"/>
      <c r="K93" s="9"/>
      <c r="L93" s="9"/>
      <c r="M93" s="9"/>
      <c r="N93" s="9"/>
      <c r="O93" s="9"/>
      <c r="P93" s="9"/>
      <c r="Q93" s="9"/>
      <c r="R93" s="9"/>
      <c r="S93" s="9"/>
      <c r="T93" s="9"/>
      <c r="U93" s="9"/>
      <c r="V93" s="9"/>
      <c r="W93" s="9"/>
      <c r="X93" s="9"/>
      <c r="Y93" s="9"/>
      <c r="Z93" s="9"/>
    </row>
    <row r="94" spans="1:26" ht="14.25" customHeight="1" x14ac:dyDescent="0.2">
      <c r="A94" s="9"/>
      <c r="B94" s="9"/>
      <c r="C94" s="9"/>
      <c r="D94" s="9"/>
      <c r="E94" s="9"/>
      <c r="F94" s="9"/>
      <c r="G94" s="9"/>
      <c r="H94" s="9"/>
      <c r="I94" s="9"/>
      <c r="J94" s="9"/>
      <c r="K94" s="9"/>
      <c r="L94" s="9"/>
      <c r="M94" s="9"/>
      <c r="N94" s="9"/>
      <c r="O94" s="9"/>
      <c r="P94" s="9"/>
      <c r="Q94" s="9"/>
      <c r="R94" s="9"/>
      <c r="S94" s="9"/>
      <c r="T94" s="9"/>
      <c r="U94" s="9"/>
      <c r="V94" s="9"/>
      <c r="W94" s="9"/>
      <c r="X94" s="9"/>
      <c r="Y94" s="9"/>
      <c r="Z94" s="9"/>
    </row>
    <row r="95" spans="1:26" ht="14.25" customHeight="1" x14ac:dyDescent="0.2">
      <c r="A95" s="9"/>
      <c r="B95" s="9"/>
      <c r="C95" s="9"/>
      <c r="D95" s="9"/>
      <c r="E95" s="9"/>
      <c r="F95" s="9"/>
      <c r="G95" s="9"/>
      <c r="H95" s="9"/>
      <c r="I95" s="9"/>
      <c r="J95" s="9"/>
      <c r="K95" s="9"/>
      <c r="L95" s="9"/>
      <c r="M95" s="9"/>
      <c r="N95" s="9"/>
      <c r="O95" s="9"/>
      <c r="P95" s="9"/>
      <c r="Q95" s="9"/>
      <c r="R95" s="9"/>
      <c r="S95" s="9"/>
      <c r="T95" s="9"/>
      <c r="U95" s="9"/>
      <c r="V95" s="9"/>
      <c r="W95" s="9"/>
      <c r="X95" s="9"/>
      <c r="Y95" s="9"/>
      <c r="Z95" s="9"/>
    </row>
    <row r="96" spans="1:26" ht="14.25" customHeight="1" x14ac:dyDescent="0.2">
      <c r="A96" s="9"/>
      <c r="B96" s="9"/>
      <c r="C96" s="9"/>
      <c r="D96" s="9"/>
      <c r="E96" s="9"/>
      <c r="F96" s="9"/>
      <c r="G96" s="9"/>
      <c r="H96" s="9"/>
      <c r="I96" s="9"/>
      <c r="J96" s="9"/>
      <c r="K96" s="9"/>
      <c r="L96" s="9"/>
      <c r="M96" s="9"/>
      <c r="N96" s="9"/>
      <c r="O96" s="9"/>
      <c r="P96" s="9"/>
      <c r="Q96" s="9"/>
      <c r="R96" s="9"/>
      <c r="S96" s="9"/>
      <c r="T96" s="9"/>
      <c r="U96" s="9"/>
      <c r="V96" s="9"/>
      <c r="W96" s="9"/>
      <c r="X96" s="9"/>
      <c r="Y96" s="9"/>
      <c r="Z96" s="9"/>
    </row>
    <row r="97" spans="1:26" ht="14.25" customHeight="1" x14ac:dyDescent="0.2">
      <c r="A97" s="9"/>
      <c r="B97" s="9"/>
      <c r="C97" s="9"/>
      <c r="D97" s="9"/>
      <c r="E97" s="9"/>
      <c r="F97" s="9"/>
      <c r="G97" s="9"/>
      <c r="H97" s="9"/>
      <c r="I97" s="9"/>
      <c r="J97" s="9"/>
      <c r="K97" s="9"/>
      <c r="L97" s="9"/>
      <c r="M97" s="9"/>
      <c r="N97" s="9"/>
      <c r="O97" s="9"/>
      <c r="P97" s="9"/>
      <c r="Q97" s="9"/>
      <c r="R97" s="9"/>
      <c r="S97" s="9"/>
      <c r="T97" s="9"/>
      <c r="U97" s="9"/>
      <c r="V97" s="9"/>
      <c r="W97" s="9"/>
      <c r="X97" s="9"/>
      <c r="Y97" s="9"/>
      <c r="Z97" s="9"/>
    </row>
    <row r="98" spans="1:26" ht="14.25" customHeight="1" x14ac:dyDescent="0.2">
      <c r="A98" s="9"/>
      <c r="B98" s="9"/>
      <c r="C98" s="9"/>
      <c r="D98" s="9"/>
      <c r="E98" s="9"/>
      <c r="F98" s="9"/>
      <c r="G98" s="9"/>
      <c r="H98" s="9"/>
      <c r="I98" s="9"/>
      <c r="J98" s="9"/>
      <c r="K98" s="9"/>
      <c r="L98" s="9"/>
      <c r="M98" s="9"/>
      <c r="N98" s="9"/>
      <c r="O98" s="9"/>
      <c r="P98" s="9"/>
      <c r="Q98" s="9"/>
      <c r="R98" s="9"/>
      <c r="S98" s="9"/>
      <c r="T98" s="9"/>
      <c r="U98" s="9"/>
      <c r="V98" s="9"/>
      <c r="W98" s="9"/>
      <c r="X98" s="9"/>
      <c r="Y98" s="9"/>
      <c r="Z98" s="9"/>
    </row>
    <row r="99" spans="1:26" ht="14.25" customHeight="1" x14ac:dyDescent="0.2">
      <c r="A99" s="9"/>
      <c r="B99" s="9"/>
      <c r="C99" s="9"/>
      <c r="D99" s="9"/>
      <c r="E99" s="9"/>
      <c r="F99" s="9"/>
      <c r="G99" s="9"/>
      <c r="H99" s="9"/>
      <c r="I99" s="9"/>
      <c r="J99" s="9"/>
      <c r="K99" s="9"/>
      <c r="L99" s="9"/>
      <c r="M99" s="9"/>
      <c r="N99" s="9"/>
      <c r="O99" s="9"/>
      <c r="P99" s="9"/>
      <c r="Q99" s="9"/>
      <c r="R99" s="9"/>
      <c r="S99" s="9"/>
      <c r="T99" s="9"/>
      <c r="U99" s="9"/>
      <c r="V99" s="9"/>
      <c r="W99" s="9"/>
      <c r="X99" s="9"/>
      <c r="Y99" s="9"/>
      <c r="Z99" s="9"/>
    </row>
    <row r="100" spans="1:26" ht="14.25" customHeight="1" x14ac:dyDescent="0.2">
      <c r="A100" s="9"/>
      <c r="B100" s="9"/>
      <c r="C100" s="9"/>
      <c r="D100" s="9"/>
      <c r="E100" s="9"/>
      <c r="F100" s="9"/>
      <c r="G100" s="9"/>
      <c r="H100" s="9"/>
      <c r="I100" s="9"/>
      <c r="J100" s="9"/>
      <c r="K100" s="9"/>
      <c r="L100" s="9"/>
      <c r="M100" s="9"/>
      <c r="N100" s="9"/>
      <c r="O100" s="9"/>
      <c r="P100" s="9"/>
      <c r="Q100" s="9"/>
      <c r="R100" s="9"/>
      <c r="S100" s="9"/>
      <c r="T100" s="9"/>
      <c r="U100" s="9"/>
      <c r="V100" s="9"/>
      <c r="W100" s="9"/>
      <c r="X100" s="9"/>
      <c r="Y100" s="9"/>
      <c r="Z100" s="9"/>
    </row>
    <row r="101" spans="1:26" ht="14.25" customHeight="1" x14ac:dyDescent="0.2">
      <c r="A101" s="9"/>
      <c r="B101" s="9"/>
      <c r="C101" s="9"/>
      <c r="D101" s="9"/>
      <c r="E101" s="9"/>
      <c r="F101" s="9"/>
      <c r="G101" s="9"/>
      <c r="H101" s="9"/>
      <c r="I101" s="9"/>
      <c r="J101" s="9"/>
      <c r="K101" s="9"/>
      <c r="L101" s="9"/>
      <c r="M101" s="9"/>
      <c r="N101" s="9"/>
      <c r="O101" s="9"/>
      <c r="P101" s="9"/>
      <c r="Q101" s="9"/>
      <c r="R101" s="9"/>
      <c r="S101" s="9"/>
      <c r="T101" s="9"/>
      <c r="U101" s="9"/>
      <c r="V101" s="9"/>
      <c r="W101" s="9"/>
      <c r="X101" s="9"/>
      <c r="Y101" s="9"/>
      <c r="Z101" s="9"/>
    </row>
    <row r="102" spans="1:26" ht="14.25" customHeight="1" x14ac:dyDescent="0.2">
      <c r="A102" s="9"/>
      <c r="B102" s="9"/>
      <c r="C102" s="9"/>
      <c r="D102" s="9"/>
      <c r="E102" s="9"/>
      <c r="F102" s="9"/>
      <c r="G102" s="9"/>
      <c r="H102" s="9"/>
      <c r="I102" s="9"/>
      <c r="J102" s="9"/>
      <c r="K102" s="9"/>
      <c r="L102" s="9"/>
      <c r="M102" s="9"/>
      <c r="N102" s="9"/>
      <c r="O102" s="9"/>
      <c r="P102" s="9"/>
      <c r="Q102" s="9"/>
      <c r="R102" s="9"/>
      <c r="S102" s="9"/>
      <c r="T102" s="9"/>
      <c r="U102" s="9"/>
      <c r="V102" s="9"/>
      <c r="W102" s="9"/>
      <c r="X102" s="9"/>
      <c r="Y102" s="9"/>
      <c r="Z102" s="9"/>
    </row>
    <row r="103" spans="1:26" ht="14.25" customHeight="1" x14ac:dyDescent="0.2">
      <c r="A103" s="9"/>
      <c r="B103" s="9"/>
      <c r="C103" s="9"/>
      <c r="D103" s="9"/>
      <c r="E103" s="9"/>
      <c r="F103" s="9"/>
      <c r="G103" s="9"/>
      <c r="H103" s="9"/>
      <c r="I103" s="9"/>
      <c r="J103" s="9"/>
      <c r="K103" s="9"/>
      <c r="L103" s="9"/>
      <c r="M103" s="9"/>
      <c r="N103" s="9"/>
      <c r="O103" s="9"/>
      <c r="P103" s="9"/>
      <c r="Q103" s="9"/>
      <c r="R103" s="9"/>
      <c r="S103" s="9"/>
      <c r="T103" s="9"/>
      <c r="U103" s="9"/>
      <c r="V103" s="9"/>
      <c r="W103" s="9"/>
      <c r="X103" s="9"/>
      <c r="Y103" s="9"/>
      <c r="Z103" s="9"/>
    </row>
    <row r="104" spans="1:26" ht="14.25" customHeight="1" x14ac:dyDescent="0.2">
      <c r="A104" s="9"/>
      <c r="B104" s="9"/>
      <c r="C104" s="9"/>
      <c r="D104" s="9"/>
      <c r="E104" s="9"/>
      <c r="F104" s="9"/>
      <c r="G104" s="9"/>
      <c r="H104" s="9"/>
      <c r="I104" s="9"/>
      <c r="J104" s="9"/>
      <c r="K104" s="9"/>
      <c r="L104" s="9"/>
      <c r="M104" s="9"/>
      <c r="N104" s="9"/>
      <c r="O104" s="9"/>
      <c r="P104" s="9"/>
      <c r="Q104" s="9"/>
      <c r="R104" s="9"/>
      <c r="S104" s="9"/>
      <c r="T104" s="9"/>
      <c r="U104" s="9"/>
      <c r="V104" s="9"/>
      <c r="W104" s="9"/>
      <c r="X104" s="9"/>
      <c r="Y104" s="9"/>
      <c r="Z104" s="9"/>
    </row>
    <row r="105" spans="1:26" ht="14.25" customHeight="1" x14ac:dyDescent="0.2">
      <c r="A105" s="9"/>
      <c r="B105" s="9"/>
      <c r="C105" s="9"/>
      <c r="D105" s="9"/>
      <c r="E105" s="9"/>
      <c r="F105" s="9"/>
      <c r="G105" s="9"/>
      <c r="H105" s="9"/>
      <c r="I105" s="9"/>
      <c r="J105" s="9"/>
      <c r="K105" s="9"/>
      <c r="L105" s="9"/>
      <c r="M105" s="9"/>
      <c r="N105" s="9"/>
      <c r="O105" s="9"/>
      <c r="P105" s="9"/>
      <c r="Q105" s="9"/>
      <c r="R105" s="9"/>
      <c r="S105" s="9"/>
      <c r="T105" s="9"/>
      <c r="U105" s="9"/>
      <c r="V105" s="9"/>
      <c r="W105" s="9"/>
      <c r="X105" s="9"/>
      <c r="Y105" s="9"/>
      <c r="Z105" s="9"/>
    </row>
    <row r="106" spans="1:26" ht="14.25" customHeight="1" x14ac:dyDescent="0.2">
      <c r="A106" s="9"/>
      <c r="B106" s="9"/>
      <c r="C106" s="9"/>
      <c r="D106" s="9"/>
      <c r="E106" s="9"/>
      <c r="F106" s="9"/>
      <c r="G106" s="9"/>
      <c r="H106" s="9"/>
      <c r="I106" s="9"/>
      <c r="J106" s="9"/>
      <c r="K106" s="9"/>
      <c r="L106" s="9"/>
      <c r="M106" s="9"/>
      <c r="N106" s="9"/>
      <c r="O106" s="9"/>
      <c r="P106" s="9"/>
      <c r="Q106" s="9"/>
      <c r="R106" s="9"/>
      <c r="S106" s="9"/>
      <c r="T106" s="9"/>
      <c r="U106" s="9"/>
      <c r="V106" s="9"/>
      <c r="W106" s="9"/>
      <c r="X106" s="9"/>
      <c r="Y106" s="9"/>
      <c r="Z106" s="9"/>
    </row>
    <row r="107" spans="1:26" ht="14.25" customHeight="1" x14ac:dyDescent="0.2">
      <c r="A107" s="9"/>
      <c r="B107" s="9"/>
      <c r="C107" s="9"/>
      <c r="D107" s="9"/>
      <c r="E107" s="9"/>
      <c r="F107" s="9"/>
      <c r="G107" s="9"/>
      <c r="H107" s="9"/>
      <c r="I107" s="9"/>
      <c r="J107" s="9"/>
      <c r="K107" s="9"/>
      <c r="L107" s="9"/>
      <c r="M107" s="9"/>
      <c r="N107" s="9"/>
      <c r="O107" s="9"/>
      <c r="P107" s="9"/>
      <c r="Q107" s="9"/>
      <c r="R107" s="9"/>
      <c r="S107" s="9"/>
      <c r="T107" s="9"/>
      <c r="U107" s="9"/>
      <c r="V107" s="9"/>
      <c r="W107" s="9"/>
      <c r="X107" s="9"/>
      <c r="Y107" s="9"/>
      <c r="Z107" s="9"/>
    </row>
    <row r="108" spans="1:26" ht="14.25" customHeight="1" x14ac:dyDescent="0.2">
      <c r="A108" s="9"/>
      <c r="B108" s="9"/>
      <c r="C108" s="9"/>
      <c r="D108" s="9"/>
      <c r="E108" s="9"/>
      <c r="F108" s="9"/>
      <c r="G108" s="9"/>
      <c r="H108" s="9"/>
      <c r="I108" s="9"/>
      <c r="J108" s="9"/>
      <c r="K108" s="9"/>
      <c r="L108" s="9"/>
      <c r="M108" s="9"/>
      <c r="N108" s="9"/>
      <c r="O108" s="9"/>
      <c r="P108" s="9"/>
      <c r="Q108" s="9"/>
      <c r="R108" s="9"/>
      <c r="S108" s="9"/>
      <c r="T108" s="9"/>
      <c r="U108" s="9"/>
      <c r="V108" s="9"/>
      <c r="W108" s="9"/>
      <c r="X108" s="9"/>
      <c r="Y108" s="9"/>
      <c r="Z108" s="9"/>
    </row>
    <row r="109" spans="1:26" ht="14.25" customHeight="1" x14ac:dyDescent="0.2">
      <c r="A109" s="9"/>
      <c r="B109" s="9"/>
      <c r="C109" s="9"/>
      <c r="D109" s="9"/>
      <c r="E109" s="9"/>
      <c r="F109" s="9"/>
      <c r="G109" s="9"/>
      <c r="H109" s="9"/>
      <c r="I109" s="9"/>
      <c r="J109" s="9"/>
      <c r="K109" s="9"/>
      <c r="L109" s="9"/>
      <c r="M109" s="9"/>
      <c r="N109" s="9"/>
      <c r="O109" s="9"/>
      <c r="P109" s="9"/>
      <c r="Q109" s="9"/>
      <c r="R109" s="9"/>
      <c r="S109" s="9"/>
      <c r="T109" s="9"/>
      <c r="U109" s="9"/>
      <c r="V109" s="9"/>
      <c r="W109" s="9"/>
      <c r="X109" s="9"/>
      <c r="Y109" s="9"/>
      <c r="Z109" s="9"/>
    </row>
    <row r="110" spans="1:26" ht="14.25" customHeight="1" x14ac:dyDescent="0.2">
      <c r="A110" s="9"/>
      <c r="B110" s="9"/>
      <c r="C110" s="9"/>
      <c r="D110" s="9"/>
      <c r="E110" s="9"/>
      <c r="F110" s="9"/>
      <c r="G110" s="9"/>
      <c r="H110" s="9"/>
      <c r="I110" s="9"/>
      <c r="J110" s="9"/>
      <c r="K110" s="9"/>
      <c r="L110" s="9"/>
      <c r="M110" s="9"/>
      <c r="N110" s="9"/>
      <c r="O110" s="9"/>
      <c r="P110" s="9"/>
      <c r="Q110" s="9"/>
      <c r="R110" s="9"/>
      <c r="S110" s="9"/>
      <c r="T110" s="9"/>
      <c r="U110" s="9"/>
      <c r="V110" s="9"/>
      <c r="W110" s="9"/>
      <c r="X110" s="9"/>
      <c r="Y110" s="9"/>
      <c r="Z110" s="9"/>
    </row>
    <row r="111" spans="1:26" ht="14.25" customHeight="1" x14ac:dyDescent="0.2">
      <c r="A111" s="9"/>
      <c r="B111" s="9"/>
      <c r="C111" s="9"/>
      <c r="D111" s="9"/>
      <c r="E111" s="9"/>
      <c r="F111" s="9"/>
      <c r="G111" s="9"/>
      <c r="H111" s="9"/>
      <c r="I111" s="9"/>
      <c r="J111" s="9"/>
      <c r="K111" s="9"/>
      <c r="L111" s="9"/>
      <c r="M111" s="9"/>
      <c r="N111" s="9"/>
      <c r="O111" s="9"/>
      <c r="P111" s="9"/>
      <c r="Q111" s="9"/>
      <c r="R111" s="9"/>
      <c r="S111" s="9"/>
      <c r="T111" s="9"/>
      <c r="U111" s="9"/>
      <c r="V111" s="9"/>
      <c r="W111" s="9"/>
      <c r="X111" s="9"/>
      <c r="Y111" s="9"/>
      <c r="Z111" s="9"/>
    </row>
    <row r="112" spans="1:26" ht="14.25" customHeight="1" x14ac:dyDescent="0.2">
      <c r="A112" s="9"/>
      <c r="B112" s="9"/>
      <c r="C112" s="9"/>
      <c r="D112" s="9"/>
      <c r="E112" s="9"/>
      <c r="F112" s="9"/>
      <c r="G112" s="9"/>
      <c r="H112" s="9"/>
      <c r="I112" s="9"/>
      <c r="J112" s="9"/>
      <c r="K112" s="9"/>
      <c r="L112" s="9"/>
      <c r="M112" s="9"/>
      <c r="N112" s="9"/>
      <c r="O112" s="9"/>
      <c r="P112" s="9"/>
      <c r="Q112" s="9"/>
      <c r="R112" s="9"/>
      <c r="S112" s="9"/>
      <c r="T112" s="9"/>
      <c r="U112" s="9"/>
      <c r="V112" s="9"/>
      <c r="W112" s="9"/>
      <c r="X112" s="9"/>
      <c r="Y112" s="9"/>
      <c r="Z112" s="9"/>
    </row>
    <row r="113" spans="1:26" ht="14.25" customHeight="1" x14ac:dyDescent="0.2">
      <c r="A113" s="9"/>
      <c r="B113" s="9"/>
      <c r="C113" s="9"/>
      <c r="D113" s="9"/>
      <c r="E113" s="9"/>
      <c r="F113" s="9"/>
      <c r="G113" s="9"/>
      <c r="H113" s="9"/>
      <c r="I113" s="9"/>
      <c r="J113" s="9"/>
      <c r="K113" s="9"/>
      <c r="L113" s="9"/>
      <c r="M113" s="9"/>
      <c r="N113" s="9"/>
      <c r="O113" s="9"/>
      <c r="P113" s="9"/>
      <c r="Q113" s="9"/>
      <c r="R113" s="9"/>
      <c r="S113" s="9"/>
      <c r="T113" s="9"/>
      <c r="U113" s="9"/>
      <c r="V113" s="9"/>
      <c r="W113" s="9"/>
      <c r="X113" s="9"/>
      <c r="Y113" s="9"/>
      <c r="Z113" s="9"/>
    </row>
    <row r="114" spans="1:26" ht="14.25" customHeight="1" x14ac:dyDescent="0.2">
      <c r="A114" s="9"/>
      <c r="B114" s="9"/>
      <c r="C114" s="9"/>
      <c r="D114" s="9"/>
      <c r="E114" s="9"/>
      <c r="F114" s="9"/>
      <c r="G114" s="9"/>
      <c r="H114" s="9"/>
      <c r="I114" s="9"/>
      <c r="J114" s="9"/>
      <c r="K114" s="9"/>
      <c r="L114" s="9"/>
      <c r="M114" s="9"/>
      <c r="N114" s="9"/>
      <c r="O114" s="9"/>
      <c r="P114" s="9"/>
      <c r="Q114" s="9"/>
      <c r="R114" s="9"/>
      <c r="S114" s="9"/>
      <c r="T114" s="9"/>
      <c r="U114" s="9"/>
      <c r="V114" s="9"/>
      <c r="W114" s="9"/>
      <c r="X114" s="9"/>
      <c r="Y114" s="9"/>
      <c r="Z114" s="9"/>
    </row>
    <row r="115" spans="1:26" ht="14.25" customHeight="1" x14ac:dyDescent="0.2">
      <c r="A115" s="9"/>
      <c r="B115" s="9"/>
      <c r="C115" s="9"/>
      <c r="D115" s="9"/>
      <c r="E115" s="9"/>
      <c r="F115" s="9"/>
      <c r="G115" s="9"/>
      <c r="H115" s="9"/>
      <c r="I115" s="9"/>
      <c r="J115" s="9"/>
      <c r="K115" s="9"/>
      <c r="L115" s="9"/>
      <c r="M115" s="9"/>
      <c r="N115" s="9"/>
      <c r="O115" s="9"/>
      <c r="P115" s="9"/>
      <c r="Q115" s="9"/>
      <c r="R115" s="9"/>
      <c r="S115" s="9"/>
      <c r="T115" s="9"/>
      <c r="U115" s="9"/>
      <c r="V115" s="9"/>
      <c r="W115" s="9"/>
      <c r="X115" s="9"/>
      <c r="Y115" s="9"/>
      <c r="Z115" s="9"/>
    </row>
    <row r="116" spans="1:26" ht="14.25" customHeight="1" x14ac:dyDescent="0.2">
      <c r="A116" s="9"/>
      <c r="B116" s="9"/>
      <c r="C116" s="9"/>
      <c r="D116" s="9"/>
      <c r="E116" s="9"/>
      <c r="F116" s="9"/>
      <c r="G116" s="9"/>
      <c r="H116" s="9"/>
      <c r="I116" s="9"/>
      <c r="J116" s="9"/>
      <c r="K116" s="9"/>
      <c r="L116" s="9"/>
      <c r="M116" s="9"/>
      <c r="N116" s="9"/>
      <c r="O116" s="9"/>
      <c r="P116" s="9"/>
      <c r="Q116" s="9"/>
      <c r="R116" s="9"/>
      <c r="S116" s="9"/>
      <c r="T116" s="9"/>
      <c r="U116" s="9"/>
      <c r="V116" s="9"/>
      <c r="W116" s="9"/>
      <c r="X116" s="9"/>
      <c r="Y116" s="9"/>
      <c r="Z116" s="9"/>
    </row>
    <row r="117" spans="1:26" ht="14.25" customHeight="1" x14ac:dyDescent="0.2">
      <c r="A117" s="9"/>
      <c r="B117" s="9"/>
      <c r="C117" s="9"/>
      <c r="D117" s="9"/>
      <c r="E117" s="9"/>
      <c r="F117" s="9"/>
      <c r="G117" s="9"/>
      <c r="H117" s="9"/>
      <c r="I117" s="9"/>
      <c r="J117" s="9"/>
      <c r="K117" s="9"/>
      <c r="L117" s="9"/>
      <c r="M117" s="9"/>
      <c r="N117" s="9"/>
      <c r="O117" s="9"/>
      <c r="P117" s="9"/>
      <c r="Q117" s="9"/>
      <c r="R117" s="9"/>
      <c r="S117" s="9"/>
      <c r="T117" s="9"/>
      <c r="U117" s="9"/>
      <c r="V117" s="9"/>
      <c r="W117" s="9"/>
      <c r="X117" s="9"/>
      <c r="Y117" s="9"/>
      <c r="Z117" s="9"/>
    </row>
    <row r="118" spans="1:26" ht="14.25" customHeight="1" x14ac:dyDescent="0.2">
      <c r="A118" s="9"/>
      <c r="B118" s="9"/>
      <c r="C118" s="9"/>
      <c r="D118" s="9"/>
      <c r="E118" s="9"/>
      <c r="F118" s="9"/>
      <c r="G118" s="9"/>
      <c r="H118" s="9"/>
      <c r="I118" s="9"/>
      <c r="J118" s="9"/>
      <c r="K118" s="9"/>
      <c r="L118" s="9"/>
      <c r="M118" s="9"/>
      <c r="N118" s="9"/>
      <c r="O118" s="9"/>
      <c r="P118" s="9"/>
      <c r="Q118" s="9"/>
      <c r="R118" s="9"/>
      <c r="S118" s="9"/>
      <c r="T118" s="9"/>
      <c r="U118" s="9"/>
      <c r="V118" s="9"/>
      <c r="W118" s="9"/>
      <c r="X118" s="9"/>
      <c r="Y118" s="9"/>
      <c r="Z118" s="9"/>
    </row>
    <row r="119" spans="1:26" ht="14.25" customHeight="1" x14ac:dyDescent="0.2">
      <c r="A119" s="9"/>
      <c r="B119" s="9"/>
      <c r="C119" s="9"/>
      <c r="D119" s="9"/>
      <c r="E119" s="9"/>
      <c r="F119" s="9"/>
      <c r="G119" s="9"/>
      <c r="H119" s="9"/>
      <c r="I119" s="9"/>
      <c r="J119" s="9"/>
      <c r="K119" s="9"/>
      <c r="L119" s="9"/>
      <c r="M119" s="9"/>
      <c r="N119" s="9"/>
      <c r="O119" s="9"/>
      <c r="P119" s="9"/>
      <c r="Q119" s="9"/>
      <c r="R119" s="9"/>
      <c r="S119" s="9"/>
      <c r="T119" s="9"/>
      <c r="U119" s="9"/>
      <c r="V119" s="9"/>
      <c r="W119" s="9"/>
      <c r="X119" s="9"/>
      <c r="Y119" s="9"/>
      <c r="Z119" s="9"/>
    </row>
    <row r="120" spans="1:26" ht="14.25" customHeight="1" x14ac:dyDescent="0.2">
      <c r="A120" s="9"/>
      <c r="B120" s="9"/>
      <c r="C120" s="9"/>
      <c r="D120" s="9"/>
      <c r="E120" s="9"/>
      <c r="F120" s="9"/>
      <c r="G120" s="9"/>
      <c r="H120" s="9"/>
      <c r="I120" s="9"/>
      <c r="J120" s="9"/>
      <c r="K120" s="9"/>
      <c r="L120" s="9"/>
      <c r="M120" s="9"/>
      <c r="N120" s="9"/>
      <c r="O120" s="9"/>
      <c r="P120" s="9"/>
      <c r="Q120" s="9"/>
      <c r="R120" s="9"/>
      <c r="S120" s="9"/>
      <c r="T120" s="9"/>
      <c r="U120" s="9"/>
      <c r="V120" s="9"/>
      <c r="W120" s="9"/>
      <c r="X120" s="9"/>
      <c r="Y120" s="9"/>
      <c r="Z120" s="9"/>
    </row>
    <row r="121" spans="1:26" ht="14.25" customHeight="1" x14ac:dyDescent="0.2">
      <c r="A121" s="9"/>
      <c r="B121" s="9"/>
      <c r="C121" s="9"/>
      <c r="D121" s="9"/>
      <c r="E121" s="9"/>
      <c r="F121" s="9"/>
      <c r="G121" s="9"/>
      <c r="H121" s="9"/>
      <c r="I121" s="9"/>
      <c r="J121" s="9"/>
      <c r="K121" s="9"/>
      <c r="L121" s="9"/>
      <c r="M121" s="9"/>
      <c r="N121" s="9"/>
      <c r="O121" s="9"/>
      <c r="P121" s="9"/>
      <c r="Q121" s="9"/>
      <c r="R121" s="9"/>
      <c r="S121" s="9"/>
      <c r="T121" s="9"/>
      <c r="U121" s="9"/>
      <c r="V121" s="9"/>
      <c r="W121" s="9"/>
      <c r="X121" s="9"/>
      <c r="Y121" s="9"/>
      <c r="Z121" s="9"/>
    </row>
    <row r="122" spans="1:26" ht="14.25" customHeight="1" x14ac:dyDescent="0.2">
      <c r="A122" s="9"/>
      <c r="B122" s="9"/>
      <c r="C122" s="9"/>
      <c r="D122" s="9"/>
      <c r="E122" s="9"/>
      <c r="F122" s="9"/>
      <c r="G122" s="9"/>
      <c r="H122" s="9"/>
      <c r="I122" s="9"/>
      <c r="J122" s="9"/>
      <c r="K122" s="9"/>
      <c r="L122" s="9"/>
      <c r="M122" s="9"/>
      <c r="N122" s="9"/>
      <c r="O122" s="9"/>
      <c r="P122" s="9"/>
      <c r="Q122" s="9"/>
      <c r="R122" s="9"/>
      <c r="S122" s="9"/>
      <c r="T122" s="9"/>
      <c r="U122" s="9"/>
      <c r="V122" s="9"/>
      <c r="W122" s="9"/>
      <c r="X122" s="9"/>
      <c r="Y122" s="9"/>
      <c r="Z122" s="9"/>
    </row>
    <row r="123" spans="1:26" ht="14.25" customHeight="1" x14ac:dyDescent="0.2">
      <c r="A123" s="9"/>
      <c r="B123" s="9"/>
      <c r="C123" s="9"/>
      <c r="D123" s="9"/>
      <c r="E123" s="9"/>
      <c r="F123" s="9"/>
      <c r="G123" s="9"/>
      <c r="H123" s="9"/>
      <c r="I123" s="9"/>
      <c r="J123" s="9"/>
      <c r="K123" s="9"/>
      <c r="L123" s="9"/>
      <c r="M123" s="9"/>
      <c r="N123" s="9"/>
      <c r="O123" s="9"/>
      <c r="P123" s="9"/>
      <c r="Q123" s="9"/>
      <c r="R123" s="9"/>
      <c r="S123" s="9"/>
      <c r="T123" s="9"/>
      <c r="U123" s="9"/>
      <c r="V123" s="9"/>
      <c r="W123" s="9"/>
      <c r="X123" s="9"/>
      <c r="Y123" s="9"/>
      <c r="Z123" s="9"/>
    </row>
    <row r="124" spans="1:26" ht="14.25" customHeight="1" x14ac:dyDescent="0.2">
      <c r="A124" s="9"/>
      <c r="B124" s="9"/>
      <c r="C124" s="9"/>
      <c r="D124" s="9"/>
      <c r="E124" s="9"/>
      <c r="F124" s="9"/>
      <c r="G124" s="9"/>
      <c r="H124" s="9"/>
      <c r="I124" s="9"/>
      <c r="J124" s="9"/>
      <c r="K124" s="9"/>
      <c r="L124" s="9"/>
      <c r="M124" s="9"/>
      <c r="N124" s="9"/>
      <c r="O124" s="9"/>
      <c r="P124" s="9"/>
      <c r="Q124" s="9"/>
      <c r="R124" s="9"/>
      <c r="S124" s="9"/>
      <c r="T124" s="9"/>
      <c r="U124" s="9"/>
      <c r="V124" s="9"/>
      <c r="W124" s="9"/>
      <c r="X124" s="9"/>
      <c r="Y124" s="9"/>
      <c r="Z124" s="9"/>
    </row>
    <row r="125" spans="1:26" ht="14.25" customHeight="1" x14ac:dyDescent="0.2">
      <c r="A125" s="9"/>
      <c r="B125" s="9"/>
      <c r="C125" s="9"/>
      <c r="D125" s="9"/>
      <c r="E125" s="9"/>
      <c r="F125" s="9"/>
      <c r="G125" s="9"/>
      <c r="H125" s="9"/>
      <c r="I125" s="9"/>
      <c r="J125" s="9"/>
      <c r="K125" s="9"/>
      <c r="L125" s="9"/>
      <c r="M125" s="9"/>
      <c r="N125" s="9"/>
      <c r="O125" s="9"/>
      <c r="P125" s="9"/>
      <c r="Q125" s="9"/>
      <c r="R125" s="9"/>
      <c r="S125" s="9"/>
      <c r="T125" s="9"/>
      <c r="U125" s="9"/>
      <c r="V125" s="9"/>
      <c r="W125" s="9"/>
      <c r="X125" s="9"/>
      <c r="Y125" s="9"/>
      <c r="Z125" s="9"/>
    </row>
    <row r="126" spans="1:26" ht="14.25" customHeight="1" x14ac:dyDescent="0.2">
      <c r="A126" s="9"/>
      <c r="B126" s="9"/>
      <c r="C126" s="9"/>
      <c r="D126" s="9"/>
      <c r="E126" s="9"/>
      <c r="F126" s="9"/>
      <c r="G126" s="9"/>
      <c r="H126" s="9"/>
      <c r="I126" s="9"/>
      <c r="J126" s="9"/>
      <c r="K126" s="9"/>
      <c r="L126" s="9"/>
      <c r="M126" s="9"/>
      <c r="N126" s="9"/>
      <c r="O126" s="9"/>
      <c r="P126" s="9"/>
      <c r="Q126" s="9"/>
      <c r="R126" s="9"/>
      <c r="S126" s="9"/>
      <c r="T126" s="9"/>
      <c r="U126" s="9"/>
      <c r="V126" s="9"/>
      <c r="W126" s="9"/>
      <c r="X126" s="9"/>
      <c r="Y126" s="9"/>
      <c r="Z126" s="9"/>
    </row>
    <row r="127" spans="1:26" ht="14.25" customHeight="1" x14ac:dyDescent="0.2">
      <c r="A127" s="9"/>
      <c r="B127" s="9"/>
      <c r="C127" s="9"/>
      <c r="D127" s="9"/>
      <c r="E127" s="9"/>
      <c r="F127" s="9"/>
      <c r="G127" s="9"/>
      <c r="H127" s="9"/>
      <c r="I127" s="9"/>
      <c r="J127" s="9"/>
      <c r="K127" s="9"/>
      <c r="L127" s="9"/>
      <c r="M127" s="9"/>
      <c r="N127" s="9"/>
      <c r="O127" s="9"/>
      <c r="P127" s="9"/>
      <c r="Q127" s="9"/>
      <c r="R127" s="9"/>
      <c r="S127" s="9"/>
      <c r="T127" s="9"/>
      <c r="U127" s="9"/>
      <c r="V127" s="9"/>
      <c r="W127" s="9"/>
      <c r="X127" s="9"/>
      <c r="Y127" s="9"/>
      <c r="Z127" s="9"/>
    </row>
    <row r="128" spans="1:26" ht="14.25" customHeight="1" x14ac:dyDescent="0.2">
      <c r="A128" s="9"/>
      <c r="B128" s="9"/>
      <c r="C128" s="9"/>
      <c r="D128" s="9"/>
      <c r="E128" s="9"/>
      <c r="F128" s="9"/>
      <c r="G128" s="9"/>
      <c r="H128" s="9"/>
      <c r="I128" s="9"/>
      <c r="J128" s="9"/>
      <c r="K128" s="9"/>
      <c r="L128" s="9"/>
      <c r="M128" s="9"/>
      <c r="N128" s="9"/>
      <c r="O128" s="9"/>
      <c r="P128" s="9"/>
      <c r="Q128" s="9"/>
      <c r="R128" s="9"/>
      <c r="S128" s="9"/>
      <c r="T128" s="9"/>
      <c r="U128" s="9"/>
      <c r="V128" s="9"/>
      <c r="W128" s="9"/>
      <c r="X128" s="9"/>
      <c r="Y128" s="9"/>
      <c r="Z128" s="9"/>
    </row>
    <row r="129" spans="1:26" ht="14.25" customHeight="1" x14ac:dyDescent="0.2">
      <c r="A129" s="9"/>
      <c r="B129" s="9"/>
      <c r="C129" s="9"/>
      <c r="D129" s="9"/>
      <c r="E129" s="9"/>
      <c r="F129" s="9"/>
      <c r="G129" s="9"/>
      <c r="H129" s="9"/>
      <c r="I129" s="9"/>
      <c r="J129" s="9"/>
      <c r="K129" s="9"/>
      <c r="L129" s="9"/>
      <c r="M129" s="9"/>
      <c r="N129" s="9"/>
      <c r="O129" s="9"/>
      <c r="P129" s="9"/>
      <c r="Q129" s="9"/>
      <c r="R129" s="9"/>
      <c r="S129" s="9"/>
      <c r="T129" s="9"/>
      <c r="U129" s="9"/>
      <c r="V129" s="9"/>
      <c r="W129" s="9"/>
      <c r="X129" s="9"/>
      <c r="Y129" s="9"/>
      <c r="Z129" s="9"/>
    </row>
    <row r="130" spans="1:26" ht="14.25" customHeight="1" x14ac:dyDescent="0.2">
      <c r="A130" s="9"/>
      <c r="B130" s="9"/>
      <c r="C130" s="9"/>
      <c r="D130" s="9"/>
      <c r="E130" s="9"/>
      <c r="F130" s="9"/>
      <c r="G130" s="9"/>
      <c r="H130" s="9"/>
      <c r="I130" s="9"/>
      <c r="J130" s="9"/>
      <c r="K130" s="9"/>
      <c r="L130" s="9"/>
      <c r="M130" s="9"/>
      <c r="N130" s="9"/>
      <c r="O130" s="9"/>
      <c r="P130" s="9"/>
      <c r="Q130" s="9"/>
      <c r="R130" s="9"/>
      <c r="S130" s="9"/>
      <c r="T130" s="9"/>
      <c r="U130" s="9"/>
      <c r="V130" s="9"/>
      <c r="W130" s="9"/>
      <c r="X130" s="9"/>
      <c r="Y130" s="9"/>
      <c r="Z130" s="9"/>
    </row>
    <row r="131" spans="1:26" ht="14.25" customHeight="1" x14ac:dyDescent="0.2">
      <c r="A131" s="9"/>
      <c r="B131" s="9"/>
      <c r="C131" s="9"/>
      <c r="D131" s="9"/>
      <c r="E131" s="9"/>
      <c r="F131" s="9"/>
      <c r="G131" s="9"/>
      <c r="H131" s="9"/>
      <c r="I131" s="9"/>
      <c r="J131" s="9"/>
      <c r="K131" s="9"/>
      <c r="L131" s="9"/>
      <c r="M131" s="9"/>
      <c r="N131" s="9"/>
      <c r="O131" s="9"/>
      <c r="P131" s="9"/>
      <c r="Q131" s="9"/>
      <c r="R131" s="9"/>
      <c r="S131" s="9"/>
      <c r="T131" s="9"/>
      <c r="U131" s="9"/>
      <c r="V131" s="9"/>
      <c r="W131" s="9"/>
      <c r="X131" s="9"/>
      <c r="Y131" s="9"/>
      <c r="Z131" s="9"/>
    </row>
    <row r="132" spans="1:26" ht="14.25" customHeight="1" x14ac:dyDescent="0.2">
      <c r="A132" s="9"/>
      <c r="B132" s="9"/>
      <c r="C132" s="9"/>
      <c r="D132" s="9"/>
      <c r="E132" s="9"/>
      <c r="F132" s="9"/>
      <c r="G132" s="9"/>
      <c r="H132" s="9"/>
      <c r="I132" s="9"/>
      <c r="J132" s="9"/>
      <c r="K132" s="9"/>
      <c r="L132" s="9"/>
      <c r="M132" s="9"/>
      <c r="N132" s="9"/>
      <c r="O132" s="9"/>
      <c r="P132" s="9"/>
      <c r="Q132" s="9"/>
      <c r="R132" s="9"/>
      <c r="S132" s="9"/>
      <c r="T132" s="9"/>
      <c r="U132" s="9"/>
      <c r="V132" s="9"/>
      <c r="W132" s="9"/>
      <c r="X132" s="9"/>
      <c r="Y132" s="9"/>
      <c r="Z132" s="9"/>
    </row>
    <row r="133" spans="1:26" ht="14.25" customHeight="1" x14ac:dyDescent="0.2">
      <c r="A133" s="9"/>
      <c r="B133" s="9"/>
      <c r="C133" s="9"/>
      <c r="D133" s="9"/>
      <c r="E133" s="9"/>
      <c r="F133" s="9"/>
      <c r="G133" s="9"/>
      <c r="H133" s="9"/>
      <c r="I133" s="9"/>
      <c r="J133" s="9"/>
      <c r="K133" s="9"/>
      <c r="L133" s="9"/>
      <c r="M133" s="9"/>
      <c r="N133" s="9"/>
      <c r="O133" s="9"/>
      <c r="P133" s="9"/>
      <c r="Q133" s="9"/>
      <c r="R133" s="9"/>
      <c r="S133" s="9"/>
      <c r="T133" s="9"/>
      <c r="U133" s="9"/>
      <c r="V133" s="9"/>
      <c r="W133" s="9"/>
      <c r="X133" s="9"/>
      <c r="Y133" s="9"/>
      <c r="Z133" s="9"/>
    </row>
    <row r="134" spans="1:26" ht="14.25" customHeight="1" x14ac:dyDescent="0.2">
      <c r="A134" s="9"/>
      <c r="B134" s="9"/>
      <c r="C134" s="9"/>
      <c r="D134" s="9"/>
      <c r="E134" s="9"/>
      <c r="F134" s="9"/>
      <c r="G134" s="9"/>
      <c r="H134" s="9"/>
      <c r="I134" s="9"/>
      <c r="J134" s="9"/>
      <c r="K134" s="9"/>
      <c r="L134" s="9"/>
      <c r="M134" s="9"/>
      <c r="N134" s="9"/>
      <c r="O134" s="9"/>
      <c r="P134" s="9"/>
      <c r="Q134" s="9"/>
      <c r="R134" s="9"/>
      <c r="S134" s="9"/>
      <c r="T134" s="9"/>
      <c r="U134" s="9"/>
      <c r="V134" s="9"/>
      <c r="W134" s="9"/>
      <c r="X134" s="9"/>
      <c r="Y134" s="9"/>
      <c r="Z134" s="9"/>
    </row>
    <row r="135" spans="1:26" ht="14.25" customHeight="1" x14ac:dyDescent="0.2">
      <c r="A135" s="9"/>
      <c r="B135" s="9"/>
      <c r="C135" s="9"/>
      <c r="D135" s="9"/>
      <c r="E135" s="9"/>
      <c r="F135" s="9"/>
      <c r="G135" s="9"/>
      <c r="H135" s="9"/>
      <c r="I135" s="9"/>
      <c r="J135" s="9"/>
      <c r="K135" s="9"/>
      <c r="L135" s="9"/>
      <c r="M135" s="9"/>
      <c r="N135" s="9"/>
      <c r="O135" s="9"/>
      <c r="P135" s="9"/>
      <c r="Q135" s="9"/>
      <c r="R135" s="9"/>
      <c r="S135" s="9"/>
      <c r="T135" s="9"/>
      <c r="U135" s="9"/>
      <c r="V135" s="9"/>
      <c r="W135" s="9"/>
      <c r="X135" s="9"/>
      <c r="Y135" s="9"/>
      <c r="Z135" s="9"/>
    </row>
    <row r="136" spans="1:26" ht="14.25" customHeight="1" x14ac:dyDescent="0.2">
      <c r="A136" s="9"/>
      <c r="B136" s="9"/>
      <c r="C136" s="9"/>
      <c r="D136" s="9"/>
      <c r="E136" s="9"/>
      <c r="F136" s="9"/>
      <c r="G136" s="9"/>
      <c r="H136" s="9"/>
      <c r="I136" s="9"/>
      <c r="J136" s="9"/>
      <c r="K136" s="9"/>
      <c r="L136" s="9"/>
      <c r="M136" s="9"/>
      <c r="N136" s="9"/>
      <c r="O136" s="9"/>
      <c r="P136" s="9"/>
      <c r="Q136" s="9"/>
      <c r="R136" s="9"/>
      <c r="S136" s="9"/>
      <c r="T136" s="9"/>
      <c r="U136" s="9"/>
      <c r="V136" s="9"/>
      <c r="W136" s="9"/>
      <c r="X136" s="9"/>
      <c r="Y136" s="9"/>
      <c r="Z136" s="9"/>
    </row>
    <row r="137" spans="1:26" ht="14.25" customHeight="1" x14ac:dyDescent="0.2">
      <c r="A137" s="9"/>
      <c r="B137" s="9"/>
      <c r="C137" s="9"/>
      <c r="D137" s="9"/>
      <c r="E137" s="9"/>
      <c r="F137" s="9"/>
      <c r="G137" s="9"/>
      <c r="H137" s="9"/>
      <c r="I137" s="9"/>
      <c r="J137" s="9"/>
      <c r="K137" s="9"/>
      <c r="L137" s="9"/>
      <c r="M137" s="9"/>
      <c r="N137" s="9"/>
      <c r="O137" s="9"/>
      <c r="P137" s="9"/>
      <c r="Q137" s="9"/>
      <c r="R137" s="9"/>
      <c r="S137" s="9"/>
      <c r="T137" s="9"/>
      <c r="U137" s="9"/>
      <c r="V137" s="9"/>
      <c r="W137" s="9"/>
      <c r="X137" s="9"/>
      <c r="Y137" s="9"/>
      <c r="Z137" s="9"/>
    </row>
    <row r="138" spans="1:26" ht="14.25" customHeight="1" x14ac:dyDescent="0.2">
      <c r="A138" s="9"/>
      <c r="B138" s="9"/>
      <c r="C138" s="9"/>
      <c r="D138" s="9"/>
      <c r="E138" s="9"/>
      <c r="F138" s="9"/>
      <c r="G138" s="9"/>
      <c r="H138" s="9"/>
      <c r="I138" s="9"/>
      <c r="J138" s="9"/>
      <c r="K138" s="9"/>
      <c r="L138" s="9"/>
      <c r="M138" s="9"/>
      <c r="N138" s="9"/>
      <c r="O138" s="9"/>
      <c r="P138" s="9"/>
      <c r="Q138" s="9"/>
      <c r="R138" s="9"/>
      <c r="S138" s="9"/>
      <c r="T138" s="9"/>
      <c r="U138" s="9"/>
      <c r="V138" s="9"/>
      <c r="W138" s="9"/>
      <c r="X138" s="9"/>
      <c r="Y138" s="9"/>
      <c r="Z138" s="9"/>
    </row>
    <row r="139" spans="1:26" ht="14.25" customHeight="1" x14ac:dyDescent="0.2">
      <c r="A139" s="9"/>
      <c r="B139" s="9"/>
      <c r="C139" s="9"/>
      <c r="D139" s="9"/>
      <c r="E139" s="9"/>
      <c r="F139" s="9"/>
      <c r="G139" s="9"/>
      <c r="H139" s="9"/>
      <c r="I139" s="9"/>
      <c r="J139" s="9"/>
      <c r="K139" s="9"/>
      <c r="L139" s="9"/>
      <c r="M139" s="9"/>
      <c r="N139" s="9"/>
      <c r="O139" s="9"/>
      <c r="P139" s="9"/>
      <c r="Q139" s="9"/>
      <c r="R139" s="9"/>
      <c r="S139" s="9"/>
      <c r="T139" s="9"/>
      <c r="U139" s="9"/>
      <c r="V139" s="9"/>
      <c r="W139" s="9"/>
      <c r="X139" s="9"/>
      <c r="Y139" s="9"/>
      <c r="Z139" s="9"/>
    </row>
    <row r="140" spans="1:26" ht="14.25" customHeight="1" x14ac:dyDescent="0.2">
      <c r="A140" s="9"/>
      <c r="B140" s="9"/>
      <c r="C140" s="9"/>
      <c r="D140" s="9"/>
      <c r="E140" s="9"/>
      <c r="F140" s="9"/>
      <c r="G140" s="9"/>
      <c r="H140" s="9"/>
      <c r="I140" s="9"/>
      <c r="J140" s="9"/>
      <c r="K140" s="9"/>
      <c r="L140" s="9"/>
      <c r="M140" s="9"/>
      <c r="N140" s="9"/>
      <c r="O140" s="9"/>
      <c r="P140" s="9"/>
      <c r="Q140" s="9"/>
      <c r="R140" s="9"/>
      <c r="S140" s="9"/>
      <c r="T140" s="9"/>
      <c r="U140" s="9"/>
      <c r="V140" s="9"/>
      <c r="W140" s="9"/>
      <c r="X140" s="9"/>
      <c r="Y140" s="9"/>
      <c r="Z140" s="9"/>
    </row>
    <row r="141" spans="1:26" ht="14.25" customHeight="1" x14ac:dyDescent="0.2">
      <c r="A141" s="9"/>
      <c r="B141" s="9"/>
      <c r="C141" s="9"/>
      <c r="D141" s="9"/>
      <c r="E141" s="9"/>
      <c r="F141" s="9"/>
      <c r="G141" s="9"/>
      <c r="H141" s="9"/>
      <c r="I141" s="9"/>
      <c r="J141" s="9"/>
      <c r="K141" s="9"/>
      <c r="L141" s="9"/>
      <c r="M141" s="9"/>
      <c r="N141" s="9"/>
      <c r="O141" s="9"/>
      <c r="P141" s="9"/>
      <c r="Q141" s="9"/>
      <c r="R141" s="9"/>
      <c r="S141" s="9"/>
      <c r="T141" s="9"/>
      <c r="U141" s="9"/>
      <c r="V141" s="9"/>
      <c r="W141" s="9"/>
      <c r="X141" s="9"/>
      <c r="Y141" s="9"/>
      <c r="Z141" s="9"/>
    </row>
    <row r="142" spans="1:26" ht="14.25" customHeight="1" x14ac:dyDescent="0.2">
      <c r="A142" s="9"/>
      <c r="B142" s="9"/>
      <c r="C142" s="9"/>
      <c r="D142" s="9"/>
      <c r="E142" s="9"/>
      <c r="F142" s="9"/>
      <c r="G142" s="9"/>
      <c r="H142" s="9"/>
      <c r="I142" s="9"/>
      <c r="J142" s="9"/>
      <c r="K142" s="9"/>
      <c r="L142" s="9"/>
      <c r="M142" s="9"/>
      <c r="N142" s="9"/>
      <c r="O142" s="9"/>
      <c r="P142" s="9"/>
      <c r="Q142" s="9"/>
      <c r="R142" s="9"/>
      <c r="S142" s="9"/>
      <c r="T142" s="9"/>
      <c r="U142" s="9"/>
      <c r="V142" s="9"/>
      <c r="W142" s="9"/>
      <c r="X142" s="9"/>
      <c r="Y142" s="9"/>
      <c r="Z142" s="9"/>
    </row>
    <row r="143" spans="1:26" ht="14.25" customHeight="1" x14ac:dyDescent="0.2">
      <c r="A143" s="9"/>
      <c r="B143" s="9"/>
      <c r="C143" s="9"/>
      <c r="D143" s="9"/>
      <c r="E143" s="9"/>
      <c r="F143" s="9"/>
      <c r="G143" s="9"/>
      <c r="H143" s="9"/>
      <c r="I143" s="9"/>
      <c r="J143" s="9"/>
      <c r="K143" s="9"/>
      <c r="L143" s="9"/>
      <c r="M143" s="9"/>
      <c r="N143" s="9"/>
      <c r="O143" s="9"/>
      <c r="P143" s="9"/>
      <c r="Q143" s="9"/>
      <c r="R143" s="9"/>
      <c r="S143" s="9"/>
      <c r="T143" s="9"/>
      <c r="U143" s="9"/>
      <c r="V143" s="9"/>
      <c r="W143" s="9"/>
      <c r="X143" s="9"/>
      <c r="Y143" s="9"/>
      <c r="Z143" s="9"/>
    </row>
    <row r="144" spans="1:26" ht="14.25" customHeight="1" x14ac:dyDescent="0.2">
      <c r="A144" s="9"/>
      <c r="B144" s="9"/>
      <c r="C144" s="9"/>
      <c r="D144" s="9"/>
      <c r="E144" s="9"/>
      <c r="F144" s="9"/>
      <c r="G144" s="9"/>
      <c r="H144" s="9"/>
      <c r="I144" s="9"/>
      <c r="J144" s="9"/>
      <c r="K144" s="9"/>
      <c r="L144" s="9"/>
      <c r="M144" s="9"/>
      <c r="N144" s="9"/>
      <c r="O144" s="9"/>
      <c r="P144" s="9"/>
      <c r="Q144" s="9"/>
      <c r="R144" s="9"/>
      <c r="S144" s="9"/>
      <c r="T144" s="9"/>
      <c r="U144" s="9"/>
      <c r="V144" s="9"/>
      <c r="W144" s="9"/>
      <c r="X144" s="9"/>
      <c r="Y144" s="9"/>
      <c r="Z144" s="9"/>
    </row>
    <row r="145" spans="1:26" ht="14.25" customHeight="1" x14ac:dyDescent="0.2">
      <c r="A145" s="9"/>
      <c r="B145" s="9"/>
      <c r="C145" s="9"/>
      <c r="D145" s="9"/>
      <c r="E145" s="9"/>
      <c r="F145" s="9"/>
      <c r="G145" s="9"/>
      <c r="H145" s="9"/>
      <c r="I145" s="9"/>
      <c r="J145" s="9"/>
      <c r="K145" s="9"/>
      <c r="L145" s="9"/>
      <c r="M145" s="9"/>
      <c r="N145" s="9"/>
      <c r="O145" s="9"/>
      <c r="P145" s="9"/>
      <c r="Q145" s="9"/>
      <c r="R145" s="9"/>
      <c r="S145" s="9"/>
      <c r="T145" s="9"/>
      <c r="U145" s="9"/>
      <c r="V145" s="9"/>
      <c r="W145" s="9"/>
      <c r="X145" s="9"/>
      <c r="Y145" s="9"/>
      <c r="Z145" s="9"/>
    </row>
    <row r="146" spans="1:26" ht="14.25" customHeight="1" x14ac:dyDescent="0.2">
      <c r="A146" s="9"/>
      <c r="B146" s="9"/>
      <c r="C146" s="9"/>
      <c r="D146" s="9"/>
      <c r="E146" s="9"/>
      <c r="F146" s="9"/>
      <c r="G146" s="9"/>
      <c r="H146" s="9"/>
      <c r="I146" s="9"/>
      <c r="J146" s="9"/>
      <c r="K146" s="9"/>
      <c r="L146" s="9"/>
      <c r="M146" s="9"/>
      <c r="N146" s="9"/>
      <c r="O146" s="9"/>
      <c r="P146" s="9"/>
      <c r="Q146" s="9"/>
      <c r="R146" s="9"/>
      <c r="S146" s="9"/>
      <c r="T146" s="9"/>
      <c r="U146" s="9"/>
      <c r="V146" s="9"/>
      <c r="W146" s="9"/>
      <c r="X146" s="9"/>
      <c r="Y146" s="9"/>
      <c r="Z146" s="9"/>
    </row>
    <row r="147" spans="1:26" ht="14.25" customHeight="1" x14ac:dyDescent="0.2">
      <c r="A147" s="9"/>
      <c r="B147" s="9"/>
      <c r="C147" s="9"/>
      <c r="D147" s="9"/>
      <c r="E147" s="9"/>
      <c r="F147" s="9"/>
      <c r="G147" s="9"/>
      <c r="H147" s="9"/>
      <c r="I147" s="9"/>
      <c r="J147" s="9"/>
      <c r="K147" s="9"/>
      <c r="L147" s="9"/>
      <c r="M147" s="9"/>
      <c r="N147" s="9"/>
      <c r="O147" s="9"/>
      <c r="P147" s="9"/>
      <c r="Q147" s="9"/>
      <c r="R147" s="9"/>
      <c r="S147" s="9"/>
      <c r="T147" s="9"/>
      <c r="U147" s="9"/>
      <c r="V147" s="9"/>
      <c r="W147" s="9"/>
      <c r="X147" s="9"/>
      <c r="Y147" s="9"/>
      <c r="Z147" s="9"/>
    </row>
    <row r="148" spans="1:26" ht="14.25" customHeight="1" x14ac:dyDescent="0.2">
      <c r="A148" s="9"/>
      <c r="B148" s="9"/>
      <c r="C148" s="9"/>
      <c r="D148" s="9"/>
      <c r="E148" s="9"/>
      <c r="F148" s="9"/>
      <c r="G148" s="9"/>
      <c r="H148" s="9"/>
      <c r="I148" s="9"/>
      <c r="J148" s="9"/>
      <c r="K148" s="9"/>
      <c r="L148" s="9"/>
      <c r="M148" s="9"/>
      <c r="N148" s="9"/>
      <c r="O148" s="9"/>
      <c r="P148" s="9"/>
      <c r="Q148" s="9"/>
      <c r="R148" s="9"/>
      <c r="S148" s="9"/>
      <c r="T148" s="9"/>
      <c r="U148" s="9"/>
      <c r="V148" s="9"/>
      <c r="W148" s="9"/>
      <c r="X148" s="9"/>
      <c r="Y148" s="9"/>
      <c r="Z148" s="9"/>
    </row>
    <row r="149" spans="1:26" ht="14.25" customHeight="1" x14ac:dyDescent="0.2">
      <c r="A149" s="9"/>
      <c r="B149" s="9"/>
      <c r="C149" s="9"/>
      <c r="D149" s="9"/>
      <c r="E149" s="9"/>
      <c r="F149" s="9"/>
      <c r="G149" s="9"/>
      <c r="H149" s="9"/>
      <c r="I149" s="9"/>
      <c r="J149" s="9"/>
      <c r="K149" s="9"/>
      <c r="L149" s="9"/>
      <c r="M149" s="9"/>
      <c r="N149" s="9"/>
      <c r="O149" s="9"/>
      <c r="P149" s="9"/>
      <c r="Q149" s="9"/>
      <c r="R149" s="9"/>
      <c r="S149" s="9"/>
      <c r="T149" s="9"/>
      <c r="U149" s="9"/>
      <c r="V149" s="9"/>
      <c r="W149" s="9"/>
      <c r="X149" s="9"/>
      <c r="Y149" s="9"/>
      <c r="Z149" s="9"/>
    </row>
    <row r="150" spans="1:26" ht="14.25" customHeight="1" x14ac:dyDescent="0.2">
      <c r="A150" s="9"/>
      <c r="B150" s="9"/>
      <c r="C150" s="9"/>
      <c r="D150" s="9"/>
      <c r="E150" s="9"/>
      <c r="F150" s="9"/>
      <c r="G150" s="9"/>
      <c r="H150" s="9"/>
      <c r="I150" s="9"/>
      <c r="J150" s="9"/>
      <c r="K150" s="9"/>
      <c r="L150" s="9"/>
      <c r="M150" s="9"/>
      <c r="N150" s="9"/>
      <c r="O150" s="9"/>
      <c r="P150" s="9"/>
      <c r="Q150" s="9"/>
      <c r="R150" s="9"/>
      <c r="S150" s="9"/>
      <c r="T150" s="9"/>
      <c r="U150" s="9"/>
      <c r="V150" s="9"/>
      <c r="W150" s="9"/>
      <c r="X150" s="9"/>
      <c r="Y150" s="9"/>
      <c r="Z150" s="9"/>
    </row>
    <row r="151" spans="1:26" ht="14.25" customHeight="1" x14ac:dyDescent="0.2">
      <c r="A151" s="9"/>
      <c r="B151" s="9"/>
      <c r="C151" s="9"/>
      <c r="D151" s="9"/>
      <c r="E151" s="9"/>
      <c r="F151" s="9"/>
      <c r="G151" s="9"/>
      <c r="H151" s="9"/>
      <c r="I151" s="9"/>
      <c r="J151" s="9"/>
      <c r="K151" s="9"/>
      <c r="L151" s="9"/>
      <c r="M151" s="9"/>
      <c r="N151" s="9"/>
      <c r="O151" s="9"/>
      <c r="P151" s="9"/>
      <c r="Q151" s="9"/>
      <c r="R151" s="9"/>
      <c r="S151" s="9"/>
      <c r="T151" s="9"/>
      <c r="U151" s="9"/>
      <c r="V151" s="9"/>
      <c r="W151" s="9"/>
      <c r="X151" s="9"/>
      <c r="Y151" s="9"/>
      <c r="Z151" s="9"/>
    </row>
    <row r="152" spans="1:26" ht="14.25" customHeight="1" x14ac:dyDescent="0.2">
      <c r="A152" s="9"/>
      <c r="B152" s="9"/>
      <c r="C152" s="9"/>
      <c r="D152" s="9"/>
      <c r="E152" s="9"/>
      <c r="F152" s="9"/>
      <c r="G152" s="9"/>
      <c r="H152" s="9"/>
      <c r="I152" s="9"/>
      <c r="J152" s="9"/>
      <c r="K152" s="9"/>
      <c r="L152" s="9"/>
      <c r="M152" s="9"/>
      <c r="N152" s="9"/>
      <c r="O152" s="9"/>
      <c r="P152" s="9"/>
      <c r="Q152" s="9"/>
      <c r="R152" s="9"/>
      <c r="S152" s="9"/>
      <c r="T152" s="9"/>
      <c r="U152" s="9"/>
      <c r="V152" s="9"/>
      <c r="W152" s="9"/>
      <c r="X152" s="9"/>
      <c r="Y152" s="9"/>
      <c r="Z152" s="9"/>
    </row>
    <row r="153" spans="1:26" ht="14.25" customHeight="1" x14ac:dyDescent="0.2">
      <c r="A153" s="9"/>
      <c r="B153" s="9"/>
      <c r="C153" s="9"/>
      <c r="D153" s="9"/>
      <c r="E153" s="9"/>
      <c r="F153" s="9"/>
      <c r="G153" s="9"/>
      <c r="H153" s="9"/>
      <c r="I153" s="9"/>
      <c r="J153" s="9"/>
      <c r="K153" s="9"/>
      <c r="L153" s="9"/>
      <c r="M153" s="9"/>
      <c r="N153" s="9"/>
      <c r="O153" s="9"/>
      <c r="P153" s="9"/>
      <c r="Q153" s="9"/>
      <c r="R153" s="9"/>
      <c r="S153" s="9"/>
      <c r="T153" s="9"/>
      <c r="U153" s="9"/>
      <c r="V153" s="9"/>
      <c r="W153" s="9"/>
      <c r="X153" s="9"/>
      <c r="Y153" s="9"/>
      <c r="Z153" s="9"/>
    </row>
    <row r="154" spans="1:26" ht="14.25" customHeight="1" x14ac:dyDescent="0.2">
      <c r="A154" s="9"/>
      <c r="B154" s="9"/>
      <c r="C154" s="9"/>
      <c r="D154" s="9"/>
      <c r="E154" s="9"/>
      <c r="F154" s="9"/>
      <c r="G154" s="9"/>
      <c r="H154" s="9"/>
      <c r="I154" s="9"/>
      <c r="J154" s="9"/>
      <c r="K154" s="9"/>
      <c r="L154" s="9"/>
      <c r="M154" s="9"/>
      <c r="N154" s="9"/>
      <c r="O154" s="9"/>
      <c r="P154" s="9"/>
      <c r="Q154" s="9"/>
      <c r="R154" s="9"/>
      <c r="S154" s="9"/>
      <c r="T154" s="9"/>
      <c r="U154" s="9"/>
      <c r="V154" s="9"/>
      <c r="W154" s="9"/>
      <c r="X154" s="9"/>
      <c r="Y154" s="9"/>
      <c r="Z154" s="9"/>
    </row>
    <row r="155" spans="1:26" ht="14.25" customHeight="1" x14ac:dyDescent="0.2">
      <c r="A155" s="9"/>
      <c r="B155" s="9"/>
      <c r="C155" s="9"/>
      <c r="D155" s="9"/>
      <c r="E155" s="9"/>
      <c r="F155" s="9"/>
      <c r="G155" s="9"/>
      <c r="H155" s="9"/>
      <c r="I155" s="9"/>
      <c r="J155" s="9"/>
      <c r="K155" s="9"/>
      <c r="L155" s="9"/>
      <c r="M155" s="9"/>
      <c r="N155" s="9"/>
      <c r="O155" s="9"/>
      <c r="P155" s="9"/>
      <c r="Q155" s="9"/>
      <c r="R155" s="9"/>
      <c r="S155" s="9"/>
      <c r="T155" s="9"/>
      <c r="U155" s="9"/>
      <c r="V155" s="9"/>
      <c r="W155" s="9"/>
      <c r="X155" s="9"/>
      <c r="Y155" s="9"/>
      <c r="Z155" s="9"/>
    </row>
    <row r="156" spans="1:26" ht="14.25" customHeight="1" x14ac:dyDescent="0.2">
      <c r="A156" s="9"/>
      <c r="B156" s="9"/>
      <c r="C156" s="9"/>
      <c r="D156" s="9"/>
      <c r="E156" s="9"/>
      <c r="F156" s="9"/>
      <c r="G156" s="9"/>
      <c r="H156" s="9"/>
      <c r="I156" s="9"/>
      <c r="J156" s="9"/>
      <c r="K156" s="9"/>
      <c r="L156" s="9"/>
      <c r="M156" s="9"/>
      <c r="N156" s="9"/>
      <c r="O156" s="9"/>
      <c r="P156" s="9"/>
      <c r="Q156" s="9"/>
      <c r="R156" s="9"/>
      <c r="S156" s="9"/>
      <c r="T156" s="9"/>
      <c r="U156" s="9"/>
      <c r="V156" s="9"/>
      <c r="W156" s="9"/>
      <c r="X156" s="9"/>
      <c r="Y156" s="9"/>
      <c r="Z156" s="9"/>
    </row>
    <row r="157" spans="1:26" ht="14.25" customHeight="1" x14ac:dyDescent="0.2">
      <c r="A157" s="9"/>
      <c r="B157" s="9"/>
      <c r="C157" s="9"/>
      <c r="D157" s="9"/>
      <c r="E157" s="9"/>
      <c r="F157" s="9"/>
      <c r="G157" s="9"/>
      <c r="H157" s="9"/>
      <c r="I157" s="9"/>
      <c r="J157" s="9"/>
      <c r="K157" s="9"/>
      <c r="L157" s="9"/>
      <c r="M157" s="9"/>
      <c r="N157" s="9"/>
      <c r="O157" s="9"/>
      <c r="P157" s="9"/>
      <c r="Q157" s="9"/>
      <c r="R157" s="9"/>
      <c r="S157" s="9"/>
      <c r="T157" s="9"/>
      <c r="U157" s="9"/>
      <c r="V157" s="9"/>
      <c r="W157" s="9"/>
      <c r="X157" s="9"/>
      <c r="Y157" s="9"/>
      <c r="Z157" s="9"/>
    </row>
    <row r="158" spans="1:26" ht="14.25" customHeight="1" x14ac:dyDescent="0.2">
      <c r="A158" s="9"/>
      <c r="B158" s="9"/>
      <c r="C158" s="9"/>
      <c r="D158" s="9"/>
      <c r="E158" s="9"/>
      <c r="F158" s="9"/>
      <c r="G158" s="9"/>
      <c r="H158" s="9"/>
      <c r="I158" s="9"/>
      <c r="J158" s="9"/>
      <c r="K158" s="9"/>
      <c r="L158" s="9"/>
      <c r="M158" s="9"/>
      <c r="N158" s="9"/>
      <c r="O158" s="9"/>
      <c r="P158" s="9"/>
      <c r="Q158" s="9"/>
      <c r="R158" s="9"/>
      <c r="S158" s="9"/>
      <c r="T158" s="9"/>
      <c r="U158" s="9"/>
      <c r="V158" s="9"/>
      <c r="W158" s="9"/>
      <c r="X158" s="9"/>
      <c r="Y158" s="9"/>
      <c r="Z158" s="9"/>
    </row>
    <row r="159" spans="1:26" ht="14.25" customHeight="1" x14ac:dyDescent="0.2">
      <c r="A159" s="9"/>
      <c r="B159" s="9"/>
      <c r="C159" s="9"/>
      <c r="D159" s="9"/>
      <c r="E159" s="9"/>
      <c r="F159" s="9"/>
      <c r="G159" s="9"/>
      <c r="H159" s="9"/>
      <c r="I159" s="9"/>
      <c r="J159" s="9"/>
      <c r="K159" s="9"/>
      <c r="L159" s="9"/>
      <c r="M159" s="9"/>
      <c r="N159" s="9"/>
      <c r="O159" s="9"/>
      <c r="P159" s="9"/>
      <c r="Q159" s="9"/>
      <c r="R159" s="9"/>
      <c r="S159" s="9"/>
      <c r="T159" s="9"/>
      <c r="U159" s="9"/>
      <c r="V159" s="9"/>
      <c r="W159" s="9"/>
      <c r="X159" s="9"/>
      <c r="Y159" s="9"/>
      <c r="Z159" s="9"/>
    </row>
    <row r="160" spans="1:26" ht="14.25" customHeight="1" x14ac:dyDescent="0.2">
      <c r="A160" s="9"/>
      <c r="B160" s="9"/>
      <c r="C160" s="9"/>
      <c r="D160" s="9"/>
      <c r="E160" s="9"/>
      <c r="F160" s="9"/>
      <c r="G160" s="9"/>
      <c r="H160" s="9"/>
      <c r="I160" s="9"/>
      <c r="J160" s="9"/>
      <c r="K160" s="9"/>
      <c r="L160" s="9"/>
      <c r="M160" s="9"/>
      <c r="N160" s="9"/>
      <c r="O160" s="9"/>
      <c r="P160" s="9"/>
      <c r="Q160" s="9"/>
      <c r="R160" s="9"/>
      <c r="S160" s="9"/>
      <c r="T160" s="9"/>
      <c r="U160" s="9"/>
      <c r="V160" s="9"/>
      <c r="W160" s="9"/>
      <c r="X160" s="9"/>
      <c r="Y160" s="9"/>
      <c r="Z160" s="9"/>
    </row>
    <row r="161" spans="1:26" ht="14.25" customHeight="1" x14ac:dyDescent="0.2">
      <c r="A161" s="9"/>
      <c r="B161" s="9"/>
      <c r="C161" s="9"/>
      <c r="D161" s="9"/>
      <c r="E161" s="9"/>
      <c r="F161" s="9"/>
      <c r="G161" s="9"/>
      <c r="H161" s="9"/>
      <c r="I161" s="9"/>
      <c r="J161" s="9"/>
      <c r="K161" s="9"/>
      <c r="L161" s="9"/>
      <c r="M161" s="9"/>
      <c r="N161" s="9"/>
      <c r="O161" s="9"/>
      <c r="P161" s="9"/>
      <c r="Q161" s="9"/>
      <c r="R161" s="9"/>
      <c r="S161" s="9"/>
      <c r="T161" s="9"/>
      <c r="U161" s="9"/>
      <c r="V161" s="9"/>
      <c r="W161" s="9"/>
      <c r="X161" s="9"/>
      <c r="Y161" s="9"/>
      <c r="Z161" s="9"/>
    </row>
    <row r="162" spans="1:26" ht="14.25" customHeight="1" x14ac:dyDescent="0.2">
      <c r="A162" s="9"/>
      <c r="B162" s="9"/>
      <c r="C162" s="9"/>
      <c r="D162" s="9"/>
      <c r="E162" s="9"/>
      <c r="F162" s="9"/>
      <c r="G162" s="9"/>
      <c r="H162" s="9"/>
      <c r="I162" s="9"/>
      <c r="J162" s="9"/>
      <c r="K162" s="9"/>
      <c r="L162" s="9"/>
      <c r="M162" s="9"/>
      <c r="N162" s="9"/>
      <c r="O162" s="9"/>
      <c r="P162" s="9"/>
      <c r="Q162" s="9"/>
      <c r="R162" s="9"/>
      <c r="S162" s="9"/>
      <c r="T162" s="9"/>
      <c r="U162" s="9"/>
      <c r="V162" s="9"/>
      <c r="W162" s="9"/>
      <c r="X162" s="9"/>
      <c r="Y162" s="9"/>
      <c r="Z162" s="9"/>
    </row>
    <row r="163" spans="1:26" ht="14.25" customHeight="1" x14ac:dyDescent="0.2">
      <c r="A163" s="9"/>
      <c r="B163" s="9"/>
      <c r="C163" s="9"/>
      <c r="D163" s="9"/>
      <c r="E163" s="9"/>
      <c r="F163" s="9"/>
      <c r="G163" s="9"/>
      <c r="H163" s="9"/>
      <c r="I163" s="9"/>
      <c r="J163" s="9"/>
      <c r="K163" s="9"/>
      <c r="L163" s="9"/>
      <c r="M163" s="9"/>
      <c r="N163" s="9"/>
      <c r="O163" s="9"/>
      <c r="P163" s="9"/>
      <c r="Q163" s="9"/>
      <c r="R163" s="9"/>
      <c r="S163" s="9"/>
      <c r="T163" s="9"/>
      <c r="U163" s="9"/>
      <c r="V163" s="9"/>
      <c r="W163" s="9"/>
      <c r="X163" s="9"/>
      <c r="Y163" s="9"/>
      <c r="Z163" s="9"/>
    </row>
    <row r="164" spans="1:26" ht="14.25" customHeight="1" x14ac:dyDescent="0.2">
      <c r="A164" s="9"/>
      <c r="B164" s="9"/>
      <c r="C164" s="9"/>
      <c r="D164" s="9"/>
      <c r="E164" s="9"/>
      <c r="F164" s="9"/>
      <c r="G164" s="9"/>
      <c r="H164" s="9"/>
      <c r="I164" s="9"/>
      <c r="J164" s="9"/>
      <c r="K164" s="9"/>
      <c r="L164" s="9"/>
      <c r="M164" s="9"/>
      <c r="N164" s="9"/>
      <c r="O164" s="9"/>
      <c r="P164" s="9"/>
      <c r="Q164" s="9"/>
      <c r="R164" s="9"/>
      <c r="S164" s="9"/>
      <c r="T164" s="9"/>
      <c r="U164" s="9"/>
      <c r="V164" s="9"/>
      <c r="W164" s="9"/>
      <c r="X164" s="9"/>
      <c r="Y164" s="9"/>
      <c r="Z164" s="9"/>
    </row>
    <row r="165" spans="1:26" ht="14.25" customHeight="1" x14ac:dyDescent="0.2">
      <c r="A165" s="9"/>
      <c r="B165" s="9"/>
      <c r="C165" s="9"/>
      <c r="D165" s="9"/>
      <c r="E165" s="9"/>
      <c r="F165" s="9"/>
      <c r="G165" s="9"/>
      <c r="H165" s="9"/>
      <c r="I165" s="9"/>
      <c r="J165" s="9"/>
      <c r="K165" s="9"/>
      <c r="L165" s="9"/>
      <c r="M165" s="9"/>
      <c r="N165" s="9"/>
      <c r="O165" s="9"/>
      <c r="P165" s="9"/>
      <c r="Q165" s="9"/>
      <c r="R165" s="9"/>
      <c r="S165" s="9"/>
      <c r="T165" s="9"/>
      <c r="U165" s="9"/>
      <c r="V165" s="9"/>
      <c r="W165" s="9"/>
      <c r="X165" s="9"/>
      <c r="Y165" s="9"/>
      <c r="Z165" s="9"/>
    </row>
    <row r="166" spans="1:26" ht="14.25" customHeight="1" x14ac:dyDescent="0.2">
      <c r="A166" s="9"/>
      <c r="B166" s="9"/>
      <c r="C166" s="9"/>
      <c r="D166" s="9"/>
      <c r="E166" s="9"/>
      <c r="F166" s="9"/>
      <c r="G166" s="9"/>
      <c r="H166" s="9"/>
      <c r="I166" s="9"/>
      <c r="J166" s="9"/>
      <c r="K166" s="9"/>
      <c r="L166" s="9"/>
      <c r="M166" s="9"/>
      <c r="N166" s="9"/>
      <c r="O166" s="9"/>
      <c r="P166" s="9"/>
      <c r="Q166" s="9"/>
      <c r="R166" s="9"/>
      <c r="S166" s="9"/>
      <c r="T166" s="9"/>
      <c r="U166" s="9"/>
      <c r="V166" s="9"/>
      <c r="W166" s="9"/>
      <c r="X166" s="9"/>
      <c r="Y166" s="9"/>
      <c r="Z166" s="9"/>
    </row>
    <row r="167" spans="1:26" ht="14.25" customHeight="1" x14ac:dyDescent="0.2">
      <c r="A167" s="9"/>
      <c r="B167" s="9"/>
      <c r="C167" s="9"/>
      <c r="D167" s="9"/>
      <c r="E167" s="9"/>
      <c r="F167" s="9"/>
      <c r="G167" s="9"/>
      <c r="H167" s="9"/>
      <c r="I167" s="9"/>
      <c r="J167" s="9"/>
      <c r="K167" s="9"/>
      <c r="L167" s="9"/>
      <c r="M167" s="9"/>
      <c r="N167" s="9"/>
      <c r="O167" s="9"/>
      <c r="P167" s="9"/>
      <c r="Q167" s="9"/>
      <c r="R167" s="9"/>
      <c r="S167" s="9"/>
      <c r="T167" s="9"/>
      <c r="U167" s="9"/>
      <c r="V167" s="9"/>
      <c r="W167" s="9"/>
      <c r="X167" s="9"/>
      <c r="Y167" s="9"/>
      <c r="Z167" s="9"/>
    </row>
    <row r="168" spans="1:26" ht="14.25" customHeight="1" x14ac:dyDescent="0.2">
      <c r="A168" s="9"/>
      <c r="B168" s="9"/>
      <c r="C168" s="9"/>
      <c r="D168" s="9"/>
      <c r="E168" s="9"/>
      <c r="F168" s="9"/>
      <c r="G168" s="9"/>
      <c r="H168" s="9"/>
      <c r="I168" s="9"/>
      <c r="J168" s="9"/>
      <c r="K168" s="9"/>
      <c r="L168" s="9"/>
      <c r="M168" s="9"/>
      <c r="N168" s="9"/>
      <c r="O168" s="9"/>
      <c r="P168" s="9"/>
      <c r="Q168" s="9"/>
      <c r="R168" s="9"/>
      <c r="S168" s="9"/>
      <c r="T168" s="9"/>
      <c r="U168" s="9"/>
      <c r="V168" s="9"/>
      <c r="W168" s="9"/>
      <c r="X168" s="9"/>
      <c r="Y168" s="9"/>
      <c r="Z168" s="9"/>
    </row>
    <row r="169" spans="1:26" ht="14.25" customHeight="1" x14ac:dyDescent="0.2">
      <c r="A169" s="9"/>
      <c r="B169" s="9"/>
      <c r="C169" s="9"/>
      <c r="D169" s="9"/>
      <c r="E169" s="9"/>
      <c r="F169" s="9"/>
      <c r="G169" s="9"/>
      <c r="H169" s="9"/>
      <c r="I169" s="9"/>
      <c r="J169" s="9"/>
      <c r="K169" s="9"/>
      <c r="L169" s="9"/>
      <c r="M169" s="9"/>
      <c r="N169" s="9"/>
      <c r="O169" s="9"/>
      <c r="P169" s="9"/>
      <c r="Q169" s="9"/>
      <c r="R169" s="9"/>
      <c r="S169" s="9"/>
      <c r="T169" s="9"/>
      <c r="U169" s="9"/>
      <c r="V169" s="9"/>
      <c r="W169" s="9"/>
      <c r="X169" s="9"/>
      <c r="Y169" s="9"/>
      <c r="Z169" s="9"/>
    </row>
    <row r="170" spans="1:26" ht="14.25" customHeight="1" x14ac:dyDescent="0.2">
      <c r="A170" s="9"/>
      <c r="B170" s="9"/>
      <c r="C170" s="9"/>
      <c r="D170" s="9"/>
      <c r="E170" s="9"/>
      <c r="F170" s="9"/>
      <c r="G170" s="9"/>
      <c r="H170" s="9"/>
      <c r="I170" s="9"/>
      <c r="J170" s="9"/>
      <c r="K170" s="9"/>
      <c r="L170" s="9"/>
      <c r="M170" s="9"/>
      <c r="N170" s="9"/>
      <c r="O170" s="9"/>
      <c r="P170" s="9"/>
      <c r="Q170" s="9"/>
      <c r="R170" s="9"/>
      <c r="S170" s="9"/>
      <c r="T170" s="9"/>
      <c r="U170" s="9"/>
      <c r="V170" s="9"/>
      <c r="W170" s="9"/>
      <c r="X170" s="9"/>
      <c r="Y170" s="9"/>
      <c r="Z170" s="9"/>
    </row>
    <row r="171" spans="1:26" ht="14.25" customHeight="1" x14ac:dyDescent="0.2">
      <c r="A171" s="9"/>
      <c r="B171" s="9"/>
      <c r="C171" s="9"/>
      <c r="D171" s="9"/>
      <c r="E171" s="9"/>
      <c r="F171" s="9"/>
      <c r="G171" s="9"/>
      <c r="H171" s="9"/>
      <c r="I171" s="9"/>
      <c r="J171" s="9"/>
      <c r="K171" s="9"/>
      <c r="L171" s="9"/>
      <c r="M171" s="9"/>
      <c r="N171" s="9"/>
      <c r="O171" s="9"/>
      <c r="P171" s="9"/>
      <c r="Q171" s="9"/>
      <c r="R171" s="9"/>
      <c r="S171" s="9"/>
      <c r="T171" s="9"/>
      <c r="U171" s="9"/>
      <c r="V171" s="9"/>
      <c r="W171" s="9"/>
      <c r="X171" s="9"/>
      <c r="Y171" s="9"/>
      <c r="Z171" s="9"/>
    </row>
    <row r="172" spans="1:26" ht="14.25" customHeight="1" x14ac:dyDescent="0.2">
      <c r="A172" s="9"/>
      <c r="B172" s="9"/>
      <c r="C172" s="9"/>
      <c r="D172" s="9"/>
      <c r="E172" s="9"/>
      <c r="F172" s="9"/>
      <c r="G172" s="9"/>
      <c r="H172" s="9"/>
      <c r="I172" s="9"/>
      <c r="J172" s="9"/>
      <c r="K172" s="9"/>
      <c r="L172" s="9"/>
      <c r="M172" s="9"/>
      <c r="N172" s="9"/>
      <c r="O172" s="9"/>
      <c r="P172" s="9"/>
      <c r="Q172" s="9"/>
      <c r="R172" s="9"/>
      <c r="S172" s="9"/>
      <c r="T172" s="9"/>
      <c r="U172" s="9"/>
      <c r="V172" s="9"/>
      <c r="W172" s="9"/>
      <c r="X172" s="9"/>
      <c r="Y172" s="9"/>
      <c r="Z172" s="9"/>
    </row>
    <row r="173" spans="1:26" ht="14.25" customHeight="1" x14ac:dyDescent="0.2">
      <c r="A173" s="9"/>
      <c r="B173" s="9"/>
      <c r="C173" s="9"/>
      <c r="D173" s="9"/>
      <c r="E173" s="9"/>
      <c r="F173" s="9"/>
      <c r="G173" s="9"/>
      <c r="H173" s="9"/>
      <c r="I173" s="9"/>
      <c r="J173" s="9"/>
      <c r="K173" s="9"/>
      <c r="L173" s="9"/>
      <c r="M173" s="9"/>
      <c r="N173" s="9"/>
      <c r="O173" s="9"/>
      <c r="P173" s="9"/>
      <c r="Q173" s="9"/>
      <c r="R173" s="9"/>
      <c r="S173" s="9"/>
      <c r="T173" s="9"/>
      <c r="U173" s="9"/>
      <c r="V173" s="9"/>
      <c r="W173" s="9"/>
      <c r="X173" s="9"/>
      <c r="Y173" s="9"/>
      <c r="Z173" s="9"/>
    </row>
    <row r="174" spans="1:26" ht="14.25" customHeight="1" x14ac:dyDescent="0.2">
      <c r="A174" s="9"/>
      <c r="B174" s="9"/>
      <c r="C174" s="9"/>
      <c r="D174" s="9"/>
      <c r="E174" s="9"/>
      <c r="F174" s="9"/>
      <c r="G174" s="9"/>
      <c r="H174" s="9"/>
      <c r="I174" s="9"/>
      <c r="J174" s="9"/>
      <c r="K174" s="9"/>
      <c r="L174" s="9"/>
      <c r="M174" s="9"/>
      <c r="N174" s="9"/>
      <c r="O174" s="9"/>
      <c r="P174" s="9"/>
      <c r="Q174" s="9"/>
      <c r="R174" s="9"/>
      <c r="S174" s="9"/>
      <c r="T174" s="9"/>
      <c r="U174" s="9"/>
      <c r="V174" s="9"/>
      <c r="W174" s="9"/>
      <c r="X174" s="9"/>
      <c r="Y174" s="9"/>
      <c r="Z174" s="9"/>
    </row>
    <row r="175" spans="1:26" ht="14.25" customHeight="1" x14ac:dyDescent="0.2">
      <c r="A175" s="9"/>
      <c r="B175" s="9"/>
      <c r="C175" s="9"/>
      <c r="D175" s="9"/>
      <c r="E175" s="9"/>
      <c r="F175" s="9"/>
      <c r="G175" s="9"/>
      <c r="H175" s="9"/>
      <c r="I175" s="9"/>
      <c r="J175" s="9"/>
      <c r="K175" s="9"/>
      <c r="L175" s="9"/>
      <c r="M175" s="9"/>
      <c r="N175" s="9"/>
      <c r="O175" s="9"/>
      <c r="P175" s="9"/>
      <c r="Q175" s="9"/>
      <c r="R175" s="9"/>
      <c r="S175" s="9"/>
      <c r="T175" s="9"/>
      <c r="U175" s="9"/>
      <c r="V175" s="9"/>
      <c r="W175" s="9"/>
      <c r="X175" s="9"/>
      <c r="Y175" s="9"/>
      <c r="Z175" s="9"/>
    </row>
    <row r="176" spans="1:26" ht="14.25" customHeight="1" x14ac:dyDescent="0.2">
      <c r="A176" s="9"/>
      <c r="B176" s="9"/>
      <c r="C176" s="9"/>
      <c r="D176" s="9"/>
      <c r="E176" s="9"/>
      <c r="F176" s="9"/>
      <c r="G176" s="9"/>
      <c r="H176" s="9"/>
      <c r="I176" s="9"/>
      <c r="J176" s="9"/>
      <c r="K176" s="9"/>
      <c r="L176" s="9"/>
      <c r="M176" s="9"/>
      <c r="N176" s="9"/>
      <c r="O176" s="9"/>
      <c r="P176" s="9"/>
      <c r="Q176" s="9"/>
      <c r="R176" s="9"/>
      <c r="S176" s="9"/>
      <c r="T176" s="9"/>
      <c r="U176" s="9"/>
      <c r="V176" s="9"/>
      <c r="W176" s="9"/>
      <c r="X176" s="9"/>
      <c r="Y176" s="9"/>
      <c r="Z176" s="9"/>
    </row>
    <row r="177" spans="1:26" ht="14.25" customHeight="1" x14ac:dyDescent="0.2">
      <c r="A177" s="9"/>
      <c r="B177" s="9"/>
      <c r="C177" s="9"/>
      <c r="D177" s="9"/>
      <c r="E177" s="9"/>
      <c r="F177" s="9"/>
      <c r="G177" s="9"/>
      <c r="H177" s="9"/>
      <c r="I177" s="9"/>
      <c r="J177" s="9"/>
      <c r="K177" s="9"/>
      <c r="L177" s="9"/>
      <c r="M177" s="9"/>
      <c r="N177" s="9"/>
      <c r="O177" s="9"/>
      <c r="P177" s="9"/>
      <c r="Q177" s="9"/>
      <c r="R177" s="9"/>
      <c r="S177" s="9"/>
      <c r="T177" s="9"/>
      <c r="U177" s="9"/>
      <c r="V177" s="9"/>
      <c r="W177" s="9"/>
      <c r="X177" s="9"/>
      <c r="Y177" s="9"/>
      <c r="Z177" s="9"/>
    </row>
    <row r="178" spans="1:26" ht="14.25" customHeight="1" x14ac:dyDescent="0.2">
      <c r="A178" s="9"/>
      <c r="B178" s="9"/>
      <c r="C178" s="9"/>
      <c r="D178" s="9"/>
      <c r="E178" s="9"/>
      <c r="F178" s="9"/>
      <c r="G178" s="9"/>
      <c r="H178" s="9"/>
      <c r="I178" s="9"/>
      <c r="J178" s="9"/>
      <c r="K178" s="9"/>
      <c r="L178" s="9"/>
      <c r="M178" s="9"/>
      <c r="N178" s="9"/>
      <c r="O178" s="9"/>
      <c r="P178" s="9"/>
      <c r="Q178" s="9"/>
      <c r="R178" s="9"/>
      <c r="S178" s="9"/>
      <c r="T178" s="9"/>
      <c r="U178" s="9"/>
      <c r="V178" s="9"/>
      <c r="W178" s="9"/>
      <c r="X178" s="9"/>
      <c r="Y178" s="9"/>
      <c r="Z178" s="9"/>
    </row>
    <row r="179" spans="1:26" ht="14.25" customHeight="1" x14ac:dyDescent="0.2">
      <c r="A179" s="9"/>
      <c r="B179" s="9"/>
      <c r="C179" s="9"/>
      <c r="D179" s="9"/>
      <c r="E179" s="9"/>
      <c r="F179" s="9"/>
      <c r="G179" s="9"/>
      <c r="H179" s="9"/>
      <c r="I179" s="9"/>
      <c r="J179" s="9"/>
      <c r="K179" s="9"/>
      <c r="L179" s="9"/>
      <c r="M179" s="9"/>
      <c r="N179" s="9"/>
      <c r="O179" s="9"/>
      <c r="P179" s="9"/>
      <c r="Q179" s="9"/>
      <c r="R179" s="9"/>
      <c r="S179" s="9"/>
      <c r="T179" s="9"/>
      <c r="U179" s="9"/>
      <c r="V179" s="9"/>
      <c r="W179" s="9"/>
      <c r="X179" s="9"/>
      <c r="Y179" s="9"/>
      <c r="Z179" s="9"/>
    </row>
    <row r="180" spans="1:26" ht="14.25" customHeight="1" x14ac:dyDescent="0.2">
      <c r="A180" s="9"/>
      <c r="B180" s="9"/>
      <c r="C180" s="9"/>
      <c r="D180" s="9"/>
      <c r="E180" s="9"/>
      <c r="F180" s="9"/>
      <c r="G180" s="9"/>
      <c r="H180" s="9"/>
      <c r="I180" s="9"/>
      <c r="J180" s="9"/>
      <c r="K180" s="9"/>
      <c r="L180" s="9"/>
      <c r="M180" s="9"/>
      <c r="N180" s="9"/>
      <c r="O180" s="9"/>
      <c r="P180" s="9"/>
      <c r="Q180" s="9"/>
      <c r="R180" s="9"/>
      <c r="S180" s="9"/>
      <c r="T180" s="9"/>
      <c r="U180" s="9"/>
      <c r="V180" s="9"/>
      <c r="W180" s="9"/>
      <c r="X180" s="9"/>
      <c r="Y180" s="9"/>
      <c r="Z180" s="9"/>
    </row>
    <row r="181" spans="1:26" ht="14.25" customHeight="1" x14ac:dyDescent="0.2">
      <c r="A181" s="9"/>
      <c r="B181" s="9"/>
      <c r="C181" s="9"/>
      <c r="D181" s="9"/>
      <c r="E181" s="9"/>
      <c r="F181" s="9"/>
      <c r="G181" s="9"/>
      <c r="H181" s="9"/>
      <c r="I181" s="9"/>
      <c r="J181" s="9"/>
      <c r="K181" s="9"/>
      <c r="L181" s="9"/>
      <c r="M181" s="9"/>
      <c r="N181" s="9"/>
      <c r="O181" s="9"/>
      <c r="P181" s="9"/>
      <c r="Q181" s="9"/>
      <c r="R181" s="9"/>
      <c r="S181" s="9"/>
      <c r="T181" s="9"/>
      <c r="U181" s="9"/>
      <c r="V181" s="9"/>
      <c r="W181" s="9"/>
      <c r="X181" s="9"/>
      <c r="Y181" s="9"/>
      <c r="Z181" s="9"/>
    </row>
    <row r="182" spans="1:26" ht="14.25" customHeight="1" x14ac:dyDescent="0.2">
      <c r="A182" s="9"/>
      <c r="B182" s="9"/>
      <c r="C182" s="9"/>
      <c r="D182" s="9"/>
      <c r="E182" s="9"/>
      <c r="F182" s="9"/>
      <c r="G182" s="9"/>
      <c r="H182" s="9"/>
      <c r="I182" s="9"/>
      <c r="J182" s="9"/>
      <c r="K182" s="9"/>
      <c r="L182" s="9"/>
      <c r="M182" s="9"/>
      <c r="N182" s="9"/>
      <c r="O182" s="9"/>
      <c r="P182" s="9"/>
      <c r="Q182" s="9"/>
      <c r="R182" s="9"/>
      <c r="S182" s="9"/>
      <c r="T182" s="9"/>
      <c r="U182" s="9"/>
      <c r="V182" s="9"/>
      <c r="W182" s="9"/>
      <c r="X182" s="9"/>
      <c r="Y182" s="9"/>
      <c r="Z182" s="9"/>
    </row>
    <row r="183" spans="1:26" ht="14.25" customHeight="1" x14ac:dyDescent="0.2">
      <c r="A183" s="9"/>
      <c r="B183" s="9"/>
      <c r="C183" s="9"/>
      <c r="D183" s="9"/>
      <c r="E183" s="9"/>
      <c r="F183" s="9"/>
      <c r="G183" s="9"/>
      <c r="H183" s="9"/>
      <c r="I183" s="9"/>
      <c r="J183" s="9"/>
      <c r="K183" s="9"/>
      <c r="L183" s="9"/>
      <c r="M183" s="9"/>
      <c r="N183" s="9"/>
      <c r="O183" s="9"/>
      <c r="P183" s="9"/>
      <c r="Q183" s="9"/>
      <c r="R183" s="9"/>
      <c r="S183" s="9"/>
      <c r="T183" s="9"/>
      <c r="U183" s="9"/>
      <c r="V183" s="9"/>
      <c r="W183" s="9"/>
      <c r="X183" s="9"/>
      <c r="Y183" s="9"/>
      <c r="Z183" s="9"/>
    </row>
    <row r="184" spans="1:26" ht="14.25" customHeight="1" x14ac:dyDescent="0.2">
      <c r="A184" s="9"/>
      <c r="B184" s="9"/>
      <c r="C184" s="9"/>
      <c r="D184" s="9"/>
      <c r="E184" s="9"/>
      <c r="F184" s="9"/>
      <c r="G184" s="9"/>
      <c r="H184" s="9"/>
      <c r="I184" s="9"/>
      <c r="J184" s="9"/>
      <c r="K184" s="9"/>
      <c r="L184" s="9"/>
      <c r="M184" s="9"/>
      <c r="N184" s="9"/>
      <c r="O184" s="9"/>
      <c r="P184" s="9"/>
      <c r="Q184" s="9"/>
      <c r="R184" s="9"/>
      <c r="S184" s="9"/>
      <c r="T184" s="9"/>
      <c r="U184" s="9"/>
      <c r="V184" s="9"/>
      <c r="W184" s="9"/>
      <c r="X184" s="9"/>
      <c r="Y184" s="9"/>
      <c r="Z184" s="9"/>
    </row>
    <row r="185" spans="1:26" ht="14.25" customHeight="1" x14ac:dyDescent="0.2">
      <c r="A185" s="9"/>
      <c r="B185" s="9"/>
      <c r="C185" s="9"/>
      <c r="D185" s="9"/>
      <c r="E185" s="9"/>
      <c r="F185" s="9"/>
      <c r="G185" s="9"/>
      <c r="H185" s="9"/>
      <c r="I185" s="9"/>
      <c r="J185" s="9"/>
      <c r="K185" s="9"/>
      <c r="L185" s="9"/>
      <c r="M185" s="9"/>
      <c r="N185" s="9"/>
      <c r="O185" s="9"/>
      <c r="P185" s="9"/>
      <c r="Q185" s="9"/>
      <c r="R185" s="9"/>
      <c r="S185" s="9"/>
      <c r="T185" s="9"/>
      <c r="U185" s="9"/>
      <c r="V185" s="9"/>
      <c r="W185" s="9"/>
      <c r="X185" s="9"/>
      <c r="Y185" s="9"/>
      <c r="Z185" s="9"/>
    </row>
    <row r="186" spans="1:26" ht="14.25" customHeight="1" x14ac:dyDescent="0.2">
      <c r="A186" s="9"/>
      <c r="B186" s="9"/>
      <c r="C186" s="9"/>
      <c r="D186" s="9"/>
      <c r="E186" s="9"/>
      <c r="F186" s="9"/>
      <c r="G186" s="9"/>
      <c r="H186" s="9"/>
      <c r="I186" s="9"/>
      <c r="J186" s="9"/>
      <c r="K186" s="9"/>
      <c r="L186" s="9"/>
      <c r="M186" s="9"/>
      <c r="N186" s="9"/>
      <c r="O186" s="9"/>
      <c r="P186" s="9"/>
      <c r="Q186" s="9"/>
      <c r="R186" s="9"/>
      <c r="S186" s="9"/>
      <c r="T186" s="9"/>
      <c r="U186" s="9"/>
      <c r="V186" s="9"/>
      <c r="W186" s="9"/>
      <c r="X186" s="9"/>
      <c r="Y186" s="9"/>
      <c r="Z186" s="9"/>
    </row>
    <row r="187" spans="1:26" ht="14.25" customHeight="1" x14ac:dyDescent="0.2">
      <c r="A187" s="9"/>
      <c r="B187" s="9"/>
      <c r="C187" s="9"/>
      <c r="D187" s="9"/>
      <c r="E187" s="9"/>
      <c r="F187" s="9"/>
      <c r="G187" s="9"/>
      <c r="H187" s="9"/>
      <c r="I187" s="9"/>
      <c r="J187" s="9"/>
      <c r="K187" s="9"/>
      <c r="L187" s="9"/>
      <c r="M187" s="9"/>
      <c r="N187" s="9"/>
      <c r="O187" s="9"/>
      <c r="P187" s="9"/>
      <c r="Q187" s="9"/>
      <c r="R187" s="9"/>
      <c r="S187" s="9"/>
      <c r="T187" s="9"/>
      <c r="U187" s="9"/>
      <c r="V187" s="9"/>
      <c r="W187" s="9"/>
      <c r="X187" s="9"/>
      <c r="Y187" s="9"/>
      <c r="Z187" s="9"/>
    </row>
    <row r="188" spans="1:26" ht="14.25" customHeight="1" x14ac:dyDescent="0.2">
      <c r="A188" s="9"/>
      <c r="B188" s="9"/>
      <c r="C188" s="9"/>
      <c r="D188" s="9"/>
      <c r="E188" s="9"/>
      <c r="F188" s="9"/>
      <c r="G188" s="9"/>
      <c r="H188" s="9"/>
      <c r="I188" s="9"/>
      <c r="J188" s="9"/>
      <c r="K188" s="9"/>
      <c r="L188" s="9"/>
      <c r="M188" s="9"/>
      <c r="N188" s="9"/>
      <c r="O188" s="9"/>
      <c r="P188" s="9"/>
      <c r="Q188" s="9"/>
      <c r="R188" s="9"/>
      <c r="S188" s="9"/>
      <c r="T188" s="9"/>
      <c r="U188" s="9"/>
      <c r="V188" s="9"/>
      <c r="W188" s="9"/>
      <c r="X188" s="9"/>
      <c r="Y188" s="9"/>
      <c r="Z188" s="9"/>
    </row>
    <row r="189" spans="1:26" ht="14.25" customHeight="1" x14ac:dyDescent="0.2">
      <c r="A189" s="9"/>
      <c r="B189" s="9"/>
      <c r="C189" s="9"/>
      <c r="D189" s="9"/>
      <c r="E189" s="9"/>
      <c r="F189" s="9"/>
      <c r="G189" s="9"/>
      <c r="H189" s="9"/>
      <c r="I189" s="9"/>
      <c r="J189" s="9"/>
      <c r="K189" s="9"/>
      <c r="L189" s="9"/>
      <c r="M189" s="9"/>
      <c r="N189" s="9"/>
      <c r="O189" s="9"/>
      <c r="P189" s="9"/>
      <c r="Q189" s="9"/>
      <c r="R189" s="9"/>
      <c r="S189" s="9"/>
      <c r="T189" s="9"/>
      <c r="U189" s="9"/>
      <c r="V189" s="9"/>
      <c r="W189" s="9"/>
      <c r="X189" s="9"/>
      <c r="Y189" s="9"/>
      <c r="Z189" s="9"/>
    </row>
    <row r="190" spans="1:26" ht="14.25" customHeight="1" x14ac:dyDescent="0.2">
      <c r="A190" s="9"/>
      <c r="B190" s="9"/>
      <c r="C190" s="9"/>
      <c r="D190" s="9"/>
      <c r="E190" s="9"/>
      <c r="F190" s="9"/>
      <c r="G190" s="9"/>
      <c r="H190" s="9"/>
      <c r="I190" s="9"/>
      <c r="J190" s="9"/>
      <c r="K190" s="9"/>
      <c r="L190" s="9"/>
      <c r="M190" s="9"/>
      <c r="N190" s="9"/>
      <c r="O190" s="9"/>
      <c r="P190" s="9"/>
      <c r="Q190" s="9"/>
      <c r="R190" s="9"/>
      <c r="S190" s="9"/>
      <c r="T190" s="9"/>
      <c r="U190" s="9"/>
      <c r="V190" s="9"/>
      <c r="W190" s="9"/>
      <c r="X190" s="9"/>
      <c r="Y190" s="9"/>
      <c r="Z190" s="9"/>
    </row>
    <row r="191" spans="1:26" ht="14.25" customHeight="1" x14ac:dyDescent="0.2">
      <c r="A191" s="9"/>
      <c r="B191" s="9"/>
      <c r="C191" s="9"/>
      <c r="D191" s="9"/>
      <c r="E191" s="9"/>
      <c r="F191" s="9"/>
      <c r="G191" s="9"/>
      <c r="H191" s="9"/>
      <c r="I191" s="9"/>
      <c r="J191" s="9"/>
      <c r="K191" s="9"/>
      <c r="L191" s="9"/>
      <c r="M191" s="9"/>
      <c r="N191" s="9"/>
      <c r="O191" s="9"/>
      <c r="P191" s="9"/>
      <c r="Q191" s="9"/>
      <c r="R191" s="9"/>
      <c r="S191" s="9"/>
      <c r="T191" s="9"/>
      <c r="U191" s="9"/>
      <c r="V191" s="9"/>
      <c r="W191" s="9"/>
      <c r="X191" s="9"/>
      <c r="Y191" s="9"/>
      <c r="Z191" s="9"/>
    </row>
    <row r="192" spans="1:26" ht="14.25" customHeight="1" x14ac:dyDescent="0.2">
      <c r="A192" s="9"/>
      <c r="B192" s="9"/>
      <c r="C192" s="9"/>
      <c r="D192" s="9"/>
      <c r="E192" s="9"/>
      <c r="F192" s="9"/>
      <c r="G192" s="9"/>
      <c r="H192" s="9"/>
      <c r="I192" s="9"/>
      <c r="J192" s="9"/>
      <c r="K192" s="9"/>
      <c r="L192" s="9"/>
      <c r="M192" s="9"/>
      <c r="N192" s="9"/>
      <c r="O192" s="9"/>
      <c r="P192" s="9"/>
      <c r="Q192" s="9"/>
      <c r="R192" s="9"/>
      <c r="S192" s="9"/>
      <c r="T192" s="9"/>
      <c r="U192" s="9"/>
      <c r="V192" s="9"/>
      <c r="W192" s="9"/>
      <c r="X192" s="9"/>
      <c r="Y192" s="9"/>
      <c r="Z192" s="9"/>
    </row>
    <row r="193" spans="1:26" ht="14.25" customHeight="1" x14ac:dyDescent="0.2">
      <c r="A193" s="9"/>
      <c r="B193" s="9"/>
      <c r="C193" s="9"/>
      <c r="D193" s="9"/>
      <c r="E193" s="9"/>
      <c r="F193" s="9"/>
      <c r="G193" s="9"/>
      <c r="H193" s="9"/>
      <c r="I193" s="9"/>
      <c r="J193" s="9"/>
      <c r="K193" s="9"/>
      <c r="L193" s="9"/>
      <c r="M193" s="9"/>
      <c r="N193" s="9"/>
      <c r="O193" s="9"/>
      <c r="P193" s="9"/>
      <c r="Q193" s="9"/>
      <c r="R193" s="9"/>
      <c r="S193" s="9"/>
      <c r="T193" s="9"/>
      <c r="U193" s="9"/>
      <c r="V193" s="9"/>
      <c r="W193" s="9"/>
      <c r="X193" s="9"/>
      <c r="Y193" s="9"/>
      <c r="Z193" s="9"/>
    </row>
    <row r="194" spans="1:26" ht="14.25" customHeight="1" x14ac:dyDescent="0.2">
      <c r="A194" s="9"/>
      <c r="B194" s="9"/>
      <c r="C194" s="9"/>
      <c r="D194" s="9"/>
      <c r="E194" s="9"/>
      <c r="F194" s="9"/>
      <c r="G194" s="9"/>
      <c r="H194" s="9"/>
      <c r="I194" s="9"/>
      <c r="J194" s="9"/>
      <c r="K194" s="9"/>
      <c r="L194" s="9"/>
      <c r="M194" s="9"/>
      <c r="N194" s="9"/>
      <c r="O194" s="9"/>
      <c r="P194" s="9"/>
      <c r="Q194" s="9"/>
      <c r="R194" s="9"/>
      <c r="S194" s="9"/>
      <c r="T194" s="9"/>
      <c r="U194" s="9"/>
      <c r="V194" s="9"/>
      <c r="W194" s="9"/>
      <c r="X194" s="9"/>
      <c r="Y194" s="9"/>
      <c r="Z194" s="9"/>
    </row>
    <row r="195" spans="1:26" ht="14.25" customHeight="1" x14ac:dyDescent="0.2">
      <c r="A195" s="9"/>
      <c r="B195" s="9"/>
      <c r="C195" s="9"/>
      <c r="D195" s="9"/>
      <c r="E195" s="9"/>
      <c r="F195" s="9"/>
      <c r="G195" s="9"/>
      <c r="H195" s="9"/>
      <c r="I195" s="9"/>
      <c r="J195" s="9"/>
      <c r="K195" s="9"/>
      <c r="L195" s="9"/>
      <c r="M195" s="9"/>
      <c r="N195" s="9"/>
      <c r="O195" s="9"/>
      <c r="P195" s="9"/>
      <c r="Q195" s="9"/>
      <c r="R195" s="9"/>
      <c r="S195" s="9"/>
      <c r="T195" s="9"/>
      <c r="U195" s="9"/>
      <c r="V195" s="9"/>
      <c r="W195" s="9"/>
      <c r="X195" s="9"/>
      <c r="Y195" s="9"/>
      <c r="Z195" s="9"/>
    </row>
    <row r="196" spans="1:26" ht="14.25" customHeight="1" x14ac:dyDescent="0.2">
      <c r="A196" s="9"/>
      <c r="B196" s="9"/>
      <c r="C196" s="9"/>
      <c r="D196" s="9"/>
      <c r="E196" s="9"/>
      <c r="F196" s="9"/>
      <c r="G196" s="9"/>
      <c r="H196" s="9"/>
      <c r="I196" s="9"/>
      <c r="J196" s="9"/>
      <c r="K196" s="9"/>
      <c r="L196" s="9"/>
      <c r="M196" s="9"/>
      <c r="N196" s="9"/>
      <c r="O196" s="9"/>
      <c r="P196" s="9"/>
      <c r="Q196" s="9"/>
      <c r="R196" s="9"/>
      <c r="S196" s="9"/>
      <c r="T196" s="9"/>
      <c r="U196" s="9"/>
      <c r="V196" s="9"/>
      <c r="W196" s="9"/>
      <c r="X196" s="9"/>
      <c r="Y196" s="9"/>
      <c r="Z196" s="9"/>
    </row>
    <row r="197" spans="1:26" ht="14.25" customHeight="1" x14ac:dyDescent="0.2">
      <c r="A197" s="9"/>
      <c r="B197" s="9"/>
      <c r="C197" s="9"/>
      <c r="D197" s="9"/>
      <c r="E197" s="9"/>
      <c r="F197" s="9"/>
      <c r="G197" s="9"/>
      <c r="H197" s="9"/>
      <c r="I197" s="9"/>
      <c r="J197" s="9"/>
      <c r="K197" s="9"/>
      <c r="L197" s="9"/>
      <c r="M197" s="9"/>
      <c r="N197" s="9"/>
      <c r="O197" s="9"/>
      <c r="P197" s="9"/>
      <c r="Q197" s="9"/>
      <c r="R197" s="9"/>
      <c r="S197" s="9"/>
      <c r="T197" s="9"/>
      <c r="U197" s="9"/>
      <c r="V197" s="9"/>
      <c r="W197" s="9"/>
      <c r="X197" s="9"/>
      <c r="Y197" s="9"/>
      <c r="Z197" s="9"/>
    </row>
    <row r="198" spans="1:26" ht="14.25" customHeight="1" x14ac:dyDescent="0.2">
      <c r="A198" s="9"/>
      <c r="B198" s="9"/>
      <c r="C198" s="9"/>
      <c r="D198" s="9"/>
      <c r="E198" s="9"/>
      <c r="F198" s="9"/>
      <c r="G198" s="9"/>
      <c r="H198" s="9"/>
      <c r="I198" s="9"/>
      <c r="J198" s="9"/>
      <c r="K198" s="9"/>
      <c r="L198" s="9"/>
      <c r="M198" s="9"/>
      <c r="N198" s="9"/>
      <c r="O198" s="9"/>
      <c r="P198" s="9"/>
      <c r="Q198" s="9"/>
      <c r="R198" s="9"/>
      <c r="S198" s="9"/>
      <c r="T198" s="9"/>
      <c r="U198" s="9"/>
      <c r="V198" s="9"/>
      <c r="W198" s="9"/>
      <c r="X198" s="9"/>
      <c r="Y198" s="9"/>
      <c r="Z198" s="9"/>
    </row>
    <row r="199" spans="1:26" ht="14.25" customHeight="1" x14ac:dyDescent="0.2">
      <c r="A199" s="9"/>
      <c r="B199" s="9"/>
      <c r="C199" s="9"/>
      <c r="D199" s="9"/>
      <c r="E199" s="9"/>
      <c r="F199" s="9"/>
      <c r="G199" s="9"/>
      <c r="H199" s="9"/>
      <c r="I199" s="9"/>
      <c r="J199" s="9"/>
      <c r="K199" s="9"/>
      <c r="L199" s="9"/>
      <c r="M199" s="9"/>
      <c r="N199" s="9"/>
      <c r="O199" s="9"/>
      <c r="P199" s="9"/>
      <c r="Q199" s="9"/>
      <c r="R199" s="9"/>
      <c r="S199" s="9"/>
      <c r="T199" s="9"/>
      <c r="U199" s="9"/>
      <c r="V199" s="9"/>
      <c r="W199" s="9"/>
      <c r="X199" s="9"/>
      <c r="Y199" s="9"/>
      <c r="Z199" s="9"/>
    </row>
    <row r="200" spans="1:26" ht="14.25" customHeight="1" x14ac:dyDescent="0.2">
      <c r="A200" s="9"/>
      <c r="B200" s="9"/>
      <c r="C200" s="9"/>
      <c r="D200" s="9"/>
      <c r="E200" s="9"/>
      <c r="F200" s="9"/>
      <c r="G200" s="9"/>
      <c r="H200" s="9"/>
      <c r="I200" s="9"/>
      <c r="J200" s="9"/>
      <c r="K200" s="9"/>
      <c r="L200" s="9"/>
      <c r="M200" s="9"/>
      <c r="N200" s="9"/>
      <c r="O200" s="9"/>
      <c r="P200" s="9"/>
      <c r="Q200" s="9"/>
      <c r="R200" s="9"/>
      <c r="S200" s="9"/>
      <c r="T200" s="9"/>
      <c r="U200" s="9"/>
      <c r="V200" s="9"/>
      <c r="W200" s="9"/>
      <c r="X200" s="9"/>
      <c r="Y200" s="9"/>
      <c r="Z200" s="9"/>
    </row>
    <row r="201" spans="1:26" ht="14.25" customHeight="1" x14ac:dyDescent="0.2">
      <c r="A201" s="9"/>
      <c r="B201" s="9"/>
      <c r="C201" s="9"/>
      <c r="D201" s="9"/>
      <c r="E201" s="9"/>
      <c r="F201" s="9"/>
      <c r="G201" s="9"/>
      <c r="H201" s="9"/>
      <c r="I201" s="9"/>
      <c r="J201" s="9"/>
      <c r="K201" s="9"/>
      <c r="L201" s="9"/>
      <c r="M201" s="9"/>
      <c r="N201" s="9"/>
      <c r="O201" s="9"/>
      <c r="P201" s="9"/>
      <c r="Q201" s="9"/>
      <c r="R201" s="9"/>
      <c r="S201" s="9"/>
      <c r="T201" s="9"/>
      <c r="U201" s="9"/>
      <c r="V201" s="9"/>
      <c r="W201" s="9"/>
      <c r="X201" s="9"/>
      <c r="Y201" s="9"/>
      <c r="Z201" s="9"/>
    </row>
    <row r="202" spans="1:26" ht="14.25" customHeight="1" x14ac:dyDescent="0.2">
      <c r="A202" s="9"/>
      <c r="B202" s="9"/>
      <c r="C202" s="9"/>
      <c r="D202" s="9"/>
      <c r="E202" s="9"/>
      <c r="F202" s="9"/>
      <c r="G202" s="9"/>
      <c r="H202" s="9"/>
      <c r="I202" s="9"/>
      <c r="J202" s="9"/>
      <c r="K202" s="9"/>
      <c r="L202" s="9"/>
      <c r="M202" s="9"/>
      <c r="N202" s="9"/>
      <c r="O202" s="9"/>
      <c r="P202" s="9"/>
      <c r="Q202" s="9"/>
      <c r="R202" s="9"/>
      <c r="S202" s="9"/>
      <c r="T202" s="9"/>
      <c r="U202" s="9"/>
      <c r="V202" s="9"/>
      <c r="W202" s="9"/>
      <c r="X202" s="9"/>
      <c r="Y202" s="9"/>
      <c r="Z202" s="9"/>
    </row>
    <row r="203" spans="1:26" ht="14.25" customHeight="1" x14ac:dyDescent="0.2">
      <c r="A203" s="9"/>
      <c r="B203" s="9"/>
      <c r="C203" s="9"/>
      <c r="D203" s="9"/>
      <c r="E203" s="9"/>
      <c r="F203" s="9"/>
      <c r="G203" s="9"/>
      <c r="H203" s="9"/>
      <c r="I203" s="9"/>
      <c r="J203" s="9"/>
      <c r="K203" s="9"/>
      <c r="L203" s="9"/>
      <c r="M203" s="9"/>
      <c r="N203" s="9"/>
      <c r="O203" s="9"/>
      <c r="P203" s="9"/>
      <c r="Q203" s="9"/>
      <c r="R203" s="9"/>
      <c r="S203" s="9"/>
      <c r="T203" s="9"/>
      <c r="U203" s="9"/>
      <c r="V203" s="9"/>
      <c r="W203" s="9"/>
      <c r="X203" s="9"/>
      <c r="Y203" s="9"/>
      <c r="Z203" s="9"/>
    </row>
    <row r="204" spans="1:26" ht="14.25" customHeight="1" x14ac:dyDescent="0.2">
      <c r="A204" s="9"/>
      <c r="B204" s="9"/>
      <c r="C204" s="9"/>
      <c r="D204" s="9"/>
      <c r="E204" s="9"/>
      <c r="F204" s="9"/>
      <c r="G204" s="9"/>
      <c r="H204" s="9"/>
      <c r="I204" s="9"/>
      <c r="J204" s="9"/>
      <c r="K204" s="9"/>
      <c r="L204" s="9"/>
      <c r="M204" s="9"/>
      <c r="N204" s="9"/>
      <c r="O204" s="9"/>
      <c r="P204" s="9"/>
      <c r="Q204" s="9"/>
      <c r="R204" s="9"/>
      <c r="S204" s="9"/>
      <c r="T204" s="9"/>
      <c r="U204" s="9"/>
      <c r="V204" s="9"/>
      <c r="W204" s="9"/>
      <c r="X204" s="9"/>
      <c r="Y204" s="9"/>
      <c r="Z204" s="9"/>
    </row>
    <row r="205" spans="1:26" ht="14.25" customHeight="1" x14ac:dyDescent="0.2">
      <c r="A205" s="9"/>
      <c r="B205" s="9"/>
      <c r="C205" s="9"/>
      <c r="D205" s="9"/>
      <c r="E205" s="9"/>
      <c r="F205" s="9"/>
      <c r="G205" s="9"/>
      <c r="H205" s="9"/>
      <c r="I205" s="9"/>
      <c r="J205" s="9"/>
      <c r="K205" s="9"/>
      <c r="L205" s="9"/>
      <c r="M205" s="9"/>
      <c r="N205" s="9"/>
      <c r="O205" s="9"/>
      <c r="P205" s="9"/>
      <c r="Q205" s="9"/>
      <c r="R205" s="9"/>
      <c r="S205" s="9"/>
      <c r="T205" s="9"/>
      <c r="U205" s="9"/>
      <c r="V205" s="9"/>
      <c r="W205" s="9"/>
      <c r="X205" s="9"/>
      <c r="Y205" s="9"/>
      <c r="Z205" s="9"/>
    </row>
    <row r="206" spans="1:26" ht="14.25" customHeight="1" x14ac:dyDescent="0.2">
      <c r="A206" s="9"/>
      <c r="B206" s="9"/>
      <c r="C206" s="9"/>
      <c r="D206" s="9"/>
      <c r="E206" s="9"/>
      <c r="F206" s="9"/>
      <c r="G206" s="9"/>
      <c r="H206" s="9"/>
      <c r="I206" s="9"/>
      <c r="J206" s="9"/>
      <c r="K206" s="9"/>
      <c r="L206" s="9"/>
      <c r="M206" s="9"/>
      <c r="N206" s="9"/>
      <c r="O206" s="9"/>
      <c r="P206" s="9"/>
      <c r="Q206" s="9"/>
      <c r="R206" s="9"/>
      <c r="S206" s="9"/>
      <c r="T206" s="9"/>
      <c r="U206" s="9"/>
      <c r="V206" s="9"/>
      <c r="W206" s="9"/>
      <c r="X206" s="9"/>
      <c r="Y206" s="9"/>
      <c r="Z206" s="9"/>
    </row>
    <row r="207" spans="1:26" ht="14.25" customHeight="1" x14ac:dyDescent="0.2">
      <c r="A207" s="9"/>
      <c r="B207" s="9"/>
      <c r="C207" s="9"/>
      <c r="D207" s="9"/>
      <c r="E207" s="9"/>
      <c r="F207" s="9"/>
      <c r="G207" s="9"/>
      <c r="H207" s="9"/>
      <c r="I207" s="9"/>
      <c r="J207" s="9"/>
      <c r="K207" s="9"/>
      <c r="L207" s="9"/>
      <c r="M207" s="9"/>
      <c r="N207" s="9"/>
      <c r="O207" s="9"/>
      <c r="P207" s="9"/>
      <c r="Q207" s="9"/>
      <c r="R207" s="9"/>
      <c r="S207" s="9"/>
      <c r="T207" s="9"/>
      <c r="U207" s="9"/>
      <c r="V207" s="9"/>
      <c r="W207" s="9"/>
      <c r="X207" s="9"/>
      <c r="Y207" s="9"/>
      <c r="Z207" s="9"/>
    </row>
    <row r="208" spans="1:26" ht="14.25" customHeight="1" x14ac:dyDescent="0.2">
      <c r="A208" s="9"/>
      <c r="B208" s="9"/>
      <c r="C208" s="9"/>
      <c r="D208" s="9"/>
      <c r="E208" s="9"/>
      <c r="F208" s="9"/>
      <c r="G208" s="9"/>
      <c r="H208" s="9"/>
      <c r="I208" s="9"/>
      <c r="J208" s="9"/>
      <c r="K208" s="9"/>
      <c r="L208" s="9"/>
      <c r="M208" s="9"/>
      <c r="N208" s="9"/>
      <c r="O208" s="9"/>
      <c r="P208" s="9"/>
      <c r="Q208" s="9"/>
      <c r="R208" s="9"/>
      <c r="S208" s="9"/>
      <c r="T208" s="9"/>
      <c r="U208" s="9"/>
      <c r="V208" s="9"/>
      <c r="W208" s="9"/>
      <c r="X208" s="9"/>
      <c r="Y208" s="9"/>
      <c r="Z208" s="9"/>
    </row>
    <row r="209" spans="1:26" ht="14.25" customHeight="1" x14ac:dyDescent="0.2">
      <c r="A209" s="9"/>
      <c r="B209" s="9"/>
      <c r="C209" s="9"/>
      <c r="D209" s="9"/>
      <c r="E209" s="9"/>
      <c r="F209" s="9"/>
      <c r="G209" s="9"/>
      <c r="H209" s="9"/>
      <c r="I209" s="9"/>
      <c r="J209" s="9"/>
      <c r="K209" s="9"/>
      <c r="L209" s="9"/>
      <c r="M209" s="9"/>
      <c r="N209" s="9"/>
      <c r="O209" s="9"/>
      <c r="P209" s="9"/>
      <c r="Q209" s="9"/>
      <c r="R209" s="9"/>
      <c r="S209" s="9"/>
      <c r="T209" s="9"/>
      <c r="U209" s="9"/>
      <c r="V209" s="9"/>
      <c r="W209" s="9"/>
      <c r="X209" s="9"/>
      <c r="Y209" s="9"/>
      <c r="Z209" s="9"/>
    </row>
    <row r="210" spans="1:26" ht="14.25" customHeight="1" x14ac:dyDescent="0.2">
      <c r="A210" s="9"/>
      <c r="B210" s="9"/>
      <c r="C210" s="9"/>
      <c r="D210" s="9"/>
      <c r="E210" s="9"/>
      <c r="F210" s="9"/>
      <c r="G210" s="9"/>
      <c r="H210" s="9"/>
      <c r="I210" s="9"/>
      <c r="J210" s="9"/>
      <c r="K210" s="9"/>
      <c r="L210" s="9"/>
      <c r="M210" s="9"/>
      <c r="N210" s="9"/>
      <c r="O210" s="9"/>
      <c r="P210" s="9"/>
      <c r="Q210" s="9"/>
      <c r="R210" s="9"/>
      <c r="S210" s="9"/>
      <c r="T210" s="9"/>
      <c r="U210" s="9"/>
      <c r="V210" s="9"/>
      <c r="W210" s="9"/>
      <c r="X210" s="9"/>
      <c r="Y210" s="9"/>
      <c r="Z210" s="9"/>
    </row>
    <row r="211" spans="1:26" ht="14.25" customHeight="1" x14ac:dyDescent="0.2">
      <c r="A211" s="9"/>
      <c r="B211" s="9"/>
      <c r="C211" s="9"/>
      <c r="D211" s="9"/>
      <c r="E211" s="9"/>
      <c r="F211" s="9"/>
      <c r="G211" s="9"/>
      <c r="H211" s="9"/>
      <c r="I211" s="9"/>
      <c r="J211" s="9"/>
      <c r="K211" s="9"/>
      <c r="L211" s="9"/>
      <c r="M211" s="9"/>
      <c r="N211" s="9"/>
      <c r="O211" s="9"/>
      <c r="P211" s="9"/>
      <c r="Q211" s="9"/>
      <c r="R211" s="9"/>
      <c r="S211" s="9"/>
      <c r="T211" s="9"/>
      <c r="U211" s="9"/>
      <c r="V211" s="9"/>
      <c r="W211" s="9"/>
      <c r="X211" s="9"/>
      <c r="Y211" s="9"/>
      <c r="Z211" s="9"/>
    </row>
    <row r="212" spans="1:26" ht="14.25" customHeight="1" x14ac:dyDescent="0.2">
      <c r="A212" s="9"/>
      <c r="B212" s="9"/>
      <c r="C212" s="9"/>
      <c r="D212" s="9"/>
      <c r="E212" s="9"/>
      <c r="F212" s="9"/>
      <c r="G212" s="9"/>
      <c r="H212" s="9"/>
      <c r="I212" s="9"/>
      <c r="J212" s="9"/>
      <c r="K212" s="9"/>
      <c r="L212" s="9"/>
      <c r="M212" s="9"/>
      <c r="N212" s="9"/>
      <c r="O212" s="9"/>
      <c r="P212" s="9"/>
      <c r="Q212" s="9"/>
      <c r="R212" s="9"/>
      <c r="S212" s="9"/>
      <c r="T212" s="9"/>
      <c r="U212" s="9"/>
      <c r="V212" s="9"/>
      <c r="W212" s="9"/>
      <c r="X212" s="9"/>
      <c r="Y212" s="9"/>
      <c r="Z212" s="9"/>
    </row>
    <row r="213" spans="1:26" ht="14.25" customHeight="1" x14ac:dyDescent="0.2">
      <c r="A213" s="9"/>
      <c r="B213" s="9"/>
      <c r="C213" s="9"/>
      <c r="D213" s="9"/>
      <c r="E213" s="9"/>
      <c r="F213" s="9"/>
      <c r="G213" s="9"/>
      <c r="H213" s="9"/>
      <c r="I213" s="9"/>
      <c r="J213" s="9"/>
      <c r="K213" s="9"/>
      <c r="L213" s="9"/>
      <c r="M213" s="9"/>
      <c r="N213" s="9"/>
      <c r="O213" s="9"/>
      <c r="P213" s="9"/>
      <c r="Q213" s="9"/>
      <c r="R213" s="9"/>
      <c r="S213" s="9"/>
      <c r="T213" s="9"/>
      <c r="U213" s="9"/>
      <c r="V213" s="9"/>
      <c r="W213" s="9"/>
      <c r="X213" s="9"/>
      <c r="Y213" s="9"/>
      <c r="Z213" s="9"/>
    </row>
    <row r="214" spans="1:26" ht="14.25" customHeight="1" x14ac:dyDescent="0.2">
      <c r="A214" s="9"/>
      <c r="B214" s="9"/>
      <c r="C214" s="9"/>
      <c r="D214" s="9"/>
      <c r="E214" s="9"/>
      <c r="F214" s="9"/>
      <c r="G214" s="9"/>
      <c r="H214" s="9"/>
      <c r="I214" s="9"/>
      <c r="J214" s="9"/>
      <c r="K214" s="9"/>
      <c r="L214" s="9"/>
      <c r="M214" s="9"/>
      <c r="N214" s="9"/>
      <c r="O214" s="9"/>
      <c r="P214" s="9"/>
      <c r="Q214" s="9"/>
      <c r="R214" s="9"/>
      <c r="S214" s="9"/>
      <c r="T214" s="9"/>
      <c r="U214" s="9"/>
      <c r="V214" s="9"/>
      <c r="W214" s="9"/>
      <c r="X214" s="9"/>
      <c r="Y214" s="9"/>
      <c r="Z214" s="9"/>
    </row>
    <row r="215" spans="1:26" ht="14.25" customHeight="1" x14ac:dyDescent="0.2">
      <c r="A215" s="9"/>
      <c r="B215" s="9"/>
      <c r="C215" s="9"/>
      <c r="D215" s="9"/>
      <c r="E215" s="9"/>
      <c r="F215" s="9"/>
      <c r="G215" s="9"/>
      <c r="H215" s="9"/>
      <c r="I215" s="9"/>
      <c r="J215" s="9"/>
      <c r="K215" s="9"/>
      <c r="L215" s="9"/>
      <c r="M215" s="9"/>
      <c r="N215" s="9"/>
      <c r="O215" s="9"/>
      <c r="P215" s="9"/>
      <c r="Q215" s="9"/>
      <c r="R215" s="9"/>
      <c r="S215" s="9"/>
      <c r="T215" s="9"/>
      <c r="U215" s="9"/>
      <c r="V215" s="9"/>
      <c r="W215" s="9"/>
      <c r="X215" s="9"/>
      <c r="Y215" s="9"/>
      <c r="Z215" s="9"/>
    </row>
    <row r="216" spans="1:26" ht="14.25" customHeight="1" x14ac:dyDescent="0.2">
      <c r="A216" s="9"/>
      <c r="B216" s="9"/>
      <c r="C216" s="9"/>
      <c r="D216" s="9"/>
      <c r="E216" s="9"/>
      <c r="F216" s="9"/>
      <c r="G216" s="9"/>
      <c r="H216" s="9"/>
      <c r="I216" s="9"/>
      <c r="J216" s="9"/>
      <c r="K216" s="9"/>
      <c r="L216" s="9"/>
      <c r="M216" s="9"/>
      <c r="N216" s="9"/>
      <c r="O216" s="9"/>
      <c r="P216" s="9"/>
      <c r="Q216" s="9"/>
      <c r="R216" s="9"/>
      <c r="S216" s="9"/>
      <c r="T216" s="9"/>
      <c r="U216" s="9"/>
      <c r="V216" s="9"/>
      <c r="W216" s="9"/>
      <c r="X216" s="9"/>
      <c r="Y216" s="9"/>
      <c r="Z216" s="9"/>
    </row>
    <row r="217" spans="1:26" ht="14.25" customHeight="1" x14ac:dyDescent="0.2">
      <c r="A217" s="9"/>
      <c r="B217" s="9"/>
      <c r="C217" s="9"/>
      <c r="D217" s="9"/>
      <c r="E217" s="9"/>
      <c r="F217" s="9"/>
      <c r="G217" s="9"/>
      <c r="H217" s="9"/>
      <c r="I217" s="9"/>
      <c r="J217" s="9"/>
      <c r="K217" s="9"/>
      <c r="L217" s="9"/>
      <c r="M217" s="9"/>
      <c r="N217" s="9"/>
      <c r="O217" s="9"/>
      <c r="P217" s="9"/>
      <c r="Q217" s="9"/>
      <c r="R217" s="9"/>
      <c r="S217" s="9"/>
      <c r="T217" s="9"/>
      <c r="U217" s="9"/>
      <c r="V217" s="9"/>
      <c r="W217" s="9"/>
      <c r="X217" s="9"/>
      <c r="Y217" s="9"/>
      <c r="Z217" s="9"/>
    </row>
    <row r="218" spans="1:26" ht="14.25" customHeight="1" x14ac:dyDescent="0.2">
      <c r="A218" s="9"/>
      <c r="B218" s="9"/>
      <c r="C218" s="9"/>
      <c r="D218" s="9"/>
      <c r="E218" s="9"/>
      <c r="F218" s="9"/>
      <c r="G218" s="9"/>
      <c r="H218" s="9"/>
      <c r="I218" s="9"/>
      <c r="J218" s="9"/>
      <c r="K218" s="9"/>
      <c r="L218" s="9"/>
      <c r="M218" s="9"/>
      <c r="N218" s="9"/>
      <c r="O218" s="9"/>
      <c r="P218" s="9"/>
      <c r="Q218" s="9"/>
      <c r="R218" s="9"/>
      <c r="S218" s="9"/>
      <c r="T218" s="9"/>
      <c r="U218" s="9"/>
      <c r="V218" s="9"/>
      <c r="W218" s="9"/>
      <c r="X218" s="9"/>
      <c r="Y218" s="9"/>
      <c r="Z218" s="9"/>
    </row>
    <row r="219" spans="1:26" ht="14.25" customHeight="1" x14ac:dyDescent="0.2">
      <c r="A219" s="9"/>
      <c r="B219" s="9"/>
      <c r="C219" s="9"/>
      <c r="D219" s="9"/>
      <c r="E219" s="9"/>
      <c r="F219" s="9"/>
      <c r="G219" s="9"/>
      <c r="H219" s="9"/>
      <c r="I219" s="9"/>
      <c r="J219" s="9"/>
      <c r="K219" s="9"/>
      <c r="L219" s="9"/>
      <c r="M219" s="9"/>
      <c r="N219" s="9"/>
      <c r="O219" s="9"/>
      <c r="P219" s="9"/>
      <c r="Q219" s="9"/>
      <c r="R219" s="9"/>
      <c r="S219" s="9"/>
      <c r="T219" s="9"/>
      <c r="U219" s="9"/>
      <c r="V219" s="9"/>
      <c r="W219" s="9"/>
      <c r="X219" s="9"/>
      <c r="Y219" s="9"/>
      <c r="Z219" s="9"/>
    </row>
    <row r="220" spans="1:26" ht="14.25" customHeight="1" x14ac:dyDescent="0.2">
      <c r="A220" s="9"/>
      <c r="B220" s="9"/>
      <c r="C220" s="9"/>
      <c r="D220" s="9"/>
      <c r="E220" s="9"/>
      <c r="F220" s="9"/>
      <c r="G220" s="9"/>
      <c r="H220" s="9"/>
      <c r="I220" s="9"/>
      <c r="J220" s="9"/>
      <c r="K220" s="9"/>
      <c r="L220" s="9"/>
      <c r="M220" s="9"/>
      <c r="N220" s="9"/>
      <c r="O220" s="9"/>
      <c r="P220" s="9"/>
      <c r="Q220" s="9"/>
      <c r="R220" s="9"/>
      <c r="S220" s="9"/>
      <c r="T220" s="9"/>
      <c r="U220" s="9"/>
      <c r="V220" s="9"/>
      <c r="W220" s="9"/>
      <c r="X220" s="9"/>
      <c r="Y220" s="9"/>
      <c r="Z220" s="9"/>
    </row>
    <row r="221" spans="1:26" ht="14.25" customHeight="1" x14ac:dyDescent="0.2">
      <c r="A221" s="9"/>
      <c r="B221" s="9"/>
      <c r="C221" s="9"/>
      <c r="D221" s="9"/>
      <c r="E221" s="9"/>
      <c r="F221" s="9"/>
      <c r="G221" s="9"/>
      <c r="H221" s="9"/>
      <c r="I221" s="9"/>
      <c r="J221" s="9"/>
      <c r="K221" s="9"/>
      <c r="L221" s="9"/>
      <c r="M221" s="9"/>
      <c r="N221" s="9"/>
      <c r="O221" s="9"/>
      <c r="P221" s="9"/>
      <c r="Q221" s="9"/>
      <c r="R221" s="9"/>
      <c r="S221" s="9"/>
      <c r="T221" s="9"/>
      <c r="U221" s="9"/>
      <c r="V221" s="9"/>
      <c r="W221" s="9"/>
      <c r="X221" s="9"/>
      <c r="Y221" s="9"/>
      <c r="Z221" s="9"/>
    </row>
    <row r="222" spans="1:26" ht="14.25" customHeight="1" x14ac:dyDescent="0.2">
      <c r="A222" s="9"/>
      <c r="B222" s="9"/>
      <c r="C222" s="9"/>
      <c r="D222" s="9"/>
      <c r="E222" s="9"/>
      <c r="F222" s="9"/>
      <c r="G222" s="9"/>
      <c r="H222" s="9"/>
      <c r="I222" s="9"/>
      <c r="J222" s="9"/>
      <c r="K222" s="9"/>
      <c r="L222" s="9"/>
      <c r="M222" s="9"/>
      <c r="N222" s="9"/>
      <c r="O222" s="9"/>
      <c r="P222" s="9"/>
      <c r="Q222" s="9"/>
      <c r="R222" s="9"/>
      <c r="S222" s="9"/>
      <c r="T222" s="9"/>
      <c r="U222" s="9"/>
      <c r="V222" s="9"/>
      <c r="W222" s="9"/>
      <c r="X222" s="9"/>
      <c r="Y222" s="9"/>
      <c r="Z222" s="9"/>
    </row>
    <row r="223" spans="1:26" ht="14.25" customHeight="1" x14ac:dyDescent="0.2">
      <c r="A223" s="9"/>
      <c r="B223" s="9"/>
      <c r="C223" s="9"/>
      <c r="D223" s="9"/>
      <c r="E223" s="9"/>
      <c r="F223" s="9"/>
      <c r="G223" s="9"/>
      <c r="H223" s="9"/>
      <c r="I223" s="9"/>
      <c r="J223" s="9"/>
      <c r="K223" s="9"/>
      <c r="L223" s="9"/>
      <c r="M223" s="9"/>
      <c r="N223" s="9"/>
      <c r="O223" s="9"/>
      <c r="P223" s="9"/>
      <c r="Q223" s="9"/>
      <c r="R223" s="9"/>
      <c r="S223" s="9"/>
      <c r="T223" s="9"/>
      <c r="U223" s="9"/>
      <c r="V223" s="9"/>
      <c r="W223" s="9"/>
      <c r="X223" s="9"/>
      <c r="Y223" s="9"/>
      <c r="Z223" s="9"/>
    </row>
    <row r="224" spans="1:26" ht="14.25" customHeight="1" x14ac:dyDescent="0.2">
      <c r="A224" s="9"/>
      <c r="B224" s="9"/>
      <c r="C224" s="9"/>
      <c r="D224" s="9"/>
      <c r="E224" s="9"/>
      <c r="F224" s="9"/>
      <c r="G224" s="9"/>
      <c r="H224" s="9"/>
      <c r="I224" s="9"/>
      <c r="J224" s="9"/>
      <c r="K224" s="9"/>
      <c r="L224" s="9"/>
      <c r="M224" s="9"/>
      <c r="N224" s="9"/>
      <c r="O224" s="9"/>
      <c r="P224" s="9"/>
      <c r="Q224" s="9"/>
      <c r="R224" s="9"/>
      <c r="S224" s="9"/>
      <c r="T224" s="9"/>
      <c r="U224" s="9"/>
      <c r="V224" s="9"/>
      <c r="W224" s="9"/>
      <c r="X224" s="9"/>
      <c r="Y224" s="9"/>
      <c r="Z224" s="9"/>
    </row>
    <row r="225" spans="1:26" ht="14.25" customHeight="1" x14ac:dyDescent="0.2">
      <c r="A225" s="9"/>
      <c r="B225" s="9"/>
      <c r="C225" s="9"/>
      <c r="D225" s="9"/>
      <c r="E225" s="9"/>
      <c r="F225" s="9"/>
      <c r="G225" s="9"/>
      <c r="H225" s="9"/>
      <c r="I225" s="9"/>
      <c r="J225" s="9"/>
      <c r="K225" s="9"/>
      <c r="L225" s="9"/>
      <c r="M225" s="9"/>
      <c r="N225" s="9"/>
      <c r="O225" s="9"/>
      <c r="P225" s="9"/>
      <c r="Q225" s="9"/>
      <c r="R225" s="9"/>
      <c r="S225" s="9"/>
      <c r="T225" s="9"/>
      <c r="U225" s="9"/>
      <c r="V225" s="9"/>
      <c r="W225" s="9"/>
      <c r="X225" s="9"/>
      <c r="Y225" s="9"/>
      <c r="Z225" s="9"/>
    </row>
    <row r="226" spans="1:26" ht="14.25" customHeight="1" x14ac:dyDescent="0.2">
      <c r="A226" s="9"/>
      <c r="B226" s="9"/>
      <c r="C226" s="9"/>
      <c r="D226" s="9"/>
      <c r="E226" s="9"/>
      <c r="F226" s="9"/>
      <c r="G226" s="9"/>
      <c r="H226" s="9"/>
      <c r="I226" s="9"/>
      <c r="J226" s="9"/>
      <c r="K226" s="9"/>
      <c r="L226" s="9"/>
      <c r="M226" s="9"/>
      <c r="N226" s="9"/>
      <c r="O226" s="9"/>
      <c r="P226" s="9"/>
      <c r="Q226" s="9"/>
      <c r="R226" s="9"/>
      <c r="S226" s="9"/>
      <c r="T226" s="9"/>
      <c r="U226" s="9"/>
      <c r="V226" s="9"/>
      <c r="W226" s="9"/>
      <c r="X226" s="9"/>
      <c r="Y226" s="9"/>
      <c r="Z226" s="9"/>
    </row>
    <row r="227" spans="1:26" ht="14.25" customHeight="1" x14ac:dyDescent="0.2">
      <c r="A227" s="9"/>
      <c r="B227" s="9"/>
      <c r="C227" s="9"/>
      <c r="D227" s="9"/>
      <c r="E227" s="9"/>
      <c r="F227" s="9"/>
      <c r="G227" s="9"/>
      <c r="H227" s="9"/>
      <c r="I227" s="9"/>
      <c r="J227" s="9"/>
      <c r="K227" s="9"/>
      <c r="L227" s="9"/>
      <c r="M227" s="9"/>
      <c r="N227" s="9"/>
      <c r="O227" s="9"/>
      <c r="P227" s="9"/>
      <c r="Q227" s="9"/>
      <c r="R227" s="9"/>
      <c r="S227" s="9"/>
      <c r="T227" s="9"/>
      <c r="U227" s="9"/>
      <c r="V227" s="9"/>
      <c r="W227" s="9"/>
      <c r="X227" s="9"/>
      <c r="Y227" s="9"/>
      <c r="Z227" s="9"/>
    </row>
    <row r="228" spans="1:26" ht="14.25" customHeight="1" x14ac:dyDescent="0.2">
      <c r="A228" s="9"/>
      <c r="B228" s="9"/>
      <c r="C228" s="9"/>
      <c r="D228" s="9"/>
      <c r="E228" s="9"/>
      <c r="F228" s="9"/>
      <c r="G228" s="9"/>
      <c r="H228" s="9"/>
      <c r="I228" s="9"/>
      <c r="J228" s="9"/>
      <c r="K228" s="9"/>
      <c r="L228" s="9"/>
      <c r="M228" s="9"/>
      <c r="N228" s="9"/>
      <c r="O228" s="9"/>
      <c r="P228" s="9"/>
      <c r="Q228" s="9"/>
      <c r="R228" s="9"/>
      <c r="S228" s="9"/>
      <c r="T228" s="9"/>
      <c r="U228" s="9"/>
      <c r="V228" s="9"/>
      <c r="W228" s="9"/>
      <c r="X228" s="9"/>
      <c r="Y228" s="9"/>
      <c r="Z228" s="9"/>
    </row>
    <row r="229" spans="1:26" ht="14.25" customHeight="1" x14ac:dyDescent="0.2">
      <c r="A229" s="9"/>
      <c r="B229" s="9"/>
      <c r="C229" s="9"/>
      <c r="D229" s="9"/>
      <c r="E229" s="9"/>
      <c r="F229" s="9"/>
      <c r="G229" s="9"/>
      <c r="H229" s="9"/>
      <c r="I229" s="9"/>
      <c r="J229" s="9"/>
      <c r="K229" s="9"/>
      <c r="L229" s="9"/>
      <c r="M229" s="9"/>
      <c r="N229" s="9"/>
      <c r="O229" s="9"/>
      <c r="P229" s="9"/>
      <c r="Q229" s="9"/>
      <c r="R229" s="9"/>
      <c r="S229" s="9"/>
      <c r="T229" s="9"/>
      <c r="U229" s="9"/>
      <c r="V229" s="9"/>
      <c r="W229" s="9"/>
      <c r="X229" s="9"/>
      <c r="Y229" s="9"/>
      <c r="Z229" s="9"/>
    </row>
    <row r="230" spans="1:26" ht="14.25" customHeight="1" x14ac:dyDescent="0.2">
      <c r="A230" s="9"/>
      <c r="B230" s="9"/>
      <c r="C230" s="9"/>
      <c r="D230" s="9"/>
      <c r="E230" s="9"/>
      <c r="F230" s="9"/>
      <c r="G230" s="9"/>
      <c r="H230" s="9"/>
      <c r="I230" s="9"/>
      <c r="J230" s="9"/>
      <c r="K230" s="9"/>
      <c r="L230" s="9"/>
      <c r="M230" s="9"/>
      <c r="N230" s="9"/>
      <c r="O230" s="9"/>
      <c r="P230" s="9"/>
      <c r="Q230" s="9"/>
      <c r="R230" s="9"/>
      <c r="S230" s="9"/>
      <c r="T230" s="9"/>
      <c r="U230" s="9"/>
      <c r="V230" s="9"/>
      <c r="W230" s="9"/>
      <c r="X230" s="9"/>
      <c r="Y230" s="9"/>
      <c r="Z230" s="9"/>
    </row>
    <row r="231" spans="1:26" ht="14.25" customHeight="1" x14ac:dyDescent="0.2">
      <c r="A231" s="9"/>
      <c r="B231" s="9"/>
      <c r="C231" s="9"/>
      <c r="D231" s="9"/>
      <c r="E231" s="9"/>
      <c r="F231" s="9"/>
      <c r="G231" s="9"/>
      <c r="H231" s="9"/>
      <c r="I231" s="9"/>
      <c r="J231" s="9"/>
      <c r="K231" s="9"/>
      <c r="L231" s="9"/>
      <c r="M231" s="9"/>
      <c r="N231" s="9"/>
      <c r="O231" s="9"/>
      <c r="P231" s="9"/>
      <c r="Q231" s="9"/>
      <c r="R231" s="9"/>
      <c r="S231" s="9"/>
      <c r="T231" s="9"/>
      <c r="U231" s="9"/>
      <c r="V231" s="9"/>
      <c r="W231" s="9"/>
      <c r="X231" s="9"/>
      <c r="Y231" s="9"/>
      <c r="Z231" s="9"/>
    </row>
    <row r="232" spans="1:26" ht="14.25" customHeight="1" x14ac:dyDescent="0.2">
      <c r="A232" s="9"/>
      <c r="B232" s="9"/>
      <c r="C232" s="9"/>
      <c r="D232" s="9"/>
      <c r="E232" s="9"/>
      <c r="F232" s="9"/>
      <c r="G232" s="9"/>
      <c r="H232" s="9"/>
      <c r="I232" s="9"/>
      <c r="J232" s="9"/>
      <c r="K232" s="9"/>
      <c r="L232" s="9"/>
      <c r="M232" s="9"/>
      <c r="N232" s="9"/>
      <c r="O232" s="9"/>
      <c r="P232" s="9"/>
      <c r="Q232" s="9"/>
      <c r="R232" s="9"/>
      <c r="S232" s="9"/>
      <c r="T232" s="9"/>
      <c r="U232" s="9"/>
      <c r="V232" s="9"/>
      <c r="W232" s="9"/>
      <c r="X232" s="9"/>
      <c r="Y232" s="9"/>
      <c r="Z232" s="9"/>
    </row>
    <row r="233" spans="1:26" ht="14.25" customHeight="1" x14ac:dyDescent="0.2">
      <c r="A233" s="9"/>
      <c r="B233" s="9"/>
      <c r="C233" s="9"/>
      <c r="D233" s="9"/>
      <c r="E233" s="9"/>
      <c r="F233" s="9"/>
      <c r="G233" s="9"/>
      <c r="H233" s="9"/>
      <c r="I233" s="9"/>
      <c r="J233" s="9"/>
      <c r="K233" s="9"/>
      <c r="L233" s="9"/>
      <c r="M233" s="9"/>
      <c r="N233" s="9"/>
      <c r="O233" s="9"/>
      <c r="P233" s="9"/>
      <c r="Q233" s="9"/>
      <c r="R233" s="9"/>
      <c r="S233" s="9"/>
      <c r="T233" s="9"/>
      <c r="U233" s="9"/>
      <c r="V233" s="9"/>
      <c r="W233" s="9"/>
      <c r="X233" s="9"/>
      <c r="Y233" s="9"/>
      <c r="Z233" s="9"/>
    </row>
    <row r="234" spans="1:26" ht="14.25" customHeight="1" x14ac:dyDescent="0.2">
      <c r="A234" s="9"/>
      <c r="B234" s="9"/>
      <c r="C234" s="9"/>
      <c r="D234" s="9"/>
      <c r="E234" s="9"/>
      <c r="F234" s="9"/>
      <c r="G234" s="9"/>
      <c r="H234" s="9"/>
      <c r="I234" s="9"/>
      <c r="J234" s="9"/>
      <c r="K234" s="9"/>
      <c r="L234" s="9"/>
      <c r="M234" s="9"/>
      <c r="N234" s="9"/>
      <c r="O234" s="9"/>
      <c r="P234" s="9"/>
      <c r="Q234" s="9"/>
      <c r="R234" s="9"/>
      <c r="S234" s="9"/>
      <c r="T234" s="9"/>
      <c r="U234" s="9"/>
      <c r="V234" s="9"/>
      <c r="W234" s="9"/>
      <c r="X234" s="9"/>
      <c r="Y234" s="9"/>
      <c r="Z234" s="9"/>
    </row>
    <row r="235" spans="1:26" ht="14.25" customHeight="1" x14ac:dyDescent="0.2">
      <c r="A235" s="9"/>
      <c r="B235" s="9"/>
      <c r="C235" s="9"/>
      <c r="D235" s="9"/>
      <c r="E235" s="9"/>
      <c r="F235" s="9"/>
      <c r="G235" s="9"/>
      <c r="H235" s="9"/>
      <c r="I235" s="9"/>
      <c r="J235" s="9"/>
      <c r="K235" s="9"/>
      <c r="L235" s="9"/>
      <c r="M235" s="9"/>
      <c r="N235" s="9"/>
      <c r="O235" s="9"/>
      <c r="P235" s="9"/>
      <c r="Q235" s="9"/>
      <c r="R235" s="9"/>
      <c r="S235" s="9"/>
      <c r="T235" s="9"/>
      <c r="U235" s="9"/>
      <c r="V235" s="9"/>
      <c r="W235" s="9"/>
      <c r="X235" s="9"/>
      <c r="Y235" s="9"/>
      <c r="Z235" s="9"/>
    </row>
    <row r="236" spans="1:26" ht="14.25" customHeight="1" x14ac:dyDescent="0.2">
      <c r="A236" s="9"/>
      <c r="B236" s="9"/>
      <c r="C236" s="9"/>
      <c r="D236" s="9"/>
      <c r="E236" s="9"/>
      <c r="F236" s="9"/>
      <c r="G236" s="9"/>
      <c r="H236" s="9"/>
      <c r="I236" s="9"/>
      <c r="J236" s="9"/>
      <c r="K236" s="9"/>
      <c r="L236" s="9"/>
      <c r="M236" s="9"/>
      <c r="N236" s="9"/>
      <c r="O236" s="9"/>
      <c r="P236" s="9"/>
      <c r="Q236" s="9"/>
      <c r="R236" s="9"/>
      <c r="S236" s="9"/>
      <c r="T236" s="9"/>
      <c r="U236" s="9"/>
      <c r="V236" s="9"/>
      <c r="W236" s="9"/>
      <c r="X236" s="9"/>
      <c r="Y236" s="9"/>
      <c r="Z236" s="9"/>
    </row>
    <row r="237" spans="1:26" ht="14.25" customHeight="1" x14ac:dyDescent="0.2">
      <c r="A237" s="9"/>
      <c r="B237" s="9"/>
      <c r="C237" s="9"/>
      <c r="D237" s="9"/>
      <c r="E237" s="9"/>
      <c r="F237" s="9"/>
      <c r="G237" s="9"/>
      <c r="H237" s="9"/>
      <c r="I237" s="9"/>
      <c r="J237" s="9"/>
      <c r="K237" s="9"/>
      <c r="L237" s="9"/>
      <c r="M237" s="9"/>
      <c r="N237" s="9"/>
      <c r="O237" s="9"/>
      <c r="P237" s="9"/>
      <c r="Q237" s="9"/>
      <c r="R237" s="9"/>
      <c r="S237" s="9"/>
      <c r="T237" s="9"/>
      <c r="U237" s="9"/>
      <c r="V237" s="9"/>
      <c r="W237" s="9"/>
      <c r="X237" s="9"/>
      <c r="Y237" s="9"/>
      <c r="Z237" s="9"/>
    </row>
    <row r="238" spans="1:26" ht="14.25" customHeight="1" x14ac:dyDescent="0.2">
      <c r="A238" s="9"/>
      <c r="B238" s="9"/>
      <c r="C238" s="9"/>
      <c r="D238" s="9"/>
      <c r="E238" s="9"/>
      <c r="F238" s="9"/>
      <c r="G238" s="9"/>
      <c r="H238" s="9"/>
      <c r="I238" s="9"/>
      <c r="J238" s="9"/>
      <c r="K238" s="9"/>
      <c r="L238" s="9"/>
      <c r="M238" s="9"/>
      <c r="N238" s="9"/>
      <c r="O238" s="9"/>
      <c r="P238" s="9"/>
      <c r="Q238" s="9"/>
      <c r="R238" s="9"/>
      <c r="S238" s="9"/>
      <c r="T238" s="9"/>
      <c r="U238" s="9"/>
      <c r="V238" s="9"/>
      <c r="W238" s="9"/>
      <c r="X238" s="9"/>
      <c r="Y238" s="9"/>
      <c r="Z238" s="9"/>
    </row>
    <row r="239" spans="1:26" ht="14.25" customHeight="1" x14ac:dyDescent="0.2">
      <c r="A239" s="9"/>
      <c r="B239" s="9"/>
      <c r="C239" s="9"/>
      <c r="D239" s="9"/>
      <c r="E239" s="9"/>
      <c r="F239" s="9"/>
      <c r="G239" s="9"/>
      <c r="H239" s="9"/>
      <c r="I239" s="9"/>
      <c r="J239" s="9"/>
      <c r="K239" s="9"/>
      <c r="L239" s="9"/>
      <c r="M239" s="9"/>
      <c r="N239" s="9"/>
      <c r="O239" s="9"/>
      <c r="P239" s="9"/>
      <c r="Q239" s="9"/>
      <c r="R239" s="9"/>
      <c r="S239" s="9"/>
      <c r="T239" s="9"/>
      <c r="U239" s="9"/>
      <c r="V239" s="9"/>
      <c r="W239" s="9"/>
      <c r="X239" s="9"/>
      <c r="Y239" s="9"/>
      <c r="Z239" s="9"/>
    </row>
    <row r="240" spans="1:26" ht="14.25" customHeight="1" x14ac:dyDescent="0.2">
      <c r="A240" s="9"/>
      <c r="B240" s="9"/>
      <c r="C240" s="9"/>
      <c r="D240" s="9"/>
      <c r="E240" s="9"/>
      <c r="F240" s="9"/>
      <c r="G240" s="9"/>
      <c r="H240" s="9"/>
      <c r="I240" s="9"/>
      <c r="J240" s="9"/>
      <c r="K240" s="9"/>
      <c r="L240" s="9"/>
      <c r="M240" s="9"/>
      <c r="N240" s="9"/>
      <c r="O240" s="9"/>
      <c r="P240" s="9"/>
      <c r="Q240" s="9"/>
      <c r="R240" s="9"/>
      <c r="S240" s="9"/>
      <c r="T240" s="9"/>
      <c r="U240" s="9"/>
      <c r="V240" s="9"/>
      <c r="W240" s="9"/>
      <c r="X240" s="9"/>
      <c r="Y240" s="9"/>
      <c r="Z240" s="9"/>
    </row>
    <row r="241" spans="1:26" ht="14.25" customHeight="1" x14ac:dyDescent="0.2">
      <c r="A241" s="9"/>
      <c r="B241" s="9"/>
      <c r="C241" s="9"/>
      <c r="D241" s="9"/>
      <c r="E241" s="9"/>
      <c r="F241" s="9"/>
      <c r="G241" s="9"/>
      <c r="H241" s="9"/>
      <c r="I241" s="9"/>
      <c r="J241" s="9"/>
      <c r="K241" s="9"/>
      <c r="L241" s="9"/>
      <c r="M241" s="9"/>
      <c r="N241" s="9"/>
      <c r="O241" s="9"/>
      <c r="P241" s="9"/>
      <c r="Q241" s="9"/>
      <c r="R241" s="9"/>
      <c r="S241" s="9"/>
      <c r="T241" s="9"/>
      <c r="U241" s="9"/>
      <c r="V241" s="9"/>
      <c r="W241" s="9"/>
      <c r="X241" s="9"/>
      <c r="Y241" s="9"/>
      <c r="Z241" s="9"/>
    </row>
    <row r="242" spans="1:26" ht="14.25" customHeight="1" x14ac:dyDescent="0.2">
      <c r="A242" s="9"/>
      <c r="B242" s="9"/>
      <c r="C242" s="9"/>
      <c r="D242" s="9"/>
      <c r="E242" s="9"/>
      <c r="F242" s="9"/>
      <c r="G242" s="9"/>
      <c r="H242" s="9"/>
      <c r="I242" s="9"/>
      <c r="J242" s="9"/>
      <c r="K242" s="9"/>
      <c r="L242" s="9"/>
      <c r="M242" s="9"/>
      <c r="N242" s="9"/>
      <c r="O242" s="9"/>
      <c r="P242" s="9"/>
      <c r="Q242" s="9"/>
      <c r="R242" s="9"/>
      <c r="S242" s="9"/>
      <c r="T242" s="9"/>
      <c r="U242" s="9"/>
      <c r="V242" s="9"/>
      <c r="W242" s="9"/>
      <c r="X242" s="9"/>
      <c r="Y242" s="9"/>
      <c r="Z242" s="9"/>
    </row>
    <row r="243" spans="1:26" ht="14.25" customHeight="1" x14ac:dyDescent="0.2">
      <c r="A243" s="9"/>
      <c r="B243" s="9"/>
      <c r="C243" s="9"/>
      <c r="D243" s="9"/>
      <c r="E243" s="9"/>
      <c r="F243" s="9"/>
      <c r="G243" s="9"/>
      <c r="H243" s="9"/>
      <c r="I243" s="9"/>
      <c r="J243" s="9"/>
      <c r="K243" s="9"/>
      <c r="L243" s="9"/>
      <c r="M243" s="9"/>
      <c r="N243" s="9"/>
      <c r="O243" s="9"/>
      <c r="P243" s="9"/>
      <c r="Q243" s="9"/>
      <c r="R243" s="9"/>
      <c r="S243" s="9"/>
      <c r="T243" s="9"/>
      <c r="U243" s="9"/>
      <c r="V243" s="9"/>
      <c r="W243" s="9"/>
      <c r="X243" s="9"/>
      <c r="Y243" s="9"/>
      <c r="Z243" s="9"/>
    </row>
    <row r="244" spans="1:26" ht="14.25" customHeight="1" x14ac:dyDescent="0.2">
      <c r="A244" s="9"/>
      <c r="B244" s="9"/>
      <c r="C244" s="9"/>
      <c r="D244" s="9"/>
      <c r="E244" s="9"/>
      <c r="F244" s="9"/>
      <c r="G244" s="9"/>
      <c r="H244" s="9"/>
      <c r="I244" s="9"/>
      <c r="J244" s="9"/>
      <c r="K244" s="9"/>
      <c r="L244" s="9"/>
      <c r="M244" s="9"/>
      <c r="N244" s="9"/>
      <c r="O244" s="9"/>
      <c r="P244" s="9"/>
      <c r="Q244" s="9"/>
      <c r="R244" s="9"/>
      <c r="S244" s="9"/>
      <c r="T244" s="9"/>
      <c r="U244" s="9"/>
      <c r="V244" s="9"/>
      <c r="W244" s="9"/>
      <c r="X244" s="9"/>
      <c r="Y244" s="9"/>
      <c r="Z244" s="9"/>
    </row>
    <row r="245" spans="1:26" ht="14.25" customHeight="1" x14ac:dyDescent="0.2">
      <c r="A245" s="9"/>
      <c r="B245" s="9"/>
      <c r="C245" s="9"/>
      <c r="D245" s="9"/>
      <c r="E245" s="9"/>
      <c r="F245" s="9"/>
      <c r="G245" s="9"/>
      <c r="H245" s="9"/>
      <c r="I245" s="9"/>
      <c r="J245" s="9"/>
      <c r="K245" s="9"/>
      <c r="L245" s="9"/>
      <c r="M245" s="9"/>
      <c r="N245" s="9"/>
      <c r="O245" s="9"/>
      <c r="P245" s="9"/>
      <c r="Q245" s="9"/>
      <c r="R245" s="9"/>
      <c r="S245" s="9"/>
      <c r="T245" s="9"/>
      <c r="U245" s="9"/>
      <c r="V245" s="9"/>
      <c r="W245" s="9"/>
      <c r="X245" s="9"/>
      <c r="Y245" s="9"/>
      <c r="Z245" s="9"/>
    </row>
    <row r="246" spans="1:26" ht="14.25" customHeight="1" x14ac:dyDescent="0.2">
      <c r="A246" s="9"/>
      <c r="B246" s="9"/>
      <c r="C246" s="9"/>
      <c r="D246" s="9"/>
      <c r="E246" s="9"/>
      <c r="F246" s="9"/>
      <c r="G246" s="9"/>
      <c r="H246" s="9"/>
      <c r="I246" s="9"/>
      <c r="J246" s="9"/>
      <c r="K246" s="9"/>
      <c r="L246" s="9"/>
      <c r="M246" s="9"/>
      <c r="N246" s="9"/>
      <c r="O246" s="9"/>
      <c r="P246" s="9"/>
      <c r="Q246" s="9"/>
      <c r="R246" s="9"/>
      <c r="S246" s="9"/>
      <c r="T246" s="9"/>
      <c r="U246" s="9"/>
      <c r="V246" s="9"/>
      <c r="W246" s="9"/>
      <c r="X246" s="9"/>
      <c r="Y246" s="9"/>
      <c r="Z246" s="9"/>
    </row>
    <row r="247" spans="1:26" ht="14.25" customHeight="1" x14ac:dyDescent="0.2">
      <c r="A247" s="9"/>
      <c r="B247" s="9"/>
      <c r="C247" s="9"/>
      <c r="D247" s="9"/>
      <c r="E247" s="9"/>
      <c r="F247" s="9"/>
      <c r="G247" s="9"/>
      <c r="H247" s="9"/>
      <c r="I247" s="9"/>
      <c r="J247" s="9"/>
      <c r="K247" s="9"/>
      <c r="L247" s="9"/>
      <c r="M247" s="9"/>
      <c r="N247" s="9"/>
      <c r="O247" s="9"/>
      <c r="P247" s="9"/>
      <c r="Q247" s="9"/>
      <c r="R247" s="9"/>
      <c r="S247" s="9"/>
      <c r="T247" s="9"/>
      <c r="U247" s="9"/>
      <c r="V247" s="9"/>
      <c r="W247" s="9"/>
      <c r="X247" s="9"/>
      <c r="Y247" s="9"/>
      <c r="Z247" s="9"/>
    </row>
    <row r="248" spans="1:26" ht="14.25" customHeight="1" x14ac:dyDescent="0.2">
      <c r="A248" s="9"/>
      <c r="B248" s="9"/>
      <c r="C248" s="9"/>
      <c r="D248" s="9"/>
      <c r="E248" s="9"/>
      <c r="F248" s="9"/>
      <c r="G248" s="9"/>
      <c r="H248" s="9"/>
      <c r="I248" s="9"/>
      <c r="J248" s="9"/>
      <c r="K248" s="9"/>
      <c r="L248" s="9"/>
      <c r="M248" s="9"/>
      <c r="N248" s="9"/>
      <c r="O248" s="9"/>
      <c r="P248" s="9"/>
      <c r="Q248" s="9"/>
      <c r="R248" s="9"/>
      <c r="S248" s="9"/>
      <c r="T248" s="9"/>
      <c r="U248" s="9"/>
      <c r="V248" s="9"/>
      <c r="W248" s="9"/>
      <c r="X248" s="9"/>
      <c r="Y248" s="9"/>
      <c r="Z248" s="9"/>
    </row>
    <row r="249" spans="1:26" ht="14.25" customHeight="1" x14ac:dyDescent="0.2">
      <c r="A249" s="9"/>
      <c r="B249" s="9"/>
      <c r="C249" s="9"/>
      <c r="D249" s="9"/>
      <c r="E249" s="9"/>
      <c r="F249" s="9"/>
      <c r="G249" s="9"/>
      <c r="H249" s="9"/>
      <c r="I249" s="9"/>
      <c r="J249" s="9"/>
      <c r="K249" s="9"/>
      <c r="L249" s="9"/>
      <c r="M249" s="9"/>
      <c r="N249" s="9"/>
      <c r="O249" s="9"/>
      <c r="P249" s="9"/>
      <c r="Q249" s="9"/>
      <c r="R249" s="9"/>
      <c r="S249" s="9"/>
      <c r="T249" s="9"/>
      <c r="U249" s="9"/>
      <c r="V249" s="9"/>
      <c r="W249" s="9"/>
      <c r="X249" s="9"/>
      <c r="Y249" s="9"/>
      <c r="Z249" s="9"/>
    </row>
    <row r="250" spans="1:26" ht="14.25" customHeight="1" x14ac:dyDescent="0.2">
      <c r="A250" s="9"/>
      <c r="B250" s="9"/>
      <c r="C250" s="9"/>
      <c r="D250" s="9"/>
      <c r="E250" s="9"/>
      <c r="F250" s="9"/>
      <c r="G250" s="9"/>
      <c r="H250" s="9"/>
      <c r="I250" s="9"/>
      <c r="J250" s="9"/>
      <c r="K250" s="9"/>
      <c r="L250" s="9"/>
      <c r="M250" s="9"/>
      <c r="N250" s="9"/>
      <c r="O250" s="9"/>
      <c r="P250" s="9"/>
      <c r="Q250" s="9"/>
      <c r="R250" s="9"/>
      <c r="S250" s="9"/>
      <c r="T250" s="9"/>
      <c r="U250" s="9"/>
      <c r="V250" s="9"/>
      <c r="W250" s="9"/>
      <c r="X250" s="9"/>
      <c r="Y250" s="9"/>
      <c r="Z250" s="9"/>
    </row>
    <row r="251" spans="1:26" ht="14.25" customHeight="1" x14ac:dyDescent="0.2">
      <c r="A251" s="9"/>
      <c r="B251" s="9"/>
      <c r="C251" s="9"/>
      <c r="D251" s="9"/>
      <c r="E251" s="9"/>
      <c r="F251" s="9"/>
      <c r="G251" s="9"/>
      <c r="H251" s="9"/>
      <c r="I251" s="9"/>
      <c r="J251" s="9"/>
      <c r="K251" s="9"/>
      <c r="L251" s="9"/>
      <c r="M251" s="9"/>
      <c r="N251" s="9"/>
      <c r="O251" s="9"/>
      <c r="P251" s="9"/>
      <c r="Q251" s="9"/>
      <c r="R251" s="9"/>
      <c r="S251" s="9"/>
      <c r="T251" s="9"/>
      <c r="U251" s="9"/>
      <c r="V251" s="9"/>
      <c r="W251" s="9"/>
      <c r="X251" s="9"/>
      <c r="Y251" s="9"/>
      <c r="Z251" s="9"/>
    </row>
    <row r="252" spans="1:26" ht="14.25" customHeight="1" x14ac:dyDescent="0.2">
      <c r="A252" s="9"/>
      <c r="B252" s="9"/>
      <c r="C252" s="9"/>
      <c r="D252" s="9"/>
      <c r="E252" s="9"/>
      <c r="F252" s="9"/>
      <c r="G252" s="9"/>
      <c r="H252" s="9"/>
      <c r="I252" s="9"/>
      <c r="J252" s="9"/>
      <c r="K252" s="9"/>
      <c r="L252" s="9"/>
      <c r="M252" s="9"/>
      <c r="N252" s="9"/>
      <c r="O252" s="9"/>
      <c r="P252" s="9"/>
      <c r="Q252" s="9"/>
      <c r="R252" s="9"/>
      <c r="S252" s="9"/>
      <c r="T252" s="9"/>
      <c r="U252" s="9"/>
      <c r="V252" s="9"/>
      <c r="W252" s="9"/>
      <c r="X252" s="9"/>
      <c r="Y252" s="9"/>
      <c r="Z252" s="9"/>
    </row>
    <row r="253" spans="1:26" ht="14.25" customHeight="1" x14ac:dyDescent="0.2">
      <c r="A253" s="9"/>
      <c r="B253" s="9"/>
      <c r="C253" s="9"/>
      <c r="D253" s="9"/>
      <c r="E253" s="9"/>
      <c r="F253" s="9"/>
      <c r="G253" s="9"/>
      <c r="H253" s="9"/>
      <c r="I253" s="9"/>
      <c r="J253" s="9"/>
      <c r="K253" s="9"/>
      <c r="L253" s="9"/>
      <c r="M253" s="9"/>
      <c r="N253" s="9"/>
      <c r="O253" s="9"/>
      <c r="P253" s="9"/>
      <c r="Q253" s="9"/>
      <c r="R253" s="9"/>
      <c r="S253" s="9"/>
      <c r="T253" s="9"/>
      <c r="U253" s="9"/>
      <c r="V253" s="9"/>
      <c r="W253" s="9"/>
      <c r="X253" s="9"/>
      <c r="Y253" s="9"/>
      <c r="Z253" s="9"/>
    </row>
    <row r="254" spans="1:26" ht="14.25" customHeight="1" x14ac:dyDescent="0.2">
      <c r="A254" s="9"/>
      <c r="B254" s="9"/>
      <c r="C254" s="9"/>
      <c r="D254" s="9"/>
      <c r="E254" s="9"/>
      <c r="F254" s="9"/>
      <c r="G254" s="9"/>
      <c r="H254" s="9"/>
      <c r="I254" s="9"/>
      <c r="J254" s="9"/>
      <c r="K254" s="9"/>
      <c r="L254" s="9"/>
      <c r="M254" s="9"/>
      <c r="N254" s="9"/>
      <c r="O254" s="9"/>
      <c r="P254" s="9"/>
      <c r="Q254" s="9"/>
      <c r="R254" s="9"/>
      <c r="S254" s="9"/>
      <c r="T254" s="9"/>
      <c r="U254" s="9"/>
      <c r="V254" s="9"/>
      <c r="W254" s="9"/>
      <c r="X254" s="9"/>
      <c r="Y254" s="9"/>
      <c r="Z254" s="9"/>
    </row>
    <row r="255" spans="1:26" ht="14.25" customHeight="1" x14ac:dyDescent="0.2">
      <c r="A255" s="9"/>
      <c r="B255" s="9"/>
      <c r="C255" s="9"/>
      <c r="D255" s="9"/>
      <c r="E255" s="9"/>
      <c r="F255" s="9"/>
      <c r="G255" s="9"/>
      <c r="H255" s="9"/>
      <c r="I255" s="9"/>
      <c r="J255" s="9"/>
      <c r="K255" s="9"/>
      <c r="L255" s="9"/>
      <c r="M255" s="9"/>
      <c r="N255" s="9"/>
      <c r="O255" s="9"/>
      <c r="P255" s="9"/>
      <c r="Q255" s="9"/>
      <c r="R255" s="9"/>
      <c r="S255" s="9"/>
      <c r="T255" s="9"/>
      <c r="U255" s="9"/>
      <c r="V255" s="9"/>
      <c r="W255" s="9"/>
      <c r="X255" s="9"/>
      <c r="Y255" s="9"/>
      <c r="Z255" s="9"/>
    </row>
    <row r="256" spans="1:26" ht="14.25" customHeight="1" x14ac:dyDescent="0.2">
      <c r="A256" s="9"/>
      <c r="B256" s="9"/>
      <c r="C256" s="9"/>
      <c r="D256" s="9"/>
      <c r="E256" s="9"/>
      <c r="F256" s="9"/>
      <c r="G256" s="9"/>
      <c r="H256" s="9"/>
      <c r="I256" s="9"/>
      <c r="J256" s="9"/>
      <c r="K256" s="9"/>
      <c r="L256" s="9"/>
      <c r="M256" s="9"/>
      <c r="N256" s="9"/>
      <c r="O256" s="9"/>
      <c r="P256" s="9"/>
      <c r="Q256" s="9"/>
      <c r="R256" s="9"/>
      <c r="S256" s="9"/>
      <c r="T256" s="9"/>
      <c r="U256" s="9"/>
      <c r="V256" s="9"/>
      <c r="W256" s="9"/>
      <c r="X256" s="9"/>
      <c r="Y256" s="9"/>
      <c r="Z256" s="9"/>
    </row>
    <row r="257" spans="1:26" ht="14.25" customHeight="1" x14ac:dyDescent="0.2">
      <c r="A257" s="9"/>
      <c r="B257" s="9"/>
      <c r="C257" s="9"/>
      <c r="D257" s="9"/>
      <c r="E257" s="9"/>
      <c r="F257" s="9"/>
      <c r="G257" s="9"/>
      <c r="H257" s="9"/>
      <c r="I257" s="9"/>
      <c r="J257" s="9"/>
      <c r="K257" s="9"/>
      <c r="L257" s="9"/>
      <c r="M257" s="9"/>
      <c r="N257" s="9"/>
      <c r="O257" s="9"/>
      <c r="P257" s="9"/>
      <c r="Q257" s="9"/>
      <c r="R257" s="9"/>
      <c r="S257" s="9"/>
      <c r="T257" s="9"/>
      <c r="U257" s="9"/>
      <c r="V257" s="9"/>
      <c r="W257" s="9"/>
      <c r="X257" s="9"/>
      <c r="Y257" s="9"/>
      <c r="Z257" s="9"/>
    </row>
    <row r="258" spans="1:26" ht="14.25" customHeight="1" x14ac:dyDescent="0.2">
      <c r="A258" s="9"/>
      <c r="B258" s="9"/>
      <c r="C258" s="9"/>
      <c r="D258" s="9"/>
      <c r="E258" s="9"/>
      <c r="F258" s="9"/>
      <c r="G258" s="9"/>
      <c r="H258" s="9"/>
      <c r="I258" s="9"/>
      <c r="J258" s="9"/>
      <c r="K258" s="9"/>
      <c r="L258" s="9"/>
      <c r="M258" s="9"/>
      <c r="N258" s="9"/>
      <c r="O258" s="9"/>
      <c r="P258" s="9"/>
      <c r="Q258" s="9"/>
      <c r="R258" s="9"/>
      <c r="S258" s="9"/>
      <c r="T258" s="9"/>
      <c r="U258" s="9"/>
      <c r="V258" s="9"/>
      <c r="W258" s="9"/>
      <c r="X258" s="9"/>
      <c r="Y258" s="9"/>
      <c r="Z258" s="9"/>
    </row>
    <row r="259" spans="1:26" ht="14.25" customHeight="1" x14ac:dyDescent="0.2">
      <c r="A259" s="9"/>
      <c r="B259" s="9"/>
      <c r="C259" s="9"/>
      <c r="D259" s="9"/>
      <c r="E259" s="9"/>
      <c r="F259" s="9"/>
      <c r="G259" s="9"/>
      <c r="H259" s="9"/>
      <c r="I259" s="9"/>
      <c r="J259" s="9"/>
      <c r="K259" s="9"/>
      <c r="L259" s="9"/>
      <c r="M259" s="9"/>
      <c r="N259" s="9"/>
      <c r="O259" s="9"/>
      <c r="P259" s="9"/>
      <c r="Q259" s="9"/>
      <c r="R259" s="9"/>
      <c r="S259" s="9"/>
      <c r="T259" s="9"/>
      <c r="U259" s="9"/>
      <c r="V259" s="9"/>
      <c r="W259" s="9"/>
      <c r="X259" s="9"/>
      <c r="Y259" s="9"/>
      <c r="Z259" s="9"/>
    </row>
    <row r="260" spans="1:26" ht="14.25" customHeight="1" x14ac:dyDescent="0.2">
      <c r="A260" s="9"/>
      <c r="B260" s="9"/>
      <c r="C260" s="9"/>
      <c r="D260" s="9"/>
      <c r="E260" s="9"/>
      <c r="F260" s="9"/>
      <c r="G260" s="9"/>
      <c r="H260" s="9"/>
      <c r="I260" s="9"/>
      <c r="J260" s="9"/>
      <c r="K260" s="9"/>
      <c r="L260" s="9"/>
      <c r="M260" s="9"/>
      <c r="N260" s="9"/>
      <c r="O260" s="9"/>
      <c r="P260" s="9"/>
      <c r="Q260" s="9"/>
      <c r="R260" s="9"/>
      <c r="S260" s="9"/>
      <c r="T260" s="9"/>
      <c r="U260" s="9"/>
      <c r="V260" s="9"/>
      <c r="W260" s="9"/>
      <c r="X260" s="9"/>
      <c r="Y260" s="9"/>
      <c r="Z260" s="9"/>
    </row>
    <row r="261" spans="1:26" ht="14.25" customHeight="1" x14ac:dyDescent="0.2">
      <c r="A261" s="9"/>
      <c r="B261" s="9"/>
      <c r="C261" s="9"/>
      <c r="D261" s="9"/>
      <c r="E261" s="9"/>
      <c r="F261" s="9"/>
      <c r="G261" s="9"/>
      <c r="H261" s="9"/>
      <c r="I261" s="9"/>
      <c r="J261" s="9"/>
      <c r="K261" s="9"/>
      <c r="L261" s="9"/>
      <c r="M261" s="9"/>
      <c r="N261" s="9"/>
      <c r="O261" s="9"/>
      <c r="P261" s="9"/>
      <c r="Q261" s="9"/>
      <c r="R261" s="9"/>
      <c r="S261" s="9"/>
      <c r="T261" s="9"/>
      <c r="U261" s="9"/>
      <c r="V261" s="9"/>
      <c r="W261" s="9"/>
      <c r="X261" s="9"/>
      <c r="Y261" s="9"/>
      <c r="Z261" s="9"/>
    </row>
    <row r="262" spans="1:26" ht="14.25" customHeight="1" x14ac:dyDescent="0.2">
      <c r="A262" s="9"/>
      <c r="B262" s="9"/>
      <c r="C262" s="9"/>
      <c r="D262" s="9"/>
      <c r="E262" s="9"/>
      <c r="F262" s="9"/>
      <c r="G262" s="9"/>
      <c r="H262" s="9"/>
      <c r="I262" s="9"/>
      <c r="J262" s="9"/>
      <c r="K262" s="9"/>
      <c r="L262" s="9"/>
      <c r="M262" s="9"/>
      <c r="N262" s="9"/>
      <c r="O262" s="9"/>
      <c r="P262" s="9"/>
      <c r="Q262" s="9"/>
      <c r="R262" s="9"/>
      <c r="S262" s="9"/>
      <c r="T262" s="9"/>
      <c r="U262" s="9"/>
      <c r="V262" s="9"/>
      <c r="W262" s="9"/>
      <c r="X262" s="9"/>
      <c r="Y262" s="9"/>
      <c r="Z262" s="9"/>
    </row>
    <row r="263" spans="1:26" ht="14.25" customHeight="1" x14ac:dyDescent="0.2">
      <c r="A263" s="9"/>
      <c r="B263" s="9"/>
      <c r="C263" s="9"/>
      <c r="D263" s="9"/>
      <c r="E263" s="9"/>
      <c r="F263" s="9"/>
      <c r="G263" s="9"/>
      <c r="H263" s="9"/>
      <c r="I263" s="9"/>
      <c r="J263" s="9"/>
      <c r="K263" s="9"/>
      <c r="L263" s="9"/>
      <c r="M263" s="9"/>
      <c r="N263" s="9"/>
      <c r="O263" s="9"/>
      <c r="P263" s="9"/>
      <c r="Q263" s="9"/>
      <c r="R263" s="9"/>
      <c r="S263" s="9"/>
      <c r="T263" s="9"/>
      <c r="U263" s="9"/>
      <c r="V263" s="9"/>
      <c r="W263" s="9"/>
      <c r="X263" s="9"/>
      <c r="Y263" s="9"/>
      <c r="Z263" s="9"/>
    </row>
    <row r="264" spans="1:26" ht="14.25" customHeight="1" x14ac:dyDescent="0.2">
      <c r="A264" s="9"/>
      <c r="B264" s="9"/>
      <c r="C264" s="9"/>
      <c r="D264" s="9"/>
      <c r="E264" s="9"/>
      <c r="F264" s="9"/>
      <c r="G264" s="9"/>
      <c r="H264" s="9"/>
      <c r="I264" s="9"/>
      <c r="J264" s="9"/>
      <c r="K264" s="9"/>
      <c r="L264" s="9"/>
      <c r="M264" s="9"/>
      <c r="N264" s="9"/>
      <c r="O264" s="9"/>
      <c r="P264" s="9"/>
      <c r="Q264" s="9"/>
      <c r="R264" s="9"/>
      <c r="S264" s="9"/>
      <c r="T264" s="9"/>
      <c r="U264" s="9"/>
      <c r="V264" s="9"/>
      <c r="W264" s="9"/>
      <c r="X264" s="9"/>
      <c r="Y264" s="9"/>
      <c r="Z264" s="9"/>
    </row>
    <row r="265" spans="1:26" ht="14.25" customHeight="1" x14ac:dyDescent="0.2">
      <c r="A265" s="9"/>
      <c r="B265" s="9"/>
      <c r="C265" s="9"/>
      <c r="D265" s="9"/>
      <c r="E265" s="9"/>
      <c r="F265" s="9"/>
      <c r="G265" s="9"/>
      <c r="H265" s="9"/>
      <c r="I265" s="9"/>
      <c r="J265" s="9"/>
      <c r="K265" s="9"/>
      <c r="L265" s="9"/>
      <c r="M265" s="9"/>
      <c r="N265" s="9"/>
      <c r="O265" s="9"/>
      <c r="P265" s="9"/>
      <c r="Q265" s="9"/>
      <c r="R265" s="9"/>
      <c r="S265" s="9"/>
      <c r="T265" s="9"/>
      <c r="U265" s="9"/>
      <c r="V265" s="9"/>
      <c r="W265" s="9"/>
      <c r="X265" s="9"/>
      <c r="Y265" s="9"/>
      <c r="Z265" s="9"/>
    </row>
    <row r="266" spans="1:26" ht="14.25" customHeight="1" x14ac:dyDescent="0.2">
      <c r="A266" s="9"/>
      <c r="B266" s="9"/>
      <c r="C266" s="9"/>
      <c r="D266" s="9"/>
      <c r="E266" s="9"/>
      <c r="F266" s="9"/>
      <c r="G266" s="9"/>
      <c r="H266" s="9"/>
      <c r="I266" s="9"/>
      <c r="J266" s="9"/>
      <c r="K266" s="9"/>
      <c r="L266" s="9"/>
      <c r="M266" s="9"/>
      <c r="N266" s="9"/>
      <c r="O266" s="9"/>
      <c r="P266" s="9"/>
      <c r="Q266" s="9"/>
      <c r="R266" s="9"/>
      <c r="S266" s="9"/>
      <c r="T266" s="9"/>
      <c r="U266" s="9"/>
      <c r="V266" s="9"/>
      <c r="W266" s="9"/>
      <c r="X266" s="9"/>
      <c r="Y266" s="9"/>
      <c r="Z266" s="9"/>
    </row>
    <row r="267" spans="1:26" ht="14.25" customHeight="1" x14ac:dyDescent="0.2">
      <c r="A267" s="9"/>
      <c r="B267" s="9"/>
      <c r="C267" s="9"/>
      <c r="D267" s="9"/>
      <c r="E267" s="9"/>
      <c r="F267" s="9"/>
      <c r="G267" s="9"/>
      <c r="H267" s="9"/>
      <c r="I267" s="9"/>
      <c r="J267" s="9"/>
      <c r="K267" s="9"/>
      <c r="L267" s="9"/>
      <c r="M267" s="9"/>
      <c r="N267" s="9"/>
      <c r="O267" s="9"/>
      <c r="P267" s="9"/>
      <c r="Q267" s="9"/>
      <c r="R267" s="9"/>
      <c r="S267" s="9"/>
      <c r="T267" s="9"/>
      <c r="U267" s="9"/>
      <c r="V267" s="9"/>
      <c r="W267" s="9"/>
      <c r="X267" s="9"/>
      <c r="Y267" s="9"/>
      <c r="Z267" s="9"/>
    </row>
    <row r="268" spans="1:26" ht="14.25" customHeight="1" x14ac:dyDescent="0.2">
      <c r="A268" s="9"/>
      <c r="B268" s="9"/>
      <c r="C268" s="9"/>
      <c r="D268" s="9"/>
      <c r="E268" s="9"/>
      <c r="F268" s="9"/>
      <c r="G268" s="9"/>
      <c r="H268" s="9"/>
      <c r="I268" s="9"/>
      <c r="J268" s="9"/>
      <c r="K268" s="9"/>
      <c r="L268" s="9"/>
      <c r="M268" s="9"/>
      <c r="N268" s="9"/>
      <c r="O268" s="9"/>
      <c r="P268" s="9"/>
      <c r="Q268" s="9"/>
      <c r="R268" s="9"/>
      <c r="S268" s="9"/>
      <c r="T268" s="9"/>
      <c r="U268" s="9"/>
      <c r="V268" s="9"/>
      <c r="W268" s="9"/>
      <c r="X268" s="9"/>
      <c r="Y268" s="9"/>
      <c r="Z268" s="9"/>
    </row>
    <row r="269" spans="1:26" ht="14.25" customHeight="1" x14ac:dyDescent="0.2">
      <c r="A269" s="9"/>
      <c r="B269" s="9"/>
      <c r="C269" s="9"/>
      <c r="D269" s="9"/>
      <c r="E269" s="9"/>
      <c r="F269" s="9"/>
      <c r="G269" s="9"/>
      <c r="H269" s="9"/>
      <c r="I269" s="9"/>
      <c r="J269" s="9"/>
      <c r="K269" s="9"/>
      <c r="L269" s="9"/>
      <c r="M269" s="9"/>
      <c r="N269" s="9"/>
      <c r="O269" s="9"/>
      <c r="P269" s="9"/>
      <c r="Q269" s="9"/>
      <c r="R269" s="9"/>
      <c r="S269" s="9"/>
      <c r="T269" s="9"/>
      <c r="U269" s="9"/>
      <c r="V269" s="9"/>
      <c r="W269" s="9"/>
      <c r="X269" s="9"/>
      <c r="Y269" s="9"/>
      <c r="Z269" s="9"/>
    </row>
    <row r="270" spans="1:26" ht="14.25" customHeight="1" x14ac:dyDescent="0.2">
      <c r="A270" s="9"/>
      <c r="B270" s="9"/>
      <c r="C270" s="9"/>
      <c r="D270" s="9"/>
      <c r="E270" s="9"/>
      <c r="F270" s="9"/>
      <c r="G270" s="9"/>
      <c r="H270" s="9"/>
      <c r="I270" s="9"/>
      <c r="J270" s="9"/>
      <c r="K270" s="9"/>
      <c r="L270" s="9"/>
      <c r="M270" s="9"/>
      <c r="N270" s="9"/>
      <c r="O270" s="9"/>
      <c r="P270" s="9"/>
      <c r="Q270" s="9"/>
      <c r="R270" s="9"/>
      <c r="S270" s="9"/>
      <c r="T270" s="9"/>
      <c r="U270" s="9"/>
      <c r="V270" s="9"/>
      <c r="W270" s="9"/>
      <c r="X270" s="9"/>
      <c r="Y270" s="9"/>
      <c r="Z270" s="9"/>
    </row>
    <row r="271" spans="1:26" ht="14.25" customHeight="1" x14ac:dyDescent="0.2">
      <c r="A271" s="9"/>
      <c r="B271" s="9"/>
      <c r="C271" s="9"/>
      <c r="D271" s="9"/>
      <c r="E271" s="9"/>
      <c r="F271" s="9"/>
      <c r="G271" s="9"/>
      <c r="H271" s="9"/>
      <c r="I271" s="9"/>
      <c r="J271" s="9"/>
      <c r="K271" s="9"/>
      <c r="L271" s="9"/>
      <c r="M271" s="9"/>
      <c r="N271" s="9"/>
      <c r="O271" s="9"/>
      <c r="P271" s="9"/>
      <c r="Q271" s="9"/>
      <c r="R271" s="9"/>
      <c r="S271" s="9"/>
      <c r="T271" s="9"/>
      <c r="U271" s="9"/>
      <c r="V271" s="9"/>
      <c r="W271" s="9"/>
      <c r="X271" s="9"/>
      <c r="Y271" s="9"/>
      <c r="Z271" s="9"/>
    </row>
    <row r="272" spans="1:26" ht="14.25" customHeight="1" x14ac:dyDescent="0.2">
      <c r="A272" s="9"/>
      <c r="B272" s="9"/>
      <c r="C272" s="9"/>
      <c r="D272" s="9"/>
      <c r="E272" s="9"/>
      <c r="F272" s="9"/>
      <c r="G272" s="9"/>
      <c r="H272" s="9"/>
      <c r="I272" s="9"/>
      <c r="J272" s="9"/>
      <c r="K272" s="9"/>
      <c r="L272" s="9"/>
      <c r="M272" s="9"/>
      <c r="N272" s="9"/>
      <c r="O272" s="9"/>
      <c r="P272" s="9"/>
      <c r="Q272" s="9"/>
      <c r="R272" s="9"/>
      <c r="S272" s="9"/>
      <c r="T272" s="9"/>
      <c r="U272" s="9"/>
      <c r="V272" s="9"/>
      <c r="W272" s="9"/>
      <c r="X272" s="9"/>
      <c r="Y272" s="9"/>
      <c r="Z272" s="9"/>
    </row>
    <row r="273" spans="1:26" ht="14.25" customHeight="1" x14ac:dyDescent="0.2">
      <c r="A273" s="9"/>
      <c r="B273" s="9"/>
      <c r="C273" s="9"/>
      <c r="D273" s="9"/>
      <c r="E273" s="9"/>
      <c r="F273" s="9"/>
      <c r="G273" s="9"/>
      <c r="H273" s="9"/>
      <c r="I273" s="9"/>
      <c r="J273" s="9"/>
      <c r="K273" s="9"/>
      <c r="L273" s="9"/>
      <c r="M273" s="9"/>
      <c r="N273" s="9"/>
      <c r="O273" s="9"/>
      <c r="P273" s="9"/>
      <c r="Q273" s="9"/>
      <c r="R273" s="9"/>
      <c r="S273" s="9"/>
      <c r="T273" s="9"/>
      <c r="U273" s="9"/>
      <c r="V273" s="9"/>
      <c r="W273" s="9"/>
      <c r="X273" s="9"/>
      <c r="Y273" s="9"/>
      <c r="Z273" s="9"/>
    </row>
    <row r="274" spans="1:26" ht="14.25" customHeight="1" x14ac:dyDescent="0.2">
      <c r="A274" s="9"/>
      <c r="B274" s="9"/>
      <c r="C274" s="9"/>
      <c r="D274" s="9"/>
      <c r="E274" s="9"/>
      <c r="F274" s="9"/>
      <c r="G274" s="9"/>
      <c r="H274" s="9"/>
      <c r="I274" s="9"/>
      <c r="J274" s="9"/>
      <c r="K274" s="9"/>
      <c r="L274" s="9"/>
      <c r="M274" s="9"/>
      <c r="N274" s="9"/>
      <c r="O274" s="9"/>
      <c r="P274" s="9"/>
      <c r="Q274" s="9"/>
      <c r="R274" s="9"/>
      <c r="S274" s="9"/>
      <c r="T274" s="9"/>
      <c r="U274" s="9"/>
      <c r="V274" s="9"/>
      <c r="W274" s="9"/>
      <c r="X274" s="9"/>
      <c r="Y274" s="9"/>
      <c r="Z274" s="9"/>
    </row>
    <row r="275" spans="1:26" ht="14.25" customHeight="1" x14ac:dyDescent="0.2">
      <c r="A275" s="9"/>
      <c r="B275" s="9"/>
      <c r="C275" s="9"/>
      <c r="D275" s="9"/>
      <c r="E275" s="9"/>
      <c r="F275" s="9"/>
      <c r="G275" s="9"/>
      <c r="H275" s="9"/>
      <c r="I275" s="9"/>
      <c r="J275" s="9"/>
      <c r="K275" s="9"/>
      <c r="L275" s="9"/>
      <c r="M275" s="9"/>
      <c r="N275" s="9"/>
      <c r="O275" s="9"/>
      <c r="P275" s="9"/>
      <c r="Q275" s="9"/>
      <c r="R275" s="9"/>
      <c r="S275" s="9"/>
      <c r="T275" s="9"/>
      <c r="U275" s="9"/>
      <c r="V275" s="9"/>
      <c r="W275" s="9"/>
      <c r="X275" s="9"/>
      <c r="Y275" s="9"/>
      <c r="Z275" s="9"/>
    </row>
    <row r="276" spans="1:26" ht="14.25" customHeight="1" x14ac:dyDescent="0.2">
      <c r="A276" s="9"/>
      <c r="B276" s="9"/>
      <c r="C276" s="9"/>
      <c r="D276" s="9"/>
      <c r="E276" s="9"/>
      <c r="F276" s="9"/>
      <c r="G276" s="9"/>
      <c r="H276" s="9"/>
      <c r="I276" s="9"/>
      <c r="J276" s="9"/>
      <c r="K276" s="9"/>
      <c r="L276" s="9"/>
      <c r="M276" s="9"/>
      <c r="N276" s="9"/>
      <c r="O276" s="9"/>
      <c r="P276" s="9"/>
      <c r="Q276" s="9"/>
      <c r="R276" s="9"/>
      <c r="S276" s="9"/>
      <c r="T276" s="9"/>
      <c r="U276" s="9"/>
      <c r="V276" s="9"/>
      <c r="W276" s="9"/>
      <c r="X276" s="9"/>
      <c r="Y276" s="9"/>
      <c r="Z276" s="9"/>
    </row>
    <row r="277" spans="1:26" ht="14.25" customHeight="1" x14ac:dyDescent="0.2">
      <c r="A277" s="9"/>
      <c r="B277" s="9"/>
      <c r="C277" s="9"/>
      <c r="D277" s="9"/>
      <c r="E277" s="9"/>
      <c r="F277" s="9"/>
      <c r="G277" s="9"/>
      <c r="H277" s="9"/>
      <c r="I277" s="9"/>
      <c r="J277" s="9"/>
      <c r="K277" s="9"/>
      <c r="L277" s="9"/>
      <c r="M277" s="9"/>
      <c r="N277" s="9"/>
      <c r="O277" s="9"/>
      <c r="P277" s="9"/>
      <c r="Q277" s="9"/>
      <c r="R277" s="9"/>
      <c r="S277" s="9"/>
      <c r="T277" s="9"/>
      <c r="U277" s="9"/>
      <c r="V277" s="9"/>
      <c r="W277" s="9"/>
      <c r="X277" s="9"/>
      <c r="Y277" s="9"/>
      <c r="Z277" s="9"/>
    </row>
    <row r="278" spans="1:26" ht="14.25" customHeight="1" x14ac:dyDescent="0.2">
      <c r="A278" s="9"/>
      <c r="B278" s="9"/>
      <c r="C278" s="9"/>
      <c r="D278" s="9"/>
      <c r="E278" s="9"/>
      <c r="F278" s="9"/>
      <c r="G278" s="9"/>
      <c r="H278" s="9"/>
      <c r="I278" s="9"/>
      <c r="J278" s="9"/>
      <c r="K278" s="9"/>
      <c r="L278" s="9"/>
      <c r="M278" s="9"/>
      <c r="N278" s="9"/>
      <c r="O278" s="9"/>
      <c r="P278" s="9"/>
      <c r="Q278" s="9"/>
      <c r="R278" s="9"/>
      <c r="S278" s="9"/>
      <c r="T278" s="9"/>
      <c r="U278" s="9"/>
      <c r="V278" s="9"/>
      <c r="W278" s="9"/>
      <c r="X278" s="9"/>
      <c r="Y278" s="9"/>
      <c r="Z278" s="9"/>
    </row>
    <row r="279" spans="1:26" ht="14.25" customHeight="1" x14ac:dyDescent="0.2">
      <c r="A279" s="9"/>
      <c r="B279" s="9"/>
      <c r="C279" s="9"/>
      <c r="D279" s="9"/>
      <c r="E279" s="9"/>
      <c r="F279" s="9"/>
      <c r="G279" s="9"/>
      <c r="H279" s="9"/>
      <c r="I279" s="9"/>
      <c r="J279" s="9"/>
      <c r="K279" s="9"/>
      <c r="L279" s="9"/>
      <c r="M279" s="9"/>
      <c r="N279" s="9"/>
      <c r="O279" s="9"/>
      <c r="P279" s="9"/>
      <c r="Q279" s="9"/>
      <c r="R279" s="9"/>
      <c r="S279" s="9"/>
      <c r="T279" s="9"/>
      <c r="U279" s="9"/>
      <c r="V279" s="9"/>
      <c r="W279" s="9"/>
      <c r="X279" s="9"/>
      <c r="Y279" s="9"/>
      <c r="Z279" s="9"/>
    </row>
    <row r="280" spans="1:26" ht="14.25" customHeight="1" x14ac:dyDescent="0.2">
      <c r="A280" s="9"/>
      <c r="B280" s="9"/>
      <c r="C280" s="9"/>
      <c r="D280" s="9"/>
      <c r="E280" s="9"/>
      <c r="F280" s="9"/>
      <c r="G280" s="9"/>
      <c r="H280" s="9"/>
      <c r="I280" s="9"/>
      <c r="J280" s="9"/>
      <c r="K280" s="9"/>
      <c r="L280" s="9"/>
      <c r="M280" s="9"/>
      <c r="N280" s="9"/>
      <c r="O280" s="9"/>
      <c r="P280" s="9"/>
      <c r="Q280" s="9"/>
      <c r="R280" s="9"/>
      <c r="S280" s="9"/>
      <c r="T280" s="9"/>
      <c r="U280" s="9"/>
      <c r="V280" s="9"/>
      <c r="W280" s="9"/>
      <c r="X280" s="9"/>
      <c r="Y280" s="9"/>
      <c r="Z280" s="9"/>
    </row>
    <row r="281" spans="1:26" ht="14.25" customHeight="1" x14ac:dyDescent="0.2">
      <c r="A281" s="9"/>
      <c r="B281" s="9"/>
      <c r="C281" s="9"/>
      <c r="D281" s="9"/>
      <c r="E281" s="9"/>
      <c r="F281" s="9"/>
      <c r="G281" s="9"/>
      <c r="H281" s="9"/>
      <c r="I281" s="9"/>
      <c r="J281" s="9"/>
      <c r="K281" s="9"/>
      <c r="L281" s="9"/>
      <c r="M281" s="9"/>
      <c r="N281" s="9"/>
      <c r="O281" s="9"/>
      <c r="P281" s="9"/>
      <c r="Q281" s="9"/>
      <c r="R281" s="9"/>
      <c r="S281" s="9"/>
      <c r="T281" s="9"/>
      <c r="U281" s="9"/>
      <c r="V281" s="9"/>
      <c r="W281" s="9"/>
      <c r="X281" s="9"/>
      <c r="Y281" s="9"/>
      <c r="Z281" s="9"/>
    </row>
    <row r="282" spans="1:26" ht="14.25" customHeight="1" x14ac:dyDescent="0.2">
      <c r="A282" s="9"/>
      <c r="B282" s="9"/>
      <c r="C282" s="9"/>
      <c r="D282" s="9"/>
      <c r="E282" s="9"/>
      <c r="F282" s="9"/>
      <c r="G282" s="9"/>
      <c r="H282" s="9"/>
      <c r="I282" s="9"/>
      <c r="J282" s="9"/>
      <c r="K282" s="9"/>
      <c r="L282" s="9"/>
      <c r="M282" s="9"/>
      <c r="N282" s="9"/>
      <c r="O282" s="9"/>
      <c r="P282" s="9"/>
      <c r="Q282" s="9"/>
      <c r="R282" s="9"/>
      <c r="S282" s="9"/>
      <c r="T282" s="9"/>
      <c r="U282" s="9"/>
      <c r="V282" s="9"/>
      <c r="W282" s="9"/>
      <c r="X282" s="9"/>
      <c r="Y282" s="9"/>
      <c r="Z282" s="9"/>
    </row>
    <row r="283" spans="1:26" ht="14.25" customHeight="1" x14ac:dyDescent="0.2">
      <c r="A283" s="9"/>
      <c r="B283" s="9"/>
      <c r="C283" s="9"/>
      <c r="D283" s="9"/>
      <c r="E283" s="9"/>
      <c r="F283" s="9"/>
      <c r="G283" s="9"/>
      <c r="H283" s="9"/>
      <c r="I283" s="9"/>
      <c r="J283" s="9"/>
      <c r="K283" s="9"/>
      <c r="L283" s="9"/>
      <c r="M283" s="9"/>
      <c r="N283" s="9"/>
      <c r="O283" s="9"/>
      <c r="P283" s="9"/>
      <c r="Q283" s="9"/>
      <c r="R283" s="9"/>
      <c r="S283" s="9"/>
      <c r="T283" s="9"/>
      <c r="U283" s="9"/>
      <c r="V283" s="9"/>
      <c r="W283" s="9"/>
      <c r="X283" s="9"/>
      <c r="Y283" s="9"/>
      <c r="Z283" s="9"/>
    </row>
    <row r="284" spans="1:26" ht="14.25" customHeight="1" x14ac:dyDescent="0.2">
      <c r="A284" s="9"/>
      <c r="B284" s="9"/>
      <c r="C284" s="9"/>
      <c r="D284" s="9"/>
      <c r="E284" s="9"/>
      <c r="F284" s="9"/>
      <c r="G284" s="9"/>
      <c r="H284" s="9"/>
      <c r="I284" s="9"/>
      <c r="J284" s="9"/>
      <c r="K284" s="9"/>
      <c r="L284" s="9"/>
      <c r="M284" s="9"/>
      <c r="N284" s="9"/>
      <c r="O284" s="9"/>
      <c r="P284" s="9"/>
      <c r="Q284" s="9"/>
      <c r="R284" s="9"/>
      <c r="S284" s="9"/>
      <c r="T284" s="9"/>
      <c r="U284" s="9"/>
      <c r="V284" s="9"/>
      <c r="W284" s="9"/>
      <c r="X284" s="9"/>
      <c r="Y284" s="9"/>
      <c r="Z284" s="9"/>
    </row>
    <row r="285" spans="1:26" ht="14.25" customHeight="1" x14ac:dyDescent="0.2">
      <c r="A285" s="9"/>
      <c r="B285" s="9"/>
      <c r="C285" s="9"/>
      <c r="D285" s="9"/>
      <c r="E285" s="9"/>
      <c r="F285" s="9"/>
      <c r="G285" s="9"/>
      <c r="H285" s="9"/>
      <c r="I285" s="9"/>
      <c r="J285" s="9"/>
      <c r="K285" s="9"/>
      <c r="L285" s="9"/>
      <c r="M285" s="9"/>
      <c r="N285" s="9"/>
      <c r="O285" s="9"/>
      <c r="P285" s="9"/>
      <c r="Q285" s="9"/>
      <c r="R285" s="9"/>
      <c r="S285" s="9"/>
      <c r="T285" s="9"/>
      <c r="U285" s="9"/>
      <c r="V285" s="9"/>
      <c r="W285" s="9"/>
      <c r="X285" s="9"/>
      <c r="Y285" s="9"/>
      <c r="Z285" s="9"/>
    </row>
    <row r="286" spans="1:26" ht="14.25" customHeight="1" x14ac:dyDescent="0.2">
      <c r="A286" s="9"/>
      <c r="B286" s="9"/>
      <c r="C286" s="9"/>
      <c r="D286" s="9"/>
      <c r="E286" s="9"/>
      <c r="F286" s="9"/>
      <c r="G286" s="9"/>
      <c r="H286" s="9"/>
      <c r="I286" s="9"/>
      <c r="J286" s="9"/>
      <c r="K286" s="9"/>
      <c r="L286" s="9"/>
      <c r="M286" s="9"/>
      <c r="N286" s="9"/>
      <c r="O286" s="9"/>
      <c r="P286" s="9"/>
      <c r="Q286" s="9"/>
      <c r="R286" s="9"/>
      <c r="S286" s="9"/>
      <c r="T286" s="9"/>
      <c r="U286" s="9"/>
      <c r="V286" s="9"/>
      <c r="W286" s="9"/>
      <c r="X286" s="9"/>
      <c r="Y286" s="9"/>
      <c r="Z286" s="9"/>
    </row>
    <row r="287" spans="1:26" ht="14.25" customHeight="1" x14ac:dyDescent="0.2">
      <c r="A287" s="9"/>
      <c r="B287" s="9"/>
      <c r="C287" s="9"/>
      <c r="D287" s="9"/>
      <c r="E287" s="9"/>
      <c r="F287" s="9"/>
      <c r="G287" s="9"/>
      <c r="H287" s="9"/>
      <c r="I287" s="9"/>
      <c r="J287" s="9"/>
      <c r="K287" s="9"/>
      <c r="L287" s="9"/>
      <c r="M287" s="9"/>
      <c r="N287" s="9"/>
      <c r="O287" s="9"/>
      <c r="P287" s="9"/>
      <c r="Q287" s="9"/>
      <c r="R287" s="9"/>
      <c r="S287" s="9"/>
      <c r="T287" s="9"/>
      <c r="U287" s="9"/>
      <c r="V287" s="9"/>
      <c r="W287" s="9"/>
      <c r="X287" s="9"/>
      <c r="Y287" s="9"/>
      <c r="Z287" s="9"/>
    </row>
    <row r="288" spans="1:26" ht="14.25" customHeight="1" x14ac:dyDescent="0.2">
      <c r="A288" s="9"/>
      <c r="B288" s="9"/>
      <c r="C288" s="9"/>
      <c r="D288" s="9"/>
      <c r="E288" s="9"/>
      <c r="F288" s="9"/>
      <c r="G288" s="9"/>
      <c r="H288" s="9"/>
      <c r="I288" s="9"/>
      <c r="J288" s="9"/>
      <c r="K288" s="9"/>
      <c r="L288" s="9"/>
      <c r="M288" s="9"/>
      <c r="N288" s="9"/>
      <c r="O288" s="9"/>
      <c r="P288" s="9"/>
      <c r="Q288" s="9"/>
      <c r="R288" s="9"/>
      <c r="S288" s="9"/>
      <c r="T288" s="9"/>
      <c r="U288" s="9"/>
      <c r="V288" s="9"/>
      <c r="W288" s="9"/>
      <c r="X288" s="9"/>
      <c r="Y288" s="9"/>
      <c r="Z288" s="9"/>
    </row>
    <row r="289" spans="1:26" ht="14.25" customHeight="1" x14ac:dyDescent="0.2">
      <c r="A289" s="9"/>
      <c r="B289" s="9"/>
      <c r="C289" s="9"/>
      <c r="D289" s="9"/>
      <c r="E289" s="9"/>
      <c r="F289" s="9"/>
      <c r="G289" s="9"/>
      <c r="H289" s="9"/>
      <c r="I289" s="9"/>
      <c r="J289" s="9"/>
      <c r="K289" s="9"/>
      <c r="L289" s="9"/>
      <c r="M289" s="9"/>
      <c r="N289" s="9"/>
      <c r="O289" s="9"/>
      <c r="P289" s="9"/>
      <c r="Q289" s="9"/>
      <c r="R289" s="9"/>
      <c r="S289" s="9"/>
      <c r="T289" s="9"/>
      <c r="U289" s="9"/>
      <c r="V289" s="9"/>
      <c r="W289" s="9"/>
      <c r="X289" s="9"/>
      <c r="Y289" s="9"/>
      <c r="Z289" s="9"/>
    </row>
    <row r="290" spans="1:26" ht="14.25" customHeight="1" x14ac:dyDescent="0.2">
      <c r="A290" s="9"/>
      <c r="B290" s="9"/>
      <c r="C290" s="9"/>
      <c r="D290" s="9"/>
      <c r="E290" s="9"/>
      <c r="F290" s="9"/>
      <c r="G290" s="9"/>
      <c r="H290" s="9"/>
      <c r="I290" s="9"/>
      <c r="J290" s="9"/>
      <c r="K290" s="9"/>
      <c r="L290" s="9"/>
      <c r="M290" s="9"/>
      <c r="N290" s="9"/>
      <c r="O290" s="9"/>
      <c r="P290" s="9"/>
      <c r="Q290" s="9"/>
      <c r="R290" s="9"/>
      <c r="S290" s="9"/>
      <c r="T290" s="9"/>
      <c r="U290" s="9"/>
      <c r="V290" s="9"/>
      <c r="W290" s="9"/>
      <c r="X290" s="9"/>
      <c r="Y290" s="9"/>
      <c r="Z290" s="9"/>
    </row>
    <row r="291" spans="1:26" ht="14.25" customHeight="1" x14ac:dyDescent="0.2">
      <c r="A291" s="9"/>
      <c r="B291" s="9"/>
      <c r="C291" s="9"/>
      <c r="D291" s="9"/>
      <c r="E291" s="9"/>
      <c r="F291" s="9"/>
      <c r="G291" s="9"/>
      <c r="H291" s="9"/>
      <c r="I291" s="9"/>
      <c r="J291" s="9"/>
      <c r="K291" s="9"/>
      <c r="L291" s="9"/>
      <c r="M291" s="9"/>
      <c r="N291" s="9"/>
      <c r="O291" s="9"/>
      <c r="P291" s="9"/>
      <c r="Q291" s="9"/>
      <c r="R291" s="9"/>
      <c r="S291" s="9"/>
      <c r="T291" s="9"/>
      <c r="U291" s="9"/>
      <c r="V291" s="9"/>
      <c r="W291" s="9"/>
      <c r="X291" s="9"/>
      <c r="Y291" s="9"/>
      <c r="Z291" s="9"/>
    </row>
    <row r="292" spans="1:26" ht="14.25" customHeight="1" x14ac:dyDescent="0.2">
      <c r="A292" s="9"/>
      <c r="B292" s="9"/>
      <c r="C292" s="9"/>
      <c r="D292" s="9"/>
      <c r="E292" s="9"/>
      <c r="F292" s="9"/>
      <c r="G292" s="9"/>
      <c r="H292" s="9"/>
      <c r="I292" s="9"/>
      <c r="J292" s="9"/>
      <c r="K292" s="9"/>
      <c r="L292" s="9"/>
      <c r="M292" s="9"/>
      <c r="N292" s="9"/>
      <c r="O292" s="9"/>
      <c r="P292" s="9"/>
      <c r="Q292" s="9"/>
      <c r="R292" s="9"/>
      <c r="S292" s="9"/>
      <c r="T292" s="9"/>
      <c r="U292" s="9"/>
      <c r="V292" s="9"/>
      <c r="W292" s="9"/>
      <c r="X292" s="9"/>
      <c r="Y292" s="9"/>
      <c r="Z292" s="9"/>
    </row>
    <row r="293" spans="1:26" ht="14.25" customHeight="1" x14ac:dyDescent="0.2">
      <c r="A293" s="9"/>
      <c r="B293" s="9"/>
      <c r="C293" s="9"/>
      <c r="D293" s="9"/>
      <c r="E293" s="9"/>
      <c r="F293" s="9"/>
      <c r="G293" s="9"/>
      <c r="H293" s="9"/>
      <c r="I293" s="9"/>
      <c r="J293" s="9"/>
      <c r="K293" s="9"/>
      <c r="L293" s="9"/>
      <c r="M293" s="9"/>
      <c r="N293" s="9"/>
      <c r="O293" s="9"/>
      <c r="P293" s="9"/>
      <c r="Q293" s="9"/>
      <c r="R293" s="9"/>
      <c r="S293" s="9"/>
      <c r="T293" s="9"/>
      <c r="U293" s="9"/>
      <c r="V293" s="9"/>
      <c r="W293" s="9"/>
      <c r="X293" s="9"/>
      <c r="Y293" s="9"/>
      <c r="Z293" s="9"/>
    </row>
    <row r="294" spans="1:26" ht="14.25" customHeight="1" x14ac:dyDescent="0.2">
      <c r="A294" s="9"/>
      <c r="B294" s="9"/>
      <c r="C294" s="9"/>
      <c r="D294" s="9"/>
      <c r="E294" s="9"/>
      <c r="F294" s="9"/>
      <c r="G294" s="9"/>
      <c r="H294" s="9"/>
      <c r="I294" s="9"/>
      <c r="J294" s="9"/>
      <c r="K294" s="9"/>
      <c r="L294" s="9"/>
      <c r="M294" s="9"/>
      <c r="N294" s="9"/>
      <c r="O294" s="9"/>
      <c r="P294" s="9"/>
      <c r="Q294" s="9"/>
      <c r="R294" s="9"/>
      <c r="S294" s="9"/>
      <c r="T294" s="9"/>
      <c r="U294" s="9"/>
      <c r="V294" s="9"/>
      <c r="W294" s="9"/>
      <c r="X294" s="9"/>
      <c r="Y294" s="9"/>
      <c r="Z294" s="9"/>
    </row>
    <row r="295" spans="1:26" ht="14.25" customHeight="1" x14ac:dyDescent="0.2">
      <c r="A295" s="9"/>
      <c r="B295" s="9"/>
      <c r="C295" s="9"/>
      <c r="D295" s="9"/>
      <c r="E295" s="9"/>
      <c r="F295" s="9"/>
      <c r="G295" s="9"/>
      <c r="H295" s="9"/>
      <c r="I295" s="9"/>
      <c r="J295" s="9"/>
      <c r="K295" s="9"/>
      <c r="L295" s="9"/>
      <c r="M295" s="9"/>
      <c r="N295" s="9"/>
      <c r="O295" s="9"/>
      <c r="P295" s="9"/>
      <c r="Q295" s="9"/>
      <c r="R295" s="9"/>
      <c r="S295" s="9"/>
      <c r="T295" s="9"/>
      <c r="U295" s="9"/>
      <c r="V295" s="9"/>
      <c r="W295" s="9"/>
      <c r="X295" s="9"/>
      <c r="Y295" s="9"/>
      <c r="Z295" s="9"/>
    </row>
    <row r="296" spans="1:26" ht="14.25" customHeight="1" x14ac:dyDescent="0.2">
      <c r="A296" s="9"/>
      <c r="B296" s="9"/>
      <c r="C296" s="9"/>
      <c r="D296" s="9"/>
      <c r="E296" s="9"/>
      <c r="F296" s="9"/>
      <c r="G296" s="9"/>
      <c r="H296" s="9"/>
      <c r="I296" s="9"/>
      <c r="J296" s="9"/>
      <c r="K296" s="9"/>
      <c r="L296" s="9"/>
      <c r="M296" s="9"/>
      <c r="N296" s="9"/>
      <c r="O296" s="9"/>
      <c r="P296" s="9"/>
      <c r="Q296" s="9"/>
      <c r="R296" s="9"/>
      <c r="S296" s="9"/>
      <c r="T296" s="9"/>
      <c r="U296" s="9"/>
      <c r="V296" s="9"/>
      <c r="W296" s="9"/>
      <c r="X296" s="9"/>
      <c r="Y296" s="9"/>
      <c r="Z296" s="9"/>
    </row>
    <row r="297" spans="1:26" ht="14.25" customHeight="1" x14ac:dyDescent="0.2">
      <c r="A297" s="9"/>
      <c r="B297" s="9"/>
      <c r="C297" s="9"/>
      <c r="D297" s="9"/>
      <c r="E297" s="9"/>
      <c r="F297" s="9"/>
      <c r="G297" s="9"/>
      <c r="H297" s="9"/>
      <c r="I297" s="9"/>
      <c r="J297" s="9"/>
      <c r="K297" s="9"/>
      <c r="L297" s="9"/>
      <c r="M297" s="9"/>
      <c r="N297" s="9"/>
      <c r="O297" s="9"/>
      <c r="P297" s="9"/>
      <c r="Q297" s="9"/>
      <c r="R297" s="9"/>
      <c r="S297" s="9"/>
      <c r="T297" s="9"/>
      <c r="U297" s="9"/>
      <c r="V297" s="9"/>
      <c r="W297" s="9"/>
      <c r="X297" s="9"/>
      <c r="Y297" s="9"/>
      <c r="Z297" s="9"/>
    </row>
    <row r="298" spans="1:26" ht="14.25" customHeight="1" x14ac:dyDescent="0.2">
      <c r="A298" s="9"/>
      <c r="B298" s="9"/>
      <c r="C298" s="9"/>
      <c r="D298" s="9"/>
      <c r="E298" s="9"/>
      <c r="F298" s="9"/>
      <c r="G298" s="9"/>
      <c r="H298" s="9"/>
      <c r="I298" s="9"/>
      <c r="J298" s="9"/>
      <c r="K298" s="9"/>
      <c r="L298" s="9"/>
      <c r="M298" s="9"/>
      <c r="N298" s="9"/>
      <c r="O298" s="9"/>
      <c r="P298" s="9"/>
      <c r="Q298" s="9"/>
      <c r="R298" s="9"/>
      <c r="S298" s="9"/>
      <c r="T298" s="9"/>
      <c r="U298" s="9"/>
      <c r="V298" s="9"/>
      <c r="W298" s="9"/>
      <c r="X298" s="9"/>
      <c r="Y298" s="9"/>
      <c r="Z298" s="9"/>
    </row>
    <row r="299" spans="1:26" ht="14.25" customHeight="1" x14ac:dyDescent="0.2">
      <c r="A299" s="9"/>
      <c r="B299" s="9"/>
      <c r="C299" s="9"/>
      <c r="D299" s="9"/>
      <c r="E299" s="9"/>
      <c r="F299" s="9"/>
      <c r="G299" s="9"/>
      <c r="H299" s="9"/>
      <c r="I299" s="9"/>
      <c r="J299" s="9"/>
      <c r="K299" s="9"/>
      <c r="L299" s="9"/>
      <c r="M299" s="9"/>
      <c r="N299" s="9"/>
      <c r="O299" s="9"/>
      <c r="P299" s="9"/>
      <c r="Q299" s="9"/>
      <c r="R299" s="9"/>
      <c r="S299" s="9"/>
      <c r="T299" s="9"/>
      <c r="U299" s="9"/>
      <c r="V299" s="9"/>
      <c r="W299" s="9"/>
      <c r="X299" s="9"/>
      <c r="Y299" s="9"/>
      <c r="Z299" s="9"/>
    </row>
    <row r="300" spans="1:26" ht="14.25" customHeight="1" x14ac:dyDescent="0.2">
      <c r="A300" s="9"/>
      <c r="B300" s="9"/>
      <c r="C300" s="9"/>
      <c r="D300" s="9"/>
      <c r="E300" s="9"/>
      <c r="F300" s="9"/>
      <c r="G300" s="9"/>
      <c r="H300" s="9"/>
      <c r="I300" s="9"/>
      <c r="J300" s="9"/>
      <c r="K300" s="9"/>
      <c r="L300" s="9"/>
      <c r="M300" s="9"/>
      <c r="N300" s="9"/>
      <c r="O300" s="9"/>
      <c r="P300" s="9"/>
      <c r="Q300" s="9"/>
      <c r="R300" s="9"/>
      <c r="S300" s="9"/>
      <c r="T300" s="9"/>
      <c r="U300" s="9"/>
      <c r="V300" s="9"/>
      <c r="W300" s="9"/>
      <c r="X300" s="9"/>
      <c r="Y300" s="9"/>
      <c r="Z300" s="9"/>
    </row>
    <row r="301" spans="1:26" ht="14.25" customHeight="1" x14ac:dyDescent="0.2">
      <c r="A301" s="9"/>
      <c r="B301" s="9"/>
      <c r="C301" s="9"/>
      <c r="D301" s="9"/>
      <c r="E301" s="9"/>
      <c r="F301" s="9"/>
      <c r="G301" s="9"/>
      <c r="H301" s="9"/>
      <c r="I301" s="9"/>
      <c r="J301" s="9"/>
      <c r="K301" s="9"/>
      <c r="L301" s="9"/>
      <c r="M301" s="9"/>
      <c r="N301" s="9"/>
      <c r="O301" s="9"/>
      <c r="P301" s="9"/>
      <c r="Q301" s="9"/>
      <c r="R301" s="9"/>
      <c r="S301" s="9"/>
      <c r="T301" s="9"/>
      <c r="U301" s="9"/>
      <c r="V301" s="9"/>
      <c r="W301" s="9"/>
      <c r="X301" s="9"/>
      <c r="Y301" s="9"/>
      <c r="Z301" s="9"/>
    </row>
    <row r="302" spans="1:26" ht="14.25" customHeight="1" x14ac:dyDescent="0.2">
      <c r="A302" s="9"/>
      <c r="B302" s="9"/>
      <c r="C302" s="9"/>
      <c r="D302" s="9"/>
      <c r="E302" s="9"/>
      <c r="F302" s="9"/>
      <c r="G302" s="9"/>
      <c r="H302" s="9"/>
      <c r="I302" s="9"/>
      <c r="J302" s="9"/>
      <c r="K302" s="9"/>
      <c r="L302" s="9"/>
      <c r="M302" s="9"/>
      <c r="N302" s="9"/>
      <c r="O302" s="9"/>
      <c r="P302" s="9"/>
      <c r="Q302" s="9"/>
      <c r="R302" s="9"/>
      <c r="S302" s="9"/>
      <c r="T302" s="9"/>
      <c r="U302" s="9"/>
      <c r="V302" s="9"/>
      <c r="W302" s="9"/>
      <c r="X302" s="9"/>
      <c r="Y302" s="9"/>
      <c r="Z302" s="9"/>
    </row>
    <row r="303" spans="1:26" ht="14.25" customHeight="1" x14ac:dyDescent="0.2">
      <c r="A303" s="9"/>
      <c r="B303" s="9"/>
      <c r="C303" s="9"/>
      <c r="D303" s="9"/>
      <c r="E303" s="9"/>
      <c r="F303" s="9"/>
      <c r="G303" s="9"/>
      <c r="H303" s="9"/>
      <c r="I303" s="9"/>
      <c r="J303" s="9"/>
      <c r="K303" s="9"/>
      <c r="L303" s="9"/>
      <c r="M303" s="9"/>
      <c r="N303" s="9"/>
      <c r="O303" s="9"/>
      <c r="P303" s="9"/>
      <c r="Q303" s="9"/>
      <c r="R303" s="9"/>
      <c r="S303" s="9"/>
      <c r="T303" s="9"/>
      <c r="U303" s="9"/>
      <c r="V303" s="9"/>
      <c r="W303" s="9"/>
      <c r="X303" s="9"/>
      <c r="Y303" s="9"/>
      <c r="Z303" s="9"/>
    </row>
    <row r="304" spans="1:26" ht="14.25" customHeight="1" x14ac:dyDescent="0.2">
      <c r="A304" s="9"/>
      <c r="B304" s="9"/>
      <c r="C304" s="9"/>
      <c r="D304" s="9"/>
      <c r="E304" s="9"/>
      <c r="F304" s="9"/>
      <c r="G304" s="9"/>
      <c r="H304" s="9"/>
      <c r="I304" s="9"/>
      <c r="J304" s="9"/>
      <c r="K304" s="9"/>
      <c r="L304" s="9"/>
      <c r="M304" s="9"/>
      <c r="N304" s="9"/>
      <c r="O304" s="9"/>
      <c r="P304" s="9"/>
      <c r="Q304" s="9"/>
      <c r="R304" s="9"/>
      <c r="S304" s="9"/>
      <c r="T304" s="9"/>
      <c r="U304" s="9"/>
      <c r="V304" s="9"/>
      <c r="W304" s="9"/>
      <c r="X304" s="9"/>
      <c r="Y304" s="9"/>
      <c r="Z304" s="9"/>
    </row>
    <row r="305" spans="1:26" ht="14.25" customHeight="1" x14ac:dyDescent="0.2">
      <c r="A305" s="9"/>
      <c r="B305" s="9"/>
      <c r="C305" s="9"/>
      <c r="D305" s="9"/>
      <c r="E305" s="9"/>
      <c r="F305" s="9"/>
      <c r="G305" s="9"/>
      <c r="H305" s="9"/>
      <c r="I305" s="9"/>
      <c r="J305" s="9"/>
      <c r="K305" s="9"/>
      <c r="L305" s="9"/>
      <c r="M305" s="9"/>
      <c r="N305" s="9"/>
      <c r="O305" s="9"/>
      <c r="P305" s="9"/>
      <c r="Q305" s="9"/>
      <c r="R305" s="9"/>
      <c r="S305" s="9"/>
      <c r="T305" s="9"/>
      <c r="U305" s="9"/>
      <c r="V305" s="9"/>
      <c r="W305" s="9"/>
      <c r="X305" s="9"/>
      <c r="Y305" s="9"/>
      <c r="Z305" s="9"/>
    </row>
    <row r="306" spans="1:26" ht="14.25" customHeight="1" x14ac:dyDescent="0.2">
      <c r="A306" s="9"/>
      <c r="B306" s="9"/>
      <c r="C306" s="9"/>
      <c r="D306" s="9"/>
      <c r="E306" s="9"/>
      <c r="F306" s="9"/>
      <c r="G306" s="9"/>
      <c r="H306" s="9"/>
      <c r="I306" s="9"/>
      <c r="J306" s="9"/>
      <c r="K306" s="9"/>
      <c r="L306" s="9"/>
      <c r="M306" s="9"/>
      <c r="N306" s="9"/>
      <c r="O306" s="9"/>
      <c r="P306" s="9"/>
      <c r="Q306" s="9"/>
      <c r="R306" s="9"/>
      <c r="S306" s="9"/>
      <c r="T306" s="9"/>
      <c r="U306" s="9"/>
      <c r="V306" s="9"/>
      <c r="W306" s="9"/>
      <c r="X306" s="9"/>
      <c r="Y306" s="9"/>
      <c r="Z306" s="9"/>
    </row>
    <row r="307" spans="1:26" ht="14.25" customHeight="1" x14ac:dyDescent="0.2">
      <c r="A307" s="9"/>
      <c r="B307" s="9"/>
      <c r="C307" s="9"/>
      <c r="D307" s="9"/>
      <c r="E307" s="9"/>
      <c r="F307" s="9"/>
      <c r="G307" s="9"/>
      <c r="H307" s="9"/>
      <c r="I307" s="9"/>
      <c r="J307" s="9"/>
      <c r="K307" s="9"/>
      <c r="L307" s="9"/>
      <c r="M307" s="9"/>
      <c r="N307" s="9"/>
      <c r="O307" s="9"/>
      <c r="P307" s="9"/>
      <c r="Q307" s="9"/>
      <c r="R307" s="9"/>
      <c r="S307" s="9"/>
      <c r="T307" s="9"/>
      <c r="U307" s="9"/>
      <c r="V307" s="9"/>
      <c r="W307" s="9"/>
      <c r="X307" s="9"/>
      <c r="Y307" s="9"/>
      <c r="Z307" s="9"/>
    </row>
    <row r="308" spans="1:26" ht="14.25" customHeight="1" x14ac:dyDescent="0.2">
      <c r="A308" s="9"/>
      <c r="B308" s="9"/>
      <c r="C308" s="9"/>
      <c r="D308" s="9"/>
      <c r="E308" s="9"/>
      <c r="F308" s="9"/>
      <c r="G308" s="9"/>
      <c r="H308" s="9"/>
      <c r="I308" s="9"/>
      <c r="J308" s="9"/>
      <c r="K308" s="9"/>
      <c r="L308" s="9"/>
      <c r="M308" s="9"/>
      <c r="N308" s="9"/>
      <c r="O308" s="9"/>
      <c r="P308" s="9"/>
      <c r="Q308" s="9"/>
      <c r="R308" s="9"/>
      <c r="S308" s="9"/>
      <c r="T308" s="9"/>
      <c r="U308" s="9"/>
      <c r="V308" s="9"/>
      <c r="W308" s="9"/>
      <c r="X308" s="9"/>
      <c r="Y308" s="9"/>
      <c r="Z308" s="9"/>
    </row>
    <row r="309" spans="1:26" ht="14.25" customHeight="1" x14ac:dyDescent="0.2">
      <c r="A309" s="9"/>
      <c r="B309" s="9"/>
      <c r="C309" s="9"/>
      <c r="D309" s="9"/>
      <c r="E309" s="9"/>
      <c r="F309" s="9"/>
      <c r="G309" s="9"/>
      <c r="H309" s="9"/>
      <c r="I309" s="9"/>
      <c r="J309" s="9"/>
      <c r="K309" s="9"/>
      <c r="L309" s="9"/>
      <c r="M309" s="9"/>
      <c r="N309" s="9"/>
      <c r="O309" s="9"/>
      <c r="P309" s="9"/>
      <c r="Q309" s="9"/>
      <c r="R309" s="9"/>
      <c r="S309" s="9"/>
      <c r="T309" s="9"/>
      <c r="U309" s="9"/>
      <c r="V309" s="9"/>
      <c r="W309" s="9"/>
      <c r="X309" s="9"/>
      <c r="Y309" s="9"/>
      <c r="Z309" s="9"/>
    </row>
    <row r="310" spans="1:26" ht="14.25" customHeight="1" x14ac:dyDescent="0.2">
      <c r="A310" s="9"/>
      <c r="B310" s="9"/>
      <c r="C310" s="9"/>
      <c r="D310" s="9"/>
      <c r="E310" s="9"/>
      <c r="F310" s="9"/>
      <c r="G310" s="9"/>
      <c r="H310" s="9"/>
      <c r="I310" s="9"/>
      <c r="J310" s="9"/>
      <c r="K310" s="9"/>
      <c r="L310" s="9"/>
      <c r="M310" s="9"/>
      <c r="N310" s="9"/>
      <c r="O310" s="9"/>
      <c r="P310" s="9"/>
      <c r="Q310" s="9"/>
      <c r="R310" s="9"/>
      <c r="S310" s="9"/>
      <c r="T310" s="9"/>
      <c r="U310" s="9"/>
      <c r="V310" s="9"/>
      <c r="W310" s="9"/>
      <c r="X310" s="9"/>
      <c r="Y310" s="9"/>
      <c r="Z310" s="9"/>
    </row>
    <row r="311" spans="1:26" ht="14.25" customHeight="1" x14ac:dyDescent="0.2">
      <c r="A311" s="9"/>
      <c r="B311" s="9"/>
      <c r="C311" s="9"/>
      <c r="D311" s="9"/>
      <c r="E311" s="9"/>
      <c r="F311" s="9"/>
      <c r="G311" s="9"/>
      <c r="H311" s="9"/>
      <c r="I311" s="9"/>
      <c r="J311" s="9"/>
      <c r="K311" s="9"/>
      <c r="L311" s="9"/>
      <c r="M311" s="9"/>
      <c r="N311" s="9"/>
      <c r="O311" s="9"/>
      <c r="P311" s="9"/>
      <c r="Q311" s="9"/>
      <c r="R311" s="9"/>
      <c r="S311" s="9"/>
      <c r="T311" s="9"/>
      <c r="U311" s="9"/>
      <c r="V311" s="9"/>
      <c r="W311" s="9"/>
      <c r="X311" s="9"/>
      <c r="Y311" s="9"/>
      <c r="Z311" s="9"/>
    </row>
    <row r="312" spans="1:26" ht="14.25" customHeight="1" x14ac:dyDescent="0.2">
      <c r="A312" s="9"/>
      <c r="B312" s="9"/>
      <c r="C312" s="9"/>
      <c r="D312" s="9"/>
      <c r="E312" s="9"/>
      <c r="F312" s="9"/>
      <c r="G312" s="9"/>
      <c r="H312" s="9"/>
      <c r="I312" s="9"/>
      <c r="J312" s="9"/>
      <c r="K312" s="9"/>
      <c r="L312" s="9"/>
      <c r="M312" s="9"/>
      <c r="N312" s="9"/>
      <c r="O312" s="9"/>
      <c r="P312" s="9"/>
      <c r="Q312" s="9"/>
      <c r="R312" s="9"/>
      <c r="S312" s="9"/>
      <c r="T312" s="9"/>
      <c r="U312" s="9"/>
      <c r="V312" s="9"/>
      <c r="W312" s="9"/>
      <c r="X312" s="9"/>
      <c r="Y312" s="9"/>
      <c r="Z312" s="9"/>
    </row>
    <row r="313" spans="1:26" ht="14.25" customHeight="1" x14ac:dyDescent="0.2">
      <c r="A313" s="9"/>
      <c r="B313" s="9"/>
      <c r="C313" s="9"/>
      <c r="D313" s="9"/>
      <c r="E313" s="9"/>
      <c r="F313" s="9"/>
      <c r="G313" s="9"/>
      <c r="H313" s="9"/>
      <c r="I313" s="9"/>
      <c r="J313" s="9"/>
      <c r="K313" s="9"/>
      <c r="L313" s="9"/>
      <c r="M313" s="9"/>
      <c r="N313" s="9"/>
      <c r="O313" s="9"/>
      <c r="P313" s="9"/>
      <c r="Q313" s="9"/>
      <c r="R313" s="9"/>
      <c r="S313" s="9"/>
      <c r="T313" s="9"/>
      <c r="U313" s="9"/>
      <c r="V313" s="9"/>
      <c r="W313" s="9"/>
      <c r="X313" s="9"/>
      <c r="Y313" s="9"/>
      <c r="Z313" s="9"/>
    </row>
    <row r="314" spans="1:26" ht="14.25" customHeight="1" x14ac:dyDescent="0.2">
      <c r="A314" s="9"/>
      <c r="B314" s="9"/>
      <c r="C314" s="9"/>
      <c r="D314" s="9"/>
      <c r="E314" s="9"/>
      <c r="F314" s="9"/>
      <c r="G314" s="9"/>
      <c r="H314" s="9"/>
      <c r="I314" s="9"/>
      <c r="J314" s="9"/>
      <c r="K314" s="9"/>
      <c r="L314" s="9"/>
      <c r="M314" s="9"/>
      <c r="N314" s="9"/>
      <c r="O314" s="9"/>
      <c r="P314" s="9"/>
      <c r="Q314" s="9"/>
      <c r="R314" s="9"/>
      <c r="S314" s="9"/>
      <c r="T314" s="9"/>
      <c r="U314" s="9"/>
      <c r="V314" s="9"/>
      <c r="W314" s="9"/>
      <c r="X314" s="9"/>
      <c r="Y314" s="9"/>
      <c r="Z314" s="9"/>
    </row>
    <row r="315" spans="1:26" ht="14.25" customHeight="1" x14ac:dyDescent="0.2">
      <c r="A315" s="9"/>
      <c r="B315" s="9"/>
      <c r="C315" s="9"/>
      <c r="D315" s="9"/>
      <c r="E315" s="9"/>
      <c r="F315" s="9"/>
      <c r="G315" s="9"/>
      <c r="H315" s="9"/>
      <c r="I315" s="9"/>
      <c r="J315" s="9"/>
      <c r="K315" s="9"/>
      <c r="L315" s="9"/>
      <c r="M315" s="9"/>
      <c r="N315" s="9"/>
      <c r="O315" s="9"/>
      <c r="P315" s="9"/>
      <c r="Q315" s="9"/>
      <c r="R315" s="9"/>
      <c r="S315" s="9"/>
      <c r="T315" s="9"/>
      <c r="U315" s="9"/>
      <c r="V315" s="9"/>
      <c r="W315" s="9"/>
      <c r="X315" s="9"/>
      <c r="Y315" s="9"/>
      <c r="Z315" s="9"/>
    </row>
    <row r="316" spans="1:26" ht="14.25" customHeight="1" x14ac:dyDescent="0.2">
      <c r="A316" s="9"/>
      <c r="B316" s="9"/>
      <c r="C316" s="9"/>
      <c r="D316" s="9"/>
      <c r="E316" s="9"/>
      <c r="F316" s="9"/>
      <c r="G316" s="9"/>
      <c r="H316" s="9"/>
      <c r="I316" s="9"/>
      <c r="J316" s="9"/>
      <c r="K316" s="9"/>
      <c r="L316" s="9"/>
      <c r="M316" s="9"/>
      <c r="N316" s="9"/>
      <c r="O316" s="9"/>
      <c r="P316" s="9"/>
      <c r="Q316" s="9"/>
      <c r="R316" s="9"/>
      <c r="S316" s="9"/>
      <c r="T316" s="9"/>
      <c r="U316" s="9"/>
      <c r="V316" s="9"/>
      <c r="W316" s="9"/>
      <c r="X316" s="9"/>
      <c r="Y316" s="9"/>
      <c r="Z316" s="9"/>
    </row>
    <row r="317" spans="1:26" ht="14.25" customHeight="1" x14ac:dyDescent="0.2">
      <c r="A317" s="9"/>
      <c r="B317" s="9"/>
      <c r="C317" s="9"/>
      <c r="D317" s="9"/>
      <c r="E317" s="9"/>
      <c r="F317" s="9"/>
      <c r="G317" s="9"/>
      <c r="H317" s="9"/>
      <c r="I317" s="9"/>
      <c r="J317" s="9"/>
      <c r="K317" s="9"/>
      <c r="L317" s="9"/>
      <c r="M317" s="9"/>
      <c r="N317" s="9"/>
      <c r="O317" s="9"/>
      <c r="P317" s="9"/>
      <c r="Q317" s="9"/>
      <c r="R317" s="9"/>
      <c r="S317" s="9"/>
      <c r="T317" s="9"/>
      <c r="U317" s="9"/>
      <c r="V317" s="9"/>
      <c r="W317" s="9"/>
      <c r="X317" s="9"/>
      <c r="Y317" s="9"/>
      <c r="Z317" s="9"/>
    </row>
    <row r="318" spans="1:26" ht="14.25" customHeight="1" x14ac:dyDescent="0.2">
      <c r="A318" s="9"/>
      <c r="B318" s="9"/>
      <c r="C318" s="9"/>
      <c r="D318" s="9"/>
      <c r="E318" s="9"/>
      <c r="F318" s="9"/>
      <c r="G318" s="9"/>
      <c r="H318" s="9"/>
      <c r="I318" s="9"/>
      <c r="J318" s="9"/>
      <c r="K318" s="9"/>
      <c r="L318" s="9"/>
      <c r="M318" s="9"/>
      <c r="N318" s="9"/>
      <c r="O318" s="9"/>
      <c r="P318" s="9"/>
      <c r="Q318" s="9"/>
      <c r="R318" s="9"/>
      <c r="S318" s="9"/>
      <c r="T318" s="9"/>
      <c r="U318" s="9"/>
      <c r="V318" s="9"/>
      <c r="W318" s="9"/>
      <c r="X318" s="9"/>
      <c r="Y318" s="9"/>
      <c r="Z318" s="9"/>
    </row>
    <row r="319" spans="1:26" ht="14.25" customHeight="1" x14ac:dyDescent="0.2">
      <c r="A319" s="9"/>
      <c r="B319" s="9"/>
      <c r="C319" s="9"/>
      <c r="D319" s="9"/>
      <c r="E319" s="9"/>
      <c r="F319" s="9"/>
      <c r="G319" s="9"/>
      <c r="H319" s="9"/>
      <c r="I319" s="9"/>
      <c r="J319" s="9"/>
      <c r="K319" s="9"/>
      <c r="L319" s="9"/>
      <c r="M319" s="9"/>
      <c r="N319" s="9"/>
      <c r="O319" s="9"/>
      <c r="P319" s="9"/>
      <c r="Q319" s="9"/>
      <c r="R319" s="9"/>
      <c r="S319" s="9"/>
      <c r="T319" s="9"/>
      <c r="U319" s="9"/>
      <c r="V319" s="9"/>
      <c r="W319" s="9"/>
      <c r="X319" s="9"/>
      <c r="Y319" s="9"/>
      <c r="Z319" s="9"/>
    </row>
    <row r="320" spans="1:26" ht="14.25" customHeight="1" x14ac:dyDescent="0.2">
      <c r="A320" s="9"/>
      <c r="B320" s="9"/>
      <c r="C320" s="9"/>
      <c r="D320" s="9"/>
      <c r="E320" s="9"/>
      <c r="F320" s="9"/>
      <c r="G320" s="9"/>
      <c r="H320" s="9"/>
      <c r="I320" s="9"/>
      <c r="J320" s="9"/>
      <c r="K320" s="9"/>
      <c r="L320" s="9"/>
      <c r="M320" s="9"/>
      <c r="N320" s="9"/>
      <c r="O320" s="9"/>
      <c r="P320" s="9"/>
      <c r="Q320" s="9"/>
      <c r="R320" s="9"/>
      <c r="S320" s="9"/>
      <c r="T320" s="9"/>
      <c r="U320" s="9"/>
      <c r="V320" s="9"/>
      <c r="W320" s="9"/>
      <c r="X320" s="9"/>
      <c r="Y320" s="9"/>
      <c r="Z320" s="9"/>
    </row>
    <row r="321" spans="1:26" ht="14.25" customHeight="1" x14ac:dyDescent="0.2">
      <c r="A321" s="9"/>
      <c r="B321" s="9"/>
      <c r="C321" s="9"/>
      <c r="D321" s="9"/>
      <c r="E321" s="9"/>
      <c r="F321" s="9"/>
      <c r="G321" s="9"/>
      <c r="H321" s="9"/>
      <c r="I321" s="9"/>
      <c r="J321" s="9"/>
      <c r="K321" s="9"/>
      <c r="L321" s="9"/>
      <c r="M321" s="9"/>
      <c r="N321" s="9"/>
      <c r="O321" s="9"/>
      <c r="P321" s="9"/>
      <c r="Q321" s="9"/>
      <c r="R321" s="9"/>
      <c r="S321" s="9"/>
      <c r="T321" s="9"/>
      <c r="U321" s="9"/>
      <c r="V321" s="9"/>
      <c r="W321" s="9"/>
      <c r="X321" s="9"/>
      <c r="Y321" s="9"/>
      <c r="Z321" s="9"/>
    </row>
    <row r="322" spans="1:26" ht="14.25" customHeight="1" x14ac:dyDescent="0.2">
      <c r="A322" s="9"/>
      <c r="B322" s="9"/>
      <c r="C322" s="9"/>
      <c r="D322" s="9"/>
      <c r="E322" s="9"/>
      <c r="F322" s="9"/>
      <c r="G322" s="9"/>
      <c r="H322" s="9"/>
      <c r="I322" s="9"/>
      <c r="J322" s="9"/>
      <c r="K322" s="9"/>
      <c r="L322" s="9"/>
      <c r="M322" s="9"/>
      <c r="N322" s="9"/>
      <c r="O322" s="9"/>
      <c r="P322" s="9"/>
      <c r="Q322" s="9"/>
      <c r="R322" s="9"/>
      <c r="S322" s="9"/>
      <c r="T322" s="9"/>
      <c r="U322" s="9"/>
      <c r="V322" s="9"/>
      <c r="W322" s="9"/>
      <c r="X322" s="9"/>
      <c r="Y322" s="9"/>
      <c r="Z322" s="9"/>
    </row>
    <row r="323" spans="1:26" ht="14.25" customHeight="1" x14ac:dyDescent="0.2">
      <c r="A323" s="9"/>
      <c r="B323" s="9"/>
      <c r="C323" s="9"/>
      <c r="D323" s="9"/>
      <c r="E323" s="9"/>
      <c r="F323" s="9"/>
      <c r="G323" s="9"/>
      <c r="H323" s="9"/>
      <c r="I323" s="9"/>
      <c r="J323" s="9"/>
      <c r="K323" s="9"/>
      <c r="L323" s="9"/>
      <c r="M323" s="9"/>
      <c r="N323" s="9"/>
      <c r="O323" s="9"/>
      <c r="P323" s="9"/>
      <c r="Q323" s="9"/>
      <c r="R323" s="9"/>
      <c r="S323" s="9"/>
      <c r="T323" s="9"/>
      <c r="U323" s="9"/>
      <c r="V323" s="9"/>
      <c r="W323" s="9"/>
      <c r="X323" s="9"/>
      <c r="Y323" s="9"/>
      <c r="Z323" s="9"/>
    </row>
    <row r="324" spans="1:26" ht="14.25" customHeight="1" x14ac:dyDescent="0.2">
      <c r="A324" s="9"/>
      <c r="B324" s="9"/>
      <c r="C324" s="9"/>
      <c r="D324" s="9"/>
      <c r="E324" s="9"/>
      <c r="F324" s="9"/>
      <c r="G324" s="9"/>
      <c r="H324" s="9"/>
      <c r="I324" s="9"/>
      <c r="J324" s="9"/>
      <c r="K324" s="9"/>
      <c r="L324" s="9"/>
      <c r="M324" s="9"/>
      <c r="N324" s="9"/>
      <c r="O324" s="9"/>
      <c r="P324" s="9"/>
      <c r="Q324" s="9"/>
      <c r="R324" s="9"/>
      <c r="S324" s="9"/>
      <c r="T324" s="9"/>
      <c r="U324" s="9"/>
      <c r="V324" s="9"/>
      <c r="W324" s="9"/>
      <c r="X324" s="9"/>
      <c r="Y324" s="9"/>
      <c r="Z324" s="9"/>
    </row>
    <row r="325" spans="1:26" ht="14.25" customHeight="1" x14ac:dyDescent="0.2">
      <c r="A325" s="9"/>
      <c r="B325" s="9"/>
      <c r="C325" s="9"/>
      <c r="D325" s="9"/>
      <c r="E325" s="9"/>
      <c r="F325" s="9"/>
      <c r="G325" s="9"/>
      <c r="H325" s="9"/>
      <c r="I325" s="9"/>
      <c r="J325" s="9"/>
      <c r="K325" s="9"/>
      <c r="L325" s="9"/>
      <c r="M325" s="9"/>
      <c r="N325" s="9"/>
      <c r="O325" s="9"/>
      <c r="P325" s="9"/>
      <c r="Q325" s="9"/>
      <c r="R325" s="9"/>
      <c r="S325" s="9"/>
      <c r="T325" s="9"/>
      <c r="U325" s="9"/>
      <c r="V325" s="9"/>
      <c r="W325" s="9"/>
      <c r="X325" s="9"/>
      <c r="Y325" s="9"/>
      <c r="Z325" s="9"/>
    </row>
    <row r="326" spans="1:26" ht="14.25" customHeight="1" x14ac:dyDescent="0.2">
      <c r="A326" s="9"/>
      <c r="B326" s="9"/>
      <c r="C326" s="9"/>
      <c r="D326" s="9"/>
      <c r="E326" s="9"/>
      <c r="F326" s="9"/>
      <c r="G326" s="9"/>
      <c r="H326" s="9"/>
      <c r="I326" s="9"/>
      <c r="J326" s="9"/>
      <c r="K326" s="9"/>
      <c r="L326" s="9"/>
      <c r="M326" s="9"/>
      <c r="N326" s="9"/>
      <c r="O326" s="9"/>
      <c r="P326" s="9"/>
      <c r="Q326" s="9"/>
      <c r="R326" s="9"/>
      <c r="S326" s="9"/>
      <c r="T326" s="9"/>
      <c r="U326" s="9"/>
      <c r="V326" s="9"/>
      <c r="W326" s="9"/>
      <c r="X326" s="9"/>
      <c r="Y326" s="9"/>
      <c r="Z326" s="9"/>
    </row>
    <row r="327" spans="1:26" ht="14.25" customHeight="1" x14ac:dyDescent="0.2">
      <c r="A327" s="9"/>
      <c r="B327" s="9"/>
      <c r="C327" s="9"/>
      <c r="D327" s="9"/>
      <c r="E327" s="9"/>
      <c r="F327" s="9"/>
      <c r="G327" s="9"/>
      <c r="H327" s="9"/>
      <c r="I327" s="9"/>
      <c r="J327" s="9"/>
      <c r="K327" s="9"/>
      <c r="L327" s="9"/>
      <c r="M327" s="9"/>
      <c r="N327" s="9"/>
      <c r="O327" s="9"/>
      <c r="P327" s="9"/>
      <c r="Q327" s="9"/>
      <c r="R327" s="9"/>
      <c r="S327" s="9"/>
      <c r="T327" s="9"/>
      <c r="U327" s="9"/>
      <c r="V327" s="9"/>
      <c r="W327" s="9"/>
      <c r="X327" s="9"/>
      <c r="Y327" s="9"/>
      <c r="Z327" s="9"/>
    </row>
    <row r="328" spans="1:26" ht="14.25" customHeight="1" x14ac:dyDescent="0.2">
      <c r="A328" s="9"/>
      <c r="B328" s="9"/>
      <c r="C328" s="9"/>
      <c r="D328" s="9"/>
      <c r="E328" s="9"/>
      <c r="F328" s="9"/>
      <c r="G328" s="9"/>
      <c r="H328" s="9"/>
      <c r="I328" s="9"/>
      <c r="J328" s="9"/>
      <c r="K328" s="9"/>
      <c r="L328" s="9"/>
      <c r="M328" s="9"/>
      <c r="N328" s="9"/>
      <c r="O328" s="9"/>
      <c r="P328" s="9"/>
      <c r="Q328" s="9"/>
      <c r="R328" s="9"/>
      <c r="S328" s="9"/>
      <c r="T328" s="9"/>
      <c r="U328" s="9"/>
      <c r="V328" s="9"/>
      <c r="W328" s="9"/>
      <c r="X328" s="9"/>
      <c r="Y328" s="9"/>
      <c r="Z328" s="9"/>
    </row>
    <row r="329" spans="1:26" ht="14.25" customHeight="1" x14ac:dyDescent="0.2">
      <c r="A329" s="9"/>
      <c r="B329" s="9"/>
      <c r="C329" s="9"/>
      <c r="D329" s="9"/>
      <c r="E329" s="9"/>
      <c r="F329" s="9"/>
      <c r="G329" s="9"/>
      <c r="H329" s="9"/>
      <c r="I329" s="9"/>
      <c r="J329" s="9"/>
      <c r="K329" s="9"/>
      <c r="L329" s="9"/>
      <c r="M329" s="9"/>
      <c r="N329" s="9"/>
      <c r="O329" s="9"/>
      <c r="P329" s="9"/>
      <c r="Q329" s="9"/>
      <c r="R329" s="9"/>
      <c r="S329" s="9"/>
      <c r="T329" s="9"/>
      <c r="U329" s="9"/>
      <c r="V329" s="9"/>
      <c r="W329" s="9"/>
      <c r="X329" s="9"/>
      <c r="Y329" s="9"/>
      <c r="Z329" s="9"/>
    </row>
    <row r="330" spans="1:26" ht="14.25" customHeight="1" x14ac:dyDescent="0.2">
      <c r="A330" s="9"/>
      <c r="B330" s="9"/>
      <c r="C330" s="9"/>
      <c r="D330" s="9"/>
      <c r="E330" s="9"/>
      <c r="F330" s="9"/>
      <c r="G330" s="9"/>
      <c r="H330" s="9"/>
      <c r="I330" s="9"/>
      <c r="J330" s="9"/>
      <c r="K330" s="9"/>
      <c r="L330" s="9"/>
      <c r="M330" s="9"/>
      <c r="N330" s="9"/>
      <c r="O330" s="9"/>
      <c r="P330" s="9"/>
      <c r="Q330" s="9"/>
      <c r="R330" s="9"/>
      <c r="S330" s="9"/>
      <c r="T330" s="9"/>
      <c r="U330" s="9"/>
      <c r="V330" s="9"/>
      <c r="W330" s="9"/>
      <c r="X330" s="9"/>
      <c r="Y330" s="9"/>
      <c r="Z330" s="9"/>
    </row>
    <row r="331" spans="1:26" ht="14.25" customHeight="1" x14ac:dyDescent="0.2">
      <c r="A331" s="9"/>
      <c r="B331" s="9"/>
      <c r="C331" s="9"/>
      <c r="D331" s="9"/>
      <c r="E331" s="9"/>
      <c r="F331" s="9"/>
      <c r="G331" s="9"/>
      <c r="H331" s="9"/>
      <c r="I331" s="9"/>
      <c r="J331" s="9"/>
      <c r="K331" s="9"/>
      <c r="L331" s="9"/>
      <c r="M331" s="9"/>
      <c r="N331" s="9"/>
      <c r="O331" s="9"/>
      <c r="P331" s="9"/>
      <c r="Q331" s="9"/>
      <c r="R331" s="9"/>
      <c r="S331" s="9"/>
      <c r="T331" s="9"/>
      <c r="U331" s="9"/>
      <c r="V331" s="9"/>
      <c r="W331" s="9"/>
      <c r="X331" s="9"/>
      <c r="Y331" s="9"/>
      <c r="Z331" s="9"/>
    </row>
    <row r="332" spans="1:26" ht="14.25" customHeight="1" x14ac:dyDescent="0.2">
      <c r="A332" s="9"/>
      <c r="B332" s="9"/>
      <c r="C332" s="9"/>
      <c r="D332" s="9"/>
      <c r="E332" s="9"/>
      <c r="F332" s="9"/>
      <c r="G332" s="9"/>
      <c r="H332" s="9"/>
      <c r="I332" s="9"/>
      <c r="J332" s="9"/>
      <c r="K332" s="9"/>
      <c r="L332" s="9"/>
      <c r="M332" s="9"/>
      <c r="N332" s="9"/>
      <c r="O332" s="9"/>
      <c r="P332" s="9"/>
      <c r="Q332" s="9"/>
      <c r="R332" s="9"/>
      <c r="S332" s="9"/>
      <c r="T332" s="9"/>
      <c r="U332" s="9"/>
      <c r="V332" s="9"/>
      <c r="W332" s="9"/>
      <c r="X332" s="9"/>
      <c r="Y332" s="9"/>
      <c r="Z332" s="9"/>
    </row>
    <row r="333" spans="1:26" ht="14.25" customHeight="1" x14ac:dyDescent="0.2">
      <c r="A333" s="9"/>
      <c r="B333" s="9"/>
      <c r="C333" s="9"/>
      <c r="D333" s="9"/>
      <c r="E333" s="9"/>
      <c r="F333" s="9"/>
      <c r="G333" s="9"/>
      <c r="H333" s="9"/>
      <c r="I333" s="9"/>
      <c r="J333" s="9"/>
      <c r="K333" s="9"/>
      <c r="L333" s="9"/>
      <c r="M333" s="9"/>
      <c r="N333" s="9"/>
      <c r="O333" s="9"/>
      <c r="P333" s="9"/>
      <c r="Q333" s="9"/>
      <c r="R333" s="9"/>
      <c r="S333" s="9"/>
      <c r="T333" s="9"/>
      <c r="U333" s="9"/>
      <c r="V333" s="9"/>
      <c r="W333" s="9"/>
      <c r="X333" s="9"/>
      <c r="Y333" s="9"/>
      <c r="Z333" s="9"/>
    </row>
    <row r="334" spans="1:26" ht="14.25" customHeight="1" x14ac:dyDescent="0.2">
      <c r="A334" s="9"/>
      <c r="B334" s="9"/>
      <c r="C334" s="9"/>
      <c r="D334" s="9"/>
      <c r="E334" s="9"/>
      <c r="F334" s="9"/>
      <c r="G334" s="9"/>
      <c r="H334" s="9"/>
      <c r="I334" s="9"/>
      <c r="J334" s="9"/>
      <c r="K334" s="9"/>
      <c r="L334" s="9"/>
      <c r="M334" s="9"/>
      <c r="N334" s="9"/>
      <c r="O334" s="9"/>
      <c r="P334" s="9"/>
      <c r="Q334" s="9"/>
      <c r="R334" s="9"/>
      <c r="S334" s="9"/>
      <c r="T334" s="9"/>
      <c r="U334" s="9"/>
      <c r="V334" s="9"/>
      <c r="W334" s="9"/>
      <c r="X334" s="9"/>
      <c r="Y334" s="9"/>
      <c r="Z334" s="9"/>
    </row>
    <row r="335" spans="1:26" ht="14.25" customHeight="1" x14ac:dyDescent="0.2">
      <c r="A335" s="9"/>
      <c r="B335" s="9"/>
      <c r="C335" s="9"/>
      <c r="D335" s="9"/>
      <c r="E335" s="9"/>
      <c r="F335" s="9"/>
      <c r="G335" s="9"/>
      <c r="H335" s="9"/>
      <c r="I335" s="9"/>
      <c r="J335" s="9"/>
      <c r="K335" s="9"/>
      <c r="L335" s="9"/>
      <c r="M335" s="9"/>
      <c r="N335" s="9"/>
      <c r="O335" s="9"/>
      <c r="P335" s="9"/>
      <c r="Q335" s="9"/>
      <c r="R335" s="9"/>
      <c r="S335" s="9"/>
      <c r="T335" s="9"/>
      <c r="U335" s="9"/>
      <c r="V335" s="9"/>
      <c r="W335" s="9"/>
      <c r="X335" s="9"/>
      <c r="Y335" s="9"/>
      <c r="Z335" s="9"/>
    </row>
    <row r="336" spans="1:26" ht="14.25" customHeight="1" x14ac:dyDescent="0.2">
      <c r="A336" s="9"/>
      <c r="B336" s="9"/>
      <c r="C336" s="9"/>
      <c r="D336" s="9"/>
      <c r="E336" s="9"/>
      <c r="F336" s="9"/>
      <c r="G336" s="9"/>
      <c r="H336" s="9"/>
      <c r="I336" s="9"/>
      <c r="J336" s="9"/>
      <c r="K336" s="9"/>
      <c r="L336" s="9"/>
      <c r="M336" s="9"/>
      <c r="N336" s="9"/>
      <c r="O336" s="9"/>
      <c r="P336" s="9"/>
      <c r="Q336" s="9"/>
      <c r="R336" s="9"/>
      <c r="S336" s="9"/>
      <c r="T336" s="9"/>
      <c r="U336" s="9"/>
      <c r="V336" s="9"/>
      <c r="W336" s="9"/>
      <c r="X336" s="9"/>
      <c r="Y336" s="9"/>
      <c r="Z336" s="9"/>
    </row>
    <row r="337" spans="1:26" ht="14.25" customHeight="1" x14ac:dyDescent="0.2">
      <c r="A337" s="9"/>
      <c r="B337" s="9"/>
      <c r="C337" s="9"/>
      <c r="D337" s="9"/>
      <c r="E337" s="9"/>
      <c r="F337" s="9"/>
      <c r="G337" s="9"/>
      <c r="H337" s="9"/>
      <c r="I337" s="9"/>
      <c r="J337" s="9"/>
      <c r="K337" s="9"/>
      <c r="L337" s="9"/>
      <c r="M337" s="9"/>
      <c r="N337" s="9"/>
      <c r="O337" s="9"/>
      <c r="P337" s="9"/>
      <c r="Q337" s="9"/>
      <c r="R337" s="9"/>
      <c r="S337" s="9"/>
      <c r="T337" s="9"/>
      <c r="U337" s="9"/>
      <c r="V337" s="9"/>
      <c r="W337" s="9"/>
      <c r="X337" s="9"/>
      <c r="Y337" s="9"/>
      <c r="Z337" s="9"/>
    </row>
    <row r="338" spans="1:26" ht="14.25" customHeight="1" x14ac:dyDescent="0.2">
      <c r="A338" s="9"/>
      <c r="B338" s="9"/>
      <c r="C338" s="9"/>
      <c r="D338" s="9"/>
      <c r="E338" s="9"/>
      <c r="F338" s="9"/>
      <c r="G338" s="9"/>
      <c r="H338" s="9"/>
      <c r="I338" s="9"/>
      <c r="J338" s="9"/>
      <c r="K338" s="9"/>
      <c r="L338" s="9"/>
      <c r="M338" s="9"/>
      <c r="N338" s="9"/>
      <c r="O338" s="9"/>
      <c r="P338" s="9"/>
      <c r="Q338" s="9"/>
      <c r="R338" s="9"/>
      <c r="S338" s="9"/>
      <c r="T338" s="9"/>
      <c r="U338" s="9"/>
      <c r="V338" s="9"/>
      <c r="W338" s="9"/>
      <c r="X338" s="9"/>
      <c r="Y338" s="9"/>
      <c r="Z338" s="9"/>
    </row>
    <row r="339" spans="1:26" ht="14.25" customHeight="1" x14ac:dyDescent="0.2">
      <c r="A339" s="9"/>
      <c r="B339" s="9"/>
      <c r="C339" s="9"/>
      <c r="D339" s="9"/>
      <c r="E339" s="9"/>
      <c r="F339" s="9"/>
      <c r="G339" s="9"/>
      <c r="H339" s="9"/>
      <c r="I339" s="9"/>
      <c r="J339" s="9"/>
      <c r="K339" s="9"/>
      <c r="L339" s="9"/>
      <c r="M339" s="9"/>
      <c r="N339" s="9"/>
      <c r="O339" s="9"/>
      <c r="P339" s="9"/>
      <c r="Q339" s="9"/>
      <c r="R339" s="9"/>
      <c r="S339" s="9"/>
      <c r="T339" s="9"/>
      <c r="U339" s="9"/>
      <c r="V339" s="9"/>
      <c r="W339" s="9"/>
      <c r="X339" s="9"/>
      <c r="Y339" s="9"/>
      <c r="Z339" s="9"/>
    </row>
    <row r="340" spans="1:26" ht="14.25" customHeight="1" x14ac:dyDescent="0.2">
      <c r="A340" s="9"/>
      <c r="B340" s="9"/>
      <c r="C340" s="9"/>
      <c r="D340" s="9"/>
      <c r="E340" s="9"/>
      <c r="F340" s="9"/>
      <c r="G340" s="9"/>
      <c r="H340" s="9"/>
      <c r="I340" s="9"/>
      <c r="J340" s="9"/>
      <c r="K340" s="9"/>
      <c r="L340" s="9"/>
      <c r="M340" s="9"/>
      <c r="N340" s="9"/>
      <c r="O340" s="9"/>
      <c r="P340" s="9"/>
      <c r="Q340" s="9"/>
      <c r="R340" s="9"/>
      <c r="S340" s="9"/>
      <c r="T340" s="9"/>
      <c r="U340" s="9"/>
      <c r="V340" s="9"/>
      <c r="W340" s="9"/>
      <c r="X340" s="9"/>
      <c r="Y340" s="9"/>
      <c r="Z340" s="9"/>
    </row>
    <row r="341" spans="1:26" ht="14.25" customHeight="1" x14ac:dyDescent="0.2">
      <c r="A341" s="9"/>
      <c r="B341" s="9"/>
      <c r="C341" s="9"/>
      <c r="D341" s="9"/>
      <c r="E341" s="9"/>
      <c r="F341" s="9"/>
      <c r="G341" s="9"/>
      <c r="H341" s="9"/>
      <c r="I341" s="9"/>
      <c r="J341" s="9"/>
      <c r="K341" s="9"/>
      <c r="L341" s="9"/>
      <c r="M341" s="9"/>
      <c r="N341" s="9"/>
      <c r="O341" s="9"/>
      <c r="P341" s="9"/>
      <c r="Q341" s="9"/>
      <c r="R341" s="9"/>
      <c r="S341" s="9"/>
      <c r="T341" s="9"/>
      <c r="U341" s="9"/>
      <c r="V341" s="9"/>
      <c r="W341" s="9"/>
      <c r="X341" s="9"/>
      <c r="Y341" s="9"/>
      <c r="Z341" s="9"/>
    </row>
    <row r="342" spans="1:26" ht="14.25" customHeight="1" x14ac:dyDescent="0.2">
      <c r="A342" s="9"/>
      <c r="B342" s="9"/>
      <c r="C342" s="9"/>
      <c r="D342" s="9"/>
      <c r="E342" s="9"/>
      <c r="F342" s="9"/>
      <c r="G342" s="9"/>
      <c r="H342" s="9"/>
      <c r="I342" s="9"/>
      <c r="J342" s="9"/>
      <c r="K342" s="9"/>
      <c r="L342" s="9"/>
      <c r="M342" s="9"/>
      <c r="N342" s="9"/>
      <c r="O342" s="9"/>
      <c r="P342" s="9"/>
      <c r="Q342" s="9"/>
      <c r="R342" s="9"/>
      <c r="S342" s="9"/>
      <c r="T342" s="9"/>
      <c r="U342" s="9"/>
      <c r="V342" s="9"/>
      <c r="W342" s="9"/>
      <c r="X342" s="9"/>
      <c r="Y342" s="9"/>
      <c r="Z342" s="9"/>
    </row>
    <row r="343" spans="1:26" ht="14.25" customHeight="1" x14ac:dyDescent="0.2">
      <c r="A343" s="9"/>
      <c r="B343" s="9"/>
      <c r="C343" s="9"/>
      <c r="D343" s="9"/>
      <c r="E343" s="9"/>
      <c r="F343" s="9"/>
      <c r="G343" s="9"/>
      <c r="H343" s="9"/>
      <c r="I343" s="9"/>
      <c r="J343" s="9"/>
      <c r="K343" s="9"/>
      <c r="L343" s="9"/>
      <c r="M343" s="9"/>
      <c r="N343" s="9"/>
      <c r="O343" s="9"/>
      <c r="P343" s="9"/>
      <c r="Q343" s="9"/>
      <c r="R343" s="9"/>
      <c r="S343" s="9"/>
      <c r="T343" s="9"/>
      <c r="U343" s="9"/>
      <c r="V343" s="9"/>
      <c r="W343" s="9"/>
      <c r="X343" s="9"/>
      <c r="Y343" s="9"/>
      <c r="Z343" s="9"/>
    </row>
    <row r="344" spans="1:26" ht="14.25" customHeight="1" x14ac:dyDescent="0.2">
      <c r="A344" s="9"/>
      <c r="B344" s="9"/>
      <c r="C344" s="9"/>
      <c r="D344" s="9"/>
      <c r="E344" s="9"/>
      <c r="F344" s="9"/>
      <c r="G344" s="9"/>
      <c r="H344" s="9"/>
      <c r="I344" s="9"/>
      <c r="J344" s="9"/>
      <c r="K344" s="9"/>
      <c r="L344" s="9"/>
      <c r="M344" s="9"/>
      <c r="N344" s="9"/>
      <c r="O344" s="9"/>
      <c r="P344" s="9"/>
      <c r="Q344" s="9"/>
      <c r="R344" s="9"/>
      <c r="S344" s="9"/>
      <c r="T344" s="9"/>
      <c r="U344" s="9"/>
      <c r="V344" s="9"/>
      <c r="W344" s="9"/>
      <c r="X344" s="9"/>
      <c r="Y344" s="9"/>
      <c r="Z344" s="9"/>
    </row>
    <row r="345" spans="1:26" ht="14.25" customHeight="1" x14ac:dyDescent="0.2">
      <c r="A345" s="9"/>
      <c r="B345" s="9"/>
      <c r="C345" s="9"/>
      <c r="D345" s="9"/>
      <c r="E345" s="9"/>
      <c r="F345" s="9"/>
      <c r="G345" s="9"/>
      <c r="H345" s="9"/>
      <c r="I345" s="9"/>
      <c r="J345" s="9"/>
      <c r="K345" s="9"/>
      <c r="L345" s="9"/>
      <c r="M345" s="9"/>
      <c r="N345" s="9"/>
      <c r="O345" s="9"/>
      <c r="P345" s="9"/>
      <c r="Q345" s="9"/>
      <c r="R345" s="9"/>
      <c r="S345" s="9"/>
      <c r="T345" s="9"/>
      <c r="U345" s="9"/>
      <c r="V345" s="9"/>
      <c r="W345" s="9"/>
      <c r="X345" s="9"/>
      <c r="Y345" s="9"/>
      <c r="Z345" s="9"/>
    </row>
    <row r="346" spans="1:26" ht="14.25" customHeight="1" x14ac:dyDescent="0.2">
      <c r="A346" s="9"/>
      <c r="B346" s="9"/>
      <c r="C346" s="9"/>
      <c r="D346" s="9"/>
      <c r="E346" s="9"/>
      <c r="F346" s="9"/>
      <c r="G346" s="9"/>
      <c r="H346" s="9"/>
      <c r="I346" s="9"/>
      <c r="J346" s="9"/>
      <c r="K346" s="9"/>
      <c r="L346" s="9"/>
      <c r="M346" s="9"/>
      <c r="N346" s="9"/>
      <c r="O346" s="9"/>
      <c r="P346" s="9"/>
      <c r="Q346" s="9"/>
      <c r="R346" s="9"/>
      <c r="S346" s="9"/>
      <c r="T346" s="9"/>
      <c r="U346" s="9"/>
      <c r="V346" s="9"/>
      <c r="W346" s="9"/>
      <c r="X346" s="9"/>
      <c r="Y346" s="9"/>
      <c r="Z346" s="9"/>
    </row>
    <row r="347" spans="1:26" ht="14.25" customHeight="1" x14ac:dyDescent="0.2">
      <c r="A347" s="9"/>
      <c r="B347" s="9"/>
      <c r="C347" s="9"/>
      <c r="D347" s="9"/>
      <c r="E347" s="9"/>
      <c r="F347" s="9"/>
      <c r="G347" s="9"/>
      <c r="H347" s="9"/>
      <c r="I347" s="9"/>
      <c r="J347" s="9"/>
      <c r="K347" s="9"/>
      <c r="L347" s="9"/>
      <c r="M347" s="9"/>
      <c r="N347" s="9"/>
      <c r="O347" s="9"/>
      <c r="P347" s="9"/>
      <c r="Q347" s="9"/>
      <c r="R347" s="9"/>
      <c r="S347" s="9"/>
      <c r="T347" s="9"/>
      <c r="U347" s="9"/>
      <c r="V347" s="9"/>
      <c r="W347" s="9"/>
      <c r="X347" s="9"/>
      <c r="Y347" s="9"/>
      <c r="Z347" s="9"/>
    </row>
    <row r="348" spans="1:26" ht="14.25" customHeight="1" x14ac:dyDescent="0.2">
      <c r="A348" s="9"/>
      <c r="B348" s="9"/>
      <c r="C348" s="9"/>
      <c r="D348" s="9"/>
      <c r="E348" s="9"/>
      <c r="F348" s="9"/>
      <c r="G348" s="9"/>
      <c r="H348" s="9"/>
      <c r="I348" s="9"/>
      <c r="J348" s="9"/>
      <c r="K348" s="9"/>
      <c r="L348" s="9"/>
      <c r="M348" s="9"/>
      <c r="N348" s="9"/>
      <c r="O348" s="9"/>
      <c r="P348" s="9"/>
      <c r="Q348" s="9"/>
      <c r="R348" s="9"/>
      <c r="S348" s="9"/>
      <c r="T348" s="9"/>
      <c r="U348" s="9"/>
      <c r="V348" s="9"/>
      <c r="W348" s="9"/>
      <c r="X348" s="9"/>
      <c r="Y348" s="9"/>
      <c r="Z348" s="9"/>
    </row>
    <row r="349" spans="1:26" ht="14.25" customHeight="1" x14ac:dyDescent="0.2">
      <c r="A349" s="9"/>
      <c r="B349" s="9"/>
      <c r="C349" s="9"/>
      <c r="D349" s="9"/>
      <c r="E349" s="9"/>
      <c r="F349" s="9"/>
      <c r="G349" s="9"/>
      <c r="H349" s="9"/>
      <c r="I349" s="9"/>
      <c r="J349" s="9"/>
      <c r="K349" s="9"/>
      <c r="L349" s="9"/>
      <c r="M349" s="9"/>
      <c r="N349" s="9"/>
      <c r="O349" s="9"/>
      <c r="P349" s="9"/>
      <c r="Q349" s="9"/>
      <c r="R349" s="9"/>
      <c r="S349" s="9"/>
      <c r="T349" s="9"/>
      <c r="U349" s="9"/>
      <c r="V349" s="9"/>
      <c r="W349" s="9"/>
      <c r="X349" s="9"/>
      <c r="Y349" s="9"/>
      <c r="Z349" s="9"/>
    </row>
    <row r="350" spans="1:26" ht="14.25" customHeight="1" x14ac:dyDescent="0.2">
      <c r="A350" s="9"/>
      <c r="B350" s="9"/>
      <c r="C350" s="9"/>
      <c r="D350" s="9"/>
      <c r="E350" s="9"/>
      <c r="F350" s="9"/>
      <c r="G350" s="9"/>
      <c r="H350" s="9"/>
      <c r="I350" s="9"/>
      <c r="J350" s="9"/>
      <c r="K350" s="9"/>
      <c r="L350" s="9"/>
      <c r="M350" s="9"/>
      <c r="N350" s="9"/>
      <c r="O350" s="9"/>
      <c r="P350" s="9"/>
      <c r="Q350" s="9"/>
      <c r="R350" s="9"/>
      <c r="S350" s="9"/>
      <c r="T350" s="9"/>
      <c r="U350" s="9"/>
      <c r="V350" s="9"/>
      <c r="W350" s="9"/>
      <c r="X350" s="9"/>
      <c r="Y350" s="9"/>
      <c r="Z350" s="9"/>
    </row>
    <row r="351" spans="1:26" ht="14.25" customHeight="1" x14ac:dyDescent="0.2">
      <c r="A351" s="9"/>
      <c r="B351" s="9"/>
      <c r="C351" s="9"/>
      <c r="D351" s="9"/>
      <c r="E351" s="9"/>
      <c r="F351" s="9"/>
      <c r="G351" s="9"/>
      <c r="H351" s="9"/>
      <c r="I351" s="9"/>
      <c r="J351" s="9"/>
      <c r="K351" s="9"/>
      <c r="L351" s="9"/>
      <c r="M351" s="9"/>
      <c r="N351" s="9"/>
      <c r="O351" s="9"/>
      <c r="P351" s="9"/>
      <c r="Q351" s="9"/>
      <c r="R351" s="9"/>
      <c r="S351" s="9"/>
      <c r="T351" s="9"/>
      <c r="U351" s="9"/>
      <c r="V351" s="9"/>
      <c r="W351" s="9"/>
      <c r="X351" s="9"/>
      <c r="Y351" s="9"/>
      <c r="Z351" s="9"/>
    </row>
    <row r="352" spans="1:26" ht="14.25" customHeight="1" x14ac:dyDescent="0.2">
      <c r="A352" s="9"/>
      <c r="B352" s="9"/>
      <c r="C352" s="9"/>
      <c r="D352" s="9"/>
      <c r="E352" s="9"/>
      <c r="F352" s="9"/>
      <c r="G352" s="9"/>
      <c r="H352" s="9"/>
      <c r="I352" s="9"/>
      <c r="J352" s="9"/>
      <c r="K352" s="9"/>
      <c r="L352" s="9"/>
      <c r="M352" s="9"/>
      <c r="N352" s="9"/>
      <c r="O352" s="9"/>
      <c r="P352" s="9"/>
      <c r="Q352" s="9"/>
      <c r="R352" s="9"/>
      <c r="S352" s="9"/>
      <c r="T352" s="9"/>
      <c r="U352" s="9"/>
      <c r="V352" s="9"/>
      <c r="W352" s="9"/>
      <c r="X352" s="9"/>
      <c r="Y352" s="9"/>
      <c r="Z352" s="9"/>
    </row>
    <row r="353" spans="1:26" ht="14.25" customHeight="1" x14ac:dyDescent="0.2">
      <c r="A353" s="9"/>
      <c r="B353" s="9"/>
      <c r="C353" s="9"/>
      <c r="D353" s="9"/>
      <c r="E353" s="9"/>
      <c r="F353" s="9"/>
      <c r="G353" s="9"/>
      <c r="H353" s="9"/>
      <c r="I353" s="9"/>
      <c r="J353" s="9"/>
      <c r="K353" s="9"/>
      <c r="L353" s="9"/>
      <c r="M353" s="9"/>
      <c r="N353" s="9"/>
      <c r="O353" s="9"/>
      <c r="P353" s="9"/>
      <c r="Q353" s="9"/>
      <c r="R353" s="9"/>
      <c r="S353" s="9"/>
      <c r="T353" s="9"/>
      <c r="U353" s="9"/>
      <c r="V353" s="9"/>
      <c r="W353" s="9"/>
      <c r="X353" s="9"/>
      <c r="Y353" s="9"/>
      <c r="Z353" s="9"/>
    </row>
    <row r="354" spans="1:26" ht="14.25" customHeight="1" x14ac:dyDescent="0.2">
      <c r="A354" s="9"/>
      <c r="B354" s="9"/>
      <c r="C354" s="9"/>
      <c r="D354" s="9"/>
      <c r="E354" s="9"/>
      <c r="F354" s="9"/>
      <c r="G354" s="9"/>
      <c r="H354" s="9"/>
      <c r="I354" s="9"/>
      <c r="J354" s="9"/>
      <c r="K354" s="9"/>
      <c r="L354" s="9"/>
      <c r="M354" s="9"/>
      <c r="N354" s="9"/>
      <c r="O354" s="9"/>
      <c r="P354" s="9"/>
      <c r="Q354" s="9"/>
      <c r="R354" s="9"/>
      <c r="S354" s="9"/>
      <c r="T354" s="9"/>
      <c r="U354" s="9"/>
      <c r="V354" s="9"/>
      <c r="W354" s="9"/>
      <c r="X354" s="9"/>
      <c r="Y354" s="9"/>
      <c r="Z354" s="9"/>
    </row>
    <row r="355" spans="1:26" ht="14.25" customHeight="1" x14ac:dyDescent="0.2">
      <c r="A355" s="9"/>
      <c r="B355" s="9"/>
      <c r="C355" s="9"/>
      <c r="D355" s="9"/>
      <c r="E355" s="9"/>
      <c r="F355" s="9"/>
      <c r="G355" s="9"/>
      <c r="H355" s="9"/>
      <c r="I355" s="9"/>
      <c r="J355" s="9"/>
      <c r="K355" s="9"/>
      <c r="L355" s="9"/>
      <c r="M355" s="9"/>
      <c r="N355" s="9"/>
      <c r="O355" s="9"/>
      <c r="P355" s="9"/>
      <c r="Q355" s="9"/>
      <c r="R355" s="9"/>
      <c r="S355" s="9"/>
      <c r="T355" s="9"/>
      <c r="U355" s="9"/>
      <c r="V355" s="9"/>
      <c r="W355" s="9"/>
      <c r="X355" s="9"/>
      <c r="Y355" s="9"/>
      <c r="Z355" s="9"/>
    </row>
    <row r="356" spans="1:26" ht="14.25" customHeight="1" x14ac:dyDescent="0.2">
      <c r="A356" s="9"/>
      <c r="B356" s="9"/>
      <c r="C356" s="9"/>
      <c r="D356" s="9"/>
      <c r="E356" s="9"/>
      <c r="F356" s="9"/>
      <c r="G356" s="9"/>
      <c r="H356" s="9"/>
      <c r="I356" s="9"/>
      <c r="J356" s="9"/>
      <c r="K356" s="9"/>
      <c r="L356" s="9"/>
      <c r="M356" s="9"/>
      <c r="N356" s="9"/>
      <c r="O356" s="9"/>
      <c r="P356" s="9"/>
      <c r="Q356" s="9"/>
      <c r="R356" s="9"/>
      <c r="S356" s="9"/>
      <c r="T356" s="9"/>
      <c r="U356" s="9"/>
      <c r="V356" s="9"/>
      <c r="W356" s="9"/>
      <c r="X356" s="9"/>
      <c r="Y356" s="9"/>
      <c r="Z356" s="9"/>
    </row>
    <row r="357" spans="1:26" ht="14.25" customHeight="1" x14ac:dyDescent="0.2">
      <c r="A357" s="9"/>
      <c r="B357" s="9"/>
      <c r="C357" s="9"/>
      <c r="D357" s="9"/>
      <c r="E357" s="9"/>
      <c r="F357" s="9"/>
      <c r="G357" s="9"/>
      <c r="H357" s="9"/>
      <c r="I357" s="9"/>
      <c r="J357" s="9"/>
      <c r="K357" s="9"/>
      <c r="L357" s="9"/>
      <c r="M357" s="9"/>
      <c r="N357" s="9"/>
      <c r="O357" s="9"/>
      <c r="P357" s="9"/>
      <c r="Q357" s="9"/>
      <c r="R357" s="9"/>
      <c r="S357" s="9"/>
      <c r="T357" s="9"/>
      <c r="U357" s="9"/>
      <c r="V357" s="9"/>
      <c r="W357" s="9"/>
      <c r="X357" s="9"/>
      <c r="Y357" s="9"/>
      <c r="Z357" s="9"/>
    </row>
    <row r="358" spans="1:26" ht="14.25" customHeight="1" x14ac:dyDescent="0.2">
      <c r="A358" s="9"/>
      <c r="B358" s="9"/>
      <c r="C358" s="9"/>
      <c r="D358" s="9"/>
      <c r="E358" s="9"/>
      <c r="F358" s="9"/>
      <c r="G358" s="9"/>
      <c r="H358" s="9"/>
      <c r="I358" s="9"/>
      <c r="J358" s="9"/>
      <c r="K358" s="9"/>
      <c r="L358" s="9"/>
      <c r="M358" s="9"/>
      <c r="N358" s="9"/>
      <c r="O358" s="9"/>
      <c r="P358" s="9"/>
      <c r="Q358" s="9"/>
      <c r="R358" s="9"/>
      <c r="S358" s="9"/>
      <c r="T358" s="9"/>
      <c r="U358" s="9"/>
      <c r="V358" s="9"/>
      <c r="W358" s="9"/>
      <c r="X358" s="9"/>
      <c r="Y358" s="9"/>
      <c r="Z358" s="9"/>
    </row>
    <row r="359" spans="1:26" ht="14.25" customHeight="1" x14ac:dyDescent="0.2">
      <c r="A359" s="9"/>
      <c r="B359" s="9"/>
      <c r="C359" s="9"/>
      <c r="D359" s="9"/>
      <c r="E359" s="9"/>
      <c r="F359" s="9"/>
      <c r="G359" s="9"/>
      <c r="H359" s="9"/>
      <c r="I359" s="9"/>
      <c r="J359" s="9"/>
      <c r="K359" s="9"/>
      <c r="L359" s="9"/>
      <c r="M359" s="9"/>
      <c r="N359" s="9"/>
      <c r="O359" s="9"/>
      <c r="P359" s="9"/>
      <c r="Q359" s="9"/>
      <c r="R359" s="9"/>
      <c r="S359" s="9"/>
      <c r="T359" s="9"/>
      <c r="U359" s="9"/>
      <c r="V359" s="9"/>
      <c r="W359" s="9"/>
      <c r="X359" s="9"/>
      <c r="Y359" s="9"/>
      <c r="Z359" s="9"/>
    </row>
    <row r="360" spans="1:26" ht="14.25" customHeight="1" x14ac:dyDescent="0.2">
      <c r="A360" s="9"/>
      <c r="B360" s="9"/>
      <c r="C360" s="9"/>
      <c r="D360" s="9"/>
      <c r="E360" s="9"/>
      <c r="F360" s="9"/>
      <c r="G360" s="9"/>
      <c r="H360" s="9"/>
      <c r="I360" s="9"/>
      <c r="J360" s="9"/>
      <c r="K360" s="9"/>
      <c r="L360" s="9"/>
      <c r="M360" s="9"/>
      <c r="N360" s="9"/>
      <c r="O360" s="9"/>
      <c r="P360" s="9"/>
      <c r="Q360" s="9"/>
      <c r="R360" s="9"/>
      <c r="S360" s="9"/>
      <c r="T360" s="9"/>
      <c r="U360" s="9"/>
      <c r="V360" s="9"/>
      <c r="W360" s="9"/>
      <c r="X360" s="9"/>
      <c r="Y360" s="9"/>
      <c r="Z360" s="9"/>
    </row>
    <row r="361" spans="1:26" ht="14.25" customHeight="1" x14ac:dyDescent="0.2">
      <c r="A361" s="9"/>
      <c r="B361" s="9"/>
      <c r="C361" s="9"/>
      <c r="D361" s="9"/>
      <c r="E361" s="9"/>
      <c r="F361" s="9"/>
      <c r="G361" s="9"/>
      <c r="H361" s="9"/>
      <c r="I361" s="9"/>
      <c r="J361" s="9"/>
      <c r="K361" s="9"/>
      <c r="L361" s="9"/>
      <c r="M361" s="9"/>
      <c r="N361" s="9"/>
      <c r="O361" s="9"/>
      <c r="P361" s="9"/>
      <c r="Q361" s="9"/>
      <c r="R361" s="9"/>
      <c r="S361" s="9"/>
      <c r="T361" s="9"/>
      <c r="U361" s="9"/>
      <c r="V361" s="9"/>
      <c r="W361" s="9"/>
      <c r="X361" s="9"/>
      <c r="Y361" s="9"/>
      <c r="Z361" s="9"/>
    </row>
    <row r="362" spans="1:26" ht="14.25" customHeight="1" x14ac:dyDescent="0.2">
      <c r="A362" s="9"/>
      <c r="B362" s="9"/>
      <c r="C362" s="9"/>
      <c r="D362" s="9"/>
      <c r="E362" s="9"/>
      <c r="F362" s="9"/>
      <c r="G362" s="9"/>
      <c r="H362" s="9"/>
      <c r="I362" s="9"/>
      <c r="J362" s="9"/>
      <c r="K362" s="9"/>
      <c r="L362" s="9"/>
      <c r="M362" s="9"/>
      <c r="N362" s="9"/>
      <c r="O362" s="9"/>
      <c r="P362" s="9"/>
      <c r="Q362" s="9"/>
      <c r="R362" s="9"/>
      <c r="S362" s="9"/>
      <c r="T362" s="9"/>
      <c r="U362" s="9"/>
      <c r="V362" s="9"/>
      <c r="W362" s="9"/>
      <c r="X362" s="9"/>
      <c r="Y362" s="9"/>
      <c r="Z362" s="9"/>
    </row>
    <row r="363" spans="1:26" ht="14.25" customHeight="1" x14ac:dyDescent="0.2">
      <c r="A363" s="9"/>
      <c r="B363" s="9"/>
      <c r="C363" s="9"/>
      <c r="D363" s="9"/>
      <c r="E363" s="9"/>
      <c r="F363" s="9"/>
      <c r="G363" s="9"/>
      <c r="H363" s="9"/>
      <c r="I363" s="9"/>
      <c r="J363" s="9"/>
      <c r="K363" s="9"/>
      <c r="L363" s="9"/>
      <c r="M363" s="9"/>
      <c r="N363" s="9"/>
      <c r="O363" s="9"/>
      <c r="P363" s="9"/>
      <c r="Q363" s="9"/>
      <c r="R363" s="9"/>
      <c r="S363" s="9"/>
      <c r="T363" s="9"/>
      <c r="U363" s="9"/>
      <c r="V363" s="9"/>
      <c r="W363" s="9"/>
      <c r="X363" s="9"/>
      <c r="Y363" s="9"/>
      <c r="Z363" s="9"/>
    </row>
    <row r="364" spans="1:26" ht="14.25" customHeight="1" x14ac:dyDescent="0.2">
      <c r="A364" s="9"/>
      <c r="B364" s="9"/>
      <c r="C364" s="9"/>
      <c r="D364" s="9"/>
      <c r="E364" s="9"/>
      <c r="F364" s="9"/>
      <c r="G364" s="9"/>
      <c r="H364" s="9"/>
      <c r="I364" s="9"/>
      <c r="J364" s="9"/>
      <c r="K364" s="9"/>
      <c r="L364" s="9"/>
      <c r="M364" s="9"/>
      <c r="N364" s="9"/>
      <c r="O364" s="9"/>
      <c r="P364" s="9"/>
      <c r="Q364" s="9"/>
      <c r="R364" s="9"/>
      <c r="S364" s="9"/>
      <c r="T364" s="9"/>
      <c r="U364" s="9"/>
      <c r="V364" s="9"/>
      <c r="W364" s="9"/>
      <c r="X364" s="9"/>
      <c r="Y364" s="9"/>
      <c r="Z364" s="9"/>
    </row>
    <row r="365" spans="1:26" ht="14.25" customHeight="1" x14ac:dyDescent="0.2">
      <c r="A365" s="9"/>
      <c r="B365" s="9"/>
      <c r="C365" s="9"/>
      <c r="D365" s="9"/>
      <c r="E365" s="9"/>
      <c r="F365" s="9"/>
      <c r="G365" s="9"/>
      <c r="H365" s="9"/>
      <c r="I365" s="9"/>
      <c r="J365" s="9"/>
      <c r="K365" s="9"/>
      <c r="L365" s="9"/>
      <c r="M365" s="9"/>
      <c r="N365" s="9"/>
      <c r="O365" s="9"/>
      <c r="P365" s="9"/>
      <c r="Q365" s="9"/>
      <c r="R365" s="9"/>
      <c r="S365" s="9"/>
      <c r="T365" s="9"/>
      <c r="U365" s="9"/>
      <c r="V365" s="9"/>
      <c r="W365" s="9"/>
      <c r="X365" s="9"/>
      <c r="Y365" s="9"/>
      <c r="Z365" s="9"/>
    </row>
    <row r="366" spans="1:26" ht="14.25" customHeight="1" x14ac:dyDescent="0.2">
      <c r="A366" s="9"/>
      <c r="B366" s="9"/>
      <c r="C366" s="9"/>
      <c r="D366" s="9"/>
      <c r="E366" s="9"/>
      <c r="F366" s="9"/>
      <c r="G366" s="9"/>
      <c r="H366" s="9"/>
      <c r="I366" s="9"/>
      <c r="J366" s="9"/>
      <c r="K366" s="9"/>
      <c r="L366" s="9"/>
      <c r="M366" s="9"/>
      <c r="N366" s="9"/>
      <c r="O366" s="9"/>
      <c r="P366" s="9"/>
      <c r="Q366" s="9"/>
      <c r="R366" s="9"/>
      <c r="S366" s="9"/>
      <c r="T366" s="9"/>
      <c r="U366" s="9"/>
      <c r="V366" s="9"/>
      <c r="W366" s="9"/>
      <c r="X366" s="9"/>
      <c r="Y366" s="9"/>
      <c r="Z366" s="9"/>
    </row>
    <row r="367" spans="1:26" ht="14.25" customHeight="1" x14ac:dyDescent="0.2">
      <c r="A367" s="9"/>
      <c r="B367" s="9"/>
      <c r="C367" s="9"/>
      <c r="D367" s="9"/>
      <c r="E367" s="9"/>
      <c r="F367" s="9"/>
      <c r="G367" s="9"/>
      <c r="H367" s="9"/>
      <c r="I367" s="9"/>
      <c r="J367" s="9"/>
      <c r="K367" s="9"/>
      <c r="L367" s="9"/>
      <c r="M367" s="9"/>
      <c r="N367" s="9"/>
      <c r="O367" s="9"/>
      <c r="P367" s="9"/>
      <c r="Q367" s="9"/>
      <c r="R367" s="9"/>
      <c r="S367" s="9"/>
      <c r="T367" s="9"/>
      <c r="U367" s="9"/>
      <c r="V367" s="9"/>
      <c r="W367" s="9"/>
      <c r="X367" s="9"/>
      <c r="Y367" s="9"/>
      <c r="Z367" s="9"/>
    </row>
    <row r="368" spans="1:26" ht="14.25" customHeight="1" x14ac:dyDescent="0.2">
      <c r="A368" s="9"/>
      <c r="B368" s="9"/>
      <c r="C368" s="9"/>
      <c r="D368" s="9"/>
      <c r="E368" s="9"/>
      <c r="F368" s="9"/>
      <c r="G368" s="9"/>
      <c r="H368" s="9"/>
      <c r="I368" s="9"/>
      <c r="J368" s="9"/>
      <c r="K368" s="9"/>
      <c r="L368" s="9"/>
      <c r="M368" s="9"/>
      <c r="N368" s="9"/>
      <c r="O368" s="9"/>
      <c r="P368" s="9"/>
      <c r="Q368" s="9"/>
      <c r="R368" s="9"/>
      <c r="S368" s="9"/>
      <c r="T368" s="9"/>
      <c r="U368" s="9"/>
      <c r="V368" s="9"/>
      <c r="W368" s="9"/>
      <c r="X368" s="9"/>
      <c r="Y368" s="9"/>
      <c r="Z368" s="9"/>
    </row>
    <row r="369" spans="1:26" ht="14.25" customHeight="1" x14ac:dyDescent="0.2">
      <c r="A369" s="9"/>
      <c r="B369" s="9"/>
      <c r="C369" s="9"/>
      <c r="D369" s="9"/>
      <c r="E369" s="9"/>
      <c r="F369" s="9"/>
      <c r="G369" s="9"/>
      <c r="H369" s="9"/>
      <c r="I369" s="9"/>
      <c r="J369" s="9"/>
      <c r="K369" s="9"/>
      <c r="L369" s="9"/>
      <c r="M369" s="9"/>
      <c r="N369" s="9"/>
      <c r="O369" s="9"/>
      <c r="P369" s="9"/>
      <c r="Q369" s="9"/>
      <c r="R369" s="9"/>
      <c r="S369" s="9"/>
      <c r="T369" s="9"/>
      <c r="U369" s="9"/>
      <c r="V369" s="9"/>
      <c r="W369" s="9"/>
      <c r="X369" s="9"/>
      <c r="Y369" s="9"/>
      <c r="Z369" s="9"/>
    </row>
    <row r="370" spans="1:26" ht="14.25" customHeight="1" x14ac:dyDescent="0.2">
      <c r="A370" s="9"/>
      <c r="B370" s="9"/>
      <c r="C370" s="9"/>
      <c r="D370" s="9"/>
      <c r="E370" s="9"/>
      <c r="F370" s="9"/>
      <c r="G370" s="9"/>
      <c r="H370" s="9"/>
      <c r="I370" s="9"/>
      <c r="J370" s="9"/>
      <c r="K370" s="9"/>
      <c r="L370" s="9"/>
      <c r="M370" s="9"/>
      <c r="N370" s="9"/>
      <c r="O370" s="9"/>
      <c r="P370" s="9"/>
      <c r="Q370" s="9"/>
      <c r="R370" s="9"/>
      <c r="S370" s="9"/>
      <c r="T370" s="9"/>
      <c r="U370" s="9"/>
      <c r="V370" s="9"/>
      <c r="W370" s="9"/>
      <c r="X370" s="9"/>
      <c r="Y370" s="9"/>
      <c r="Z370" s="9"/>
    </row>
    <row r="371" spans="1:26" ht="14.25" customHeight="1" x14ac:dyDescent="0.2">
      <c r="A371" s="9"/>
      <c r="B371" s="9"/>
      <c r="C371" s="9"/>
      <c r="D371" s="9"/>
      <c r="E371" s="9"/>
      <c r="F371" s="9"/>
      <c r="G371" s="9"/>
      <c r="H371" s="9"/>
      <c r="I371" s="9"/>
      <c r="J371" s="9"/>
      <c r="K371" s="9"/>
      <c r="L371" s="9"/>
      <c r="M371" s="9"/>
      <c r="N371" s="9"/>
      <c r="O371" s="9"/>
      <c r="P371" s="9"/>
      <c r="Q371" s="9"/>
      <c r="R371" s="9"/>
      <c r="S371" s="9"/>
      <c r="T371" s="9"/>
      <c r="U371" s="9"/>
      <c r="V371" s="9"/>
      <c r="W371" s="9"/>
      <c r="X371" s="9"/>
      <c r="Y371" s="9"/>
      <c r="Z371" s="9"/>
    </row>
    <row r="372" spans="1:26" ht="14.25" customHeight="1" x14ac:dyDescent="0.2">
      <c r="A372" s="9"/>
      <c r="B372" s="9"/>
      <c r="C372" s="9"/>
      <c r="D372" s="9"/>
      <c r="E372" s="9"/>
      <c r="F372" s="9"/>
      <c r="G372" s="9"/>
      <c r="H372" s="9"/>
      <c r="I372" s="9"/>
      <c r="J372" s="9"/>
      <c r="K372" s="9"/>
      <c r="L372" s="9"/>
      <c r="M372" s="9"/>
      <c r="N372" s="9"/>
      <c r="O372" s="9"/>
      <c r="P372" s="9"/>
      <c r="Q372" s="9"/>
      <c r="R372" s="9"/>
      <c r="S372" s="9"/>
      <c r="T372" s="9"/>
      <c r="U372" s="9"/>
      <c r="V372" s="9"/>
      <c r="W372" s="9"/>
      <c r="X372" s="9"/>
      <c r="Y372" s="9"/>
      <c r="Z372" s="9"/>
    </row>
    <row r="373" spans="1:26" ht="14.25" customHeight="1" x14ac:dyDescent="0.2">
      <c r="A373" s="9"/>
      <c r="B373" s="9"/>
      <c r="C373" s="9"/>
      <c r="D373" s="9"/>
      <c r="E373" s="9"/>
      <c r="F373" s="9"/>
      <c r="G373" s="9"/>
      <c r="H373" s="9"/>
      <c r="I373" s="9"/>
      <c r="J373" s="9"/>
      <c r="K373" s="9"/>
      <c r="L373" s="9"/>
      <c r="M373" s="9"/>
      <c r="N373" s="9"/>
      <c r="O373" s="9"/>
      <c r="P373" s="9"/>
      <c r="Q373" s="9"/>
      <c r="R373" s="9"/>
      <c r="S373" s="9"/>
      <c r="T373" s="9"/>
      <c r="U373" s="9"/>
      <c r="V373" s="9"/>
      <c r="W373" s="9"/>
      <c r="X373" s="9"/>
      <c r="Y373" s="9"/>
      <c r="Z373" s="9"/>
    </row>
    <row r="374" spans="1:26" ht="14.25" customHeight="1" x14ac:dyDescent="0.2">
      <c r="A374" s="9"/>
      <c r="B374" s="9"/>
      <c r="C374" s="9"/>
      <c r="D374" s="9"/>
      <c r="E374" s="9"/>
      <c r="F374" s="9"/>
      <c r="G374" s="9"/>
      <c r="H374" s="9"/>
      <c r="I374" s="9"/>
      <c r="J374" s="9"/>
      <c r="K374" s="9"/>
      <c r="L374" s="9"/>
      <c r="M374" s="9"/>
      <c r="N374" s="9"/>
      <c r="O374" s="9"/>
      <c r="P374" s="9"/>
      <c r="Q374" s="9"/>
      <c r="R374" s="9"/>
      <c r="S374" s="9"/>
      <c r="T374" s="9"/>
      <c r="U374" s="9"/>
      <c r="V374" s="9"/>
      <c r="W374" s="9"/>
      <c r="X374" s="9"/>
      <c r="Y374" s="9"/>
      <c r="Z374" s="9"/>
    </row>
    <row r="375" spans="1:26" ht="14.25" customHeight="1" x14ac:dyDescent="0.2">
      <c r="A375" s="9"/>
      <c r="B375" s="9"/>
      <c r="C375" s="9"/>
      <c r="D375" s="9"/>
      <c r="E375" s="9"/>
      <c r="F375" s="9"/>
      <c r="G375" s="9"/>
      <c r="H375" s="9"/>
      <c r="I375" s="9"/>
      <c r="J375" s="9"/>
      <c r="K375" s="9"/>
      <c r="L375" s="9"/>
      <c r="M375" s="9"/>
      <c r="N375" s="9"/>
      <c r="O375" s="9"/>
      <c r="P375" s="9"/>
      <c r="Q375" s="9"/>
      <c r="R375" s="9"/>
      <c r="S375" s="9"/>
      <c r="T375" s="9"/>
      <c r="U375" s="9"/>
      <c r="V375" s="9"/>
      <c r="W375" s="9"/>
      <c r="X375" s="9"/>
      <c r="Y375" s="9"/>
      <c r="Z375" s="9"/>
    </row>
    <row r="376" spans="1:26" ht="14.25" customHeight="1" x14ac:dyDescent="0.2">
      <c r="A376" s="9"/>
      <c r="B376" s="9"/>
      <c r="C376" s="9"/>
      <c r="D376" s="9"/>
      <c r="E376" s="9"/>
      <c r="F376" s="9"/>
      <c r="G376" s="9"/>
      <c r="H376" s="9"/>
      <c r="I376" s="9"/>
      <c r="J376" s="9"/>
      <c r="K376" s="9"/>
      <c r="L376" s="9"/>
      <c r="M376" s="9"/>
      <c r="N376" s="9"/>
      <c r="O376" s="9"/>
      <c r="P376" s="9"/>
      <c r="Q376" s="9"/>
      <c r="R376" s="9"/>
      <c r="S376" s="9"/>
      <c r="T376" s="9"/>
      <c r="U376" s="9"/>
      <c r="V376" s="9"/>
      <c r="W376" s="9"/>
      <c r="X376" s="9"/>
      <c r="Y376" s="9"/>
      <c r="Z376" s="9"/>
    </row>
    <row r="377" spans="1:26" ht="14.25" customHeight="1" x14ac:dyDescent="0.2">
      <c r="A377" s="9"/>
      <c r="B377" s="9"/>
      <c r="C377" s="9"/>
      <c r="D377" s="9"/>
      <c r="E377" s="9"/>
      <c r="F377" s="9"/>
      <c r="G377" s="9"/>
      <c r="H377" s="9"/>
      <c r="I377" s="9"/>
      <c r="J377" s="9"/>
      <c r="K377" s="9"/>
      <c r="L377" s="9"/>
      <c r="M377" s="9"/>
      <c r="N377" s="9"/>
      <c r="O377" s="9"/>
      <c r="P377" s="9"/>
      <c r="Q377" s="9"/>
      <c r="R377" s="9"/>
      <c r="S377" s="9"/>
      <c r="T377" s="9"/>
      <c r="U377" s="9"/>
      <c r="V377" s="9"/>
      <c r="W377" s="9"/>
      <c r="X377" s="9"/>
      <c r="Y377" s="9"/>
      <c r="Z377" s="9"/>
    </row>
    <row r="378" spans="1:26" ht="14.25" customHeight="1" x14ac:dyDescent="0.2">
      <c r="A378" s="9"/>
      <c r="B378" s="9"/>
      <c r="C378" s="9"/>
      <c r="D378" s="9"/>
      <c r="E378" s="9"/>
      <c r="F378" s="9"/>
      <c r="G378" s="9"/>
      <c r="H378" s="9"/>
      <c r="I378" s="9"/>
      <c r="J378" s="9"/>
      <c r="K378" s="9"/>
      <c r="L378" s="9"/>
      <c r="M378" s="9"/>
      <c r="N378" s="9"/>
      <c r="O378" s="9"/>
      <c r="P378" s="9"/>
      <c r="Q378" s="9"/>
      <c r="R378" s="9"/>
      <c r="S378" s="9"/>
      <c r="T378" s="9"/>
      <c r="U378" s="9"/>
      <c r="V378" s="9"/>
      <c r="W378" s="9"/>
      <c r="X378" s="9"/>
      <c r="Y378" s="9"/>
      <c r="Z378" s="9"/>
    </row>
    <row r="379" spans="1:26" ht="14.25" customHeight="1" x14ac:dyDescent="0.2">
      <c r="A379" s="9"/>
      <c r="B379" s="9"/>
      <c r="C379" s="9"/>
      <c r="D379" s="9"/>
      <c r="E379" s="9"/>
      <c r="F379" s="9"/>
      <c r="G379" s="9"/>
      <c r="H379" s="9"/>
      <c r="I379" s="9"/>
      <c r="J379" s="9"/>
      <c r="K379" s="9"/>
      <c r="L379" s="9"/>
      <c r="M379" s="9"/>
      <c r="N379" s="9"/>
      <c r="O379" s="9"/>
      <c r="P379" s="9"/>
      <c r="Q379" s="9"/>
      <c r="R379" s="9"/>
      <c r="S379" s="9"/>
      <c r="T379" s="9"/>
      <c r="U379" s="9"/>
      <c r="V379" s="9"/>
      <c r="W379" s="9"/>
      <c r="X379" s="9"/>
      <c r="Y379" s="9"/>
      <c r="Z379" s="9"/>
    </row>
    <row r="380" spans="1:26" ht="14.25" customHeight="1" x14ac:dyDescent="0.2">
      <c r="A380" s="9"/>
      <c r="B380" s="9"/>
      <c r="C380" s="9"/>
      <c r="D380" s="9"/>
      <c r="E380" s="9"/>
      <c r="F380" s="9"/>
      <c r="G380" s="9"/>
      <c r="H380" s="9"/>
      <c r="I380" s="9"/>
      <c r="J380" s="9"/>
      <c r="K380" s="9"/>
      <c r="L380" s="9"/>
      <c r="M380" s="9"/>
      <c r="N380" s="9"/>
      <c r="O380" s="9"/>
      <c r="P380" s="9"/>
      <c r="Q380" s="9"/>
      <c r="R380" s="9"/>
      <c r="S380" s="9"/>
      <c r="T380" s="9"/>
      <c r="U380" s="9"/>
      <c r="V380" s="9"/>
      <c r="W380" s="9"/>
      <c r="X380" s="9"/>
      <c r="Y380" s="9"/>
      <c r="Z380" s="9"/>
    </row>
    <row r="381" spans="1:26" ht="14.25" customHeight="1" x14ac:dyDescent="0.2">
      <c r="A381" s="9"/>
      <c r="B381" s="9"/>
      <c r="C381" s="9"/>
      <c r="D381" s="9"/>
      <c r="E381" s="9"/>
      <c r="F381" s="9"/>
      <c r="G381" s="9"/>
      <c r="H381" s="9"/>
      <c r="I381" s="9"/>
      <c r="J381" s="9"/>
      <c r="K381" s="9"/>
      <c r="L381" s="9"/>
      <c r="M381" s="9"/>
      <c r="N381" s="9"/>
      <c r="O381" s="9"/>
      <c r="P381" s="9"/>
      <c r="Q381" s="9"/>
      <c r="R381" s="9"/>
      <c r="S381" s="9"/>
      <c r="T381" s="9"/>
      <c r="U381" s="9"/>
      <c r="V381" s="9"/>
      <c r="W381" s="9"/>
      <c r="X381" s="9"/>
      <c r="Y381" s="9"/>
      <c r="Z381" s="9"/>
    </row>
    <row r="382" spans="1:26" ht="14.25" customHeight="1" x14ac:dyDescent="0.2">
      <c r="A382" s="9"/>
      <c r="B382" s="9"/>
      <c r="C382" s="9"/>
      <c r="D382" s="9"/>
      <c r="E382" s="9"/>
      <c r="F382" s="9"/>
      <c r="G382" s="9"/>
      <c r="H382" s="9"/>
      <c r="I382" s="9"/>
      <c r="J382" s="9"/>
      <c r="K382" s="9"/>
      <c r="L382" s="9"/>
      <c r="M382" s="9"/>
      <c r="N382" s="9"/>
      <c r="O382" s="9"/>
      <c r="P382" s="9"/>
      <c r="Q382" s="9"/>
      <c r="R382" s="9"/>
      <c r="S382" s="9"/>
      <c r="T382" s="9"/>
      <c r="U382" s="9"/>
      <c r="V382" s="9"/>
      <c r="W382" s="9"/>
      <c r="X382" s="9"/>
      <c r="Y382" s="9"/>
      <c r="Z382" s="9"/>
    </row>
    <row r="383" spans="1:26" ht="14.25" customHeight="1" x14ac:dyDescent="0.2">
      <c r="A383" s="9"/>
      <c r="B383" s="9"/>
      <c r="C383" s="9"/>
      <c r="D383" s="9"/>
      <c r="E383" s="9"/>
      <c r="F383" s="9"/>
      <c r="G383" s="9"/>
      <c r="H383" s="9"/>
      <c r="I383" s="9"/>
      <c r="J383" s="9"/>
      <c r="K383" s="9"/>
      <c r="L383" s="9"/>
      <c r="M383" s="9"/>
      <c r="N383" s="9"/>
      <c r="O383" s="9"/>
      <c r="P383" s="9"/>
      <c r="Q383" s="9"/>
      <c r="R383" s="9"/>
      <c r="S383" s="9"/>
      <c r="T383" s="9"/>
      <c r="U383" s="9"/>
      <c r="V383" s="9"/>
      <c r="W383" s="9"/>
      <c r="X383" s="9"/>
      <c r="Y383" s="9"/>
      <c r="Z383" s="9"/>
    </row>
    <row r="384" spans="1:26" ht="14.25" customHeight="1" x14ac:dyDescent="0.2">
      <c r="A384" s="9"/>
      <c r="B384" s="9"/>
      <c r="C384" s="9"/>
      <c r="D384" s="9"/>
      <c r="E384" s="9"/>
      <c r="F384" s="9"/>
      <c r="G384" s="9"/>
      <c r="H384" s="9"/>
      <c r="I384" s="9"/>
      <c r="J384" s="9"/>
      <c r="K384" s="9"/>
      <c r="L384" s="9"/>
      <c r="M384" s="9"/>
      <c r="N384" s="9"/>
      <c r="O384" s="9"/>
      <c r="P384" s="9"/>
      <c r="Q384" s="9"/>
      <c r="R384" s="9"/>
      <c r="S384" s="9"/>
      <c r="T384" s="9"/>
      <c r="U384" s="9"/>
      <c r="V384" s="9"/>
      <c r="W384" s="9"/>
      <c r="X384" s="9"/>
      <c r="Y384" s="9"/>
      <c r="Z384" s="9"/>
    </row>
    <row r="385" spans="1:26" ht="14.25" customHeight="1" x14ac:dyDescent="0.2">
      <c r="A385" s="9"/>
      <c r="B385" s="9"/>
      <c r="C385" s="9"/>
      <c r="D385" s="9"/>
      <c r="E385" s="9"/>
      <c r="F385" s="9"/>
      <c r="G385" s="9"/>
      <c r="H385" s="9"/>
      <c r="I385" s="9"/>
      <c r="J385" s="9"/>
      <c r="K385" s="9"/>
      <c r="L385" s="9"/>
      <c r="M385" s="9"/>
      <c r="N385" s="9"/>
      <c r="O385" s="9"/>
      <c r="P385" s="9"/>
      <c r="Q385" s="9"/>
      <c r="R385" s="9"/>
      <c r="S385" s="9"/>
      <c r="T385" s="9"/>
      <c r="U385" s="9"/>
      <c r="V385" s="9"/>
      <c r="W385" s="9"/>
      <c r="X385" s="9"/>
      <c r="Y385" s="9"/>
      <c r="Z385" s="9"/>
    </row>
    <row r="386" spans="1:26" ht="14.25" customHeight="1" x14ac:dyDescent="0.2">
      <c r="A386" s="9"/>
      <c r="B386" s="9"/>
      <c r="C386" s="9"/>
      <c r="D386" s="9"/>
      <c r="E386" s="9"/>
      <c r="F386" s="9"/>
      <c r="G386" s="9"/>
      <c r="H386" s="9"/>
      <c r="I386" s="9"/>
      <c r="J386" s="9"/>
      <c r="K386" s="9"/>
      <c r="L386" s="9"/>
      <c r="M386" s="9"/>
      <c r="N386" s="9"/>
      <c r="O386" s="9"/>
      <c r="P386" s="9"/>
      <c r="Q386" s="9"/>
      <c r="R386" s="9"/>
      <c r="S386" s="9"/>
      <c r="T386" s="9"/>
      <c r="U386" s="9"/>
      <c r="V386" s="9"/>
      <c r="W386" s="9"/>
      <c r="X386" s="9"/>
      <c r="Y386" s="9"/>
      <c r="Z386" s="9"/>
    </row>
    <row r="387" spans="1:26" ht="14.25" customHeight="1" x14ac:dyDescent="0.2">
      <c r="A387" s="9"/>
      <c r="B387" s="9"/>
      <c r="C387" s="9"/>
      <c r="D387" s="9"/>
      <c r="E387" s="9"/>
      <c r="F387" s="9"/>
      <c r="G387" s="9"/>
      <c r="H387" s="9"/>
      <c r="I387" s="9"/>
      <c r="J387" s="9"/>
      <c r="K387" s="9"/>
      <c r="L387" s="9"/>
      <c r="M387" s="9"/>
      <c r="N387" s="9"/>
      <c r="O387" s="9"/>
      <c r="P387" s="9"/>
      <c r="Q387" s="9"/>
      <c r="R387" s="9"/>
      <c r="S387" s="9"/>
      <c r="T387" s="9"/>
      <c r="U387" s="9"/>
      <c r="V387" s="9"/>
      <c r="W387" s="9"/>
      <c r="X387" s="9"/>
      <c r="Y387" s="9"/>
      <c r="Z387" s="9"/>
    </row>
    <row r="388" spans="1:26" ht="14.25" customHeight="1" x14ac:dyDescent="0.2">
      <c r="A388" s="9"/>
      <c r="B388" s="9"/>
      <c r="C388" s="9"/>
      <c r="D388" s="9"/>
      <c r="E388" s="9"/>
      <c r="F388" s="9"/>
      <c r="G388" s="9"/>
      <c r="H388" s="9"/>
      <c r="I388" s="9"/>
      <c r="J388" s="9"/>
      <c r="K388" s="9"/>
      <c r="L388" s="9"/>
      <c r="M388" s="9"/>
      <c r="N388" s="9"/>
      <c r="O388" s="9"/>
      <c r="P388" s="9"/>
      <c r="Q388" s="9"/>
      <c r="R388" s="9"/>
      <c r="S388" s="9"/>
      <c r="T388" s="9"/>
      <c r="U388" s="9"/>
      <c r="V388" s="9"/>
      <c r="W388" s="9"/>
      <c r="X388" s="9"/>
      <c r="Y388" s="9"/>
      <c r="Z388" s="9"/>
    </row>
    <row r="389" spans="1:26" ht="14.25" customHeight="1" x14ac:dyDescent="0.2">
      <c r="A389" s="9"/>
      <c r="B389" s="9"/>
      <c r="C389" s="9"/>
      <c r="D389" s="9"/>
      <c r="E389" s="9"/>
      <c r="F389" s="9"/>
      <c r="G389" s="9"/>
      <c r="H389" s="9"/>
      <c r="I389" s="9"/>
      <c r="J389" s="9"/>
      <c r="K389" s="9"/>
      <c r="L389" s="9"/>
      <c r="M389" s="9"/>
      <c r="N389" s="9"/>
      <c r="O389" s="9"/>
      <c r="P389" s="9"/>
      <c r="Q389" s="9"/>
      <c r="R389" s="9"/>
      <c r="S389" s="9"/>
      <c r="T389" s="9"/>
      <c r="U389" s="9"/>
      <c r="V389" s="9"/>
      <c r="W389" s="9"/>
      <c r="X389" s="9"/>
      <c r="Y389" s="9"/>
      <c r="Z389" s="9"/>
    </row>
    <row r="390" spans="1:26" ht="14.25" customHeight="1" x14ac:dyDescent="0.2">
      <c r="A390" s="9"/>
      <c r="B390" s="9"/>
      <c r="C390" s="9"/>
      <c r="D390" s="9"/>
      <c r="E390" s="9"/>
      <c r="F390" s="9"/>
      <c r="G390" s="9"/>
      <c r="H390" s="9"/>
      <c r="I390" s="9"/>
      <c r="J390" s="9"/>
      <c r="K390" s="9"/>
      <c r="L390" s="9"/>
      <c r="M390" s="9"/>
      <c r="N390" s="9"/>
      <c r="O390" s="9"/>
      <c r="P390" s="9"/>
      <c r="Q390" s="9"/>
      <c r="R390" s="9"/>
      <c r="S390" s="9"/>
      <c r="T390" s="9"/>
      <c r="U390" s="9"/>
      <c r="V390" s="9"/>
      <c r="W390" s="9"/>
      <c r="X390" s="9"/>
      <c r="Y390" s="9"/>
      <c r="Z390" s="9"/>
    </row>
    <row r="391" spans="1:26" ht="14.25" customHeight="1" x14ac:dyDescent="0.2">
      <c r="A391" s="9"/>
      <c r="B391" s="9"/>
      <c r="C391" s="9"/>
      <c r="D391" s="9"/>
      <c r="E391" s="9"/>
      <c r="F391" s="9"/>
      <c r="G391" s="9"/>
      <c r="H391" s="9"/>
      <c r="I391" s="9"/>
      <c r="J391" s="9"/>
      <c r="K391" s="9"/>
      <c r="L391" s="9"/>
      <c r="M391" s="9"/>
      <c r="N391" s="9"/>
      <c r="O391" s="9"/>
      <c r="P391" s="9"/>
      <c r="Q391" s="9"/>
      <c r="R391" s="9"/>
      <c r="S391" s="9"/>
      <c r="T391" s="9"/>
      <c r="U391" s="9"/>
      <c r="V391" s="9"/>
      <c r="W391" s="9"/>
      <c r="X391" s="9"/>
      <c r="Y391" s="9"/>
      <c r="Z391" s="9"/>
    </row>
    <row r="392" spans="1:26" ht="14.25" customHeight="1" x14ac:dyDescent="0.2">
      <c r="A392" s="9"/>
      <c r="B392" s="9"/>
      <c r="C392" s="9"/>
      <c r="D392" s="9"/>
      <c r="E392" s="9"/>
      <c r="F392" s="9"/>
      <c r="G392" s="9"/>
      <c r="H392" s="9"/>
      <c r="I392" s="9"/>
      <c r="J392" s="9"/>
      <c r="K392" s="9"/>
      <c r="L392" s="9"/>
      <c r="M392" s="9"/>
      <c r="N392" s="9"/>
      <c r="O392" s="9"/>
      <c r="P392" s="9"/>
      <c r="Q392" s="9"/>
      <c r="R392" s="9"/>
      <c r="S392" s="9"/>
      <c r="T392" s="9"/>
      <c r="U392" s="9"/>
      <c r="V392" s="9"/>
      <c r="W392" s="9"/>
      <c r="X392" s="9"/>
      <c r="Y392" s="9"/>
      <c r="Z392" s="9"/>
    </row>
    <row r="393" spans="1:26" ht="14.25" customHeight="1" x14ac:dyDescent="0.2">
      <c r="A393" s="9"/>
      <c r="B393" s="9"/>
      <c r="C393" s="9"/>
      <c r="D393" s="9"/>
      <c r="E393" s="9"/>
      <c r="F393" s="9"/>
      <c r="G393" s="9"/>
      <c r="H393" s="9"/>
      <c r="I393" s="9"/>
      <c r="J393" s="9"/>
      <c r="K393" s="9"/>
      <c r="L393" s="9"/>
      <c r="M393" s="9"/>
      <c r="N393" s="9"/>
      <c r="O393" s="9"/>
      <c r="P393" s="9"/>
      <c r="Q393" s="9"/>
      <c r="R393" s="9"/>
      <c r="S393" s="9"/>
      <c r="T393" s="9"/>
      <c r="U393" s="9"/>
      <c r="V393" s="9"/>
      <c r="W393" s="9"/>
      <c r="X393" s="9"/>
      <c r="Y393" s="9"/>
      <c r="Z393" s="9"/>
    </row>
    <row r="394" spans="1:26" ht="14.25" customHeight="1" x14ac:dyDescent="0.2">
      <c r="A394" s="9"/>
      <c r="B394" s="9"/>
      <c r="C394" s="9"/>
      <c r="D394" s="9"/>
      <c r="E394" s="9"/>
      <c r="F394" s="9"/>
      <c r="G394" s="9"/>
      <c r="H394" s="9"/>
      <c r="I394" s="9"/>
      <c r="J394" s="9"/>
      <c r="K394" s="9"/>
      <c r="L394" s="9"/>
      <c r="M394" s="9"/>
      <c r="N394" s="9"/>
      <c r="O394" s="9"/>
      <c r="P394" s="9"/>
      <c r="Q394" s="9"/>
      <c r="R394" s="9"/>
      <c r="S394" s="9"/>
      <c r="T394" s="9"/>
      <c r="U394" s="9"/>
      <c r="V394" s="9"/>
      <c r="W394" s="9"/>
      <c r="X394" s="9"/>
      <c r="Y394" s="9"/>
      <c r="Z394" s="9"/>
    </row>
    <row r="395" spans="1:26" ht="14.25" customHeight="1" x14ac:dyDescent="0.2">
      <c r="A395" s="9"/>
      <c r="B395" s="9"/>
      <c r="C395" s="9"/>
      <c r="D395" s="9"/>
      <c r="E395" s="9"/>
      <c r="F395" s="9"/>
      <c r="G395" s="9"/>
      <c r="H395" s="9"/>
      <c r="I395" s="9"/>
      <c r="J395" s="9"/>
      <c r="K395" s="9"/>
      <c r="L395" s="9"/>
      <c r="M395" s="9"/>
      <c r="N395" s="9"/>
      <c r="O395" s="9"/>
      <c r="P395" s="9"/>
      <c r="Q395" s="9"/>
      <c r="R395" s="9"/>
      <c r="S395" s="9"/>
      <c r="T395" s="9"/>
      <c r="U395" s="9"/>
      <c r="V395" s="9"/>
      <c r="W395" s="9"/>
      <c r="X395" s="9"/>
      <c r="Y395" s="9"/>
      <c r="Z395" s="9"/>
    </row>
    <row r="396" spans="1:26" ht="14.25" customHeight="1" x14ac:dyDescent="0.2">
      <c r="A396" s="9"/>
      <c r="B396" s="9"/>
      <c r="C396" s="9"/>
      <c r="D396" s="9"/>
      <c r="E396" s="9"/>
      <c r="F396" s="9"/>
      <c r="G396" s="9"/>
      <c r="H396" s="9"/>
      <c r="I396" s="9"/>
      <c r="J396" s="9"/>
      <c r="K396" s="9"/>
      <c r="L396" s="9"/>
      <c r="M396" s="9"/>
      <c r="N396" s="9"/>
      <c r="O396" s="9"/>
      <c r="P396" s="9"/>
      <c r="Q396" s="9"/>
      <c r="R396" s="9"/>
      <c r="S396" s="9"/>
      <c r="T396" s="9"/>
      <c r="U396" s="9"/>
      <c r="V396" s="9"/>
      <c r="W396" s="9"/>
      <c r="X396" s="9"/>
      <c r="Y396" s="9"/>
      <c r="Z396" s="9"/>
    </row>
    <row r="397" spans="1:26" ht="14.25" customHeight="1" x14ac:dyDescent="0.2">
      <c r="A397" s="9"/>
      <c r="B397" s="9"/>
      <c r="C397" s="9"/>
      <c r="D397" s="9"/>
      <c r="E397" s="9"/>
      <c r="F397" s="9"/>
      <c r="G397" s="9"/>
      <c r="H397" s="9"/>
      <c r="I397" s="9"/>
      <c r="J397" s="9"/>
      <c r="K397" s="9"/>
      <c r="L397" s="9"/>
      <c r="M397" s="9"/>
      <c r="N397" s="9"/>
      <c r="O397" s="9"/>
      <c r="P397" s="9"/>
      <c r="Q397" s="9"/>
      <c r="R397" s="9"/>
      <c r="S397" s="9"/>
      <c r="T397" s="9"/>
      <c r="U397" s="9"/>
      <c r="V397" s="9"/>
      <c r="W397" s="9"/>
      <c r="X397" s="9"/>
      <c r="Y397" s="9"/>
      <c r="Z397" s="9"/>
    </row>
    <row r="398" spans="1:26" ht="14.25" customHeight="1" x14ac:dyDescent="0.2">
      <c r="A398" s="9"/>
      <c r="B398" s="9"/>
      <c r="C398" s="9"/>
      <c r="D398" s="9"/>
      <c r="E398" s="9"/>
      <c r="F398" s="9"/>
      <c r="G398" s="9"/>
      <c r="H398" s="9"/>
      <c r="I398" s="9"/>
      <c r="J398" s="9"/>
      <c r="K398" s="9"/>
      <c r="L398" s="9"/>
      <c r="M398" s="9"/>
      <c r="N398" s="9"/>
      <c r="O398" s="9"/>
      <c r="P398" s="9"/>
      <c r="Q398" s="9"/>
      <c r="R398" s="9"/>
      <c r="S398" s="9"/>
      <c r="T398" s="9"/>
      <c r="U398" s="9"/>
      <c r="V398" s="9"/>
      <c r="W398" s="9"/>
      <c r="X398" s="9"/>
      <c r="Y398" s="9"/>
      <c r="Z398" s="9"/>
    </row>
    <row r="399" spans="1:26" ht="14.25" customHeight="1" x14ac:dyDescent="0.2">
      <c r="A399" s="9"/>
      <c r="B399" s="9"/>
      <c r="C399" s="9"/>
      <c r="D399" s="9"/>
      <c r="E399" s="9"/>
      <c r="F399" s="9"/>
      <c r="G399" s="9"/>
      <c r="H399" s="9"/>
      <c r="I399" s="9"/>
      <c r="J399" s="9"/>
      <c r="K399" s="9"/>
      <c r="L399" s="9"/>
      <c r="M399" s="9"/>
      <c r="N399" s="9"/>
      <c r="O399" s="9"/>
      <c r="P399" s="9"/>
      <c r="Q399" s="9"/>
      <c r="R399" s="9"/>
      <c r="S399" s="9"/>
      <c r="T399" s="9"/>
      <c r="U399" s="9"/>
      <c r="V399" s="9"/>
      <c r="W399" s="9"/>
      <c r="X399" s="9"/>
      <c r="Y399" s="9"/>
      <c r="Z399" s="9"/>
    </row>
    <row r="400" spans="1:26" ht="14.25" customHeight="1" x14ac:dyDescent="0.2">
      <c r="A400" s="9"/>
      <c r="B400" s="9"/>
      <c r="C400" s="9"/>
      <c r="D400" s="9"/>
      <c r="E400" s="9"/>
      <c r="F400" s="9"/>
      <c r="G400" s="9"/>
      <c r="H400" s="9"/>
      <c r="I400" s="9"/>
      <c r="J400" s="9"/>
      <c r="K400" s="9"/>
      <c r="L400" s="9"/>
      <c r="M400" s="9"/>
      <c r="N400" s="9"/>
      <c r="O400" s="9"/>
      <c r="P400" s="9"/>
      <c r="Q400" s="9"/>
      <c r="R400" s="9"/>
      <c r="S400" s="9"/>
      <c r="T400" s="9"/>
      <c r="U400" s="9"/>
      <c r="V400" s="9"/>
      <c r="W400" s="9"/>
      <c r="X400" s="9"/>
      <c r="Y400" s="9"/>
      <c r="Z400" s="9"/>
    </row>
    <row r="401" spans="1:26" ht="14.25" customHeight="1" x14ac:dyDescent="0.2">
      <c r="A401" s="9"/>
      <c r="B401" s="9"/>
      <c r="C401" s="9"/>
      <c r="D401" s="9"/>
      <c r="E401" s="9"/>
      <c r="F401" s="9"/>
      <c r="G401" s="9"/>
      <c r="H401" s="9"/>
      <c r="I401" s="9"/>
      <c r="J401" s="9"/>
      <c r="K401" s="9"/>
      <c r="L401" s="9"/>
      <c r="M401" s="9"/>
      <c r="N401" s="9"/>
      <c r="O401" s="9"/>
      <c r="P401" s="9"/>
      <c r="Q401" s="9"/>
      <c r="R401" s="9"/>
      <c r="S401" s="9"/>
      <c r="T401" s="9"/>
      <c r="U401" s="9"/>
      <c r="V401" s="9"/>
      <c r="W401" s="9"/>
      <c r="X401" s="9"/>
      <c r="Y401" s="9"/>
      <c r="Z401" s="9"/>
    </row>
    <row r="402" spans="1:26" ht="14.25" customHeight="1" x14ac:dyDescent="0.2">
      <c r="A402" s="9"/>
      <c r="B402" s="9"/>
      <c r="C402" s="9"/>
      <c r="D402" s="9"/>
      <c r="E402" s="9"/>
      <c r="F402" s="9"/>
      <c r="G402" s="9"/>
      <c r="H402" s="9"/>
      <c r="I402" s="9"/>
      <c r="J402" s="9"/>
      <c r="K402" s="9"/>
      <c r="L402" s="9"/>
      <c r="M402" s="9"/>
      <c r="N402" s="9"/>
      <c r="O402" s="9"/>
      <c r="P402" s="9"/>
      <c r="Q402" s="9"/>
      <c r="R402" s="9"/>
      <c r="S402" s="9"/>
      <c r="T402" s="9"/>
      <c r="U402" s="9"/>
      <c r="V402" s="9"/>
      <c r="W402" s="9"/>
      <c r="X402" s="9"/>
      <c r="Y402" s="9"/>
      <c r="Z402" s="9"/>
    </row>
    <row r="403" spans="1:26" ht="14.25" customHeight="1" x14ac:dyDescent="0.2">
      <c r="A403" s="9"/>
      <c r="B403" s="9"/>
      <c r="C403" s="9"/>
      <c r="D403" s="9"/>
      <c r="E403" s="9"/>
      <c r="F403" s="9"/>
      <c r="G403" s="9"/>
      <c r="H403" s="9"/>
      <c r="I403" s="9"/>
      <c r="J403" s="9"/>
      <c r="K403" s="9"/>
      <c r="L403" s="9"/>
      <c r="M403" s="9"/>
      <c r="N403" s="9"/>
      <c r="O403" s="9"/>
      <c r="P403" s="9"/>
      <c r="Q403" s="9"/>
      <c r="R403" s="9"/>
      <c r="S403" s="9"/>
      <c r="T403" s="9"/>
      <c r="U403" s="9"/>
      <c r="V403" s="9"/>
      <c r="W403" s="9"/>
      <c r="X403" s="9"/>
      <c r="Y403" s="9"/>
      <c r="Z403" s="9"/>
    </row>
    <row r="404" spans="1:26" ht="14.25" customHeight="1" x14ac:dyDescent="0.2">
      <c r="A404" s="9"/>
      <c r="B404" s="9"/>
      <c r="C404" s="9"/>
      <c r="D404" s="9"/>
      <c r="E404" s="9"/>
      <c r="F404" s="9"/>
      <c r="G404" s="9"/>
      <c r="H404" s="9"/>
      <c r="I404" s="9"/>
      <c r="J404" s="9"/>
      <c r="K404" s="9"/>
      <c r="L404" s="9"/>
      <c r="M404" s="9"/>
      <c r="N404" s="9"/>
      <c r="O404" s="9"/>
      <c r="P404" s="9"/>
      <c r="Q404" s="9"/>
      <c r="R404" s="9"/>
      <c r="S404" s="9"/>
      <c r="T404" s="9"/>
      <c r="U404" s="9"/>
      <c r="V404" s="9"/>
      <c r="W404" s="9"/>
      <c r="X404" s="9"/>
      <c r="Y404" s="9"/>
      <c r="Z404" s="9"/>
    </row>
    <row r="405" spans="1:26" ht="14.25" customHeight="1" x14ac:dyDescent="0.2">
      <c r="A405" s="9"/>
      <c r="B405" s="9"/>
      <c r="C405" s="9"/>
      <c r="D405" s="9"/>
      <c r="E405" s="9"/>
      <c r="F405" s="9"/>
      <c r="G405" s="9"/>
      <c r="H405" s="9"/>
      <c r="I405" s="9"/>
      <c r="J405" s="9"/>
      <c r="K405" s="9"/>
      <c r="L405" s="9"/>
      <c r="M405" s="9"/>
      <c r="N405" s="9"/>
      <c r="O405" s="9"/>
      <c r="P405" s="9"/>
      <c r="Q405" s="9"/>
      <c r="R405" s="9"/>
      <c r="S405" s="9"/>
      <c r="T405" s="9"/>
      <c r="U405" s="9"/>
      <c r="V405" s="9"/>
      <c r="W405" s="9"/>
      <c r="X405" s="9"/>
      <c r="Y405" s="9"/>
      <c r="Z405" s="9"/>
    </row>
    <row r="406" spans="1:26" ht="14.25" customHeight="1" x14ac:dyDescent="0.2">
      <c r="A406" s="9"/>
      <c r="B406" s="9"/>
      <c r="C406" s="9"/>
      <c r="D406" s="9"/>
      <c r="E406" s="9"/>
      <c r="F406" s="9"/>
      <c r="G406" s="9"/>
      <c r="H406" s="9"/>
      <c r="I406" s="9"/>
      <c r="J406" s="9"/>
      <c r="K406" s="9"/>
      <c r="L406" s="9"/>
      <c r="M406" s="9"/>
      <c r="N406" s="9"/>
      <c r="O406" s="9"/>
      <c r="P406" s="9"/>
      <c r="Q406" s="9"/>
      <c r="R406" s="9"/>
      <c r="S406" s="9"/>
      <c r="T406" s="9"/>
      <c r="U406" s="9"/>
      <c r="V406" s="9"/>
      <c r="W406" s="9"/>
      <c r="X406" s="9"/>
      <c r="Y406" s="9"/>
      <c r="Z406" s="9"/>
    </row>
    <row r="407" spans="1:26" ht="14.25" customHeight="1" x14ac:dyDescent="0.2">
      <c r="A407" s="9"/>
      <c r="B407" s="9"/>
      <c r="C407" s="9"/>
      <c r="D407" s="9"/>
      <c r="E407" s="9"/>
      <c r="F407" s="9"/>
      <c r="G407" s="9"/>
      <c r="H407" s="9"/>
      <c r="I407" s="9"/>
      <c r="J407" s="9"/>
      <c r="K407" s="9"/>
      <c r="L407" s="9"/>
      <c r="M407" s="9"/>
      <c r="N407" s="9"/>
      <c r="O407" s="9"/>
      <c r="P407" s="9"/>
      <c r="Q407" s="9"/>
      <c r="R407" s="9"/>
      <c r="S407" s="9"/>
      <c r="T407" s="9"/>
      <c r="U407" s="9"/>
      <c r="V407" s="9"/>
      <c r="W407" s="9"/>
      <c r="X407" s="9"/>
      <c r="Y407" s="9"/>
      <c r="Z407" s="9"/>
    </row>
    <row r="408" spans="1:26" ht="14.25" customHeight="1" x14ac:dyDescent="0.2">
      <c r="A408" s="9"/>
      <c r="B408" s="9"/>
      <c r="C408" s="9"/>
      <c r="D408" s="9"/>
      <c r="E408" s="9"/>
      <c r="F408" s="9"/>
      <c r="G408" s="9"/>
      <c r="H408" s="9"/>
      <c r="I408" s="9"/>
      <c r="J408" s="9"/>
      <c r="K408" s="9"/>
      <c r="L408" s="9"/>
      <c r="M408" s="9"/>
      <c r="N408" s="9"/>
      <c r="O408" s="9"/>
      <c r="P408" s="9"/>
      <c r="Q408" s="9"/>
      <c r="R408" s="9"/>
      <c r="S408" s="9"/>
      <c r="T408" s="9"/>
      <c r="U408" s="9"/>
      <c r="V408" s="9"/>
      <c r="W408" s="9"/>
      <c r="X408" s="9"/>
      <c r="Y408" s="9"/>
      <c r="Z408" s="9"/>
    </row>
    <row r="409" spans="1:26" ht="14.25" customHeight="1" x14ac:dyDescent="0.2">
      <c r="A409" s="9"/>
      <c r="B409" s="9"/>
      <c r="C409" s="9"/>
      <c r="D409" s="9"/>
      <c r="E409" s="9"/>
      <c r="F409" s="9"/>
      <c r="G409" s="9"/>
      <c r="H409" s="9"/>
      <c r="I409" s="9"/>
      <c r="J409" s="9"/>
      <c r="K409" s="9"/>
      <c r="L409" s="9"/>
      <c r="M409" s="9"/>
      <c r="N409" s="9"/>
      <c r="O409" s="9"/>
      <c r="P409" s="9"/>
      <c r="Q409" s="9"/>
      <c r="R409" s="9"/>
      <c r="S409" s="9"/>
      <c r="T409" s="9"/>
      <c r="U409" s="9"/>
      <c r="V409" s="9"/>
      <c r="W409" s="9"/>
      <c r="X409" s="9"/>
      <c r="Y409" s="9"/>
      <c r="Z409" s="9"/>
    </row>
    <row r="410" spans="1:26" ht="14.25" customHeight="1" x14ac:dyDescent="0.2">
      <c r="A410" s="9"/>
      <c r="B410" s="9"/>
      <c r="C410" s="9"/>
      <c r="D410" s="9"/>
      <c r="E410" s="9"/>
      <c r="F410" s="9"/>
      <c r="G410" s="9"/>
      <c r="H410" s="9"/>
      <c r="I410" s="9"/>
      <c r="J410" s="9"/>
      <c r="K410" s="9"/>
      <c r="L410" s="9"/>
      <c r="M410" s="9"/>
      <c r="N410" s="9"/>
      <c r="O410" s="9"/>
      <c r="P410" s="9"/>
      <c r="Q410" s="9"/>
      <c r="R410" s="9"/>
      <c r="S410" s="9"/>
      <c r="T410" s="9"/>
      <c r="U410" s="9"/>
      <c r="V410" s="9"/>
      <c r="W410" s="9"/>
      <c r="X410" s="9"/>
      <c r="Y410" s="9"/>
      <c r="Z410" s="9"/>
    </row>
    <row r="411" spans="1:26" ht="14.25" customHeight="1" x14ac:dyDescent="0.2">
      <c r="A411" s="9"/>
      <c r="B411" s="9"/>
      <c r="C411" s="9"/>
      <c r="D411" s="9"/>
      <c r="E411" s="9"/>
      <c r="F411" s="9"/>
      <c r="G411" s="9"/>
      <c r="H411" s="9"/>
      <c r="I411" s="9"/>
      <c r="J411" s="9"/>
      <c r="K411" s="9"/>
      <c r="L411" s="9"/>
      <c r="M411" s="9"/>
      <c r="N411" s="9"/>
      <c r="O411" s="9"/>
      <c r="P411" s="9"/>
      <c r="Q411" s="9"/>
      <c r="R411" s="9"/>
      <c r="S411" s="9"/>
      <c r="T411" s="9"/>
      <c r="U411" s="9"/>
      <c r="V411" s="9"/>
      <c r="W411" s="9"/>
      <c r="X411" s="9"/>
      <c r="Y411" s="9"/>
      <c r="Z411" s="9"/>
    </row>
    <row r="412" spans="1:26" ht="14.25" customHeight="1" x14ac:dyDescent="0.2">
      <c r="A412" s="9"/>
      <c r="B412" s="9"/>
      <c r="C412" s="9"/>
      <c r="D412" s="9"/>
      <c r="E412" s="9"/>
      <c r="F412" s="9"/>
      <c r="G412" s="9"/>
      <c r="H412" s="9"/>
      <c r="I412" s="9"/>
      <c r="J412" s="9"/>
      <c r="K412" s="9"/>
      <c r="L412" s="9"/>
      <c r="M412" s="9"/>
      <c r="N412" s="9"/>
      <c r="O412" s="9"/>
      <c r="P412" s="9"/>
      <c r="Q412" s="9"/>
      <c r="R412" s="9"/>
      <c r="S412" s="9"/>
      <c r="T412" s="9"/>
      <c r="U412" s="9"/>
      <c r="V412" s="9"/>
      <c r="W412" s="9"/>
      <c r="X412" s="9"/>
      <c r="Y412" s="9"/>
      <c r="Z412" s="9"/>
    </row>
    <row r="413" spans="1:26" ht="14.25" customHeight="1" x14ac:dyDescent="0.2">
      <c r="A413" s="9"/>
      <c r="B413" s="9"/>
      <c r="C413" s="9"/>
      <c r="D413" s="9"/>
      <c r="E413" s="9"/>
      <c r="F413" s="9"/>
      <c r="G413" s="9"/>
      <c r="H413" s="9"/>
      <c r="I413" s="9"/>
      <c r="J413" s="9"/>
      <c r="K413" s="9"/>
      <c r="L413" s="9"/>
      <c r="M413" s="9"/>
      <c r="N413" s="9"/>
      <c r="O413" s="9"/>
      <c r="P413" s="9"/>
      <c r="Q413" s="9"/>
      <c r="R413" s="9"/>
      <c r="S413" s="9"/>
      <c r="T413" s="9"/>
      <c r="U413" s="9"/>
      <c r="V413" s="9"/>
      <c r="W413" s="9"/>
      <c r="X413" s="9"/>
      <c r="Y413" s="9"/>
      <c r="Z413" s="9"/>
    </row>
    <row r="414" spans="1:26" ht="14.25" customHeight="1" x14ac:dyDescent="0.2">
      <c r="A414" s="9"/>
      <c r="B414" s="9"/>
      <c r="C414" s="9"/>
      <c r="D414" s="9"/>
      <c r="E414" s="9"/>
      <c r="F414" s="9"/>
      <c r="G414" s="9"/>
      <c r="H414" s="9"/>
      <c r="I414" s="9"/>
      <c r="J414" s="9"/>
      <c r="K414" s="9"/>
      <c r="L414" s="9"/>
      <c r="M414" s="9"/>
      <c r="N414" s="9"/>
      <c r="O414" s="9"/>
      <c r="P414" s="9"/>
      <c r="Q414" s="9"/>
      <c r="R414" s="9"/>
      <c r="S414" s="9"/>
      <c r="T414" s="9"/>
      <c r="U414" s="9"/>
      <c r="V414" s="9"/>
      <c r="W414" s="9"/>
      <c r="X414" s="9"/>
      <c r="Y414" s="9"/>
      <c r="Z414" s="9"/>
    </row>
    <row r="415" spans="1:26" ht="14.25" customHeight="1" x14ac:dyDescent="0.2">
      <c r="A415" s="9"/>
      <c r="B415" s="9"/>
      <c r="C415" s="9"/>
      <c r="D415" s="9"/>
      <c r="E415" s="9"/>
      <c r="F415" s="9"/>
      <c r="G415" s="9"/>
      <c r="H415" s="9"/>
      <c r="I415" s="9"/>
      <c r="J415" s="9"/>
      <c r="K415" s="9"/>
      <c r="L415" s="9"/>
      <c r="M415" s="9"/>
      <c r="N415" s="9"/>
      <c r="O415" s="9"/>
      <c r="P415" s="9"/>
      <c r="Q415" s="9"/>
      <c r="R415" s="9"/>
      <c r="S415" s="9"/>
      <c r="T415" s="9"/>
      <c r="U415" s="9"/>
      <c r="V415" s="9"/>
      <c r="W415" s="9"/>
      <c r="X415" s="9"/>
      <c r="Y415" s="9"/>
      <c r="Z415" s="9"/>
    </row>
    <row r="416" spans="1:26" ht="14.25" customHeight="1" x14ac:dyDescent="0.2">
      <c r="A416" s="9"/>
      <c r="B416" s="9"/>
      <c r="C416" s="9"/>
      <c r="D416" s="9"/>
      <c r="E416" s="9"/>
      <c r="F416" s="9"/>
      <c r="G416" s="9"/>
      <c r="H416" s="9"/>
      <c r="I416" s="9"/>
      <c r="J416" s="9"/>
      <c r="K416" s="9"/>
      <c r="L416" s="9"/>
      <c r="M416" s="9"/>
      <c r="N416" s="9"/>
      <c r="O416" s="9"/>
      <c r="P416" s="9"/>
      <c r="Q416" s="9"/>
      <c r="R416" s="9"/>
      <c r="S416" s="9"/>
      <c r="T416" s="9"/>
      <c r="U416" s="9"/>
      <c r="V416" s="9"/>
      <c r="W416" s="9"/>
      <c r="X416" s="9"/>
      <c r="Y416" s="9"/>
      <c r="Z416" s="9"/>
    </row>
    <row r="417" spans="1:26" ht="14.25" customHeight="1" x14ac:dyDescent="0.2">
      <c r="A417" s="9"/>
      <c r="B417" s="9"/>
      <c r="C417" s="9"/>
      <c r="D417" s="9"/>
      <c r="E417" s="9"/>
      <c r="F417" s="9"/>
      <c r="G417" s="9"/>
      <c r="H417" s="9"/>
      <c r="I417" s="9"/>
      <c r="J417" s="9"/>
      <c r="K417" s="9"/>
      <c r="L417" s="9"/>
      <c r="M417" s="9"/>
      <c r="N417" s="9"/>
      <c r="O417" s="9"/>
      <c r="P417" s="9"/>
      <c r="Q417" s="9"/>
      <c r="R417" s="9"/>
      <c r="S417" s="9"/>
      <c r="T417" s="9"/>
      <c r="U417" s="9"/>
      <c r="V417" s="9"/>
      <c r="W417" s="9"/>
      <c r="X417" s="9"/>
      <c r="Y417" s="9"/>
      <c r="Z417" s="9"/>
    </row>
    <row r="418" spans="1:26" ht="14.25" customHeight="1" x14ac:dyDescent="0.2">
      <c r="A418" s="9"/>
      <c r="B418" s="9"/>
      <c r="C418" s="9"/>
      <c r="D418" s="9"/>
      <c r="E418" s="9"/>
      <c r="F418" s="9"/>
      <c r="G418" s="9"/>
      <c r="H418" s="9"/>
      <c r="I418" s="9"/>
      <c r="J418" s="9"/>
      <c r="K418" s="9"/>
      <c r="L418" s="9"/>
      <c r="M418" s="9"/>
      <c r="N418" s="9"/>
      <c r="O418" s="9"/>
      <c r="P418" s="9"/>
      <c r="Q418" s="9"/>
      <c r="R418" s="9"/>
      <c r="S418" s="9"/>
      <c r="T418" s="9"/>
      <c r="U418" s="9"/>
      <c r="V418" s="9"/>
      <c r="W418" s="9"/>
      <c r="X418" s="9"/>
      <c r="Y418" s="9"/>
      <c r="Z418" s="9"/>
    </row>
    <row r="419" spans="1:26" ht="14.25" customHeight="1" x14ac:dyDescent="0.2">
      <c r="A419" s="9"/>
      <c r="B419" s="9"/>
      <c r="C419" s="9"/>
      <c r="D419" s="9"/>
      <c r="E419" s="9"/>
      <c r="F419" s="9"/>
      <c r="G419" s="9"/>
      <c r="H419" s="9"/>
      <c r="I419" s="9"/>
      <c r="J419" s="9"/>
      <c r="K419" s="9"/>
      <c r="L419" s="9"/>
      <c r="M419" s="9"/>
      <c r="N419" s="9"/>
      <c r="O419" s="9"/>
      <c r="P419" s="9"/>
      <c r="Q419" s="9"/>
      <c r="R419" s="9"/>
      <c r="S419" s="9"/>
      <c r="T419" s="9"/>
      <c r="U419" s="9"/>
      <c r="V419" s="9"/>
      <c r="W419" s="9"/>
      <c r="X419" s="9"/>
      <c r="Y419" s="9"/>
      <c r="Z419" s="9"/>
    </row>
    <row r="420" spans="1:26" ht="14.25" customHeight="1" x14ac:dyDescent="0.2">
      <c r="A420" s="9"/>
      <c r="B420" s="9"/>
      <c r="C420" s="9"/>
      <c r="D420" s="9"/>
      <c r="E420" s="9"/>
      <c r="F420" s="9"/>
      <c r="G420" s="9"/>
      <c r="H420" s="9"/>
      <c r="I420" s="9"/>
      <c r="J420" s="9"/>
      <c r="K420" s="9"/>
      <c r="L420" s="9"/>
      <c r="M420" s="9"/>
      <c r="N420" s="9"/>
      <c r="O420" s="9"/>
      <c r="P420" s="9"/>
      <c r="Q420" s="9"/>
      <c r="R420" s="9"/>
      <c r="S420" s="9"/>
      <c r="T420" s="9"/>
      <c r="U420" s="9"/>
      <c r="V420" s="9"/>
      <c r="W420" s="9"/>
      <c r="X420" s="9"/>
      <c r="Y420" s="9"/>
      <c r="Z420" s="9"/>
    </row>
    <row r="421" spans="1:26" ht="14.25" customHeight="1" x14ac:dyDescent="0.2">
      <c r="A421" s="9"/>
      <c r="B421" s="9"/>
      <c r="C421" s="9"/>
      <c r="D421" s="9"/>
      <c r="E421" s="9"/>
      <c r="F421" s="9"/>
      <c r="G421" s="9"/>
      <c r="H421" s="9"/>
      <c r="I421" s="9"/>
      <c r="J421" s="9"/>
      <c r="K421" s="9"/>
      <c r="L421" s="9"/>
      <c r="M421" s="9"/>
      <c r="N421" s="9"/>
      <c r="O421" s="9"/>
      <c r="P421" s="9"/>
      <c r="Q421" s="9"/>
      <c r="R421" s="9"/>
      <c r="S421" s="9"/>
      <c r="T421" s="9"/>
      <c r="U421" s="9"/>
      <c r="V421" s="9"/>
      <c r="W421" s="9"/>
      <c r="X421" s="9"/>
      <c r="Y421" s="9"/>
      <c r="Z421" s="9"/>
    </row>
    <row r="422" spans="1:26" ht="14.25" customHeight="1" x14ac:dyDescent="0.2">
      <c r="A422" s="9"/>
      <c r="B422" s="9"/>
      <c r="C422" s="9"/>
      <c r="D422" s="9"/>
      <c r="E422" s="9"/>
      <c r="F422" s="9"/>
      <c r="G422" s="9"/>
      <c r="H422" s="9"/>
      <c r="I422" s="9"/>
      <c r="J422" s="9"/>
      <c r="K422" s="9"/>
      <c r="L422" s="9"/>
      <c r="M422" s="9"/>
      <c r="N422" s="9"/>
      <c r="O422" s="9"/>
      <c r="P422" s="9"/>
      <c r="Q422" s="9"/>
      <c r="R422" s="9"/>
      <c r="S422" s="9"/>
      <c r="T422" s="9"/>
      <c r="U422" s="9"/>
      <c r="V422" s="9"/>
      <c r="W422" s="9"/>
      <c r="X422" s="9"/>
      <c r="Y422" s="9"/>
      <c r="Z422" s="9"/>
    </row>
    <row r="423" spans="1:26" ht="14.25" customHeight="1" x14ac:dyDescent="0.2">
      <c r="A423" s="9"/>
      <c r="B423" s="9"/>
      <c r="C423" s="9"/>
      <c r="D423" s="9"/>
      <c r="E423" s="9"/>
      <c r="F423" s="9"/>
      <c r="G423" s="9"/>
      <c r="H423" s="9"/>
      <c r="I423" s="9"/>
      <c r="J423" s="9"/>
      <c r="K423" s="9"/>
      <c r="L423" s="9"/>
      <c r="M423" s="9"/>
      <c r="N423" s="9"/>
      <c r="O423" s="9"/>
      <c r="P423" s="9"/>
      <c r="Q423" s="9"/>
      <c r="R423" s="9"/>
      <c r="S423" s="9"/>
      <c r="T423" s="9"/>
      <c r="U423" s="9"/>
      <c r="V423" s="9"/>
      <c r="W423" s="9"/>
      <c r="X423" s="9"/>
      <c r="Y423" s="9"/>
      <c r="Z423" s="9"/>
    </row>
    <row r="424" spans="1:26" ht="14.25" customHeight="1" x14ac:dyDescent="0.2">
      <c r="A424" s="9"/>
      <c r="B424" s="9"/>
      <c r="C424" s="9"/>
      <c r="D424" s="9"/>
      <c r="E424" s="9"/>
      <c r="F424" s="9"/>
      <c r="G424" s="9"/>
      <c r="H424" s="9"/>
      <c r="I424" s="9"/>
      <c r="J424" s="9"/>
      <c r="K424" s="9"/>
      <c r="L424" s="9"/>
      <c r="M424" s="9"/>
      <c r="N424" s="9"/>
      <c r="O424" s="9"/>
      <c r="P424" s="9"/>
      <c r="Q424" s="9"/>
      <c r="R424" s="9"/>
      <c r="S424" s="9"/>
      <c r="T424" s="9"/>
      <c r="U424" s="9"/>
      <c r="V424" s="9"/>
      <c r="W424" s="9"/>
      <c r="X424" s="9"/>
      <c r="Y424" s="9"/>
      <c r="Z424" s="9"/>
    </row>
    <row r="425" spans="1:26" ht="14.25" customHeight="1" x14ac:dyDescent="0.2">
      <c r="A425" s="9"/>
      <c r="B425" s="9"/>
      <c r="C425" s="9"/>
      <c r="D425" s="9"/>
      <c r="E425" s="9"/>
      <c r="F425" s="9"/>
      <c r="G425" s="9"/>
      <c r="H425" s="9"/>
      <c r="I425" s="9"/>
      <c r="J425" s="9"/>
      <c r="K425" s="9"/>
      <c r="L425" s="9"/>
      <c r="M425" s="9"/>
      <c r="N425" s="9"/>
      <c r="O425" s="9"/>
      <c r="P425" s="9"/>
      <c r="Q425" s="9"/>
      <c r="R425" s="9"/>
      <c r="S425" s="9"/>
      <c r="T425" s="9"/>
      <c r="U425" s="9"/>
      <c r="V425" s="9"/>
      <c r="W425" s="9"/>
      <c r="X425" s="9"/>
      <c r="Y425" s="9"/>
      <c r="Z425" s="9"/>
    </row>
    <row r="426" spans="1:26" ht="14.25" customHeight="1" x14ac:dyDescent="0.2">
      <c r="A426" s="9"/>
      <c r="B426" s="9"/>
      <c r="C426" s="9"/>
      <c r="D426" s="9"/>
      <c r="E426" s="9"/>
      <c r="F426" s="9"/>
      <c r="G426" s="9"/>
      <c r="H426" s="9"/>
      <c r="I426" s="9"/>
      <c r="J426" s="9"/>
      <c r="K426" s="9"/>
      <c r="L426" s="9"/>
      <c r="M426" s="9"/>
      <c r="N426" s="9"/>
      <c r="O426" s="9"/>
      <c r="P426" s="9"/>
      <c r="Q426" s="9"/>
      <c r="R426" s="9"/>
      <c r="S426" s="9"/>
      <c r="T426" s="9"/>
      <c r="U426" s="9"/>
      <c r="V426" s="9"/>
      <c r="W426" s="9"/>
      <c r="X426" s="9"/>
      <c r="Y426" s="9"/>
      <c r="Z426" s="9"/>
    </row>
    <row r="427" spans="1:26" ht="14.25" customHeight="1" x14ac:dyDescent="0.2">
      <c r="A427" s="9"/>
      <c r="B427" s="9"/>
      <c r="C427" s="9"/>
      <c r="D427" s="9"/>
      <c r="E427" s="9"/>
      <c r="F427" s="9"/>
      <c r="G427" s="9"/>
      <c r="H427" s="9"/>
      <c r="I427" s="9"/>
      <c r="J427" s="9"/>
      <c r="K427" s="9"/>
      <c r="L427" s="9"/>
      <c r="M427" s="9"/>
      <c r="N427" s="9"/>
      <c r="O427" s="9"/>
      <c r="P427" s="9"/>
      <c r="Q427" s="9"/>
      <c r="R427" s="9"/>
      <c r="S427" s="9"/>
      <c r="T427" s="9"/>
      <c r="U427" s="9"/>
      <c r="V427" s="9"/>
      <c r="W427" s="9"/>
      <c r="X427" s="9"/>
      <c r="Y427" s="9"/>
      <c r="Z427" s="9"/>
    </row>
    <row r="428" spans="1:26" ht="14.25" customHeight="1" x14ac:dyDescent="0.2">
      <c r="A428" s="9"/>
      <c r="B428" s="9"/>
      <c r="C428" s="9"/>
      <c r="D428" s="9"/>
      <c r="E428" s="9"/>
      <c r="F428" s="9"/>
      <c r="G428" s="9"/>
      <c r="H428" s="9"/>
      <c r="I428" s="9"/>
      <c r="J428" s="9"/>
      <c r="K428" s="9"/>
      <c r="L428" s="9"/>
      <c r="M428" s="9"/>
      <c r="N428" s="9"/>
      <c r="O428" s="9"/>
      <c r="P428" s="9"/>
      <c r="Q428" s="9"/>
      <c r="R428" s="9"/>
      <c r="S428" s="9"/>
      <c r="T428" s="9"/>
      <c r="U428" s="9"/>
      <c r="V428" s="9"/>
      <c r="W428" s="9"/>
      <c r="X428" s="9"/>
      <c r="Y428" s="9"/>
      <c r="Z428" s="9"/>
    </row>
    <row r="429" spans="1:26" ht="14.25" customHeight="1" x14ac:dyDescent="0.2">
      <c r="A429" s="9"/>
      <c r="B429" s="9"/>
      <c r="C429" s="9"/>
      <c r="D429" s="9"/>
      <c r="E429" s="9"/>
      <c r="F429" s="9"/>
      <c r="G429" s="9"/>
      <c r="H429" s="9"/>
      <c r="I429" s="9"/>
      <c r="J429" s="9"/>
      <c r="K429" s="9"/>
      <c r="L429" s="9"/>
      <c r="M429" s="9"/>
      <c r="N429" s="9"/>
      <c r="O429" s="9"/>
      <c r="P429" s="9"/>
      <c r="Q429" s="9"/>
      <c r="R429" s="9"/>
      <c r="S429" s="9"/>
      <c r="T429" s="9"/>
      <c r="U429" s="9"/>
      <c r="V429" s="9"/>
      <c r="W429" s="9"/>
      <c r="X429" s="9"/>
      <c r="Y429" s="9"/>
      <c r="Z429" s="9"/>
    </row>
    <row r="430" spans="1:26" ht="14.25" customHeight="1" x14ac:dyDescent="0.2">
      <c r="A430" s="9"/>
      <c r="B430" s="9"/>
      <c r="C430" s="9"/>
      <c r="D430" s="9"/>
      <c r="E430" s="9"/>
      <c r="F430" s="9"/>
      <c r="G430" s="9"/>
      <c r="H430" s="9"/>
      <c r="I430" s="9"/>
      <c r="J430" s="9"/>
      <c r="K430" s="9"/>
      <c r="L430" s="9"/>
      <c r="M430" s="9"/>
      <c r="N430" s="9"/>
      <c r="O430" s="9"/>
      <c r="P430" s="9"/>
      <c r="Q430" s="9"/>
      <c r="R430" s="9"/>
      <c r="S430" s="9"/>
      <c r="T430" s="9"/>
      <c r="U430" s="9"/>
      <c r="V430" s="9"/>
      <c r="W430" s="9"/>
      <c r="X430" s="9"/>
      <c r="Y430" s="9"/>
      <c r="Z430" s="9"/>
    </row>
    <row r="431" spans="1:26" ht="14.25" customHeight="1" x14ac:dyDescent="0.2">
      <c r="A431" s="9"/>
      <c r="B431" s="9"/>
      <c r="C431" s="9"/>
      <c r="D431" s="9"/>
      <c r="E431" s="9"/>
      <c r="F431" s="9"/>
      <c r="G431" s="9"/>
      <c r="H431" s="9"/>
      <c r="I431" s="9"/>
      <c r="J431" s="9"/>
      <c r="K431" s="9"/>
      <c r="L431" s="9"/>
      <c r="M431" s="9"/>
      <c r="N431" s="9"/>
      <c r="O431" s="9"/>
      <c r="P431" s="9"/>
      <c r="Q431" s="9"/>
      <c r="R431" s="9"/>
      <c r="S431" s="9"/>
      <c r="T431" s="9"/>
      <c r="U431" s="9"/>
      <c r="V431" s="9"/>
      <c r="W431" s="9"/>
      <c r="X431" s="9"/>
      <c r="Y431" s="9"/>
      <c r="Z431" s="9"/>
    </row>
    <row r="432" spans="1:26" ht="14.25" customHeight="1" x14ac:dyDescent="0.2">
      <c r="A432" s="9"/>
      <c r="B432" s="9"/>
      <c r="C432" s="9"/>
      <c r="D432" s="9"/>
      <c r="E432" s="9"/>
      <c r="F432" s="9"/>
      <c r="G432" s="9"/>
      <c r="H432" s="9"/>
      <c r="I432" s="9"/>
      <c r="J432" s="9"/>
      <c r="K432" s="9"/>
      <c r="L432" s="9"/>
      <c r="M432" s="9"/>
      <c r="N432" s="9"/>
      <c r="O432" s="9"/>
      <c r="P432" s="9"/>
      <c r="Q432" s="9"/>
      <c r="R432" s="9"/>
      <c r="S432" s="9"/>
      <c r="T432" s="9"/>
      <c r="U432" s="9"/>
      <c r="V432" s="9"/>
      <c r="W432" s="9"/>
      <c r="X432" s="9"/>
      <c r="Y432" s="9"/>
      <c r="Z432" s="9"/>
    </row>
    <row r="433" spans="1:26" ht="14.25" customHeight="1" x14ac:dyDescent="0.2">
      <c r="A433" s="9"/>
      <c r="B433" s="9"/>
      <c r="C433" s="9"/>
      <c r="D433" s="9"/>
      <c r="E433" s="9"/>
      <c r="F433" s="9"/>
      <c r="G433" s="9"/>
      <c r="H433" s="9"/>
      <c r="I433" s="9"/>
      <c r="J433" s="9"/>
      <c r="K433" s="9"/>
      <c r="L433" s="9"/>
      <c r="M433" s="9"/>
      <c r="N433" s="9"/>
      <c r="O433" s="9"/>
      <c r="P433" s="9"/>
      <c r="Q433" s="9"/>
      <c r="R433" s="9"/>
      <c r="S433" s="9"/>
      <c r="T433" s="9"/>
      <c r="U433" s="9"/>
      <c r="V433" s="9"/>
      <c r="W433" s="9"/>
      <c r="X433" s="9"/>
      <c r="Y433" s="9"/>
      <c r="Z433" s="9"/>
    </row>
    <row r="434" spans="1:26" ht="14.25" customHeight="1" x14ac:dyDescent="0.2">
      <c r="A434" s="9"/>
      <c r="B434" s="9"/>
      <c r="C434" s="9"/>
      <c r="D434" s="9"/>
      <c r="E434" s="9"/>
      <c r="F434" s="9"/>
      <c r="G434" s="9"/>
      <c r="H434" s="9"/>
      <c r="I434" s="9"/>
      <c r="J434" s="9"/>
      <c r="K434" s="9"/>
      <c r="L434" s="9"/>
      <c r="M434" s="9"/>
      <c r="N434" s="9"/>
      <c r="O434" s="9"/>
      <c r="P434" s="9"/>
      <c r="Q434" s="9"/>
      <c r="R434" s="9"/>
      <c r="S434" s="9"/>
      <c r="T434" s="9"/>
      <c r="U434" s="9"/>
      <c r="V434" s="9"/>
      <c r="W434" s="9"/>
      <c r="X434" s="9"/>
      <c r="Y434" s="9"/>
      <c r="Z434" s="9"/>
    </row>
    <row r="435" spans="1:26" ht="14.25" customHeight="1" x14ac:dyDescent="0.2">
      <c r="A435" s="9"/>
      <c r="B435" s="9"/>
      <c r="C435" s="9"/>
      <c r="D435" s="9"/>
      <c r="E435" s="9"/>
      <c r="F435" s="9"/>
      <c r="G435" s="9"/>
      <c r="H435" s="9"/>
      <c r="I435" s="9"/>
      <c r="J435" s="9"/>
      <c r="K435" s="9"/>
      <c r="L435" s="9"/>
      <c r="M435" s="9"/>
      <c r="N435" s="9"/>
      <c r="O435" s="9"/>
      <c r="P435" s="9"/>
      <c r="Q435" s="9"/>
      <c r="R435" s="9"/>
      <c r="S435" s="9"/>
      <c r="T435" s="9"/>
      <c r="U435" s="9"/>
      <c r="V435" s="9"/>
      <c r="W435" s="9"/>
      <c r="X435" s="9"/>
      <c r="Y435" s="9"/>
      <c r="Z435" s="9"/>
    </row>
    <row r="436" spans="1:26" ht="14.25" customHeight="1" x14ac:dyDescent="0.2">
      <c r="A436" s="9"/>
      <c r="B436" s="9"/>
      <c r="C436" s="9"/>
      <c r="D436" s="9"/>
      <c r="E436" s="9"/>
      <c r="F436" s="9"/>
      <c r="G436" s="9"/>
      <c r="H436" s="9"/>
      <c r="I436" s="9"/>
      <c r="J436" s="9"/>
      <c r="K436" s="9"/>
      <c r="L436" s="9"/>
      <c r="M436" s="9"/>
      <c r="N436" s="9"/>
      <c r="O436" s="9"/>
      <c r="P436" s="9"/>
      <c r="Q436" s="9"/>
      <c r="R436" s="9"/>
      <c r="S436" s="9"/>
      <c r="T436" s="9"/>
      <c r="U436" s="9"/>
      <c r="V436" s="9"/>
      <c r="W436" s="9"/>
      <c r="X436" s="9"/>
      <c r="Y436" s="9"/>
      <c r="Z436" s="9"/>
    </row>
    <row r="437" spans="1:26" ht="14.25" customHeight="1" x14ac:dyDescent="0.2">
      <c r="A437" s="9"/>
      <c r="B437" s="9"/>
      <c r="C437" s="9"/>
      <c r="D437" s="9"/>
      <c r="E437" s="9"/>
      <c r="F437" s="9"/>
      <c r="G437" s="9"/>
      <c r="H437" s="9"/>
      <c r="I437" s="9"/>
      <c r="J437" s="9"/>
      <c r="K437" s="9"/>
      <c r="L437" s="9"/>
      <c r="M437" s="9"/>
      <c r="N437" s="9"/>
      <c r="O437" s="9"/>
      <c r="P437" s="9"/>
      <c r="Q437" s="9"/>
      <c r="R437" s="9"/>
      <c r="S437" s="9"/>
      <c r="T437" s="9"/>
      <c r="U437" s="9"/>
      <c r="V437" s="9"/>
      <c r="W437" s="9"/>
      <c r="X437" s="9"/>
      <c r="Y437" s="9"/>
      <c r="Z437" s="9"/>
    </row>
    <row r="438" spans="1:26" ht="14.25" customHeight="1" x14ac:dyDescent="0.2">
      <c r="A438" s="9"/>
      <c r="B438" s="9"/>
      <c r="C438" s="9"/>
      <c r="D438" s="9"/>
      <c r="E438" s="9"/>
      <c r="F438" s="9"/>
      <c r="G438" s="9"/>
      <c r="H438" s="9"/>
      <c r="I438" s="9"/>
      <c r="J438" s="9"/>
      <c r="K438" s="9"/>
      <c r="L438" s="9"/>
      <c r="M438" s="9"/>
      <c r="N438" s="9"/>
      <c r="O438" s="9"/>
      <c r="P438" s="9"/>
      <c r="Q438" s="9"/>
      <c r="R438" s="9"/>
      <c r="S438" s="9"/>
      <c r="T438" s="9"/>
      <c r="U438" s="9"/>
      <c r="V438" s="9"/>
      <c r="W438" s="9"/>
      <c r="X438" s="9"/>
      <c r="Y438" s="9"/>
      <c r="Z438" s="9"/>
    </row>
    <row r="439" spans="1:26" ht="14.25" customHeight="1" x14ac:dyDescent="0.2">
      <c r="A439" s="9"/>
      <c r="B439" s="9"/>
      <c r="C439" s="9"/>
      <c r="D439" s="9"/>
      <c r="E439" s="9"/>
      <c r="F439" s="9"/>
      <c r="G439" s="9"/>
      <c r="H439" s="9"/>
      <c r="I439" s="9"/>
      <c r="J439" s="9"/>
      <c r="K439" s="9"/>
      <c r="L439" s="9"/>
      <c r="M439" s="9"/>
      <c r="N439" s="9"/>
      <c r="O439" s="9"/>
      <c r="P439" s="9"/>
      <c r="Q439" s="9"/>
      <c r="R439" s="9"/>
      <c r="S439" s="9"/>
      <c r="T439" s="9"/>
      <c r="U439" s="9"/>
      <c r="V439" s="9"/>
      <c r="W439" s="9"/>
      <c r="X439" s="9"/>
      <c r="Y439" s="9"/>
      <c r="Z439" s="9"/>
    </row>
    <row r="440" spans="1:26" ht="14.25" customHeight="1" x14ac:dyDescent="0.2">
      <c r="A440" s="9"/>
      <c r="B440" s="9"/>
      <c r="C440" s="9"/>
      <c r="D440" s="9"/>
      <c r="E440" s="9"/>
      <c r="F440" s="9"/>
      <c r="G440" s="9"/>
      <c r="H440" s="9"/>
      <c r="I440" s="9"/>
      <c r="J440" s="9"/>
      <c r="K440" s="9"/>
      <c r="L440" s="9"/>
      <c r="M440" s="9"/>
      <c r="N440" s="9"/>
      <c r="O440" s="9"/>
      <c r="P440" s="9"/>
      <c r="Q440" s="9"/>
      <c r="R440" s="9"/>
      <c r="S440" s="9"/>
      <c r="T440" s="9"/>
      <c r="U440" s="9"/>
      <c r="V440" s="9"/>
      <c r="W440" s="9"/>
      <c r="X440" s="9"/>
      <c r="Y440" s="9"/>
      <c r="Z440" s="9"/>
    </row>
    <row r="441" spans="1:26" ht="14.25" customHeight="1" x14ac:dyDescent="0.2">
      <c r="A441" s="9"/>
      <c r="B441" s="9"/>
      <c r="C441" s="9"/>
      <c r="D441" s="9"/>
      <c r="E441" s="9"/>
      <c r="F441" s="9"/>
      <c r="G441" s="9"/>
      <c r="H441" s="9"/>
      <c r="I441" s="9"/>
      <c r="J441" s="9"/>
      <c r="K441" s="9"/>
      <c r="L441" s="9"/>
      <c r="M441" s="9"/>
      <c r="N441" s="9"/>
      <c r="O441" s="9"/>
      <c r="P441" s="9"/>
      <c r="Q441" s="9"/>
      <c r="R441" s="9"/>
      <c r="S441" s="9"/>
      <c r="T441" s="9"/>
      <c r="U441" s="9"/>
      <c r="V441" s="9"/>
      <c r="W441" s="9"/>
      <c r="X441" s="9"/>
      <c r="Y441" s="9"/>
      <c r="Z441" s="9"/>
    </row>
    <row r="442" spans="1:26" ht="14.25" customHeight="1" x14ac:dyDescent="0.2">
      <c r="A442" s="9"/>
      <c r="B442" s="9"/>
      <c r="C442" s="9"/>
      <c r="D442" s="9"/>
      <c r="E442" s="9"/>
      <c r="F442" s="9"/>
      <c r="G442" s="9"/>
      <c r="H442" s="9"/>
      <c r="I442" s="9"/>
      <c r="J442" s="9"/>
      <c r="K442" s="9"/>
      <c r="L442" s="9"/>
      <c r="M442" s="9"/>
      <c r="N442" s="9"/>
      <c r="O442" s="9"/>
      <c r="P442" s="9"/>
      <c r="Q442" s="9"/>
      <c r="R442" s="9"/>
      <c r="S442" s="9"/>
      <c r="T442" s="9"/>
      <c r="U442" s="9"/>
      <c r="V442" s="9"/>
      <c r="W442" s="9"/>
      <c r="X442" s="9"/>
      <c r="Y442" s="9"/>
      <c r="Z442" s="9"/>
    </row>
    <row r="443" spans="1:26" ht="14.25" customHeight="1" x14ac:dyDescent="0.2">
      <c r="A443" s="9"/>
      <c r="B443" s="9"/>
      <c r="C443" s="9"/>
      <c r="D443" s="9"/>
      <c r="E443" s="9"/>
      <c r="F443" s="9"/>
      <c r="G443" s="9"/>
      <c r="H443" s="9"/>
      <c r="I443" s="9"/>
      <c r="J443" s="9"/>
      <c r="K443" s="9"/>
      <c r="L443" s="9"/>
      <c r="M443" s="9"/>
      <c r="N443" s="9"/>
      <c r="O443" s="9"/>
      <c r="P443" s="9"/>
      <c r="Q443" s="9"/>
      <c r="R443" s="9"/>
      <c r="S443" s="9"/>
      <c r="T443" s="9"/>
      <c r="U443" s="9"/>
      <c r="V443" s="9"/>
      <c r="W443" s="9"/>
      <c r="X443" s="9"/>
      <c r="Y443" s="9"/>
      <c r="Z443" s="9"/>
    </row>
    <row r="444" spans="1:26" ht="14.25" customHeight="1" x14ac:dyDescent="0.2">
      <c r="A444" s="9"/>
      <c r="B444" s="9"/>
      <c r="C444" s="9"/>
      <c r="D444" s="9"/>
      <c r="E444" s="9"/>
      <c r="F444" s="9"/>
      <c r="G444" s="9"/>
      <c r="H444" s="9"/>
      <c r="I444" s="9"/>
      <c r="J444" s="9"/>
      <c r="K444" s="9"/>
      <c r="L444" s="9"/>
      <c r="M444" s="9"/>
      <c r="N444" s="9"/>
      <c r="O444" s="9"/>
      <c r="P444" s="9"/>
      <c r="Q444" s="9"/>
      <c r="R444" s="9"/>
      <c r="S444" s="9"/>
      <c r="T444" s="9"/>
      <c r="U444" s="9"/>
      <c r="V444" s="9"/>
      <c r="W444" s="9"/>
      <c r="X444" s="9"/>
      <c r="Y444" s="9"/>
      <c r="Z444" s="9"/>
    </row>
    <row r="445" spans="1:26" ht="14.25" customHeight="1" x14ac:dyDescent="0.2">
      <c r="A445" s="9"/>
      <c r="B445" s="9"/>
      <c r="C445" s="9"/>
      <c r="D445" s="9"/>
      <c r="E445" s="9"/>
      <c r="F445" s="9"/>
      <c r="G445" s="9"/>
      <c r="H445" s="9"/>
      <c r="I445" s="9"/>
      <c r="J445" s="9"/>
      <c r="K445" s="9"/>
      <c r="L445" s="9"/>
      <c r="M445" s="9"/>
      <c r="N445" s="9"/>
      <c r="O445" s="9"/>
      <c r="P445" s="9"/>
      <c r="Q445" s="9"/>
      <c r="R445" s="9"/>
      <c r="S445" s="9"/>
      <c r="T445" s="9"/>
      <c r="U445" s="9"/>
      <c r="V445" s="9"/>
      <c r="W445" s="9"/>
      <c r="X445" s="9"/>
      <c r="Y445" s="9"/>
      <c r="Z445" s="9"/>
    </row>
    <row r="446" spans="1:26" ht="14.25" customHeight="1" x14ac:dyDescent="0.2">
      <c r="A446" s="9"/>
      <c r="B446" s="9"/>
      <c r="C446" s="9"/>
      <c r="D446" s="9"/>
      <c r="E446" s="9"/>
      <c r="F446" s="9"/>
      <c r="G446" s="9"/>
      <c r="H446" s="9"/>
      <c r="I446" s="9"/>
      <c r="J446" s="9"/>
      <c r="K446" s="9"/>
      <c r="L446" s="9"/>
      <c r="M446" s="9"/>
      <c r="N446" s="9"/>
      <c r="O446" s="9"/>
      <c r="P446" s="9"/>
      <c r="Q446" s="9"/>
      <c r="R446" s="9"/>
      <c r="S446" s="9"/>
      <c r="T446" s="9"/>
      <c r="U446" s="9"/>
      <c r="V446" s="9"/>
      <c r="W446" s="9"/>
      <c r="X446" s="9"/>
      <c r="Y446" s="9"/>
      <c r="Z446" s="9"/>
    </row>
    <row r="447" spans="1:26" ht="14.25" customHeight="1" x14ac:dyDescent="0.2">
      <c r="A447" s="9"/>
      <c r="B447" s="9"/>
      <c r="C447" s="9"/>
      <c r="D447" s="9"/>
      <c r="E447" s="9"/>
      <c r="F447" s="9"/>
      <c r="G447" s="9"/>
      <c r="H447" s="9"/>
      <c r="I447" s="9"/>
      <c r="J447" s="9"/>
      <c r="K447" s="9"/>
      <c r="L447" s="9"/>
      <c r="M447" s="9"/>
      <c r="N447" s="9"/>
      <c r="O447" s="9"/>
      <c r="P447" s="9"/>
      <c r="Q447" s="9"/>
      <c r="R447" s="9"/>
      <c r="S447" s="9"/>
      <c r="T447" s="9"/>
      <c r="U447" s="9"/>
      <c r="V447" s="9"/>
      <c r="W447" s="9"/>
      <c r="X447" s="9"/>
      <c r="Y447" s="9"/>
      <c r="Z447" s="9"/>
    </row>
    <row r="448" spans="1:26" ht="14.25" customHeight="1" x14ac:dyDescent="0.2">
      <c r="A448" s="9"/>
      <c r="B448" s="9"/>
      <c r="C448" s="9"/>
      <c r="D448" s="9"/>
      <c r="E448" s="9"/>
      <c r="F448" s="9"/>
      <c r="G448" s="9"/>
      <c r="H448" s="9"/>
      <c r="I448" s="9"/>
      <c r="J448" s="9"/>
      <c r="K448" s="9"/>
      <c r="L448" s="9"/>
      <c r="M448" s="9"/>
      <c r="N448" s="9"/>
      <c r="O448" s="9"/>
      <c r="P448" s="9"/>
      <c r="Q448" s="9"/>
      <c r="R448" s="9"/>
      <c r="S448" s="9"/>
      <c r="T448" s="9"/>
      <c r="U448" s="9"/>
      <c r="V448" s="9"/>
      <c r="W448" s="9"/>
      <c r="X448" s="9"/>
      <c r="Y448" s="9"/>
      <c r="Z448" s="9"/>
    </row>
    <row r="449" spans="1:26" ht="14.25" customHeight="1" x14ac:dyDescent="0.2">
      <c r="A449" s="9"/>
      <c r="B449" s="9"/>
      <c r="C449" s="9"/>
      <c r="D449" s="9"/>
      <c r="E449" s="9"/>
      <c r="F449" s="9"/>
      <c r="G449" s="9"/>
      <c r="H449" s="9"/>
      <c r="I449" s="9"/>
      <c r="J449" s="9"/>
      <c r="K449" s="9"/>
      <c r="L449" s="9"/>
      <c r="M449" s="9"/>
      <c r="N449" s="9"/>
      <c r="O449" s="9"/>
      <c r="P449" s="9"/>
      <c r="Q449" s="9"/>
      <c r="R449" s="9"/>
      <c r="S449" s="9"/>
      <c r="T449" s="9"/>
      <c r="U449" s="9"/>
      <c r="V449" s="9"/>
      <c r="W449" s="9"/>
      <c r="X449" s="9"/>
      <c r="Y449" s="9"/>
      <c r="Z449" s="9"/>
    </row>
    <row r="450" spans="1:26" ht="14.25" customHeight="1" x14ac:dyDescent="0.2">
      <c r="A450" s="9"/>
      <c r="B450" s="9"/>
      <c r="C450" s="9"/>
      <c r="D450" s="9"/>
      <c r="E450" s="9"/>
      <c r="F450" s="9"/>
      <c r="G450" s="9"/>
      <c r="H450" s="9"/>
      <c r="I450" s="9"/>
      <c r="J450" s="9"/>
      <c r="K450" s="9"/>
      <c r="L450" s="9"/>
      <c r="M450" s="9"/>
      <c r="N450" s="9"/>
      <c r="O450" s="9"/>
      <c r="P450" s="9"/>
      <c r="Q450" s="9"/>
      <c r="R450" s="9"/>
      <c r="S450" s="9"/>
      <c r="T450" s="9"/>
      <c r="U450" s="9"/>
      <c r="V450" s="9"/>
      <c r="W450" s="9"/>
      <c r="X450" s="9"/>
      <c r="Y450" s="9"/>
      <c r="Z450" s="9"/>
    </row>
    <row r="451" spans="1:26" ht="14.25" customHeight="1" x14ac:dyDescent="0.2">
      <c r="A451" s="9"/>
      <c r="B451" s="9"/>
      <c r="C451" s="9"/>
      <c r="D451" s="9"/>
      <c r="E451" s="9"/>
      <c r="F451" s="9"/>
      <c r="G451" s="9"/>
      <c r="H451" s="9"/>
      <c r="I451" s="9"/>
      <c r="J451" s="9"/>
      <c r="K451" s="9"/>
      <c r="L451" s="9"/>
      <c r="M451" s="9"/>
      <c r="N451" s="9"/>
      <c r="O451" s="9"/>
      <c r="P451" s="9"/>
      <c r="Q451" s="9"/>
      <c r="R451" s="9"/>
      <c r="S451" s="9"/>
      <c r="T451" s="9"/>
      <c r="U451" s="9"/>
      <c r="V451" s="9"/>
      <c r="W451" s="9"/>
      <c r="X451" s="9"/>
      <c r="Y451" s="9"/>
      <c r="Z451" s="9"/>
    </row>
    <row r="452" spans="1:26" ht="14.25" customHeight="1" x14ac:dyDescent="0.2">
      <c r="A452" s="9"/>
      <c r="B452" s="9"/>
      <c r="C452" s="9"/>
      <c r="D452" s="9"/>
      <c r="E452" s="9"/>
      <c r="F452" s="9"/>
      <c r="G452" s="9"/>
      <c r="H452" s="9"/>
      <c r="I452" s="9"/>
      <c r="J452" s="9"/>
      <c r="K452" s="9"/>
      <c r="L452" s="9"/>
      <c r="M452" s="9"/>
      <c r="N452" s="9"/>
      <c r="O452" s="9"/>
      <c r="P452" s="9"/>
      <c r="Q452" s="9"/>
      <c r="R452" s="9"/>
      <c r="S452" s="9"/>
      <c r="T452" s="9"/>
      <c r="U452" s="9"/>
      <c r="V452" s="9"/>
      <c r="W452" s="9"/>
      <c r="X452" s="9"/>
      <c r="Y452" s="9"/>
      <c r="Z452" s="9"/>
    </row>
    <row r="453" spans="1:26" ht="14.25" customHeight="1" x14ac:dyDescent="0.2">
      <c r="A453" s="9"/>
      <c r="B453" s="9"/>
      <c r="C453" s="9"/>
      <c r="D453" s="9"/>
      <c r="E453" s="9"/>
      <c r="F453" s="9"/>
      <c r="G453" s="9"/>
      <c r="H453" s="9"/>
      <c r="I453" s="9"/>
      <c r="J453" s="9"/>
      <c r="K453" s="9"/>
      <c r="L453" s="9"/>
      <c r="M453" s="9"/>
      <c r="N453" s="9"/>
      <c r="O453" s="9"/>
      <c r="P453" s="9"/>
      <c r="Q453" s="9"/>
      <c r="R453" s="9"/>
      <c r="S453" s="9"/>
      <c r="T453" s="9"/>
      <c r="U453" s="9"/>
      <c r="V453" s="9"/>
      <c r="W453" s="9"/>
      <c r="X453" s="9"/>
      <c r="Y453" s="9"/>
      <c r="Z453" s="9"/>
    </row>
    <row r="454" spans="1:26" ht="14.25" customHeight="1" x14ac:dyDescent="0.2">
      <c r="A454" s="9"/>
      <c r="B454" s="9"/>
      <c r="C454" s="9"/>
      <c r="D454" s="9"/>
      <c r="E454" s="9"/>
      <c r="F454" s="9"/>
      <c r="G454" s="9"/>
      <c r="H454" s="9"/>
      <c r="I454" s="9"/>
      <c r="J454" s="9"/>
      <c r="K454" s="9"/>
      <c r="L454" s="9"/>
      <c r="M454" s="9"/>
      <c r="N454" s="9"/>
      <c r="O454" s="9"/>
      <c r="P454" s="9"/>
      <c r="Q454" s="9"/>
      <c r="R454" s="9"/>
      <c r="S454" s="9"/>
      <c r="T454" s="9"/>
      <c r="U454" s="9"/>
      <c r="V454" s="9"/>
      <c r="W454" s="9"/>
      <c r="X454" s="9"/>
      <c r="Y454" s="9"/>
      <c r="Z454" s="9"/>
    </row>
    <row r="455" spans="1:26" ht="14.25" customHeight="1" x14ac:dyDescent="0.2">
      <c r="A455" s="9"/>
      <c r="B455" s="9"/>
      <c r="C455" s="9"/>
      <c r="D455" s="9"/>
      <c r="E455" s="9"/>
      <c r="F455" s="9"/>
      <c r="G455" s="9"/>
      <c r="H455" s="9"/>
      <c r="I455" s="9"/>
      <c r="J455" s="9"/>
      <c r="K455" s="9"/>
      <c r="L455" s="9"/>
      <c r="M455" s="9"/>
      <c r="N455" s="9"/>
      <c r="O455" s="9"/>
      <c r="P455" s="9"/>
      <c r="Q455" s="9"/>
      <c r="R455" s="9"/>
      <c r="S455" s="9"/>
      <c r="T455" s="9"/>
      <c r="U455" s="9"/>
      <c r="V455" s="9"/>
      <c r="W455" s="9"/>
      <c r="X455" s="9"/>
      <c r="Y455" s="9"/>
      <c r="Z455" s="9"/>
    </row>
    <row r="456" spans="1:26" ht="14.25" customHeight="1" x14ac:dyDescent="0.2">
      <c r="A456" s="9"/>
      <c r="B456" s="9"/>
      <c r="C456" s="9"/>
      <c r="D456" s="9"/>
      <c r="E456" s="9"/>
      <c r="F456" s="9"/>
      <c r="G456" s="9"/>
      <c r="H456" s="9"/>
      <c r="I456" s="9"/>
      <c r="J456" s="9"/>
      <c r="K456" s="9"/>
      <c r="L456" s="9"/>
      <c r="M456" s="9"/>
      <c r="N456" s="9"/>
      <c r="O456" s="9"/>
      <c r="P456" s="9"/>
      <c r="Q456" s="9"/>
      <c r="R456" s="9"/>
      <c r="S456" s="9"/>
      <c r="T456" s="9"/>
      <c r="U456" s="9"/>
      <c r="V456" s="9"/>
      <c r="W456" s="9"/>
      <c r="X456" s="9"/>
      <c r="Y456" s="9"/>
      <c r="Z456" s="9"/>
    </row>
    <row r="457" spans="1:26" ht="14.25" customHeight="1" x14ac:dyDescent="0.2">
      <c r="A457" s="9"/>
      <c r="B457" s="9"/>
      <c r="C457" s="9"/>
      <c r="D457" s="9"/>
      <c r="E457" s="9"/>
      <c r="F457" s="9"/>
      <c r="G457" s="9"/>
      <c r="H457" s="9"/>
      <c r="I457" s="9"/>
      <c r="J457" s="9"/>
      <c r="K457" s="9"/>
      <c r="L457" s="9"/>
      <c r="M457" s="9"/>
      <c r="N457" s="9"/>
      <c r="O457" s="9"/>
      <c r="P457" s="9"/>
      <c r="Q457" s="9"/>
      <c r="R457" s="9"/>
      <c r="S457" s="9"/>
      <c r="T457" s="9"/>
      <c r="U457" s="9"/>
      <c r="V457" s="9"/>
      <c r="W457" s="9"/>
      <c r="X457" s="9"/>
      <c r="Y457" s="9"/>
      <c r="Z457" s="9"/>
    </row>
    <row r="458" spans="1:26" ht="14.25" customHeight="1" x14ac:dyDescent="0.2">
      <c r="A458" s="9"/>
      <c r="B458" s="9"/>
      <c r="C458" s="9"/>
      <c r="D458" s="9"/>
      <c r="E458" s="9"/>
      <c r="F458" s="9"/>
      <c r="G458" s="9"/>
      <c r="H458" s="9"/>
      <c r="I458" s="9"/>
      <c r="J458" s="9"/>
      <c r="K458" s="9"/>
      <c r="L458" s="9"/>
      <c r="M458" s="9"/>
      <c r="N458" s="9"/>
      <c r="O458" s="9"/>
      <c r="P458" s="9"/>
      <c r="Q458" s="9"/>
      <c r="R458" s="9"/>
      <c r="S458" s="9"/>
      <c r="T458" s="9"/>
      <c r="U458" s="9"/>
      <c r="V458" s="9"/>
      <c r="W458" s="9"/>
      <c r="X458" s="9"/>
      <c r="Y458" s="9"/>
      <c r="Z458" s="9"/>
    </row>
    <row r="459" spans="1:26" ht="14.25" customHeight="1" x14ac:dyDescent="0.2">
      <c r="A459" s="9"/>
      <c r="B459" s="9"/>
      <c r="C459" s="9"/>
      <c r="D459" s="9"/>
      <c r="E459" s="9"/>
      <c r="F459" s="9"/>
      <c r="G459" s="9"/>
      <c r="H459" s="9"/>
      <c r="I459" s="9"/>
      <c r="J459" s="9"/>
      <c r="K459" s="9"/>
      <c r="L459" s="9"/>
      <c r="M459" s="9"/>
      <c r="N459" s="9"/>
      <c r="O459" s="9"/>
      <c r="P459" s="9"/>
      <c r="Q459" s="9"/>
      <c r="R459" s="9"/>
      <c r="S459" s="9"/>
      <c r="T459" s="9"/>
      <c r="U459" s="9"/>
      <c r="V459" s="9"/>
      <c r="W459" s="9"/>
      <c r="X459" s="9"/>
      <c r="Y459" s="9"/>
      <c r="Z459" s="9"/>
    </row>
    <row r="460" spans="1:26" ht="14.25" customHeight="1" x14ac:dyDescent="0.2">
      <c r="A460" s="9"/>
      <c r="B460" s="9"/>
      <c r="C460" s="9"/>
      <c r="D460" s="9"/>
      <c r="E460" s="9"/>
      <c r="F460" s="9"/>
      <c r="G460" s="9"/>
      <c r="H460" s="9"/>
      <c r="I460" s="9"/>
      <c r="J460" s="9"/>
      <c r="K460" s="9"/>
      <c r="L460" s="9"/>
      <c r="M460" s="9"/>
      <c r="N460" s="9"/>
      <c r="O460" s="9"/>
      <c r="P460" s="9"/>
      <c r="Q460" s="9"/>
      <c r="R460" s="9"/>
      <c r="S460" s="9"/>
      <c r="T460" s="9"/>
      <c r="U460" s="9"/>
      <c r="V460" s="9"/>
      <c r="W460" s="9"/>
      <c r="X460" s="9"/>
      <c r="Y460" s="9"/>
      <c r="Z460" s="9"/>
    </row>
    <row r="461" spans="1:26" ht="14.25" customHeight="1" x14ac:dyDescent="0.2">
      <c r="A461" s="9"/>
      <c r="B461" s="9"/>
      <c r="C461" s="9"/>
      <c r="D461" s="9"/>
      <c r="E461" s="9"/>
      <c r="F461" s="9"/>
      <c r="G461" s="9"/>
      <c r="H461" s="9"/>
      <c r="I461" s="9"/>
      <c r="J461" s="9"/>
      <c r="K461" s="9"/>
      <c r="L461" s="9"/>
      <c r="M461" s="9"/>
      <c r="N461" s="9"/>
      <c r="O461" s="9"/>
      <c r="P461" s="9"/>
      <c r="Q461" s="9"/>
      <c r="R461" s="9"/>
      <c r="S461" s="9"/>
      <c r="T461" s="9"/>
      <c r="U461" s="9"/>
      <c r="V461" s="9"/>
      <c r="W461" s="9"/>
      <c r="X461" s="9"/>
      <c r="Y461" s="9"/>
      <c r="Z461" s="9"/>
    </row>
    <row r="462" spans="1:26" ht="14.25" customHeight="1" x14ac:dyDescent="0.2">
      <c r="A462" s="9"/>
      <c r="B462" s="9"/>
      <c r="C462" s="9"/>
      <c r="D462" s="9"/>
      <c r="E462" s="9"/>
      <c r="F462" s="9"/>
      <c r="G462" s="9"/>
      <c r="H462" s="9"/>
      <c r="I462" s="9"/>
      <c r="J462" s="9"/>
      <c r="K462" s="9"/>
      <c r="L462" s="9"/>
      <c r="M462" s="9"/>
      <c r="N462" s="9"/>
      <c r="O462" s="9"/>
      <c r="P462" s="9"/>
      <c r="Q462" s="9"/>
      <c r="R462" s="9"/>
      <c r="S462" s="9"/>
      <c r="T462" s="9"/>
      <c r="U462" s="9"/>
      <c r="V462" s="9"/>
      <c r="W462" s="9"/>
      <c r="X462" s="9"/>
      <c r="Y462" s="9"/>
      <c r="Z462" s="9"/>
    </row>
    <row r="463" spans="1:26" ht="14.25" customHeight="1" x14ac:dyDescent="0.2">
      <c r="A463" s="9"/>
      <c r="B463" s="9"/>
      <c r="C463" s="9"/>
      <c r="D463" s="9"/>
      <c r="E463" s="9"/>
      <c r="F463" s="9"/>
      <c r="G463" s="9"/>
      <c r="H463" s="9"/>
      <c r="I463" s="9"/>
      <c r="J463" s="9"/>
      <c r="K463" s="9"/>
      <c r="L463" s="9"/>
      <c r="M463" s="9"/>
      <c r="N463" s="9"/>
      <c r="O463" s="9"/>
      <c r="P463" s="9"/>
      <c r="Q463" s="9"/>
      <c r="R463" s="9"/>
      <c r="S463" s="9"/>
      <c r="T463" s="9"/>
      <c r="U463" s="9"/>
      <c r="V463" s="9"/>
      <c r="W463" s="9"/>
      <c r="X463" s="9"/>
      <c r="Y463" s="9"/>
      <c r="Z463" s="9"/>
    </row>
    <row r="464" spans="1:26" ht="14.25" customHeight="1" x14ac:dyDescent="0.2">
      <c r="A464" s="9"/>
      <c r="B464" s="9"/>
      <c r="C464" s="9"/>
      <c r="D464" s="9"/>
      <c r="E464" s="9"/>
      <c r="F464" s="9"/>
      <c r="G464" s="9"/>
      <c r="H464" s="9"/>
      <c r="I464" s="9"/>
      <c r="J464" s="9"/>
      <c r="K464" s="9"/>
      <c r="L464" s="9"/>
      <c r="M464" s="9"/>
      <c r="N464" s="9"/>
      <c r="O464" s="9"/>
      <c r="P464" s="9"/>
      <c r="Q464" s="9"/>
      <c r="R464" s="9"/>
      <c r="S464" s="9"/>
      <c r="T464" s="9"/>
      <c r="U464" s="9"/>
      <c r="V464" s="9"/>
      <c r="W464" s="9"/>
      <c r="X464" s="9"/>
      <c r="Y464" s="9"/>
      <c r="Z464" s="9"/>
    </row>
    <row r="465" spans="1:26" ht="14.25" customHeight="1" x14ac:dyDescent="0.2">
      <c r="A465" s="9"/>
      <c r="B465" s="9"/>
      <c r="C465" s="9"/>
      <c r="D465" s="9"/>
      <c r="E465" s="9"/>
      <c r="F465" s="9"/>
      <c r="G465" s="9"/>
      <c r="H465" s="9"/>
      <c r="I465" s="9"/>
      <c r="J465" s="9"/>
      <c r="K465" s="9"/>
      <c r="L465" s="9"/>
      <c r="M465" s="9"/>
      <c r="N465" s="9"/>
      <c r="O465" s="9"/>
      <c r="P465" s="9"/>
      <c r="Q465" s="9"/>
      <c r="R465" s="9"/>
      <c r="S465" s="9"/>
      <c r="T465" s="9"/>
      <c r="U465" s="9"/>
      <c r="V465" s="9"/>
      <c r="W465" s="9"/>
      <c r="X465" s="9"/>
      <c r="Y465" s="9"/>
      <c r="Z465" s="9"/>
    </row>
    <row r="466" spans="1:26" ht="14.25" customHeight="1" x14ac:dyDescent="0.2">
      <c r="A466" s="9"/>
      <c r="B466" s="9"/>
      <c r="C466" s="9"/>
      <c r="D466" s="9"/>
      <c r="E466" s="9"/>
      <c r="F466" s="9"/>
      <c r="G466" s="9"/>
      <c r="H466" s="9"/>
      <c r="I466" s="9"/>
      <c r="J466" s="9"/>
      <c r="K466" s="9"/>
      <c r="L466" s="9"/>
      <c r="M466" s="9"/>
      <c r="N466" s="9"/>
      <c r="O466" s="9"/>
      <c r="P466" s="9"/>
      <c r="Q466" s="9"/>
      <c r="R466" s="9"/>
      <c r="S466" s="9"/>
      <c r="T466" s="9"/>
      <c r="U466" s="9"/>
      <c r="V466" s="9"/>
      <c r="W466" s="9"/>
      <c r="X466" s="9"/>
      <c r="Y466" s="9"/>
      <c r="Z466" s="9"/>
    </row>
    <row r="467" spans="1:26" ht="14.25" customHeight="1" x14ac:dyDescent="0.2">
      <c r="A467" s="9"/>
      <c r="B467" s="9"/>
      <c r="C467" s="9"/>
      <c r="D467" s="9"/>
      <c r="E467" s="9"/>
      <c r="F467" s="9"/>
      <c r="G467" s="9"/>
      <c r="H467" s="9"/>
      <c r="I467" s="9"/>
      <c r="J467" s="9"/>
      <c r="K467" s="9"/>
      <c r="L467" s="9"/>
      <c r="M467" s="9"/>
      <c r="N467" s="9"/>
      <c r="O467" s="9"/>
      <c r="P467" s="9"/>
      <c r="Q467" s="9"/>
      <c r="R467" s="9"/>
      <c r="S467" s="9"/>
      <c r="T467" s="9"/>
      <c r="U467" s="9"/>
      <c r="V467" s="9"/>
      <c r="W467" s="9"/>
      <c r="X467" s="9"/>
      <c r="Y467" s="9"/>
      <c r="Z467" s="9"/>
    </row>
    <row r="468" spans="1:26" ht="14.25" customHeight="1" x14ac:dyDescent="0.2">
      <c r="A468" s="9"/>
      <c r="B468" s="9"/>
      <c r="C468" s="9"/>
      <c r="D468" s="9"/>
      <c r="E468" s="9"/>
      <c r="F468" s="9"/>
      <c r="G468" s="9"/>
      <c r="H468" s="9"/>
      <c r="I468" s="9"/>
      <c r="J468" s="9"/>
      <c r="K468" s="9"/>
      <c r="L468" s="9"/>
      <c r="M468" s="9"/>
      <c r="N468" s="9"/>
      <c r="O468" s="9"/>
      <c r="P468" s="9"/>
      <c r="Q468" s="9"/>
      <c r="R468" s="9"/>
      <c r="S468" s="9"/>
      <c r="T468" s="9"/>
      <c r="U468" s="9"/>
      <c r="V468" s="9"/>
      <c r="W468" s="9"/>
      <c r="X468" s="9"/>
      <c r="Y468" s="9"/>
      <c r="Z468" s="9"/>
    </row>
    <row r="469" spans="1:26" ht="14.25" customHeight="1" x14ac:dyDescent="0.2">
      <c r="A469" s="9"/>
      <c r="B469" s="9"/>
      <c r="C469" s="9"/>
      <c r="D469" s="9"/>
      <c r="E469" s="9"/>
      <c r="F469" s="9"/>
      <c r="G469" s="9"/>
      <c r="H469" s="9"/>
      <c r="I469" s="9"/>
      <c r="J469" s="9"/>
      <c r="K469" s="9"/>
      <c r="L469" s="9"/>
      <c r="M469" s="9"/>
      <c r="N469" s="9"/>
      <c r="O469" s="9"/>
      <c r="P469" s="9"/>
      <c r="Q469" s="9"/>
      <c r="R469" s="9"/>
      <c r="S469" s="9"/>
      <c r="T469" s="9"/>
      <c r="U469" s="9"/>
      <c r="V469" s="9"/>
      <c r="W469" s="9"/>
      <c r="X469" s="9"/>
      <c r="Y469" s="9"/>
      <c r="Z469" s="9"/>
    </row>
    <row r="470" spans="1:26" ht="14.25" customHeight="1" x14ac:dyDescent="0.2">
      <c r="A470" s="9"/>
      <c r="B470" s="9"/>
      <c r="C470" s="9"/>
      <c r="D470" s="9"/>
      <c r="E470" s="9"/>
      <c r="F470" s="9"/>
      <c r="G470" s="9"/>
      <c r="H470" s="9"/>
      <c r="I470" s="9"/>
      <c r="J470" s="9"/>
      <c r="K470" s="9"/>
      <c r="L470" s="9"/>
      <c r="M470" s="9"/>
      <c r="N470" s="9"/>
      <c r="O470" s="9"/>
      <c r="P470" s="9"/>
      <c r="Q470" s="9"/>
      <c r="R470" s="9"/>
      <c r="S470" s="9"/>
      <c r="T470" s="9"/>
      <c r="U470" s="9"/>
      <c r="V470" s="9"/>
      <c r="W470" s="9"/>
      <c r="X470" s="9"/>
      <c r="Y470" s="9"/>
      <c r="Z470" s="9"/>
    </row>
    <row r="471" spans="1:26" ht="14.25" customHeight="1" x14ac:dyDescent="0.2">
      <c r="A471" s="9"/>
      <c r="B471" s="9"/>
      <c r="C471" s="9"/>
      <c r="D471" s="9"/>
      <c r="E471" s="9"/>
      <c r="F471" s="9"/>
      <c r="G471" s="9"/>
      <c r="H471" s="9"/>
      <c r="I471" s="9"/>
      <c r="J471" s="9"/>
      <c r="K471" s="9"/>
      <c r="L471" s="9"/>
      <c r="M471" s="9"/>
      <c r="N471" s="9"/>
      <c r="O471" s="9"/>
      <c r="P471" s="9"/>
      <c r="Q471" s="9"/>
      <c r="R471" s="9"/>
      <c r="S471" s="9"/>
      <c r="T471" s="9"/>
      <c r="U471" s="9"/>
      <c r="V471" s="9"/>
      <c r="W471" s="9"/>
      <c r="X471" s="9"/>
      <c r="Y471" s="9"/>
      <c r="Z471" s="9"/>
    </row>
    <row r="472" spans="1:26" ht="14.25" customHeight="1" x14ac:dyDescent="0.2">
      <c r="A472" s="9"/>
      <c r="B472" s="9"/>
      <c r="C472" s="9"/>
      <c r="D472" s="9"/>
      <c r="E472" s="9"/>
      <c r="F472" s="9"/>
      <c r="G472" s="9"/>
      <c r="H472" s="9"/>
      <c r="I472" s="9"/>
      <c r="J472" s="9"/>
      <c r="K472" s="9"/>
      <c r="L472" s="9"/>
      <c r="M472" s="9"/>
      <c r="N472" s="9"/>
      <c r="O472" s="9"/>
      <c r="P472" s="9"/>
      <c r="Q472" s="9"/>
      <c r="R472" s="9"/>
      <c r="S472" s="9"/>
      <c r="T472" s="9"/>
      <c r="U472" s="9"/>
      <c r="V472" s="9"/>
      <c r="W472" s="9"/>
      <c r="X472" s="9"/>
      <c r="Y472" s="9"/>
      <c r="Z472" s="9"/>
    </row>
    <row r="473" spans="1:26" ht="14.25" customHeight="1" x14ac:dyDescent="0.2">
      <c r="A473" s="9"/>
      <c r="B473" s="9"/>
      <c r="C473" s="9"/>
      <c r="D473" s="9"/>
      <c r="E473" s="9"/>
      <c r="F473" s="9"/>
      <c r="G473" s="9"/>
      <c r="H473" s="9"/>
      <c r="I473" s="9"/>
      <c r="J473" s="9"/>
      <c r="K473" s="9"/>
      <c r="L473" s="9"/>
      <c r="M473" s="9"/>
      <c r="N473" s="9"/>
      <c r="O473" s="9"/>
      <c r="P473" s="9"/>
      <c r="Q473" s="9"/>
      <c r="R473" s="9"/>
      <c r="S473" s="9"/>
      <c r="T473" s="9"/>
      <c r="U473" s="9"/>
      <c r="V473" s="9"/>
      <c r="W473" s="9"/>
      <c r="X473" s="9"/>
      <c r="Y473" s="9"/>
      <c r="Z473" s="9"/>
    </row>
    <row r="474" spans="1:26" ht="14.25" customHeight="1" x14ac:dyDescent="0.2">
      <c r="A474" s="9"/>
      <c r="B474" s="9"/>
      <c r="C474" s="9"/>
      <c r="D474" s="9"/>
      <c r="E474" s="9"/>
      <c r="F474" s="9"/>
      <c r="G474" s="9"/>
      <c r="H474" s="9"/>
      <c r="I474" s="9"/>
      <c r="J474" s="9"/>
      <c r="K474" s="9"/>
      <c r="L474" s="9"/>
      <c r="M474" s="9"/>
      <c r="N474" s="9"/>
      <c r="O474" s="9"/>
      <c r="P474" s="9"/>
      <c r="Q474" s="9"/>
      <c r="R474" s="9"/>
      <c r="S474" s="9"/>
      <c r="T474" s="9"/>
      <c r="U474" s="9"/>
      <c r="V474" s="9"/>
      <c r="W474" s="9"/>
      <c r="X474" s="9"/>
      <c r="Y474" s="9"/>
      <c r="Z474" s="9"/>
    </row>
    <row r="475" spans="1:26" ht="14.25" customHeight="1" x14ac:dyDescent="0.2">
      <c r="A475" s="9"/>
      <c r="B475" s="9"/>
      <c r="C475" s="9"/>
      <c r="D475" s="9"/>
      <c r="E475" s="9"/>
      <c r="F475" s="9"/>
      <c r="G475" s="9"/>
      <c r="H475" s="9"/>
      <c r="I475" s="9"/>
      <c r="J475" s="9"/>
      <c r="K475" s="9"/>
      <c r="L475" s="9"/>
      <c r="M475" s="9"/>
      <c r="N475" s="9"/>
      <c r="O475" s="9"/>
      <c r="P475" s="9"/>
      <c r="Q475" s="9"/>
      <c r="R475" s="9"/>
      <c r="S475" s="9"/>
      <c r="T475" s="9"/>
      <c r="U475" s="9"/>
      <c r="V475" s="9"/>
      <c r="W475" s="9"/>
      <c r="X475" s="9"/>
      <c r="Y475" s="9"/>
      <c r="Z475" s="9"/>
    </row>
    <row r="476" spans="1:26" ht="14.25" customHeight="1" x14ac:dyDescent="0.2">
      <c r="A476" s="9"/>
      <c r="B476" s="9"/>
      <c r="C476" s="9"/>
      <c r="D476" s="9"/>
      <c r="E476" s="9"/>
      <c r="F476" s="9"/>
      <c r="G476" s="9"/>
      <c r="H476" s="9"/>
      <c r="I476" s="9"/>
      <c r="J476" s="9"/>
      <c r="K476" s="9"/>
      <c r="L476" s="9"/>
      <c r="M476" s="9"/>
      <c r="N476" s="9"/>
      <c r="O476" s="9"/>
      <c r="P476" s="9"/>
      <c r="Q476" s="9"/>
      <c r="R476" s="9"/>
      <c r="S476" s="9"/>
      <c r="T476" s="9"/>
      <c r="U476" s="9"/>
      <c r="V476" s="9"/>
      <c r="W476" s="9"/>
      <c r="X476" s="9"/>
      <c r="Y476" s="9"/>
      <c r="Z476" s="9"/>
    </row>
    <row r="477" spans="1:26" ht="14.25" customHeight="1" x14ac:dyDescent="0.2">
      <c r="A477" s="9"/>
      <c r="B477" s="9"/>
      <c r="C477" s="9"/>
      <c r="D477" s="9"/>
      <c r="E477" s="9"/>
      <c r="F477" s="9"/>
      <c r="G477" s="9"/>
      <c r="H477" s="9"/>
      <c r="I477" s="9"/>
      <c r="J477" s="9"/>
      <c r="K477" s="9"/>
      <c r="L477" s="9"/>
      <c r="M477" s="9"/>
      <c r="N477" s="9"/>
      <c r="O477" s="9"/>
      <c r="P477" s="9"/>
      <c r="Q477" s="9"/>
      <c r="R477" s="9"/>
      <c r="S477" s="9"/>
      <c r="T477" s="9"/>
      <c r="U477" s="9"/>
      <c r="V477" s="9"/>
      <c r="W477" s="9"/>
      <c r="X477" s="9"/>
      <c r="Y477" s="9"/>
      <c r="Z477" s="9"/>
    </row>
    <row r="478" spans="1:26" ht="14.25" customHeight="1" x14ac:dyDescent="0.2">
      <c r="A478" s="9"/>
      <c r="B478" s="9"/>
      <c r="C478" s="9"/>
      <c r="D478" s="9"/>
      <c r="E478" s="9"/>
      <c r="F478" s="9"/>
      <c r="G478" s="9"/>
      <c r="H478" s="9"/>
      <c r="I478" s="9"/>
      <c r="J478" s="9"/>
      <c r="K478" s="9"/>
      <c r="L478" s="9"/>
      <c r="M478" s="9"/>
      <c r="N478" s="9"/>
      <c r="O478" s="9"/>
      <c r="P478" s="9"/>
      <c r="Q478" s="9"/>
      <c r="R478" s="9"/>
      <c r="S478" s="9"/>
      <c r="T478" s="9"/>
      <c r="U478" s="9"/>
      <c r="V478" s="9"/>
      <c r="W478" s="9"/>
      <c r="X478" s="9"/>
      <c r="Y478" s="9"/>
      <c r="Z478" s="9"/>
    </row>
    <row r="479" spans="1:26" ht="14.25" customHeight="1" x14ac:dyDescent="0.2">
      <c r="A479" s="9"/>
      <c r="B479" s="9"/>
      <c r="C479" s="9"/>
      <c r="D479" s="9"/>
      <c r="E479" s="9"/>
      <c r="F479" s="9"/>
      <c r="G479" s="9"/>
      <c r="H479" s="9"/>
      <c r="I479" s="9"/>
      <c r="J479" s="9"/>
      <c r="K479" s="9"/>
      <c r="L479" s="9"/>
      <c r="M479" s="9"/>
      <c r="N479" s="9"/>
      <c r="O479" s="9"/>
      <c r="P479" s="9"/>
      <c r="Q479" s="9"/>
      <c r="R479" s="9"/>
      <c r="S479" s="9"/>
      <c r="T479" s="9"/>
      <c r="U479" s="9"/>
      <c r="V479" s="9"/>
      <c r="W479" s="9"/>
      <c r="X479" s="9"/>
      <c r="Y479" s="9"/>
      <c r="Z479" s="9"/>
    </row>
    <row r="480" spans="1:26" ht="14.25" customHeight="1" x14ac:dyDescent="0.2">
      <c r="A480" s="9"/>
      <c r="B480" s="9"/>
      <c r="C480" s="9"/>
      <c r="D480" s="9"/>
      <c r="E480" s="9"/>
      <c r="F480" s="9"/>
      <c r="G480" s="9"/>
      <c r="H480" s="9"/>
      <c r="I480" s="9"/>
      <c r="J480" s="9"/>
      <c r="K480" s="9"/>
      <c r="L480" s="9"/>
      <c r="M480" s="9"/>
      <c r="N480" s="9"/>
      <c r="O480" s="9"/>
      <c r="P480" s="9"/>
      <c r="Q480" s="9"/>
      <c r="R480" s="9"/>
      <c r="S480" s="9"/>
      <c r="T480" s="9"/>
      <c r="U480" s="9"/>
      <c r="V480" s="9"/>
      <c r="W480" s="9"/>
      <c r="X480" s="9"/>
      <c r="Y480" s="9"/>
      <c r="Z480" s="9"/>
    </row>
    <row r="481" spans="1:26" ht="14.25" customHeight="1" x14ac:dyDescent="0.2">
      <c r="A481" s="9"/>
      <c r="B481" s="9"/>
      <c r="C481" s="9"/>
      <c r="D481" s="9"/>
      <c r="E481" s="9"/>
      <c r="F481" s="9"/>
      <c r="G481" s="9"/>
      <c r="H481" s="9"/>
      <c r="I481" s="9"/>
      <c r="J481" s="9"/>
      <c r="K481" s="9"/>
      <c r="L481" s="9"/>
      <c r="M481" s="9"/>
      <c r="N481" s="9"/>
      <c r="O481" s="9"/>
      <c r="P481" s="9"/>
      <c r="Q481" s="9"/>
      <c r="R481" s="9"/>
      <c r="S481" s="9"/>
      <c r="T481" s="9"/>
      <c r="U481" s="9"/>
      <c r="V481" s="9"/>
      <c r="W481" s="9"/>
      <c r="X481" s="9"/>
      <c r="Y481" s="9"/>
      <c r="Z481" s="9"/>
    </row>
    <row r="482" spans="1:26" ht="14.25" customHeight="1" x14ac:dyDescent="0.2">
      <c r="A482" s="9"/>
      <c r="B482" s="9"/>
      <c r="C482" s="9"/>
      <c r="D482" s="9"/>
      <c r="E482" s="9"/>
      <c r="F482" s="9"/>
      <c r="G482" s="9"/>
      <c r="H482" s="9"/>
      <c r="I482" s="9"/>
      <c r="J482" s="9"/>
      <c r="K482" s="9"/>
      <c r="L482" s="9"/>
      <c r="M482" s="9"/>
      <c r="N482" s="9"/>
      <c r="O482" s="9"/>
      <c r="P482" s="9"/>
      <c r="Q482" s="9"/>
      <c r="R482" s="9"/>
      <c r="S482" s="9"/>
      <c r="T482" s="9"/>
      <c r="U482" s="9"/>
      <c r="V482" s="9"/>
      <c r="W482" s="9"/>
      <c r="X482" s="9"/>
      <c r="Y482" s="9"/>
      <c r="Z482" s="9"/>
    </row>
    <row r="483" spans="1:26" ht="14.25" customHeight="1" x14ac:dyDescent="0.2">
      <c r="A483" s="9"/>
      <c r="B483" s="9"/>
      <c r="C483" s="9"/>
      <c r="D483" s="9"/>
      <c r="E483" s="9"/>
      <c r="F483" s="9"/>
      <c r="G483" s="9"/>
      <c r="H483" s="9"/>
      <c r="I483" s="9"/>
      <c r="J483" s="9"/>
      <c r="K483" s="9"/>
      <c r="L483" s="9"/>
      <c r="M483" s="9"/>
      <c r="N483" s="9"/>
      <c r="O483" s="9"/>
      <c r="P483" s="9"/>
      <c r="Q483" s="9"/>
      <c r="R483" s="9"/>
      <c r="S483" s="9"/>
      <c r="T483" s="9"/>
      <c r="U483" s="9"/>
      <c r="V483" s="9"/>
      <c r="W483" s="9"/>
      <c r="X483" s="9"/>
      <c r="Y483" s="9"/>
      <c r="Z483" s="9"/>
    </row>
    <row r="484" spans="1:26" ht="14.25" customHeight="1" x14ac:dyDescent="0.2">
      <c r="A484" s="9"/>
      <c r="B484" s="9"/>
      <c r="C484" s="9"/>
      <c r="D484" s="9"/>
      <c r="E484" s="9"/>
      <c r="F484" s="9"/>
      <c r="G484" s="9"/>
      <c r="H484" s="9"/>
      <c r="I484" s="9"/>
      <c r="J484" s="9"/>
      <c r="K484" s="9"/>
      <c r="L484" s="9"/>
      <c r="M484" s="9"/>
      <c r="N484" s="9"/>
      <c r="O484" s="9"/>
      <c r="P484" s="9"/>
      <c r="Q484" s="9"/>
      <c r="R484" s="9"/>
      <c r="S484" s="9"/>
      <c r="T484" s="9"/>
      <c r="U484" s="9"/>
      <c r="V484" s="9"/>
      <c r="W484" s="9"/>
      <c r="X484" s="9"/>
      <c r="Y484" s="9"/>
      <c r="Z484" s="9"/>
    </row>
    <row r="485" spans="1:26" ht="14.25" customHeight="1" x14ac:dyDescent="0.2">
      <c r="A485" s="9"/>
      <c r="B485" s="9"/>
      <c r="C485" s="9"/>
      <c r="D485" s="9"/>
      <c r="E485" s="9"/>
      <c r="F485" s="9"/>
      <c r="G485" s="9"/>
      <c r="H485" s="9"/>
      <c r="I485" s="9"/>
      <c r="J485" s="9"/>
      <c r="K485" s="9"/>
      <c r="L485" s="9"/>
      <c r="M485" s="9"/>
      <c r="N485" s="9"/>
      <c r="O485" s="9"/>
      <c r="P485" s="9"/>
      <c r="Q485" s="9"/>
      <c r="R485" s="9"/>
      <c r="S485" s="9"/>
      <c r="T485" s="9"/>
      <c r="U485" s="9"/>
      <c r="V485" s="9"/>
      <c r="W485" s="9"/>
      <c r="X485" s="9"/>
      <c r="Y485" s="9"/>
      <c r="Z485" s="9"/>
    </row>
    <row r="486" spans="1:26" ht="14.25" customHeight="1" x14ac:dyDescent="0.2">
      <c r="A486" s="9"/>
      <c r="B486" s="9"/>
      <c r="C486" s="9"/>
      <c r="D486" s="9"/>
      <c r="E486" s="9"/>
      <c r="F486" s="9"/>
      <c r="G486" s="9"/>
      <c r="H486" s="9"/>
      <c r="I486" s="9"/>
      <c r="J486" s="9"/>
      <c r="K486" s="9"/>
      <c r="L486" s="9"/>
      <c r="M486" s="9"/>
      <c r="N486" s="9"/>
      <c r="O486" s="9"/>
      <c r="P486" s="9"/>
      <c r="Q486" s="9"/>
      <c r="R486" s="9"/>
      <c r="S486" s="9"/>
      <c r="T486" s="9"/>
      <c r="U486" s="9"/>
      <c r="V486" s="9"/>
      <c r="W486" s="9"/>
      <c r="X486" s="9"/>
      <c r="Y486" s="9"/>
      <c r="Z486" s="9"/>
    </row>
    <row r="487" spans="1:26" ht="14.25" customHeight="1" x14ac:dyDescent="0.2">
      <c r="A487" s="9"/>
      <c r="B487" s="9"/>
      <c r="C487" s="9"/>
      <c r="D487" s="9"/>
      <c r="E487" s="9"/>
      <c r="F487" s="9"/>
      <c r="G487" s="9"/>
      <c r="H487" s="9"/>
      <c r="I487" s="9"/>
      <c r="J487" s="9"/>
      <c r="K487" s="9"/>
      <c r="L487" s="9"/>
      <c r="M487" s="9"/>
      <c r="N487" s="9"/>
      <c r="O487" s="9"/>
      <c r="P487" s="9"/>
      <c r="Q487" s="9"/>
      <c r="R487" s="9"/>
      <c r="S487" s="9"/>
      <c r="T487" s="9"/>
      <c r="U487" s="9"/>
      <c r="V487" s="9"/>
      <c r="W487" s="9"/>
      <c r="X487" s="9"/>
      <c r="Y487" s="9"/>
      <c r="Z487" s="9"/>
    </row>
    <row r="488" spans="1:26" ht="14.25" customHeight="1" x14ac:dyDescent="0.2">
      <c r="A488" s="9"/>
      <c r="B488" s="9"/>
      <c r="C488" s="9"/>
      <c r="D488" s="9"/>
      <c r="E488" s="9"/>
      <c r="F488" s="9"/>
      <c r="G488" s="9"/>
      <c r="H488" s="9"/>
      <c r="I488" s="9"/>
      <c r="J488" s="9"/>
      <c r="K488" s="9"/>
      <c r="L488" s="9"/>
      <c r="M488" s="9"/>
      <c r="N488" s="9"/>
      <c r="O488" s="9"/>
      <c r="P488" s="9"/>
      <c r="Q488" s="9"/>
      <c r="R488" s="9"/>
      <c r="S488" s="9"/>
      <c r="T488" s="9"/>
      <c r="U488" s="9"/>
      <c r="V488" s="9"/>
      <c r="W488" s="9"/>
      <c r="X488" s="9"/>
      <c r="Y488" s="9"/>
      <c r="Z488" s="9"/>
    </row>
    <row r="489" spans="1:26" ht="14.25" customHeight="1" x14ac:dyDescent="0.2">
      <c r="A489" s="9"/>
      <c r="B489" s="9"/>
      <c r="C489" s="9"/>
      <c r="D489" s="9"/>
      <c r="E489" s="9"/>
      <c r="F489" s="9"/>
      <c r="G489" s="9"/>
      <c r="H489" s="9"/>
      <c r="I489" s="9"/>
      <c r="J489" s="9"/>
      <c r="K489" s="9"/>
      <c r="L489" s="9"/>
      <c r="M489" s="9"/>
      <c r="N489" s="9"/>
      <c r="O489" s="9"/>
      <c r="P489" s="9"/>
      <c r="Q489" s="9"/>
      <c r="R489" s="9"/>
      <c r="S489" s="9"/>
      <c r="T489" s="9"/>
      <c r="U489" s="9"/>
      <c r="V489" s="9"/>
      <c r="W489" s="9"/>
      <c r="X489" s="9"/>
      <c r="Y489" s="9"/>
      <c r="Z489" s="9"/>
    </row>
    <row r="490" spans="1:26" ht="14.25" customHeight="1" x14ac:dyDescent="0.2">
      <c r="A490" s="9"/>
      <c r="B490" s="9"/>
      <c r="C490" s="9"/>
      <c r="D490" s="9"/>
      <c r="E490" s="9"/>
      <c r="F490" s="9"/>
      <c r="G490" s="9"/>
      <c r="H490" s="9"/>
      <c r="I490" s="9"/>
      <c r="J490" s="9"/>
      <c r="K490" s="9"/>
      <c r="L490" s="9"/>
      <c r="M490" s="9"/>
      <c r="N490" s="9"/>
      <c r="O490" s="9"/>
      <c r="P490" s="9"/>
      <c r="Q490" s="9"/>
      <c r="R490" s="9"/>
      <c r="S490" s="9"/>
      <c r="T490" s="9"/>
      <c r="U490" s="9"/>
      <c r="V490" s="9"/>
      <c r="W490" s="9"/>
      <c r="X490" s="9"/>
      <c r="Y490" s="9"/>
      <c r="Z490" s="9"/>
    </row>
    <row r="491" spans="1:26" ht="14.25" customHeight="1" x14ac:dyDescent="0.2">
      <c r="A491" s="9"/>
      <c r="B491" s="9"/>
      <c r="C491" s="9"/>
      <c r="D491" s="9"/>
      <c r="E491" s="9"/>
      <c r="F491" s="9"/>
      <c r="G491" s="9"/>
      <c r="H491" s="9"/>
      <c r="I491" s="9"/>
      <c r="J491" s="9"/>
      <c r="K491" s="9"/>
      <c r="L491" s="9"/>
      <c r="M491" s="9"/>
      <c r="N491" s="9"/>
      <c r="O491" s="9"/>
      <c r="P491" s="9"/>
      <c r="Q491" s="9"/>
      <c r="R491" s="9"/>
      <c r="S491" s="9"/>
      <c r="T491" s="9"/>
      <c r="U491" s="9"/>
      <c r="V491" s="9"/>
      <c r="W491" s="9"/>
      <c r="X491" s="9"/>
      <c r="Y491" s="9"/>
      <c r="Z491" s="9"/>
    </row>
    <row r="492" spans="1:26" ht="14.25" customHeight="1" x14ac:dyDescent="0.2">
      <c r="A492" s="9"/>
      <c r="B492" s="9"/>
      <c r="C492" s="9"/>
      <c r="D492" s="9"/>
      <c r="E492" s="9"/>
      <c r="F492" s="9"/>
      <c r="G492" s="9"/>
      <c r="H492" s="9"/>
      <c r="I492" s="9"/>
      <c r="J492" s="9"/>
      <c r="K492" s="9"/>
      <c r="L492" s="9"/>
      <c r="M492" s="9"/>
      <c r="N492" s="9"/>
      <c r="O492" s="9"/>
      <c r="P492" s="9"/>
      <c r="Q492" s="9"/>
      <c r="R492" s="9"/>
      <c r="S492" s="9"/>
      <c r="T492" s="9"/>
      <c r="U492" s="9"/>
      <c r="V492" s="9"/>
      <c r="W492" s="9"/>
      <c r="X492" s="9"/>
      <c r="Y492" s="9"/>
      <c r="Z492" s="9"/>
    </row>
    <row r="493" spans="1:26" ht="14.25" customHeight="1" x14ac:dyDescent="0.2">
      <c r="A493" s="9"/>
      <c r="B493" s="9"/>
      <c r="C493" s="9"/>
      <c r="D493" s="9"/>
      <c r="E493" s="9"/>
      <c r="F493" s="9"/>
      <c r="G493" s="9"/>
      <c r="H493" s="9"/>
      <c r="I493" s="9"/>
      <c r="J493" s="9"/>
      <c r="K493" s="9"/>
      <c r="L493" s="9"/>
      <c r="M493" s="9"/>
      <c r="N493" s="9"/>
      <c r="O493" s="9"/>
      <c r="P493" s="9"/>
      <c r="Q493" s="9"/>
      <c r="R493" s="9"/>
      <c r="S493" s="9"/>
      <c r="T493" s="9"/>
      <c r="U493" s="9"/>
      <c r="V493" s="9"/>
      <c r="W493" s="9"/>
      <c r="X493" s="9"/>
      <c r="Y493" s="9"/>
      <c r="Z493" s="9"/>
    </row>
    <row r="494" spans="1:26" ht="14.25" customHeight="1" x14ac:dyDescent="0.2">
      <c r="A494" s="9"/>
      <c r="B494" s="9"/>
      <c r="C494" s="9"/>
      <c r="D494" s="9"/>
      <c r="E494" s="9"/>
      <c r="F494" s="9"/>
      <c r="G494" s="9"/>
      <c r="H494" s="9"/>
      <c r="I494" s="9"/>
      <c r="J494" s="9"/>
      <c r="K494" s="9"/>
      <c r="L494" s="9"/>
      <c r="M494" s="9"/>
      <c r="N494" s="9"/>
      <c r="O494" s="9"/>
      <c r="P494" s="9"/>
      <c r="Q494" s="9"/>
      <c r="R494" s="9"/>
      <c r="S494" s="9"/>
      <c r="T494" s="9"/>
      <c r="U494" s="9"/>
      <c r="V494" s="9"/>
      <c r="W494" s="9"/>
      <c r="X494" s="9"/>
      <c r="Y494" s="9"/>
      <c r="Z494" s="9"/>
    </row>
    <row r="495" spans="1:26" ht="14.25" customHeight="1" x14ac:dyDescent="0.2">
      <c r="A495" s="9"/>
      <c r="B495" s="9"/>
      <c r="C495" s="9"/>
      <c r="D495" s="9"/>
      <c r="E495" s="9"/>
      <c r="F495" s="9"/>
      <c r="G495" s="9"/>
      <c r="H495" s="9"/>
      <c r="I495" s="9"/>
      <c r="J495" s="9"/>
      <c r="K495" s="9"/>
      <c r="L495" s="9"/>
      <c r="M495" s="9"/>
      <c r="N495" s="9"/>
      <c r="O495" s="9"/>
      <c r="P495" s="9"/>
      <c r="Q495" s="9"/>
      <c r="R495" s="9"/>
      <c r="S495" s="9"/>
      <c r="T495" s="9"/>
      <c r="U495" s="9"/>
      <c r="V495" s="9"/>
      <c r="W495" s="9"/>
      <c r="X495" s="9"/>
      <c r="Y495" s="9"/>
      <c r="Z495" s="9"/>
    </row>
    <row r="496" spans="1:26" ht="14.25" customHeight="1" x14ac:dyDescent="0.2">
      <c r="A496" s="9"/>
      <c r="B496" s="9"/>
      <c r="C496" s="9"/>
      <c r="D496" s="9"/>
      <c r="E496" s="9"/>
      <c r="F496" s="9"/>
      <c r="G496" s="9"/>
      <c r="H496" s="9"/>
      <c r="I496" s="9"/>
      <c r="J496" s="9"/>
      <c r="K496" s="9"/>
      <c r="L496" s="9"/>
      <c r="M496" s="9"/>
      <c r="N496" s="9"/>
      <c r="O496" s="9"/>
      <c r="P496" s="9"/>
      <c r="Q496" s="9"/>
      <c r="R496" s="9"/>
      <c r="S496" s="9"/>
      <c r="T496" s="9"/>
      <c r="U496" s="9"/>
      <c r="V496" s="9"/>
      <c r="W496" s="9"/>
      <c r="X496" s="9"/>
      <c r="Y496" s="9"/>
      <c r="Z496" s="9"/>
    </row>
    <row r="497" spans="1:26" ht="14.25" customHeight="1" x14ac:dyDescent="0.2">
      <c r="A497" s="9"/>
      <c r="B497" s="9"/>
      <c r="C497" s="9"/>
      <c r="D497" s="9"/>
      <c r="E497" s="9"/>
      <c r="F497" s="9"/>
      <c r="G497" s="9"/>
      <c r="H497" s="9"/>
      <c r="I497" s="9"/>
      <c r="J497" s="9"/>
      <c r="K497" s="9"/>
      <c r="L497" s="9"/>
      <c r="M497" s="9"/>
      <c r="N497" s="9"/>
      <c r="O497" s="9"/>
      <c r="P497" s="9"/>
      <c r="Q497" s="9"/>
      <c r="R497" s="9"/>
      <c r="S497" s="9"/>
      <c r="T497" s="9"/>
      <c r="U497" s="9"/>
      <c r="V497" s="9"/>
      <c r="W497" s="9"/>
      <c r="X497" s="9"/>
      <c r="Y497" s="9"/>
      <c r="Z497" s="9"/>
    </row>
    <row r="498" spans="1:26" ht="14.25" customHeight="1" x14ac:dyDescent="0.2">
      <c r="A498" s="9"/>
      <c r="B498" s="9"/>
      <c r="C498" s="9"/>
      <c r="D498" s="9"/>
      <c r="E498" s="9"/>
      <c r="F498" s="9"/>
      <c r="G498" s="9"/>
      <c r="H498" s="9"/>
      <c r="I498" s="9"/>
      <c r="J498" s="9"/>
      <c r="K498" s="9"/>
      <c r="L498" s="9"/>
      <c r="M498" s="9"/>
      <c r="N498" s="9"/>
      <c r="O498" s="9"/>
      <c r="P498" s="9"/>
      <c r="Q498" s="9"/>
      <c r="R498" s="9"/>
      <c r="S498" s="9"/>
      <c r="T498" s="9"/>
      <c r="U498" s="9"/>
      <c r="V498" s="9"/>
      <c r="W498" s="9"/>
      <c r="X498" s="9"/>
      <c r="Y498" s="9"/>
      <c r="Z498" s="9"/>
    </row>
    <row r="499" spans="1:26" ht="14.25" customHeight="1" x14ac:dyDescent="0.2">
      <c r="A499" s="9"/>
      <c r="B499" s="9"/>
      <c r="C499" s="9"/>
      <c r="D499" s="9"/>
      <c r="E499" s="9"/>
      <c r="F499" s="9"/>
      <c r="G499" s="9"/>
      <c r="H499" s="9"/>
      <c r="I499" s="9"/>
      <c r="J499" s="9"/>
      <c r="K499" s="9"/>
      <c r="L499" s="9"/>
      <c r="M499" s="9"/>
      <c r="N499" s="9"/>
      <c r="O499" s="9"/>
      <c r="P499" s="9"/>
      <c r="Q499" s="9"/>
      <c r="R499" s="9"/>
      <c r="S499" s="9"/>
      <c r="T499" s="9"/>
      <c r="U499" s="9"/>
      <c r="V499" s="9"/>
      <c r="W499" s="9"/>
      <c r="X499" s="9"/>
      <c r="Y499" s="9"/>
      <c r="Z499" s="9"/>
    </row>
    <row r="500" spans="1:26" ht="14.25" customHeight="1" x14ac:dyDescent="0.2">
      <c r="A500" s="9"/>
      <c r="B500" s="9"/>
      <c r="C500" s="9"/>
      <c r="D500" s="9"/>
      <c r="E500" s="9"/>
      <c r="F500" s="9"/>
      <c r="G500" s="9"/>
      <c r="H500" s="9"/>
      <c r="I500" s="9"/>
      <c r="J500" s="9"/>
      <c r="K500" s="9"/>
      <c r="L500" s="9"/>
      <c r="M500" s="9"/>
      <c r="N500" s="9"/>
      <c r="O500" s="9"/>
      <c r="P500" s="9"/>
      <c r="Q500" s="9"/>
      <c r="R500" s="9"/>
      <c r="S500" s="9"/>
      <c r="T500" s="9"/>
      <c r="U500" s="9"/>
      <c r="V500" s="9"/>
      <c r="W500" s="9"/>
      <c r="X500" s="9"/>
      <c r="Y500" s="9"/>
      <c r="Z500" s="9"/>
    </row>
    <row r="501" spans="1:26" ht="14.25" customHeight="1" x14ac:dyDescent="0.2">
      <c r="A501" s="9"/>
      <c r="B501" s="9"/>
      <c r="C501" s="9"/>
      <c r="D501" s="9"/>
      <c r="E501" s="9"/>
      <c r="F501" s="9"/>
      <c r="G501" s="9"/>
      <c r="H501" s="9"/>
      <c r="I501" s="9"/>
      <c r="J501" s="9"/>
      <c r="K501" s="9"/>
      <c r="L501" s="9"/>
      <c r="M501" s="9"/>
      <c r="N501" s="9"/>
      <c r="O501" s="9"/>
      <c r="P501" s="9"/>
      <c r="Q501" s="9"/>
      <c r="R501" s="9"/>
      <c r="S501" s="9"/>
      <c r="T501" s="9"/>
      <c r="U501" s="9"/>
      <c r="V501" s="9"/>
      <c r="W501" s="9"/>
      <c r="X501" s="9"/>
      <c r="Y501" s="9"/>
      <c r="Z501" s="9"/>
    </row>
    <row r="502" spans="1:26" ht="14.25" customHeight="1" x14ac:dyDescent="0.2">
      <c r="A502" s="9"/>
      <c r="B502" s="9"/>
      <c r="C502" s="9"/>
      <c r="D502" s="9"/>
      <c r="E502" s="9"/>
      <c r="F502" s="9"/>
      <c r="G502" s="9"/>
      <c r="H502" s="9"/>
      <c r="I502" s="9"/>
      <c r="J502" s="9"/>
      <c r="K502" s="9"/>
      <c r="L502" s="9"/>
      <c r="M502" s="9"/>
      <c r="N502" s="9"/>
      <c r="O502" s="9"/>
      <c r="P502" s="9"/>
      <c r="Q502" s="9"/>
      <c r="R502" s="9"/>
      <c r="S502" s="9"/>
      <c r="T502" s="9"/>
      <c r="U502" s="9"/>
      <c r="V502" s="9"/>
      <c r="W502" s="9"/>
      <c r="X502" s="9"/>
      <c r="Y502" s="9"/>
      <c r="Z502" s="9"/>
    </row>
    <row r="503" spans="1:26" ht="14.25" customHeight="1" x14ac:dyDescent="0.2">
      <c r="A503" s="9"/>
      <c r="B503" s="9"/>
      <c r="C503" s="9"/>
      <c r="D503" s="9"/>
      <c r="E503" s="9"/>
      <c r="F503" s="9"/>
      <c r="G503" s="9"/>
      <c r="H503" s="9"/>
      <c r="I503" s="9"/>
      <c r="J503" s="9"/>
      <c r="K503" s="9"/>
      <c r="L503" s="9"/>
      <c r="M503" s="9"/>
      <c r="N503" s="9"/>
      <c r="O503" s="9"/>
      <c r="P503" s="9"/>
      <c r="Q503" s="9"/>
      <c r="R503" s="9"/>
      <c r="S503" s="9"/>
      <c r="T503" s="9"/>
      <c r="U503" s="9"/>
      <c r="V503" s="9"/>
      <c r="W503" s="9"/>
      <c r="X503" s="9"/>
      <c r="Y503" s="9"/>
      <c r="Z503" s="9"/>
    </row>
    <row r="504" spans="1:26" ht="14.25" customHeight="1" x14ac:dyDescent="0.2">
      <c r="A504" s="9"/>
      <c r="B504" s="9"/>
      <c r="C504" s="9"/>
      <c r="D504" s="9"/>
      <c r="E504" s="9"/>
      <c r="F504" s="9"/>
      <c r="G504" s="9"/>
      <c r="H504" s="9"/>
      <c r="I504" s="9"/>
      <c r="J504" s="9"/>
      <c r="K504" s="9"/>
      <c r="L504" s="9"/>
      <c r="M504" s="9"/>
      <c r="N504" s="9"/>
      <c r="O504" s="9"/>
      <c r="P504" s="9"/>
      <c r="Q504" s="9"/>
      <c r="R504" s="9"/>
      <c r="S504" s="9"/>
      <c r="T504" s="9"/>
      <c r="U504" s="9"/>
      <c r="V504" s="9"/>
      <c r="W504" s="9"/>
      <c r="X504" s="9"/>
      <c r="Y504" s="9"/>
      <c r="Z504" s="9"/>
    </row>
    <row r="505" spans="1:26" ht="14.25" customHeight="1" x14ac:dyDescent="0.2">
      <c r="A505" s="9"/>
      <c r="B505" s="9"/>
      <c r="C505" s="9"/>
      <c r="D505" s="9"/>
      <c r="E505" s="9"/>
      <c r="F505" s="9"/>
      <c r="G505" s="9"/>
      <c r="H505" s="9"/>
      <c r="I505" s="9"/>
      <c r="J505" s="9"/>
      <c r="K505" s="9"/>
      <c r="L505" s="9"/>
      <c r="M505" s="9"/>
      <c r="N505" s="9"/>
      <c r="O505" s="9"/>
      <c r="P505" s="9"/>
      <c r="Q505" s="9"/>
      <c r="R505" s="9"/>
      <c r="S505" s="9"/>
      <c r="T505" s="9"/>
      <c r="U505" s="9"/>
      <c r="V505" s="9"/>
      <c r="W505" s="9"/>
      <c r="X505" s="9"/>
      <c r="Y505" s="9"/>
      <c r="Z505" s="9"/>
    </row>
    <row r="506" spans="1:26" ht="14.25" customHeight="1" x14ac:dyDescent="0.2">
      <c r="A506" s="9"/>
      <c r="B506" s="9"/>
      <c r="C506" s="9"/>
      <c r="D506" s="9"/>
      <c r="E506" s="9"/>
      <c r="F506" s="9"/>
      <c r="G506" s="9"/>
      <c r="H506" s="9"/>
      <c r="I506" s="9"/>
      <c r="J506" s="9"/>
      <c r="K506" s="9"/>
      <c r="L506" s="9"/>
      <c r="M506" s="9"/>
      <c r="N506" s="9"/>
      <c r="O506" s="9"/>
      <c r="P506" s="9"/>
      <c r="Q506" s="9"/>
      <c r="R506" s="9"/>
      <c r="S506" s="9"/>
      <c r="T506" s="9"/>
      <c r="U506" s="9"/>
      <c r="V506" s="9"/>
      <c r="W506" s="9"/>
      <c r="X506" s="9"/>
      <c r="Y506" s="9"/>
      <c r="Z506" s="9"/>
    </row>
    <row r="507" spans="1:26" ht="14.25" customHeight="1" x14ac:dyDescent="0.2">
      <c r="A507" s="9"/>
      <c r="B507" s="9"/>
      <c r="C507" s="9"/>
      <c r="D507" s="9"/>
      <c r="E507" s="9"/>
      <c r="F507" s="9"/>
      <c r="G507" s="9"/>
      <c r="H507" s="9"/>
      <c r="I507" s="9"/>
      <c r="J507" s="9"/>
      <c r="K507" s="9"/>
      <c r="L507" s="9"/>
      <c r="M507" s="9"/>
      <c r="N507" s="9"/>
      <c r="O507" s="9"/>
      <c r="P507" s="9"/>
      <c r="Q507" s="9"/>
      <c r="R507" s="9"/>
      <c r="S507" s="9"/>
      <c r="T507" s="9"/>
      <c r="U507" s="9"/>
      <c r="V507" s="9"/>
      <c r="W507" s="9"/>
      <c r="X507" s="9"/>
      <c r="Y507" s="9"/>
      <c r="Z507" s="9"/>
    </row>
    <row r="508" spans="1:26" ht="14.25" customHeight="1" x14ac:dyDescent="0.2">
      <c r="A508" s="9"/>
      <c r="B508" s="9"/>
      <c r="C508" s="9"/>
      <c r="D508" s="9"/>
      <c r="E508" s="9"/>
      <c r="F508" s="9"/>
      <c r="G508" s="9"/>
      <c r="H508" s="9"/>
      <c r="I508" s="9"/>
      <c r="J508" s="9"/>
      <c r="K508" s="9"/>
      <c r="L508" s="9"/>
      <c r="M508" s="9"/>
      <c r="N508" s="9"/>
      <c r="O508" s="9"/>
      <c r="P508" s="9"/>
      <c r="Q508" s="9"/>
      <c r="R508" s="9"/>
      <c r="S508" s="9"/>
      <c r="T508" s="9"/>
      <c r="U508" s="9"/>
      <c r="V508" s="9"/>
      <c r="W508" s="9"/>
      <c r="X508" s="9"/>
      <c r="Y508" s="9"/>
      <c r="Z508" s="9"/>
    </row>
    <row r="509" spans="1:26" ht="14.25" customHeight="1" x14ac:dyDescent="0.2">
      <c r="A509" s="9"/>
      <c r="B509" s="9"/>
      <c r="C509" s="9"/>
      <c r="D509" s="9"/>
      <c r="E509" s="9"/>
      <c r="F509" s="9"/>
      <c r="G509" s="9"/>
      <c r="H509" s="9"/>
      <c r="I509" s="9"/>
      <c r="J509" s="9"/>
      <c r="K509" s="9"/>
      <c r="L509" s="9"/>
      <c r="M509" s="9"/>
      <c r="N509" s="9"/>
      <c r="O509" s="9"/>
      <c r="P509" s="9"/>
      <c r="Q509" s="9"/>
      <c r="R509" s="9"/>
      <c r="S509" s="9"/>
      <c r="T509" s="9"/>
      <c r="U509" s="9"/>
      <c r="V509" s="9"/>
      <c r="W509" s="9"/>
      <c r="X509" s="9"/>
      <c r="Y509" s="9"/>
      <c r="Z509" s="9"/>
    </row>
    <row r="510" spans="1:26" ht="14.25" customHeight="1" x14ac:dyDescent="0.2">
      <c r="A510" s="9"/>
      <c r="B510" s="9"/>
      <c r="C510" s="9"/>
      <c r="D510" s="9"/>
      <c r="E510" s="9"/>
      <c r="F510" s="9"/>
      <c r="G510" s="9"/>
      <c r="H510" s="9"/>
      <c r="I510" s="9"/>
      <c r="J510" s="9"/>
      <c r="K510" s="9"/>
      <c r="L510" s="9"/>
      <c r="M510" s="9"/>
      <c r="N510" s="9"/>
      <c r="O510" s="9"/>
      <c r="P510" s="9"/>
      <c r="Q510" s="9"/>
      <c r="R510" s="9"/>
      <c r="S510" s="9"/>
      <c r="T510" s="9"/>
      <c r="U510" s="9"/>
      <c r="V510" s="9"/>
      <c r="W510" s="9"/>
      <c r="X510" s="9"/>
      <c r="Y510" s="9"/>
      <c r="Z510" s="9"/>
    </row>
    <row r="511" spans="1:26" ht="14.25" customHeight="1" x14ac:dyDescent="0.2">
      <c r="A511" s="9"/>
      <c r="B511" s="9"/>
      <c r="C511" s="9"/>
      <c r="D511" s="9"/>
      <c r="E511" s="9"/>
      <c r="F511" s="9"/>
      <c r="G511" s="9"/>
      <c r="H511" s="9"/>
      <c r="I511" s="9"/>
      <c r="J511" s="9"/>
      <c r="K511" s="9"/>
      <c r="L511" s="9"/>
      <c r="M511" s="9"/>
      <c r="N511" s="9"/>
      <c r="O511" s="9"/>
      <c r="P511" s="9"/>
      <c r="Q511" s="9"/>
      <c r="R511" s="9"/>
      <c r="S511" s="9"/>
      <c r="T511" s="9"/>
      <c r="U511" s="9"/>
      <c r="V511" s="9"/>
      <c r="W511" s="9"/>
      <c r="X511" s="9"/>
      <c r="Y511" s="9"/>
      <c r="Z511" s="9"/>
    </row>
    <row r="512" spans="1:26" ht="14.25" customHeight="1" x14ac:dyDescent="0.2">
      <c r="A512" s="9"/>
      <c r="B512" s="9"/>
      <c r="C512" s="9"/>
      <c r="D512" s="9"/>
      <c r="E512" s="9"/>
      <c r="F512" s="9"/>
      <c r="G512" s="9"/>
      <c r="H512" s="9"/>
      <c r="I512" s="9"/>
      <c r="J512" s="9"/>
      <c r="K512" s="9"/>
      <c r="L512" s="9"/>
      <c r="M512" s="9"/>
      <c r="N512" s="9"/>
      <c r="O512" s="9"/>
      <c r="P512" s="9"/>
      <c r="Q512" s="9"/>
      <c r="R512" s="9"/>
      <c r="S512" s="9"/>
      <c r="T512" s="9"/>
      <c r="U512" s="9"/>
      <c r="V512" s="9"/>
      <c r="W512" s="9"/>
      <c r="X512" s="9"/>
      <c r="Y512" s="9"/>
      <c r="Z512" s="9"/>
    </row>
    <row r="513" spans="1:26" ht="14.25" customHeight="1" x14ac:dyDescent="0.2">
      <c r="A513" s="9"/>
      <c r="B513" s="9"/>
      <c r="C513" s="9"/>
      <c r="D513" s="9"/>
      <c r="E513" s="9"/>
      <c r="F513" s="9"/>
      <c r="G513" s="9"/>
      <c r="H513" s="9"/>
      <c r="I513" s="9"/>
      <c r="J513" s="9"/>
      <c r="K513" s="9"/>
      <c r="L513" s="9"/>
      <c r="M513" s="9"/>
      <c r="N513" s="9"/>
      <c r="O513" s="9"/>
      <c r="P513" s="9"/>
      <c r="Q513" s="9"/>
      <c r="R513" s="9"/>
      <c r="S513" s="9"/>
      <c r="T513" s="9"/>
      <c r="U513" s="9"/>
      <c r="V513" s="9"/>
      <c r="W513" s="9"/>
      <c r="X513" s="9"/>
      <c r="Y513" s="9"/>
      <c r="Z513" s="9"/>
    </row>
    <row r="514" spans="1:26" ht="14.25" customHeight="1" x14ac:dyDescent="0.2">
      <c r="A514" s="9"/>
      <c r="B514" s="9"/>
      <c r="C514" s="9"/>
      <c r="D514" s="9"/>
      <c r="E514" s="9"/>
      <c r="F514" s="9"/>
      <c r="G514" s="9"/>
      <c r="H514" s="9"/>
      <c r="I514" s="9"/>
      <c r="J514" s="9"/>
      <c r="K514" s="9"/>
      <c r="L514" s="9"/>
      <c r="M514" s="9"/>
      <c r="N514" s="9"/>
      <c r="O514" s="9"/>
      <c r="P514" s="9"/>
      <c r="Q514" s="9"/>
      <c r="R514" s="9"/>
      <c r="S514" s="9"/>
      <c r="T514" s="9"/>
      <c r="U514" s="9"/>
      <c r="V514" s="9"/>
      <c r="W514" s="9"/>
      <c r="X514" s="9"/>
      <c r="Y514" s="9"/>
      <c r="Z514" s="9"/>
    </row>
    <row r="515" spans="1:26" ht="14.25" customHeight="1" x14ac:dyDescent="0.2">
      <c r="A515" s="9"/>
      <c r="B515" s="9"/>
      <c r="C515" s="9"/>
      <c r="D515" s="9"/>
      <c r="E515" s="9"/>
      <c r="F515" s="9"/>
      <c r="G515" s="9"/>
      <c r="H515" s="9"/>
      <c r="I515" s="9"/>
      <c r="J515" s="9"/>
      <c r="K515" s="9"/>
      <c r="L515" s="9"/>
      <c r="M515" s="9"/>
      <c r="N515" s="9"/>
      <c r="O515" s="9"/>
      <c r="P515" s="9"/>
      <c r="Q515" s="9"/>
      <c r="R515" s="9"/>
      <c r="S515" s="9"/>
      <c r="T515" s="9"/>
      <c r="U515" s="9"/>
      <c r="V515" s="9"/>
      <c r="W515" s="9"/>
      <c r="X515" s="9"/>
      <c r="Y515" s="9"/>
      <c r="Z515" s="9"/>
    </row>
    <row r="516" spans="1:26" ht="14.25" customHeight="1" x14ac:dyDescent="0.2">
      <c r="A516" s="9"/>
      <c r="B516" s="9"/>
      <c r="C516" s="9"/>
      <c r="D516" s="9"/>
      <c r="E516" s="9"/>
      <c r="F516" s="9"/>
      <c r="G516" s="9"/>
      <c r="H516" s="9"/>
      <c r="I516" s="9"/>
      <c r="J516" s="9"/>
      <c r="K516" s="9"/>
      <c r="L516" s="9"/>
      <c r="M516" s="9"/>
      <c r="N516" s="9"/>
      <c r="O516" s="9"/>
      <c r="P516" s="9"/>
      <c r="Q516" s="9"/>
      <c r="R516" s="9"/>
      <c r="S516" s="9"/>
      <c r="T516" s="9"/>
      <c r="U516" s="9"/>
      <c r="V516" s="9"/>
      <c r="W516" s="9"/>
      <c r="X516" s="9"/>
      <c r="Y516" s="9"/>
      <c r="Z516" s="9"/>
    </row>
    <row r="517" spans="1:26" ht="14.25" customHeight="1" x14ac:dyDescent="0.2">
      <c r="A517" s="9"/>
      <c r="B517" s="9"/>
      <c r="C517" s="9"/>
      <c r="D517" s="9"/>
      <c r="E517" s="9"/>
      <c r="F517" s="9"/>
      <c r="G517" s="9"/>
      <c r="H517" s="9"/>
      <c r="I517" s="9"/>
      <c r="J517" s="9"/>
      <c r="K517" s="9"/>
      <c r="L517" s="9"/>
      <c r="M517" s="9"/>
      <c r="N517" s="9"/>
      <c r="O517" s="9"/>
      <c r="P517" s="9"/>
      <c r="Q517" s="9"/>
      <c r="R517" s="9"/>
      <c r="S517" s="9"/>
      <c r="T517" s="9"/>
      <c r="U517" s="9"/>
      <c r="V517" s="9"/>
      <c r="W517" s="9"/>
      <c r="X517" s="9"/>
      <c r="Y517" s="9"/>
      <c r="Z517" s="9"/>
    </row>
    <row r="518" spans="1:26" ht="14.25" customHeight="1" x14ac:dyDescent="0.2">
      <c r="A518" s="9"/>
      <c r="B518" s="9"/>
      <c r="C518" s="9"/>
      <c r="D518" s="9"/>
      <c r="E518" s="9"/>
      <c r="F518" s="9"/>
      <c r="G518" s="9"/>
      <c r="H518" s="9"/>
      <c r="I518" s="9"/>
      <c r="J518" s="9"/>
      <c r="K518" s="9"/>
      <c r="L518" s="9"/>
      <c r="M518" s="9"/>
      <c r="N518" s="9"/>
      <c r="O518" s="9"/>
      <c r="P518" s="9"/>
      <c r="Q518" s="9"/>
      <c r="R518" s="9"/>
      <c r="S518" s="9"/>
      <c r="T518" s="9"/>
      <c r="U518" s="9"/>
      <c r="V518" s="9"/>
      <c r="W518" s="9"/>
      <c r="X518" s="9"/>
      <c r="Y518" s="9"/>
      <c r="Z518" s="9"/>
    </row>
    <row r="519" spans="1:26" ht="14.25" customHeight="1" x14ac:dyDescent="0.2">
      <c r="A519" s="9"/>
      <c r="B519" s="9"/>
      <c r="C519" s="9"/>
      <c r="D519" s="9"/>
      <c r="E519" s="9"/>
      <c r="F519" s="9"/>
      <c r="G519" s="9"/>
      <c r="H519" s="9"/>
      <c r="I519" s="9"/>
      <c r="J519" s="9"/>
      <c r="K519" s="9"/>
      <c r="L519" s="9"/>
      <c r="M519" s="9"/>
      <c r="N519" s="9"/>
      <c r="O519" s="9"/>
      <c r="P519" s="9"/>
      <c r="Q519" s="9"/>
      <c r="R519" s="9"/>
      <c r="S519" s="9"/>
      <c r="T519" s="9"/>
      <c r="U519" s="9"/>
      <c r="V519" s="9"/>
      <c r="W519" s="9"/>
      <c r="X519" s="9"/>
      <c r="Y519" s="9"/>
      <c r="Z519" s="9"/>
    </row>
    <row r="520" spans="1:26" ht="14.25" customHeight="1" x14ac:dyDescent="0.2">
      <c r="A520" s="9"/>
      <c r="B520" s="9"/>
      <c r="C520" s="9"/>
      <c r="D520" s="9"/>
      <c r="E520" s="9"/>
      <c r="F520" s="9"/>
      <c r="G520" s="9"/>
      <c r="H520" s="9"/>
      <c r="I520" s="9"/>
      <c r="J520" s="9"/>
      <c r="K520" s="9"/>
      <c r="L520" s="9"/>
      <c r="M520" s="9"/>
      <c r="N520" s="9"/>
      <c r="O520" s="9"/>
      <c r="P520" s="9"/>
      <c r="Q520" s="9"/>
      <c r="R520" s="9"/>
      <c r="S520" s="9"/>
      <c r="T520" s="9"/>
      <c r="U520" s="9"/>
      <c r="V520" s="9"/>
      <c r="W520" s="9"/>
      <c r="X520" s="9"/>
      <c r="Y520" s="9"/>
      <c r="Z520" s="9"/>
    </row>
    <row r="521" spans="1:26" ht="14.25" customHeight="1" x14ac:dyDescent="0.2">
      <c r="A521" s="9"/>
      <c r="B521" s="9"/>
      <c r="C521" s="9"/>
      <c r="D521" s="9"/>
      <c r="E521" s="9"/>
      <c r="F521" s="9"/>
      <c r="G521" s="9"/>
      <c r="H521" s="9"/>
      <c r="I521" s="9"/>
      <c r="J521" s="9"/>
      <c r="K521" s="9"/>
      <c r="L521" s="9"/>
      <c r="M521" s="9"/>
      <c r="N521" s="9"/>
      <c r="O521" s="9"/>
      <c r="P521" s="9"/>
      <c r="Q521" s="9"/>
      <c r="R521" s="9"/>
      <c r="S521" s="9"/>
      <c r="T521" s="9"/>
      <c r="U521" s="9"/>
      <c r="V521" s="9"/>
      <c r="W521" s="9"/>
      <c r="X521" s="9"/>
      <c r="Y521" s="9"/>
      <c r="Z521" s="9"/>
    </row>
    <row r="522" spans="1:26" ht="14.25" customHeight="1" x14ac:dyDescent="0.2">
      <c r="A522" s="9"/>
      <c r="B522" s="9"/>
      <c r="C522" s="9"/>
      <c r="D522" s="9"/>
      <c r="E522" s="9"/>
      <c r="F522" s="9"/>
      <c r="G522" s="9"/>
      <c r="H522" s="9"/>
      <c r="I522" s="9"/>
      <c r="J522" s="9"/>
      <c r="K522" s="9"/>
      <c r="L522" s="9"/>
      <c r="M522" s="9"/>
      <c r="N522" s="9"/>
      <c r="O522" s="9"/>
      <c r="P522" s="9"/>
      <c r="Q522" s="9"/>
      <c r="R522" s="9"/>
      <c r="S522" s="9"/>
      <c r="T522" s="9"/>
      <c r="U522" s="9"/>
      <c r="V522" s="9"/>
      <c r="W522" s="9"/>
      <c r="X522" s="9"/>
      <c r="Y522" s="9"/>
      <c r="Z522" s="9"/>
    </row>
    <row r="523" spans="1:26" ht="14.25" customHeight="1" x14ac:dyDescent="0.2">
      <c r="A523" s="9"/>
      <c r="B523" s="9"/>
      <c r="C523" s="9"/>
      <c r="D523" s="9"/>
      <c r="E523" s="9"/>
      <c r="F523" s="9"/>
      <c r="G523" s="9"/>
      <c r="H523" s="9"/>
      <c r="I523" s="9"/>
      <c r="J523" s="9"/>
      <c r="K523" s="9"/>
      <c r="L523" s="9"/>
      <c r="M523" s="9"/>
      <c r="N523" s="9"/>
      <c r="O523" s="9"/>
      <c r="P523" s="9"/>
      <c r="Q523" s="9"/>
      <c r="R523" s="9"/>
      <c r="S523" s="9"/>
      <c r="T523" s="9"/>
      <c r="U523" s="9"/>
      <c r="V523" s="9"/>
      <c r="W523" s="9"/>
      <c r="X523" s="9"/>
      <c r="Y523" s="9"/>
      <c r="Z523" s="9"/>
    </row>
    <row r="524" spans="1:26" ht="14.25" customHeight="1" x14ac:dyDescent="0.2">
      <c r="A524" s="9"/>
      <c r="B524" s="9"/>
      <c r="C524" s="9"/>
      <c r="D524" s="9"/>
      <c r="E524" s="9"/>
      <c r="F524" s="9"/>
      <c r="G524" s="9"/>
      <c r="H524" s="9"/>
      <c r="I524" s="9"/>
      <c r="J524" s="9"/>
      <c r="K524" s="9"/>
      <c r="L524" s="9"/>
      <c r="M524" s="9"/>
      <c r="N524" s="9"/>
      <c r="O524" s="9"/>
      <c r="P524" s="9"/>
      <c r="Q524" s="9"/>
      <c r="R524" s="9"/>
      <c r="S524" s="9"/>
      <c r="T524" s="9"/>
      <c r="U524" s="9"/>
      <c r="V524" s="9"/>
      <c r="W524" s="9"/>
      <c r="X524" s="9"/>
      <c r="Y524" s="9"/>
      <c r="Z524" s="9"/>
    </row>
    <row r="525" spans="1:26" ht="14.25" customHeight="1" x14ac:dyDescent="0.2">
      <c r="A525" s="9"/>
      <c r="B525" s="9"/>
      <c r="C525" s="9"/>
      <c r="D525" s="9"/>
      <c r="E525" s="9"/>
      <c r="F525" s="9"/>
      <c r="G525" s="9"/>
      <c r="H525" s="9"/>
      <c r="I525" s="9"/>
      <c r="J525" s="9"/>
      <c r="K525" s="9"/>
      <c r="L525" s="9"/>
      <c r="M525" s="9"/>
      <c r="N525" s="9"/>
      <c r="O525" s="9"/>
      <c r="P525" s="9"/>
      <c r="Q525" s="9"/>
      <c r="R525" s="9"/>
      <c r="S525" s="9"/>
      <c r="T525" s="9"/>
      <c r="U525" s="9"/>
      <c r="V525" s="9"/>
      <c r="W525" s="9"/>
      <c r="X525" s="9"/>
      <c r="Y525" s="9"/>
      <c r="Z525" s="9"/>
    </row>
    <row r="526" spans="1:26" ht="14.25" customHeight="1" x14ac:dyDescent="0.2">
      <c r="A526" s="9"/>
      <c r="B526" s="9"/>
      <c r="C526" s="9"/>
      <c r="D526" s="9"/>
      <c r="E526" s="9"/>
      <c r="F526" s="9"/>
      <c r="G526" s="9"/>
      <c r="H526" s="9"/>
      <c r="I526" s="9"/>
      <c r="J526" s="9"/>
      <c r="K526" s="9"/>
      <c r="L526" s="9"/>
      <c r="M526" s="9"/>
      <c r="N526" s="9"/>
      <c r="O526" s="9"/>
      <c r="P526" s="9"/>
      <c r="Q526" s="9"/>
      <c r="R526" s="9"/>
      <c r="S526" s="9"/>
      <c r="T526" s="9"/>
      <c r="U526" s="9"/>
      <c r="V526" s="9"/>
      <c r="W526" s="9"/>
      <c r="X526" s="9"/>
      <c r="Y526" s="9"/>
      <c r="Z526" s="9"/>
    </row>
    <row r="527" spans="1:26" ht="14.25" customHeight="1" x14ac:dyDescent="0.2">
      <c r="A527" s="9"/>
      <c r="B527" s="9"/>
      <c r="C527" s="9"/>
      <c r="D527" s="9"/>
      <c r="E527" s="9"/>
      <c r="F527" s="9"/>
      <c r="G527" s="9"/>
      <c r="H527" s="9"/>
      <c r="I527" s="9"/>
      <c r="J527" s="9"/>
      <c r="K527" s="9"/>
      <c r="L527" s="9"/>
      <c r="M527" s="9"/>
      <c r="N527" s="9"/>
      <c r="O527" s="9"/>
      <c r="P527" s="9"/>
      <c r="Q527" s="9"/>
      <c r="R527" s="9"/>
      <c r="S527" s="9"/>
      <c r="T527" s="9"/>
      <c r="U527" s="9"/>
      <c r="V527" s="9"/>
      <c r="W527" s="9"/>
      <c r="X527" s="9"/>
      <c r="Y527" s="9"/>
      <c r="Z527" s="9"/>
    </row>
    <row r="528" spans="1:26" ht="14.25" customHeight="1" x14ac:dyDescent="0.2">
      <c r="A528" s="9"/>
      <c r="B528" s="9"/>
      <c r="C528" s="9"/>
      <c r="D528" s="9"/>
      <c r="E528" s="9"/>
      <c r="F528" s="9"/>
      <c r="G528" s="9"/>
      <c r="H528" s="9"/>
      <c r="I528" s="9"/>
      <c r="J528" s="9"/>
      <c r="K528" s="9"/>
      <c r="L528" s="9"/>
      <c r="M528" s="9"/>
      <c r="N528" s="9"/>
      <c r="O528" s="9"/>
      <c r="P528" s="9"/>
      <c r="Q528" s="9"/>
      <c r="R528" s="9"/>
      <c r="S528" s="9"/>
      <c r="T528" s="9"/>
      <c r="U528" s="9"/>
      <c r="V528" s="9"/>
      <c r="W528" s="9"/>
      <c r="X528" s="9"/>
      <c r="Y528" s="9"/>
      <c r="Z528" s="9"/>
    </row>
    <row r="529" spans="1:26" ht="14.25" customHeight="1" x14ac:dyDescent="0.2">
      <c r="A529" s="9"/>
      <c r="B529" s="9"/>
      <c r="C529" s="9"/>
      <c r="D529" s="9"/>
      <c r="E529" s="9"/>
      <c r="F529" s="9"/>
      <c r="G529" s="9"/>
      <c r="H529" s="9"/>
      <c r="I529" s="9"/>
      <c r="J529" s="9"/>
      <c r="K529" s="9"/>
      <c r="L529" s="9"/>
      <c r="M529" s="9"/>
      <c r="N529" s="9"/>
      <c r="O529" s="9"/>
      <c r="P529" s="9"/>
      <c r="Q529" s="9"/>
      <c r="R529" s="9"/>
      <c r="S529" s="9"/>
      <c r="T529" s="9"/>
      <c r="U529" s="9"/>
      <c r="V529" s="9"/>
      <c r="W529" s="9"/>
      <c r="X529" s="9"/>
      <c r="Y529" s="9"/>
      <c r="Z529" s="9"/>
    </row>
    <row r="530" spans="1:26" ht="14.25" customHeight="1" x14ac:dyDescent="0.2">
      <c r="A530" s="9"/>
      <c r="B530" s="9"/>
      <c r="C530" s="9"/>
      <c r="D530" s="9"/>
      <c r="E530" s="9"/>
      <c r="F530" s="9"/>
      <c r="G530" s="9"/>
      <c r="H530" s="9"/>
      <c r="I530" s="9"/>
      <c r="J530" s="9"/>
      <c r="K530" s="9"/>
      <c r="L530" s="9"/>
      <c r="M530" s="9"/>
      <c r="N530" s="9"/>
      <c r="O530" s="9"/>
      <c r="P530" s="9"/>
      <c r="Q530" s="9"/>
      <c r="R530" s="9"/>
      <c r="S530" s="9"/>
      <c r="T530" s="9"/>
      <c r="U530" s="9"/>
      <c r="V530" s="9"/>
      <c r="W530" s="9"/>
      <c r="X530" s="9"/>
      <c r="Y530" s="9"/>
      <c r="Z530" s="9"/>
    </row>
    <row r="531" spans="1:26" ht="14.25" customHeight="1" x14ac:dyDescent="0.2">
      <c r="A531" s="9"/>
      <c r="B531" s="9"/>
      <c r="C531" s="9"/>
      <c r="D531" s="9"/>
      <c r="E531" s="9"/>
      <c r="F531" s="9"/>
      <c r="G531" s="9"/>
      <c r="H531" s="9"/>
      <c r="I531" s="9"/>
      <c r="J531" s="9"/>
      <c r="K531" s="9"/>
      <c r="L531" s="9"/>
      <c r="M531" s="9"/>
      <c r="N531" s="9"/>
      <c r="O531" s="9"/>
      <c r="P531" s="9"/>
      <c r="Q531" s="9"/>
      <c r="R531" s="9"/>
      <c r="S531" s="9"/>
      <c r="T531" s="9"/>
      <c r="U531" s="9"/>
      <c r="V531" s="9"/>
      <c r="W531" s="9"/>
      <c r="X531" s="9"/>
      <c r="Y531" s="9"/>
      <c r="Z531" s="9"/>
    </row>
    <row r="532" spans="1:26" ht="14.25" customHeight="1" x14ac:dyDescent="0.2">
      <c r="A532" s="9"/>
      <c r="B532" s="9"/>
      <c r="C532" s="9"/>
      <c r="D532" s="9"/>
      <c r="E532" s="9"/>
      <c r="F532" s="9"/>
      <c r="G532" s="9"/>
      <c r="H532" s="9"/>
      <c r="I532" s="9"/>
      <c r="J532" s="9"/>
      <c r="K532" s="9"/>
      <c r="L532" s="9"/>
      <c r="M532" s="9"/>
      <c r="N532" s="9"/>
      <c r="O532" s="9"/>
      <c r="P532" s="9"/>
      <c r="Q532" s="9"/>
      <c r="R532" s="9"/>
      <c r="S532" s="9"/>
      <c r="T532" s="9"/>
      <c r="U532" s="9"/>
      <c r="V532" s="9"/>
      <c r="W532" s="9"/>
      <c r="X532" s="9"/>
      <c r="Y532" s="9"/>
      <c r="Z532" s="9"/>
    </row>
    <row r="533" spans="1:26" ht="14.25" customHeight="1" x14ac:dyDescent="0.2">
      <c r="A533" s="9"/>
      <c r="B533" s="9"/>
      <c r="C533" s="9"/>
      <c r="D533" s="9"/>
      <c r="E533" s="9"/>
      <c r="F533" s="9"/>
      <c r="G533" s="9"/>
      <c r="H533" s="9"/>
      <c r="I533" s="9"/>
      <c r="J533" s="9"/>
      <c r="K533" s="9"/>
      <c r="L533" s="9"/>
      <c r="M533" s="9"/>
      <c r="N533" s="9"/>
      <c r="O533" s="9"/>
      <c r="P533" s="9"/>
      <c r="Q533" s="9"/>
      <c r="R533" s="9"/>
      <c r="S533" s="9"/>
      <c r="T533" s="9"/>
      <c r="U533" s="9"/>
      <c r="V533" s="9"/>
      <c r="W533" s="9"/>
      <c r="X533" s="9"/>
      <c r="Y533" s="9"/>
      <c r="Z533" s="9"/>
    </row>
    <row r="534" spans="1:26" ht="14.25" customHeight="1" x14ac:dyDescent="0.2">
      <c r="A534" s="9"/>
      <c r="B534" s="9"/>
      <c r="C534" s="9"/>
      <c r="D534" s="9"/>
      <c r="E534" s="9"/>
      <c r="F534" s="9"/>
      <c r="G534" s="9"/>
      <c r="H534" s="9"/>
      <c r="I534" s="9"/>
      <c r="J534" s="9"/>
      <c r="K534" s="9"/>
      <c r="L534" s="9"/>
      <c r="M534" s="9"/>
      <c r="N534" s="9"/>
      <c r="O534" s="9"/>
      <c r="P534" s="9"/>
      <c r="Q534" s="9"/>
      <c r="R534" s="9"/>
      <c r="S534" s="9"/>
      <c r="T534" s="9"/>
      <c r="U534" s="9"/>
      <c r="V534" s="9"/>
      <c r="W534" s="9"/>
      <c r="X534" s="9"/>
      <c r="Y534" s="9"/>
      <c r="Z534" s="9"/>
    </row>
    <row r="535" spans="1:26" ht="14.25" customHeight="1" x14ac:dyDescent="0.2">
      <c r="A535" s="9"/>
      <c r="B535" s="9"/>
      <c r="C535" s="9"/>
      <c r="D535" s="9"/>
      <c r="E535" s="9"/>
      <c r="F535" s="9"/>
      <c r="G535" s="9"/>
      <c r="H535" s="9"/>
      <c r="I535" s="9"/>
      <c r="J535" s="9"/>
      <c r="K535" s="9"/>
      <c r="L535" s="9"/>
      <c r="M535" s="9"/>
      <c r="N535" s="9"/>
      <c r="O535" s="9"/>
      <c r="P535" s="9"/>
      <c r="Q535" s="9"/>
      <c r="R535" s="9"/>
      <c r="S535" s="9"/>
      <c r="T535" s="9"/>
      <c r="U535" s="9"/>
      <c r="V535" s="9"/>
      <c r="W535" s="9"/>
      <c r="X535" s="9"/>
      <c r="Y535" s="9"/>
      <c r="Z535" s="9"/>
    </row>
    <row r="536" spans="1:26" ht="14.25" customHeight="1" x14ac:dyDescent="0.2">
      <c r="A536" s="9"/>
      <c r="B536" s="9"/>
      <c r="C536" s="9"/>
      <c r="D536" s="9"/>
      <c r="E536" s="9"/>
      <c r="F536" s="9"/>
      <c r="G536" s="9"/>
      <c r="H536" s="9"/>
      <c r="I536" s="9"/>
      <c r="J536" s="9"/>
      <c r="K536" s="9"/>
      <c r="L536" s="9"/>
      <c r="M536" s="9"/>
      <c r="N536" s="9"/>
      <c r="O536" s="9"/>
      <c r="P536" s="9"/>
      <c r="Q536" s="9"/>
      <c r="R536" s="9"/>
      <c r="S536" s="9"/>
      <c r="T536" s="9"/>
      <c r="U536" s="9"/>
      <c r="V536" s="9"/>
      <c r="W536" s="9"/>
      <c r="X536" s="9"/>
      <c r="Y536" s="9"/>
      <c r="Z536" s="9"/>
    </row>
    <row r="537" spans="1:26" ht="14.25" customHeight="1" x14ac:dyDescent="0.2">
      <c r="A537" s="9"/>
      <c r="B537" s="9"/>
      <c r="C537" s="9"/>
      <c r="D537" s="9"/>
      <c r="E537" s="9"/>
      <c r="F537" s="9"/>
      <c r="G537" s="9"/>
      <c r="H537" s="9"/>
      <c r="I537" s="9"/>
      <c r="J537" s="9"/>
      <c r="K537" s="9"/>
      <c r="L537" s="9"/>
      <c r="M537" s="9"/>
      <c r="N537" s="9"/>
      <c r="O537" s="9"/>
      <c r="P537" s="9"/>
      <c r="Q537" s="9"/>
      <c r="R537" s="9"/>
      <c r="S537" s="9"/>
      <c r="T537" s="9"/>
      <c r="U537" s="9"/>
      <c r="V537" s="9"/>
      <c r="W537" s="9"/>
      <c r="X537" s="9"/>
      <c r="Y537" s="9"/>
      <c r="Z537" s="9"/>
    </row>
    <row r="538" spans="1:26" ht="14.25" customHeight="1" x14ac:dyDescent="0.2">
      <c r="A538" s="9"/>
      <c r="B538" s="9"/>
      <c r="C538" s="9"/>
      <c r="D538" s="9"/>
      <c r="E538" s="9"/>
      <c r="F538" s="9"/>
      <c r="G538" s="9"/>
      <c r="H538" s="9"/>
      <c r="I538" s="9"/>
      <c r="J538" s="9"/>
      <c r="K538" s="9"/>
      <c r="L538" s="9"/>
      <c r="M538" s="9"/>
      <c r="N538" s="9"/>
      <c r="O538" s="9"/>
      <c r="P538" s="9"/>
      <c r="Q538" s="9"/>
      <c r="R538" s="9"/>
      <c r="S538" s="9"/>
      <c r="T538" s="9"/>
      <c r="U538" s="9"/>
      <c r="V538" s="9"/>
      <c r="W538" s="9"/>
      <c r="X538" s="9"/>
      <c r="Y538" s="9"/>
      <c r="Z538" s="9"/>
    </row>
    <row r="539" spans="1:26" ht="14.25" customHeight="1" x14ac:dyDescent="0.2">
      <c r="A539" s="9"/>
      <c r="B539" s="9"/>
      <c r="C539" s="9"/>
      <c r="D539" s="9"/>
      <c r="E539" s="9"/>
      <c r="F539" s="9"/>
      <c r="G539" s="9"/>
      <c r="H539" s="9"/>
      <c r="I539" s="9"/>
      <c r="J539" s="9"/>
      <c r="K539" s="9"/>
      <c r="L539" s="9"/>
      <c r="M539" s="9"/>
      <c r="N539" s="9"/>
      <c r="O539" s="9"/>
      <c r="P539" s="9"/>
      <c r="Q539" s="9"/>
      <c r="R539" s="9"/>
      <c r="S539" s="9"/>
      <c r="T539" s="9"/>
      <c r="U539" s="9"/>
      <c r="V539" s="9"/>
      <c r="W539" s="9"/>
      <c r="X539" s="9"/>
      <c r="Y539" s="9"/>
      <c r="Z539" s="9"/>
    </row>
    <row r="540" spans="1:26" ht="14.25" customHeight="1" x14ac:dyDescent="0.2">
      <c r="A540" s="9"/>
      <c r="B540" s="9"/>
      <c r="C540" s="9"/>
      <c r="D540" s="9"/>
      <c r="E540" s="9"/>
      <c r="F540" s="9"/>
      <c r="G540" s="9"/>
      <c r="H540" s="9"/>
      <c r="I540" s="9"/>
      <c r="J540" s="9"/>
      <c r="K540" s="9"/>
      <c r="L540" s="9"/>
      <c r="M540" s="9"/>
      <c r="N540" s="9"/>
      <c r="O540" s="9"/>
      <c r="P540" s="9"/>
      <c r="Q540" s="9"/>
      <c r="R540" s="9"/>
      <c r="S540" s="9"/>
      <c r="T540" s="9"/>
      <c r="U540" s="9"/>
      <c r="V540" s="9"/>
      <c r="W540" s="9"/>
      <c r="X540" s="9"/>
      <c r="Y540" s="9"/>
      <c r="Z540" s="9"/>
    </row>
    <row r="541" spans="1:26" ht="14.25" customHeight="1" x14ac:dyDescent="0.2">
      <c r="A541" s="9"/>
      <c r="B541" s="9"/>
      <c r="C541" s="9"/>
      <c r="D541" s="9"/>
      <c r="E541" s="9"/>
      <c r="F541" s="9"/>
      <c r="G541" s="9"/>
      <c r="H541" s="9"/>
      <c r="I541" s="9"/>
      <c r="J541" s="9"/>
      <c r="K541" s="9"/>
      <c r="L541" s="9"/>
      <c r="M541" s="9"/>
      <c r="N541" s="9"/>
      <c r="O541" s="9"/>
      <c r="P541" s="9"/>
      <c r="Q541" s="9"/>
      <c r="R541" s="9"/>
      <c r="S541" s="9"/>
      <c r="T541" s="9"/>
      <c r="U541" s="9"/>
      <c r="V541" s="9"/>
      <c r="W541" s="9"/>
      <c r="X541" s="9"/>
      <c r="Y541" s="9"/>
      <c r="Z541" s="9"/>
    </row>
    <row r="542" spans="1:26" ht="14.25" customHeight="1" x14ac:dyDescent="0.2">
      <c r="A542" s="9"/>
      <c r="B542" s="9"/>
      <c r="C542" s="9"/>
      <c r="D542" s="9"/>
      <c r="E542" s="9"/>
      <c r="F542" s="9"/>
      <c r="G542" s="9"/>
      <c r="H542" s="9"/>
      <c r="I542" s="9"/>
      <c r="J542" s="9"/>
      <c r="K542" s="9"/>
      <c r="L542" s="9"/>
      <c r="M542" s="9"/>
      <c r="N542" s="9"/>
      <c r="O542" s="9"/>
      <c r="P542" s="9"/>
      <c r="Q542" s="9"/>
      <c r="R542" s="9"/>
      <c r="S542" s="9"/>
      <c r="T542" s="9"/>
      <c r="U542" s="9"/>
      <c r="V542" s="9"/>
      <c r="W542" s="9"/>
      <c r="X542" s="9"/>
      <c r="Y542" s="9"/>
      <c r="Z542" s="9"/>
    </row>
    <row r="543" spans="1:26" ht="14.25" customHeight="1" x14ac:dyDescent="0.2">
      <c r="A543" s="9"/>
      <c r="B543" s="9"/>
      <c r="C543" s="9"/>
      <c r="D543" s="9"/>
      <c r="E543" s="9"/>
      <c r="F543" s="9"/>
      <c r="G543" s="9"/>
      <c r="H543" s="9"/>
      <c r="I543" s="9"/>
      <c r="J543" s="9"/>
      <c r="K543" s="9"/>
      <c r="L543" s="9"/>
      <c r="M543" s="9"/>
      <c r="N543" s="9"/>
      <c r="O543" s="9"/>
      <c r="P543" s="9"/>
      <c r="Q543" s="9"/>
      <c r="R543" s="9"/>
      <c r="S543" s="9"/>
      <c r="T543" s="9"/>
      <c r="U543" s="9"/>
      <c r="V543" s="9"/>
      <c r="W543" s="9"/>
      <c r="X543" s="9"/>
      <c r="Y543" s="9"/>
      <c r="Z543" s="9"/>
    </row>
    <row r="544" spans="1:26" ht="14.25" customHeight="1" x14ac:dyDescent="0.2">
      <c r="A544" s="9"/>
      <c r="B544" s="9"/>
      <c r="C544" s="9"/>
      <c r="D544" s="9"/>
      <c r="E544" s="9"/>
      <c r="F544" s="9"/>
      <c r="G544" s="9"/>
      <c r="H544" s="9"/>
      <c r="I544" s="9"/>
      <c r="J544" s="9"/>
      <c r="K544" s="9"/>
      <c r="L544" s="9"/>
      <c r="M544" s="9"/>
      <c r="N544" s="9"/>
      <c r="O544" s="9"/>
      <c r="P544" s="9"/>
      <c r="Q544" s="9"/>
      <c r="R544" s="9"/>
      <c r="S544" s="9"/>
      <c r="T544" s="9"/>
      <c r="U544" s="9"/>
      <c r="V544" s="9"/>
      <c r="W544" s="9"/>
      <c r="X544" s="9"/>
      <c r="Y544" s="9"/>
      <c r="Z544" s="9"/>
    </row>
    <row r="545" spans="1:26" ht="14.25" customHeight="1" x14ac:dyDescent="0.2">
      <c r="A545" s="9"/>
      <c r="B545" s="9"/>
      <c r="C545" s="9"/>
      <c r="D545" s="9"/>
      <c r="E545" s="9"/>
      <c r="F545" s="9"/>
      <c r="G545" s="9"/>
      <c r="H545" s="9"/>
      <c r="I545" s="9"/>
      <c r="J545" s="9"/>
      <c r="K545" s="9"/>
      <c r="L545" s="9"/>
      <c r="M545" s="9"/>
      <c r="N545" s="9"/>
      <c r="O545" s="9"/>
      <c r="P545" s="9"/>
      <c r="Q545" s="9"/>
      <c r="R545" s="9"/>
      <c r="S545" s="9"/>
      <c r="T545" s="9"/>
      <c r="U545" s="9"/>
      <c r="V545" s="9"/>
      <c r="W545" s="9"/>
      <c r="X545" s="9"/>
      <c r="Y545" s="9"/>
      <c r="Z545" s="9"/>
    </row>
    <row r="546" spans="1:26" ht="14.25" customHeight="1" x14ac:dyDescent="0.2">
      <c r="A546" s="9"/>
      <c r="B546" s="9"/>
      <c r="C546" s="9"/>
      <c r="D546" s="9"/>
      <c r="E546" s="9"/>
      <c r="F546" s="9"/>
      <c r="G546" s="9"/>
      <c r="H546" s="9"/>
      <c r="I546" s="9"/>
      <c r="J546" s="9"/>
      <c r="K546" s="9"/>
      <c r="L546" s="9"/>
      <c r="M546" s="9"/>
      <c r="N546" s="9"/>
      <c r="O546" s="9"/>
      <c r="P546" s="9"/>
      <c r="Q546" s="9"/>
      <c r="R546" s="9"/>
      <c r="S546" s="9"/>
      <c r="T546" s="9"/>
      <c r="U546" s="9"/>
      <c r="V546" s="9"/>
      <c r="W546" s="9"/>
      <c r="X546" s="9"/>
      <c r="Y546" s="9"/>
      <c r="Z546" s="9"/>
    </row>
    <row r="547" spans="1:26" ht="14.25" customHeight="1" x14ac:dyDescent="0.2">
      <c r="A547" s="9"/>
      <c r="B547" s="9"/>
      <c r="C547" s="9"/>
      <c r="D547" s="9"/>
      <c r="E547" s="9"/>
      <c r="F547" s="9"/>
      <c r="G547" s="9"/>
      <c r="H547" s="9"/>
      <c r="I547" s="9"/>
      <c r="J547" s="9"/>
      <c r="K547" s="9"/>
      <c r="L547" s="9"/>
      <c r="M547" s="9"/>
      <c r="N547" s="9"/>
      <c r="O547" s="9"/>
      <c r="P547" s="9"/>
      <c r="Q547" s="9"/>
      <c r="R547" s="9"/>
      <c r="S547" s="9"/>
      <c r="T547" s="9"/>
      <c r="U547" s="9"/>
      <c r="V547" s="9"/>
      <c r="W547" s="9"/>
      <c r="X547" s="9"/>
      <c r="Y547" s="9"/>
      <c r="Z547" s="9"/>
    </row>
    <row r="548" spans="1:26" ht="14.25" customHeight="1" x14ac:dyDescent="0.2">
      <c r="A548" s="9"/>
      <c r="B548" s="9"/>
      <c r="C548" s="9"/>
      <c r="D548" s="9"/>
      <c r="E548" s="9"/>
      <c r="F548" s="9"/>
      <c r="G548" s="9"/>
      <c r="H548" s="9"/>
      <c r="I548" s="9"/>
      <c r="J548" s="9"/>
      <c r="K548" s="9"/>
      <c r="L548" s="9"/>
      <c r="M548" s="9"/>
      <c r="N548" s="9"/>
      <c r="O548" s="9"/>
      <c r="P548" s="9"/>
      <c r="Q548" s="9"/>
      <c r="R548" s="9"/>
      <c r="S548" s="9"/>
      <c r="T548" s="9"/>
      <c r="U548" s="9"/>
      <c r="V548" s="9"/>
      <c r="W548" s="9"/>
      <c r="X548" s="9"/>
      <c r="Y548" s="9"/>
      <c r="Z548" s="9"/>
    </row>
    <row r="549" spans="1:26" ht="14.25" customHeight="1" x14ac:dyDescent="0.2">
      <c r="A549" s="9"/>
      <c r="B549" s="9"/>
      <c r="C549" s="9"/>
      <c r="D549" s="9"/>
      <c r="E549" s="9"/>
      <c r="F549" s="9"/>
      <c r="G549" s="9"/>
      <c r="H549" s="9"/>
      <c r="I549" s="9"/>
      <c r="J549" s="9"/>
      <c r="K549" s="9"/>
      <c r="L549" s="9"/>
      <c r="M549" s="9"/>
      <c r="N549" s="9"/>
      <c r="O549" s="9"/>
      <c r="P549" s="9"/>
      <c r="Q549" s="9"/>
      <c r="R549" s="9"/>
      <c r="S549" s="9"/>
      <c r="T549" s="9"/>
      <c r="U549" s="9"/>
      <c r="V549" s="9"/>
      <c r="W549" s="9"/>
      <c r="X549" s="9"/>
      <c r="Y549" s="9"/>
      <c r="Z549" s="9"/>
    </row>
    <row r="550" spans="1:26" ht="14.25" customHeight="1" x14ac:dyDescent="0.2">
      <c r="A550" s="9"/>
      <c r="B550" s="9"/>
      <c r="C550" s="9"/>
      <c r="D550" s="9"/>
      <c r="E550" s="9"/>
      <c r="F550" s="9"/>
      <c r="G550" s="9"/>
      <c r="H550" s="9"/>
      <c r="I550" s="9"/>
      <c r="J550" s="9"/>
      <c r="K550" s="9"/>
      <c r="L550" s="9"/>
      <c r="M550" s="9"/>
      <c r="N550" s="9"/>
      <c r="O550" s="9"/>
      <c r="P550" s="9"/>
      <c r="Q550" s="9"/>
      <c r="R550" s="9"/>
      <c r="S550" s="9"/>
      <c r="T550" s="9"/>
      <c r="U550" s="9"/>
      <c r="V550" s="9"/>
      <c r="W550" s="9"/>
      <c r="X550" s="9"/>
      <c r="Y550" s="9"/>
      <c r="Z550" s="9"/>
    </row>
    <row r="551" spans="1:26" ht="14.25" customHeight="1" x14ac:dyDescent="0.2">
      <c r="A551" s="9"/>
      <c r="B551" s="9"/>
      <c r="C551" s="9"/>
      <c r="D551" s="9"/>
      <c r="E551" s="9"/>
      <c r="F551" s="9"/>
      <c r="G551" s="9"/>
      <c r="H551" s="9"/>
      <c r="I551" s="9"/>
      <c r="J551" s="9"/>
      <c r="K551" s="9"/>
      <c r="L551" s="9"/>
      <c r="M551" s="9"/>
      <c r="N551" s="9"/>
      <c r="O551" s="9"/>
      <c r="P551" s="9"/>
      <c r="Q551" s="9"/>
      <c r="R551" s="9"/>
      <c r="S551" s="9"/>
      <c r="T551" s="9"/>
      <c r="U551" s="9"/>
      <c r="V551" s="9"/>
      <c r="W551" s="9"/>
      <c r="X551" s="9"/>
      <c r="Y551" s="9"/>
      <c r="Z551" s="9"/>
    </row>
    <row r="552" spans="1:26" ht="14.25" customHeight="1" x14ac:dyDescent="0.2">
      <c r="A552" s="9"/>
      <c r="B552" s="9"/>
      <c r="C552" s="9"/>
      <c r="D552" s="9"/>
      <c r="E552" s="9"/>
      <c r="F552" s="9"/>
      <c r="G552" s="9"/>
      <c r="H552" s="9"/>
      <c r="I552" s="9"/>
      <c r="J552" s="9"/>
      <c r="K552" s="9"/>
      <c r="L552" s="9"/>
      <c r="M552" s="9"/>
      <c r="N552" s="9"/>
      <c r="O552" s="9"/>
      <c r="P552" s="9"/>
      <c r="Q552" s="9"/>
      <c r="R552" s="9"/>
      <c r="S552" s="9"/>
      <c r="T552" s="9"/>
      <c r="U552" s="9"/>
      <c r="V552" s="9"/>
      <c r="W552" s="9"/>
      <c r="X552" s="9"/>
      <c r="Y552" s="9"/>
      <c r="Z552" s="9"/>
    </row>
    <row r="553" spans="1:26" ht="14.25" customHeight="1" x14ac:dyDescent="0.2">
      <c r="A553" s="9"/>
      <c r="B553" s="9"/>
      <c r="C553" s="9"/>
      <c r="D553" s="9"/>
      <c r="E553" s="9"/>
      <c r="F553" s="9"/>
      <c r="G553" s="9"/>
      <c r="H553" s="9"/>
      <c r="I553" s="9"/>
      <c r="J553" s="9"/>
      <c r="K553" s="9"/>
      <c r="L553" s="9"/>
      <c r="M553" s="9"/>
      <c r="N553" s="9"/>
      <c r="O553" s="9"/>
      <c r="P553" s="9"/>
      <c r="Q553" s="9"/>
      <c r="R553" s="9"/>
      <c r="S553" s="9"/>
      <c r="T553" s="9"/>
      <c r="U553" s="9"/>
      <c r="V553" s="9"/>
      <c r="W553" s="9"/>
      <c r="X553" s="9"/>
      <c r="Y553" s="9"/>
      <c r="Z553" s="9"/>
    </row>
    <row r="554" spans="1:26" ht="14.25" customHeight="1" x14ac:dyDescent="0.2">
      <c r="A554" s="9"/>
      <c r="B554" s="9"/>
      <c r="C554" s="9"/>
      <c r="D554" s="9"/>
      <c r="E554" s="9"/>
      <c r="F554" s="9"/>
      <c r="G554" s="9"/>
      <c r="H554" s="9"/>
      <c r="I554" s="9"/>
      <c r="J554" s="9"/>
      <c r="K554" s="9"/>
      <c r="L554" s="9"/>
      <c r="M554" s="9"/>
      <c r="N554" s="9"/>
      <c r="O554" s="9"/>
      <c r="P554" s="9"/>
      <c r="Q554" s="9"/>
      <c r="R554" s="9"/>
      <c r="S554" s="9"/>
      <c r="T554" s="9"/>
      <c r="U554" s="9"/>
      <c r="V554" s="9"/>
      <c r="W554" s="9"/>
      <c r="X554" s="9"/>
      <c r="Y554" s="9"/>
      <c r="Z554" s="9"/>
    </row>
    <row r="555" spans="1:26" ht="14.25" customHeight="1" x14ac:dyDescent="0.2">
      <c r="A555" s="9"/>
      <c r="B555" s="9"/>
      <c r="C555" s="9"/>
      <c r="D555" s="9"/>
      <c r="E555" s="9"/>
      <c r="F555" s="9"/>
      <c r="G555" s="9"/>
      <c r="H555" s="9"/>
      <c r="I555" s="9"/>
      <c r="J555" s="9"/>
      <c r="K555" s="9"/>
      <c r="L555" s="9"/>
      <c r="M555" s="9"/>
      <c r="N555" s="9"/>
      <c r="O555" s="9"/>
      <c r="P555" s="9"/>
      <c r="Q555" s="9"/>
      <c r="R555" s="9"/>
      <c r="S555" s="9"/>
      <c r="T555" s="9"/>
      <c r="U555" s="9"/>
      <c r="V555" s="9"/>
      <c r="W555" s="9"/>
      <c r="X555" s="9"/>
      <c r="Y555" s="9"/>
      <c r="Z555" s="9"/>
    </row>
    <row r="556" spans="1:26" ht="14.25" customHeight="1" x14ac:dyDescent="0.2">
      <c r="A556" s="9"/>
      <c r="B556" s="9"/>
      <c r="C556" s="9"/>
      <c r="D556" s="9"/>
      <c r="E556" s="9"/>
      <c r="F556" s="9"/>
      <c r="G556" s="9"/>
      <c r="H556" s="9"/>
      <c r="I556" s="9"/>
      <c r="J556" s="9"/>
      <c r="K556" s="9"/>
      <c r="L556" s="9"/>
      <c r="M556" s="9"/>
      <c r="N556" s="9"/>
      <c r="O556" s="9"/>
      <c r="P556" s="9"/>
      <c r="Q556" s="9"/>
      <c r="R556" s="9"/>
      <c r="S556" s="9"/>
      <c r="T556" s="9"/>
      <c r="U556" s="9"/>
      <c r="V556" s="9"/>
      <c r="W556" s="9"/>
      <c r="X556" s="9"/>
      <c r="Y556" s="9"/>
      <c r="Z556" s="9"/>
    </row>
    <row r="557" spans="1:26" ht="14.25" customHeight="1" x14ac:dyDescent="0.2">
      <c r="A557" s="9"/>
      <c r="B557" s="9"/>
      <c r="C557" s="9"/>
      <c r="D557" s="9"/>
      <c r="E557" s="9"/>
      <c r="F557" s="9"/>
      <c r="G557" s="9"/>
      <c r="H557" s="9"/>
      <c r="I557" s="9"/>
      <c r="J557" s="9"/>
      <c r="K557" s="9"/>
      <c r="L557" s="9"/>
      <c r="M557" s="9"/>
      <c r="N557" s="9"/>
      <c r="O557" s="9"/>
      <c r="P557" s="9"/>
      <c r="Q557" s="9"/>
      <c r="R557" s="9"/>
      <c r="S557" s="9"/>
      <c r="T557" s="9"/>
      <c r="U557" s="9"/>
      <c r="V557" s="9"/>
      <c r="W557" s="9"/>
      <c r="X557" s="9"/>
      <c r="Y557" s="9"/>
      <c r="Z557" s="9"/>
    </row>
    <row r="558" spans="1:26" ht="14.25" customHeight="1" x14ac:dyDescent="0.2">
      <c r="A558" s="9"/>
      <c r="B558" s="9"/>
      <c r="C558" s="9"/>
      <c r="D558" s="9"/>
      <c r="E558" s="9"/>
      <c r="F558" s="9"/>
      <c r="G558" s="9"/>
      <c r="H558" s="9"/>
      <c r="I558" s="9"/>
      <c r="J558" s="9"/>
      <c r="K558" s="9"/>
      <c r="L558" s="9"/>
      <c r="M558" s="9"/>
      <c r="N558" s="9"/>
      <c r="O558" s="9"/>
      <c r="P558" s="9"/>
      <c r="Q558" s="9"/>
      <c r="R558" s="9"/>
      <c r="S558" s="9"/>
      <c r="T558" s="9"/>
      <c r="U558" s="9"/>
      <c r="V558" s="9"/>
      <c r="W558" s="9"/>
      <c r="X558" s="9"/>
      <c r="Y558" s="9"/>
      <c r="Z558" s="9"/>
    </row>
    <row r="559" spans="1:26" ht="14.25" customHeight="1" x14ac:dyDescent="0.2">
      <c r="A559" s="9"/>
      <c r="B559" s="9"/>
      <c r="C559" s="9"/>
      <c r="D559" s="9"/>
      <c r="E559" s="9"/>
      <c r="F559" s="9"/>
      <c r="G559" s="9"/>
      <c r="H559" s="9"/>
      <c r="I559" s="9"/>
      <c r="J559" s="9"/>
      <c r="K559" s="9"/>
      <c r="L559" s="9"/>
      <c r="M559" s="9"/>
      <c r="N559" s="9"/>
      <c r="O559" s="9"/>
      <c r="P559" s="9"/>
      <c r="Q559" s="9"/>
      <c r="R559" s="9"/>
      <c r="S559" s="9"/>
      <c r="T559" s="9"/>
      <c r="U559" s="9"/>
      <c r="V559" s="9"/>
      <c r="W559" s="9"/>
      <c r="X559" s="9"/>
      <c r="Y559" s="9"/>
      <c r="Z559" s="9"/>
    </row>
    <row r="560" spans="1:26" ht="14.25" customHeight="1" x14ac:dyDescent="0.2">
      <c r="A560" s="9"/>
      <c r="B560" s="9"/>
      <c r="C560" s="9"/>
      <c r="D560" s="9"/>
      <c r="E560" s="9"/>
      <c r="F560" s="9"/>
      <c r="G560" s="9"/>
      <c r="H560" s="9"/>
      <c r="I560" s="9"/>
      <c r="J560" s="9"/>
      <c r="K560" s="9"/>
      <c r="L560" s="9"/>
      <c r="M560" s="9"/>
      <c r="N560" s="9"/>
      <c r="O560" s="9"/>
      <c r="P560" s="9"/>
      <c r="Q560" s="9"/>
      <c r="R560" s="9"/>
      <c r="S560" s="9"/>
      <c r="T560" s="9"/>
      <c r="U560" s="9"/>
      <c r="V560" s="9"/>
      <c r="W560" s="9"/>
      <c r="X560" s="9"/>
      <c r="Y560" s="9"/>
      <c r="Z560" s="9"/>
    </row>
    <row r="561" spans="1:26" ht="14.25" customHeight="1" x14ac:dyDescent="0.2">
      <c r="A561" s="9"/>
      <c r="B561" s="9"/>
      <c r="C561" s="9"/>
      <c r="D561" s="9"/>
      <c r="E561" s="9"/>
      <c r="F561" s="9"/>
      <c r="G561" s="9"/>
      <c r="H561" s="9"/>
      <c r="I561" s="9"/>
      <c r="J561" s="9"/>
      <c r="K561" s="9"/>
      <c r="L561" s="9"/>
      <c r="M561" s="9"/>
      <c r="N561" s="9"/>
      <c r="O561" s="9"/>
      <c r="P561" s="9"/>
      <c r="Q561" s="9"/>
      <c r="R561" s="9"/>
      <c r="S561" s="9"/>
      <c r="T561" s="9"/>
      <c r="U561" s="9"/>
      <c r="V561" s="9"/>
      <c r="W561" s="9"/>
      <c r="X561" s="9"/>
      <c r="Y561" s="9"/>
      <c r="Z561" s="9"/>
    </row>
    <row r="562" spans="1:26" ht="14.25" customHeight="1" x14ac:dyDescent="0.2">
      <c r="A562" s="9"/>
      <c r="B562" s="9"/>
      <c r="C562" s="9"/>
      <c r="D562" s="9"/>
      <c r="E562" s="9"/>
      <c r="F562" s="9"/>
      <c r="G562" s="9"/>
      <c r="H562" s="9"/>
      <c r="I562" s="9"/>
      <c r="J562" s="9"/>
      <c r="K562" s="9"/>
      <c r="L562" s="9"/>
      <c r="M562" s="9"/>
      <c r="N562" s="9"/>
      <c r="O562" s="9"/>
      <c r="P562" s="9"/>
      <c r="Q562" s="9"/>
      <c r="R562" s="9"/>
      <c r="S562" s="9"/>
      <c r="T562" s="9"/>
      <c r="U562" s="9"/>
      <c r="V562" s="9"/>
      <c r="W562" s="9"/>
      <c r="X562" s="9"/>
      <c r="Y562" s="9"/>
      <c r="Z562" s="9"/>
    </row>
    <row r="563" spans="1:26" ht="14.25" customHeight="1" x14ac:dyDescent="0.2">
      <c r="A563" s="9"/>
      <c r="B563" s="9"/>
      <c r="C563" s="9"/>
      <c r="D563" s="9"/>
      <c r="E563" s="9"/>
      <c r="F563" s="9"/>
      <c r="G563" s="9"/>
      <c r="H563" s="9"/>
      <c r="I563" s="9"/>
      <c r="J563" s="9"/>
      <c r="K563" s="9"/>
      <c r="L563" s="9"/>
      <c r="M563" s="9"/>
      <c r="N563" s="9"/>
      <c r="O563" s="9"/>
      <c r="P563" s="9"/>
      <c r="Q563" s="9"/>
      <c r="R563" s="9"/>
      <c r="S563" s="9"/>
      <c r="T563" s="9"/>
      <c r="U563" s="9"/>
      <c r="V563" s="9"/>
      <c r="W563" s="9"/>
      <c r="X563" s="9"/>
      <c r="Y563" s="9"/>
      <c r="Z563" s="9"/>
    </row>
    <row r="564" spans="1:26" ht="14.25" customHeight="1" x14ac:dyDescent="0.2">
      <c r="A564" s="9"/>
      <c r="B564" s="9"/>
      <c r="C564" s="9"/>
      <c r="D564" s="9"/>
      <c r="E564" s="9"/>
      <c r="F564" s="9"/>
      <c r="G564" s="9"/>
      <c r="H564" s="9"/>
      <c r="I564" s="9"/>
      <c r="J564" s="9"/>
      <c r="K564" s="9"/>
      <c r="L564" s="9"/>
      <c r="M564" s="9"/>
      <c r="N564" s="9"/>
      <c r="O564" s="9"/>
      <c r="P564" s="9"/>
      <c r="Q564" s="9"/>
      <c r="R564" s="9"/>
      <c r="S564" s="9"/>
      <c r="T564" s="9"/>
      <c r="U564" s="9"/>
      <c r="V564" s="9"/>
      <c r="W564" s="9"/>
      <c r="X564" s="9"/>
      <c r="Y564" s="9"/>
      <c r="Z564" s="9"/>
    </row>
    <row r="565" spans="1:26" ht="14.25" customHeight="1" x14ac:dyDescent="0.2">
      <c r="A565" s="9"/>
      <c r="B565" s="9"/>
      <c r="C565" s="9"/>
      <c r="D565" s="9"/>
      <c r="E565" s="9"/>
      <c r="F565" s="9"/>
      <c r="G565" s="9"/>
      <c r="H565" s="9"/>
      <c r="I565" s="9"/>
      <c r="J565" s="9"/>
      <c r="K565" s="9"/>
      <c r="L565" s="9"/>
      <c r="M565" s="9"/>
      <c r="N565" s="9"/>
      <c r="O565" s="9"/>
      <c r="P565" s="9"/>
      <c r="Q565" s="9"/>
      <c r="R565" s="9"/>
      <c r="S565" s="9"/>
      <c r="T565" s="9"/>
      <c r="U565" s="9"/>
      <c r="V565" s="9"/>
      <c r="W565" s="9"/>
      <c r="X565" s="9"/>
      <c r="Y565" s="9"/>
      <c r="Z565" s="9"/>
    </row>
    <row r="566" spans="1:26" ht="14.25" customHeight="1" x14ac:dyDescent="0.2">
      <c r="A566" s="9"/>
      <c r="B566" s="9"/>
      <c r="C566" s="9"/>
      <c r="D566" s="9"/>
      <c r="E566" s="9"/>
      <c r="F566" s="9"/>
      <c r="G566" s="9"/>
      <c r="H566" s="9"/>
      <c r="I566" s="9"/>
      <c r="J566" s="9"/>
      <c r="K566" s="9"/>
      <c r="L566" s="9"/>
      <c r="M566" s="9"/>
      <c r="N566" s="9"/>
      <c r="O566" s="9"/>
      <c r="P566" s="9"/>
      <c r="Q566" s="9"/>
      <c r="R566" s="9"/>
      <c r="S566" s="9"/>
      <c r="T566" s="9"/>
      <c r="U566" s="9"/>
      <c r="V566" s="9"/>
      <c r="W566" s="9"/>
      <c r="X566" s="9"/>
      <c r="Y566" s="9"/>
      <c r="Z566" s="9"/>
    </row>
    <row r="567" spans="1:26" ht="14.25" customHeight="1" x14ac:dyDescent="0.2">
      <c r="A567" s="9"/>
      <c r="B567" s="9"/>
      <c r="C567" s="9"/>
      <c r="D567" s="9"/>
      <c r="E567" s="9"/>
      <c r="F567" s="9"/>
      <c r="G567" s="9"/>
      <c r="H567" s="9"/>
      <c r="I567" s="9"/>
      <c r="J567" s="9"/>
      <c r="K567" s="9"/>
      <c r="L567" s="9"/>
      <c r="M567" s="9"/>
      <c r="N567" s="9"/>
      <c r="O567" s="9"/>
      <c r="P567" s="9"/>
      <c r="Q567" s="9"/>
      <c r="R567" s="9"/>
      <c r="S567" s="9"/>
      <c r="T567" s="9"/>
      <c r="U567" s="9"/>
      <c r="V567" s="9"/>
      <c r="W567" s="9"/>
      <c r="X567" s="9"/>
      <c r="Y567" s="9"/>
      <c r="Z567" s="9"/>
    </row>
    <row r="568" spans="1:26" ht="14.25" customHeight="1" x14ac:dyDescent="0.2">
      <c r="A568" s="9"/>
      <c r="B568" s="9"/>
      <c r="C568" s="9"/>
      <c r="D568" s="9"/>
      <c r="E568" s="9"/>
      <c r="F568" s="9"/>
      <c r="G568" s="9"/>
      <c r="H568" s="9"/>
      <c r="I568" s="9"/>
      <c r="J568" s="9"/>
      <c r="K568" s="9"/>
      <c r="L568" s="9"/>
      <c r="M568" s="9"/>
      <c r="N568" s="9"/>
      <c r="O568" s="9"/>
      <c r="P568" s="9"/>
      <c r="Q568" s="9"/>
      <c r="R568" s="9"/>
      <c r="S568" s="9"/>
      <c r="T568" s="9"/>
      <c r="U568" s="9"/>
      <c r="V568" s="9"/>
      <c r="W568" s="9"/>
      <c r="X568" s="9"/>
      <c r="Y568" s="9"/>
      <c r="Z568" s="9"/>
    </row>
    <row r="569" spans="1:26" ht="14.25" customHeight="1" x14ac:dyDescent="0.2">
      <c r="A569" s="9"/>
      <c r="B569" s="9"/>
      <c r="C569" s="9"/>
      <c r="D569" s="9"/>
      <c r="E569" s="9"/>
      <c r="F569" s="9"/>
      <c r="G569" s="9"/>
      <c r="H569" s="9"/>
      <c r="I569" s="9"/>
      <c r="J569" s="9"/>
      <c r="K569" s="9"/>
      <c r="L569" s="9"/>
      <c r="M569" s="9"/>
      <c r="N569" s="9"/>
      <c r="O569" s="9"/>
      <c r="P569" s="9"/>
      <c r="Q569" s="9"/>
      <c r="R569" s="9"/>
      <c r="S569" s="9"/>
      <c r="T569" s="9"/>
      <c r="U569" s="9"/>
      <c r="V569" s="9"/>
      <c r="W569" s="9"/>
      <c r="X569" s="9"/>
      <c r="Y569" s="9"/>
      <c r="Z569" s="9"/>
    </row>
    <row r="570" spans="1:26" ht="14.25" customHeight="1" x14ac:dyDescent="0.2">
      <c r="A570" s="9"/>
      <c r="B570" s="9"/>
      <c r="C570" s="9"/>
      <c r="D570" s="9"/>
      <c r="E570" s="9"/>
      <c r="F570" s="9"/>
      <c r="G570" s="9"/>
      <c r="H570" s="9"/>
      <c r="I570" s="9"/>
      <c r="J570" s="9"/>
      <c r="K570" s="9"/>
      <c r="L570" s="9"/>
      <c r="M570" s="9"/>
      <c r="N570" s="9"/>
      <c r="O570" s="9"/>
      <c r="P570" s="9"/>
      <c r="Q570" s="9"/>
      <c r="R570" s="9"/>
      <c r="S570" s="9"/>
      <c r="T570" s="9"/>
      <c r="U570" s="9"/>
      <c r="V570" s="9"/>
      <c r="W570" s="9"/>
      <c r="X570" s="9"/>
      <c r="Y570" s="9"/>
      <c r="Z570" s="9"/>
    </row>
    <row r="571" spans="1:26" ht="14.25" customHeight="1" x14ac:dyDescent="0.2">
      <c r="A571" s="9"/>
      <c r="B571" s="9"/>
      <c r="C571" s="9"/>
      <c r="D571" s="9"/>
      <c r="E571" s="9"/>
      <c r="F571" s="9"/>
      <c r="G571" s="9"/>
      <c r="H571" s="9"/>
      <c r="I571" s="9"/>
      <c r="J571" s="9"/>
      <c r="K571" s="9"/>
      <c r="L571" s="9"/>
      <c r="M571" s="9"/>
      <c r="N571" s="9"/>
      <c r="O571" s="9"/>
      <c r="P571" s="9"/>
      <c r="Q571" s="9"/>
      <c r="R571" s="9"/>
      <c r="S571" s="9"/>
      <c r="T571" s="9"/>
      <c r="U571" s="9"/>
      <c r="V571" s="9"/>
      <c r="W571" s="9"/>
      <c r="X571" s="9"/>
      <c r="Y571" s="9"/>
      <c r="Z571" s="9"/>
    </row>
    <row r="572" spans="1:26" ht="14.25" customHeight="1" x14ac:dyDescent="0.2">
      <c r="A572" s="9"/>
      <c r="B572" s="9"/>
      <c r="C572" s="9"/>
      <c r="D572" s="9"/>
      <c r="E572" s="9"/>
      <c r="F572" s="9"/>
      <c r="G572" s="9"/>
      <c r="H572" s="9"/>
      <c r="I572" s="9"/>
      <c r="J572" s="9"/>
      <c r="K572" s="9"/>
      <c r="L572" s="9"/>
      <c r="M572" s="9"/>
      <c r="N572" s="9"/>
      <c r="O572" s="9"/>
      <c r="P572" s="9"/>
      <c r="Q572" s="9"/>
      <c r="R572" s="9"/>
      <c r="S572" s="9"/>
      <c r="T572" s="9"/>
      <c r="U572" s="9"/>
      <c r="V572" s="9"/>
      <c r="W572" s="9"/>
      <c r="X572" s="9"/>
      <c r="Y572" s="9"/>
      <c r="Z572" s="9"/>
    </row>
    <row r="573" spans="1:26" ht="14.25" customHeight="1" x14ac:dyDescent="0.2">
      <c r="A573" s="9"/>
      <c r="B573" s="9"/>
      <c r="C573" s="9"/>
      <c r="D573" s="9"/>
      <c r="E573" s="9"/>
      <c r="F573" s="9"/>
      <c r="G573" s="9"/>
      <c r="H573" s="9"/>
      <c r="I573" s="9"/>
      <c r="J573" s="9"/>
      <c r="K573" s="9"/>
      <c r="L573" s="9"/>
      <c r="M573" s="9"/>
      <c r="N573" s="9"/>
      <c r="O573" s="9"/>
      <c r="P573" s="9"/>
      <c r="Q573" s="9"/>
      <c r="R573" s="9"/>
      <c r="S573" s="9"/>
      <c r="T573" s="9"/>
      <c r="U573" s="9"/>
      <c r="V573" s="9"/>
      <c r="W573" s="9"/>
      <c r="X573" s="9"/>
      <c r="Y573" s="9"/>
      <c r="Z573" s="9"/>
    </row>
    <row r="574" spans="1:26" ht="14.25" customHeight="1" x14ac:dyDescent="0.2">
      <c r="A574" s="9"/>
      <c r="B574" s="9"/>
      <c r="C574" s="9"/>
      <c r="D574" s="9"/>
      <c r="E574" s="9"/>
      <c r="F574" s="9"/>
      <c r="G574" s="9"/>
      <c r="H574" s="9"/>
      <c r="I574" s="9"/>
      <c r="J574" s="9"/>
      <c r="K574" s="9"/>
      <c r="L574" s="9"/>
      <c r="M574" s="9"/>
      <c r="N574" s="9"/>
      <c r="O574" s="9"/>
      <c r="P574" s="9"/>
      <c r="Q574" s="9"/>
      <c r="R574" s="9"/>
      <c r="S574" s="9"/>
      <c r="T574" s="9"/>
      <c r="U574" s="9"/>
      <c r="V574" s="9"/>
      <c r="W574" s="9"/>
      <c r="X574" s="9"/>
      <c r="Y574" s="9"/>
      <c r="Z574" s="9"/>
    </row>
    <row r="575" spans="1:26" ht="14.25" customHeight="1" x14ac:dyDescent="0.2">
      <c r="A575" s="9"/>
      <c r="B575" s="9"/>
      <c r="C575" s="9"/>
      <c r="D575" s="9"/>
      <c r="E575" s="9"/>
      <c r="F575" s="9"/>
      <c r="G575" s="9"/>
      <c r="H575" s="9"/>
      <c r="I575" s="9"/>
      <c r="J575" s="9"/>
      <c r="K575" s="9"/>
      <c r="L575" s="9"/>
      <c r="M575" s="9"/>
      <c r="N575" s="9"/>
      <c r="O575" s="9"/>
      <c r="P575" s="9"/>
      <c r="Q575" s="9"/>
      <c r="R575" s="9"/>
      <c r="S575" s="9"/>
      <c r="T575" s="9"/>
      <c r="U575" s="9"/>
      <c r="V575" s="9"/>
      <c r="W575" s="9"/>
      <c r="X575" s="9"/>
      <c r="Y575" s="9"/>
      <c r="Z575" s="9"/>
    </row>
    <row r="576" spans="1:26" ht="14.25" customHeight="1" x14ac:dyDescent="0.2">
      <c r="A576" s="9"/>
      <c r="B576" s="9"/>
      <c r="C576" s="9"/>
      <c r="D576" s="9"/>
      <c r="E576" s="9"/>
      <c r="F576" s="9"/>
      <c r="G576" s="9"/>
      <c r="H576" s="9"/>
      <c r="I576" s="9"/>
      <c r="J576" s="9"/>
      <c r="K576" s="9"/>
      <c r="L576" s="9"/>
      <c r="M576" s="9"/>
      <c r="N576" s="9"/>
      <c r="O576" s="9"/>
      <c r="P576" s="9"/>
      <c r="Q576" s="9"/>
      <c r="R576" s="9"/>
      <c r="S576" s="9"/>
      <c r="T576" s="9"/>
      <c r="U576" s="9"/>
      <c r="V576" s="9"/>
      <c r="W576" s="9"/>
      <c r="X576" s="9"/>
      <c r="Y576" s="9"/>
      <c r="Z576" s="9"/>
    </row>
    <row r="577" spans="1:26" ht="14.25" customHeight="1" x14ac:dyDescent="0.2">
      <c r="A577" s="9"/>
      <c r="B577" s="9"/>
      <c r="C577" s="9"/>
      <c r="D577" s="9"/>
      <c r="E577" s="9"/>
      <c r="F577" s="9"/>
      <c r="G577" s="9"/>
      <c r="H577" s="9"/>
      <c r="I577" s="9"/>
      <c r="J577" s="9"/>
      <c r="K577" s="9"/>
      <c r="L577" s="9"/>
      <c r="M577" s="9"/>
      <c r="N577" s="9"/>
      <c r="O577" s="9"/>
      <c r="P577" s="9"/>
      <c r="Q577" s="9"/>
      <c r="R577" s="9"/>
      <c r="S577" s="9"/>
      <c r="T577" s="9"/>
      <c r="U577" s="9"/>
      <c r="V577" s="9"/>
      <c r="W577" s="9"/>
      <c r="X577" s="9"/>
      <c r="Y577" s="9"/>
      <c r="Z577" s="9"/>
    </row>
    <row r="578" spans="1:26" ht="14.25" customHeight="1" x14ac:dyDescent="0.2">
      <c r="A578" s="9"/>
      <c r="B578" s="9"/>
      <c r="C578" s="9"/>
      <c r="D578" s="9"/>
      <c r="E578" s="9"/>
      <c r="F578" s="9"/>
      <c r="G578" s="9"/>
      <c r="H578" s="9"/>
      <c r="I578" s="9"/>
      <c r="J578" s="9"/>
      <c r="K578" s="9"/>
      <c r="L578" s="9"/>
      <c r="M578" s="9"/>
      <c r="N578" s="9"/>
      <c r="O578" s="9"/>
      <c r="P578" s="9"/>
      <c r="Q578" s="9"/>
      <c r="R578" s="9"/>
      <c r="S578" s="9"/>
      <c r="T578" s="9"/>
      <c r="U578" s="9"/>
      <c r="V578" s="9"/>
      <c r="W578" s="9"/>
      <c r="X578" s="9"/>
      <c r="Y578" s="9"/>
      <c r="Z578" s="9"/>
    </row>
    <row r="579" spans="1:26" ht="14.25" customHeight="1" x14ac:dyDescent="0.2">
      <c r="A579" s="9"/>
      <c r="B579" s="9"/>
      <c r="C579" s="9"/>
      <c r="D579" s="9"/>
      <c r="E579" s="9"/>
      <c r="F579" s="9"/>
      <c r="G579" s="9"/>
      <c r="H579" s="9"/>
      <c r="I579" s="9"/>
      <c r="J579" s="9"/>
      <c r="K579" s="9"/>
      <c r="L579" s="9"/>
      <c r="M579" s="9"/>
      <c r="N579" s="9"/>
      <c r="O579" s="9"/>
      <c r="P579" s="9"/>
      <c r="Q579" s="9"/>
      <c r="R579" s="9"/>
      <c r="S579" s="9"/>
      <c r="T579" s="9"/>
      <c r="U579" s="9"/>
      <c r="V579" s="9"/>
      <c r="W579" s="9"/>
      <c r="X579" s="9"/>
      <c r="Y579" s="9"/>
      <c r="Z579" s="9"/>
    </row>
    <row r="580" spans="1:26" ht="14.25" customHeight="1" x14ac:dyDescent="0.2">
      <c r="A580" s="9"/>
      <c r="B580" s="9"/>
      <c r="C580" s="9"/>
      <c r="D580" s="9"/>
      <c r="E580" s="9"/>
      <c r="F580" s="9"/>
      <c r="G580" s="9"/>
      <c r="H580" s="9"/>
      <c r="I580" s="9"/>
      <c r="J580" s="9"/>
      <c r="K580" s="9"/>
      <c r="L580" s="9"/>
      <c r="M580" s="9"/>
      <c r="N580" s="9"/>
      <c r="O580" s="9"/>
      <c r="P580" s="9"/>
      <c r="Q580" s="9"/>
      <c r="R580" s="9"/>
      <c r="S580" s="9"/>
      <c r="T580" s="9"/>
      <c r="U580" s="9"/>
      <c r="V580" s="9"/>
      <c r="W580" s="9"/>
      <c r="X580" s="9"/>
      <c r="Y580" s="9"/>
      <c r="Z580" s="9"/>
    </row>
    <row r="581" spans="1:26" ht="14.25" customHeight="1" x14ac:dyDescent="0.2">
      <c r="A581" s="9"/>
      <c r="B581" s="9"/>
      <c r="C581" s="9"/>
      <c r="D581" s="9"/>
      <c r="E581" s="9"/>
      <c r="F581" s="9"/>
      <c r="G581" s="9"/>
      <c r="H581" s="9"/>
      <c r="I581" s="9"/>
      <c r="J581" s="9"/>
      <c r="K581" s="9"/>
      <c r="L581" s="9"/>
      <c r="M581" s="9"/>
      <c r="N581" s="9"/>
      <c r="O581" s="9"/>
      <c r="P581" s="9"/>
      <c r="Q581" s="9"/>
      <c r="R581" s="9"/>
      <c r="S581" s="9"/>
      <c r="T581" s="9"/>
      <c r="U581" s="9"/>
      <c r="V581" s="9"/>
      <c r="W581" s="9"/>
      <c r="X581" s="9"/>
      <c r="Y581" s="9"/>
      <c r="Z581" s="9"/>
    </row>
    <row r="582" spans="1:26" ht="14.25" customHeight="1" x14ac:dyDescent="0.2">
      <c r="A582" s="9"/>
      <c r="B582" s="9"/>
      <c r="C582" s="9"/>
      <c r="D582" s="9"/>
      <c r="E582" s="9"/>
      <c r="F582" s="9"/>
      <c r="G582" s="9"/>
      <c r="H582" s="9"/>
      <c r="I582" s="9"/>
      <c r="J582" s="9"/>
      <c r="K582" s="9"/>
      <c r="L582" s="9"/>
      <c r="M582" s="9"/>
      <c r="N582" s="9"/>
      <c r="O582" s="9"/>
      <c r="P582" s="9"/>
      <c r="Q582" s="9"/>
      <c r="R582" s="9"/>
      <c r="S582" s="9"/>
      <c r="T582" s="9"/>
      <c r="U582" s="9"/>
      <c r="V582" s="9"/>
      <c r="W582" s="9"/>
      <c r="X582" s="9"/>
      <c r="Y582" s="9"/>
      <c r="Z582" s="9"/>
    </row>
    <row r="583" spans="1:26" ht="14.25" customHeight="1" x14ac:dyDescent="0.2">
      <c r="A583" s="9"/>
      <c r="B583" s="9"/>
      <c r="C583" s="9"/>
      <c r="D583" s="9"/>
      <c r="E583" s="9"/>
      <c r="F583" s="9"/>
      <c r="G583" s="9"/>
      <c r="H583" s="9"/>
      <c r="I583" s="9"/>
      <c r="J583" s="9"/>
      <c r="K583" s="9"/>
      <c r="L583" s="9"/>
      <c r="M583" s="9"/>
      <c r="N583" s="9"/>
      <c r="O583" s="9"/>
      <c r="P583" s="9"/>
      <c r="Q583" s="9"/>
      <c r="R583" s="9"/>
      <c r="S583" s="9"/>
      <c r="T583" s="9"/>
      <c r="U583" s="9"/>
      <c r="V583" s="9"/>
      <c r="W583" s="9"/>
      <c r="X583" s="9"/>
      <c r="Y583" s="9"/>
      <c r="Z583" s="9"/>
    </row>
    <row r="584" spans="1:26" ht="14.25" customHeight="1" x14ac:dyDescent="0.2">
      <c r="A584" s="9"/>
      <c r="B584" s="9"/>
      <c r="C584" s="9"/>
      <c r="D584" s="9"/>
      <c r="E584" s="9"/>
      <c r="F584" s="9"/>
      <c r="G584" s="9"/>
      <c r="H584" s="9"/>
      <c r="I584" s="9"/>
      <c r="J584" s="9"/>
      <c r="K584" s="9"/>
      <c r="L584" s="9"/>
      <c r="M584" s="9"/>
      <c r="N584" s="9"/>
      <c r="O584" s="9"/>
      <c r="P584" s="9"/>
      <c r="Q584" s="9"/>
      <c r="R584" s="9"/>
      <c r="S584" s="9"/>
      <c r="T584" s="9"/>
      <c r="U584" s="9"/>
      <c r="V584" s="9"/>
      <c r="W584" s="9"/>
      <c r="X584" s="9"/>
      <c r="Y584" s="9"/>
      <c r="Z584" s="9"/>
    </row>
    <row r="585" spans="1:26" ht="14.25" customHeight="1" x14ac:dyDescent="0.2">
      <c r="A585" s="9"/>
      <c r="B585" s="9"/>
      <c r="C585" s="9"/>
      <c r="D585" s="9"/>
      <c r="E585" s="9"/>
      <c r="F585" s="9"/>
      <c r="G585" s="9"/>
      <c r="H585" s="9"/>
      <c r="I585" s="9"/>
      <c r="J585" s="9"/>
      <c r="K585" s="9"/>
      <c r="L585" s="9"/>
      <c r="M585" s="9"/>
      <c r="N585" s="9"/>
      <c r="O585" s="9"/>
      <c r="P585" s="9"/>
      <c r="Q585" s="9"/>
      <c r="R585" s="9"/>
      <c r="S585" s="9"/>
      <c r="T585" s="9"/>
      <c r="U585" s="9"/>
      <c r="V585" s="9"/>
      <c r="W585" s="9"/>
      <c r="X585" s="9"/>
      <c r="Y585" s="9"/>
      <c r="Z585" s="9"/>
    </row>
    <row r="586" spans="1:26" ht="14.25" customHeight="1" x14ac:dyDescent="0.2">
      <c r="A586" s="9"/>
      <c r="B586" s="9"/>
      <c r="C586" s="9"/>
      <c r="D586" s="9"/>
      <c r="E586" s="9"/>
      <c r="F586" s="9"/>
      <c r="G586" s="9"/>
      <c r="H586" s="9"/>
      <c r="I586" s="9"/>
      <c r="J586" s="9"/>
      <c r="K586" s="9"/>
      <c r="L586" s="9"/>
      <c r="M586" s="9"/>
      <c r="N586" s="9"/>
      <c r="O586" s="9"/>
      <c r="P586" s="9"/>
      <c r="Q586" s="9"/>
      <c r="R586" s="9"/>
      <c r="S586" s="9"/>
      <c r="T586" s="9"/>
      <c r="U586" s="9"/>
      <c r="V586" s="9"/>
      <c r="W586" s="9"/>
      <c r="X586" s="9"/>
      <c r="Y586" s="9"/>
      <c r="Z586" s="9"/>
    </row>
    <row r="587" spans="1:26" ht="14.25" customHeight="1" x14ac:dyDescent="0.2">
      <c r="A587" s="9"/>
      <c r="B587" s="9"/>
      <c r="C587" s="9"/>
      <c r="D587" s="9"/>
      <c r="E587" s="9"/>
      <c r="F587" s="9"/>
      <c r="G587" s="9"/>
      <c r="H587" s="9"/>
      <c r="I587" s="9"/>
      <c r="J587" s="9"/>
      <c r="K587" s="9"/>
      <c r="L587" s="9"/>
      <c r="M587" s="9"/>
      <c r="N587" s="9"/>
      <c r="O587" s="9"/>
      <c r="P587" s="9"/>
      <c r="Q587" s="9"/>
      <c r="R587" s="9"/>
      <c r="S587" s="9"/>
      <c r="T587" s="9"/>
      <c r="U587" s="9"/>
      <c r="V587" s="9"/>
      <c r="W587" s="9"/>
      <c r="X587" s="9"/>
      <c r="Y587" s="9"/>
      <c r="Z587" s="9"/>
    </row>
    <row r="588" spans="1:26" ht="14.25" customHeight="1" x14ac:dyDescent="0.2">
      <c r="A588" s="9"/>
      <c r="B588" s="9"/>
      <c r="C588" s="9"/>
      <c r="D588" s="9"/>
      <c r="E588" s="9"/>
      <c r="F588" s="9"/>
      <c r="G588" s="9"/>
      <c r="H588" s="9"/>
      <c r="I588" s="9"/>
      <c r="J588" s="9"/>
      <c r="K588" s="9"/>
      <c r="L588" s="9"/>
      <c r="M588" s="9"/>
      <c r="N588" s="9"/>
      <c r="O588" s="9"/>
      <c r="P588" s="9"/>
      <c r="Q588" s="9"/>
      <c r="R588" s="9"/>
      <c r="S588" s="9"/>
      <c r="T588" s="9"/>
      <c r="U588" s="9"/>
      <c r="V588" s="9"/>
      <c r="W588" s="9"/>
      <c r="X588" s="9"/>
      <c r="Y588" s="9"/>
      <c r="Z588" s="9"/>
    </row>
    <row r="589" spans="1:26" ht="14.25" customHeight="1" x14ac:dyDescent="0.2">
      <c r="A589" s="9"/>
      <c r="B589" s="9"/>
      <c r="C589" s="9"/>
      <c r="D589" s="9"/>
      <c r="E589" s="9"/>
      <c r="F589" s="9"/>
      <c r="G589" s="9"/>
      <c r="H589" s="9"/>
      <c r="I589" s="9"/>
      <c r="J589" s="9"/>
      <c r="K589" s="9"/>
      <c r="L589" s="9"/>
      <c r="M589" s="9"/>
      <c r="N589" s="9"/>
      <c r="O589" s="9"/>
      <c r="P589" s="9"/>
      <c r="Q589" s="9"/>
      <c r="R589" s="9"/>
      <c r="S589" s="9"/>
      <c r="T589" s="9"/>
      <c r="U589" s="9"/>
      <c r="V589" s="9"/>
      <c r="W589" s="9"/>
      <c r="X589" s="9"/>
      <c r="Y589" s="9"/>
      <c r="Z589" s="9"/>
    </row>
    <row r="590" spans="1:26" ht="14.25" customHeight="1" x14ac:dyDescent="0.2">
      <c r="A590" s="9"/>
      <c r="B590" s="9"/>
      <c r="C590" s="9"/>
      <c r="D590" s="9"/>
      <c r="E590" s="9"/>
      <c r="F590" s="9"/>
      <c r="G590" s="9"/>
      <c r="H590" s="9"/>
      <c r="I590" s="9"/>
      <c r="J590" s="9"/>
      <c r="K590" s="9"/>
      <c r="L590" s="9"/>
      <c r="M590" s="9"/>
      <c r="N590" s="9"/>
      <c r="O590" s="9"/>
      <c r="P590" s="9"/>
      <c r="Q590" s="9"/>
      <c r="R590" s="9"/>
      <c r="S590" s="9"/>
      <c r="T590" s="9"/>
      <c r="U590" s="9"/>
      <c r="V590" s="9"/>
      <c r="W590" s="9"/>
      <c r="X590" s="9"/>
      <c r="Y590" s="9"/>
      <c r="Z590" s="9"/>
    </row>
    <row r="591" spans="1:26" ht="14.25" customHeight="1" x14ac:dyDescent="0.2">
      <c r="A591" s="9"/>
      <c r="B591" s="9"/>
      <c r="C591" s="9"/>
      <c r="D591" s="9"/>
      <c r="E591" s="9"/>
      <c r="F591" s="9"/>
      <c r="G591" s="9"/>
      <c r="H591" s="9"/>
      <c r="I591" s="9"/>
      <c r="J591" s="9"/>
      <c r="K591" s="9"/>
      <c r="L591" s="9"/>
      <c r="M591" s="9"/>
      <c r="N591" s="9"/>
      <c r="O591" s="9"/>
      <c r="P591" s="9"/>
      <c r="Q591" s="9"/>
      <c r="R591" s="9"/>
      <c r="S591" s="9"/>
      <c r="T591" s="9"/>
      <c r="U591" s="9"/>
      <c r="V591" s="9"/>
      <c r="W591" s="9"/>
      <c r="X591" s="9"/>
      <c r="Y591" s="9"/>
      <c r="Z591" s="9"/>
    </row>
    <row r="592" spans="1:26" ht="14.25" customHeight="1" x14ac:dyDescent="0.2">
      <c r="A592" s="9"/>
      <c r="B592" s="9"/>
      <c r="C592" s="9"/>
      <c r="D592" s="9"/>
      <c r="E592" s="9"/>
      <c r="F592" s="9"/>
      <c r="G592" s="9"/>
      <c r="H592" s="9"/>
      <c r="I592" s="9"/>
      <c r="J592" s="9"/>
      <c r="K592" s="9"/>
      <c r="L592" s="9"/>
      <c r="M592" s="9"/>
      <c r="N592" s="9"/>
      <c r="O592" s="9"/>
      <c r="P592" s="9"/>
      <c r="Q592" s="9"/>
      <c r="R592" s="9"/>
      <c r="S592" s="9"/>
      <c r="T592" s="9"/>
      <c r="U592" s="9"/>
      <c r="V592" s="9"/>
      <c r="W592" s="9"/>
      <c r="X592" s="9"/>
      <c r="Y592" s="9"/>
      <c r="Z592" s="9"/>
    </row>
    <row r="593" spans="1:26" ht="14.25" customHeight="1" x14ac:dyDescent="0.2">
      <c r="A593" s="9"/>
      <c r="B593" s="9"/>
      <c r="C593" s="9"/>
      <c r="D593" s="9"/>
      <c r="E593" s="9"/>
      <c r="F593" s="9"/>
      <c r="G593" s="9"/>
      <c r="H593" s="9"/>
      <c r="I593" s="9"/>
      <c r="J593" s="9"/>
      <c r="K593" s="9"/>
      <c r="L593" s="9"/>
      <c r="M593" s="9"/>
      <c r="N593" s="9"/>
      <c r="O593" s="9"/>
      <c r="P593" s="9"/>
      <c r="Q593" s="9"/>
      <c r="R593" s="9"/>
      <c r="S593" s="9"/>
      <c r="T593" s="9"/>
      <c r="U593" s="9"/>
      <c r="V593" s="9"/>
      <c r="W593" s="9"/>
      <c r="X593" s="9"/>
      <c r="Y593" s="9"/>
      <c r="Z593" s="9"/>
    </row>
    <row r="594" spans="1:26" ht="14.25" customHeight="1" x14ac:dyDescent="0.2">
      <c r="A594" s="9"/>
      <c r="B594" s="9"/>
      <c r="C594" s="9"/>
      <c r="D594" s="9"/>
      <c r="E594" s="9"/>
      <c r="F594" s="9"/>
      <c r="G594" s="9"/>
      <c r="H594" s="9"/>
      <c r="I594" s="9"/>
      <c r="J594" s="9"/>
      <c r="K594" s="9"/>
      <c r="L594" s="9"/>
      <c r="M594" s="9"/>
      <c r="N594" s="9"/>
      <c r="O594" s="9"/>
      <c r="P594" s="9"/>
      <c r="Q594" s="9"/>
      <c r="R594" s="9"/>
      <c r="S594" s="9"/>
      <c r="T594" s="9"/>
      <c r="U594" s="9"/>
      <c r="V594" s="9"/>
      <c r="W594" s="9"/>
      <c r="X594" s="9"/>
      <c r="Y594" s="9"/>
      <c r="Z594" s="9"/>
    </row>
    <row r="595" spans="1:26" ht="14.25" customHeight="1" x14ac:dyDescent="0.2">
      <c r="A595" s="9"/>
      <c r="B595" s="9"/>
      <c r="C595" s="9"/>
      <c r="D595" s="9"/>
      <c r="E595" s="9"/>
      <c r="F595" s="9"/>
      <c r="G595" s="9"/>
      <c r="H595" s="9"/>
      <c r="I595" s="9"/>
      <c r="J595" s="9"/>
      <c r="K595" s="9"/>
      <c r="L595" s="9"/>
      <c r="M595" s="9"/>
      <c r="N595" s="9"/>
      <c r="O595" s="9"/>
      <c r="P595" s="9"/>
      <c r="Q595" s="9"/>
      <c r="R595" s="9"/>
      <c r="S595" s="9"/>
      <c r="T595" s="9"/>
      <c r="U595" s="9"/>
      <c r="V595" s="9"/>
      <c r="W595" s="9"/>
      <c r="X595" s="9"/>
      <c r="Y595" s="9"/>
      <c r="Z595" s="9"/>
    </row>
    <row r="596" spans="1:26" ht="14.25" customHeight="1" x14ac:dyDescent="0.2">
      <c r="A596" s="9"/>
      <c r="B596" s="9"/>
      <c r="C596" s="9"/>
      <c r="D596" s="9"/>
      <c r="E596" s="9"/>
      <c r="F596" s="9"/>
      <c r="G596" s="9"/>
      <c r="H596" s="9"/>
      <c r="I596" s="9"/>
      <c r="J596" s="9"/>
      <c r="K596" s="9"/>
      <c r="L596" s="9"/>
      <c r="M596" s="9"/>
      <c r="N596" s="9"/>
      <c r="O596" s="9"/>
      <c r="P596" s="9"/>
      <c r="Q596" s="9"/>
      <c r="R596" s="9"/>
      <c r="S596" s="9"/>
      <c r="T596" s="9"/>
      <c r="U596" s="9"/>
      <c r="V596" s="9"/>
      <c r="W596" s="9"/>
      <c r="X596" s="9"/>
      <c r="Y596" s="9"/>
      <c r="Z596" s="9"/>
    </row>
    <row r="597" spans="1:26" ht="14.25" customHeight="1" x14ac:dyDescent="0.2">
      <c r="A597" s="9"/>
      <c r="B597" s="9"/>
      <c r="C597" s="9"/>
      <c r="D597" s="9"/>
      <c r="E597" s="9"/>
      <c r="F597" s="9"/>
      <c r="G597" s="9"/>
      <c r="H597" s="9"/>
      <c r="I597" s="9"/>
      <c r="J597" s="9"/>
      <c r="K597" s="9"/>
      <c r="L597" s="9"/>
      <c r="M597" s="9"/>
      <c r="N597" s="9"/>
      <c r="O597" s="9"/>
      <c r="P597" s="9"/>
      <c r="Q597" s="9"/>
      <c r="R597" s="9"/>
      <c r="S597" s="9"/>
      <c r="T597" s="9"/>
      <c r="U597" s="9"/>
      <c r="V597" s="9"/>
      <c r="W597" s="9"/>
      <c r="X597" s="9"/>
      <c r="Y597" s="9"/>
      <c r="Z597" s="9"/>
    </row>
    <row r="598" spans="1:26" ht="14.25" customHeight="1" x14ac:dyDescent="0.2">
      <c r="A598" s="9"/>
      <c r="B598" s="9"/>
      <c r="C598" s="9"/>
      <c r="D598" s="9"/>
      <c r="E598" s="9"/>
      <c r="F598" s="9"/>
      <c r="G598" s="9"/>
      <c r="H598" s="9"/>
      <c r="I598" s="9"/>
      <c r="J598" s="9"/>
      <c r="K598" s="9"/>
      <c r="L598" s="9"/>
      <c r="M598" s="9"/>
      <c r="N598" s="9"/>
      <c r="O598" s="9"/>
      <c r="P598" s="9"/>
      <c r="Q598" s="9"/>
      <c r="R598" s="9"/>
      <c r="S598" s="9"/>
      <c r="T598" s="9"/>
      <c r="U598" s="9"/>
      <c r="V598" s="9"/>
      <c r="W598" s="9"/>
      <c r="X598" s="9"/>
      <c r="Y598" s="9"/>
      <c r="Z598" s="9"/>
    </row>
    <row r="599" spans="1:26" ht="14.25" customHeight="1" x14ac:dyDescent="0.2">
      <c r="A599" s="9"/>
      <c r="B599" s="9"/>
      <c r="C599" s="9"/>
      <c r="D599" s="9"/>
      <c r="E599" s="9"/>
      <c r="F599" s="9"/>
      <c r="G599" s="9"/>
      <c r="H599" s="9"/>
      <c r="I599" s="9"/>
      <c r="J599" s="9"/>
      <c r="K599" s="9"/>
      <c r="L599" s="9"/>
      <c r="M599" s="9"/>
      <c r="N599" s="9"/>
      <c r="O599" s="9"/>
      <c r="P599" s="9"/>
      <c r="Q599" s="9"/>
      <c r="R599" s="9"/>
      <c r="S599" s="9"/>
      <c r="T599" s="9"/>
      <c r="U599" s="9"/>
      <c r="V599" s="9"/>
      <c r="W599" s="9"/>
      <c r="X599" s="9"/>
      <c r="Y599" s="9"/>
      <c r="Z599" s="9"/>
    </row>
    <row r="600" spans="1:26" ht="14.25" customHeight="1" x14ac:dyDescent="0.2">
      <c r="A600" s="9"/>
      <c r="B600" s="9"/>
      <c r="C600" s="9"/>
      <c r="D600" s="9"/>
      <c r="E600" s="9"/>
      <c r="F600" s="9"/>
      <c r="G600" s="9"/>
      <c r="H600" s="9"/>
      <c r="I600" s="9"/>
      <c r="J600" s="9"/>
      <c r="K600" s="9"/>
      <c r="L600" s="9"/>
      <c r="M600" s="9"/>
      <c r="N600" s="9"/>
      <c r="O600" s="9"/>
      <c r="P600" s="9"/>
      <c r="Q600" s="9"/>
      <c r="R600" s="9"/>
      <c r="S600" s="9"/>
      <c r="T600" s="9"/>
      <c r="U600" s="9"/>
      <c r="V600" s="9"/>
      <c r="W600" s="9"/>
      <c r="X600" s="9"/>
      <c r="Y600" s="9"/>
      <c r="Z600" s="9"/>
    </row>
    <row r="601" spans="1:26" ht="14.25" customHeight="1" x14ac:dyDescent="0.2">
      <c r="A601" s="9"/>
      <c r="B601" s="9"/>
      <c r="C601" s="9"/>
      <c r="D601" s="9"/>
      <c r="E601" s="9"/>
      <c r="F601" s="9"/>
      <c r="G601" s="9"/>
      <c r="H601" s="9"/>
      <c r="I601" s="9"/>
      <c r="J601" s="9"/>
      <c r="K601" s="9"/>
      <c r="L601" s="9"/>
      <c r="M601" s="9"/>
      <c r="N601" s="9"/>
      <c r="O601" s="9"/>
      <c r="P601" s="9"/>
      <c r="Q601" s="9"/>
      <c r="R601" s="9"/>
      <c r="S601" s="9"/>
      <c r="T601" s="9"/>
      <c r="U601" s="9"/>
      <c r="V601" s="9"/>
      <c r="W601" s="9"/>
      <c r="X601" s="9"/>
      <c r="Y601" s="9"/>
      <c r="Z601" s="9"/>
    </row>
    <row r="602" spans="1:26" ht="14.25" customHeight="1" x14ac:dyDescent="0.2">
      <c r="A602" s="9"/>
      <c r="B602" s="9"/>
      <c r="C602" s="9"/>
      <c r="D602" s="9"/>
      <c r="E602" s="9"/>
      <c r="F602" s="9"/>
      <c r="G602" s="9"/>
      <c r="H602" s="9"/>
      <c r="I602" s="9"/>
      <c r="J602" s="9"/>
      <c r="K602" s="9"/>
      <c r="L602" s="9"/>
      <c r="M602" s="9"/>
      <c r="N602" s="9"/>
      <c r="O602" s="9"/>
      <c r="P602" s="9"/>
      <c r="Q602" s="9"/>
      <c r="R602" s="9"/>
      <c r="S602" s="9"/>
      <c r="T602" s="9"/>
      <c r="U602" s="9"/>
      <c r="V602" s="9"/>
      <c r="W602" s="9"/>
      <c r="X602" s="9"/>
      <c r="Y602" s="9"/>
      <c r="Z602" s="9"/>
    </row>
    <row r="603" spans="1:26" ht="14.25" customHeight="1" x14ac:dyDescent="0.2">
      <c r="A603" s="9"/>
      <c r="B603" s="9"/>
      <c r="C603" s="9"/>
      <c r="D603" s="9"/>
      <c r="E603" s="9"/>
      <c r="F603" s="9"/>
      <c r="G603" s="9"/>
      <c r="H603" s="9"/>
      <c r="I603" s="9"/>
      <c r="J603" s="9"/>
      <c r="K603" s="9"/>
      <c r="L603" s="9"/>
      <c r="M603" s="9"/>
      <c r="N603" s="9"/>
      <c r="O603" s="9"/>
      <c r="P603" s="9"/>
      <c r="Q603" s="9"/>
      <c r="R603" s="9"/>
      <c r="S603" s="9"/>
      <c r="T603" s="9"/>
      <c r="U603" s="9"/>
      <c r="V603" s="9"/>
      <c r="W603" s="9"/>
      <c r="X603" s="9"/>
      <c r="Y603" s="9"/>
      <c r="Z603" s="9"/>
    </row>
    <row r="604" spans="1:26" ht="14.25" customHeight="1" x14ac:dyDescent="0.2">
      <c r="A604" s="9"/>
      <c r="B604" s="9"/>
      <c r="C604" s="9"/>
      <c r="D604" s="9"/>
      <c r="E604" s="9"/>
      <c r="F604" s="9"/>
      <c r="G604" s="9"/>
      <c r="H604" s="9"/>
      <c r="I604" s="9"/>
      <c r="J604" s="9"/>
      <c r="K604" s="9"/>
      <c r="L604" s="9"/>
      <c r="M604" s="9"/>
      <c r="N604" s="9"/>
      <c r="O604" s="9"/>
      <c r="P604" s="9"/>
      <c r="Q604" s="9"/>
      <c r="R604" s="9"/>
      <c r="S604" s="9"/>
      <c r="T604" s="9"/>
      <c r="U604" s="9"/>
      <c r="V604" s="9"/>
      <c r="W604" s="9"/>
      <c r="X604" s="9"/>
      <c r="Y604" s="9"/>
      <c r="Z604" s="9"/>
    </row>
    <row r="605" spans="1:26" ht="14.25" customHeight="1" x14ac:dyDescent="0.2">
      <c r="A605" s="9"/>
      <c r="B605" s="9"/>
      <c r="C605" s="9"/>
      <c r="D605" s="9"/>
      <c r="E605" s="9"/>
      <c r="F605" s="9"/>
      <c r="G605" s="9"/>
      <c r="H605" s="9"/>
      <c r="I605" s="9"/>
      <c r="J605" s="9"/>
      <c r="K605" s="9"/>
      <c r="L605" s="9"/>
      <c r="M605" s="9"/>
      <c r="N605" s="9"/>
      <c r="O605" s="9"/>
      <c r="P605" s="9"/>
      <c r="Q605" s="9"/>
      <c r="R605" s="9"/>
      <c r="S605" s="9"/>
      <c r="T605" s="9"/>
      <c r="U605" s="9"/>
      <c r="V605" s="9"/>
      <c r="W605" s="9"/>
      <c r="X605" s="9"/>
      <c r="Y605" s="9"/>
      <c r="Z605" s="9"/>
    </row>
    <row r="606" spans="1:26" ht="14.25" customHeight="1" x14ac:dyDescent="0.2">
      <c r="A606" s="9"/>
      <c r="B606" s="9"/>
      <c r="C606" s="9"/>
      <c r="D606" s="9"/>
      <c r="E606" s="9"/>
      <c r="F606" s="9"/>
      <c r="G606" s="9"/>
      <c r="H606" s="9"/>
      <c r="I606" s="9"/>
      <c r="J606" s="9"/>
      <c r="K606" s="9"/>
      <c r="L606" s="9"/>
      <c r="M606" s="9"/>
      <c r="N606" s="9"/>
      <c r="O606" s="9"/>
      <c r="P606" s="9"/>
      <c r="Q606" s="9"/>
      <c r="R606" s="9"/>
      <c r="S606" s="9"/>
      <c r="T606" s="9"/>
      <c r="U606" s="9"/>
      <c r="V606" s="9"/>
      <c r="W606" s="9"/>
      <c r="X606" s="9"/>
      <c r="Y606" s="9"/>
      <c r="Z606" s="9"/>
    </row>
    <row r="607" spans="1:26" ht="14.25" customHeight="1" x14ac:dyDescent="0.2">
      <c r="A607" s="9"/>
      <c r="B607" s="9"/>
      <c r="C607" s="9"/>
      <c r="D607" s="9"/>
      <c r="E607" s="9"/>
      <c r="F607" s="9"/>
      <c r="G607" s="9"/>
      <c r="H607" s="9"/>
      <c r="I607" s="9"/>
      <c r="J607" s="9"/>
      <c r="K607" s="9"/>
      <c r="L607" s="9"/>
      <c r="M607" s="9"/>
      <c r="N607" s="9"/>
      <c r="O607" s="9"/>
      <c r="P607" s="9"/>
      <c r="Q607" s="9"/>
      <c r="R607" s="9"/>
      <c r="S607" s="9"/>
      <c r="T607" s="9"/>
      <c r="U607" s="9"/>
      <c r="V607" s="9"/>
      <c r="W607" s="9"/>
      <c r="X607" s="9"/>
      <c r="Y607" s="9"/>
      <c r="Z607" s="9"/>
    </row>
    <row r="608" spans="1:26" ht="14.25" customHeight="1" x14ac:dyDescent="0.2">
      <c r="A608" s="9"/>
      <c r="B608" s="9"/>
      <c r="C608" s="9"/>
      <c r="D608" s="9"/>
      <c r="E608" s="9"/>
      <c r="F608" s="9"/>
      <c r="G608" s="9"/>
      <c r="H608" s="9"/>
      <c r="I608" s="9"/>
      <c r="J608" s="9"/>
      <c r="K608" s="9"/>
      <c r="L608" s="9"/>
      <c r="M608" s="9"/>
      <c r="N608" s="9"/>
      <c r="O608" s="9"/>
      <c r="P608" s="9"/>
      <c r="Q608" s="9"/>
      <c r="R608" s="9"/>
      <c r="S608" s="9"/>
      <c r="T608" s="9"/>
      <c r="U608" s="9"/>
      <c r="V608" s="9"/>
      <c r="W608" s="9"/>
      <c r="X608" s="9"/>
      <c r="Y608" s="9"/>
      <c r="Z608" s="9"/>
    </row>
    <row r="609" spans="1:26" ht="14.25" customHeight="1" x14ac:dyDescent="0.2">
      <c r="A609" s="9"/>
      <c r="B609" s="9"/>
      <c r="C609" s="9"/>
      <c r="D609" s="9"/>
      <c r="E609" s="9"/>
      <c r="F609" s="9"/>
      <c r="G609" s="9"/>
      <c r="H609" s="9"/>
      <c r="I609" s="9"/>
      <c r="J609" s="9"/>
      <c r="K609" s="9"/>
      <c r="L609" s="9"/>
      <c r="M609" s="9"/>
      <c r="N609" s="9"/>
      <c r="O609" s="9"/>
      <c r="P609" s="9"/>
      <c r="Q609" s="9"/>
      <c r="R609" s="9"/>
      <c r="S609" s="9"/>
      <c r="T609" s="9"/>
      <c r="U609" s="9"/>
      <c r="V609" s="9"/>
      <c r="W609" s="9"/>
      <c r="X609" s="9"/>
      <c r="Y609" s="9"/>
      <c r="Z609" s="9"/>
    </row>
    <row r="610" spans="1:26" ht="14.25" customHeight="1" x14ac:dyDescent="0.2">
      <c r="A610" s="9"/>
      <c r="B610" s="9"/>
      <c r="C610" s="9"/>
      <c r="D610" s="9"/>
      <c r="E610" s="9"/>
      <c r="F610" s="9"/>
      <c r="G610" s="9"/>
      <c r="H610" s="9"/>
      <c r="I610" s="9"/>
      <c r="J610" s="9"/>
      <c r="K610" s="9"/>
      <c r="L610" s="9"/>
      <c r="M610" s="9"/>
      <c r="N610" s="9"/>
      <c r="O610" s="9"/>
      <c r="P610" s="9"/>
      <c r="Q610" s="9"/>
      <c r="R610" s="9"/>
      <c r="S610" s="9"/>
      <c r="T610" s="9"/>
      <c r="U610" s="9"/>
      <c r="V610" s="9"/>
      <c r="W610" s="9"/>
      <c r="X610" s="9"/>
      <c r="Y610" s="9"/>
      <c r="Z610" s="9"/>
    </row>
    <row r="611" spans="1:26" ht="14.25" customHeight="1" x14ac:dyDescent="0.2">
      <c r="A611" s="9"/>
      <c r="B611" s="9"/>
      <c r="C611" s="9"/>
      <c r="D611" s="9"/>
      <c r="E611" s="9"/>
      <c r="F611" s="9"/>
      <c r="G611" s="9"/>
      <c r="H611" s="9"/>
      <c r="I611" s="9"/>
      <c r="J611" s="9"/>
      <c r="K611" s="9"/>
      <c r="L611" s="9"/>
      <c r="M611" s="9"/>
      <c r="N611" s="9"/>
      <c r="O611" s="9"/>
      <c r="P611" s="9"/>
      <c r="Q611" s="9"/>
      <c r="R611" s="9"/>
      <c r="S611" s="9"/>
      <c r="T611" s="9"/>
      <c r="U611" s="9"/>
      <c r="V611" s="9"/>
      <c r="W611" s="9"/>
      <c r="X611" s="9"/>
      <c r="Y611" s="9"/>
      <c r="Z611" s="9"/>
    </row>
    <row r="612" spans="1:26" ht="14.25" customHeight="1" x14ac:dyDescent="0.2">
      <c r="A612" s="9"/>
      <c r="B612" s="9"/>
      <c r="C612" s="9"/>
      <c r="D612" s="9"/>
      <c r="E612" s="9"/>
      <c r="F612" s="9"/>
      <c r="G612" s="9"/>
      <c r="H612" s="9"/>
      <c r="I612" s="9"/>
      <c r="J612" s="9"/>
      <c r="K612" s="9"/>
      <c r="L612" s="9"/>
      <c r="M612" s="9"/>
      <c r="N612" s="9"/>
      <c r="O612" s="9"/>
      <c r="P612" s="9"/>
      <c r="Q612" s="9"/>
      <c r="R612" s="9"/>
      <c r="S612" s="9"/>
      <c r="T612" s="9"/>
      <c r="U612" s="9"/>
      <c r="V612" s="9"/>
      <c r="W612" s="9"/>
      <c r="X612" s="9"/>
      <c r="Y612" s="9"/>
      <c r="Z612" s="9"/>
    </row>
    <row r="613" spans="1:26" ht="14.25" customHeight="1" x14ac:dyDescent="0.2">
      <c r="A613" s="9"/>
      <c r="B613" s="9"/>
      <c r="C613" s="9"/>
      <c r="D613" s="9"/>
      <c r="E613" s="9"/>
      <c r="F613" s="9"/>
      <c r="G613" s="9"/>
      <c r="H613" s="9"/>
      <c r="I613" s="9"/>
      <c r="J613" s="9"/>
      <c r="K613" s="9"/>
      <c r="L613" s="9"/>
      <c r="M613" s="9"/>
      <c r="N613" s="9"/>
      <c r="O613" s="9"/>
      <c r="P613" s="9"/>
      <c r="Q613" s="9"/>
      <c r="R613" s="9"/>
      <c r="S613" s="9"/>
      <c r="T613" s="9"/>
      <c r="U613" s="9"/>
      <c r="V613" s="9"/>
      <c r="W613" s="9"/>
      <c r="X613" s="9"/>
      <c r="Y613" s="9"/>
      <c r="Z613" s="9"/>
    </row>
    <row r="614" spans="1:26" ht="14.25" customHeight="1" x14ac:dyDescent="0.2">
      <c r="A614" s="9"/>
      <c r="B614" s="9"/>
      <c r="C614" s="9"/>
      <c r="D614" s="9"/>
      <c r="E614" s="9"/>
      <c r="F614" s="9"/>
      <c r="G614" s="9"/>
      <c r="H614" s="9"/>
      <c r="I614" s="9"/>
      <c r="J614" s="9"/>
      <c r="K614" s="9"/>
      <c r="L614" s="9"/>
      <c r="M614" s="9"/>
      <c r="N614" s="9"/>
      <c r="O614" s="9"/>
      <c r="P614" s="9"/>
      <c r="Q614" s="9"/>
      <c r="R614" s="9"/>
      <c r="S614" s="9"/>
      <c r="T614" s="9"/>
      <c r="U614" s="9"/>
      <c r="V614" s="9"/>
      <c r="W614" s="9"/>
      <c r="X614" s="9"/>
      <c r="Y614" s="9"/>
      <c r="Z614" s="9"/>
    </row>
    <row r="615" spans="1:26" ht="14.25" customHeight="1" x14ac:dyDescent="0.2">
      <c r="A615" s="9"/>
      <c r="B615" s="9"/>
      <c r="C615" s="9"/>
      <c r="D615" s="9"/>
      <c r="E615" s="9"/>
      <c r="F615" s="9"/>
      <c r="G615" s="9"/>
      <c r="H615" s="9"/>
      <c r="I615" s="9"/>
      <c r="J615" s="9"/>
      <c r="K615" s="9"/>
      <c r="L615" s="9"/>
      <c r="M615" s="9"/>
      <c r="N615" s="9"/>
      <c r="O615" s="9"/>
      <c r="P615" s="9"/>
      <c r="Q615" s="9"/>
      <c r="R615" s="9"/>
      <c r="S615" s="9"/>
      <c r="T615" s="9"/>
      <c r="U615" s="9"/>
      <c r="V615" s="9"/>
      <c r="W615" s="9"/>
      <c r="X615" s="9"/>
      <c r="Y615" s="9"/>
      <c r="Z615" s="9"/>
    </row>
    <row r="616" spans="1:26" ht="14.25" customHeight="1" x14ac:dyDescent="0.2">
      <c r="A616" s="9"/>
      <c r="B616" s="9"/>
      <c r="C616" s="9"/>
      <c r="D616" s="9"/>
      <c r="E616" s="9"/>
      <c r="F616" s="9"/>
      <c r="G616" s="9"/>
      <c r="H616" s="9"/>
      <c r="I616" s="9"/>
      <c r="J616" s="9"/>
      <c r="K616" s="9"/>
      <c r="L616" s="9"/>
      <c r="M616" s="9"/>
      <c r="N616" s="9"/>
      <c r="O616" s="9"/>
      <c r="P616" s="9"/>
      <c r="Q616" s="9"/>
      <c r="R616" s="9"/>
      <c r="S616" s="9"/>
      <c r="T616" s="9"/>
      <c r="U616" s="9"/>
      <c r="V616" s="9"/>
      <c r="W616" s="9"/>
      <c r="X616" s="9"/>
      <c r="Y616" s="9"/>
      <c r="Z616" s="9"/>
    </row>
    <row r="617" spans="1:26" ht="14.25" customHeight="1" x14ac:dyDescent="0.2">
      <c r="A617" s="9"/>
      <c r="B617" s="9"/>
      <c r="C617" s="9"/>
      <c r="D617" s="9"/>
      <c r="E617" s="9"/>
      <c r="F617" s="9"/>
      <c r="G617" s="9"/>
      <c r="H617" s="9"/>
      <c r="I617" s="9"/>
      <c r="J617" s="9"/>
      <c r="K617" s="9"/>
      <c r="L617" s="9"/>
      <c r="M617" s="9"/>
      <c r="N617" s="9"/>
      <c r="O617" s="9"/>
      <c r="P617" s="9"/>
      <c r="Q617" s="9"/>
      <c r="R617" s="9"/>
      <c r="S617" s="9"/>
      <c r="T617" s="9"/>
      <c r="U617" s="9"/>
      <c r="V617" s="9"/>
      <c r="W617" s="9"/>
      <c r="X617" s="9"/>
      <c r="Y617" s="9"/>
      <c r="Z617" s="9"/>
    </row>
    <row r="618" spans="1:26" ht="14.25" customHeight="1" x14ac:dyDescent="0.2">
      <c r="A618" s="9"/>
      <c r="B618" s="9"/>
      <c r="C618" s="9"/>
      <c r="D618" s="9"/>
      <c r="E618" s="9"/>
      <c r="F618" s="9"/>
      <c r="G618" s="9"/>
      <c r="H618" s="9"/>
      <c r="I618" s="9"/>
      <c r="J618" s="9"/>
      <c r="K618" s="9"/>
      <c r="L618" s="9"/>
      <c r="M618" s="9"/>
      <c r="N618" s="9"/>
      <c r="O618" s="9"/>
      <c r="P618" s="9"/>
      <c r="Q618" s="9"/>
      <c r="R618" s="9"/>
      <c r="S618" s="9"/>
      <c r="T618" s="9"/>
      <c r="U618" s="9"/>
      <c r="V618" s="9"/>
      <c r="W618" s="9"/>
      <c r="X618" s="9"/>
      <c r="Y618" s="9"/>
      <c r="Z618" s="9"/>
    </row>
    <row r="619" spans="1:26" ht="14.25" customHeight="1" x14ac:dyDescent="0.2">
      <c r="A619" s="9"/>
      <c r="B619" s="9"/>
      <c r="C619" s="9"/>
      <c r="D619" s="9"/>
      <c r="E619" s="9"/>
      <c r="F619" s="9"/>
      <c r="G619" s="9"/>
      <c r="H619" s="9"/>
      <c r="I619" s="9"/>
      <c r="J619" s="9"/>
      <c r="K619" s="9"/>
      <c r="L619" s="9"/>
      <c r="M619" s="9"/>
      <c r="N619" s="9"/>
      <c r="O619" s="9"/>
      <c r="P619" s="9"/>
      <c r="Q619" s="9"/>
      <c r="R619" s="9"/>
      <c r="S619" s="9"/>
      <c r="T619" s="9"/>
      <c r="U619" s="9"/>
      <c r="V619" s="9"/>
      <c r="W619" s="9"/>
      <c r="X619" s="9"/>
      <c r="Y619" s="9"/>
      <c r="Z619" s="9"/>
    </row>
    <row r="620" spans="1:26" ht="14.25" customHeight="1" x14ac:dyDescent="0.2">
      <c r="A620" s="9"/>
      <c r="B620" s="9"/>
      <c r="C620" s="9"/>
      <c r="D620" s="9"/>
      <c r="E620" s="9"/>
      <c r="F620" s="9"/>
      <c r="G620" s="9"/>
      <c r="H620" s="9"/>
      <c r="I620" s="9"/>
      <c r="J620" s="9"/>
      <c r="K620" s="9"/>
      <c r="L620" s="9"/>
      <c r="M620" s="9"/>
      <c r="N620" s="9"/>
      <c r="O620" s="9"/>
      <c r="P620" s="9"/>
      <c r="Q620" s="9"/>
      <c r="R620" s="9"/>
      <c r="S620" s="9"/>
      <c r="T620" s="9"/>
      <c r="U620" s="9"/>
      <c r="V620" s="9"/>
      <c r="W620" s="9"/>
      <c r="X620" s="9"/>
      <c r="Y620" s="9"/>
      <c r="Z620" s="9"/>
    </row>
    <row r="621" spans="1:26" ht="14.25" customHeight="1" x14ac:dyDescent="0.2">
      <c r="A621" s="9"/>
      <c r="B621" s="9"/>
      <c r="C621" s="9"/>
      <c r="D621" s="9"/>
      <c r="E621" s="9"/>
      <c r="F621" s="9"/>
      <c r="G621" s="9"/>
      <c r="H621" s="9"/>
      <c r="I621" s="9"/>
      <c r="J621" s="9"/>
      <c r="K621" s="9"/>
      <c r="L621" s="9"/>
      <c r="M621" s="9"/>
      <c r="N621" s="9"/>
      <c r="O621" s="9"/>
      <c r="P621" s="9"/>
      <c r="Q621" s="9"/>
      <c r="R621" s="9"/>
      <c r="S621" s="9"/>
      <c r="T621" s="9"/>
      <c r="U621" s="9"/>
      <c r="V621" s="9"/>
      <c r="W621" s="9"/>
      <c r="X621" s="9"/>
      <c r="Y621" s="9"/>
      <c r="Z621" s="9"/>
    </row>
    <row r="622" spans="1:26" ht="14.25" customHeight="1" x14ac:dyDescent="0.2">
      <c r="A622" s="9"/>
      <c r="B622" s="9"/>
      <c r="C622" s="9"/>
      <c r="D622" s="9"/>
      <c r="E622" s="9"/>
      <c r="F622" s="9"/>
      <c r="G622" s="9"/>
      <c r="H622" s="9"/>
      <c r="I622" s="9"/>
      <c r="J622" s="9"/>
      <c r="K622" s="9"/>
      <c r="L622" s="9"/>
      <c r="M622" s="9"/>
      <c r="N622" s="9"/>
      <c r="O622" s="9"/>
      <c r="P622" s="9"/>
      <c r="Q622" s="9"/>
      <c r="R622" s="9"/>
      <c r="S622" s="9"/>
      <c r="T622" s="9"/>
      <c r="U622" s="9"/>
      <c r="V622" s="9"/>
      <c r="W622" s="9"/>
      <c r="X622" s="9"/>
      <c r="Y622" s="9"/>
      <c r="Z622" s="9"/>
    </row>
    <row r="623" spans="1:26" ht="14.25" customHeight="1" x14ac:dyDescent="0.2">
      <c r="A623" s="9"/>
      <c r="B623" s="9"/>
      <c r="C623" s="9"/>
      <c r="D623" s="9"/>
      <c r="E623" s="9"/>
      <c r="F623" s="9"/>
      <c r="G623" s="9"/>
      <c r="H623" s="9"/>
      <c r="I623" s="9"/>
      <c r="J623" s="9"/>
      <c r="K623" s="9"/>
      <c r="L623" s="9"/>
      <c r="M623" s="9"/>
      <c r="N623" s="9"/>
      <c r="O623" s="9"/>
      <c r="P623" s="9"/>
      <c r="Q623" s="9"/>
      <c r="R623" s="9"/>
      <c r="S623" s="9"/>
      <c r="T623" s="9"/>
      <c r="U623" s="9"/>
      <c r="V623" s="9"/>
      <c r="W623" s="9"/>
      <c r="X623" s="9"/>
      <c r="Y623" s="9"/>
      <c r="Z623" s="9"/>
    </row>
    <row r="624" spans="1:26" ht="14.25" customHeight="1" x14ac:dyDescent="0.2">
      <c r="A624" s="9"/>
      <c r="B624" s="9"/>
      <c r="C624" s="9"/>
      <c r="D624" s="9"/>
      <c r="E624" s="9"/>
      <c r="F624" s="9"/>
      <c r="G624" s="9"/>
      <c r="H624" s="9"/>
      <c r="I624" s="9"/>
      <c r="J624" s="9"/>
      <c r="K624" s="9"/>
      <c r="L624" s="9"/>
      <c r="M624" s="9"/>
      <c r="N624" s="9"/>
      <c r="O624" s="9"/>
      <c r="P624" s="9"/>
      <c r="Q624" s="9"/>
      <c r="R624" s="9"/>
      <c r="S624" s="9"/>
      <c r="T624" s="9"/>
      <c r="U624" s="9"/>
      <c r="V624" s="9"/>
      <c r="W624" s="9"/>
      <c r="X624" s="9"/>
      <c r="Y624" s="9"/>
      <c r="Z624" s="9"/>
    </row>
    <row r="625" spans="1:26" ht="14.25" customHeight="1" x14ac:dyDescent="0.2">
      <c r="A625" s="9"/>
      <c r="B625" s="9"/>
      <c r="C625" s="9"/>
      <c r="D625" s="9"/>
      <c r="E625" s="9"/>
      <c r="F625" s="9"/>
      <c r="G625" s="9"/>
      <c r="H625" s="9"/>
      <c r="I625" s="9"/>
      <c r="J625" s="9"/>
      <c r="K625" s="9"/>
      <c r="L625" s="9"/>
      <c r="M625" s="9"/>
      <c r="N625" s="9"/>
      <c r="O625" s="9"/>
      <c r="P625" s="9"/>
      <c r="Q625" s="9"/>
      <c r="R625" s="9"/>
      <c r="S625" s="9"/>
      <c r="T625" s="9"/>
      <c r="U625" s="9"/>
      <c r="V625" s="9"/>
      <c r="W625" s="9"/>
      <c r="X625" s="9"/>
      <c r="Y625" s="9"/>
      <c r="Z625" s="9"/>
    </row>
    <row r="626" spans="1:26" ht="14.25" customHeight="1" x14ac:dyDescent="0.2">
      <c r="A626" s="9"/>
      <c r="B626" s="9"/>
      <c r="C626" s="9"/>
      <c r="D626" s="9"/>
      <c r="E626" s="9"/>
      <c r="F626" s="9"/>
      <c r="G626" s="9"/>
      <c r="H626" s="9"/>
      <c r="I626" s="9"/>
      <c r="J626" s="9"/>
      <c r="K626" s="9"/>
      <c r="L626" s="9"/>
      <c r="M626" s="9"/>
      <c r="N626" s="9"/>
      <c r="O626" s="9"/>
      <c r="P626" s="9"/>
      <c r="Q626" s="9"/>
      <c r="R626" s="9"/>
      <c r="S626" s="9"/>
      <c r="T626" s="9"/>
      <c r="U626" s="9"/>
      <c r="V626" s="9"/>
      <c r="W626" s="9"/>
      <c r="X626" s="9"/>
      <c r="Y626" s="9"/>
      <c r="Z626" s="9"/>
    </row>
    <row r="627" spans="1:26" ht="14.25" customHeight="1" x14ac:dyDescent="0.2">
      <c r="A627" s="9"/>
      <c r="B627" s="9"/>
      <c r="C627" s="9"/>
      <c r="D627" s="9"/>
      <c r="E627" s="9"/>
      <c r="F627" s="9"/>
      <c r="G627" s="9"/>
      <c r="H627" s="9"/>
      <c r="I627" s="9"/>
      <c r="J627" s="9"/>
      <c r="K627" s="9"/>
      <c r="L627" s="9"/>
      <c r="M627" s="9"/>
      <c r="N627" s="9"/>
      <c r="O627" s="9"/>
      <c r="P627" s="9"/>
      <c r="Q627" s="9"/>
      <c r="R627" s="9"/>
      <c r="S627" s="9"/>
      <c r="T627" s="9"/>
      <c r="U627" s="9"/>
      <c r="V627" s="9"/>
      <c r="W627" s="9"/>
      <c r="X627" s="9"/>
      <c r="Y627" s="9"/>
      <c r="Z627" s="9"/>
    </row>
    <row r="628" spans="1:26" ht="14.25" customHeight="1" x14ac:dyDescent="0.2">
      <c r="A628" s="9"/>
      <c r="B628" s="9"/>
      <c r="C628" s="9"/>
      <c r="D628" s="9"/>
      <c r="E628" s="9"/>
      <c r="F628" s="9"/>
      <c r="G628" s="9"/>
      <c r="H628" s="9"/>
      <c r="I628" s="9"/>
      <c r="J628" s="9"/>
      <c r="K628" s="9"/>
      <c r="L628" s="9"/>
      <c r="M628" s="9"/>
      <c r="N628" s="9"/>
      <c r="O628" s="9"/>
      <c r="P628" s="9"/>
      <c r="Q628" s="9"/>
      <c r="R628" s="9"/>
      <c r="S628" s="9"/>
      <c r="T628" s="9"/>
      <c r="U628" s="9"/>
      <c r="V628" s="9"/>
      <c r="W628" s="9"/>
      <c r="X628" s="9"/>
      <c r="Y628" s="9"/>
      <c r="Z628" s="9"/>
    </row>
    <row r="629" spans="1:26" ht="14.25" customHeight="1" x14ac:dyDescent="0.2">
      <c r="A629" s="9"/>
      <c r="B629" s="9"/>
      <c r="C629" s="9"/>
      <c r="D629" s="9"/>
      <c r="E629" s="9"/>
      <c r="F629" s="9"/>
      <c r="G629" s="9"/>
      <c r="H629" s="9"/>
      <c r="I629" s="9"/>
      <c r="J629" s="9"/>
      <c r="K629" s="9"/>
      <c r="L629" s="9"/>
      <c r="M629" s="9"/>
      <c r="N629" s="9"/>
      <c r="O629" s="9"/>
      <c r="P629" s="9"/>
      <c r="Q629" s="9"/>
      <c r="R629" s="9"/>
      <c r="S629" s="9"/>
      <c r="T629" s="9"/>
      <c r="U629" s="9"/>
      <c r="V629" s="9"/>
      <c r="W629" s="9"/>
      <c r="X629" s="9"/>
      <c r="Y629" s="9"/>
      <c r="Z629" s="9"/>
    </row>
    <row r="630" spans="1:26" ht="14.25" customHeight="1" x14ac:dyDescent="0.2">
      <c r="A630" s="9"/>
      <c r="B630" s="9"/>
      <c r="C630" s="9"/>
      <c r="D630" s="9"/>
      <c r="E630" s="9"/>
      <c r="F630" s="9"/>
      <c r="G630" s="9"/>
      <c r="H630" s="9"/>
      <c r="I630" s="9"/>
      <c r="J630" s="9"/>
      <c r="K630" s="9"/>
      <c r="L630" s="9"/>
      <c r="M630" s="9"/>
      <c r="N630" s="9"/>
      <c r="O630" s="9"/>
      <c r="P630" s="9"/>
      <c r="Q630" s="9"/>
      <c r="R630" s="9"/>
      <c r="S630" s="9"/>
      <c r="T630" s="9"/>
      <c r="U630" s="9"/>
      <c r="V630" s="9"/>
      <c r="W630" s="9"/>
      <c r="X630" s="9"/>
      <c r="Y630" s="9"/>
      <c r="Z630" s="9"/>
    </row>
    <row r="631" spans="1:26" ht="14.25" customHeight="1" x14ac:dyDescent="0.2">
      <c r="A631" s="9"/>
      <c r="B631" s="9"/>
      <c r="C631" s="9"/>
      <c r="D631" s="9"/>
      <c r="E631" s="9"/>
      <c r="F631" s="9"/>
      <c r="G631" s="9"/>
      <c r="H631" s="9"/>
      <c r="I631" s="9"/>
      <c r="J631" s="9"/>
      <c r="K631" s="9"/>
      <c r="L631" s="9"/>
      <c r="M631" s="9"/>
      <c r="N631" s="9"/>
      <c r="O631" s="9"/>
      <c r="P631" s="9"/>
      <c r="Q631" s="9"/>
      <c r="R631" s="9"/>
      <c r="S631" s="9"/>
      <c r="T631" s="9"/>
      <c r="U631" s="9"/>
      <c r="V631" s="9"/>
      <c r="W631" s="9"/>
      <c r="X631" s="9"/>
      <c r="Y631" s="9"/>
      <c r="Z631" s="9"/>
    </row>
    <row r="632" spans="1:26" ht="14.25" customHeight="1" x14ac:dyDescent="0.2">
      <c r="A632" s="9"/>
      <c r="B632" s="9"/>
      <c r="C632" s="9"/>
      <c r="D632" s="9"/>
      <c r="E632" s="9"/>
      <c r="F632" s="9"/>
      <c r="G632" s="9"/>
      <c r="H632" s="9"/>
      <c r="I632" s="9"/>
      <c r="J632" s="9"/>
      <c r="K632" s="9"/>
      <c r="L632" s="9"/>
      <c r="M632" s="9"/>
      <c r="N632" s="9"/>
      <c r="O632" s="9"/>
      <c r="P632" s="9"/>
      <c r="Q632" s="9"/>
      <c r="R632" s="9"/>
      <c r="S632" s="9"/>
      <c r="T632" s="9"/>
      <c r="U632" s="9"/>
      <c r="V632" s="9"/>
      <c r="W632" s="9"/>
      <c r="X632" s="9"/>
      <c r="Y632" s="9"/>
      <c r="Z632" s="9"/>
    </row>
    <row r="633" spans="1:26" ht="14.25" customHeight="1" x14ac:dyDescent="0.2">
      <c r="A633" s="9"/>
      <c r="B633" s="9"/>
      <c r="C633" s="9"/>
      <c r="D633" s="9"/>
      <c r="E633" s="9"/>
      <c r="F633" s="9"/>
      <c r="G633" s="9"/>
      <c r="H633" s="9"/>
      <c r="I633" s="9"/>
      <c r="J633" s="9"/>
      <c r="K633" s="9"/>
      <c r="L633" s="9"/>
      <c r="M633" s="9"/>
      <c r="N633" s="9"/>
      <c r="O633" s="9"/>
      <c r="P633" s="9"/>
      <c r="Q633" s="9"/>
      <c r="R633" s="9"/>
      <c r="S633" s="9"/>
      <c r="T633" s="9"/>
      <c r="U633" s="9"/>
      <c r="V633" s="9"/>
      <c r="W633" s="9"/>
      <c r="X633" s="9"/>
      <c r="Y633" s="9"/>
      <c r="Z633" s="9"/>
    </row>
    <row r="634" spans="1:26" ht="14.25" customHeight="1" x14ac:dyDescent="0.2">
      <c r="A634" s="9"/>
      <c r="B634" s="9"/>
      <c r="C634" s="9"/>
      <c r="D634" s="9"/>
      <c r="E634" s="9"/>
      <c r="F634" s="9"/>
      <c r="G634" s="9"/>
      <c r="H634" s="9"/>
      <c r="I634" s="9"/>
      <c r="J634" s="9"/>
      <c r="K634" s="9"/>
      <c r="L634" s="9"/>
      <c r="M634" s="9"/>
      <c r="N634" s="9"/>
      <c r="O634" s="9"/>
      <c r="P634" s="9"/>
      <c r="Q634" s="9"/>
      <c r="R634" s="9"/>
      <c r="S634" s="9"/>
      <c r="T634" s="9"/>
      <c r="U634" s="9"/>
      <c r="V634" s="9"/>
      <c r="W634" s="9"/>
      <c r="X634" s="9"/>
      <c r="Y634" s="9"/>
      <c r="Z634" s="9"/>
    </row>
    <row r="635" spans="1:26" ht="14.25" customHeight="1" x14ac:dyDescent="0.2">
      <c r="A635" s="9"/>
      <c r="B635" s="9"/>
      <c r="C635" s="9"/>
      <c r="D635" s="9"/>
      <c r="E635" s="9"/>
      <c r="F635" s="9"/>
      <c r="G635" s="9"/>
      <c r="H635" s="9"/>
      <c r="I635" s="9"/>
      <c r="J635" s="9"/>
      <c r="K635" s="9"/>
      <c r="L635" s="9"/>
      <c r="M635" s="9"/>
      <c r="N635" s="9"/>
      <c r="O635" s="9"/>
      <c r="P635" s="9"/>
      <c r="Q635" s="9"/>
      <c r="R635" s="9"/>
      <c r="S635" s="9"/>
      <c r="T635" s="9"/>
      <c r="U635" s="9"/>
      <c r="V635" s="9"/>
      <c r="W635" s="9"/>
      <c r="X635" s="9"/>
      <c r="Y635" s="9"/>
      <c r="Z635" s="9"/>
    </row>
    <row r="636" spans="1:26" ht="14.25" customHeight="1" x14ac:dyDescent="0.2">
      <c r="A636" s="9"/>
      <c r="B636" s="9"/>
      <c r="C636" s="9"/>
      <c r="D636" s="9"/>
      <c r="E636" s="9"/>
      <c r="F636" s="9"/>
      <c r="G636" s="9"/>
      <c r="H636" s="9"/>
      <c r="I636" s="9"/>
      <c r="J636" s="9"/>
      <c r="K636" s="9"/>
      <c r="L636" s="9"/>
      <c r="M636" s="9"/>
      <c r="N636" s="9"/>
      <c r="O636" s="9"/>
      <c r="P636" s="9"/>
      <c r="Q636" s="9"/>
      <c r="R636" s="9"/>
      <c r="S636" s="9"/>
      <c r="T636" s="9"/>
      <c r="U636" s="9"/>
      <c r="V636" s="9"/>
      <c r="W636" s="9"/>
      <c r="X636" s="9"/>
      <c r="Y636" s="9"/>
      <c r="Z636" s="9"/>
    </row>
    <row r="637" spans="1:26" ht="14.25" customHeight="1" x14ac:dyDescent="0.2">
      <c r="A637" s="9"/>
      <c r="B637" s="9"/>
      <c r="C637" s="9"/>
      <c r="D637" s="9"/>
      <c r="E637" s="9"/>
      <c r="F637" s="9"/>
      <c r="G637" s="9"/>
      <c r="H637" s="9"/>
      <c r="I637" s="9"/>
      <c r="J637" s="9"/>
      <c r="K637" s="9"/>
      <c r="L637" s="9"/>
      <c r="M637" s="9"/>
      <c r="N637" s="9"/>
      <c r="O637" s="9"/>
      <c r="P637" s="9"/>
      <c r="Q637" s="9"/>
      <c r="R637" s="9"/>
      <c r="S637" s="9"/>
      <c r="T637" s="9"/>
      <c r="U637" s="9"/>
      <c r="V637" s="9"/>
      <c r="W637" s="9"/>
      <c r="X637" s="9"/>
      <c r="Y637" s="9"/>
      <c r="Z637" s="9"/>
    </row>
    <row r="638" spans="1:26" ht="14.25" customHeight="1" x14ac:dyDescent="0.2">
      <c r="A638" s="9"/>
      <c r="B638" s="9"/>
      <c r="C638" s="9"/>
      <c r="D638" s="9"/>
      <c r="E638" s="9"/>
      <c r="F638" s="9"/>
      <c r="G638" s="9"/>
      <c r="H638" s="9"/>
      <c r="I638" s="9"/>
      <c r="J638" s="9"/>
      <c r="K638" s="9"/>
      <c r="L638" s="9"/>
      <c r="M638" s="9"/>
      <c r="N638" s="9"/>
      <c r="O638" s="9"/>
      <c r="P638" s="9"/>
      <c r="Q638" s="9"/>
      <c r="R638" s="9"/>
      <c r="S638" s="9"/>
      <c r="T638" s="9"/>
      <c r="U638" s="9"/>
      <c r="V638" s="9"/>
      <c r="W638" s="9"/>
      <c r="X638" s="9"/>
      <c r="Y638" s="9"/>
      <c r="Z638" s="9"/>
    </row>
    <row r="639" spans="1:26" ht="14.25" customHeight="1" x14ac:dyDescent="0.2">
      <c r="A639" s="9"/>
      <c r="B639" s="9"/>
      <c r="C639" s="9"/>
      <c r="D639" s="9"/>
      <c r="E639" s="9"/>
      <c r="F639" s="9"/>
      <c r="G639" s="9"/>
      <c r="H639" s="9"/>
      <c r="I639" s="9"/>
      <c r="J639" s="9"/>
      <c r="K639" s="9"/>
      <c r="L639" s="9"/>
      <c r="M639" s="9"/>
      <c r="N639" s="9"/>
      <c r="O639" s="9"/>
      <c r="P639" s="9"/>
      <c r="Q639" s="9"/>
      <c r="R639" s="9"/>
      <c r="S639" s="9"/>
      <c r="T639" s="9"/>
      <c r="U639" s="9"/>
      <c r="V639" s="9"/>
      <c r="W639" s="9"/>
      <c r="X639" s="9"/>
      <c r="Y639" s="9"/>
      <c r="Z639" s="9"/>
    </row>
    <row r="640" spans="1:26" ht="14.25" customHeight="1" x14ac:dyDescent="0.2">
      <c r="A640" s="9"/>
      <c r="B640" s="9"/>
      <c r="C640" s="9"/>
      <c r="D640" s="9"/>
      <c r="E640" s="9"/>
      <c r="F640" s="9"/>
      <c r="G640" s="9"/>
      <c r="H640" s="9"/>
      <c r="I640" s="9"/>
      <c r="J640" s="9"/>
      <c r="K640" s="9"/>
      <c r="L640" s="9"/>
      <c r="M640" s="9"/>
      <c r="N640" s="9"/>
      <c r="O640" s="9"/>
      <c r="P640" s="9"/>
      <c r="Q640" s="9"/>
      <c r="R640" s="9"/>
      <c r="S640" s="9"/>
      <c r="T640" s="9"/>
      <c r="U640" s="9"/>
      <c r="V640" s="9"/>
      <c r="W640" s="9"/>
      <c r="X640" s="9"/>
      <c r="Y640" s="9"/>
      <c r="Z640" s="9"/>
    </row>
    <row r="641" spans="1:26" ht="14.25" customHeight="1" x14ac:dyDescent="0.2">
      <c r="A641" s="9"/>
      <c r="B641" s="9"/>
      <c r="C641" s="9"/>
      <c r="D641" s="9"/>
      <c r="E641" s="9"/>
      <c r="F641" s="9"/>
      <c r="G641" s="9"/>
      <c r="H641" s="9"/>
      <c r="I641" s="9"/>
      <c r="J641" s="9"/>
      <c r="K641" s="9"/>
      <c r="L641" s="9"/>
      <c r="M641" s="9"/>
      <c r="N641" s="9"/>
      <c r="O641" s="9"/>
      <c r="P641" s="9"/>
      <c r="Q641" s="9"/>
      <c r="R641" s="9"/>
      <c r="S641" s="9"/>
      <c r="T641" s="9"/>
      <c r="U641" s="9"/>
      <c r="V641" s="9"/>
      <c r="W641" s="9"/>
      <c r="X641" s="9"/>
      <c r="Y641" s="9"/>
      <c r="Z641" s="9"/>
    </row>
    <row r="642" spans="1:26" ht="14.25" customHeight="1" x14ac:dyDescent="0.2">
      <c r="A642" s="9"/>
      <c r="B642" s="9"/>
      <c r="C642" s="9"/>
      <c r="D642" s="9"/>
      <c r="E642" s="9"/>
      <c r="F642" s="9"/>
      <c r="G642" s="9"/>
      <c r="H642" s="9"/>
      <c r="I642" s="9"/>
      <c r="J642" s="9"/>
      <c r="K642" s="9"/>
      <c r="L642" s="9"/>
      <c r="M642" s="9"/>
      <c r="N642" s="9"/>
      <c r="O642" s="9"/>
      <c r="P642" s="9"/>
      <c r="Q642" s="9"/>
      <c r="R642" s="9"/>
      <c r="S642" s="9"/>
      <c r="T642" s="9"/>
      <c r="U642" s="9"/>
      <c r="V642" s="9"/>
      <c r="W642" s="9"/>
      <c r="X642" s="9"/>
      <c r="Y642" s="9"/>
      <c r="Z642" s="9"/>
    </row>
    <row r="643" spans="1:26" ht="14.25" customHeight="1" x14ac:dyDescent="0.2">
      <c r="A643" s="9"/>
      <c r="B643" s="9"/>
      <c r="C643" s="9"/>
      <c r="D643" s="9"/>
      <c r="E643" s="9"/>
      <c r="F643" s="9"/>
      <c r="G643" s="9"/>
      <c r="H643" s="9"/>
      <c r="I643" s="9"/>
      <c r="J643" s="9"/>
      <c r="K643" s="9"/>
      <c r="L643" s="9"/>
      <c r="M643" s="9"/>
      <c r="N643" s="9"/>
      <c r="O643" s="9"/>
      <c r="P643" s="9"/>
      <c r="Q643" s="9"/>
      <c r="R643" s="9"/>
      <c r="S643" s="9"/>
      <c r="T643" s="9"/>
      <c r="U643" s="9"/>
      <c r="V643" s="9"/>
      <c r="W643" s="9"/>
      <c r="X643" s="9"/>
      <c r="Y643" s="9"/>
      <c r="Z643" s="9"/>
    </row>
    <row r="644" spans="1:26" ht="14.25" customHeight="1" x14ac:dyDescent="0.2">
      <c r="A644" s="9"/>
      <c r="B644" s="9"/>
      <c r="C644" s="9"/>
      <c r="D644" s="9"/>
      <c r="E644" s="9"/>
      <c r="F644" s="9"/>
      <c r="G644" s="9"/>
      <c r="H644" s="9"/>
      <c r="I644" s="9"/>
      <c r="J644" s="9"/>
      <c r="K644" s="9"/>
      <c r="L644" s="9"/>
      <c r="M644" s="9"/>
      <c r="N644" s="9"/>
      <c r="O644" s="9"/>
      <c r="P644" s="9"/>
      <c r="Q644" s="9"/>
      <c r="R644" s="9"/>
      <c r="S644" s="9"/>
      <c r="T644" s="9"/>
      <c r="U644" s="9"/>
      <c r="V644" s="9"/>
      <c r="W644" s="9"/>
      <c r="X644" s="9"/>
      <c r="Y644" s="9"/>
      <c r="Z644" s="9"/>
    </row>
    <row r="645" spans="1:26" ht="14.25" customHeight="1" x14ac:dyDescent="0.2">
      <c r="A645" s="9"/>
      <c r="B645" s="9"/>
      <c r="C645" s="9"/>
      <c r="D645" s="9"/>
      <c r="E645" s="9"/>
      <c r="F645" s="9"/>
      <c r="G645" s="9"/>
      <c r="H645" s="9"/>
      <c r="I645" s="9"/>
      <c r="J645" s="9"/>
      <c r="K645" s="9"/>
      <c r="L645" s="9"/>
      <c r="M645" s="9"/>
      <c r="N645" s="9"/>
      <c r="O645" s="9"/>
      <c r="P645" s="9"/>
      <c r="Q645" s="9"/>
      <c r="R645" s="9"/>
      <c r="S645" s="9"/>
      <c r="T645" s="9"/>
      <c r="U645" s="9"/>
      <c r="V645" s="9"/>
      <c r="W645" s="9"/>
      <c r="X645" s="9"/>
      <c r="Y645" s="9"/>
      <c r="Z645" s="9"/>
    </row>
    <row r="646" spans="1:26" ht="14.25" customHeight="1" x14ac:dyDescent="0.2">
      <c r="A646" s="9"/>
      <c r="B646" s="9"/>
      <c r="C646" s="9"/>
      <c r="D646" s="9"/>
      <c r="E646" s="9"/>
      <c r="F646" s="9"/>
      <c r="G646" s="9"/>
      <c r="H646" s="9"/>
      <c r="I646" s="9"/>
      <c r="J646" s="9"/>
      <c r="K646" s="9"/>
      <c r="L646" s="9"/>
      <c r="M646" s="9"/>
      <c r="N646" s="9"/>
      <c r="O646" s="9"/>
      <c r="P646" s="9"/>
      <c r="Q646" s="9"/>
      <c r="R646" s="9"/>
      <c r="S646" s="9"/>
      <c r="T646" s="9"/>
      <c r="U646" s="9"/>
      <c r="V646" s="9"/>
      <c r="W646" s="9"/>
      <c r="X646" s="9"/>
      <c r="Y646" s="9"/>
      <c r="Z646" s="9"/>
    </row>
    <row r="647" spans="1:26" ht="14.25" customHeight="1" x14ac:dyDescent="0.2">
      <c r="A647" s="9"/>
      <c r="B647" s="9"/>
      <c r="C647" s="9"/>
      <c r="D647" s="9"/>
      <c r="E647" s="9"/>
      <c r="F647" s="9"/>
      <c r="G647" s="9"/>
      <c r="H647" s="9"/>
      <c r="I647" s="9"/>
      <c r="J647" s="9"/>
      <c r="K647" s="9"/>
      <c r="L647" s="9"/>
      <c r="M647" s="9"/>
      <c r="N647" s="9"/>
      <c r="O647" s="9"/>
      <c r="P647" s="9"/>
      <c r="Q647" s="9"/>
      <c r="R647" s="9"/>
      <c r="S647" s="9"/>
      <c r="T647" s="9"/>
      <c r="U647" s="9"/>
      <c r="V647" s="9"/>
      <c r="W647" s="9"/>
      <c r="X647" s="9"/>
      <c r="Y647" s="9"/>
      <c r="Z647" s="9"/>
    </row>
    <row r="648" spans="1:26" ht="14.25" customHeight="1" x14ac:dyDescent="0.2">
      <c r="A648" s="9"/>
      <c r="B648" s="9"/>
      <c r="C648" s="9"/>
      <c r="D648" s="9"/>
      <c r="E648" s="9"/>
      <c r="F648" s="9"/>
      <c r="G648" s="9"/>
      <c r="H648" s="9"/>
      <c r="I648" s="9"/>
      <c r="J648" s="9"/>
      <c r="K648" s="9"/>
      <c r="L648" s="9"/>
      <c r="M648" s="9"/>
      <c r="N648" s="9"/>
      <c r="O648" s="9"/>
      <c r="P648" s="9"/>
      <c r="Q648" s="9"/>
      <c r="R648" s="9"/>
      <c r="S648" s="9"/>
      <c r="T648" s="9"/>
      <c r="U648" s="9"/>
      <c r="V648" s="9"/>
      <c r="W648" s="9"/>
      <c r="X648" s="9"/>
      <c r="Y648" s="9"/>
      <c r="Z648" s="9"/>
    </row>
    <row r="649" spans="1:26" ht="14.25" customHeight="1" x14ac:dyDescent="0.2">
      <c r="A649" s="9"/>
      <c r="B649" s="9"/>
      <c r="C649" s="9"/>
      <c r="D649" s="9"/>
      <c r="E649" s="9"/>
      <c r="F649" s="9"/>
      <c r="G649" s="9"/>
      <c r="H649" s="9"/>
      <c r="I649" s="9"/>
      <c r="J649" s="9"/>
      <c r="K649" s="9"/>
      <c r="L649" s="9"/>
      <c r="M649" s="9"/>
      <c r="N649" s="9"/>
      <c r="O649" s="9"/>
      <c r="P649" s="9"/>
      <c r="Q649" s="9"/>
      <c r="R649" s="9"/>
      <c r="S649" s="9"/>
      <c r="T649" s="9"/>
      <c r="U649" s="9"/>
      <c r="V649" s="9"/>
      <c r="W649" s="9"/>
      <c r="X649" s="9"/>
      <c r="Y649" s="9"/>
      <c r="Z649" s="9"/>
    </row>
    <row r="650" spans="1:26" ht="14.25" customHeight="1" x14ac:dyDescent="0.2">
      <c r="A650" s="9"/>
      <c r="B650" s="9"/>
      <c r="C650" s="9"/>
      <c r="D650" s="9"/>
      <c r="E650" s="9"/>
      <c r="F650" s="9"/>
      <c r="G650" s="9"/>
      <c r="H650" s="9"/>
      <c r="I650" s="9"/>
      <c r="J650" s="9"/>
      <c r="K650" s="9"/>
      <c r="L650" s="9"/>
      <c r="M650" s="9"/>
      <c r="N650" s="9"/>
      <c r="O650" s="9"/>
      <c r="P650" s="9"/>
      <c r="Q650" s="9"/>
      <c r="R650" s="9"/>
      <c r="S650" s="9"/>
      <c r="T650" s="9"/>
      <c r="U650" s="9"/>
      <c r="V650" s="9"/>
      <c r="W650" s="9"/>
      <c r="X650" s="9"/>
      <c r="Y650" s="9"/>
      <c r="Z650" s="9"/>
    </row>
    <row r="651" spans="1:26" ht="14.25" customHeight="1" x14ac:dyDescent="0.2">
      <c r="A651" s="9"/>
      <c r="B651" s="9"/>
      <c r="C651" s="9"/>
      <c r="D651" s="9"/>
      <c r="E651" s="9"/>
      <c r="F651" s="9"/>
      <c r="G651" s="9"/>
      <c r="H651" s="9"/>
      <c r="I651" s="9"/>
      <c r="J651" s="9"/>
      <c r="K651" s="9"/>
      <c r="L651" s="9"/>
      <c r="M651" s="9"/>
      <c r="N651" s="9"/>
      <c r="O651" s="9"/>
      <c r="P651" s="9"/>
      <c r="Q651" s="9"/>
      <c r="R651" s="9"/>
      <c r="S651" s="9"/>
      <c r="T651" s="9"/>
      <c r="U651" s="9"/>
      <c r="V651" s="9"/>
      <c r="W651" s="9"/>
      <c r="X651" s="9"/>
      <c r="Y651" s="9"/>
      <c r="Z651" s="9"/>
    </row>
    <row r="652" spans="1:26" ht="14.25" customHeight="1" x14ac:dyDescent="0.2">
      <c r="A652" s="9"/>
      <c r="B652" s="9"/>
      <c r="C652" s="9"/>
      <c r="D652" s="9"/>
      <c r="E652" s="9"/>
      <c r="F652" s="9"/>
      <c r="G652" s="9"/>
      <c r="H652" s="9"/>
      <c r="I652" s="9"/>
      <c r="J652" s="9"/>
      <c r="K652" s="9"/>
      <c r="L652" s="9"/>
      <c r="M652" s="9"/>
      <c r="N652" s="9"/>
      <c r="O652" s="9"/>
      <c r="P652" s="9"/>
      <c r="Q652" s="9"/>
      <c r="R652" s="9"/>
      <c r="S652" s="9"/>
      <c r="T652" s="9"/>
      <c r="U652" s="9"/>
      <c r="V652" s="9"/>
      <c r="W652" s="9"/>
      <c r="X652" s="9"/>
      <c r="Y652" s="9"/>
      <c r="Z652" s="9"/>
    </row>
    <row r="653" spans="1:26" ht="14.25" customHeight="1" x14ac:dyDescent="0.2">
      <c r="A653" s="9"/>
      <c r="B653" s="9"/>
      <c r="C653" s="9"/>
      <c r="D653" s="9"/>
      <c r="E653" s="9"/>
      <c r="F653" s="9"/>
      <c r="G653" s="9"/>
      <c r="H653" s="9"/>
      <c r="I653" s="9"/>
      <c r="J653" s="9"/>
      <c r="K653" s="9"/>
      <c r="L653" s="9"/>
      <c r="M653" s="9"/>
      <c r="N653" s="9"/>
      <c r="O653" s="9"/>
      <c r="P653" s="9"/>
      <c r="Q653" s="9"/>
      <c r="R653" s="9"/>
      <c r="S653" s="9"/>
      <c r="T653" s="9"/>
      <c r="U653" s="9"/>
      <c r="V653" s="9"/>
      <c r="W653" s="9"/>
      <c r="X653" s="9"/>
      <c r="Y653" s="9"/>
      <c r="Z653" s="9"/>
    </row>
    <row r="654" spans="1:26" ht="14.25" customHeight="1" x14ac:dyDescent="0.2">
      <c r="A654" s="9"/>
      <c r="B654" s="9"/>
      <c r="C654" s="9"/>
      <c r="D654" s="9"/>
      <c r="E654" s="9"/>
      <c r="F654" s="9"/>
      <c r="G654" s="9"/>
      <c r="H654" s="9"/>
      <c r="I654" s="9"/>
      <c r="J654" s="9"/>
      <c r="K654" s="9"/>
      <c r="L654" s="9"/>
      <c r="M654" s="9"/>
      <c r="N654" s="9"/>
      <c r="O654" s="9"/>
      <c r="P654" s="9"/>
      <c r="Q654" s="9"/>
      <c r="R654" s="9"/>
      <c r="S654" s="9"/>
      <c r="T654" s="9"/>
      <c r="U654" s="9"/>
      <c r="V654" s="9"/>
      <c r="W654" s="9"/>
      <c r="X654" s="9"/>
      <c r="Y654" s="9"/>
      <c r="Z654" s="9"/>
    </row>
    <row r="655" spans="1:26" ht="14.25" customHeight="1" x14ac:dyDescent="0.2">
      <c r="A655" s="9"/>
      <c r="B655" s="9"/>
      <c r="C655" s="9"/>
      <c r="D655" s="9"/>
      <c r="E655" s="9"/>
      <c r="F655" s="9"/>
      <c r="G655" s="9"/>
      <c r="H655" s="9"/>
      <c r="I655" s="9"/>
      <c r="J655" s="9"/>
      <c r="K655" s="9"/>
      <c r="L655" s="9"/>
      <c r="M655" s="9"/>
      <c r="N655" s="9"/>
      <c r="O655" s="9"/>
      <c r="P655" s="9"/>
      <c r="Q655" s="9"/>
      <c r="R655" s="9"/>
      <c r="S655" s="9"/>
      <c r="T655" s="9"/>
      <c r="U655" s="9"/>
      <c r="V655" s="9"/>
      <c r="W655" s="9"/>
      <c r="X655" s="9"/>
      <c r="Y655" s="9"/>
      <c r="Z655" s="9"/>
    </row>
    <row r="656" spans="1:26" ht="14.25" customHeight="1" x14ac:dyDescent="0.2">
      <c r="A656" s="9"/>
      <c r="B656" s="9"/>
      <c r="C656" s="9"/>
      <c r="D656" s="9"/>
      <c r="E656" s="9"/>
      <c r="F656" s="9"/>
      <c r="G656" s="9"/>
      <c r="H656" s="9"/>
      <c r="I656" s="9"/>
      <c r="J656" s="9"/>
      <c r="K656" s="9"/>
      <c r="L656" s="9"/>
      <c r="M656" s="9"/>
      <c r="N656" s="9"/>
      <c r="O656" s="9"/>
      <c r="P656" s="9"/>
      <c r="Q656" s="9"/>
      <c r="R656" s="9"/>
      <c r="S656" s="9"/>
      <c r="T656" s="9"/>
      <c r="U656" s="9"/>
      <c r="V656" s="9"/>
      <c r="W656" s="9"/>
      <c r="X656" s="9"/>
      <c r="Y656" s="9"/>
      <c r="Z656" s="9"/>
    </row>
    <row r="657" spans="1:26" ht="14.25" customHeight="1" x14ac:dyDescent="0.2">
      <c r="A657" s="9"/>
      <c r="B657" s="9"/>
      <c r="C657" s="9"/>
      <c r="D657" s="9"/>
      <c r="E657" s="9"/>
      <c r="F657" s="9"/>
      <c r="G657" s="9"/>
      <c r="H657" s="9"/>
      <c r="I657" s="9"/>
      <c r="J657" s="9"/>
      <c r="K657" s="9"/>
      <c r="L657" s="9"/>
      <c r="M657" s="9"/>
      <c r="N657" s="9"/>
      <c r="O657" s="9"/>
      <c r="P657" s="9"/>
      <c r="Q657" s="9"/>
      <c r="R657" s="9"/>
      <c r="S657" s="9"/>
      <c r="T657" s="9"/>
      <c r="U657" s="9"/>
      <c r="V657" s="9"/>
      <c r="W657" s="9"/>
      <c r="X657" s="9"/>
      <c r="Y657" s="9"/>
      <c r="Z657" s="9"/>
    </row>
    <row r="658" spans="1:26" ht="14.25" customHeight="1" x14ac:dyDescent="0.2">
      <c r="A658" s="9"/>
      <c r="B658" s="9"/>
      <c r="C658" s="9"/>
      <c r="D658" s="9"/>
      <c r="E658" s="9"/>
      <c r="F658" s="9"/>
      <c r="G658" s="9"/>
      <c r="H658" s="9"/>
      <c r="I658" s="9"/>
      <c r="J658" s="9"/>
      <c r="K658" s="9"/>
      <c r="L658" s="9"/>
      <c r="M658" s="9"/>
      <c r="N658" s="9"/>
      <c r="O658" s="9"/>
      <c r="P658" s="9"/>
      <c r="Q658" s="9"/>
      <c r="R658" s="9"/>
      <c r="S658" s="9"/>
      <c r="T658" s="9"/>
      <c r="U658" s="9"/>
      <c r="V658" s="9"/>
      <c r="W658" s="9"/>
      <c r="X658" s="9"/>
      <c r="Y658" s="9"/>
      <c r="Z658" s="9"/>
    </row>
    <row r="659" spans="1:26" ht="14.25" customHeight="1" x14ac:dyDescent="0.2">
      <c r="A659" s="9"/>
      <c r="B659" s="9"/>
      <c r="C659" s="9"/>
      <c r="D659" s="9"/>
      <c r="E659" s="9"/>
      <c r="F659" s="9"/>
      <c r="G659" s="9"/>
      <c r="H659" s="9"/>
      <c r="I659" s="9"/>
      <c r="J659" s="9"/>
      <c r="K659" s="9"/>
      <c r="L659" s="9"/>
      <c r="M659" s="9"/>
      <c r="N659" s="9"/>
      <c r="O659" s="9"/>
      <c r="P659" s="9"/>
      <c r="Q659" s="9"/>
      <c r="R659" s="9"/>
      <c r="S659" s="9"/>
      <c r="T659" s="9"/>
      <c r="U659" s="9"/>
      <c r="V659" s="9"/>
      <c r="W659" s="9"/>
      <c r="X659" s="9"/>
      <c r="Y659" s="9"/>
      <c r="Z659" s="9"/>
    </row>
    <row r="660" spans="1:26" ht="14.25" customHeight="1" x14ac:dyDescent="0.2">
      <c r="A660" s="9"/>
      <c r="B660" s="9"/>
      <c r="C660" s="9"/>
      <c r="D660" s="9"/>
      <c r="E660" s="9"/>
      <c r="F660" s="9"/>
      <c r="G660" s="9"/>
      <c r="H660" s="9"/>
      <c r="I660" s="9"/>
      <c r="J660" s="9"/>
      <c r="K660" s="9"/>
      <c r="L660" s="9"/>
      <c r="M660" s="9"/>
      <c r="N660" s="9"/>
      <c r="O660" s="9"/>
      <c r="P660" s="9"/>
      <c r="Q660" s="9"/>
      <c r="R660" s="9"/>
      <c r="S660" s="9"/>
      <c r="T660" s="9"/>
      <c r="U660" s="9"/>
      <c r="V660" s="9"/>
      <c r="W660" s="9"/>
      <c r="X660" s="9"/>
      <c r="Y660" s="9"/>
      <c r="Z660" s="9"/>
    </row>
    <row r="661" spans="1:26" ht="14.25" customHeight="1" x14ac:dyDescent="0.2">
      <c r="A661" s="9"/>
      <c r="B661" s="9"/>
      <c r="C661" s="9"/>
      <c r="D661" s="9"/>
      <c r="E661" s="9"/>
      <c r="F661" s="9"/>
      <c r="G661" s="9"/>
      <c r="H661" s="9"/>
      <c r="I661" s="9"/>
      <c r="J661" s="9"/>
      <c r="K661" s="9"/>
      <c r="L661" s="9"/>
      <c r="M661" s="9"/>
      <c r="N661" s="9"/>
      <c r="O661" s="9"/>
      <c r="P661" s="9"/>
      <c r="Q661" s="9"/>
      <c r="R661" s="9"/>
      <c r="S661" s="9"/>
      <c r="T661" s="9"/>
      <c r="U661" s="9"/>
      <c r="V661" s="9"/>
      <c r="W661" s="9"/>
      <c r="X661" s="9"/>
      <c r="Y661" s="9"/>
      <c r="Z661" s="9"/>
    </row>
    <row r="662" spans="1:26" ht="14.25" customHeight="1" x14ac:dyDescent="0.2">
      <c r="A662" s="9"/>
      <c r="B662" s="9"/>
      <c r="C662" s="9"/>
      <c r="D662" s="9"/>
      <c r="E662" s="9"/>
      <c r="F662" s="9"/>
      <c r="G662" s="9"/>
      <c r="H662" s="9"/>
      <c r="I662" s="9"/>
      <c r="J662" s="9"/>
      <c r="K662" s="9"/>
      <c r="L662" s="9"/>
      <c r="M662" s="9"/>
      <c r="N662" s="9"/>
      <c r="O662" s="9"/>
      <c r="P662" s="9"/>
      <c r="Q662" s="9"/>
      <c r="R662" s="9"/>
      <c r="S662" s="9"/>
      <c r="T662" s="9"/>
      <c r="U662" s="9"/>
      <c r="V662" s="9"/>
      <c r="W662" s="9"/>
      <c r="X662" s="9"/>
      <c r="Y662" s="9"/>
      <c r="Z662" s="9"/>
    </row>
    <row r="663" spans="1:26" ht="14.25" customHeight="1" x14ac:dyDescent="0.2">
      <c r="A663" s="9"/>
      <c r="B663" s="9"/>
      <c r="C663" s="9"/>
      <c r="D663" s="9"/>
      <c r="E663" s="9"/>
      <c r="F663" s="9"/>
      <c r="G663" s="9"/>
      <c r="H663" s="9"/>
      <c r="I663" s="9"/>
      <c r="J663" s="9"/>
      <c r="K663" s="9"/>
      <c r="L663" s="9"/>
      <c r="M663" s="9"/>
      <c r="N663" s="9"/>
      <c r="O663" s="9"/>
      <c r="P663" s="9"/>
      <c r="Q663" s="9"/>
      <c r="R663" s="9"/>
      <c r="S663" s="9"/>
      <c r="T663" s="9"/>
      <c r="U663" s="9"/>
      <c r="V663" s="9"/>
      <c r="W663" s="9"/>
      <c r="X663" s="9"/>
      <c r="Y663" s="9"/>
      <c r="Z663" s="9"/>
    </row>
    <row r="664" spans="1:26" ht="14.25" customHeight="1" x14ac:dyDescent="0.2">
      <c r="A664" s="9"/>
      <c r="B664" s="9"/>
      <c r="C664" s="9"/>
      <c r="D664" s="9"/>
      <c r="E664" s="9"/>
      <c r="F664" s="9"/>
      <c r="G664" s="9"/>
      <c r="H664" s="9"/>
      <c r="I664" s="9"/>
      <c r="J664" s="9"/>
      <c r="K664" s="9"/>
      <c r="L664" s="9"/>
      <c r="M664" s="9"/>
      <c r="N664" s="9"/>
      <c r="O664" s="9"/>
      <c r="P664" s="9"/>
      <c r="Q664" s="9"/>
      <c r="R664" s="9"/>
      <c r="S664" s="9"/>
      <c r="T664" s="9"/>
      <c r="U664" s="9"/>
      <c r="V664" s="9"/>
      <c r="W664" s="9"/>
      <c r="X664" s="9"/>
      <c r="Y664" s="9"/>
      <c r="Z664" s="9"/>
    </row>
    <row r="665" spans="1:26" ht="14.25" customHeight="1" x14ac:dyDescent="0.2">
      <c r="A665" s="9"/>
      <c r="B665" s="9"/>
      <c r="C665" s="9"/>
      <c r="D665" s="9"/>
      <c r="E665" s="9"/>
      <c r="F665" s="9"/>
      <c r="G665" s="9"/>
      <c r="H665" s="9"/>
      <c r="I665" s="9"/>
      <c r="J665" s="9"/>
      <c r="K665" s="9"/>
      <c r="L665" s="9"/>
      <c r="M665" s="9"/>
      <c r="N665" s="9"/>
      <c r="O665" s="9"/>
      <c r="P665" s="9"/>
      <c r="Q665" s="9"/>
      <c r="R665" s="9"/>
      <c r="S665" s="9"/>
      <c r="T665" s="9"/>
      <c r="U665" s="9"/>
      <c r="V665" s="9"/>
      <c r="W665" s="9"/>
      <c r="X665" s="9"/>
      <c r="Y665" s="9"/>
      <c r="Z665" s="9"/>
    </row>
    <row r="666" spans="1:26" ht="14.25" customHeight="1" x14ac:dyDescent="0.2">
      <c r="A666" s="9"/>
      <c r="B666" s="9"/>
      <c r="C666" s="9"/>
      <c r="D666" s="9"/>
      <c r="E666" s="9"/>
      <c r="F666" s="9"/>
      <c r="G666" s="9"/>
      <c r="H666" s="9"/>
      <c r="I666" s="9"/>
      <c r="J666" s="9"/>
      <c r="K666" s="9"/>
      <c r="L666" s="9"/>
      <c r="M666" s="9"/>
      <c r="N666" s="9"/>
      <c r="O666" s="9"/>
      <c r="P666" s="9"/>
      <c r="Q666" s="9"/>
      <c r="R666" s="9"/>
      <c r="S666" s="9"/>
      <c r="T666" s="9"/>
      <c r="U666" s="9"/>
      <c r="V666" s="9"/>
      <c r="W666" s="9"/>
      <c r="X666" s="9"/>
      <c r="Y666" s="9"/>
      <c r="Z666" s="9"/>
    </row>
    <row r="667" spans="1:26" ht="14.25" customHeight="1" x14ac:dyDescent="0.2">
      <c r="A667" s="9"/>
      <c r="B667" s="9"/>
      <c r="C667" s="9"/>
      <c r="D667" s="9"/>
      <c r="E667" s="9"/>
      <c r="F667" s="9"/>
      <c r="G667" s="9"/>
      <c r="H667" s="9"/>
      <c r="I667" s="9"/>
      <c r="J667" s="9"/>
      <c r="K667" s="9"/>
      <c r="L667" s="9"/>
      <c r="M667" s="9"/>
      <c r="N667" s="9"/>
      <c r="O667" s="9"/>
      <c r="P667" s="9"/>
      <c r="Q667" s="9"/>
      <c r="R667" s="9"/>
      <c r="S667" s="9"/>
      <c r="T667" s="9"/>
      <c r="U667" s="9"/>
      <c r="V667" s="9"/>
      <c r="W667" s="9"/>
      <c r="X667" s="9"/>
      <c r="Y667" s="9"/>
      <c r="Z667" s="9"/>
    </row>
    <row r="668" spans="1:26" ht="14.25" customHeight="1" x14ac:dyDescent="0.2">
      <c r="A668" s="9"/>
      <c r="B668" s="9"/>
      <c r="C668" s="9"/>
      <c r="D668" s="9"/>
      <c r="E668" s="9"/>
      <c r="F668" s="9"/>
      <c r="G668" s="9"/>
      <c r="H668" s="9"/>
      <c r="I668" s="9"/>
      <c r="J668" s="9"/>
      <c r="K668" s="9"/>
      <c r="L668" s="9"/>
      <c r="M668" s="9"/>
      <c r="N668" s="9"/>
      <c r="O668" s="9"/>
      <c r="P668" s="9"/>
      <c r="Q668" s="9"/>
      <c r="R668" s="9"/>
      <c r="S668" s="9"/>
      <c r="T668" s="9"/>
      <c r="U668" s="9"/>
      <c r="V668" s="9"/>
      <c r="W668" s="9"/>
      <c r="X668" s="9"/>
      <c r="Y668" s="9"/>
      <c r="Z668" s="9"/>
    </row>
    <row r="669" spans="1:26" ht="14.25" customHeight="1" x14ac:dyDescent="0.2">
      <c r="A669" s="9"/>
      <c r="B669" s="9"/>
      <c r="C669" s="9"/>
      <c r="D669" s="9"/>
      <c r="E669" s="9"/>
      <c r="F669" s="9"/>
      <c r="G669" s="9"/>
      <c r="H669" s="9"/>
      <c r="I669" s="9"/>
      <c r="J669" s="9"/>
      <c r="K669" s="9"/>
      <c r="L669" s="9"/>
      <c r="M669" s="9"/>
      <c r="N669" s="9"/>
      <c r="O669" s="9"/>
      <c r="P669" s="9"/>
      <c r="Q669" s="9"/>
      <c r="R669" s="9"/>
      <c r="S669" s="9"/>
      <c r="T669" s="9"/>
      <c r="U669" s="9"/>
      <c r="V669" s="9"/>
      <c r="W669" s="9"/>
      <c r="X669" s="9"/>
      <c r="Y669" s="9"/>
      <c r="Z669" s="9"/>
    </row>
    <row r="670" spans="1:26" ht="14.25" customHeight="1" x14ac:dyDescent="0.2">
      <c r="A670" s="9"/>
      <c r="B670" s="9"/>
      <c r="C670" s="9"/>
      <c r="D670" s="9"/>
      <c r="E670" s="9"/>
      <c r="F670" s="9"/>
      <c r="G670" s="9"/>
      <c r="H670" s="9"/>
      <c r="I670" s="9"/>
      <c r="J670" s="9"/>
      <c r="K670" s="9"/>
      <c r="L670" s="9"/>
      <c r="M670" s="9"/>
      <c r="N670" s="9"/>
      <c r="O670" s="9"/>
      <c r="P670" s="9"/>
      <c r="Q670" s="9"/>
      <c r="R670" s="9"/>
      <c r="S670" s="9"/>
      <c r="T670" s="9"/>
      <c r="U670" s="9"/>
      <c r="V670" s="9"/>
      <c r="W670" s="9"/>
      <c r="X670" s="9"/>
      <c r="Y670" s="9"/>
      <c r="Z670" s="9"/>
    </row>
    <row r="671" spans="1:26" ht="14.25" customHeight="1" x14ac:dyDescent="0.2">
      <c r="A671" s="9"/>
      <c r="B671" s="9"/>
      <c r="C671" s="9"/>
      <c r="D671" s="9"/>
      <c r="E671" s="9"/>
      <c r="F671" s="9"/>
      <c r="G671" s="9"/>
      <c r="H671" s="9"/>
      <c r="I671" s="9"/>
      <c r="J671" s="9"/>
      <c r="K671" s="9"/>
      <c r="L671" s="9"/>
      <c r="M671" s="9"/>
      <c r="N671" s="9"/>
      <c r="O671" s="9"/>
      <c r="P671" s="9"/>
      <c r="Q671" s="9"/>
      <c r="R671" s="9"/>
      <c r="S671" s="9"/>
      <c r="T671" s="9"/>
      <c r="U671" s="9"/>
      <c r="V671" s="9"/>
      <c r="W671" s="9"/>
      <c r="X671" s="9"/>
      <c r="Y671" s="9"/>
      <c r="Z671" s="9"/>
    </row>
    <row r="672" spans="1:26" ht="14.25" customHeight="1" x14ac:dyDescent="0.2">
      <c r="A672" s="9"/>
      <c r="B672" s="9"/>
      <c r="C672" s="9"/>
      <c r="D672" s="9"/>
      <c r="E672" s="9"/>
      <c r="F672" s="9"/>
      <c r="G672" s="9"/>
      <c r="H672" s="9"/>
      <c r="I672" s="9"/>
      <c r="J672" s="9"/>
      <c r="K672" s="9"/>
      <c r="L672" s="9"/>
      <c r="M672" s="9"/>
      <c r="N672" s="9"/>
      <c r="O672" s="9"/>
      <c r="P672" s="9"/>
      <c r="Q672" s="9"/>
      <c r="R672" s="9"/>
      <c r="S672" s="9"/>
      <c r="T672" s="9"/>
      <c r="U672" s="9"/>
      <c r="V672" s="9"/>
      <c r="W672" s="9"/>
      <c r="X672" s="9"/>
      <c r="Y672" s="9"/>
      <c r="Z672" s="9"/>
    </row>
    <row r="673" spans="1:26" ht="14.25" customHeight="1" x14ac:dyDescent="0.2">
      <c r="A673" s="9"/>
      <c r="B673" s="9"/>
      <c r="C673" s="9"/>
      <c r="D673" s="9"/>
      <c r="E673" s="9"/>
      <c r="F673" s="9"/>
      <c r="G673" s="9"/>
      <c r="H673" s="9"/>
      <c r="I673" s="9"/>
      <c r="J673" s="9"/>
      <c r="K673" s="9"/>
      <c r="L673" s="9"/>
      <c r="M673" s="9"/>
      <c r="N673" s="9"/>
      <c r="O673" s="9"/>
      <c r="P673" s="9"/>
      <c r="Q673" s="9"/>
      <c r="R673" s="9"/>
      <c r="S673" s="9"/>
      <c r="T673" s="9"/>
      <c r="U673" s="9"/>
      <c r="V673" s="9"/>
      <c r="W673" s="9"/>
      <c r="X673" s="9"/>
      <c r="Y673" s="9"/>
      <c r="Z673" s="9"/>
    </row>
    <row r="674" spans="1:26" ht="14.25" customHeight="1" x14ac:dyDescent="0.2">
      <c r="A674" s="9"/>
      <c r="B674" s="9"/>
      <c r="C674" s="9"/>
      <c r="D674" s="9"/>
      <c r="E674" s="9"/>
      <c r="F674" s="9"/>
      <c r="G674" s="9"/>
      <c r="H674" s="9"/>
      <c r="I674" s="9"/>
      <c r="J674" s="9"/>
      <c r="K674" s="9"/>
      <c r="L674" s="9"/>
      <c r="M674" s="9"/>
      <c r="N674" s="9"/>
      <c r="O674" s="9"/>
      <c r="P674" s="9"/>
      <c r="Q674" s="9"/>
      <c r="R674" s="9"/>
      <c r="S674" s="9"/>
      <c r="T674" s="9"/>
      <c r="U674" s="9"/>
      <c r="V674" s="9"/>
      <c r="W674" s="9"/>
      <c r="X674" s="9"/>
      <c r="Y674" s="9"/>
      <c r="Z674" s="9"/>
    </row>
    <row r="675" spans="1:26" ht="14.25" customHeight="1" x14ac:dyDescent="0.2">
      <c r="A675" s="9"/>
      <c r="B675" s="9"/>
      <c r="C675" s="9"/>
      <c r="D675" s="9"/>
      <c r="E675" s="9"/>
      <c r="F675" s="9"/>
      <c r="G675" s="9"/>
      <c r="H675" s="9"/>
      <c r="I675" s="9"/>
      <c r="J675" s="9"/>
      <c r="K675" s="9"/>
      <c r="L675" s="9"/>
      <c r="M675" s="9"/>
      <c r="N675" s="9"/>
      <c r="O675" s="9"/>
      <c r="P675" s="9"/>
      <c r="Q675" s="9"/>
      <c r="R675" s="9"/>
      <c r="S675" s="9"/>
      <c r="T675" s="9"/>
      <c r="U675" s="9"/>
      <c r="V675" s="9"/>
      <c r="W675" s="9"/>
      <c r="X675" s="9"/>
      <c r="Y675" s="9"/>
      <c r="Z675" s="9"/>
    </row>
    <row r="676" spans="1:26" ht="14.25" customHeight="1" x14ac:dyDescent="0.2">
      <c r="A676" s="9"/>
      <c r="B676" s="9"/>
      <c r="C676" s="9"/>
      <c r="D676" s="9"/>
      <c r="E676" s="9"/>
      <c r="F676" s="9"/>
      <c r="G676" s="9"/>
      <c r="H676" s="9"/>
      <c r="I676" s="9"/>
      <c r="J676" s="9"/>
      <c r="K676" s="9"/>
      <c r="L676" s="9"/>
      <c r="M676" s="9"/>
      <c r="N676" s="9"/>
      <c r="O676" s="9"/>
      <c r="P676" s="9"/>
      <c r="Q676" s="9"/>
      <c r="R676" s="9"/>
      <c r="S676" s="9"/>
      <c r="T676" s="9"/>
      <c r="U676" s="9"/>
      <c r="V676" s="9"/>
      <c r="W676" s="9"/>
      <c r="X676" s="9"/>
      <c r="Y676" s="9"/>
      <c r="Z676" s="9"/>
    </row>
    <row r="677" spans="1:26" ht="14.25" customHeight="1" x14ac:dyDescent="0.2">
      <c r="A677" s="9"/>
      <c r="B677" s="9"/>
      <c r="C677" s="9"/>
      <c r="D677" s="9"/>
      <c r="E677" s="9"/>
      <c r="F677" s="9"/>
      <c r="G677" s="9"/>
      <c r="H677" s="9"/>
      <c r="I677" s="9"/>
      <c r="J677" s="9"/>
      <c r="K677" s="9"/>
      <c r="L677" s="9"/>
      <c r="M677" s="9"/>
      <c r="N677" s="9"/>
      <c r="O677" s="9"/>
      <c r="P677" s="9"/>
      <c r="Q677" s="9"/>
      <c r="R677" s="9"/>
      <c r="S677" s="9"/>
      <c r="T677" s="9"/>
      <c r="U677" s="9"/>
      <c r="V677" s="9"/>
      <c r="W677" s="9"/>
      <c r="X677" s="9"/>
      <c r="Y677" s="9"/>
      <c r="Z677" s="9"/>
    </row>
    <row r="678" spans="1:26" ht="14.25" customHeight="1" x14ac:dyDescent="0.2">
      <c r="A678" s="9"/>
      <c r="B678" s="9"/>
      <c r="C678" s="9"/>
      <c r="D678" s="9"/>
      <c r="E678" s="9"/>
      <c r="F678" s="9"/>
      <c r="G678" s="9"/>
      <c r="H678" s="9"/>
      <c r="I678" s="9"/>
      <c r="J678" s="9"/>
      <c r="K678" s="9"/>
      <c r="L678" s="9"/>
      <c r="M678" s="9"/>
      <c r="N678" s="9"/>
      <c r="O678" s="9"/>
      <c r="P678" s="9"/>
      <c r="Q678" s="9"/>
      <c r="R678" s="9"/>
      <c r="S678" s="9"/>
      <c r="T678" s="9"/>
      <c r="U678" s="9"/>
      <c r="V678" s="9"/>
      <c r="W678" s="9"/>
      <c r="X678" s="9"/>
      <c r="Y678" s="9"/>
      <c r="Z678" s="9"/>
    </row>
    <row r="679" spans="1:26" ht="14.25" customHeight="1" x14ac:dyDescent="0.2">
      <c r="A679" s="9"/>
      <c r="B679" s="9"/>
      <c r="C679" s="9"/>
      <c r="D679" s="9"/>
      <c r="E679" s="9"/>
      <c r="F679" s="9"/>
      <c r="G679" s="9"/>
      <c r="H679" s="9"/>
      <c r="I679" s="9"/>
      <c r="J679" s="9"/>
      <c r="K679" s="9"/>
      <c r="L679" s="9"/>
      <c r="M679" s="9"/>
      <c r="N679" s="9"/>
      <c r="O679" s="9"/>
      <c r="P679" s="9"/>
      <c r="Q679" s="9"/>
      <c r="R679" s="9"/>
      <c r="S679" s="9"/>
      <c r="T679" s="9"/>
      <c r="U679" s="9"/>
      <c r="V679" s="9"/>
      <c r="W679" s="9"/>
      <c r="X679" s="9"/>
      <c r="Y679" s="9"/>
      <c r="Z679" s="9"/>
    </row>
    <row r="680" spans="1:26" ht="14.25" customHeight="1" x14ac:dyDescent="0.2">
      <c r="A680" s="9"/>
      <c r="B680" s="9"/>
      <c r="C680" s="9"/>
      <c r="D680" s="9"/>
      <c r="E680" s="9"/>
      <c r="F680" s="9"/>
      <c r="G680" s="9"/>
      <c r="H680" s="9"/>
      <c r="I680" s="9"/>
      <c r="J680" s="9"/>
      <c r="K680" s="9"/>
      <c r="L680" s="9"/>
      <c r="M680" s="9"/>
      <c r="N680" s="9"/>
      <c r="O680" s="9"/>
      <c r="P680" s="9"/>
      <c r="Q680" s="9"/>
      <c r="R680" s="9"/>
      <c r="S680" s="9"/>
      <c r="T680" s="9"/>
      <c r="U680" s="9"/>
      <c r="V680" s="9"/>
      <c r="W680" s="9"/>
      <c r="X680" s="9"/>
      <c r="Y680" s="9"/>
      <c r="Z680" s="9"/>
    </row>
    <row r="681" spans="1:26" ht="14.25" customHeight="1" x14ac:dyDescent="0.2">
      <c r="A681" s="9"/>
      <c r="B681" s="9"/>
      <c r="C681" s="9"/>
      <c r="D681" s="9"/>
      <c r="E681" s="9"/>
      <c r="F681" s="9"/>
      <c r="G681" s="9"/>
      <c r="H681" s="9"/>
      <c r="I681" s="9"/>
      <c r="J681" s="9"/>
      <c r="K681" s="9"/>
      <c r="L681" s="9"/>
      <c r="M681" s="9"/>
      <c r="N681" s="9"/>
      <c r="O681" s="9"/>
      <c r="P681" s="9"/>
      <c r="Q681" s="9"/>
      <c r="R681" s="9"/>
      <c r="S681" s="9"/>
      <c r="T681" s="9"/>
      <c r="U681" s="9"/>
      <c r="V681" s="9"/>
      <c r="W681" s="9"/>
      <c r="X681" s="9"/>
      <c r="Y681" s="9"/>
      <c r="Z681" s="9"/>
    </row>
    <row r="682" spans="1:26" ht="14.25" customHeight="1" x14ac:dyDescent="0.2">
      <c r="A682" s="9"/>
      <c r="B682" s="9"/>
      <c r="C682" s="9"/>
      <c r="D682" s="9"/>
      <c r="E682" s="9"/>
      <c r="F682" s="9"/>
      <c r="G682" s="9"/>
      <c r="H682" s="9"/>
      <c r="I682" s="9"/>
      <c r="J682" s="9"/>
      <c r="K682" s="9"/>
      <c r="L682" s="9"/>
      <c r="M682" s="9"/>
      <c r="N682" s="9"/>
      <c r="O682" s="9"/>
      <c r="P682" s="9"/>
      <c r="Q682" s="9"/>
      <c r="R682" s="9"/>
      <c r="S682" s="9"/>
      <c r="T682" s="9"/>
      <c r="U682" s="9"/>
      <c r="V682" s="9"/>
      <c r="W682" s="9"/>
      <c r="X682" s="9"/>
      <c r="Y682" s="9"/>
      <c r="Z682" s="9"/>
    </row>
    <row r="683" spans="1:26" ht="14.25" customHeight="1" x14ac:dyDescent="0.2">
      <c r="A683" s="9"/>
      <c r="B683" s="9"/>
      <c r="C683" s="9"/>
      <c r="D683" s="9"/>
      <c r="E683" s="9"/>
      <c r="F683" s="9"/>
      <c r="G683" s="9"/>
      <c r="H683" s="9"/>
      <c r="I683" s="9"/>
      <c r="J683" s="9"/>
      <c r="K683" s="9"/>
      <c r="L683" s="9"/>
      <c r="M683" s="9"/>
      <c r="N683" s="9"/>
      <c r="O683" s="9"/>
      <c r="P683" s="9"/>
      <c r="Q683" s="9"/>
      <c r="R683" s="9"/>
      <c r="S683" s="9"/>
      <c r="T683" s="9"/>
      <c r="U683" s="9"/>
      <c r="V683" s="9"/>
      <c r="W683" s="9"/>
      <c r="X683" s="9"/>
      <c r="Y683" s="9"/>
      <c r="Z683" s="9"/>
    </row>
    <row r="684" spans="1:26" ht="14.25" customHeight="1" x14ac:dyDescent="0.2">
      <c r="A684" s="9"/>
      <c r="B684" s="9"/>
      <c r="C684" s="9"/>
      <c r="D684" s="9"/>
      <c r="E684" s="9"/>
      <c r="F684" s="9"/>
      <c r="G684" s="9"/>
      <c r="H684" s="9"/>
      <c r="I684" s="9"/>
      <c r="J684" s="9"/>
      <c r="K684" s="9"/>
      <c r="L684" s="9"/>
      <c r="M684" s="9"/>
      <c r="N684" s="9"/>
      <c r="O684" s="9"/>
      <c r="P684" s="9"/>
      <c r="Q684" s="9"/>
      <c r="R684" s="9"/>
      <c r="S684" s="9"/>
      <c r="T684" s="9"/>
      <c r="U684" s="9"/>
      <c r="V684" s="9"/>
      <c r="W684" s="9"/>
      <c r="X684" s="9"/>
      <c r="Y684" s="9"/>
      <c r="Z684" s="9"/>
    </row>
    <row r="685" spans="1:26" ht="14.25" customHeight="1" x14ac:dyDescent="0.2">
      <c r="A685" s="9"/>
      <c r="B685" s="9"/>
      <c r="C685" s="9"/>
      <c r="D685" s="9"/>
      <c r="E685" s="9"/>
      <c r="F685" s="9"/>
      <c r="G685" s="9"/>
      <c r="H685" s="9"/>
      <c r="I685" s="9"/>
      <c r="J685" s="9"/>
      <c r="K685" s="9"/>
      <c r="L685" s="9"/>
      <c r="M685" s="9"/>
      <c r="N685" s="9"/>
      <c r="O685" s="9"/>
      <c r="P685" s="9"/>
      <c r="Q685" s="9"/>
      <c r="R685" s="9"/>
      <c r="S685" s="9"/>
      <c r="T685" s="9"/>
      <c r="U685" s="9"/>
      <c r="V685" s="9"/>
      <c r="W685" s="9"/>
      <c r="X685" s="9"/>
      <c r="Y685" s="9"/>
      <c r="Z685" s="9"/>
    </row>
    <row r="686" spans="1:26" ht="14.25" customHeight="1" x14ac:dyDescent="0.2">
      <c r="A686" s="9"/>
      <c r="B686" s="9"/>
      <c r="C686" s="9"/>
      <c r="D686" s="9"/>
      <c r="E686" s="9"/>
      <c r="F686" s="9"/>
      <c r="G686" s="9"/>
      <c r="H686" s="9"/>
      <c r="I686" s="9"/>
      <c r="J686" s="9"/>
      <c r="K686" s="9"/>
      <c r="L686" s="9"/>
      <c r="M686" s="9"/>
      <c r="N686" s="9"/>
      <c r="O686" s="9"/>
      <c r="P686" s="9"/>
      <c r="Q686" s="9"/>
      <c r="R686" s="9"/>
      <c r="S686" s="9"/>
      <c r="T686" s="9"/>
      <c r="U686" s="9"/>
      <c r="V686" s="9"/>
      <c r="W686" s="9"/>
      <c r="X686" s="9"/>
      <c r="Y686" s="9"/>
      <c r="Z686" s="9"/>
    </row>
    <row r="687" spans="1:26" ht="14.25" customHeight="1" x14ac:dyDescent="0.2">
      <c r="A687" s="9"/>
      <c r="B687" s="9"/>
      <c r="C687" s="9"/>
      <c r="D687" s="9"/>
      <c r="E687" s="9"/>
      <c r="F687" s="9"/>
      <c r="G687" s="9"/>
      <c r="H687" s="9"/>
      <c r="I687" s="9"/>
      <c r="J687" s="9"/>
      <c r="K687" s="9"/>
      <c r="L687" s="9"/>
      <c r="M687" s="9"/>
      <c r="N687" s="9"/>
      <c r="O687" s="9"/>
      <c r="P687" s="9"/>
      <c r="Q687" s="9"/>
      <c r="R687" s="9"/>
      <c r="S687" s="9"/>
      <c r="T687" s="9"/>
      <c r="U687" s="9"/>
      <c r="V687" s="9"/>
      <c r="W687" s="9"/>
      <c r="X687" s="9"/>
      <c r="Y687" s="9"/>
      <c r="Z687" s="9"/>
    </row>
    <row r="688" spans="1:26" ht="14.25" customHeight="1" x14ac:dyDescent="0.2">
      <c r="A688" s="9"/>
      <c r="B688" s="9"/>
      <c r="C688" s="9"/>
      <c r="D688" s="9"/>
      <c r="E688" s="9"/>
      <c r="F688" s="9"/>
      <c r="G688" s="9"/>
      <c r="H688" s="9"/>
      <c r="I688" s="9"/>
      <c r="J688" s="9"/>
      <c r="K688" s="9"/>
      <c r="L688" s="9"/>
      <c r="M688" s="9"/>
      <c r="N688" s="9"/>
      <c r="O688" s="9"/>
      <c r="P688" s="9"/>
      <c r="Q688" s="9"/>
      <c r="R688" s="9"/>
      <c r="S688" s="9"/>
      <c r="T688" s="9"/>
      <c r="U688" s="9"/>
      <c r="V688" s="9"/>
      <c r="W688" s="9"/>
      <c r="X688" s="9"/>
      <c r="Y688" s="9"/>
      <c r="Z688" s="9"/>
    </row>
    <row r="689" spans="1:26" ht="14.25" customHeight="1" x14ac:dyDescent="0.2">
      <c r="A689" s="9"/>
      <c r="B689" s="9"/>
      <c r="C689" s="9"/>
      <c r="D689" s="9"/>
      <c r="E689" s="9"/>
      <c r="F689" s="9"/>
      <c r="G689" s="9"/>
      <c r="H689" s="9"/>
      <c r="I689" s="9"/>
      <c r="J689" s="9"/>
      <c r="K689" s="9"/>
      <c r="L689" s="9"/>
      <c r="M689" s="9"/>
      <c r="N689" s="9"/>
      <c r="O689" s="9"/>
      <c r="P689" s="9"/>
      <c r="Q689" s="9"/>
      <c r="R689" s="9"/>
      <c r="S689" s="9"/>
      <c r="T689" s="9"/>
      <c r="U689" s="9"/>
      <c r="V689" s="9"/>
      <c r="W689" s="9"/>
      <c r="X689" s="9"/>
      <c r="Y689" s="9"/>
      <c r="Z689" s="9"/>
    </row>
    <row r="690" spans="1:26" ht="14.25" customHeight="1" x14ac:dyDescent="0.2">
      <c r="A690" s="9"/>
      <c r="B690" s="9"/>
      <c r="C690" s="9"/>
      <c r="D690" s="9"/>
      <c r="E690" s="9"/>
      <c r="F690" s="9"/>
      <c r="G690" s="9"/>
      <c r="H690" s="9"/>
      <c r="I690" s="9"/>
      <c r="J690" s="9"/>
      <c r="K690" s="9"/>
      <c r="L690" s="9"/>
      <c r="M690" s="9"/>
      <c r="N690" s="9"/>
      <c r="O690" s="9"/>
      <c r="P690" s="9"/>
      <c r="Q690" s="9"/>
      <c r="R690" s="9"/>
      <c r="S690" s="9"/>
      <c r="T690" s="9"/>
      <c r="U690" s="9"/>
      <c r="V690" s="9"/>
      <c r="W690" s="9"/>
      <c r="X690" s="9"/>
      <c r="Y690" s="9"/>
      <c r="Z690" s="9"/>
    </row>
    <row r="691" spans="1:26" ht="14.25" customHeight="1" x14ac:dyDescent="0.2">
      <c r="A691" s="9"/>
      <c r="B691" s="9"/>
      <c r="C691" s="9"/>
      <c r="D691" s="9"/>
      <c r="E691" s="9"/>
      <c r="F691" s="9"/>
      <c r="G691" s="9"/>
      <c r="H691" s="9"/>
      <c r="I691" s="9"/>
      <c r="J691" s="9"/>
      <c r="K691" s="9"/>
      <c r="L691" s="9"/>
      <c r="M691" s="9"/>
      <c r="N691" s="9"/>
      <c r="O691" s="9"/>
      <c r="P691" s="9"/>
      <c r="Q691" s="9"/>
      <c r="R691" s="9"/>
      <c r="S691" s="9"/>
      <c r="T691" s="9"/>
      <c r="U691" s="9"/>
      <c r="V691" s="9"/>
      <c r="W691" s="9"/>
      <c r="X691" s="9"/>
      <c r="Y691" s="9"/>
      <c r="Z691" s="9"/>
    </row>
    <row r="692" spans="1:26" ht="14.25" customHeight="1" x14ac:dyDescent="0.2">
      <c r="A692" s="9"/>
      <c r="B692" s="9"/>
      <c r="C692" s="9"/>
      <c r="D692" s="9"/>
      <c r="E692" s="9"/>
      <c r="F692" s="9"/>
      <c r="G692" s="9"/>
      <c r="H692" s="9"/>
      <c r="I692" s="9"/>
      <c r="J692" s="9"/>
      <c r="K692" s="9"/>
      <c r="L692" s="9"/>
      <c r="M692" s="9"/>
      <c r="N692" s="9"/>
      <c r="O692" s="9"/>
      <c r="P692" s="9"/>
      <c r="Q692" s="9"/>
      <c r="R692" s="9"/>
      <c r="S692" s="9"/>
      <c r="T692" s="9"/>
      <c r="U692" s="9"/>
      <c r="V692" s="9"/>
      <c r="W692" s="9"/>
      <c r="X692" s="9"/>
      <c r="Y692" s="9"/>
      <c r="Z692" s="9"/>
    </row>
    <row r="693" spans="1:26" ht="14.25" customHeight="1" x14ac:dyDescent="0.2">
      <c r="A693" s="9"/>
      <c r="B693" s="9"/>
      <c r="C693" s="9"/>
      <c r="D693" s="9"/>
      <c r="E693" s="9"/>
      <c r="F693" s="9"/>
      <c r="G693" s="9"/>
      <c r="H693" s="9"/>
      <c r="I693" s="9"/>
      <c r="J693" s="9"/>
      <c r="K693" s="9"/>
      <c r="L693" s="9"/>
      <c r="M693" s="9"/>
      <c r="N693" s="9"/>
      <c r="O693" s="9"/>
      <c r="P693" s="9"/>
      <c r="Q693" s="9"/>
      <c r="R693" s="9"/>
      <c r="S693" s="9"/>
      <c r="T693" s="9"/>
      <c r="U693" s="9"/>
      <c r="V693" s="9"/>
      <c r="W693" s="9"/>
      <c r="X693" s="9"/>
      <c r="Y693" s="9"/>
      <c r="Z693" s="9"/>
    </row>
    <row r="694" spans="1:26" ht="14.25" customHeight="1" x14ac:dyDescent="0.2">
      <c r="A694" s="9"/>
      <c r="B694" s="9"/>
      <c r="C694" s="9"/>
      <c r="D694" s="9"/>
      <c r="E694" s="9"/>
      <c r="F694" s="9"/>
      <c r="G694" s="9"/>
      <c r="H694" s="9"/>
      <c r="I694" s="9"/>
      <c r="J694" s="9"/>
      <c r="K694" s="9"/>
      <c r="L694" s="9"/>
      <c r="M694" s="9"/>
      <c r="N694" s="9"/>
      <c r="O694" s="9"/>
      <c r="P694" s="9"/>
      <c r="Q694" s="9"/>
      <c r="R694" s="9"/>
      <c r="S694" s="9"/>
      <c r="T694" s="9"/>
      <c r="U694" s="9"/>
      <c r="V694" s="9"/>
      <c r="W694" s="9"/>
      <c r="X694" s="9"/>
      <c r="Y694" s="9"/>
      <c r="Z694" s="9"/>
    </row>
    <row r="695" spans="1:26" ht="14.25" customHeight="1" x14ac:dyDescent="0.2">
      <c r="A695" s="9"/>
      <c r="B695" s="9"/>
      <c r="C695" s="9"/>
      <c r="D695" s="9"/>
      <c r="E695" s="9"/>
      <c r="F695" s="9"/>
      <c r="G695" s="9"/>
      <c r="H695" s="9"/>
      <c r="I695" s="9"/>
      <c r="J695" s="9"/>
      <c r="K695" s="9"/>
      <c r="L695" s="9"/>
      <c r="M695" s="9"/>
      <c r="N695" s="9"/>
      <c r="O695" s="9"/>
      <c r="P695" s="9"/>
      <c r="Q695" s="9"/>
      <c r="R695" s="9"/>
      <c r="S695" s="9"/>
      <c r="T695" s="9"/>
      <c r="U695" s="9"/>
      <c r="V695" s="9"/>
      <c r="W695" s="9"/>
      <c r="X695" s="9"/>
      <c r="Y695" s="9"/>
      <c r="Z695" s="9"/>
    </row>
    <row r="696" spans="1:26" ht="14.25" customHeight="1" x14ac:dyDescent="0.2">
      <c r="A696" s="9"/>
      <c r="B696" s="9"/>
      <c r="C696" s="9"/>
      <c r="D696" s="9"/>
      <c r="E696" s="9"/>
      <c r="F696" s="9"/>
      <c r="G696" s="9"/>
      <c r="H696" s="9"/>
      <c r="I696" s="9"/>
      <c r="J696" s="9"/>
      <c r="K696" s="9"/>
      <c r="L696" s="9"/>
      <c r="M696" s="9"/>
      <c r="N696" s="9"/>
      <c r="O696" s="9"/>
      <c r="P696" s="9"/>
      <c r="Q696" s="9"/>
      <c r="R696" s="9"/>
      <c r="S696" s="9"/>
      <c r="T696" s="9"/>
      <c r="U696" s="9"/>
      <c r="V696" s="9"/>
      <c r="W696" s="9"/>
      <c r="X696" s="9"/>
      <c r="Y696" s="9"/>
      <c r="Z696" s="9"/>
    </row>
    <row r="697" spans="1:26" ht="14.25" customHeight="1" x14ac:dyDescent="0.2">
      <c r="A697" s="9"/>
      <c r="B697" s="9"/>
      <c r="C697" s="9"/>
      <c r="D697" s="9"/>
      <c r="E697" s="9"/>
      <c r="F697" s="9"/>
      <c r="G697" s="9"/>
      <c r="H697" s="9"/>
      <c r="I697" s="9"/>
      <c r="J697" s="9"/>
      <c r="K697" s="9"/>
      <c r="L697" s="9"/>
      <c r="M697" s="9"/>
      <c r="N697" s="9"/>
      <c r="O697" s="9"/>
      <c r="P697" s="9"/>
      <c r="Q697" s="9"/>
      <c r="R697" s="9"/>
      <c r="S697" s="9"/>
      <c r="T697" s="9"/>
      <c r="U697" s="9"/>
      <c r="V697" s="9"/>
      <c r="W697" s="9"/>
      <c r="X697" s="9"/>
      <c r="Y697" s="9"/>
      <c r="Z697" s="9"/>
    </row>
    <row r="698" spans="1:26" ht="14.25" customHeight="1" x14ac:dyDescent="0.2">
      <c r="A698" s="9"/>
      <c r="B698" s="9"/>
      <c r="C698" s="9"/>
      <c r="D698" s="9"/>
      <c r="E698" s="9"/>
      <c r="F698" s="9"/>
      <c r="G698" s="9"/>
      <c r="H698" s="9"/>
      <c r="I698" s="9"/>
      <c r="J698" s="9"/>
      <c r="K698" s="9"/>
      <c r="L698" s="9"/>
      <c r="M698" s="9"/>
      <c r="N698" s="9"/>
      <c r="O698" s="9"/>
      <c r="P698" s="9"/>
      <c r="Q698" s="9"/>
      <c r="R698" s="9"/>
      <c r="S698" s="9"/>
      <c r="T698" s="9"/>
      <c r="U698" s="9"/>
      <c r="V698" s="9"/>
      <c r="W698" s="9"/>
      <c r="X698" s="9"/>
      <c r="Y698" s="9"/>
      <c r="Z698" s="9"/>
    </row>
    <row r="699" spans="1:26" ht="14.25" customHeight="1" x14ac:dyDescent="0.2">
      <c r="A699" s="9"/>
      <c r="B699" s="9"/>
      <c r="C699" s="9"/>
      <c r="D699" s="9"/>
      <c r="E699" s="9"/>
      <c r="F699" s="9"/>
      <c r="G699" s="9"/>
      <c r="H699" s="9"/>
      <c r="I699" s="9"/>
      <c r="J699" s="9"/>
      <c r="K699" s="9"/>
      <c r="L699" s="9"/>
      <c r="M699" s="9"/>
      <c r="N699" s="9"/>
      <c r="O699" s="9"/>
      <c r="P699" s="9"/>
      <c r="Q699" s="9"/>
      <c r="R699" s="9"/>
      <c r="S699" s="9"/>
      <c r="T699" s="9"/>
      <c r="U699" s="9"/>
      <c r="V699" s="9"/>
      <c r="W699" s="9"/>
      <c r="X699" s="9"/>
      <c r="Y699" s="9"/>
      <c r="Z699" s="9"/>
    </row>
    <row r="700" spans="1:26" ht="14.25" customHeight="1" x14ac:dyDescent="0.2">
      <c r="A700" s="9"/>
      <c r="B700" s="9"/>
      <c r="C700" s="9"/>
      <c r="D700" s="9"/>
      <c r="E700" s="9"/>
      <c r="F700" s="9"/>
      <c r="G700" s="9"/>
      <c r="H700" s="9"/>
      <c r="I700" s="9"/>
      <c r="J700" s="9"/>
      <c r="K700" s="9"/>
      <c r="L700" s="9"/>
      <c r="M700" s="9"/>
      <c r="N700" s="9"/>
      <c r="O700" s="9"/>
      <c r="P700" s="9"/>
      <c r="Q700" s="9"/>
      <c r="R700" s="9"/>
      <c r="S700" s="9"/>
      <c r="T700" s="9"/>
      <c r="U700" s="9"/>
      <c r="V700" s="9"/>
      <c r="W700" s="9"/>
      <c r="X700" s="9"/>
      <c r="Y700" s="9"/>
      <c r="Z700" s="9"/>
    </row>
    <row r="701" spans="1:26" ht="14.25" customHeight="1" x14ac:dyDescent="0.2">
      <c r="A701" s="9"/>
      <c r="B701" s="9"/>
      <c r="C701" s="9"/>
      <c r="D701" s="9"/>
      <c r="E701" s="9"/>
      <c r="F701" s="9"/>
      <c r="G701" s="9"/>
      <c r="H701" s="9"/>
      <c r="I701" s="9"/>
      <c r="J701" s="9"/>
      <c r="K701" s="9"/>
      <c r="L701" s="9"/>
      <c r="M701" s="9"/>
      <c r="N701" s="9"/>
      <c r="O701" s="9"/>
      <c r="P701" s="9"/>
      <c r="Q701" s="9"/>
      <c r="R701" s="9"/>
      <c r="S701" s="9"/>
      <c r="T701" s="9"/>
      <c r="U701" s="9"/>
      <c r="V701" s="9"/>
      <c r="W701" s="9"/>
      <c r="X701" s="9"/>
      <c r="Y701" s="9"/>
      <c r="Z701" s="9"/>
    </row>
    <row r="702" spans="1:26" ht="14.25" customHeight="1" x14ac:dyDescent="0.2">
      <c r="A702" s="9"/>
      <c r="B702" s="9"/>
      <c r="C702" s="9"/>
      <c r="D702" s="9"/>
      <c r="E702" s="9"/>
      <c r="F702" s="9"/>
      <c r="G702" s="9"/>
      <c r="H702" s="9"/>
      <c r="I702" s="9"/>
      <c r="J702" s="9"/>
      <c r="K702" s="9"/>
      <c r="L702" s="9"/>
      <c r="M702" s="9"/>
      <c r="N702" s="9"/>
      <c r="O702" s="9"/>
      <c r="P702" s="9"/>
      <c r="Q702" s="9"/>
      <c r="R702" s="9"/>
      <c r="S702" s="9"/>
      <c r="T702" s="9"/>
      <c r="U702" s="9"/>
      <c r="V702" s="9"/>
      <c r="W702" s="9"/>
      <c r="X702" s="9"/>
      <c r="Y702" s="9"/>
      <c r="Z702" s="9"/>
    </row>
    <row r="703" spans="1:26" ht="14.25" customHeight="1" x14ac:dyDescent="0.2">
      <c r="A703" s="9"/>
      <c r="B703" s="9"/>
      <c r="C703" s="9"/>
      <c r="D703" s="9"/>
      <c r="E703" s="9"/>
      <c r="F703" s="9"/>
      <c r="G703" s="9"/>
      <c r="H703" s="9"/>
      <c r="I703" s="9"/>
      <c r="J703" s="9"/>
      <c r="K703" s="9"/>
      <c r="L703" s="9"/>
      <c r="M703" s="9"/>
      <c r="N703" s="9"/>
      <c r="O703" s="9"/>
      <c r="P703" s="9"/>
      <c r="Q703" s="9"/>
      <c r="R703" s="9"/>
      <c r="S703" s="9"/>
      <c r="T703" s="9"/>
      <c r="U703" s="9"/>
      <c r="V703" s="9"/>
      <c r="W703" s="9"/>
      <c r="X703" s="9"/>
      <c r="Y703" s="9"/>
      <c r="Z703" s="9"/>
    </row>
    <row r="704" spans="1:26" ht="14.25" customHeight="1" x14ac:dyDescent="0.2">
      <c r="A704" s="9"/>
      <c r="B704" s="9"/>
      <c r="C704" s="9"/>
      <c r="D704" s="9"/>
      <c r="E704" s="9"/>
      <c r="F704" s="9"/>
      <c r="G704" s="9"/>
      <c r="H704" s="9"/>
      <c r="I704" s="9"/>
      <c r="J704" s="9"/>
      <c r="K704" s="9"/>
      <c r="L704" s="9"/>
      <c r="M704" s="9"/>
      <c r="N704" s="9"/>
      <c r="O704" s="9"/>
      <c r="P704" s="9"/>
      <c r="Q704" s="9"/>
      <c r="R704" s="9"/>
      <c r="S704" s="9"/>
      <c r="T704" s="9"/>
      <c r="U704" s="9"/>
      <c r="V704" s="9"/>
      <c r="W704" s="9"/>
      <c r="X704" s="9"/>
      <c r="Y704" s="9"/>
      <c r="Z704" s="9"/>
    </row>
    <row r="705" spans="1:26" ht="14.25" customHeight="1" x14ac:dyDescent="0.2">
      <c r="A705" s="9"/>
      <c r="B705" s="9"/>
      <c r="C705" s="9"/>
      <c r="D705" s="9"/>
      <c r="E705" s="9"/>
      <c r="F705" s="9"/>
      <c r="G705" s="9"/>
      <c r="H705" s="9"/>
      <c r="I705" s="9"/>
      <c r="J705" s="9"/>
      <c r="K705" s="9"/>
      <c r="L705" s="9"/>
      <c r="M705" s="9"/>
      <c r="N705" s="9"/>
      <c r="O705" s="9"/>
      <c r="P705" s="9"/>
      <c r="Q705" s="9"/>
      <c r="R705" s="9"/>
      <c r="S705" s="9"/>
      <c r="T705" s="9"/>
      <c r="U705" s="9"/>
      <c r="V705" s="9"/>
      <c r="W705" s="9"/>
      <c r="X705" s="9"/>
      <c r="Y705" s="9"/>
      <c r="Z705" s="9"/>
    </row>
    <row r="706" spans="1:26" ht="14.25" customHeight="1" x14ac:dyDescent="0.2">
      <c r="A706" s="9"/>
      <c r="B706" s="9"/>
      <c r="C706" s="9"/>
      <c r="D706" s="9"/>
      <c r="E706" s="9"/>
      <c r="F706" s="9"/>
      <c r="G706" s="9"/>
      <c r="H706" s="9"/>
      <c r="I706" s="9"/>
      <c r="J706" s="9"/>
      <c r="K706" s="9"/>
      <c r="L706" s="9"/>
      <c r="M706" s="9"/>
      <c r="N706" s="9"/>
      <c r="O706" s="9"/>
      <c r="P706" s="9"/>
      <c r="Q706" s="9"/>
      <c r="R706" s="9"/>
      <c r="S706" s="9"/>
      <c r="T706" s="9"/>
      <c r="U706" s="9"/>
      <c r="V706" s="9"/>
      <c r="W706" s="9"/>
      <c r="X706" s="9"/>
      <c r="Y706" s="9"/>
      <c r="Z706" s="9"/>
    </row>
    <row r="707" spans="1:26" ht="14.25" customHeight="1" x14ac:dyDescent="0.2">
      <c r="A707" s="9"/>
      <c r="B707" s="9"/>
      <c r="C707" s="9"/>
      <c r="D707" s="9"/>
      <c r="E707" s="9"/>
      <c r="F707" s="9"/>
      <c r="G707" s="9"/>
      <c r="H707" s="9"/>
      <c r="I707" s="9"/>
      <c r="J707" s="9"/>
      <c r="K707" s="9"/>
      <c r="L707" s="9"/>
      <c r="M707" s="9"/>
      <c r="N707" s="9"/>
      <c r="O707" s="9"/>
      <c r="P707" s="9"/>
      <c r="Q707" s="9"/>
      <c r="R707" s="9"/>
      <c r="S707" s="9"/>
      <c r="T707" s="9"/>
      <c r="U707" s="9"/>
      <c r="V707" s="9"/>
      <c r="W707" s="9"/>
      <c r="X707" s="9"/>
      <c r="Y707" s="9"/>
      <c r="Z707" s="9"/>
    </row>
    <row r="708" spans="1:26" ht="14.25" customHeight="1" x14ac:dyDescent="0.2">
      <c r="A708" s="9"/>
      <c r="B708" s="9"/>
      <c r="C708" s="9"/>
      <c r="D708" s="9"/>
      <c r="E708" s="9"/>
      <c r="F708" s="9"/>
      <c r="G708" s="9"/>
      <c r="H708" s="9"/>
      <c r="I708" s="9"/>
      <c r="J708" s="9"/>
      <c r="K708" s="9"/>
      <c r="L708" s="9"/>
      <c r="M708" s="9"/>
      <c r="N708" s="9"/>
      <c r="O708" s="9"/>
      <c r="P708" s="9"/>
      <c r="Q708" s="9"/>
      <c r="R708" s="9"/>
      <c r="S708" s="9"/>
      <c r="T708" s="9"/>
      <c r="U708" s="9"/>
      <c r="V708" s="9"/>
      <c r="W708" s="9"/>
      <c r="X708" s="9"/>
      <c r="Y708" s="9"/>
      <c r="Z708" s="9"/>
    </row>
    <row r="709" spans="1:26" ht="14.25" customHeight="1" x14ac:dyDescent="0.2">
      <c r="A709" s="9"/>
      <c r="B709" s="9"/>
      <c r="C709" s="9"/>
      <c r="D709" s="9"/>
      <c r="E709" s="9"/>
      <c r="F709" s="9"/>
      <c r="G709" s="9"/>
      <c r="H709" s="9"/>
      <c r="I709" s="9"/>
      <c r="J709" s="9"/>
      <c r="K709" s="9"/>
      <c r="L709" s="9"/>
      <c r="M709" s="9"/>
      <c r="N709" s="9"/>
      <c r="O709" s="9"/>
      <c r="P709" s="9"/>
      <c r="Q709" s="9"/>
      <c r="R709" s="9"/>
      <c r="S709" s="9"/>
      <c r="T709" s="9"/>
      <c r="U709" s="9"/>
      <c r="V709" s="9"/>
      <c r="W709" s="9"/>
      <c r="X709" s="9"/>
      <c r="Y709" s="9"/>
      <c r="Z709" s="9"/>
    </row>
    <row r="710" spans="1:26" ht="14.25" customHeight="1" x14ac:dyDescent="0.2">
      <c r="A710" s="9"/>
      <c r="B710" s="9"/>
      <c r="C710" s="9"/>
      <c r="D710" s="9"/>
      <c r="E710" s="9"/>
      <c r="F710" s="9"/>
      <c r="G710" s="9"/>
      <c r="H710" s="9"/>
      <c r="I710" s="9"/>
      <c r="J710" s="9"/>
      <c r="K710" s="9"/>
      <c r="L710" s="9"/>
      <c r="M710" s="9"/>
      <c r="N710" s="9"/>
      <c r="O710" s="9"/>
      <c r="P710" s="9"/>
      <c r="Q710" s="9"/>
      <c r="R710" s="9"/>
      <c r="S710" s="9"/>
      <c r="T710" s="9"/>
      <c r="U710" s="9"/>
      <c r="V710" s="9"/>
      <c r="W710" s="9"/>
      <c r="X710" s="9"/>
      <c r="Y710" s="9"/>
      <c r="Z710" s="9"/>
    </row>
    <row r="711" spans="1:26" ht="14.25" customHeight="1" x14ac:dyDescent="0.2">
      <c r="A711" s="9"/>
      <c r="B711" s="9"/>
      <c r="C711" s="9"/>
      <c r="D711" s="9"/>
      <c r="E711" s="9"/>
      <c r="F711" s="9"/>
      <c r="G711" s="9"/>
      <c r="H711" s="9"/>
      <c r="I711" s="9"/>
      <c r="J711" s="9"/>
      <c r="K711" s="9"/>
      <c r="L711" s="9"/>
      <c r="M711" s="9"/>
      <c r="N711" s="9"/>
      <c r="O711" s="9"/>
      <c r="P711" s="9"/>
      <c r="Q711" s="9"/>
      <c r="R711" s="9"/>
      <c r="S711" s="9"/>
      <c r="T711" s="9"/>
      <c r="U711" s="9"/>
      <c r="V711" s="9"/>
      <c r="W711" s="9"/>
      <c r="X711" s="9"/>
      <c r="Y711" s="9"/>
      <c r="Z711" s="9"/>
    </row>
    <row r="712" spans="1:26" ht="14.25" customHeight="1" x14ac:dyDescent="0.2">
      <c r="A712" s="9"/>
      <c r="B712" s="9"/>
      <c r="C712" s="9"/>
      <c r="D712" s="9"/>
      <c r="E712" s="9"/>
      <c r="F712" s="9"/>
      <c r="G712" s="9"/>
      <c r="H712" s="9"/>
      <c r="I712" s="9"/>
      <c r="J712" s="9"/>
      <c r="K712" s="9"/>
      <c r="L712" s="9"/>
      <c r="M712" s="9"/>
      <c r="N712" s="9"/>
      <c r="O712" s="9"/>
      <c r="P712" s="9"/>
      <c r="Q712" s="9"/>
      <c r="R712" s="9"/>
      <c r="S712" s="9"/>
      <c r="T712" s="9"/>
      <c r="U712" s="9"/>
      <c r="V712" s="9"/>
      <c r="W712" s="9"/>
      <c r="X712" s="9"/>
      <c r="Y712" s="9"/>
      <c r="Z712" s="9"/>
    </row>
    <row r="713" spans="1:26" ht="14.25" customHeight="1" x14ac:dyDescent="0.2">
      <c r="A713" s="9"/>
      <c r="B713" s="9"/>
      <c r="C713" s="9"/>
      <c r="D713" s="9"/>
      <c r="E713" s="9"/>
      <c r="F713" s="9"/>
      <c r="G713" s="9"/>
      <c r="H713" s="9"/>
      <c r="I713" s="9"/>
      <c r="J713" s="9"/>
      <c r="K713" s="9"/>
      <c r="L713" s="9"/>
      <c r="M713" s="9"/>
      <c r="N713" s="9"/>
      <c r="O713" s="9"/>
      <c r="P713" s="9"/>
      <c r="Q713" s="9"/>
      <c r="R713" s="9"/>
      <c r="S713" s="9"/>
      <c r="T713" s="9"/>
      <c r="U713" s="9"/>
      <c r="V713" s="9"/>
      <c r="W713" s="9"/>
      <c r="X713" s="9"/>
      <c r="Y713" s="9"/>
      <c r="Z713" s="9"/>
    </row>
    <row r="714" spans="1:26" ht="14.25" customHeight="1" x14ac:dyDescent="0.2">
      <c r="A714" s="9"/>
      <c r="B714" s="9"/>
      <c r="C714" s="9"/>
      <c r="D714" s="9"/>
      <c r="E714" s="9"/>
      <c r="F714" s="9"/>
      <c r="G714" s="9"/>
      <c r="H714" s="9"/>
      <c r="I714" s="9"/>
      <c r="J714" s="9"/>
      <c r="K714" s="9"/>
      <c r="L714" s="9"/>
      <c r="M714" s="9"/>
      <c r="N714" s="9"/>
      <c r="O714" s="9"/>
      <c r="P714" s="9"/>
      <c r="Q714" s="9"/>
      <c r="R714" s="9"/>
      <c r="S714" s="9"/>
      <c r="T714" s="9"/>
      <c r="U714" s="9"/>
      <c r="V714" s="9"/>
      <c r="W714" s="9"/>
      <c r="X714" s="9"/>
      <c r="Y714" s="9"/>
      <c r="Z714" s="9"/>
    </row>
    <row r="715" spans="1:26" ht="14.25" customHeight="1" x14ac:dyDescent="0.2">
      <c r="A715" s="9"/>
      <c r="B715" s="9"/>
      <c r="C715" s="9"/>
      <c r="D715" s="9"/>
      <c r="E715" s="9"/>
      <c r="F715" s="9"/>
      <c r="G715" s="9"/>
      <c r="H715" s="9"/>
      <c r="I715" s="9"/>
      <c r="J715" s="9"/>
      <c r="K715" s="9"/>
      <c r="L715" s="9"/>
      <c r="M715" s="9"/>
      <c r="N715" s="9"/>
      <c r="O715" s="9"/>
      <c r="P715" s="9"/>
      <c r="Q715" s="9"/>
      <c r="R715" s="9"/>
      <c r="S715" s="9"/>
      <c r="T715" s="9"/>
      <c r="U715" s="9"/>
      <c r="V715" s="9"/>
      <c r="W715" s="9"/>
      <c r="X715" s="9"/>
      <c r="Y715" s="9"/>
      <c r="Z715" s="9"/>
    </row>
    <row r="716" spans="1:26" ht="14.25" customHeight="1" x14ac:dyDescent="0.2">
      <c r="A716" s="9"/>
      <c r="B716" s="9"/>
      <c r="C716" s="9"/>
      <c r="D716" s="9"/>
      <c r="E716" s="9"/>
      <c r="F716" s="9"/>
      <c r="G716" s="9"/>
      <c r="H716" s="9"/>
      <c r="I716" s="9"/>
      <c r="J716" s="9"/>
      <c r="K716" s="9"/>
      <c r="L716" s="9"/>
      <c r="M716" s="9"/>
      <c r="N716" s="9"/>
      <c r="O716" s="9"/>
      <c r="P716" s="9"/>
      <c r="Q716" s="9"/>
      <c r="R716" s="9"/>
      <c r="S716" s="9"/>
      <c r="T716" s="9"/>
      <c r="U716" s="9"/>
      <c r="V716" s="9"/>
      <c r="W716" s="9"/>
      <c r="X716" s="9"/>
      <c r="Y716" s="9"/>
      <c r="Z716" s="9"/>
    </row>
    <row r="717" spans="1:26" ht="14.25" customHeight="1" x14ac:dyDescent="0.2">
      <c r="A717" s="9"/>
      <c r="B717" s="9"/>
      <c r="C717" s="9"/>
      <c r="D717" s="9"/>
      <c r="E717" s="9"/>
      <c r="F717" s="9"/>
      <c r="G717" s="9"/>
      <c r="H717" s="9"/>
      <c r="I717" s="9"/>
      <c r="J717" s="9"/>
      <c r="K717" s="9"/>
      <c r="L717" s="9"/>
      <c r="M717" s="9"/>
      <c r="N717" s="9"/>
      <c r="O717" s="9"/>
      <c r="P717" s="9"/>
      <c r="Q717" s="9"/>
      <c r="R717" s="9"/>
      <c r="S717" s="9"/>
      <c r="T717" s="9"/>
      <c r="U717" s="9"/>
      <c r="V717" s="9"/>
      <c r="W717" s="9"/>
      <c r="X717" s="9"/>
      <c r="Y717" s="9"/>
      <c r="Z717" s="9"/>
    </row>
    <row r="718" spans="1:26" ht="14.25" customHeight="1" x14ac:dyDescent="0.2">
      <c r="A718" s="9"/>
      <c r="B718" s="9"/>
      <c r="C718" s="9"/>
      <c r="D718" s="9"/>
      <c r="E718" s="9"/>
      <c r="F718" s="9"/>
      <c r="G718" s="9"/>
      <c r="H718" s="9"/>
      <c r="I718" s="9"/>
      <c r="J718" s="9"/>
      <c r="K718" s="9"/>
      <c r="L718" s="9"/>
      <c r="M718" s="9"/>
      <c r="N718" s="9"/>
      <c r="O718" s="9"/>
      <c r="P718" s="9"/>
      <c r="Q718" s="9"/>
      <c r="R718" s="9"/>
      <c r="S718" s="9"/>
      <c r="T718" s="9"/>
      <c r="U718" s="9"/>
      <c r="V718" s="9"/>
      <c r="W718" s="9"/>
      <c r="X718" s="9"/>
      <c r="Y718" s="9"/>
      <c r="Z718" s="9"/>
    </row>
    <row r="719" spans="1:26" ht="14.25" customHeight="1" x14ac:dyDescent="0.2">
      <c r="A719" s="9"/>
      <c r="B719" s="9"/>
      <c r="C719" s="9"/>
      <c r="D719" s="9"/>
      <c r="E719" s="9"/>
      <c r="F719" s="9"/>
      <c r="G719" s="9"/>
      <c r="H719" s="9"/>
      <c r="I719" s="9"/>
      <c r="J719" s="9"/>
      <c r="K719" s="9"/>
      <c r="L719" s="9"/>
      <c r="M719" s="9"/>
      <c r="N719" s="9"/>
      <c r="O719" s="9"/>
      <c r="P719" s="9"/>
      <c r="Q719" s="9"/>
      <c r="R719" s="9"/>
      <c r="S719" s="9"/>
      <c r="T719" s="9"/>
      <c r="U719" s="9"/>
      <c r="V719" s="9"/>
      <c r="W719" s="9"/>
      <c r="X719" s="9"/>
      <c r="Y719" s="9"/>
      <c r="Z719" s="9"/>
    </row>
    <row r="720" spans="1:26" ht="14.25" customHeight="1" x14ac:dyDescent="0.2">
      <c r="A720" s="9"/>
      <c r="B720" s="9"/>
      <c r="C720" s="9"/>
      <c r="D720" s="9"/>
      <c r="E720" s="9"/>
      <c r="F720" s="9"/>
      <c r="G720" s="9"/>
      <c r="H720" s="9"/>
      <c r="I720" s="9"/>
      <c r="J720" s="9"/>
      <c r="K720" s="9"/>
      <c r="L720" s="9"/>
      <c r="M720" s="9"/>
      <c r="N720" s="9"/>
      <c r="O720" s="9"/>
      <c r="P720" s="9"/>
      <c r="Q720" s="9"/>
      <c r="R720" s="9"/>
      <c r="S720" s="9"/>
      <c r="T720" s="9"/>
      <c r="U720" s="9"/>
      <c r="V720" s="9"/>
      <c r="W720" s="9"/>
      <c r="X720" s="9"/>
      <c r="Y720" s="9"/>
      <c r="Z720" s="9"/>
    </row>
    <row r="721" spans="1:26" ht="14.25" customHeight="1" x14ac:dyDescent="0.2">
      <c r="A721" s="9"/>
      <c r="B721" s="9"/>
      <c r="C721" s="9"/>
      <c r="D721" s="9"/>
      <c r="E721" s="9"/>
      <c r="F721" s="9"/>
      <c r="G721" s="9"/>
      <c r="H721" s="9"/>
      <c r="I721" s="9"/>
      <c r="J721" s="9"/>
      <c r="K721" s="9"/>
      <c r="L721" s="9"/>
      <c r="M721" s="9"/>
      <c r="N721" s="9"/>
      <c r="O721" s="9"/>
      <c r="P721" s="9"/>
      <c r="Q721" s="9"/>
      <c r="R721" s="9"/>
      <c r="S721" s="9"/>
      <c r="T721" s="9"/>
      <c r="U721" s="9"/>
      <c r="V721" s="9"/>
      <c r="W721" s="9"/>
      <c r="X721" s="9"/>
      <c r="Y721" s="9"/>
      <c r="Z721" s="9"/>
    </row>
    <row r="722" spans="1:26" ht="14.25" customHeight="1" x14ac:dyDescent="0.2">
      <c r="A722" s="9"/>
      <c r="B722" s="9"/>
      <c r="C722" s="9"/>
      <c r="D722" s="9"/>
      <c r="E722" s="9"/>
      <c r="F722" s="9"/>
      <c r="G722" s="9"/>
      <c r="H722" s="9"/>
      <c r="I722" s="9"/>
      <c r="J722" s="9"/>
      <c r="K722" s="9"/>
      <c r="L722" s="9"/>
      <c r="M722" s="9"/>
      <c r="N722" s="9"/>
      <c r="O722" s="9"/>
      <c r="P722" s="9"/>
      <c r="Q722" s="9"/>
      <c r="R722" s="9"/>
      <c r="S722" s="9"/>
      <c r="T722" s="9"/>
      <c r="U722" s="9"/>
      <c r="V722" s="9"/>
      <c r="W722" s="9"/>
      <c r="X722" s="9"/>
      <c r="Y722" s="9"/>
      <c r="Z722" s="9"/>
    </row>
    <row r="723" spans="1:26" ht="14.25" customHeight="1" x14ac:dyDescent="0.2">
      <c r="A723" s="9"/>
      <c r="B723" s="9"/>
      <c r="C723" s="9"/>
      <c r="D723" s="9"/>
      <c r="E723" s="9"/>
      <c r="F723" s="9"/>
      <c r="G723" s="9"/>
      <c r="H723" s="9"/>
      <c r="I723" s="9"/>
      <c r="J723" s="9"/>
      <c r="K723" s="9"/>
      <c r="L723" s="9"/>
      <c r="M723" s="9"/>
      <c r="N723" s="9"/>
      <c r="O723" s="9"/>
      <c r="P723" s="9"/>
      <c r="Q723" s="9"/>
      <c r="R723" s="9"/>
      <c r="S723" s="9"/>
      <c r="T723" s="9"/>
      <c r="U723" s="9"/>
      <c r="V723" s="9"/>
      <c r="W723" s="9"/>
      <c r="X723" s="9"/>
      <c r="Y723" s="9"/>
      <c r="Z723" s="9"/>
    </row>
    <row r="724" spans="1:26" ht="14.25" customHeight="1" x14ac:dyDescent="0.2">
      <c r="A724" s="9"/>
      <c r="B724" s="9"/>
      <c r="C724" s="9"/>
      <c r="D724" s="9"/>
      <c r="E724" s="9"/>
      <c r="F724" s="9"/>
      <c r="G724" s="9"/>
      <c r="H724" s="9"/>
      <c r="I724" s="9"/>
      <c r="J724" s="9"/>
      <c r="K724" s="9"/>
      <c r="L724" s="9"/>
      <c r="M724" s="9"/>
      <c r="N724" s="9"/>
      <c r="O724" s="9"/>
      <c r="P724" s="9"/>
      <c r="Q724" s="9"/>
      <c r="R724" s="9"/>
      <c r="S724" s="9"/>
      <c r="T724" s="9"/>
      <c r="U724" s="9"/>
      <c r="V724" s="9"/>
      <c r="W724" s="9"/>
      <c r="X724" s="9"/>
      <c r="Y724" s="9"/>
      <c r="Z724" s="9"/>
    </row>
    <row r="725" spans="1:26" ht="14.25" customHeight="1" x14ac:dyDescent="0.2">
      <c r="A725" s="9"/>
      <c r="B725" s="9"/>
      <c r="C725" s="9"/>
      <c r="D725" s="9"/>
      <c r="E725" s="9"/>
      <c r="F725" s="9"/>
      <c r="G725" s="9"/>
      <c r="H725" s="9"/>
      <c r="I725" s="9"/>
      <c r="J725" s="9"/>
      <c r="K725" s="9"/>
      <c r="L725" s="9"/>
      <c r="M725" s="9"/>
      <c r="N725" s="9"/>
      <c r="O725" s="9"/>
      <c r="P725" s="9"/>
      <c r="Q725" s="9"/>
      <c r="R725" s="9"/>
      <c r="S725" s="9"/>
      <c r="T725" s="9"/>
      <c r="U725" s="9"/>
      <c r="V725" s="9"/>
      <c r="W725" s="9"/>
      <c r="X725" s="9"/>
      <c r="Y725" s="9"/>
      <c r="Z725" s="9"/>
    </row>
    <row r="726" spans="1:26" ht="14.25" customHeight="1" x14ac:dyDescent="0.2">
      <c r="A726" s="9"/>
      <c r="B726" s="9"/>
      <c r="C726" s="9"/>
      <c r="D726" s="9"/>
      <c r="E726" s="9"/>
      <c r="F726" s="9"/>
      <c r="G726" s="9"/>
      <c r="H726" s="9"/>
      <c r="I726" s="9"/>
      <c r="J726" s="9"/>
      <c r="K726" s="9"/>
      <c r="L726" s="9"/>
      <c r="M726" s="9"/>
      <c r="N726" s="9"/>
      <c r="O726" s="9"/>
      <c r="P726" s="9"/>
      <c r="Q726" s="9"/>
      <c r="R726" s="9"/>
      <c r="S726" s="9"/>
      <c r="T726" s="9"/>
      <c r="U726" s="9"/>
      <c r="V726" s="9"/>
      <c r="W726" s="9"/>
      <c r="X726" s="9"/>
      <c r="Y726" s="9"/>
      <c r="Z726" s="9"/>
    </row>
    <row r="727" spans="1:26" ht="14.25" customHeight="1" x14ac:dyDescent="0.2">
      <c r="A727" s="9"/>
      <c r="B727" s="9"/>
      <c r="C727" s="9"/>
      <c r="D727" s="9"/>
      <c r="E727" s="9"/>
      <c r="F727" s="9"/>
      <c r="G727" s="9"/>
      <c r="H727" s="9"/>
      <c r="I727" s="9"/>
      <c r="J727" s="9"/>
      <c r="K727" s="9"/>
      <c r="L727" s="9"/>
      <c r="M727" s="9"/>
      <c r="N727" s="9"/>
      <c r="O727" s="9"/>
      <c r="P727" s="9"/>
      <c r="Q727" s="9"/>
      <c r="R727" s="9"/>
      <c r="S727" s="9"/>
      <c r="T727" s="9"/>
      <c r="U727" s="9"/>
      <c r="V727" s="9"/>
      <c r="W727" s="9"/>
      <c r="X727" s="9"/>
      <c r="Y727" s="9"/>
      <c r="Z727" s="9"/>
    </row>
    <row r="728" spans="1:26" ht="14.25" customHeight="1" x14ac:dyDescent="0.2">
      <c r="A728" s="9"/>
      <c r="B728" s="9"/>
      <c r="C728" s="9"/>
      <c r="D728" s="9"/>
      <c r="E728" s="9"/>
      <c r="F728" s="9"/>
      <c r="G728" s="9"/>
      <c r="H728" s="9"/>
      <c r="I728" s="9"/>
      <c r="J728" s="9"/>
      <c r="K728" s="9"/>
      <c r="L728" s="9"/>
      <c r="M728" s="9"/>
      <c r="N728" s="9"/>
      <c r="O728" s="9"/>
      <c r="P728" s="9"/>
      <c r="Q728" s="9"/>
      <c r="R728" s="9"/>
      <c r="S728" s="9"/>
      <c r="T728" s="9"/>
      <c r="U728" s="9"/>
      <c r="V728" s="9"/>
      <c r="W728" s="9"/>
      <c r="X728" s="9"/>
      <c r="Y728" s="9"/>
      <c r="Z728" s="9"/>
    </row>
    <row r="729" spans="1:26" ht="14.25" customHeight="1" x14ac:dyDescent="0.2">
      <c r="A729" s="9"/>
      <c r="B729" s="9"/>
      <c r="C729" s="9"/>
      <c r="D729" s="9"/>
      <c r="E729" s="9"/>
      <c r="F729" s="9"/>
      <c r="G729" s="9"/>
      <c r="H729" s="9"/>
      <c r="I729" s="9"/>
      <c r="J729" s="9"/>
      <c r="K729" s="9"/>
      <c r="L729" s="9"/>
      <c r="M729" s="9"/>
      <c r="N729" s="9"/>
      <c r="O729" s="9"/>
      <c r="P729" s="9"/>
      <c r="Q729" s="9"/>
      <c r="R729" s="9"/>
      <c r="S729" s="9"/>
      <c r="T729" s="9"/>
      <c r="U729" s="9"/>
      <c r="V729" s="9"/>
      <c r="W729" s="9"/>
      <c r="X729" s="9"/>
      <c r="Y729" s="9"/>
      <c r="Z729" s="9"/>
    </row>
    <row r="730" spans="1:26" ht="14.25" customHeight="1" x14ac:dyDescent="0.2">
      <c r="A730" s="9"/>
      <c r="B730" s="9"/>
      <c r="C730" s="9"/>
      <c r="D730" s="9"/>
      <c r="E730" s="9"/>
      <c r="F730" s="9"/>
      <c r="G730" s="9"/>
      <c r="H730" s="9"/>
      <c r="I730" s="9"/>
      <c r="J730" s="9"/>
      <c r="K730" s="9"/>
      <c r="L730" s="9"/>
      <c r="M730" s="9"/>
      <c r="N730" s="9"/>
      <c r="O730" s="9"/>
      <c r="P730" s="9"/>
      <c r="Q730" s="9"/>
      <c r="R730" s="9"/>
      <c r="S730" s="9"/>
      <c r="T730" s="9"/>
      <c r="U730" s="9"/>
      <c r="V730" s="9"/>
      <c r="W730" s="9"/>
      <c r="X730" s="9"/>
      <c r="Y730" s="9"/>
      <c r="Z730" s="9"/>
    </row>
    <row r="731" spans="1:26" ht="14.25" customHeight="1" x14ac:dyDescent="0.2">
      <c r="A731" s="9"/>
      <c r="B731" s="9"/>
      <c r="C731" s="9"/>
      <c r="D731" s="9"/>
      <c r="E731" s="9"/>
      <c r="F731" s="9"/>
      <c r="G731" s="9"/>
      <c r="H731" s="9"/>
      <c r="I731" s="9"/>
      <c r="J731" s="9"/>
      <c r="K731" s="9"/>
      <c r="L731" s="9"/>
      <c r="M731" s="9"/>
      <c r="N731" s="9"/>
      <c r="O731" s="9"/>
      <c r="P731" s="9"/>
      <c r="Q731" s="9"/>
      <c r="R731" s="9"/>
      <c r="S731" s="9"/>
      <c r="T731" s="9"/>
      <c r="U731" s="9"/>
      <c r="V731" s="9"/>
      <c r="W731" s="9"/>
      <c r="X731" s="9"/>
      <c r="Y731" s="9"/>
      <c r="Z731" s="9"/>
    </row>
    <row r="732" spans="1:26" ht="14.25" customHeight="1" x14ac:dyDescent="0.2">
      <c r="A732" s="9"/>
      <c r="B732" s="9"/>
      <c r="C732" s="9"/>
      <c r="D732" s="9"/>
      <c r="E732" s="9"/>
      <c r="F732" s="9"/>
      <c r="G732" s="9"/>
      <c r="H732" s="9"/>
      <c r="I732" s="9"/>
      <c r="J732" s="9"/>
      <c r="K732" s="9"/>
      <c r="L732" s="9"/>
      <c r="M732" s="9"/>
      <c r="N732" s="9"/>
      <c r="O732" s="9"/>
      <c r="P732" s="9"/>
      <c r="Q732" s="9"/>
      <c r="R732" s="9"/>
      <c r="S732" s="9"/>
      <c r="T732" s="9"/>
      <c r="U732" s="9"/>
      <c r="V732" s="9"/>
      <c r="W732" s="9"/>
      <c r="X732" s="9"/>
      <c r="Y732" s="9"/>
      <c r="Z732" s="9"/>
    </row>
    <row r="733" spans="1:26" ht="14.25" customHeight="1" x14ac:dyDescent="0.2">
      <c r="A733" s="9"/>
      <c r="B733" s="9"/>
      <c r="C733" s="9"/>
      <c r="D733" s="9"/>
      <c r="E733" s="9"/>
      <c r="F733" s="9"/>
      <c r="G733" s="9"/>
      <c r="H733" s="9"/>
      <c r="I733" s="9"/>
      <c r="J733" s="9"/>
      <c r="K733" s="9"/>
      <c r="L733" s="9"/>
      <c r="M733" s="9"/>
      <c r="N733" s="9"/>
      <c r="O733" s="9"/>
      <c r="P733" s="9"/>
      <c r="Q733" s="9"/>
      <c r="R733" s="9"/>
      <c r="S733" s="9"/>
      <c r="T733" s="9"/>
      <c r="U733" s="9"/>
      <c r="V733" s="9"/>
      <c r="W733" s="9"/>
      <c r="X733" s="9"/>
      <c r="Y733" s="9"/>
      <c r="Z733" s="9"/>
    </row>
    <row r="734" spans="1:26" ht="14.25" customHeight="1" x14ac:dyDescent="0.2">
      <c r="A734" s="9"/>
      <c r="B734" s="9"/>
      <c r="C734" s="9"/>
      <c r="D734" s="9"/>
      <c r="E734" s="9"/>
      <c r="F734" s="9"/>
      <c r="G734" s="9"/>
      <c r="H734" s="9"/>
      <c r="I734" s="9"/>
      <c r="J734" s="9"/>
      <c r="K734" s="9"/>
      <c r="L734" s="9"/>
      <c r="M734" s="9"/>
      <c r="N734" s="9"/>
      <c r="O734" s="9"/>
      <c r="P734" s="9"/>
      <c r="Q734" s="9"/>
      <c r="R734" s="9"/>
      <c r="S734" s="9"/>
      <c r="T734" s="9"/>
      <c r="U734" s="9"/>
      <c r="V734" s="9"/>
      <c r="W734" s="9"/>
      <c r="X734" s="9"/>
      <c r="Y734" s="9"/>
      <c r="Z734" s="9"/>
    </row>
    <row r="735" spans="1:26" ht="14.25" customHeight="1" x14ac:dyDescent="0.2">
      <c r="A735" s="9"/>
      <c r="B735" s="9"/>
      <c r="C735" s="9"/>
      <c r="D735" s="9"/>
      <c r="E735" s="9"/>
      <c r="F735" s="9"/>
      <c r="G735" s="9"/>
      <c r="H735" s="9"/>
      <c r="I735" s="9"/>
      <c r="J735" s="9"/>
      <c r="K735" s="9"/>
      <c r="L735" s="9"/>
      <c r="M735" s="9"/>
      <c r="N735" s="9"/>
      <c r="O735" s="9"/>
      <c r="P735" s="9"/>
      <c r="Q735" s="9"/>
      <c r="R735" s="9"/>
      <c r="S735" s="9"/>
      <c r="T735" s="9"/>
      <c r="U735" s="9"/>
      <c r="V735" s="9"/>
      <c r="W735" s="9"/>
      <c r="X735" s="9"/>
      <c r="Y735" s="9"/>
      <c r="Z735" s="9"/>
    </row>
    <row r="736" spans="1:26" ht="14.25" customHeight="1" x14ac:dyDescent="0.2">
      <c r="A736" s="9"/>
      <c r="B736" s="9"/>
      <c r="C736" s="9"/>
      <c r="D736" s="9"/>
      <c r="E736" s="9"/>
      <c r="F736" s="9"/>
      <c r="G736" s="9"/>
      <c r="H736" s="9"/>
      <c r="I736" s="9"/>
      <c r="J736" s="9"/>
      <c r="K736" s="9"/>
      <c r="L736" s="9"/>
      <c r="M736" s="9"/>
      <c r="N736" s="9"/>
      <c r="O736" s="9"/>
      <c r="P736" s="9"/>
      <c r="Q736" s="9"/>
      <c r="R736" s="9"/>
      <c r="S736" s="9"/>
      <c r="T736" s="9"/>
      <c r="U736" s="9"/>
      <c r="V736" s="9"/>
      <c r="W736" s="9"/>
      <c r="X736" s="9"/>
      <c r="Y736" s="9"/>
      <c r="Z736" s="9"/>
    </row>
    <row r="737" spans="1:26" ht="14.25" customHeight="1" x14ac:dyDescent="0.2">
      <c r="A737" s="9"/>
      <c r="B737" s="9"/>
      <c r="C737" s="9"/>
      <c r="D737" s="9"/>
      <c r="E737" s="9"/>
      <c r="F737" s="9"/>
      <c r="G737" s="9"/>
      <c r="H737" s="9"/>
      <c r="I737" s="9"/>
      <c r="J737" s="9"/>
      <c r="K737" s="9"/>
      <c r="L737" s="9"/>
      <c r="M737" s="9"/>
      <c r="N737" s="9"/>
      <c r="O737" s="9"/>
      <c r="P737" s="9"/>
      <c r="Q737" s="9"/>
      <c r="R737" s="9"/>
      <c r="S737" s="9"/>
      <c r="T737" s="9"/>
      <c r="U737" s="9"/>
      <c r="V737" s="9"/>
      <c r="W737" s="9"/>
      <c r="X737" s="9"/>
      <c r="Y737" s="9"/>
      <c r="Z737" s="9"/>
    </row>
    <row r="738" spans="1:26" ht="14.25" customHeight="1" x14ac:dyDescent="0.2">
      <c r="A738" s="9"/>
      <c r="B738" s="9"/>
      <c r="C738" s="9"/>
      <c r="D738" s="9"/>
      <c r="E738" s="9"/>
      <c r="F738" s="9"/>
      <c r="G738" s="9"/>
      <c r="H738" s="9"/>
      <c r="I738" s="9"/>
      <c r="J738" s="9"/>
      <c r="K738" s="9"/>
      <c r="L738" s="9"/>
      <c r="M738" s="9"/>
      <c r="N738" s="9"/>
      <c r="O738" s="9"/>
      <c r="P738" s="9"/>
      <c r="Q738" s="9"/>
      <c r="R738" s="9"/>
      <c r="S738" s="9"/>
      <c r="T738" s="9"/>
      <c r="U738" s="9"/>
      <c r="V738" s="9"/>
      <c r="W738" s="9"/>
      <c r="X738" s="9"/>
      <c r="Y738" s="9"/>
      <c r="Z738" s="9"/>
    </row>
    <row r="739" spans="1:26" ht="14.25" customHeight="1" x14ac:dyDescent="0.2">
      <c r="A739" s="9"/>
      <c r="B739" s="9"/>
      <c r="C739" s="9"/>
      <c r="D739" s="9"/>
      <c r="E739" s="9"/>
      <c r="F739" s="9"/>
      <c r="G739" s="9"/>
      <c r="H739" s="9"/>
      <c r="I739" s="9"/>
      <c r="J739" s="9"/>
      <c r="K739" s="9"/>
      <c r="L739" s="9"/>
      <c r="M739" s="9"/>
      <c r="N739" s="9"/>
      <c r="O739" s="9"/>
      <c r="P739" s="9"/>
      <c r="Q739" s="9"/>
      <c r="R739" s="9"/>
      <c r="S739" s="9"/>
      <c r="T739" s="9"/>
      <c r="U739" s="9"/>
      <c r="V739" s="9"/>
      <c r="W739" s="9"/>
      <c r="X739" s="9"/>
      <c r="Y739" s="9"/>
      <c r="Z739" s="9"/>
    </row>
    <row r="740" spans="1:26" ht="14.25" customHeight="1" x14ac:dyDescent="0.2">
      <c r="A740" s="9"/>
      <c r="B740" s="9"/>
      <c r="C740" s="9"/>
      <c r="D740" s="9"/>
      <c r="E740" s="9"/>
      <c r="F740" s="9"/>
      <c r="G740" s="9"/>
      <c r="H740" s="9"/>
      <c r="I740" s="9"/>
      <c r="J740" s="9"/>
      <c r="K740" s="9"/>
      <c r="L740" s="9"/>
      <c r="M740" s="9"/>
      <c r="N740" s="9"/>
      <c r="O740" s="9"/>
      <c r="P740" s="9"/>
      <c r="Q740" s="9"/>
      <c r="R740" s="9"/>
      <c r="S740" s="9"/>
      <c r="T740" s="9"/>
      <c r="U740" s="9"/>
      <c r="V740" s="9"/>
      <c r="W740" s="9"/>
      <c r="X740" s="9"/>
      <c r="Y740" s="9"/>
      <c r="Z740" s="9"/>
    </row>
    <row r="741" spans="1:26" ht="14.25" customHeight="1" x14ac:dyDescent="0.2">
      <c r="A741" s="9"/>
      <c r="B741" s="9"/>
      <c r="C741" s="9"/>
      <c r="D741" s="9"/>
      <c r="E741" s="9"/>
      <c r="F741" s="9"/>
      <c r="G741" s="9"/>
      <c r="H741" s="9"/>
      <c r="I741" s="9"/>
      <c r="J741" s="9"/>
      <c r="K741" s="9"/>
      <c r="L741" s="9"/>
      <c r="M741" s="9"/>
      <c r="N741" s="9"/>
      <c r="O741" s="9"/>
      <c r="P741" s="9"/>
      <c r="Q741" s="9"/>
      <c r="R741" s="9"/>
      <c r="S741" s="9"/>
      <c r="T741" s="9"/>
      <c r="U741" s="9"/>
      <c r="V741" s="9"/>
      <c r="W741" s="9"/>
      <c r="X741" s="9"/>
      <c r="Y741" s="9"/>
      <c r="Z741" s="9"/>
    </row>
    <row r="742" spans="1:26" ht="14.25" customHeight="1" x14ac:dyDescent="0.2">
      <c r="A742" s="9"/>
      <c r="B742" s="9"/>
      <c r="C742" s="9"/>
      <c r="D742" s="9"/>
      <c r="E742" s="9"/>
      <c r="F742" s="9"/>
      <c r="G742" s="9"/>
      <c r="H742" s="9"/>
      <c r="I742" s="9"/>
      <c r="J742" s="9"/>
      <c r="K742" s="9"/>
      <c r="L742" s="9"/>
      <c r="M742" s="9"/>
      <c r="N742" s="9"/>
      <c r="O742" s="9"/>
      <c r="P742" s="9"/>
      <c r="Q742" s="9"/>
      <c r="R742" s="9"/>
      <c r="S742" s="9"/>
      <c r="T742" s="9"/>
      <c r="U742" s="9"/>
      <c r="V742" s="9"/>
      <c r="W742" s="9"/>
      <c r="X742" s="9"/>
      <c r="Y742" s="9"/>
      <c r="Z742" s="9"/>
    </row>
    <row r="743" spans="1:26" ht="14.25" customHeight="1" x14ac:dyDescent="0.2">
      <c r="A743" s="9"/>
      <c r="B743" s="9"/>
      <c r="C743" s="9"/>
      <c r="D743" s="9"/>
      <c r="E743" s="9"/>
      <c r="F743" s="9"/>
      <c r="G743" s="9"/>
      <c r="H743" s="9"/>
      <c r="I743" s="9"/>
      <c r="J743" s="9"/>
      <c r="K743" s="9"/>
      <c r="L743" s="9"/>
      <c r="M743" s="9"/>
      <c r="N743" s="9"/>
      <c r="O743" s="9"/>
      <c r="P743" s="9"/>
      <c r="Q743" s="9"/>
      <c r="R743" s="9"/>
      <c r="S743" s="9"/>
      <c r="T743" s="9"/>
      <c r="U743" s="9"/>
      <c r="V743" s="9"/>
      <c r="W743" s="9"/>
      <c r="X743" s="9"/>
      <c r="Y743" s="9"/>
      <c r="Z743" s="9"/>
    </row>
    <row r="744" spans="1:26" ht="14.25" customHeight="1" x14ac:dyDescent="0.2">
      <c r="A744" s="9"/>
      <c r="B744" s="9"/>
      <c r="C744" s="9"/>
      <c r="D744" s="9"/>
      <c r="E744" s="9"/>
      <c r="F744" s="9"/>
      <c r="G744" s="9"/>
      <c r="H744" s="9"/>
      <c r="I744" s="9"/>
      <c r="J744" s="9"/>
      <c r="K744" s="9"/>
      <c r="L744" s="9"/>
      <c r="M744" s="9"/>
      <c r="N744" s="9"/>
      <c r="O744" s="9"/>
      <c r="P744" s="9"/>
      <c r="Q744" s="9"/>
      <c r="R744" s="9"/>
      <c r="S744" s="9"/>
      <c r="T744" s="9"/>
      <c r="U744" s="9"/>
      <c r="V744" s="9"/>
      <c r="W744" s="9"/>
      <c r="X744" s="9"/>
      <c r="Y744" s="9"/>
      <c r="Z744" s="9"/>
    </row>
    <row r="745" spans="1:26" ht="14.25" customHeight="1" x14ac:dyDescent="0.2">
      <c r="A745" s="9"/>
      <c r="B745" s="9"/>
      <c r="C745" s="9"/>
      <c r="D745" s="9"/>
      <c r="E745" s="9"/>
      <c r="F745" s="9"/>
      <c r="G745" s="9"/>
      <c r="H745" s="9"/>
      <c r="I745" s="9"/>
      <c r="J745" s="9"/>
      <c r="K745" s="9"/>
      <c r="L745" s="9"/>
      <c r="M745" s="9"/>
      <c r="N745" s="9"/>
      <c r="O745" s="9"/>
      <c r="P745" s="9"/>
      <c r="Q745" s="9"/>
      <c r="R745" s="9"/>
      <c r="S745" s="9"/>
      <c r="T745" s="9"/>
      <c r="U745" s="9"/>
      <c r="V745" s="9"/>
      <c r="W745" s="9"/>
      <c r="X745" s="9"/>
      <c r="Y745" s="9"/>
      <c r="Z745" s="9"/>
    </row>
    <row r="746" spans="1:26" ht="14.25" customHeight="1" x14ac:dyDescent="0.2">
      <c r="A746" s="9"/>
      <c r="B746" s="9"/>
      <c r="C746" s="9"/>
      <c r="D746" s="9"/>
      <c r="E746" s="9"/>
      <c r="F746" s="9"/>
      <c r="G746" s="9"/>
      <c r="H746" s="9"/>
      <c r="I746" s="9"/>
      <c r="J746" s="9"/>
      <c r="K746" s="9"/>
      <c r="L746" s="9"/>
      <c r="M746" s="9"/>
      <c r="N746" s="9"/>
      <c r="O746" s="9"/>
      <c r="P746" s="9"/>
      <c r="Q746" s="9"/>
      <c r="R746" s="9"/>
      <c r="S746" s="9"/>
      <c r="T746" s="9"/>
      <c r="U746" s="9"/>
      <c r="V746" s="9"/>
      <c r="W746" s="9"/>
      <c r="X746" s="9"/>
      <c r="Y746" s="9"/>
      <c r="Z746" s="9"/>
    </row>
    <row r="747" spans="1:26" ht="14.25" customHeight="1" x14ac:dyDescent="0.2">
      <c r="A747" s="9"/>
      <c r="B747" s="9"/>
      <c r="C747" s="9"/>
      <c r="D747" s="9"/>
      <c r="E747" s="9"/>
      <c r="F747" s="9"/>
      <c r="G747" s="9"/>
      <c r="H747" s="9"/>
      <c r="I747" s="9"/>
      <c r="J747" s="9"/>
      <c r="K747" s="9"/>
      <c r="L747" s="9"/>
      <c r="M747" s="9"/>
      <c r="N747" s="9"/>
      <c r="O747" s="9"/>
      <c r="P747" s="9"/>
      <c r="Q747" s="9"/>
      <c r="R747" s="9"/>
      <c r="S747" s="9"/>
      <c r="T747" s="9"/>
      <c r="U747" s="9"/>
      <c r="V747" s="9"/>
      <c r="W747" s="9"/>
      <c r="X747" s="9"/>
      <c r="Y747" s="9"/>
      <c r="Z747" s="9"/>
    </row>
    <row r="748" spans="1:26" ht="14.25" customHeight="1" x14ac:dyDescent="0.2">
      <c r="A748" s="9"/>
      <c r="B748" s="9"/>
      <c r="C748" s="9"/>
      <c r="D748" s="9"/>
      <c r="E748" s="9"/>
      <c r="F748" s="9"/>
      <c r="G748" s="9"/>
      <c r="H748" s="9"/>
      <c r="I748" s="9"/>
      <c r="J748" s="9"/>
      <c r="K748" s="9"/>
      <c r="L748" s="9"/>
      <c r="M748" s="9"/>
      <c r="N748" s="9"/>
      <c r="O748" s="9"/>
      <c r="P748" s="9"/>
      <c r="Q748" s="9"/>
      <c r="R748" s="9"/>
      <c r="S748" s="9"/>
      <c r="T748" s="9"/>
      <c r="U748" s="9"/>
      <c r="V748" s="9"/>
      <c r="W748" s="9"/>
      <c r="X748" s="9"/>
      <c r="Y748" s="9"/>
      <c r="Z748" s="9"/>
    </row>
    <row r="749" spans="1:26" ht="14.25" customHeight="1" x14ac:dyDescent="0.2">
      <c r="A749" s="9"/>
      <c r="B749" s="9"/>
      <c r="C749" s="9"/>
      <c r="D749" s="9"/>
      <c r="E749" s="9"/>
      <c r="F749" s="9"/>
      <c r="G749" s="9"/>
      <c r="H749" s="9"/>
      <c r="I749" s="9"/>
      <c r="J749" s="9"/>
      <c r="K749" s="9"/>
      <c r="L749" s="9"/>
      <c r="M749" s="9"/>
      <c r="N749" s="9"/>
      <c r="O749" s="9"/>
      <c r="P749" s="9"/>
      <c r="Q749" s="9"/>
      <c r="R749" s="9"/>
      <c r="S749" s="9"/>
      <c r="T749" s="9"/>
      <c r="U749" s="9"/>
      <c r="V749" s="9"/>
      <c r="W749" s="9"/>
      <c r="X749" s="9"/>
      <c r="Y749" s="9"/>
      <c r="Z749" s="9"/>
    </row>
    <row r="750" spans="1:26" ht="14.25" customHeight="1" x14ac:dyDescent="0.2">
      <c r="A750" s="9"/>
      <c r="B750" s="9"/>
      <c r="C750" s="9"/>
      <c r="D750" s="9"/>
      <c r="E750" s="9"/>
      <c r="F750" s="9"/>
      <c r="G750" s="9"/>
      <c r="H750" s="9"/>
      <c r="I750" s="9"/>
      <c r="J750" s="9"/>
      <c r="K750" s="9"/>
      <c r="L750" s="9"/>
      <c r="M750" s="9"/>
      <c r="N750" s="9"/>
      <c r="O750" s="9"/>
      <c r="P750" s="9"/>
      <c r="Q750" s="9"/>
      <c r="R750" s="9"/>
      <c r="S750" s="9"/>
      <c r="T750" s="9"/>
      <c r="U750" s="9"/>
      <c r="V750" s="9"/>
      <c r="W750" s="9"/>
      <c r="X750" s="9"/>
      <c r="Y750" s="9"/>
      <c r="Z750" s="9"/>
    </row>
    <row r="751" spans="1:26" ht="14.25" customHeight="1" x14ac:dyDescent="0.2">
      <c r="A751" s="9"/>
      <c r="B751" s="9"/>
      <c r="C751" s="9"/>
      <c r="D751" s="9"/>
      <c r="E751" s="9"/>
      <c r="F751" s="9"/>
      <c r="G751" s="9"/>
      <c r="H751" s="9"/>
      <c r="I751" s="9"/>
      <c r="J751" s="9"/>
      <c r="K751" s="9"/>
      <c r="L751" s="9"/>
      <c r="M751" s="9"/>
      <c r="N751" s="9"/>
      <c r="O751" s="9"/>
      <c r="P751" s="9"/>
      <c r="Q751" s="9"/>
      <c r="R751" s="9"/>
      <c r="S751" s="9"/>
      <c r="T751" s="9"/>
      <c r="U751" s="9"/>
      <c r="V751" s="9"/>
      <c r="W751" s="9"/>
      <c r="X751" s="9"/>
      <c r="Y751" s="9"/>
      <c r="Z751" s="9"/>
    </row>
    <row r="752" spans="1:26" ht="14.25" customHeight="1" x14ac:dyDescent="0.2">
      <c r="A752" s="9"/>
      <c r="B752" s="9"/>
      <c r="C752" s="9"/>
      <c r="D752" s="9"/>
      <c r="E752" s="9"/>
      <c r="F752" s="9"/>
      <c r="G752" s="9"/>
      <c r="H752" s="9"/>
      <c r="I752" s="9"/>
      <c r="J752" s="9"/>
      <c r="K752" s="9"/>
      <c r="L752" s="9"/>
      <c r="M752" s="9"/>
      <c r="N752" s="9"/>
      <c r="O752" s="9"/>
      <c r="P752" s="9"/>
      <c r="Q752" s="9"/>
      <c r="R752" s="9"/>
      <c r="S752" s="9"/>
      <c r="T752" s="9"/>
      <c r="U752" s="9"/>
      <c r="V752" s="9"/>
      <c r="W752" s="9"/>
      <c r="X752" s="9"/>
      <c r="Y752" s="9"/>
      <c r="Z752" s="9"/>
    </row>
    <row r="753" spans="1:26" ht="14.25" customHeight="1" x14ac:dyDescent="0.2">
      <c r="A753" s="9"/>
      <c r="B753" s="9"/>
      <c r="C753" s="9"/>
      <c r="D753" s="9"/>
      <c r="E753" s="9"/>
      <c r="F753" s="9"/>
      <c r="G753" s="9"/>
      <c r="H753" s="9"/>
      <c r="I753" s="9"/>
      <c r="J753" s="9"/>
      <c r="K753" s="9"/>
      <c r="L753" s="9"/>
      <c r="M753" s="9"/>
      <c r="N753" s="9"/>
      <c r="O753" s="9"/>
      <c r="P753" s="9"/>
      <c r="Q753" s="9"/>
      <c r="R753" s="9"/>
      <c r="S753" s="9"/>
      <c r="T753" s="9"/>
      <c r="U753" s="9"/>
      <c r="V753" s="9"/>
      <c r="W753" s="9"/>
      <c r="X753" s="9"/>
      <c r="Y753" s="9"/>
      <c r="Z753" s="9"/>
    </row>
    <row r="754" spans="1:26" ht="14.25" customHeight="1" x14ac:dyDescent="0.2">
      <c r="A754" s="9"/>
      <c r="B754" s="9"/>
      <c r="C754" s="9"/>
      <c r="D754" s="9"/>
      <c r="E754" s="9"/>
      <c r="F754" s="9"/>
      <c r="G754" s="9"/>
      <c r="H754" s="9"/>
      <c r="I754" s="9"/>
      <c r="J754" s="9"/>
      <c r="K754" s="9"/>
      <c r="L754" s="9"/>
      <c r="M754" s="9"/>
      <c r="N754" s="9"/>
      <c r="O754" s="9"/>
      <c r="P754" s="9"/>
      <c r="Q754" s="9"/>
      <c r="R754" s="9"/>
      <c r="S754" s="9"/>
      <c r="T754" s="9"/>
      <c r="U754" s="9"/>
      <c r="V754" s="9"/>
      <c r="W754" s="9"/>
      <c r="X754" s="9"/>
      <c r="Y754" s="9"/>
      <c r="Z754" s="9"/>
    </row>
    <row r="755" spans="1:26" ht="14.25" customHeight="1" x14ac:dyDescent="0.2">
      <c r="A755" s="9"/>
      <c r="B755" s="9"/>
      <c r="C755" s="9"/>
      <c r="D755" s="9"/>
      <c r="E755" s="9"/>
      <c r="F755" s="9"/>
      <c r="G755" s="9"/>
      <c r="H755" s="9"/>
      <c r="I755" s="9"/>
      <c r="J755" s="9"/>
      <c r="K755" s="9"/>
      <c r="L755" s="9"/>
      <c r="M755" s="9"/>
      <c r="N755" s="9"/>
      <c r="O755" s="9"/>
      <c r="P755" s="9"/>
      <c r="Q755" s="9"/>
      <c r="R755" s="9"/>
      <c r="S755" s="9"/>
      <c r="T755" s="9"/>
      <c r="U755" s="9"/>
      <c r="V755" s="9"/>
      <c r="W755" s="9"/>
      <c r="X755" s="9"/>
      <c r="Y755" s="9"/>
      <c r="Z755" s="9"/>
    </row>
    <row r="756" spans="1:26" ht="14.25" customHeight="1" x14ac:dyDescent="0.2">
      <c r="A756" s="9"/>
      <c r="B756" s="9"/>
      <c r="C756" s="9"/>
      <c r="D756" s="9"/>
      <c r="E756" s="9"/>
      <c r="F756" s="9"/>
      <c r="G756" s="9"/>
      <c r="H756" s="9"/>
      <c r="I756" s="9"/>
      <c r="J756" s="9"/>
      <c r="K756" s="9"/>
      <c r="L756" s="9"/>
      <c r="M756" s="9"/>
      <c r="N756" s="9"/>
      <c r="O756" s="9"/>
      <c r="P756" s="9"/>
      <c r="Q756" s="9"/>
      <c r="R756" s="9"/>
      <c r="S756" s="9"/>
      <c r="T756" s="9"/>
      <c r="U756" s="9"/>
      <c r="V756" s="9"/>
      <c r="W756" s="9"/>
      <c r="X756" s="9"/>
      <c r="Y756" s="9"/>
      <c r="Z756" s="9"/>
    </row>
    <row r="757" spans="1:26" ht="14.25" customHeight="1" x14ac:dyDescent="0.2">
      <c r="A757" s="9"/>
      <c r="B757" s="9"/>
      <c r="C757" s="9"/>
      <c r="D757" s="9"/>
      <c r="E757" s="9"/>
      <c r="F757" s="9"/>
      <c r="G757" s="9"/>
      <c r="H757" s="9"/>
      <c r="I757" s="9"/>
      <c r="J757" s="9"/>
      <c r="K757" s="9"/>
      <c r="L757" s="9"/>
      <c r="M757" s="9"/>
      <c r="N757" s="9"/>
      <c r="O757" s="9"/>
      <c r="P757" s="9"/>
      <c r="Q757" s="9"/>
      <c r="R757" s="9"/>
      <c r="S757" s="9"/>
      <c r="T757" s="9"/>
      <c r="U757" s="9"/>
      <c r="V757" s="9"/>
      <c r="W757" s="9"/>
      <c r="X757" s="9"/>
      <c r="Y757" s="9"/>
      <c r="Z757" s="9"/>
    </row>
    <row r="758" spans="1:26" ht="14.25" customHeight="1" x14ac:dyDescent="0.2">
      <c r="A758" s="9"/>
      <c r="B758" s="9"/>
      <c r="C758" s="9"/>
      <c r="D758" s="9"/>
      <c r="E758" s="9"/>
      <c r="F758" s="9"/>
      <c r="G758" s="9"/>
      <c r="H758" s="9"/>
      <c r="I758" s="9"/>
      <c r="J758" s="9"/>
      <c r="K758" s="9"/>
      <c r="L758" s="9"/>
      <c r="M758" s="9"/>
      <c r="N758" s="9"/>
      <c r="O758" s="9"/>
      <c r="P758" s="9"/>
      <c r="Q758" s="9"/>
      <c r="R758" s="9"/>
      <c r="S758" s="9"/>
      <c r="T758" s="9"/>
      <c r="U758" s="9"/>
      <c r="V758" s="9"/>
      <c r="W758" s="9"/>
      <c r="X758" s="9"/>
      <c r="Y758" s="9"/>
      <c r="Z758" s="9"/>
    </row>
    <row r="759" spans="1:26" ht="14.25" customHeight="1" x14ac:dyDescent="0.2">
      <c r="A759" s="9"/>
      <c r="B759" s="9"/>
      <c r="C759" s="9"/>
      <c r="D759" s="9"/>
      <c r="E759" s="9"/>
      <c r="F759" s="9"/>
      <c r="G759" s="9"/>
      <c r="H759" s="9"/>
      <c r="I759" s="9"/>
      <c r="J759" s="9"/>
      <c r="K759" s="9"/>
      <c r="L759" s="9"/>
      <c r="M759" s="9"/>
      <c r="N759" s="9"/>
      <c r="O759" s="9"/>
      <c r="P759" s="9"/>
      <c r="Q759" s="9"/>
      <c r="R759" s="9"/>
      <c r="S759" s="9"/>
      <c r="T759" s="9"/>
      <c r="U759" s="9"/>
      <c r="V759" s="9"/>
      <c r="W759" s="9"/>
      <c r="X759" s="9"/>
      <c r="Y759" s="9"/>
      <c r="Z759" s="9"/>
    </row>
    <row r="760" spans="1:26" ht="14.25" customHeight="1" x14ac:dyDescent="0.2">
      <c r="A760" s="9"/>
      <c r="B760" s="9"/>
      <c r="C760" s="9"/>
      <c r="D760" s="9"/>
      <c r="E760" s="9"/>
      <c r="F760" s="9"/>
      <c r="G760" s="9"/>
      <c r="H760" s="9"/>
      <c r="I760" s="9"/>
      <c r="J760" s="9"/>
      <c r="K760" s="9"/>
      <c r="L760" s="9"/>
      <c r="M760" s="9"/>
      <c r="N760" s="9"/>
      <c r="O760" s="9"/>
      <c r="P760" s="9"/>
      <c r="Q760" s="9"/>
      <c r="R760" s="9"/>
      <c r="S760" s="9"/>
      <c r="T760" s="9"/>
      <c r="U760" s="9"/>
      <c r="V760" s="9"/>
      <c r="W760" s="9"/>
      <c r="X760" s="9"/>
      <c r="Y760" s="9"/>
      <c r="Z760" s="9"/>
    </row>
    <row r="761" spans="1:26" ht="14.25" customHeight="1" x14ac:dyDescent="0.2">
      <c r="A761" s="9"/>
      <c r="B761" s="9"/>
      <c r="C761" s="9"/>
      <c r="D761" s="9"/>
      <c r="E761" s="9"/>
      <c r="F761" s="9"/>
      <c r="G761" s="9"/>
      <c r="H761" s="9"/>
      <c r="I761" s="9"/>
      <c r="J761" s="9"/>
      <c r="K761" s="9"/>
      <c r="L761" s="9"/>
      <c r="M761" s="9"/>
      <c r="N761" s="9"/>
      <c r="O761" s="9"/>
      <c r="P761" s="9"/>
      <c r="Q761" s="9"/>
      <c r="R761" s="9"/>
      <c r="S761" s="9"/>
      <c r="T761" s="9"/>
      <c r="U761" s="9"/>
      <c r="V761" s="9"/>
      <c r="W761" s="9"/>
      <c r="X761" s="9"/>
      <c r="Y761" s="9"/>
      <c r="Z761" s="9"/>
    </row>
    <row r="762" spans="1:26" ht="14.25" customHeight="1" x14ac:dyDescent="0.2">
      <c r="A762" s="9"/>
      <c r="B762" s="9"/>
      <c r="C762" s="9"/>
      <c r="D762" s="9"/>
      <c r="E762" s="9"/>
      <c r="F762" s="9"/>
      <c r="G762" s="9"/>
      <c r="H762" s="9"/>
      <c r="I762" s="9"/>
      <c r="J762" s="9"/>
      <c r="K762" s="9"/>
      <c r="L762" s="9"/>
      <c r="M762" s="9"/>
      <c r="N762" s="9"/>
      <c r="O762" s="9"/>
      <c r="P762" s="9"/>
      <c r="Q762" s="9"/>
      <c r="R762" s="9"/>
      <c r="S762" s="9"/>
      <c r="T762" s="9"/>
      <c r="U762" s="9"/>
      <c r="V762" s="9"/>
      <c r="W762" s="9"/>
      <c r="X762" s="9"/>
      <c r="Y762" s="9"/>
      <c r="Z762" s="9"/>
    </row>
    <row r="763" spans="1:26" ht="14.25" customHeight="1" x14ac:dyDescent="0.2">
      <c r="A763" s="9"/>
      <c r="B763" s="9"/>
      <c r="C763" s="9"/>
      <c r="D763" s="9"/>
      <c r="E763" s="9"/>
      <c r="F763" s="9"/>
      <c r="G763" s="9"/>
      <c r="H763" s="9"/>
      <c r="I763" s="9"/>
      <c r="J763" s="9"/>
      <c r="K763" s="9"/>
      <c r="L763" s="9"/>
      <c r="M763" s="9"/>
      <c r="N763" s="9"/>
      <c r="O763" s="9"/>
      <c r="P763" s="9"/>
      <c r="Q763" s="9"/>
      <c r="R763" s="9"/>
      <c r="S763" s="9"/>
      <c r="T763" s="9"/>
      <c r="U763" s="9"/>
      <c r="V763" s="9"/>
      <c r="W763" s="9"/>
      <c r="X763" s="9"/>
      <c r="Y763" s="9"/>
      <c r="Z763" s="9"/>
    </row>
    <row r="764" spans="1:26" ht="14.25" customHeight="1" x14ac:dyDescent="0.2">
      <c r="A764" s="9"/>
      <c r="B764" s="9"/>
      <c r="C764" s="9"/>
      <c r="D764" s="9"/>
      <c r="E764" s="9"/>
      <c r="F764" s="9"/>
      <c r="G764" s="9"/>
      <c r="H764" s="9"/>
      <c r="I764" s="9"/>
      <c r="J764" s="9"/>
      <c r="K764" s="9"/>
      <c r="L764" s="9"/>
      <c r="M764" s="9"/>
      <c r="N764" s="9"/>
      <c r="O764" s="9"/>
      <c r="P764" s="9"/>
      <c r="Q764" s="9"/>
      <c r="R764" s="9"/>
      <c r="S764" s="9"/>
      <c r="T764" s="9"/>
      <c r="U764" s="9"/>
      <c r="V764" s="9"/>
      <c r="W764" s="9"/>
      <c r="X764" s="9"/>
      <c r="Y764" s="9"/>
      <c r="Z764" s="9"/>
    </row>
    <row r="765" spans="1:26" ht="14.25" customHeight="1" x14ac:dyDescent="0.2">
      <c r="A765" s="9"/>
      <c r="B765" s="9"/>
      <c r="C765" s="9"/>
      <c r="D765" s="9"/>
      <c r="E765" s="9"/>
      <c r="F765" s="9"/>
      <c r="G765" s="9"/>
      <c r="H765" s="9"/>
      <c r="I765" s="9"/>
      <c r="J765" s="9"/>
      <c r="K765" s="9"/>
      <c r="L765" s="9"/>
      <c r="M765" s="9"/>
      <c r="N765" s="9"/>
      <c r="O765" s="9"/>
      <c r="P765" s="9"/>
      <c r="Q765" s="9"/>
      <c r="R765" s="9"/>
      <c r="S765" s="9"/>
      <c r="T765" s="9"/>
      <c r="U765" s="9"/>
      <c r="V765" s="9"/>
      <c r="W765" s="9"/>
      <c r="X765" s="9"/>
      <c r="Y765" s="9"/>
      <c r="Z765" s="9"/>
    </row>
    <row r="766" spans="1:26" ht="14.25" customHeight="1" x14ac:dyDescent="0.2">
      <c r="A766" s="9"/>
      <c r="B766" s="9"/>
      <c r="C766" s="9"/>
      <c r="D766" s="9"/>
      <c r="E766" s="9"/>
      <c r="F766" s="9"/>
      <c r="G766" s="9"/>
      <c r="H766" s="9"/>
      <c r="I766" s="9"/>
      <c r="J766" s="9"/>
      <c r="K766" s="9"/>
      <c r="L766" s="9"/>
      <c r="M766" s="9"/>
      <c r="N766" s="9"/>
      <c r="O766" s="9"/>
      <c r="P766" s="9"/>
      <c r="Q766" s="9"/>
      <c r="R766" s="9"/>
      <c r="S766" s="9"/>
      <c r="T766" s="9"/>
      <c r="U766" s="9"/>
      <c r="V766" s="9"/>
      <c r="W766" s="9"/>
      <c r="X766" s="9"/>
      <c r="Y766" s="9"/>
      <c r="Z766" s="9"/>
    </row>
    <row r="767" spans="1:26" ht="14.25" customHeight="1" x14ac:dyDescent="0.2">
      <c r="A767" s="9"/>
      <c r="B767" s="9"/>
      <c r="C767" s="9"/>
      <c r="D767" s="9"/>
      <c r="E767" s="9"/>
      <c r="F767" s="9"/>
      <c r="G767" s="9"/>
      <c r="H767" s="9"/>
      <c r="I767" s="9"/>
      <c r="J767" s="9"/>
      <c r="K767" s="9"/>
      <c r="L767" s="9"/>
      <c r="M767" s="9"/>
      <c r="N767" s="9"/>
      <c r="O767" s="9"/>
      <c r="P767" s="9"/>
      <c r="Q767" s="9"/>
      <c r="R767" s="9"/>
      <c r="S767" s="9"/>
      <c r="T767" s="9"/>
      <c r="U767" s="9"/>
      <c r="V767" s="9"/>
      <c r="W767" s="9"/>
      <c r="X767" s="9"/>
      <c r="Y767" s="9"/>
      <c r="Z767" s="9"/>
    </row>
    <row r="768" spans="1:26" ht="14.25" customHeight="1" x14ac:dyDescent="0.2">
      <c r="A768" s="9"/>
      <c r="B768" s="9"/>
      <c r="C768" s="9"/>
      <c r="D768" s="9"/>
      <c r="E768" s="9"/>
      <c r="F768" s="9"/>
      <c r="G768" s="9"/>
      <c r="H768" s="9"/>
      <c r="I768" s="9"/>
      <c r="J768" s="9"/>
      <c r="K768" s="9"/>
      <c r="L768" s="9"/>
      <c r="M768" s="9"/>
      <c r="N768" s="9"/>
      <c r="O768" s="9"/>
      <c r="P768" s="9"/>
      <c r="Q768" s="9"/>
      <c r="R768" s="9"/>
      <c r="S768" s="9"/>
      <c r="T768" s="9"/>
      <c r="U768" s="9"/>
      <c r="V768" s="9"/>
      <c r="W768" s="9"/>
      <c r="X768" s="9"/>
      <c r="Y768" s="9"/>
      <c r="Z768" s="9"/>
    </row>
    <row r="769" spans="1:26" ht="14.25" customHeight="1" x14ac:dyDescent="0.2">
      <c r="A769" s="9"/>
      <c r="B769" s="9"/>
      <c r="C769" s="9"/>
      <c r="D769" s="9"/>
      <c r="E769" s="9"/>
      <c r="F769" s="9"/>
      <c r="G769" s="9"/>
      <c r="H769" s="9"/>
      <c r="I769" s="9"/>
      <c r="J769" s="9"/>
      <c r="K769" s="9"/>
      <c r="L769" s="9"/>
      <c r="M769" s="9"/>
      <c r="N769" s="9"/>
      <c r="O769" s="9"/>
      <c r="P769" s="9"/>
      <c r="Q769" s="9"/>
      <c r="R769" s="9"/>
      <c r="S769" s="9"/>
      <c r="T769" s="9"/>
      <c r="U769" s="9"/>
      <c r="V769" s="9"/>
      <c r="W769" s="9"/>
      <c r="X769" s="9"/>
      <c r="Y769" s="9"/>
      <c r="Z769" s="9"/>
    </row>
    <row r="770" spans="1:26" ht="14.25" customHeight="1" x14ac:dyDescent="0.2">
      <c r="A770" s="9"/>
      <c r="B770" s="9"/>
      <c r="C770" s="9"/>
      <c r="D770" s="9"/>
      <c r="E770" s="9"/>
      <c r="F770" s="9"/>
      <c r="G770" s="9"/>
      <c r="H770" s="9"/>
      <c r="I770" s="9"/>
      <c r="J770" s="9"/>
      <c r="K770" s="9"/>
      <c r="L770" s="9"/>
      <c r="M770" s="9"/>
      <c r="N770" s="9"/>
      <c r="O770" s="9"/>
      <c r="P770" s="9"/>
      <c r="Q770" s="9"/>
      <c r="R770" s="9"/>
      <c r="S770" s="9"/>
      <c r="T770" s="9"/>
      <c r="U770" s="9"/>
      <c r="V770" s="9"/>
      <c r="W770" s="9"/>
      <c r="X770" s="9"/>
      <c r="Y770" s="9"/>
      <c r="Z770" s="9"/>
    </row>
    <row r="771" spans="1:26" ht="14.25" customHeight="1" x14ac:dyDescent="0.2">
      <c r="A771" s="9"/>
      <c r="B771" s="9"/>
      <c r="C771" s="9"/>
      <c r="D771" s="9"/>
      <c r="E771" s="9"/>
      <c r="F771" s="9"/>
      <c r="G771" s="9"/>
      <c r="H771" s="9"/>
      <c r="I771" s="9"/>
      <c r="J771" s="9"/>
      <c r="K771" s="9"/>
      <c r="L771" s="9"/>
      <c r="M771" s="9"/>
      <c r="N771" s="9"/>
      <c r="O771" s="9"/>
      <c r="P771" s="9"/>
      <c r="Q771" s="9"/>
      <c r="R771" s="9"/>
      <c r="S771" s="9"/>
      <c r="T771" s="9"/>
      <c r="U771" s="9"/>
      <c r="V771" s="9"/>
      <c r="W771" s="9"/>
      <c r="X771" s="9"/>
      <c r="Y771" s="9"/>
      <c r="Z771" s="9"/>
    </row>
    <row r="772" spans="1:26" ht="14.25" customHeight="1" x14ac:dyDescent="0.2">
      <c r="A772" s="9"/>
      <c r="B772" s="9"/>
      <c r="C772" s="9"/>
      <c r="D772" s="9"/>
      <c r="E772" s="9"/>
      <c r="F772" s="9"/>
      <c r="G772" s="9"/>
      <c r="H772" s="9"/>
      <c r="I772" s="9"/>
      <c r="J772" s="9"/>
      <c r="K772" s="9"/>
      <c r="L772" s="9"/>
      <c r="M772" s="9"/>
      <c r="N772" s="9"/>
      <c r="O772" s="9"/>
      <c r="P772" s="9"/>
      <c r="Q772" s="9"/>
      <c r="R772" s="9"/>
      <c r="S772" s="9"/>
      <c r="T772" s="9"/>
      <c r="U772" s="9"/>
      <c r="V772" s="9"/>
      <c r="W772" s="9"/>
      <c r="X772" s="9"/>
      <c r="Y772" s="9"/>
      <c r="Z772" s="9"/>
    </row>
    <row r="773" spans="1:26" ht="14.25" customHeight="1" x14ac:dyDescent="0.2">
      <c r="A773" s="9"/>
      <c r="B773" s="9"/>
      <c r="C773" s="9"/>
      <c r="D773" s="9"/>
      <c r="E773" s="9"/>
      <c r="F773" s="9"/>
      <c r="G773" s="9"/>
      <c r="H773" s="9"/>
      <c r="I773" s="9"/>
      <c r="J773" s="9"/>
      <c r="K773" s="9"/>
      <c r="L773" s="9"/>
      <c r="M773" s="9"/>
      <c r="N773" s="9"/>
      <c r="O773" s="9"/>
      <c r="P773" s="9"/>
      <c r="Q773" s="9"/>
      <c r="R773" s="9"/>
      <c r="S773" s="9"/>
      <c r="T773" s="9"/>
      <c r="U773" s="9"/>
      <c r="V773" s="9"/>
      <c r="W773" s="9"/>
      <c r="X773" s="9"/>
      <c r="Y773" s="9"/>
      <c r="Z773" s="9"/>
    </row>
    <row r="774" spans="1:26" ht="14.25" customHeight="1" x14ac:dyDescent="0.2">
      <c r="A774" s="9"/>
      <c r="B774" s="9"/>
      <c r="C774" s="9"/>
      <c r="D774" s="9"/>
      <c r="E774" s="9"/>
      <c r="F774" s="9"/>
      <c r="G774" s="9"/>
      <c r="H774" s="9"/>
      <c r="I774" s="9"/>
      <c r="J774" s="9"/>
      <c r="K774" s="9"/>
      <c r="L774" s="9"/>
      <c r="M774" s="9"/>
      <c r="N774" s="9"/>
      <c r="O774" s="9"/>
      <c r="P774" s="9"/>
      <c r="Q774" s="9"/>
      <c r="R774" s="9"/>
      <c r="S774" s="9"/>
      <c r="T774" s="9"/>
      <c r="U774" s="9"/>
      <c r="V774" s="9"/>
      <c r="W774" s="9"/>
      <c r="X774" s="9"/>
      <c r="Y774" s="9"/>
      <c r="Z774" s="9"/>
    </row>
    <row r="775" spans="1:26" ht="14.25" customHeight="1" x14ac:dyDescent="0.2">
      <c r="A775" s="9"/>
      <c r="B775" s="9"/>
      <c r="C775" s="9"/>
      <c r="D775" s="9"/>
      <c r="E775" s="9"/>
      <c r="F775" s="9"/>
      <c r="G775" s="9"/>
      <c r="H775" s="9"/>
      <c r="I775" s="9"/>
      <c r="J775" s="9"/>
      <c r="K775" s="9"/>
      <c r="L775" s="9"/>
      <c r="M775" s="9"/>
      <c r="N775" s="9"/>
      <c r="O775" s="9"/>
      <c r="P775" s="9"/>
      <c r="Q775" s="9"/>
      <c r="R775" s="9"/>
      <c r="S775" s="9"/>
      <c r="T775" s="9"/>
      <c r="U775" s="9"/>
      <c r="V775" s="9"/>
      <c r="W775" s="9"/>
      <c r="X775" s="9"/>
      <c r="Y775" s="9"/>
      <c r="Z775" s="9"/>
    </row>
    <row r="776" spans="1:26" ht="14.25" customHeight="1" x14ac:dyDescent="0.2">
      <c r="A776" s="9"/>
      <c r="B776" s="9"/>
      <c r="C776" s="9"/>
      <c r="D776" s="9"/>
      <c r="E776" s="9"/>
      <c r="F776" s="9"/>
      <c r="G776" s="9"/>
      <c r="H776" s="9"/>
      <c r="I776" s="9"/>
      <c r="J776" s="9"/>
      <c r="K776" s="9"/>
      <c r="L776" s="9"/>
      <c r="M776" s="9"/>
      <c r="N776" s="9"/>
      <c r="O776" s="9"/>
      <c r="P776" s="9"/>
      <c r="Q776" s="9"/>
      <c r="R776" s="9"/>
      <c r="S776" s="9"/>
      <c r="T776" s="9"/>
      <c r="U776" s="9"/>
      <c r="V776" s="9"/>
      <c r="W776" s="9"/>
      <c r="X776" s="9"/>
      <c r="Y776" s="9"/>
      <c r="Z776" s="9"/>
    </row>
    <row r="777" spans="1:26" ht="14.25" customHeight="1" x14ac:dyDescent="0.2">
      <c r="A777" s="9"/>
      <c r="B777" s="9"/>
      <c r="C777" s="9"/>
      <c r="D777" s="9"/>
      <c r="E777" s="9"/>
      <c r="F777" s="9"/>
      <c r="G777" s="9"/>
      <c r="H777" s="9"/>
      <c r="I777" s="9"/>
      <c r="J777" s="9"/>
      <c r="K777" s="9"/>
      <c r="L777" s="9"/>
      <c r="M777" s="9"/>
      <c r="N777" s="9"/>
      <c r="O777" s="9"/>
      <c r="P777" s="9"/>
      <c r="Q777" s="9"/>
      <c r="R777" s="9"/>
      <c r="S777" s="9"/>
      <c r="T777" s="9"/>
      <c r="U777" s="9"/>
      <c r="V777" s="9"/>
      <c r="W777" s="9"/>
      <c r="X777" s="9"/>
      <c r="Y777" s="9"/>
      <c r="Z777" s="9"/>
    </row>
    <row r="778" spans="1:26" ht="14.25" customHeight="1" x14ac:dyDescent="0.2">
      <c r="A778" s="9"/>
      <c r="B778" s="9"/>
      <c r="C778" s="9"/>
      <c r="D778" s="9"/>
      <c r="E778" s="9"/>
      <c r="F778" s="9"/>
      <c r="G778" s="9"/>
      <c r="H778" s="9"/>
      <c r="I778" s="9"/>
      <c r="J778" s="9"/>
      <c r="K778" s="9"/>
      <c r="L778" s="9"/>
      <c r="M778" s="9"/>
      <c r="N778" s="9"/>
      <c r="O778" s="9"/>
      <c r="P778" s="9"/>
      <c r="Q778" s="9"/>
      <c r="R778" s="9"/>
      <c r="S778" s="9"/>
      <c r="T778" s="9"/>
      <c r="U778" s="9"/>
      <c r="V778" s="9"/>
      <c r="W778" s="9"/>
      <c r="X778" s="9"/>
      <c r="Y778" s="9"/>
      <c r="Z778" s="9"/>
    </row>
    <row r="779" spans="1:26" ht="14.25" customHeight="1" x14ac:dyDescent="0.2">
      <c r="A779" s="9"/>
      <c r="B779" s="9"/>
      <c r="C779" s="9"/>
      <c r="D779" s="9"/>
      <c r="E779" s="9"/>
      <c r="F779" s="9"/>
      <c r="G779" s="9"/>
      <c r="H779" s="9"/>
      <c r="I779" s="9"/>
      <c r="J779" s="9"/>
      <c r="K779" s="9"/>
      <c r="L779" s="9"/>
      <c r="M779" s="9"/>
      <c r="N779" s="9"/>
      <c r="O779" s="9"/>
      <c r="P779" s="9"/>
      <c r="Q779" s="9"/>
      <c r="R779" s="9"/>
      <c r="S779" s="9"/>
      <c r="T779" s="9"/>
      <c r="U779" s="9"/>
      <c r="V779" s="9"/>
      <c r="W779" s="9"/>
      <c r="X779" s="9"/>
      <c r="Y779" s="9"/>
      <c r="Z779" s="9"/>
    </row>
    <row r="780" spans="1:26" ht="14.25" customHeight="1" x14ac:dyDescent="0.2">
      <c r="A780" s="9"/>
      <c r="B780" s="9"/>
      <c r="C780" s="9"/>
      <c r="D780" s="9"/>
      <c r="E780" s="9"/>
      <c r="F780" s="9"/>
      <c r="G780" s="9"/>
      <c r="H780" s="9"/>
      <c r="I780" s="9"/>
      <c r="J780" s="9"/>
      <c r="K780" s="9"/>
      <c r="L780" s="9"/>
      <c r="M780" s="9"/>
      <c r="N780" s="9"/>
      <c r="O780" s="9"/>
      <c r="P780" s="9"/>
      <c r="Q780" s="9"/>
      <c r="R780" s="9"/>
      <c r="S780" s="9"/>
      <c r="T780" s="9"/>
      <c r="U780" s="9"/>
      <c r="V780" s="9"/>
      <c r="W780" s="9"/>
      <c r="X780" s="9"/>
      <c r="Y780" s="9"/>
      <c r="Z780" s="9"/>
    </row>
    <row r="781" spans="1:26" ht="14.25" customHeight="1" x14ac:dyDescent="0.2">
      <c r="A781" s="9"/>
      <c r="B781" s="9"/>
      <c r="C781" s="9"/>
      <c r="D781" s="9"/>
      <c r="E781" s="9"/>
      <c r="F781" s="9"/>
      <c r="G781" s="9"/>
      <c r="H781" s="9"/>
      <c r="I781" s="9"/>
      <c r="J781" s="9"/>
      <c r="K781" s="9"/>
      <c r="L781" s="9"/>
      <c r="M781" s="9"/>
      <c r="N781" s="9"/>
      <c r="O781" s="9"/>
      <c r="P781" s="9"/>
      <c r="Q781" s="9"/>
      <c r="R781" s="9"/>
      <c r="S781" s="9"/>
      <c r="T781" s="9"/>
      <c r="U781" s="9"/>
      <c r="V781" s="9"/>
      <c r="W781" s="9"/>
      <c r="X781" s="9"/>
      <c r="Y781" s="9"/>
      <c r="Z781" s="9"/>
    </row>
    <row r="782" spans="1:26" ht="14.25" customHeight="1" x14ac:dyDescent="0.2">
      <c r="A782" s="9"/>
      <c r="B782" s="9"/>
      <c r="C782" s="9"/>
      <c r="D782" s="9"/>
      <c r="E782" s="9"/>
      <c r="F782" s="9"/>
      <c r="G782" s="9"/>
      <c r="H782" s="9"/>
      <c r="I782" s="9"/>
      <c r="J782" s="9"/>
      <c r="K782" s="9"/>
      <c r="L782" s="9"/>
      <c r="M782" s="9"/>
      <c r="N782" s="9"/>
      <c r="O782" s="9"/>
      <c r="P782" s="9"/>
      <c r="Q782" s="9"/>
      <c r="R782" s="9"/>
      <c r="S782" s="9"/>
      <c r="T782" s="9"/>
      <c r="U782" s="9"/>
      <c r="V782" s="9"/>
      <c r="W782" s="9"/>
      <c r="X782" s="9"/>
      <c r="Y782" s="9"/>
      <c r="Z782" s="9"/>
    </row>
    <row r="783" spans="1:26" ht="14.25" customHeight="1" x14ac:dyDescent="0.2">
      <c r="A783" s="9"/>
      <c r="B783" s="9"/>
      <c r="C783" s="9"/>
      <c r="D783" s="9"/>
      <c r="E783" s="9"/>
      <c r="F783" s="9"/>
      <c r="G783" s="9"/>
      <c r="H783" s="9"/>
      <c r="I783" s="9"/>
      <c r="J783" s="9"/>
      <c r="K783" s="9"/>
      <c r="L783" s="9"/>
      <c r="M783" s="9"/>
      <c r="N783" s="9"/>
      <c r="O783" s="9"/>
      <c r="P783" s="9"/>
      <c r="Q783" s="9"/>
      <c r="R783" s="9"/>
      <c r="S783" s="9"/>
      <c r="T783" s="9"/>
      <c r="U783" s="9"/>
      <c r="V783" s="9"/>
      <c r="W783" s="9"/>
      <c r="X783" s="9"/>
      <c r="Y783" s="9"/>
      <c r="Z783" s="9"/>
    </row>
    <row r="784" spans="1:26" ht="14.25" customHeight="1" x14ac:dyDescent="0.2">
      <c r="A784" s="9"/>
      <c r="B784" s="9"/>
      <c r="C784" s="9"/>
      <c r="D784" s="9"/>
      <c r="E784" s="9"/>
      <c r="F784" s="9"/>
      <c r="G784" s="9"/>
      <c r="H784" s="9"/>
      <c r="I784" s="9"/>
      <c r="J784" s="9"/>
      <c r="K784" s="9"/>
      <c r="L784" s="9"/>
      <c r="M784" s="9"/>
      <c r="N784" s="9"/>
      <c r="O784" s="9"/>
      <c r="P784" s="9"/>
      <c r="Q784" s="9"/>
      <c r="R784" s="9"/>
      <c r="S784" s="9"/>
      <c r="T784" s="9"/>
      <c r="U784" s="9"/>
      <c r="V784" s="9"/>
      <c r="W784" s="9"/>
      <c r="X784" s="9"/>
      <c r="Y784" s="9"/>
      <c r="Z784" s="9"/>
    </row>
    <row r="785" spans="1:26" ht="14.25" customHeight="1" x14ac:dyDescent="0.2">
      <c r="A785" s="9"/>
      <c r="B785" s="9"/>
      <c r="C785" s="9"/>
      <c r="D785" s="9"/>
      <c r="E785" s="9"/>
      <c r="F785" s="9"/>
      <c r="G785" s="9"/>
      <c r="H785" s="9"/>
      <c r="I785" s="9"/>
      <c r="J785" s="9"/>
      <c r="K785" s="9"/>
      <c r="L785" s="9"/>
      <c r="M785" s="9"/>
      <c r="N785" s="9"/>
      <c r="O785" s="9"/>
      <c r="P785" s="9"/>
      <c r="Q785" s="9"/>
      <c r="R785" s="9"/>
      <c r="S785" s="9"/>
      <c r="T785" s="9"/>
      <c r="U785" s="9"/>
      <c r="V785" s="9"/>
      <c r="W785" s="9"/>
      <c r="X785" s="9"/>
      <c r="Y785" s="9"/>
      <c r="Z785" s="9"/>
    </row>
    <row r="786" spans="1:26" ht="14.25" customHeight="1" x14ac:dyDescent="0.2">
      <c r="A786" s="9"/>
      <c r="B786" s="9"/>
      <c r="C786" s="9"/>
      <c r="D786" s="9"/>
      <c r="E786" s="9"/>
      <c r="F786" s="9"/>
      <c r="G786" s="9"/>
      <c r="H786" s="9"/>
      <c r="I786" s="9"/>
      <c r="J786" s="9"/>
      <c r="K786" s="9"/>
      <c r="L786" s="9"/>
      <c r="M786" s="9"/>
      <c r="N786" s="9"/>
      <c r="O786" s="9"/>
      <c r="P786" s="9"/>
      <c r="Q786" s="9"/>
      <c r="R786" s="9"/>
      <c r="S786" s="9"/>
      <c r="T786" s="9"/>
      <c r="U786" s="9"/>
      <c r="V786" s="9"/>
      <c r="W786" s="9"/>
      <c r="X786" s="9"/>
      <c r="Y786" s="9"/>
      <c r="Z786" s="9"/>
    </row>
    <row r="787" spans="1:26" ht="14.25" customHeight="1" x14ac:dyDescent="0.2">
      <c r="A787" s="9"/>
      <c r="B787" s="9"/>
      <c r="C787" s="9"/>
      <c r="D787" s="9"/>
      <c r="E787" s="9"/>
      <c r="F787" s="9"/>
      <c r="G787" s="9"/>
      <c r="H787" s="9"/>
      <c r="I787" s="9"/>
      <c r="J787" s="9"/>
      <c r="K787" s="9"/>
      <c r="L787" s="9"/>
      <c r="M787" s="9"/>
      <c r="N787" s="9"/>
      <c r="O787" s="9"/>
      <c r="P787" s="9"/>
      <c r="Q787" s="9"/>
      <c r="R787" s="9"/>
      <c r="S787" s="9"/>
      <c r="T787" s="9"/>
      <c r="U787" s="9"/>
      <c r="V787" s="9"/>
      <c r="W787" s="9"/>
      <c r="X787" s="9"/>
      <c r="Y787" s="9"/>
      <c r="Z787" s="9"/>
    </row>
    <row r="788" spans="1:26" ht="14.25" customHeight="1" x14ac:dyDescent="0.2">
      <c r="A788" s="9"/>
      <c r="B788" s="9"/>
      <c r="C788" s="9"/>
      <c r="D788" s="9"/>
      <c r="E788" s="9"/>
      <c r="F788" s="9"/>
      <c r="G788" s="9"/>
      <c r="H788" s="9"/>
      <c r="I788" s="9"/>
      <c r="J788" s="9"/>
      <c r="K788" s="9"/>
      <c r="L788" s="9"/>
      <c r="M788" s="9"/>
      <c r="N788" s="9"/>
      <c r="O788" s="9"/>
      <c r="P788" s="9"/>
      <c r="Q788" s="9"/>
      <c r="R788" s="9"/>
      <c r="S788" s="9"/>
      <c r="T788" s="9"/>
      <c r="U788" s="9"/>
      <c r="V788" s="9"/>
      <c r="W788" s="9"/>
      <c r="X788" s="9"/>
      <c r="Y788" s="9"/>
      <c r="Z788" s="9"/>
    </row>
    <row r="789" spans="1:26" ht="14.25" customHeight="1" x14ac:dyDescent="0.2">
      <c r="A789" s="9"/>
      <c r="B789" s="9"/>
      <c r="C789" s="9"/>
      <c r="D789" s="9"/>
      <c r="E789" s="9"/>
      <c r="F789" s="9"/>
      <c r="G789" s="9"/>
      <c r="H789" s="9"/>
      <c r="I789" s="9"/>
      <c r="J789" s="9"/>
      <c r="K789" s="9"/>
      <c r="L789" s="9"/>
      <c r="M789" s="9"/>
      <c r="N789" s="9"/>
      <c r="O789" s="9"/>
      <c r="P789" s="9"/>
      <c r="Q789" s="9"/>
      <c r="R789" s="9"/>
      <c r="S789" s="9"/>
      <c r="T789" s="9"/>
      <c r="U789" s="9"/>
      <c r="V789" s="9"/>
      <c r="W789" s="9"/>
      <c r="X789" s="9"/>
      <c r="Y789" s="9"/>
      <c r="Z789" s="9"/>
    </row>
    <row r="790" spans="1:26" ht="14.25" customHeight="1" x14ac:dyDescent="0.2">
      <c r="A790" s="9"/>
      <c r="B790" s="9"/>
      <c r="C790" s="9"/>
      <c r="D790" s="9"/>
      <c r="E790" s="9"/>
      <c r="F790" s="9"/>
      <c r="G790" s="9"/>
      <c r="H790" s="9"/>
      <c r="I790" s="9"/>
      <c r="J790" s="9"/>
      <c r="K790" s="9"/>
      <c r="L790" s="9"/>
      <c r="M790" s="9"/>
      <c r="N790" s="9"/>
      <c r="O790" s="9"/>
      <c r="P790" s="9"/>
      <c r="Q790" s="9"/>
      <c r="R790" s="9"/>
      <c r="S790" s="9"/>
      <c r="T790" s="9"/>
      <c r="U790" s="9"/>
      <c r="V790" s="9"/>
      <c r="W790" s="9"/>
      <c r="X790" s="9"/>
      <c r="Y790" s="9"/>
      <c r="Z790" s="9"/>
    </row>
    <row r="791" spans="1:26" ht="14.25" customHeight="1" x14ac:dyDescent="0.2">
      <c r="A791" s="9"/>
      <c r="B791" s="9"/>
      <c r="C791" s="9"/>
      <c r="D791" s="9"/>
      <c r="E791" s="9"/>
      <c r="F791" s="9"/>
      <c r="G791" s="9"/>
      <c r="H791" s="9"/>
      <c r="I791" s="9"/>
      <c r="J791" s="9"/>
      <c r="K791" s="9"/>
      <c r="L791" s="9"/>
      <c r="M791" s="9"/>
      <c r="N791" s="9"/>
      <c r="O791" s="9"/>
      <c r="P791" s="9"/>
      <c r="Q791" s="9"/>
      <c r="R791" s="9"/>
      <c r="S791" s="9"/>
      <c r="T791" s="9"/>
      <c r="U791" s="9"/>
      <c r="V791" s="9"/>
      <c r="W791" s="9"/>
      <c r="X791" s="9"/>
      <c r="Y791" s="9"/>
      <c r="Z791" s="9"/>
    </row>
    <row r="792" spans="1:26" ht="14.25" customHeight="1" x14ac:dyDescent="0.2">
      <c r="A792" s="9"/>
      <c r="B792" s="9"/>
      <c r="C792" s="9"/>
      <c r="D792" s="9"/>
      <c r="E792" s="9"/>
      <c r="F792" s="9"/>
      <c r="G792" s="9"/>
      <c r="H792" s="9"/>
      <c r="I792" s="9"/>
      <c r="J792" s="9"/>
      <c r="K792" s="9"/>
      <c r="L792" s="9"/>
      <c r="M792" s="9"/>
      <c r="N792" s="9"/>
      <c r="O792" s="9"/>
      <c r="P792" s="9"/>
      <c r="Q792" s="9"/>
      <c r="R792" s="9"/>
      <c r="S792" s="9"/>
      <c r="T792" s="9"/>
      <c r="U792" s="9"/>
      <c r="V792" s="9"/>
      <c r="W792" s="9"/>
      <c r="X792" s="9"/>
      <c r="Y792" s="9"/>
      <c r="Z792" s="9"/>
    </row>
    <row r="793" spans="1:26" ht="14.25" customHeight="1" x14ac:dyDescent="0.2">
      <c r="A793" s="9"/>
      <c r="B793" s="9"/>
      <c r="C793" s="9"/>
      <c r="D793" s="9"/>
      <c r="E793" s="9"/>
      <c r="F793" s="9"/>
      <c r="G793" s="9"/>
      <c r="H793" s="9"/>
      <c r="I793" s="9"/>
      <c r="J793" s="9"/>
      <c r="K793" s="9"/>
      <c r="L793" s="9"/>
      <c r="M793" s="9"/>
      <c r="N793" s="9"/>
      <c r="O793" s="9"/>
      <c r="P793" s="9"/>
      <c r="Q793" s="9"/>
      <c r="R793" s="9"/>
      <c r="S793" s="9"/>
      <c r="T793" s="9"/>
      <c r="U793" s="9"/>
      <c r="V793" s="9"/>
      <c r="W793" s="9"/>
      <c r="X793" s="9"/>
      <c r="Y793" s="9"/>
      <c r="Z793" s="9"/>
    </row>
    <row r="794" spans="1:26" ht="14.25" customHeight="1" x14ac:dyDescent="0.2">
      <c r="A794" s="9"/>
      <c r="B794" s="9"/>
      <c r="C794" s="9"/>
      <c r="D794" s="9"/>
      <c r="E794" s="9"/>
      <c r="F794" s="9"/>
      <c r="G794" s="9"/>
      <c r="H794" s="9"/>
      <c r="I794" s="9"/>
      <c r="J794" s="9"/>
      <c r="K794" s="9"/>
      <c r="L794" s="9"/>
      <c r="M794" s="9"/>
      <c r="N794" s="9"/>
      <c r="O794" s="9"/>
      <c r="P794" s="9"/>
      <c r="Q794" s="9"/>
      <c r="R794" s="9"/>
      <c r="S794" s="9"/>
      <c r="T794" s="9"/>
      <c r="U794" s="9"/>
      <c r="V794" s="9"/>
      <c r="W794" s="9"/>
      <c r="X794" s="9"/>
      <c r="Y794" s="9"/>
      <c r="Z794" s="9"/>
    </row>
    <row r="795" spans="1:26" ht="14.25" customHeight="1" x14ac:dyDescent="0.2">
      <c r="A795" s="9"/>
      <c r="B795" s="9"/>
      <c r="C795" s="9"/>
      <c r="D795" s="9"/>
      <c r="E795" s="9"/>
      <c r="F795" s="9"/>
      <c r="G795" s="9"/>
      <c r="H795" s="9"/>
      <c r="I795" s="9"/>
      <c r="J795" s="9"/>
      <c r="K795" s="9"/>
      <c r="L795" s="9"/>
      <c r="M795" s="9"/>
      <c r="N795" s="9"/>
      <c r="O795" s="9"/>
      <c r="P795" s="9"/>
      <c r="Q795" s="9"/>
      <c r="R795" s="9"/>
      <c r="S795" s="9"/>
      <c r="T795" s="9"/>
      <c r="U795" s="9"/>
      <c r="V795" s="9"/>
      <c r="W795" s="9"/>
      <c r="X795" s="9"/>
      <c r="Y795" s="9"/>
      <c r="Z795" s="9"/>
    </row>
    <row r="796" spans="1:26" ht="14.25" customHeight="1" x14ac:dyDescent="0.2">
      <c r="A796" s="9"/>
      <c r="B796" s="9"/>
      <c r="C796" s="9"/>
      <c r="D796" s="9"/>
      <c r="E796" s="9"/>
      <c r="F796" s="9"/>
      <c r="G796" s="9"/>
      <c r="H796" s="9"/>
      <c r="I796" s="9"/>
      <c r="J796" s="9"/>
      <c r="K796" s="9"/>
      <c r="L796" s="9"/>
      <c r="M796" s="9"/>
      <c r="N796" s="9"/>
      <c r="O796" s="9"/>
      <c r="P796" s="9"/>
      <c r="Q796" s="9"/>
      <c r="R796" s="9"/>
      <c r="S796" s="9"/>
      <c r="T796" s="9"/>
      <c r="U796" s="9"/>
      <c r="V796" s="9"/>
      <c r="W796" s="9"/>
      <c r="X796" s="9"/>
      <c r="Y796" s="9"/>
      <c r="Z796" s="9"/>
    </row>
    <row r="797" spans="1:26" ht="14.25" customHeight="1" x14ac:dyDescent="0.2">
      <c r="A797" s="9"/>
      <c r="B797" s="9"/>
      <c r="C797" s="9"/>
      <c r="D797" s="9"/>
      <c r="E797" s="9"/>
      <c r="F797" s="9"/>
      <c r="G797" s="9"/>
      <c r="H797" s="9"/>
      <c r="I797" s="9"/>
      <c r="J797" s="9"/>
      <c r="K797" s="9"/>
      <c r="L797" s="9"/>
      <c r="M797" s="9"/>
      <c r="N797" s="9"/>
      <c r="O797" s="9"/>
      <c r="P797" s="9"/>
      <c r="Q797" s="9"/>
      <c r="R797" s="9"/>
      <c r="S797" s="9"/>
      <c r="T797" s="9"/>
      <c r="U797" s="9"/>
      <c r="V797" s="9"/>
      <c r="W797" s="9"/>
      <c r="X797" s="9"/>
      <c r="Y797" s="9"/>
      <c r="Z797" s="9"/>
    </row>
    <row r="798" spans="1:26" ht="14.25" customHeight="1" x14ac:dyDescent="0.2">
      <c r="A798" s="9"/>
      <c r="B798" s="9"/>
      <c r="C798" s="9"/>
      <c r="D798" s="9"/>
      <c r="E798" s="9"/>
      <c r="F798" s="9"/>
      <c r="G798" s="9"/>
      <c r="H798" s="9"/>
      <c r="I798" s="9"/>
      <c r="J798" s="9"/>
      <c r="K798" s="9"/>
      <c r="L798" s="9"/>
      <c r="M798" s="9"/>
      <c r="N798" s="9"/>
      <c r="O798" s="9"/>
      <c r="P798" s="9"/>
      <c r="Q798" s="9"/>
      <c r="R798" s="9"/>
      <c r="S798" s="9"/>
      <c r="T798" s="9"/>
      <c r="U798" s="9"/>
      <c r="V798" s="9"/>
      <c r="W798" s="9"/>
      <c r="X798" s="9"/>
      <c r="Y798" s="9"/>
      <c r="Z798" s="9"/>
    </row>
    <row r="799" spans="1:26" ht="14.25" customHeight="1" x14ac:dyDescent="0.2">
      <c r="A799" s="9"/>
      <c r="B799" s="9"/>
      <c r="C799" s="9"/>
      <c r="D799" s="9"/>
      <c r="E799" s="9"/>
      <c r="F799" s="9"/>
      <c r="G799" s="9"/>
      <c r="H799" s="9"/>
      <c r="I799" s="9"/>
      <c r="J799" s="9"/>
      <c r="K799" s="9"/>
      <c r="L799" s="9"/>
      <c r="M799" s="9"/>
      <c r="N799" s="9"/>
      <c r="O799" s="9"/>
      <c r="P799" s="9"/>
      <c r="Q799" s="9"/>
      <c r="R799" s="9"/>
      <c r="S799" s="9"/>
      <c r="T799" s="9"/>
      <c r="U799" s="9"/>
      <c r="V799" s="9"/>
      <c r="W799" s="9"/>
      <c r="X799" s="9"/>
      <c r="Y799" s="9"/>
      <c r="Z799" s="9"/>
    </row>
    <row r="800" spans="1:26" ht="14.25" customHeight="1" x14ac:dyDescent="0.2">
      <c r="A800" s="9"/>
      <c r="B800" s="9"/>
      <c r="C800" s="9"/>
      <c r="D800" s="9"/>
      <c r="E800" s="9"/>
      <c r="F800" s="9"/>
      <c r="G800" s="9"/>
      <c r="H800" s="9"/>
      <c r="I800" s="9"/>
      <c r="J800" s="9"/>
      <c r="K800" s="9"/>
      <c r="L800" s="9"/>
      <c r="M800" s="9"/>
      <c r="N800" s="9"/>
      <c r="O800" s="9"/>
      <c r="P800" s="9"/>
      <c r="Q800" s="9"/>
      <c r="R800" s="9"/>
      <c r="S800" s="9"/>
      <c r="T800" s="9"/>
      <c r="U800" s="9"/>
      <c r="V800" s="9"/>
      <c r="W800" s="9"/>
      <c r="X800" s="9"/>
      <c r="Y800" s="9"/>
      <c r="Z800" s="9"/>
    </row>
    <row r="801" spans="1:26" ht="14.25" customHeight="1" x14ac:dyDescent="0.2">
      <c r="A801" s="9"/>
      <c r="B801" s="9"/>
      <c r="C801" s="9"/>
      <c r="D801" s="9"/>
      <c r="E801" s="9"/>
      <c r="F801" s="9"/>
      <c r="G801" s="9"/>
      <c r="H801" s="9"/>
      <c r="I801" s="9"/>
      <c r="J801" s="9"/>
      <c r="K801" s="9"/>
      <c r="L801" s="9"/>
      <c r="M801" s="9"/>
      <c r="N801" s="9"/>
      <c r="O801" s="9"/>
      <c r="P801" s="9"/>
      <c r="Q801" s="9"/>
      <c r="R801" s="9"/>
      <c r="S801" s="9"/>
      <c r="T801" s="9"/>
      <c r="U801" s="9"/>
      <c r="V801" s="9"/>
      <c r="W801" s="9"/>
      <c r="X801" s="9"/>
      <c r="Y801" s="9"/>
      <c r="Z801" s="9"/>
    </row>
    <row r="802" spans="1:26" ht="14.25" customHeight="1" x14ac:dyDescent="0.2">
      <c r="A802" s="9"/>
      <c r="B802" s="9"/>
      <c r="C802" s="9"/>
      <c r="D802" s="9"/>
      <c r="E802" s="9"/>
      <c r="F802" s="9"/>
      <c r="G802" s="9"/>
      <c r="H802" s="9"/>
      <c r="I802" s="9"/>
      <c r="J802" s="9"/>
      <c r="K802" s="9"/>
      <c r="L802" s="9"/>
      <c r="M802" s="9"/>
      <c r="N802" s="9"/>
      <c r="O802" s="9"/>
      <c r="P802" s="9"/>
      <c r="Q802" s="9"/>
      <c r="R802" s="9"/>
      <c r="S802" s="9"/>
      <c r="T802" s="9"/>
      <c r="U802" s="9"/>
      <c r="V802" s="9"/>
      <c r="W802" s="9"/>
      <c r="X802" s="9"/>
      <c r="Y802" s="9"/>
      <c r="Z802" s="9"/>
    </row>
    <row r="803" spans="1:26" ht="14.25" customHeight="1" x14ac:dyDescent="0.2">
      <c r="A803" s="9"/>
      <c r="B803" s="9"/>
      <c r="C803" s="9"/>
      <c r="D803" s="9"/>
      <c r="E803" s="9"/>
      <c r="F803" s="9"/>
      <c r="G803" s="9"/>
      <c r="H803" s="9"/>
      <c r="I803" s="9"/>
      <c r="J803" s="9"/>
      <c r="K803" s="9"/>
      <c r="L803" s="9"/>
      <c r="M803" s="9"/>
      <c r="N803" s="9"/>
      <c r="O803" s="9"/>
      <c r="P803" s="9"/>
      <c r="Q803" s="9"/>
      <c r="R803" s="9"/>
      <c r="S803" s="9"/>
      <c r="T803" s="9"/>
      <c r="U803" s="9"/>
      <c r="V803" s="9"/>
      <c r="W803" s="9"/>
      <c r="X803" s="9"/>
      <c r="Y803" s="9"/>
      <c r="Z803" s="9"/>
    </row>
    <row r="804" spans="1:26" ht="14.25" customHeight="1" x14ac:dyDescent="0.2">
      <c r="A804" s="9"/>
      <c r="B804" s="9"/>
      <c r="C804" s="9"/>
      <c r="D804" s="9"/>
      <c r="E804" s="9"/>
      <c r="F804" s="9"/>
      <c r="G804" s="9"/>
      <c r="H804" s="9"/>
      <c r="I804" s="9"/>
      <c r="J804" s="9"/>
      <c r="K804" s="9"/>
      <c r="L804" s="9"/>
      <c r="M804" s="9"/>
      <c r="N804" s="9"/>
      <c r="O804" s="9"/>
      <c r="P804" s="9"/>
      <c r="Q804" s="9"/>
      <c r="R804" s="9"/>
      <c r="S804" s="9"/>
      <c r="T804" s="9"/>
      <c r="U804" s="9"/>
      <c r="V804" s="9"/>
      <c r="W804" s="9"/>
      <c r="X804" s="9"/>
      <c r="Y804" s="9"/>
      <c r="Z804" s="9"/>
    </row>
    <row r="805" spans="1:26" ht="14.25" customHeight="1" x14ac:dyDescent="0.2">
      <c r="A805" s="9"/>
      <c r="B805" s="9"/>
      <c r="C805" s="9"/>
      <c r="D805" s="9"/>
      <c r="E805" s="9"/>
      <c r="F805" s="9"/>
      <c r="G805" s="9"/>
      <c r="H805" s="9"/>
      <c r="I805" s="9"/>
      <c r="J805" s="9"/>
      <c r="K805" s="9"/>
      <c r="L805" s="9"/>
      <c r="M805" s="9"/>
      <c r="N805" s="9"/>
      <c r="O805" s="9"/>
      <c r="P805" s="9"/>
      <c r="Q805" s="9"/>
      <c r="R805" s="9"/>
      <c r="S805" s="9"/>
      <c r="T805" s="9"/>
      <c r="U805" s="9"/>
      <c r="V805" s="9"/>
      <c r="W805" s="9"/>
      <c r="X805" s="9"/>
      <c r="Y805" s="9"/>
      <c r="Z805" s="9"/>
    </row>
    <row r="806" spans="1:26" ht="14.25" customHeight="1" x14ac:dyDescent="0.2">
      <c r="A806" s="9"/>
      <c r="B806" s="9"/>
      <c r="C806" s="9"/>
      <c r="D806" s="9"/>
      <c r="E806" s="9"/>
      <c r="F806" s="9"/>
      <c r="G806" s="9"/>
      <c r="H806" s="9"/>
      <c r="I806" s="9"/>
      <c r="J806" s="9"/>
      <c r="K806" s="9"/>
      <c r="L806" s="9"/>
      <c r="M806" s="9"/>
      <c r="N806" s="9"/>
      <c r="O806" s="9"/>
      <c r="P806" s="9"/>
      <c r="Q806" s="9"/>
      <c r="R806" s="9"/>
      <c r="S806" s="9"/>
      <c r="T806" s="9"/>
      <c r="U806" s="9"/>
      <c r="V806" s="9"/>
      <c r="W806" s="9"/>
      <c r="X806" s="9"/>
      <c r="Y806" s="9"/>
      <c r="Z806" s="9"/>
    </row>
    <row r="807" spans="1:26" ht="14.25" customHeight="1" x14ac:dyDescent="0.2">
      <c r="A807" s="9"/>
      <c r="B807" s="9"/>
      <c r="C807" s="9"/>
      <c r="D807" s="9"/>
      <c r="E807" s="9"/>
      <c r="F807" s="9"/>
      <c r="G807" s="9"/>
      <c r="H807" s="9"/>
      <c r="I807" s="9"/>
      <c r="J807" s="9"/>
      <c r="K807" s="9"/>
      <c r="L807" s="9"/>
      <c r="M807" s="9"/>
      <c r="N807" s="9"/>
      <c r="O807" s="9"/>
      <c r="P807" s="9"/>
      <c r="Q807" s="9"/>
      <c r="R807" s="9"/>
      <c r="S807" s="9"/>
      <c r="T807" s="9"/>
      <c r="U807" s="9"/>
      <c r="V807" s="9"/>
      <c r="W807" s="9"/>
      <c r="X807" s="9"/>
      <c r="Y807" s="9"/>
      <c r="Z807" s="9"/>
    </row>
    <row r="808" spans="1:26" ht="14.25" customHeight="1" x14ac:dyDescent="0.2">
      <c r="A808" s="9"/>
      <c r="B808" s="9"/>
      <c r="C808" s="9"/>
      <c r="D808" s="9"/>
      <c r="E808" s="9"/>
      <c r="F808" s="9"/>
      <c r="G808" s="9"/>
      <c r="H808" s="9"/>
      <c r="I808" s="9"/>
      <c r="J808" s="9"/>
      <c r="K808" s="9"/>
      <c r="L808" s="9"/>
      <c r="M808" s="9"/>
      <c r="N808" s="9"/>
      <c r="O808" s="9"/>
      <c r="P808" s="9"/>
      <c r="Q808" s="9"/>
      <c r="R808" s="9"/>
      <c r="S808" s="9"/>
      <c r="T808" s="9"/>
      <c r="U808" s="9"/>
      <c r="V808" s="9"/>
      <c r="W808" s="9"/>
      <c r="X808" s="9"/>
      <c r="Y808" s="9"/>
      <c r="Z808" s="9"/>
    </row>
    <row r="809" spans="1:26" ht="14.25" customHeight="1" x14ac:dyDescent="0.2">
      <c r="A809" s="9"/>
      <c r="B809" s="9"/>
      <c r="C809" s="9"/>
      <c r="D809" s="9"/>
      <c r="E809" s="9"/>
      <c r="F809" s="9"/>
      <c r="G809" s="9"/>
      <c r="H809" s="9"/>
      <c r="I809" s="9"/>
      <c r="J809" s="9"/>
      <c r="K809" s="9"/>
      <c r="L809" s="9"/>
      <c r="M809" s="9"/>
      <c r="N809" s="9"/>
      <c r="O809" s="9"/>
      <c r="P809" s="9"/>
      <c r="Q809" s="9"/>
      <c r="R809" s="9"/>
      <c r="S809" s="9"/>
      <c r="T809" s="9"/>
      <c r="U809" s="9"/>
      <c r="V809" s="9"/>
      <c r="W809" s="9"/>
      <c r="X809" s="9"/>
      <c r="Y809" s="9"/>
      <c r="Z809" s="9"/>
    </row>
    <row r="810" spans="1:26" ht="14.25" customHeight="1" x14ac:dyDescent="0.2">
      <c r="A810" s="9"/>
      <c r="B810" s="9"/>
      <c r="C810" s="9"/>
      <c r="D810" s="9"/>
      <c r="E810" s="9"/>
      <c r="F810" s="9"/>
      <c r="G810" s="9"/>
      <c r="H810" s="9"/>
      <c r="I810" s="9"/>
      <c r="J810" s="9"/>
      <c r="K810" s="9"/>
      <c r="L810" s="9"/>
      <c r="M810" s="9"/>
      <c r="N810" s="9"/>
      <c r="O810" s="9"/>
      <c r="P810" s="9"/>
      <c r="Q810" s="9"/>
      <c r="R810" s="9"/>
      <c r="S810" s="9"/>
      <c r="T810" s="9"/>
      <c r="U810" s="9"/>
      <c r="V810" s="9"/>
      <c r="W810" s="9"/>
      <c r="X810" s="9"/>
      <c r="Y810" s="9"/>
      <c r="Z810" s="9"/>
    </row>
    <row r="811" spans="1:26" ht="14.25" customHeight="1" x14ac:dyDescent="0.2">
      <c r="A811" s="9"/>
      <c r="B811" s="9"/>
      <c r="C811" s="9"/>
      <c r="D811" s="9"/>
      <c r="E811" s="9"/>
      <c r="F811" s="9"/>
      <c r="G811" s="9"/>
      <c r="H811" s="9"/>
      <c r="I811" s="9"/>
      <c r="J811" s="9"/>
      <c r="K811" s="9"/>
      <c r="L811" s="9"/>
      <c r="M811" s="9"/>
      <c r="N811" s="9"/>
      <c r="O811" s="9"/>
      <c r="P811" s="9"/>
      <c r="Q811" s="9"/>
      <c r="R811" s="9"/>
      <c r="S811" s="9"/>
      <c r="T811" s="9"/>
      <c r="U811" s="9"/>
      <c r="V811" s="9"/>
      <c r="W811" s="9"/>
      <c r="X811" s="9"/>
      <c r="Y811" s="9"/>
      <c r="Z811" s="9"/>
    </row>
    <row r="812" spans="1:26" ht="14.25" customHeight="1" x14ac:dyDescent="0.2">
      <c r="A812" s="9"/>
      <c r="B812" s="9"/>
      <c r="C812" s="9"/>
      <c r="D812" s="9"/>
      <c r="E812" s="9"/>
      <c r="F812" s="9"/>
      <c r="G812" s="9"/>
      <c r="H812" s="9"/>
      <c r="I812" s="9"/>
      <c r="J812" s="9"/>
      <c r="K812" s="9"/>
      <c r="L812" s="9"/>
      <c r="M812" s="9"/>
      <c r="N812" s="9"/>
      <c r="O812" s="9"/>
      <c r="P812" s="9"/>
      <c r="Q812" s="9"/>
      <c r="R812" s="9"/>
      <c r="S812" s="9"/>
      <c r="T812" s="9"/>
      <c r="U812" s="9"/>
      <c r="V812" s="9"/>
      <c r="W812" s="9"/>
      <c r="X812" s="9"/>
      <c r="Y812" s="9"/>
      <c r="Z812" s="9"/>
    </row>
    <row r="813" spans="1:26" ht="14.25" customHeight="1" x14ac:dyDescent="0.2">
      <c r="A813" s="9"/>
      <c r="B813" s="9"/>
      <c r="C813" s="9"/>
      <c r="D813" s="9"/>
      <c r="E813" s="9"/>
      <c r="F813" s="9"/>
      <c r="G813" s="9"/>
      <c r="H813" s="9"/>
      <c r="I813" s="9"/>
      <c r="J813" s="9"/>
      <c r="K813" s="9"/>
      <c r="L813" s="9"/>
      <c r="M813" s="9"/>
      <c r="N813" s="9"/>
      <c r="O813" s="9"/>
      <c r="P813" s="9"/>
      <c r="Q813" s="9"/>
      <c r="R813" s="9"/>
      <c r="S813" s="9"/>
      <c r="T813" s="9"/>
      <c r="U813" s="9"/>
      <c r="V813" s="9"/>
      <c r="W813" s="9"/>
      <c r="X813" s="9"/>
      <c r="Y813" s="9"/>
      <c r="Z813" s="9"/>
    </row>
    <row r="814" spans="1:26" ht="14.25" customHeight="1" x14ac:dyDescent="0.2">
      <c r="A814" s="9"/>
      <c r="B814" s="9"/>
      <c r="C814" s="9"/>
      <c r="D814" s="9"/>
      <c r="E814" s="9"/>
      <c r="F814" s="9"/>
      <c r="G814" s="9"/>
      <c r="H814" s="9"/>
      <c r="I814" s="9"/>
      <c r="J814" s="9"/>
      <c r="K814" s="9"/>
      <c r="L814" s="9"/>
      <c r="M814" s="9"/>
      <c r="N814" s="9"/>
      <c r="O814" s="9"/>
      <c r="P814" s="9"/>
      <c r="Q814" s="9"/>
      <c r="R814" s="9"/>
      <c r="S814" s="9"/>
      <c r="T814" s="9"/>
      <c r="U814" s="9"/>
      <c r="V814" s="9"/>
      <c r="W814" s="9"/>
      <c r="X814" s="9"/>
      <c r="Y814" s="9"/>
      <c r="Z814" s="9"/>
    </row>
    <row r="815" spans="1:26" ht="14.25" customHeight="1" x14ac:dyDescent="0.2">
      <c r="A815" s="9"/>
      <c r="B815" s="9"/>
      <c r="C815" s="9"/>
      <c r="D815" s="9"/>
      <c r="E815" s="9"/>
      <c r="F815" s="9"/>
      <c r="G815" s="9"/>
      <c r="H815" s="9"/>
      <c r="I815" s="9"/>
      <c r="J815" s="9"/>
      <c r="K815" s="9"/>
      <c r="L815" s="9"/>
      <c r="M815" s="9"/>
      <c r="N815" s="9"/>
      <c r="O815" s="9"/>
      <c r="P815" s="9"/>
      <c r="Q815" s="9"/>
      <c r="R815" s="9"/>
      <c r="S815" s="9"/>
      <c r="T815" s="9"/>
      <c r="U815" s="9"/>
      <c r="V815" s="9"/>
      <c r="W815" s="9"/>
      <c r="X815" s="9"/>
      <c r="Y815" s="9"/>
      <c r="Z815" s="9"/>
    </row>
    <row r="816" spans="1:26" ht="14.25" customHeight="1" x14ac:dyDescent="0.2">
      <c r="A816" s="9"/>
      <c r="B816" s="9"/>
      <c r="C816" s="9"/>
      <c r="D816" s="9"/>
      <c r="E816" s="9"/>
      <c r="F816" s="9"/>
      <c r="G816" s="9"/>
      <c r="H816" s="9"/>
      <c r="I816" s="9"/>
      <c r="J816" s="9"/>
      <c r="K816" s="9"/>
      <c r="L816" s="9"/>
      <c r="M816" s="9"/>
      <c r="N816" s="9"/>
      <c r="O816" s="9"/>
      <c r="P816" s="9"/>
      <c r="Q816" s="9"/>
      <c r="R816" s="9"/>
      <c r="S816" s="9"/>
      <c r="T816" s="9"/>
      <c r="U816" s="9"/>
      <c r="V816" s="9"/>
      <c r="W816" s="9"/>
      <c r="X816" s="9"/>
      <c r="Y816" s="9"/>
      <c r="Z816" s="9"/>
    </row>
    <row r="817" spans="1:26" ht="14.25" customHeight="1" x14ac:dyDescent="0.2">
      <c r="A817" s="9"/>
      <c r="B817" s="9"/>
      <c r="C817" s="9"/>
      <c r="D817" s="9"/>
      <c r="E817" s="9"/>
      <c r="F817" s="9"/>
      <c r="G817" s="9"/>
      <c r="H817" s="9"/>
      <c r="I817" s="9"/>
      <c r="J817" s="9"/>
      <c r="K817" s="9"/>
      <c r="L817" s="9"/>
      <c r="M817" s="9"/>
      <c r="N817" s="9"/>
      <c r="O817" s="9"/>
      <c r="P817" s="9"/>
      <c r="Q817" s="9"/>
      <c r="R817" s="9"/>
      <c r="S817" s="9"/>
      <c r="T817" s="9"/>
      <c r="U817" s="9"/>
      <c r="V817" s="9"/>
      <c r="W817" s="9"/>
      <c r="X817" s="9"/>
      <c r="Y817" s="9"/>
      <c r="Z817" s="9"/>
    </row>
    <row r="818" spans="1:26" ht="14.25" customHeight="1" x14ac:dyDescent="0.2">
      <c r="A818" s="9"/>
      <c r="B818" s="9"/>
      <c r="C818" s="9"/>
      <c r="D818" s="9"/>
      <c r="E818" s="9"/>
      <c r="F818" s="9"/>
      <c r="G818" s="9"/>
      <c r="H818" s="9"/>
      <c r="I818" s="9"/>
      <c r="J818" s="9"/>
      <c r="K818" s="9"/>
      <c r="L818" s="9"/>
      <c r="M818" s="9"/>
      <c r="N818" s="9"/>
      <c r="O818" s="9"/>
      <c r="P818" s="9"/>
      <c r="Q818" s="9"/>
      <c r="R818" s="9"/>
      <c r="S818" s="9"/>
      <c r="T818" s="9"/>
      <c r="U818" s="9"/>
      <c r="V818" s="9"/>
      <c r="W818" s="9"/>
      <c r="X818" s="9"/>
      <c r="Y818" s="9"/>
      <c r="Z818" s="9"/>
    </row>
    <row r="819" spans="1:26" ht="14.25" customHeight="1" x14ac:dyDescent="0.2">
      <c r="A819" s="9"/>
      <c r="B819" s="9"/>
      <c r="C819" s="9"/>
      <c r="D819" s="9"/>
      <c r="E819" s="9"/>
      <c r="F819" s="9"/>
      <c r="G819" s="9"/>
      <c r="H819" s="9"/>
      <c r="I819" s="9"/>
      <c r="J819" s="9"/>
      <c r="K819" s="9"/>
      <c r="L819" s="9"/>
      <c r="M819" s="9"/>
      <c r="N819" s="9"/>
      <c r="O819" s="9"/>
      <c r="P819" s="9"/>
      <c r="Q819" s="9"/>
      <c r="R819" s="9"/>
      <c r="S819" s="9"/>
      <c r="T819" s="9"/>
      <c r="U819" s="9"/>
      <c r="V819" s="9"/>
      <c r="W819" s="9"/>
      <c r="X819" s="9"/>
      <c r="Y819" s="9"/>
      <c r="Z819" s="9"/>
    </row>
    <row r="820" spans="1:26" ht="14.25" customHeight="1" x14ac:dyDescent="0.2">
      <c r="A820" s="9"/>
      <c r="B820" s="9"/>
      <c r="C820" s="9"/>
      <c r="D820" s="9"/>
      <c r="E820" s="9"/>
      <c r="F820" s="9"/>
      <c r="G820" s="9"/>
      <c r="H820" s="9"/>
      <c r="I820" s="9"/>
      <c r="J820" s="9"/>
      <c r="K820" s="9"/>
      <c r="L820" s="9"/>
      <c r="M820" s="9"/>
      <c r="N820" s="9"/>
      <c r="O820" s="9"/>
      <c r="P820" s="9"/>
      <c r="Q820" s="9"/>
      <c r="R820" s="9"/>
      <c r="S820" s="9"/>
      <c r="T820" s="9"/>
      <c r="U820" s="9"/>
      <c r="V820" s="9"/>
      <c r="W820" s="9"/>
      <c r="X820" s="9"/>
      <c r="Y820" s="9"/>
      <c r="Z820" s="9"/>
    </row>
    <row r="821" spans="1:26" ht="14.25" customHeight="1" x14ac:dyDescent="0.2">
      <c r="A821" s="9"/>
      <c r="B821" s="9"/>
      <c r="C821" s="9"/>
      <c r="D821" s="9"/>
      <c r="E821" s="9"/>
      <c r="F821" s="9"/>
      <c r="G821" s="9"/>
      <c r="H821" s="9"/>
      <c r="I821" s="9"/>
      <c r="J821" s="9"/>
      <c r="K821" s="9"/>
      <c r="L821" s="9"/>
      <c r="M821" s="9"/>
      <c r="N821" s="9"/>
      <c r="O821" s="9"/>
      <c r="P821" s="9"/>
      <c r="Q821" s="9"/>
      <c r="R821" s="9"/>
      <c r="S821" s="9"/>
      <c r="T821" s="9"/>
      <c r="U821" s="9"/>
      <c r="V821" s="9"/>
      <c r="W821" s="9"/>
      <c r="X821" s="9"/>
      <c r="Y821" s="9"/>
      <c r="Z821" s="9"/>
    </row>
    <row r="822" spans="1:26" ht="14.25" customHeight="1" x14ac:dyDescent="0.2">
      <c r="A822" s="9"/>
      <c r="B822" s="9"/>
      <c r="C822" s="9"/>
      <c r="D822" s="9"/>
      <c r="E822" s="9"/>
      <c r="F822" s="9"/>
      <c r="G822" s="9"/>
      <c r="H822" s="9"/>
      <c r="I822" s="9"/>
      <c r="J822" s="9"/>
      <c r="K822" s="9"/>
      <c r="L822" s="9"/>
      <c r="M822" s="9"/>
      <c r="N822" s="9"/>
      <c r="O822" s="9"/>
      <c r="P822" s="9"/>
      <c r="Q822" s="9"/>
      <c r="R822" s="9"/>
      <c r="S822" s="9"/>
      <c r="T822" s="9"/>
      <c r="U822" s="9"/>
      <c r="V822" s="9"/>
      <c r="W822" s="9"/>
      <c r="X822" s="9"/>
      <c r="Y822" s="9"/>
      <c r="Z822" s="9"/>
    </row>
    <row r="823" spans="1:26" ht="14.25" customHeight="1" x14ac:dyDescent="0.2">
      <c r="A823" s="9"/>
      <c r="B823" s="9"/>
      <c r="C823" s="9"/>
      <c r="D823" s="9"/>
      <c r="E823" s="9"/>
      <c r="F823" s="9"/>
      <c r="G823" s="9"/>
      <c r="H823" s="9"/>
      <c r="I823" s="9"/>
      <c r="J823" s="9"/>
      <c r="K823" s="9"/>
      <c r="L823" s="9"/>
      <c r="M823" s="9"/>
      <c r="N823" s="9"/>
      <c r="O823" s="9"/>
      <c r="P823" s="9"/>
      <c r="Q823" s="9"/>
      <c r="R823" s="9"/>
      <c r="S823" s="9"/>
      <c r="T823" s="9"/>
      <c r="U823" s="9"/>
      <c r="V823" s="9"/>
      <c r="W823" s="9"/>
      <c r="X823" s="9"/>
      <c r="Y823" s="9"/>
      <c r="Z823" s="9"/>
    </row>
    <row r="824" spans="1:26" ht="14.25" customHeight="1" x14ac:dyDescent="0.2">
      <c r="A824" s="9"/>
      <c r="B824" s="9"/>
      <c r="C824" s="9"/>
      <c r="D824" s="9"/>
      <c r="E824" s="9"/>
      <c r="F824" s="9"/>
      <c r="G824" s="9"/>
      <c r="H824" s="9"/>
      <c r="I824" s="9"/>
      <c r="J824" s="9"/>
      <c r="K824" s="9"/>
      <c r="L824" s="9"/>
      <c r="M824" s="9"/>
      <c r="N824" s="9"/>
      <c r="O824" s="9"/>
      <c r="P824" s="9"/>
      <c r="Q824" s="9"/>
      <c r="R824" s="9"/>
      <c r="S824" s="9"/>
      <c r="T824" s="9"/>
      <c r="U824" s="9"/>
      <c r="V824" s="9"/>
      <c r="W824" s="9"/>
      <c r="X824" s="9"/>
      <c r="Y824" s="9"/>
      <c r="Z824" s="9"/>
    </row>
    <row r="825" spans="1:26" ht="14.25" customHeight="1" x14ac:dyDescent="0.2">
      <c r="A825" s="9"/>
      <c r="B825" s="9"/>
      <c r="C825" s="9"/>
      <c r="D825" s="9"/>
      <c r="E825" s="9"/>
      <c r="F825" s="9"/>
      <c r="G825" s="9"/>
      <c r="H825" s="9"/>
      <c r="I825" s="9"/>
      <c r="J825" s="9"/>
      <c r="K825" s="9"/>
      <c r="L825" s="9"/>
      <c r="M825" s="9"/>
      <c r="N825" s="9"/>
      <c r="O825" s="9"/>
      <c r="P825" s="9"/>
      <c r="Q825" s="9"/>
      <c r="R825" s="9"/>
      <c r="S825" s="9"/>
      <c r="T825" s="9"/>
      <c r="U825" s="9"/>
      <c r="V825" s="9"/>
      <c r="W825" s="9"/>
      <c r="X825" s="9"/>
      <c r="Y825" s="9"/>
      <c r="Z825" s="9"/>
    </row>
    <row r="826" spans="1:26" ht="14.25" customHeight="1" x14ac:dyDescent="0.2">
      <c r="A826" s="9"/>
      <c r="B826" s="9"/>
      <c r="C826" s="9"/>
      <c r="D826" s="9"/>
      <c r="E826" s="9"/>
      <c r="F826" s="9"/>
      <c r="G826" s="9"/>
      <c r="H826" s="9"/>
      <c r="I826" s="9"/>
      <c r="J826" s="9"/>
      <c r="K826" s="9"/>
      <c r="L826" s="9"/>
      <c r="M826" s="9"/>
      <c r="N826" s="9"/>
      <c r="O826" s="9"/>
      <c r="P826" s="9"/>
      <c r="Q826" s="9"/>
      <c r="R826" s="9"/>
      <c r="S826" s="9"/>
      <c r="T826" s="9"/>
      <c r="U826" s="9"/>
      <c r="V826" s="9"/>
      <c r="W826" s="9"/>
      <c r="X826" s="9"/>
      <c r="Y826" s="9"/>
      <c r="Z826" s="9"/>
    </row>
    <row r="827" spans="1:26" ht="14.25" customHeight="1" x14ac:dyDescent="0.2">
      <c r="A827" s="9"/>
      <c r="B827" s="9"/>
      <c r="C827" s="9"/>
      <c r="D827" s="9"/>
      <c r="E827" s="9"/>
      <c r="F827" s="9"/>
      <c r="G827" s="9"/>
      <c r="H827" s="9"/>
      <c r="I827" s="9"/>
      <c r="J827" s="9"/>
      <c r="K827" s="9"/>
      <c r="L827" s="9"/>
      <c r="M827" s="9"/>
      <c r="N827" s="9"/>
      <c r="O827" s="9"/>
      <c r="P827" s="9"/>
      <c r="Q827" s="9"/>
      <c r="R827" s="9"/>
      <c r="S827" s="9"/>
      <c r="T827" s="9"/>
      <c r="U827" s="9"/>
      <c r="V827" s="9"/>
      <c r="W827" s="9"/>
      <c r="X827" s="9"/>
      <c r="Y827" s="9"/>
      <c r="Z827" s="9"/>
    </row>
    <row r="828" spans="1:26" ht="14.25" customHeight="1" x14ac:dyDescent="0.2">
      <c r="A828" s="9"/>
      <c r="B828" s="9"/>
      <c r="C828" s="9"/>
      <c r="D828" s="9"/>
      <c r="E828" s="9"/>
      <c r="F828" s="9"/>
      <c r="G828" s="9"/>
      <c r="H828" s="9"/>
      <c r="I828" s="9"/>
      <c r="J828" s="9"/>
      <c r="K828" s="9"/>
      <c r="L828" s="9"/>
      <c r="M828" s="9"/>
      <c r="N828" s="9"/>
      <c r="O828" s="9"/>
      <c r="P828" s="9"/>
      <c r="Q828" s="9"/>
      <c r="R828" s="9"/>
      <c r="S828" s="9"/>
      <c r="T828" s="9"/>
      <c r="U828" s="9"/>
      <c r="V828" s="9"/>
      <c r="W828" s="9"/>
      <c r="X828" s="9"/>
      <c r="Y828" s="9"/>
      <c r="Z828" s="9"/>
    </row>
    <row r="829" spans="1:26" ht="14.25" customHeight="1" x14ac:dyDescent="0.2">
      <c r="A829" s="9"/>
      <c r="B829" s="9"/>
      <c r="C829" s="9"/>
      <c r="D829" s="9"/>
      <c r="E829" s="9"/>
      <c r="F829" s="9"/>
      <c r="G829" s="9"/>
      <c r="H829" s="9"/>
      <c r="I829" s="9"/>
      <c r="J829" s="9"/>
      <c r="K829" s="9"/>
      <c r="L829" s="9"/>
      <c r="M829" s="9"/>
      <c r="N829" s="9"/>
      <c r="O829" s="9"/>
      <c r="P829" s="9"/>
      <c r="Q829" s="9"/>
      <c r="R829" s="9"/>
      <c r="S829" s="9"/>
      <c r="T829" s="9"/>
      <c r="U829" s="9"/>
      <c r="V829" s="9"/>
      <c r="W829" s="9"/>
      <c r="X829" s="9"/>
      <c r="Y829" s="9"/>
      <c r="Z829" s="9"/>
    </row>
    <row r="830" spans="1:26" ht="14.25" customHeight="1" x14ac:dyDescent="0.2">
      <c r="A830" s="9"/>
      <c r="B830" s="9"/>
      <c r="C830" s="9"/>
      <c r="D830" s="9"/>
      <c r="E830" s="9"/>
      <c r="F830" s="9"/>
      <c r="G830" s="9"/>
      <c r="H830" s="9"/>
      <c r="I830" s="9"/>
      <c r="J830" s="9"/>
      <c r="K830" s="9"/>
      <c r="L830" s="9"/>
      <c r="M830" s="9"/>
      <c r="N830" s="9"/>
      <c r="O830" s="9"/>
      <c r="P830" s="9"/>
      <c r="Q830" s="9"/>
      <c r="R830" s="9"/>
      <c r="S830" s="9"/>
      <c r="T830" s="9"/>
      <c r="U830" s="9"/>
      <c r="V830" s="9"/>
      <c r="W830" s="9"/>
      <c r="X830" s="9"/>
      <c r="Y830" s="9"/>
      <c r="Z830" s="9"/>
    </row>
    <row r="831" spans="1:26" ht="14.25" customHeight="1" x14ac:dyDescent="0.2">
      <c r="A831" s="9"/>
      <c r="B831" s="9"/>
      <c r="C831" s="9"/>
      <c r="D831" s="9"/>
      <c r="E831" s="9"/>
      <c r="F831" s="9"/>
      <c r="G831" s="9"/>
      <c r="H831" s="9"/>
      <c r="I831" s="9"/>
      <c r="J831" s="9"/>
      <c r="K831" s="9"/>
      <c r="L831" s="9"/>
      <c r="M831" s="9"/>
      <c r="N831" s="9"/>
      <c r="O831" s="9"/>
      <c r="P831" s="9"/>
      <c r="Q831" s="9"/>
      <c r="R831" s="9"/>
      <c r="S831" s="9"/>
      <c r="T831" s="9"/>
      <c r="U831" s="9"/>
      <c r="V831" s="9"/>
      <c r="W831" s="9"/>
      <c r="X831" s="9"/>
      <c r="Y831" s="9"/>
      <c r="Z831" s="9"/>
    </row>
    <row r="832" spans="1:26" ht="14.25" customHeight="1" x14ac:dyDescent="0.2">
      <c r="A832" s="9"/>
      <c r="B832" s="9"/>
      <c r="C832" s="9"/>
      <c r="D832" s="9"/>
      <c r="E832" s="9"/>
      <c r="F832" s="9"/>
      <c r="G832" s="9"/>
      <c r="H832" s="9"/>
      <c r="I832" s="9"/>
      <c r="J832" s="9"/>
      <c r="K832" s="9"/>
      <c r="L832" s="9"/>
      <c r="M832" s="9"/>
      <c r="N832" s="9"/>
      <c r="O832" s="9"/>
      <c r="P832" s="9"/>
      <c r="Q832" s="9"/>
      <c r="R832" s="9"/>
      <c r="S832" s="9"/>
      <c r="T832" s="9"/>
      <c r="U832" s="9"/>
      <c r="V832" s="9"/>
      <c r="W832" s="9"/>
      <c r="X832" s="9"/>
      <c r="Y832" s="9"/>
      <c r="Z832" s="9"/>
    </row>
    <row r="833" spans="1:26" ht="14.25" customHeight="1" x14ac:dyDescent="0.2">
      <c r="A833" s="9"/>
      <c r="B833" s="9"/>
      <c r="C833" s="9"/>
      <c r="D833" s="9"/>
      <c r="E833" s="9"/>
      <c r="F833" s="9"/>
      <c r="G833" s="9"/>
      <c r="H833" s="9"/>
      <c r="I833" s="9"/>
      <c r="J833" s="9"/>
      <c r="K833" s="9"/>
      <c r="L833" s="9"/>
      <c r="M833" s="9"/>
      <c r="N833" s="9"/>
      <c r="O833" s="9"/>
      <c r="P833" s="9"/>
      <c r="Q833" s="9"/>
      <c r="R833" s="9"/>
      <c r="S833" s="9"/>
      <c r="T833" s="9"/>
      <c r="U833" s="9"/>
      <c r="V833" s="9"/>
      <c r="W833" s="9"/>
      <c r="X833" s="9"/>
      <c r="Y833" s="9"/>
      <c r="Z833" s="9"/>
    </row>
    <row r="834" spans="1:26" ht="14.25" customHeight="1" x14ac:dyDescent="0.2">
      <c r="A834" s="9"/>
      <c r="B834" s="9"/>
      <c r="C834" s="9"/>
      <c r="D834" s="9"/>
      <c r="E834" s="9"/>
      <c r="F834" s="9"/>
      <c r="G834" s="9"/>
      <c r="H834" s="9"/>
      <c r="I834" s="9"/>
      <c r="J834" s="9"/>
      <c r="K834" s="9"/>
      <c r="L834" s="9"/>
      <c r="M834" s="9"/>
      <c r="N834" s="9"/>
      <c r="O834" s="9"/>
      <c r="P834" s="9"/>
      <c r="Q834" s="9"/>
      <c r="R834" s="9"/>
      <c r="S834" s="9"/>
      <c r="T834" s="9"/>
      <c r="U834" s="9"/>
      <c r="V834" s="9"/>
      <c r="W834" s="9"/>
      <c r="X834" s="9"/>
      <c r="Y834" s="9"/>
      <c r="Z834" s="9"/>
    </row>
    <row r="835" spans="1:26" ht="14.25" customHeight="1" x14ac:dyDescent="0.2">
      <c r="A835" s="9"/>
      <c r="B835" s="9"/>
      <c r="C835" s="9"/>
      <c r="D835" s="9"/>
      <c r="E835" s="9"/>
      <c r="F835" s="9"/>
      <c r="G835" s="9"/>
      <c r="H835" s="9"/>
      <c r="I835" s="9"/>
      <c r="J835" s="9"/>
      <c r="K835" s="9"/>
      <c r="L835" s="9"/>
      <c r="M835" s="9"/>
      <c r="N835" s="9"/>
      <c r="O835" s="9"/>
      <c r="P835" s="9"/>
      <c r="Q835" s="9"/>
      <c r="R835" s="9"/>
      <c r="S835" s="9"/>
      <c r="T835" s="9"/>
      <c r="U835" s="9"/>
      <c r="V835" s="9"/>
      <c r="W835" s="9"/>
      <c r="X835" s="9"/>
      <c r="Y835" s="9"/>
      <c r="Z835" s="9"/>
    </row>
    <row r="836" spans="1:26" ht="14.25" customHeight="1" x14ac:dyDescent="0.2">
      <c r="A836" s="9"/>
      <c r="B836" s="9"/>
      <c r="C836" s="9"/>
      <c r="D836" s="9"/>
      <c r="E836" s="9"/>
      <c r="F836" s="9"/>
      <c r="G836" s="9"/>
      <c r="H836" s="9"/>
      <c r="I836" s="9"/>
      <c r="J836" s="9"/>
      <c r="K836" s="9"/>
      <c r="L836" s="9"/>
      <c r="M836" s="9"/>
      <c r="N836" s="9"/>
      <c r="O836" s="9"/>
      <c r="P836" s="9"/>
      <c r="Q836" s="9"/>
      <c r="R836" s="9"/>
      <c r="S836" s="9"/>
      <c r="T836" s="9"/>
      <c r="U836" s="9"/>
      <c r="V836" s="9"/>
      <c r="W836" s="9"/>
      <c r="X836" s="9"/>
      <c r="Y836" s="9"/>
      <c r="Z836" s="9"/>
    </row>
    <row r="837" spans="1:26" ht="14.25" customHeight="1" x14ac:dyDescent="0.2">
      <c r="A837" s="9"/>
      <c r="B837" s="9"/>
      <c r="C837" s="9"/>
      <c r="D837" s="9"/>
      <c r="E837" s="9"/>
      <c r="F837" s="9"/>
      <c r="G837" s="9"/>
      <c r="H837" s="9"/>
      <c r="I837" s="9"/>
      <c r="J837" s="9"/>
      <c r="K837" s="9"/>
      <c r="L837" s="9"/>
      <c r="M837" s="9"/>
      <c r="N837" s="9"/>
      <c r="O837" s="9"/>
      <c r="P837" s="9"/>
      <c r="Q837" s="9"/>
      <c r="R837" s="9"/>
      <c r="S837" s="9"/>
      <c r="T837" s="9"/>
      <c r="U837" s="9"/>
      <c r="V837" s="9"/>
      <c r="W837" s="9"/>
      <c r="X837" s="9"/>
      <c r="Y837" s="9"/>
      <c r="Z837" s="9"/>
    </row>
    <row r="838" spans="1:26" ht="14.25" customHeight="1" x14ac:dyDescent="0.2">
      <c r="A838" s="9"/>
      <c r="B838" s="9"/>
      <c r="C838" s="9"/>
      <c r="D838" s="9"/>
      <c r="E838" s="9"/>
      <c r="F838" s="9"/>
      <c r="G838" s="9"/>
      <c r="H838" s="9"/>
      <c r="I838" s="9"/>
      <c r="J838" s="9"/>
      <c r="K838" s="9"/>
      <c r="L838" s="9"/>
      <c r="M838" s="9"/>
      <c r="N838" s="9"/>
      <c r="O838" s="9"/>
      <c r="P838" s="9"/>
      <c r="Q838" s="9"/>
      <c r="R838" s="9"/>
      <c r="S838" s="9"/>
      <c r="T838" s="9"/>
      <c r="U838" s="9"/>
      <c r="V838" s="9"/>
      <c r="W838" s="9"/>
      <c r="X838" s="9"/>
      <c r="Y838" s="9"/>
      <c r="Z838" s="9"/>
    </row>
    <row r="839" spans="1:26" ht="14.25" customHeight="1" x14ac:dyDescent="0.2">
      <c r="A839" s="9"/>
      <c r="B839" s="9"/>
      <c r="C839" s="9"/>
      <c r="D839" s="9"/>
      <c r="E839" s="9"/>
      <c r="F839" s="9"/>
      <c r="G839" s="9"/>
      <c r="H839" s="9"/>
      <c r="I839" s="9"/>
      <c r="J839" s="9"/>
      <c r="K839" s="9"/>
      <c r="L839" s="9"/>
      <c r="M839" s="9"/>
      <c r="N839" s="9"/>
      <c r="O839" s="9"/>
      <c r="P839" s="9"/>
      <c r="Q839" s="9"/>
      <c r="R839" s="9"/>
      <c r="S839" s="9"/>
      <c r="T839" s="9"/>
      <c r="U839" s="9"/>
      <c r="V839" s="9"/>
      <c r="W839" s="9"/>
      <c r="X839" s="9"/>
      <c r="Y839" s="9"/>
      <c r="Z839" s="9"/>
    </row>
    <row r="840" spans="1:26" ht="14.25" customHeight="1" x14ac:dyDescent="0.2">
      <c r="A840" s="9"/>
      <c r="B840" s="9"/>
      <c r="C840" s="9"/>
      <c r="D840" s="9"/>
      <c r="E840" s="9"/>
      <c r="F840" s="9"/>
      <c r="G840" s="9"/>
      <c r="H840" s="9"/>
      <c r="I840" s="9"/>
      <c r="J840" s="9"/>
      <c r="K840" s="9"/>
      <c r="L840" s="9"/>
      <c r="M840" s="9"/>
      <c r="N840" s="9"/>
      <c r="O840" s="9"/>
      <c r="P840" s="9"/>
      <c r="Q840" s="9"/>
      <c r="R840" s="9"/>
      <c r="S840" s="9"/>
      <c r="T840" s="9"/>
      <c r="U840" s="9"/>
      <c r="V840" s="9"/>
      <c r="W840" s="9"/>
      <c r="X840" s="9"/>
      <c r="Y840" s="9"/>
      <c r="Z840" s="9"/>
    </row>
    <row r="841" spans="1:26" ht="14.25" customHeight="1" x14ac:dyDescent="0.2">
      <c r="A841" s="9"/>
      <c r="B841" s="9"/>
      <c r="C841" s="9"/>
      <c r="D841" s="9"/>
      <c r="E841" s="9"/>
      <c r="F841" s="9"/>
      <c r="G841" s="9"/>
      <c r="H841" s="9"/>
      <c r="I841" s="9"/>
      <c r="J841" s="9"/>
      <c r="K841" s="9"/>
      <c r="L841" s="9"/>
      <c r="M841" s="9"/>
      <c r="N841" s="9"/>
      <c r="O841" s="9"/>
      <c r="P841" s="9"/>
      <c r="Q841" s="9"/>
      <c r="R841" s="9"/>
      <c r="S841" s="9"/>
      <c r="T841" s="9"/>
      <c r="U841" s="9"/>
      <c r="V841" s="9"/>
      <c r="W841" s="9"/>
      <c r="X841" s="9"/>
      <c r="Y841" s="9"/>
      <c r="Z841" s="9"/>
    </row>
    <row r="842" spans="1:26" ht="14.25" customHeight="1" x14ac:dyDescent="0.2">
      <c r="A842" s="9"/>
      <c r="B842" s="9"/>
      <c r="C842" s="9"/>
      <c r="D842" s="9"/>
      <c r="E842" s="9"/>
      <c r="F842" s="9"/>
      <c r="G842" s="9"/>
      <c r="H842" s="9"/>
      <c r="I842" s="9"/>
      <c r="J842" s="9"/>
      <c r="K842" s="9"/>
      <c r="L842" s="9"/>
      <c r="M842" s="9"/>
      <c r="N842" s="9"/>
      <c r="O842" s="9"/>
      <c r="P842" s="9"/>
      <c r="Q842" s="9"/>
      <c r="R842" s="9"/>
      <c r="S842" s="9"/>
      <c r="T842" s="9"/>
      <c r="U842" s="9"/>
      <c r="V842" s="9"/>
      <c r="W842" s="9"/>
      <c r="X842" s="9"/>
      <c r="Y842" s="9"/>
      <c r="Z842" s="9"/>
    </row>
    <row r="843" spans="1:26" ht="14.25" customHeight="1" x14ac:dyDescent="0.2">
      <c r="A843" s="9"/>
      <c r="B843" s="9"/>
      <c r="C843" s="9"/>
      <c r="D843" s="9"/>
      <c r="E843" s="9"/>
      <c r="F843" s="9"/>
      <c r="G843" s="9"/>
      <c r="H843" s="9"/>
      <c r="I843" s="9"/>
      <c r="J843" s="9"/>
      <c r="K843" s="9"/>
      <c r="L843" s="9"/>
      <c r="M843" s="9"/>
      <c r="N843" s="9"/>
      <c r="O843" s="9"/>
      <c r="P843" s="9"/>
      <c r="Q843" s="9"/>
      <c r="R843" s="9"/>
      <c r="S843" s="9"/>
      <c r="T843" s="9"/>
      <c r="U843" s="9"/>
      <c r="V843" s="9"/>
      <c r="W843" s="9"/>
      <c r="X843" s="9"/>
      <c r="Y843" s="9"/>
      <c r="Z843" s="9"/>
    </row>
    <row r="844" spans="1:26" ht="14.25" customHeight="1" x14ac:dyDescent="0.2">
      <c r="A844" s="9"/>
      <c r="B844" s="9"/>
      <c r="C844" s="9"/>
      <c r="D844" s="9"/>
      <c r="E844" s="9"/>
      <c r="F844" s="9"/>
      <c r="G844" s="9"/>
      <c r="H844" s="9"/>
      <c r="I844" s="9"/>
      <c r="J844" s="9"/>
      <c r="K844" s="9"/>
      <c r="L844" s="9"/>
      <c r="M844" s="9"/>
      <c r="N844" s="9"/>
      <c r="O844" s="9"/>
      <c r="P844" s="9"/>
      <c r="Q844" s="9"/>
      <c r="R844" s="9"/>
      <c r="S844" s="9"/>
      <c r="T844" s="9"/>
      <c r="U844" s="9"/>
      <c r="V844" s="9"/>
      <c r="W844" s="9"/>
      <c r="X844" s="9"/>
      <c r="Y844" s="9"/>
      <c r="Z844" s="9"/>
    </row>
    <row r="845" spans="1:26" ht="14.25" customHeight="1" x14ac:dyDescent="0.2">
      <c r="A845" s="9"/>
      <c r="B845" s="9"/>
      <c r="C845" s="9"/>
      <c r="D845" s="9"/>
      <c r="E845" s="9"/>
      <c r="F845" s="9"/>
      <c r="G845" s="9"/>
      <c r="H845" s="9"/>
      <c r="I845" s="9"/>
      <c r="J845" s="9"/>
      <c r="K845" s="9"/>
      <c r="L845" s="9"/>
      <c r="M845" s="9"/>
      <c r="N845" s="9"/>
      <c r="O845" s="9"/>
      <c r="P845" s="9"/>
      <c r="Q845" s="9"/>
      <c r="R845" s="9"/>
      <c r="S845" s="9"/>
      <c r="T845" s="9"/>
      <c r="U845" s="9"/>
      <c r="V845" s="9"/>
      <c r="W845" s="9"/>
      <c r="X845" s="9"/>
      <c r="Y845" s="9"/>
      <c r="Z845" s="9"/>
    </row>
    <row r="846" spans="1:26" ht="14.25" customHeight="1" x14ac:dyDescent="0.2">
      <c r="A846" s="9"/>
      <c r="B846" s="9"/>
      <c r="C846" s="9"/>
      <c r="D846" s="9"/>
      <c r="E846" s="9"/>
      <c r="F846" s="9"/>
      <c r="G846" s="9"/>
      <c r="H846" s="9"/>
      <c r="I846" s="9"/>
      <c r="J846" s="9"/>
      <c r="K846" s="9"/>
      <c r="L846" s="9"/>
      <c r="M846" s="9"/>
      <c r="N846" s="9"/>
      <c r="O846" s="9"/>
      <c r="P846" s="9"/>
      <c r="Q846" s="9"/>
      <c r="R846" s="9"/>
      <c r="S846" s="9"/>
      <c r="T846" s="9"/>
      <c r="U846" s="9"/>
      <c r="V846" s="9"/>
      <c r="W846" s="9"/>
      <c r="X846" s="9"/>
      <c r="Y846" s="9"/>
      <c r="Z846" s="9"/>
    </row>
    <row r="847" spans="1:26" ht="14.25" customHeight="1" x14ac:dyDescent="0.2">
      <c r="A847" s="9"/>
      <c r="B847" s="9"/>
      <c r="C847" s="9"/>
      <c r="D847" s="9"/>
      <c r="E847" s="9"/>
      <c r="F847" s="9"/>
      <c r="G847" s="9"/>
      <c r="H847" s="9"/>
      <c r="I847" s="9"/>
      <c r="J847" s="9"/>
      <c r="K847" s="9"/>
      <c r="L847" s="9"/>
      <c r="M847" s="9"/>
      <c r="N847" s="9"/>
      <c r="O847" s="9"/>
      <c r="P847" s="9"/>
      <c r="Q847" s="9"/>
      <c r="R847" s="9"/>
      <c r="S847" s="9"/>
      <c r="T847" s="9"/>
      <c r="U847" s="9"/>
      <c r="V847" s="9"/>
      <c r="W847" s="9"/>
      <c r="X847" s="9"/>
      <c r="Y847" s="9"/>
      <c r="Z847" s="9"/>
    </row>
    <row r="848" spans="1:26" ht="14.25" customHeight="1" x14ac:dyDescent="0.2">
      <c r="A848" s="9"/>
      <c r="B848" s="9"/>
      <c r="C848" s="9"/>
      <c r="D848" s="9"/>
      <c r="E848" s="9"/>
      <c r="F848" s="9"/>
      <c r="G848" s="9"/>
      <c r="H848" s="9"/>
      <c r="I848" s="9"/>
      <c r="J848" s="9"/>
      <c r="K848" s="9"/>
      <c r="L848" s="9"/>
      <c r="M848" s="9"/>
      <c r="N848" s="9"/>
      <c r="O848" s="9"/>
      <c r="P848" s="9"/>
      <c r="Q848" s="9"/>
      <c r="R848" s="9"/>
      <c r="S848" s="9"/>
      <c r="T848" s="9"/>
      <c r="U848" s="9"/>
      <c r="V848" s="9"/>
      <c r="W848" s="9"/>
      <c r="X848" s="9"/>
      <c r="Y848" s="9"/>
      <c r="Z848" s="9"/>
    </row>
    <row r="849" spans="1:26" ht="14.25" customHeight="1" x14ac:dyDescent="0.2">
      <c r="A849" s="9"/>
      <c r="B849" s="9"/>
      <c r="C849" s="9"/>
      <c r="D849" s="9"/>
      <c r="E849" s="9"/>
      <c r="F849" s="9"/>
      <c r="G849" s="9"/>
      <c r="H849" s="9"/>
      <c r="I849" s="9"/>
      <c r="J849" s="9"/>
      <c r="K849" s="9"/>
      <c r="L849" s="9"/>
      <c r="M849" s="9"/>
      <c r="N849" s="9"/>
      <c r="O849" s="9"/>
      <c r="P849" s="9"/>
      <c r="Q849" s="9"/>
      <c r="R849" s="9"/>
      <c r="S849" s="9"/>
      <c r="T849" s="9"/>
      <c r="U849" s="9"/>
      <c r="V849" s="9"/>
      <c r="W849" s="9"/>
      <c r="X849" s="9"/>
      <c r="Y849" s="9"/>
      <c r="Z849" s="9"/>
    </row>
    <row r="850" spans="1:26" ht="14.25" customHeight="1" x14ac:dyDescent="0.2">
      <c r="A850" s="9"/>
      <c r="B850" s="9"/>
      <c r="C850" s="9"/>
      <c r="D850" s="9"/>
      <c r="E850" s="9"/>
      <c r="F850" s="9"/>
      <c r="G850" s="9"/>
      <c r="H850" s="9"/>
      <c r="I850" s="9"/>
      <c r="J850" s="9"/>
      <c r="K850" s="9"/>
      <c r="L850" s="9"/>
      <c r="M850" s="9"/>
      <c r="N850" s="9"/>
      <c r="O850" s="9"/>
      <c r="P850" s="9"/>
      <c r="Q850" s="9"/>
      <c r="R850" s="9"/>
      <c r="S850" s="9"/>
      <c r="T850" s="9"/>
      <c r="U850" s="9"/>
      <c r="V850" s="9"/>
      <c r="W850" s="9"/>
      <c r="X850" s="9"/>
      <c r="Y850" s="9"/>
      <c r="Z850" s="9"/>
    </row>
    <row r="851" spans="1:26" ht="14.25" customHeight="1" x14ac:dyDescent="0.2">
      <c r="A851" s="9"/>
      <c r="B851" s="9"/>
      <c r="C851" s="9"/>
      <c r="D851" s="9"/>
      <c r="E851" s="9"/>
      <c r="F851" s="9"/>
      <c r="G851" s="9"/>
      <c r="H851" s="9"/>
      <c r="I851" s="9"/>
      <c r="J851" s="9"/>
      <c r="K851" s="9"/>
      <c r="L851" s="9"/>
      <c r="M851" s="9"/>
      <c r="N851" s="9"/>
      <c r="O851" s="9"/>
      <c r="P851" s="9"/>
      <c r="Q851" s="9"/>
      <c r="R851" s="9"/>
      <c r="S851" s="9"/>
      <c r="T851" s="9"/>
      <c r="U851" s="9"/>
      <c r="V851" s="9"/>
      <c r="W851" s="9"/>
      <c r="X851" s="9"/>
      <c r="Y851" s="9"/>
      <c r="Z851" s="9"/>
    </row>
    <row r="852" spans="1:26" ht="14.25" customHeight="1" x14ac:dyDescent="0.2">
      <c r="A852" s="9"/>
      <c r="B852" s="9"/>
      <c r="C852" s="9"/>
      <c r="D852" s="9"/>
      <c r="E852" s="9"/>
      <c r="F852" s="9"/>
      <c r="G852" s="9"/>
      <c r="H852" s="9"/>
      <c r="I852" s="9"/>
      <c r="J852" s="9"/>
      <c r="K852" s="9"/>
      <c r="L852" s="9"/>
      <c r="M852" s="9"/>
      <c r="N852" s="9"/>
      <c r="O852" s="9"/>
      <c r="P852" s="9"/>
      <c r="Q852" s="9"/>
      <c r="R852" s="9"/>
      <c r="S852" s="9"/>
      <c r="T852" s="9"/>
      <c r="U852" s="9"/>
      <c r="V852" s="9"/>
      <c r="W852" s="9"/>
      <c r="X852" s="9"/>
      <c r="Y852" s="9"/>
      <c r="Z852" s="9"/>
    </row>
    <row r="853" spans="1:26" ht="14.25" customHeight="1" x14ac:dyDescent="0.2">
      <c r="A853" s="9"/>
      <c r="B853" s="9"/>
      <c r="C853" s="9"/>
      <c r="D853" s="9"/>
      <c r="E853" s="9"/>
      <c r="F853" s="9"/>
      <c r="G853" s="9"/>
      <c r="H853" s="9"/>
      <c r="I853" s="9"/>
      <c r="J853" s="9"/>
      <c r="K853" s="9"/>
      <c r="L853" s="9"/>
      <c r="M853" s="9"/>
      <c r="N853" s="9"/>
      <c r="O853" s="9"/>
      <c r="P853" s="9"/>
      <c r="Q853" s="9"/>
      <c r="R853" s="9"/>
      <c r="S853" s="9"/>
      <c r="T853" s="9"/>
      <c r="U853" s="9"/>
      <c r="V853" s="9"/>
      <c r="W853" s="9"/>
      <c r="X853" s="9"/>
      <c r="Y853" s="9"/>
      <c r="Z853" s="9"/>
    </row>
    <row r="854" spans="1:26" ht="14.25" customHeight="1" x14ac:dyDescent="0.2">
      <c r="A854" s="9"/>
      <c r="B854" s="9"/>
      <c r="C854" s="9"/>
      <c r="D854" s="9"/>
      <c r="E854" s="9"/>
      <c r="F854" s="9"/>
      <c r="G854" s="9"/>
      <c r="H854" s="9"/>
      <c r="I854" s="9"/>
      <c r="J854" s="9"/>
      <c r="K854" s="9"/>
      <c r="L854" s="9"/>
      <c r="M854" s="9"/>
      <c r="N854" s="9"/>
      <c r="O854" s="9"/>
      <c r="P854" s="9"/>
      <c r="Q854" s="9"/>
      <c r="R854" s="9"/>
      <c r="S854" s="9"/>
      <c r="T854" s="9"/>
      <c r="U854" s="9"/>
      <c r="V854" s="9"/>
      <c r="W854" s="9"/>
      <c r="X854" s="9"/>
      <c r="Y854" s="9"/>
      <c r="Z854" s="9"/>
    </row>
    <row r="855" spans="1:26" ht="14.25" customHeight="1" x14ac:dyDescent="0.2">
      <c r="A855" s="9"/>
      <c r="B855" s="9"/>
      <c r="C855" s="9"/>
      <c r="D855" s="9"/>
      <c r="E855" s="9"/>
      <c r="F855" s="9"/>
      <c r="G855" s="9"/>
      <c r="H855" s="9"/>
      <c r="I855" s="9"/>
      <c r="J855" s="9"/>
      <c r="K855" s="9"/>
      <c r="L855" s="9"/>
      <c r="M855" s="9"/>
      <c r="N855" s="9"/>
      <c r="O855" s="9"/>
      <c r="P855" s="9"/>
      <c r="Q855" s="9"/>
      <c r="R855" s="9"/>
      <c r="S855" s="9"/>
      <c r="T855" s="9"/>
      <c r="U855" s="9"/>
      <c r="V855" s="9"/>
      <c r="W855" s="9"/>
      <c r="X855" s="9"/>
      <c r="Y855" s="9"/>
      <c r="Z855" s="9"/>
    </row>
    <row r="856" spans="1:26" ht="14.25" customHeight="1" x14ac:dyDescent="0.2">
      <c r="A856" s="9"/>
      <c r="B856" s="9"/>
      <c r="C856" s="9"/>
      <c r="D856" s="9"/>
      <c r="E856" s="9"/>
      <c r="F856" s="9"/>
      <c r="G856" s="9"/>
      <c r="H856" s="9"/>
      <c r="I856" s="9"/>
      <c r="J856" s="9"/>
      <c r="K856" s="9"/>
      <c r="L856" s="9"/>
      <c r="M856" s="9"/>
      <c r="N856" s="9"/>
      <c r="O856" s="9"/>
      <c r="P856" s="9"/>
      <c r="Q856" s="9"/>
      <c r="R856" s="9"/>
      <c r="S856" s="9"/>
      <c r="T856" s="9"/>
      <c r="U856" s="9"/>
      <c r="V856" s="9"/>
      <c r="W856" s="9"/>
      <c r="X856" s="9"/>
      <c r="Y856" s="9"/>
      <c r="Z856" s="9"/>
    </row>
    <row r="857" spans="1:26" ht="14.25" customHeight="1" x14ac:dyDescent="0.2">
      <c r="A857" s="9"/>
      <c r="B857" s="9"/>
      <c r="C857" s="9"/>
      <c r="D857" s="9"/>
      <c r="E857" s="9"/>
      <c r="F857" s="9"/>
      <c r="G857" s="9"/>
      <c r="H857" s="9"/>
      <c r="I857" s="9"/>
      <c r="J857" s="9"/>
      <c r="K857" s="9"/>
      <c r="L857" s="9"/>
      <c r="M857" s="9"/>
      <c r="N857" s="9"/>
      <c r="O857" s="9"/>
      <c r="P857" s="9"/>
      <c r="Q857" s="9"/>
      <c r="R857" s="9"/>
      <c r="S857" s="9"/>
      <c r="T857" s="9"/>
      <c r="U857" s="9"/>
      <c r="V857" s="9"/>
      <c r="W857" s="9"/>
      <c r="X857" s="9"/>
      <c r="Y857" s="9"/>
      <c r="Z857" s="9"/>
    </row>
    <row r="858" spans="1:26" ht="14.25" customHeight="1" x14ac:dyDescent="0.2">
      <c r="A858" s="9"/>
      <c r="B858" s="9"/>
      <c r="C858" s="9"/>
      <c r="D858" s="9"/>
      <c r="E858" s="9"/>
      <c r="F858" s="9"/>
      <c r="G858" s="9"/>
      <c r="H858" s="9"/>
      <c r="I858" s="9"/>
      <c r="J858" s="9"/>
      <c r="K858" s="9"/>
      <c r="L858" s="9"/>
      <c r="M858" s="9"/>
      <c r="N858" s="9"/>
      <c r="O858" s="9"/>
      <c r="P858" s="9"/>
      <c r="Q858" s="9"/>
      <c r="R858" s="9"/>
      <c r="S858" s="9"/>
      <c r="T858" s="9"/>
      <c r="U858" s="9"/>
      <c r="V858" s="9"/>
      <c r="W858" s="9"/>
      <c r="X858" s="9"/>
      <c r="Y858" s="9"/>
      <c r="Z858" s="9"/>
    </row>
    <row r="859" spans="1:26" ht="14.25" customHeight="1" x14ac:dyDescent="0.2">
      <c r="A859" s="9"/>
      <c r="B859" s="9"/>
      <c r="C859" s="9"/>
      <c r="D859" s="9"/>
      <c r="E859" s="9"/>
      <c r="F859" s="9"/>
      <c r="G859" s="9"/>
      <c r="H859" s="9"/>
      <c r="I859" s="9"/>
      <c r="J859" s="9"/>
      <c r="K859" s="9"/>
      <c r="L859" s="9"/>
      <c r="M859" s="9"/>
      <c r="N859" s="9"/>
      <c r="O859" s="9"/>
      <c r="P859" s="9"/>
      <c r="Q859" s="9"/>
      <c r="R859" s="9"/>
      <c r="S859" s="9"/>
      <c r="T859" s="9"/>
      <c r="U859" s="9"/>
      <c r="V859" s="9"/>
      <c r="W859" s="9"/>
      <c r="X859" s="9"/>
      <c r="Y859" s="9"/>
      <c r="Z859" s="9"/>
    </row>
    <row r="860" spans="1:26" ht="14.25" customHeight="1" x14ac:dyDescent="0.2">
      <c r="A860" s="9"/>
      <c r="B860" s="9"/>
      <c r="C860" s="9"/>
      <c r="D860" s="9"/>
      <c r="E860" s="9"/>
      <c r="F860" s="9"/>
      <c r="G860" s="9"/>
      <c r="H860" s="9"/>
      <c r="I860" s="9"/>
      <c r="J860" s="9"/>
      <c r="K860" s="9"/>
      <c r="L860" s="9"/>
      <c r="M860" s="9"/>
      <c r="N860" s="9"/>
      <c r="O860" s="9"/>
      <c r="P860" s="9"/>
      <c r="Q860" s="9"/>
      <c r="R860" s="9"/>
      <c r="S860" s="9"/>
      <c r="T860" s="9"/>
      <c r="U860" s="9"/>
      <c r="V860" s="9"/>
      <c r="W860" s="9"/>
      <c r="X860" s="9"/>
      <c r="Y860" s="9"/>
      <c r="Z860" s="9"/>
    </row>
    <row r="861" spans="1:26" ht="14.25" customHeight="1" x14ac:dyDescent="0.2">
      <c r="A861" s="9"/>
      <c r="B861" s="9"/>
      <c r="C861" s="9"/>
      <c r="D861" s="9"/>
      <c r="E861" s="9"/>
      <c r="F861" s="9"/>
      <c r="G861" s="9"/>
      <c r="H861" s="9"/>
      <c r="I861" s="9"/>
      <c r="J861" s="9"/>
      <c r="K861" s="9"/>
      <c r="L861" s="9"/>
      <c r="M861" s="9"/>
      <c r="N861" s="9"/>
      <c r="O861" s="9"/>
      <c r="P861" s="9"/>
      <c r="Q861" s="9"/>
      <c r="R861" s="9"/>
      <c r="S861" s="9"/>
      <c r="T861" s="9"/>
      <c r="U861" s="9"/>
      <c r="V861" s="9"/>
      <c r="W861" s="9"/>
      <c r="X861" s="9"/>
      <c r="Y861" s="9"/>
      <c r="Z861" s="9"/>
    </row>
    <row r="862" spans="1:26" ht="14.25" customHeight="1" x14ac:dyDescent="0.2">
      <c r="A862" s="9"/>
      <c r="B862" s="9"/>
      <c r="C862" s="9"/>
      <c r="D862" s="9"/>
      <c r="E862" s="9"/>
      <c r="F862" s="9"/>
      <c r="G862" s="9"/>
      <c r="H862" s="9"/>
      <c r="I862" s="9"/>
      <c r="J862" s="9"/>
      <c r="K862" s="9"/>
      <c r="L862" s="9"/>
      <c r="M862" s="9"/>
      <c r="N862" s="9"/>
      <c r="O862" s="9"/>
      <c r="P862" s="9"/>
      <c r="Q862" s="9"/>
      <c r="R862" s="9"/>
      <c r="S862" s="9"/>
      <c r="T862" s="9"/>
      <c r="U862" s="9"/>
      <c r="V862" s="9"/>
      <c r="W862" s="9"/>
      <c r="X862" s="9"/>
      <c r="Y862" s="9"/>
      <c r="Z862" s="9"/>
    </row>
    <row r="863" spans="1:26" ht="14.25" customHeight="1" x14ac:dyDescent="0.2">
      <c r="A863" s="9"/>
      <c r="B863" s="9"/>
      <c r="C863" s="9"/>
      <c r="D863" s="9"/>
      <c r="E863" s="9"/>
      <c r="F863" s="9"/>
      <c r="G863" s="9"/>
      <c r="H863" s="9"/>
      <c r="I863" s="9"/>
      <c r="J863" s="9"/>
      <c r="K863" s="9"/>
      <c r="L863" s="9"/>
      <c r="M863" s="9"/>
      <c r="N863" s="9"/>
      <c r="O863" s="9"/>
      <c r="P863" s="9"/>
      <c r="Q863" s="9"/>
      <c r="R863" s="9"/>
      <c r="S863" s="9"/>
      <c r="T863" s="9"/>
      <c r="U863" s="9"/>
      <c r="V863" s="9"/>
      <c r="W863" s="9"/>
      <c r="X863" s="9"/>
      <c r="Y863" s="9"/>
      <c r="Z863" s="9"/>
    </row>
    <row r="864" spans="1:26" ht="14.25" customHeight="1" x14ac:dyDescent="0.2">
      <c r="A864" s="9"/>
      <c r="B864" s="9"/>
      <c r="C864" s="9"/>
      <c r="D864" s="9"/>
      <c r="E864" s="9"/>
      <c r="F864" s="9"/>
      <c r="G864" s="9"/>
      <c r="H864" s="9"/>
      <c r="I864" s="9"/>
      <c r="J864" s="9"/>
      <c r="K864" s="9"/>
      <c r="L864" s="9"/>
      <c r="M864" s="9"/>
      <c r="N864" s="9"/>
      <c r="O864" s="9"/>
      <c r="P864" s="9"/>
      <c r="Q864" s="9"/>
      <c r="R864" s="9"/>
      <c r="S864" s="9"/>
      <c r="T864" s="9"/>
      <c r="U864" s="9"/>
      <c r="V864" s="9"/>
      <c r="W864" s="9"/>
      <c r="X864" s="9"/>
      <c r="Y864" s="9"/>
      <c r="Z864" s="9"/>
    </row>
    <row r="865" spans="1:26" ht="14.25" customHeight="1" x14ac:dyDescent="0.2">
      <c r="A865" s="9"/>
      <c r="B865" s="9"/>
      <c r="C865" s="9"/>
      <c r="D865" s="9"/>
      <c r="E865" s="9"/>
      <c r="F865" s="9"/>
      <c r="G865" s="9"/>
      <c r="H865" s="9"/>
      <c r="I865" s="9"/>
      <c r="J865" s="9"/>
      <c r="K865" s="9"/>
      <c r="L865" s="9"/>
      <c r="M865" s="9"/>
      <c r="N865" s="9"/>
      <c r="O865" s="9"/>
      <c r="P865" s="9"/>
      <c r="Q865" s="9"/>
      <c r="R865" s="9"/>
      <c r="S865" s="9"/>
      <c r="T865" s="9"/>
      <c r="U865" s="9"/>
      <c r="V865" s="9"/>
      <c r="W865" s="9"/>
      <c r="X865" s="9"/>
      <c r="Y865" s="9"/>
      <c r="Z865" s="9"/>
    </row>
    <row r="866" spans="1:26" ht="14.25" customHeight="1" x14ac:dyDescent="0.2">
      <c r="A866" s="9"/>
      <c r="B866" s="9"/>
      <c r="C866" s="9"/>
      <c r="D866" s="9"/>
      <c r="E866" s="9"/>
      <c r="F866" s="9"/>
      <c r="G866" s="9"/>
      <c r="H866" s="9"/>
      <c r="I866" s="9"/>
      <c r="J866" s="9"/>
      <c r="K866" s="9"/>
      <c r="L866" s="9"/>
      <c r="M866" s="9"/>
      <c r="N866" s="9"/>
      <c r="O866" s="9"/>
      <c r="P866" s="9"/>
      <c r="Q866" s="9"/>
      <c r="R866" s="9"/>
      <c r="S866" s="9"/>
      <c r="T866" s="9"/>
      <c r="U866" s="9"/>
      <c r="V866" s="9"/>
      <c r="W866" s="9"/>
      <c r="X866" s="9"/>
      <c r="Y866" s="9"/>
      <c r="Z866" s="9"/>
    </row>
    <row r="867" spans="1:26" ht="14.25" customHeight="1" x14ac:dyDescent="0.2">
      <c r="A867" s="9"/>
      <c r="B867" s="9"/>
      <c r="C867" s="9"/>
      <c r="D867" s="9"/>
      <c r="E867" s="9"/>
      <c r="F867" s="9"/>
      <c r="G867" s="9"/>
      <c r="H867" s="9"/>
      <c r="I867" s="9"/>
      <c r="J867" s="9"/>
      <c r="K867" s="9"/>
      <c r="L867" s="9"/>
      <c r="M867" s="9"/>
      <c r="N867" s="9"/>
      <c r="O867" s="9"/>
      <c r="P867" s="9"/>
      <c r="Q867" s="9"/>
      <c r="R867" s="9"/>
      <c r="S867" s="9"/>
      <c r="T867" s="9"/>
      <c r="U867" s="9"/>
      <c r="V867" s="9"/>
      <c r="W867" s="9"/>
      <c r="X867" s="9"/>
      <c r="Y867" s="9"/>
      <c r="Z867" s="9"/>
    </row>
    <row r="868" spans="1:26" ht="14.25" customHeight="1" x14ac:dyDescent="0.2">
      <c r="A868" s="9"/>
      <c r="B868" s="9"/>
      <c r="C868" s="9"/>
      <c r="D868" s="9"/>
      <c r="E868" s="9"/>
      <c r="F868" s="9"/>
      <c r="G868" s="9"/>
      <c r="H868" s="9"/>
      <c r="I868" s="9"/>
      <c r="J868" s="9"/>
      <c r="K868" s="9"/>
      <c r="L868" s="9"/>
      <c r="M868" s="9"/>
      <c r="N868" s="9"/>
      <c r="O868" s="9"/>
      <c r="P868" s="9"/>
      <c r="Q868" s="9"/>
      <c r="R868" s="9"/>
      <c r="S868" s="9"/>
      <c r="T868" s="9"/>
      <c r="U868" s="9"/>
      <c r="V868" s="9"/>
      <c r="W868" s="9"/>
      <c r="X868" s="9"/>
      <c r="Y868" s="9"/>
      <c r="Z868" s="9"/>
    </row>
    <row r="869" spans="1:26" ht="14.25" customHeight="1" x14ac:dyDescent="0.2">
      <c r="A869" s="9"/>
      <c r="B869" s="9"/>
      <c r="C869" s="9"/>
      <c r="D869" s="9"/>
      <c r="E869" s="9"/>
      <c r="F869" s="9"/>
      <c r="G869" s="9"/>
      <c r="H869" s="9"/>
      <c r="I869" s="9"/>
      <c r="J869" s="9"/>
      <c r="K869" s="9"/>
      <c r="L869" s="9"/>
      <c r="M869" s="9"/>
      <c r="N869" s="9"/>
      <c r="O869" s="9"/>
      <c r="P869" s="9"/>
      <c r="Q869" s="9"/>
      <c r="R869" s="9"/>
      <c r="S869" s="9"/>
      <c r="T869" s="9"/>
      <c r="U869" s="9"/>
      <c r="V869" s="9"/>
      <c r="W869" s="9"/>
      <c r="X869" s="9"/>
      <c r="Y869" s="9"/>
      <c r="Z869" s="9"/>
    </row>
    <row r="870" spans="1:26" ht="14.25" customHeight="1" x14ac:dyDescent="0.2">
      <c r="A870" s="9"/>
      <c r="B870" s="9"/>
      <c r="C870" s="9"/>
      <c r="D870" s="9"/>
      <c r="E870" s="9"/>
      <c r="F870" s="9"/>
      <c r="G870" s="9"/>
      <c r="H870" s="9"/>
      <c r="I870" s="9"/>
      <c r="J870" s="9"/>
      <c r="K870" s="9"/>
      <c r="L870" s="9"/>
      <c r="M870" s="9"/>
      <c r="N870" s="9"/>
      <c r="O870" s="9"/>
      <c r="P870" s="9"/>
      <c r="Q870" s="9"/>
      <c r="R870" s="9"/>
      <c r="S870" s="9"/>
      <c r="T870" s="9"/>
      <c r="U870" s="9"/>
      <c r="V870" s="9"/>
      <c r="W870" s="9"/>
      <c r="X870" s="9"/>
      <c r="Y870" s="9"/>
      <c r="Z870" s="9"/>
    </row>
    <row r="871" spans="1:26" ht="14.25" customHeight="1" x14ac:dyDescent="0.2">
      <c r="A871" s="9"/>
      <c r="B871" s="9"/>
      <c r="C871" s="9"/>
      <c r="D871" s="9"/>
      <c r="E871" s="9"/>
      <c r="F871" s="9"/>
      <c r="G871" s="9"/>
      <c r="H871" s="9"/>
      <c r="I871" s="9"/>
      <c r="J871" s="9"/>
      <c r="K871" s="9"/>
      <c r="L871" s="9"/>
      <c r="M871" s="9"/>
      <c r="N871" s="9"/>
      <c r="O871" s="9"/>
      <c r="P871" s="9"/>
      <c r="Q871" s="9"/>
      <c r="R871" s="9"/>
      <c r="S871" s="9"/>
      <c r="T871" s="9"/>
      <c r="U871" s="9"/>
      <c r="V871" s="9"/>
      <c r="W871" s="9"/>
      <c r="X871" s="9"/>
      <c r="Y871" s="9"/>
      <c r="Z871" s="9"/>
    </row>
    <row r="872" spans="1:26" ht="14.25" customHeight="1" x14ac:dyDescent="0.2">
      <c r="A872" s="9"/>
      <c r="B872" s="9"/>
      <c r="C872" s="9"/>
      <c r="D872" s="9"/>
      <c r="E872" s="9"/>
      <c r="F872" s="9"/>
      <c r="G872" s="9"/>
      <c r="H872" s="9"/>
      <c r="I872" s="9"/>
      <c r="J872" s="9"/>
      <c r="K872" s="9"/>
      <c r="L872" s="9"/>
      <c r="M872" s="9"/>
      <c r="N872" s="9"/>
      <c r="O872" s="9"/>
      <c r="P872" s="9"/>
      <c r="Q872" s="9"/>
      <c r="R872" s="9"/>
      <c r="S872" s="9"/>
      <c r="T872" s="9"/>
      <c r="U872" s="9"/>
      <c r="V872" s="9"/>
      <c r="W872" s="9"/>
      <c r="X872" s="9"/>
      <c r="Y872" s="9"/>
      <c r="Z872" s="9"/>
    </row>
    <row r="873" spans="1:26" ht="14.25" customHeight="1" x14ac:dyDescent="0.2">
      <c r="A873" s="9"/>
      <c r="B873" s="9"/>
      <c r="C873" s="9"/>
      <c r="D873" s="9"/>
      <c r="E873" s="9"/>
      <c r="F873" s="9"/>
      <c r="G873" s="9"/>
      <c r="H873" s="9"/>
      <c r="I873" s="9"/>
      <c r="J873" s="9"/>
      <c r="K873" s="9"/>
      <c r="L873" s="9"/>
      <c r="M873" s="9"/>
      <c r="N873" s="9"/>
      <c r="O873" s="9"/>
      <c r="P873" s="9"/>
      <c r="Q873" s="9"/>
      <c r="R873" s="9"/>
      <c r="S873" s="9"/>
      <c r="T873" s="9"/>
      <c r="U873" s="9"/>
      <c r="V873" s="9"/>
      <c r="W873" s="9"/>
      <c r="X873" s="9"/>
      <c r="Y873" s="9"/>
      <c r="Z873" s="9"/>
    </row>
    <row r="874" spans="1:26" ht="14.25" customHeight="1" x14ac:dyDescent="0.2">
      <c r="A874" s="9"/>
      <c r="B874" s="9"/>
      <c r="C874" s="9"/>
      <c r="D874" s="9"/>
      <c r="E874" s="9"/>
      <c r="F874" s="9"/>
      <c r="G874" s="9"/>
      <c r="H874" s="9"/>
      <c r="I874" s="9"/>
      <c r="J874" s="9"/>
      <c r="K874" s="9"/>
      <c r="L874" s="9"/>
      <c r="M874" s="9"/>
      <c r="N874" s="9"/>
      <c r="O874" s="9"/>
      <c r="P874" s="9"/>
      <c r="Q874" s="9"/>
      <c r="R874" s="9"/>
      <c r="S874" s="9"/>
      <c r="T874" s="9"/>
      <c r="U874" s="9"/>
      <c r="V874" s="9"/>
      <c r="W874" s="9"/>
      <c r="X874" s="9"/>
      <c r="Y874" s="9"/>
      <c r="Z874" s="9"/>
    </row>
    <row r="875" spans="1:26" ht="14.25" customHeight="1" x14ac:dyDescent="0.2">
      <c r="A875" s="9"/>
      <c r="B875" s="9"/>
      <c r="C875" s="9"/>
      <c r="D875" s="9"/>
      <c r="E875" s="9"/>
      <c r="F875" s="9"/>
      <c r="G875" s="9"/>
      <c r="H875" s="9"/>
      <c r="I875" s="9"/>
      <c r="J875" s="9"/>
      <c r="K875" s="9"/>
      <c r="L875" s="9"/>
      <c r="M875" s="9"/>
      <c r="N875" s="9"/>
      <c r="O875" s="9"/>
      <c r="P875" s="9"/>
      <c r="Q875" s="9"/>
      <c r="R875" s="9"/>
      <c r="S875" s="9"/>
      <c r="T875" s="9"/>
      <c r="U875" s="9"/>
      <c r="V875" s="9"/>
      <c r="W875" s="9"/>
      <c r="X875" s="9"/>
      <c r="Y875" s="9"/>
      <c r="Z875" s="9"/>
    </row>
    <row r="876" spans="1:26" ht="14.25" customHeight="1" x14ac:dyDescent="0.2">
      <c r="A876" s="9"/>
      <c r="B876" s="9"/>
      <c r="C876" s="9"/>
      <c r="D876" s="9"/>
      <c r="E876" s="9"/>
      <c r="F876" s="9"/>
      <c r="G876" s="9"/>
      <c r="H876" s="9"/>
      <c r="I876" s="9"/>
      <c r="J876" s="9"/>
      <c r="K876" s="9"/>
      <c r="L876" s="9"/>
      <c r="M876" s="9"/>
      <c r="N876" s="9"/>
      <c r="O876" s="9"/>
      <c r="P876" s="9"/>
      <c r="Q876" s="9"/>
      <c r="R876" s="9"/>
      <c r="S876" s="9"/>
      <c r="T876" s="9"/>
      <c r="U876" s="9"/>
      <c r="V876" s="9"/>
      <c r="W876" s="9"/>
      <c r="X876" s="9"/>
      <c r="Y876" s="9"/>
      <c r="Z876" s="9"/>
    </row>
    <row r="877" spans="1:26" ht="14.25" customHeight="1" x14ac:dyDescent="0.2">
      <c r="A877" s="9"/>
      <c r="B877" s="9"/>
      <c r="C877" s="9"/>
      <c r="D877" s="9"/>
      <c r="E877" s="9"/>
      <c r="F877" s="9"/>
      <c r="G877" s="9"/>
      <c r="H877" s="9"/>
      <c r="I877" s="9"/>
      <c r="J877" s="9"/>
      <c r="K877" s="9"/>
      <c r="L877" s="9"/>
      <c r="M877" s="9"/>
      <c r="N877" s="9"/>
      <c r="O877" s="9"/>
      <c r="P877" s="9"/>
      <c r="Q877" s="9"/>
      <c r="R877" s="9"/>
      <c r="S877" s="9"/>
      <c r="T877" s="9"/>
      <c r="U877" s="9"/>
      <c r="V877" s="9"/>
      <c r="W877" s="9"/>
      <c r="X877" s="9"/>
      <c r="Y877" s="9"/>
      <c r="Z877" s="9"/>
    </row>
    <row r="878" spans="1:26" ht="14.25" customHeight="1" x14ac:dyDescent="0.2">
      <c r="A878" s="9"/>
      <c r="B878" s="9"/>
      <c r="C878" s="9"/>
      <c r="D878" s="9"/>
      <c r="E878" s="9"/>
      <c r="F878" s="9"/>
      <c r="G878" s="9"/>
      <c r="H878" s="9"/>
      <c r="I878" s="9"/>
      <c r="J878" s="9"/>
      <c r="K878" s="9"/>
      <c r="L878" s="9"/>
      <c r="M878" s="9"/>
      <c r="N878" s="9"/>
      <c r="O878" s="9"/>
      <c r="P878" s="9"/>
      <c r="Q878" s="9"/>
      <c r="R878" s="9"/>
      <c r="S878" s="9"/>
      <c r="T878" s="9"/>
      <c r="U878" s="9"/>
      <c r="V878" s="9"/>
      <c r="W878" s="9"/>
      <c r="X878" s="9"/>
      <c r="Y878" s="9"/>
      <c r="Z878" s="9"/>
    </row>
    <row r="879" spans="1:26" ht="14.25" customHeight="1" x14ac:dyDescent="0.2">
      <c r="A879" s="9"/>
      <c r="B879" s="9"/>
      <c r="C879" s="9"/>
      <c r="D879" s="9"/>
      <c r="E879" s="9"/>
      <c r="F879" s="9"/>
      <c r="G879" s="9"/>
      <c r="H879" s="9"/>
      <c r="I879" s="9"/>
      <c r="J879" s="9"/>
      <c r="K879" s="9"/>
      <c r="L879" s="9"/>
      <c r="M879" s="9"/>
      <c r="N879" s="9"/>
      <c r="O879" s="9"/>
      <c r="P879" s="9"/>
      <c r="Q879" s="9"/>
      <c r="R879" s="9"/>
      <c r="S879" s="9"/>
      <c r="T879" s="9"/>
      <c r="U879" s="9"/>
      <c r="V879" s="9"/>
      <c r="W879" s="9"/>
      <c r="X879" s="9"/>
      <c r="Y879" s="9"/>
      <c r="Z879" s="9"/>
    </row>
    <row r="880" spans="1:26" ht="14.25" customHeight="1" x14ac:dyDescent="0.2">
      <c r="A880" s="9"/>
      <c r="B880" s="9"/>
      <c r="C880" s="9"/>
      <c r="D880" s="9"/>
      <c r="E880" s="9"/>
      <c r="F880" s="9"/>
      <c r="G880" s="9"/>
      <c r="H880" s="9"/>
      <c r="I880" s="9"/>
      <c r="J880" s="9"/>
      <c r="K880" s="9"/>
      <c r="L880" s="9"/>
      <c r="M880" s="9"/>
      <c r="N880" s="9"/>
      <c r="O880" s="9"/>
      <c r="P880" s="9"/>
      <c r="Q880" s="9"/>
      <c r="R880" s="9"/>
      <c r="S880" s="9"/>
      <c r="T880" s="9"/>
      <c r="U880" s="9"/>
      <c r="V880" s="9"/>
      <c r="W880" s="9"/>
      <c r="X880" s="9"/>
      <c r="Y880" s="9"/>
      <c r="Z880" s="9"/>
    </row>
    <row r="881" spans="1:26" ht="14.25" customHeight="1" x14ac:dyDescent="0.2">
      <c r="A881" s="9"/>
      <c r="B881" s="9"/>
      <c r="C881" s="9"/>
      <c r="D881" s="9"/>
      <c r="E881" s="9"/>
      <c r="F881" s="9"/>
      <c r="G881" s="9"/>
      <c r="H881" s="9"/>
      <c r="I881" s="9"/>
      <c r="J881" s="9"/>
      <c r="K881" s="9"/>
      <c r="L881" s="9"/>
      <c r="M881" s="9"/>
      <c r="N881" s="9"/>
      <c r="O881" s="9"/>
      <c r="P881" s="9"/>
      <c r="Q881" s="9"/>
      <c r="R881" s="9"/>
      <c r="S881" s="9"/>
      <c r="T881" s="9"/>
      <c r="U881" s="9"/>
      <c r="V881" s="9"/>
      <c r="W881" s="9"/>
      <c r="X881" s="9"/>
      <c r="Y881" s="9"/>
      <c r="Z881" s="9"/>
    </row>
    <row r="882" spans="1:26" ht="14.25" customHeight="1" x14ac:dyDescent="0.2">
      <c r="A882" s="9"/>
      <c r="B882" s="9"/>
      <c r="C882" s="9"/>
      <c r="D882" s="9"/>
      <c r="E882" s="9"/>
      <c r="F882" s="9"/>
      <c r="G882" s="9"/>
      <c r="H882" s="9"/>
      <c r="I882" s="9"/>
      <c r="J882" s="9"/>
      <c r="K882" s="9"/>
      <c r="L882" s="9"/>
      <c r="M882" s="9"/>
      <c r="N882" s="9"/>
      <c r="O882" s="9"/>
      <c r="P882" s="9"/>
      <c r="Q882" s="9"/>
      <c r="R882" s="9"/>
      <c r="S882" s="9"/>
      <c r="T882" s="9"/>
      <c r="U882" s="9"/>
      <c r="V882" s="9"/>
      <c r="W882" s="9"/>
      <c r="X882" s="9"/>
      <c r="Y882" s="9"/>
      <c r="Z882" s="9"/>
    </row>
    <row r="883" spans="1:26" ht="14.25" customHeight="1" x14ac:dyDescent="0.2">
      <c r="A883" s="9"/>
      <c r="B883" s="9"/>
      <c r="C883" s="9"/>
      <c r="D883" s="9"/>
      <c r="E883" s="9"/>
      <c r="F883" s="9"/>
      <c r="G883" s="9"/>
      <c r="H883" s="9"/>
      <c r="I883" s="9"/>
      <c r="J883" s="9"/>
      <c r="K883" s="9"/>
      <c r="L883" s="9"/>
      <c r="M883" s="9"/>
      <c r="N883" s="9"/>
      <c r="O883" s="9"/>
      <c r="P883" s="9"/>
      <c r="Q883" s="9"/>
      <c r="R883" s="9"/>
      <c r="S883" s="9"/>
      <c r="T883" s="9"/>
      <c r="U883" s="9"/>
      <c r="V883" s="9"/>
      <c r="W883" s="9"/>
      <c r="X883" s="9"/>
      <c r="Y883" s="9"/>
      <c r="Z883" s="9"/>
    </row>
    <row r="884" spans="1:26" ht="14.25" customHeight="1" x14ac:dyDescent="0.2">
      <c r="A884" s="9"/>
      <c r="B884" s="9"/>
      <c r="C884" s="9"/>
      <c r="D884" s="9"/>
      <c r="E884" s="9"/>
      <c r="F884" s="9"/>
      <c r="G884" s="9"/>
      <c r="H884" s="9"/>
      <c r="I884" s="9"/>
      <c r="J884" s="9"/>
      <c r="K884" s="9"/>
      <c r="L884" s="9"/>
      <c r="M884" s="9"/>
      <c r="N884" s="9"/>
      <c r="O884" s="9"/>
      <c r="P884" s="9"/>
      <c r="Q884" s="9"/>
      <c r="R884" s="9"/>
      <c r="S884" s="9"/>
      <c r="T884" s="9"/>
      <c r="U884" s="9"/>
      <c r="V884" s="9"/>
      <c r="W884" s="9"/>
      <c r="X884" s="9"/>
      <c r="Y884" s="9"/>
      <c r="Z884" s="9"/>
    </row>
    <row r="885" spans="1:26" ht="14.25" customHeight="1" x14ac:dyDescent="0.2">
      <c r="A885" s="9"/>
      <c r="B885" s="9"/>
      <c r="C885" s="9"/>
      <c r="D885" s="9"/>
      <c r="E885" s="9"/>
      <c r="F885" s="9"/>
      <c r="G885" s="9"/>
      <c r="H885" s="9"/>
      <c r="I885" s="9"/>
      <c r="J885" s="9"/>
      <c r="K885" s="9"/>
      <c r="L885" s="9"/>
      <c r="M885" s="9"/>
      <c r="N885" s="9"/>
      <c r="O885" s="9"/>
      <c r="P885" s="9"/>
      <c r="Q885" s="9"/>
      <c r="R885" s="9"/>
      <c r="S885" s="9"/>
      <c r="T885" s="9"/>
      <c r="U885" s="9"/>
      <c r="V885" s="9"/>
      <c r="W885" s="9"/>
      <c r="X885" s="9"/>
      <c r="Y885" s="9"/>
      <c r="Z885" s="9"/>
    </row>
    <row r="886" spans="1:26" ht="14.25" customHeight="1" x14ac:dyDescent="0.2">
      <c r="A886" s="9"/>
      <c r="B886" s="9"/>
      <c r="C886" s="9"/>
      <c r="D886" s="9"/>
      <c r="E886" s="9"/>
      <c r="F886" s="9"/>
      <c r="G886" s="9"/>
      <c r="H886" s="9"/>
      <c r="I886" s="9"/>
      <c r="J886" s="9"/>
      <c r="K886" s="9"/>
      <c r="L886" s="9"/>
      <c r="M886" s="9"/>
      <c r="N886" s="9"/>
      <c r="O886" s="9"/>
      <c r="P886" s="9"/>
      <c r="Q886" s="9"/>
      <c r="R886" s="9"/>
      <c r="S886" s="9"/>
      <c r="T886" s="9"/>
      <c r="U886" s="9"/>
      <c r="V886" s="9"/>
      <c r="W886" s="9"/>
      <c r="X886" s="9"/>
      <c r="Y886" s="9"/>
      <c r="Z886" s="9"/>
    </row>
    <row r="887" spans="1:26" ht="14.25" customHeight="1" x14ac:dyDescent="0.2">
      <c r="A887" s="9"/>
      <c r="B887" s="9"/>
      <c r="C887" s="9"/>
      <c r="D887" s="9"/>
      <c r="E887" s="9"/>
      <c r="F887" s="9"/>
      <c r="G887" s="9"/>
      <c r="H887" s="9"/>
      <c r="I887" s="9"/>
      <c r="J887" s="9"/>
      <c r="K887" s="9"/>
      <c r="L887" s="9"/>
      <c r="M887" s="9"/>
      <c r="N887" s="9"/>
      <c r="O887" s="9"/>
      <c r="P887" s="9"/>
      <c r="Q887" s="9"/>
      <c r="R887" s="9"/>
      <c r="S887" s="9"/>
      <c r="T887" s="9"/>
      <c r="U887" s="9"/>
      <c r="V887" s="9"/>
      <c r="W887" s="9"/>
      <c r="X887" s="9"/>
      <c r="Y887" s="9"/>
      <c r="Z887" s="9"/>
    </row>
    <row r="888" spans="1:26" ht="14.25" customHeight="1" x14ac:dyDescent="0.2">
      <c r="A888" s="9"/>
      <c r="B888" s="9"/>
      <c r="C888" s="9"/>
      <c r="D888" s="9"/>
      <c r="E888" s="9"/>
      <c r="F888" s="9"/>
      <c r="G888" s="9"/>
      <c r="H888" s="9"/>
      <c r="I888" s="9"/>
      <c r="J888" s="9"/>
      <c r="K888" s="9"/>
      <c r="L888" s="9"/>
      <c r="M888" s="9"/>
      <c r="N888" s="9"/>
      <c r="O888" s="9"/>
      <c r="P888" s="9"/>
      <c r="Q888" s="9"/>
      <c r="R888" s="9"/>
      <c r="S888" s="9"/>
      <c r="T888" s="9"/>
      <c r="U888" s="9"/>
      <c r="V888" s="9"/>
      <c r="W888" s="9"/>
      <c r="X888" s="9"/>
      <c r="Y888" s="9"/>
      <c r="Z888" s="9"/>
    </row>
    <row r="889" spans="1:26" ht="14.25" customHeight="1" x14ac:dyDescent="0.2">
      <c r="A889" s="9"/>
      <c r="B889" s="9"/>
      <c r="C889" s="9"/>
      <c r="D889" s="9"/>
      <c r="E889" s="9"/>
      <c r="F889" s="9"/>
      <c r="G889" s="9"/>
      <c r="H889" s="9"/>
      <c r="I889" s="9"/>
      <c r="J889" s="9"/>
      <c r="K889" s="9"/>
      <c r="L889" s="9"/>
      <c r="M889" s="9"/>
      <c r="N889" s="9"/>
      <c r="O889" s="9"/>
      <c r="P889" s="9"/>
      <c r="Q889" s="9"/>
      <c r="R889" s="9"/>
      <c r="S889" s="9"/>
      <c r="T889" s="9"/>
      <c r="U889" s="9"/>
      <c r="V889" s="9"/>
      <c r="W889" s="9"/>
      <c r="X889" s="9"/>
      <c r="Y889" s="9"/>
      <c r="Z889" s="9"/>
    </row>
    <row r="890" spans="1:26" ht="14.25" customHeight="1" x14ac:dyDescent="0.2">
      <c r="A890" s="9"/>
      <c r="B890" s="9"/>
      <c r="C890" s="9"/>
      <c r="D890" s="9"/>
      <c r="E890" s="9"/>
      <c r="F890" s="9"/>
      <c r="G890" s="9"/>
      <c r="H890" s="9"/>
      <c r="I890" s="9"/>
      <c r="J890" s="9"/>
      <c r="K890" s="9"/>
      <c r="L890" s="9"/>
      <c r="M890" s="9"/>
      <c r="N890" s="9"/>
      <c r="O890" s="9"/>
      <c r="P890" s="9"/>
      <c r="Q890" s="9"/>
      <c r="R890" s="9"/>
      <c r="S890" s="9"/>
      <c r="T890" s="9"/>
      <c r="U890" s="9"/>
      <c r="V890" s="9"/>
      <c r="W890" s="9"/>
      <c r="X890" s="9"/>
      <c r="Y890" s="9"/>
      <c r="Z890" s="9"/>
    </row>
    <row r="891" spans="1:26" ht="14.25" customHeight="1" x14ac:dyDescent="0.2">
      <c r="A891" s="9"/>
      <c r="B891" s="9"/>
      <c r="C891" s="9"/>
      <c r="D891" s="9"/>
      <c r="E891" s="9"/>
      <c r="F891" s="9"/>
      <c r="G891" s="9"/>
      <c r="H891" s="9"/>
      <c r="I891" s="9"/>
      <c r="J891" s="9"/>
      <c r="K891" s="9"/>
      <c r="L891" s="9"/>
      <c r="M891" s="9"/>
      <c r="N891" s="9"/>
      <c r="O891" s="9"/>
      <c r="P891" s="9"/>
      <c r="Q891" s="9"/>
      <c r="R891" s="9"/>
      <c r="S891" s="9"/>
      <c r="T891" s="9"/>
      <c r="U891" s="9"/>
      <c r="V891" s="9"/>
      <c r="W891" s="9"/>
      <c r="X891" s="9"/>
      <c r="Y891" s="9"/>
      <c r="Z891" s="9"/>
    </row>
    <row r="892" spans="1:26" ht="14.25" customHeight="1" x14ac:dyDescent="0.2">
      <c r="A892" s="9"/>
      <c r="B892" s="9"/>
      <c r="C892" s="9"/>
      <c r="D892" s="9"/>
      <c r="E892" s="9"/>
      <c r="F892" s="9"/>
      <c r="G892" s="9"/>
      <c r="H892" s="9"/>
      <c r="I892" s="9"/>
      <c r="J892" s="9"/>
      <c r="K892" s="9"/>
      <c r="L892" s="9"/>
      <c r="M892" s="9"/>
      <c r="N892" s="9"/>
      <c r="O892" s="9"/>
      <c r="P892" s="9"/>
      <c r="Q892" s="9"/>
      <c r="R892" s="9"/>
      <c r="S892" s="9"/>
      <c r="T892" s="9"/>
      <c r="U892" s="9"/>
      <c r="V892" s="9"/>
      <c r="W892" s="9"/>
      <c r="X892" s="9"/>
      <c r="Y892" s="9"/>
      <c r="Z892" s="9"/>
    </row>
    <row r="893" spans="1:26" ht="14.25" customHeight="1" x14ac:dyDescent="0.2">
      <c r="A893" s="9"/>
      <c r="B893" s="9"/>
      <c r="C893" s="9"/>
      <c r="D893" s="9"/>
      <c r="E893" s="9"/>
      <c r="F893" s="9"/>
      <c r="G893" s="9"/>
      <c r="H893" s="9"/>
      <c r="I893" s="9"/>
      <c r="J893" s="9"/>
      <c r="K893" s="9"/>
      <c r="L893" s="9"/>
      <c r="M893" s="9"/>
      <c r="N893" s="9"/>
      <c r="O893" s="9"/>
      <c r="P893" s="9"/>
      <c r="Q893" s="9"/>
      <c r="R893" s="9"/>
      <c r="S893" s="9"/>
      <c r="T893" s="9"/>
      <c r="U893" s="9"/>
      <c r="V893" s="9"/>
      <c r="W893" s="9"/>
      <c r="X893" s="9"/>
      <c r="Y893" s="9"/>
      <c r="Z893" s="9"/>
    </row>
    <row r="894" spans="1:26" ht="14.25" customHeight="1" x14ac:dyDescent="0.2">
      <c r="A894" s="9"/>
      <c r="B894" s="9"/>
      <c r="C894" s="9"/>
      <c r="D894" s="9"/>
      <c r="E894" s="9"/>
      <c r="F894" s="9"/>
      <c r="G894" s="9"/>
      <c r="H894" s="9"/>
      <c r="I894" s="9"/>
      <c r="J894" s="9"/>
      <c r="K894" s="9"/>
      <c r="L894" s="9"/>
      <c r="M894" s="9"/>
      <c r="N894" s="9"/>
      <c r="O894" s="9"/>
      <c r="P894" s="9"/>
      <c r="Q894" s="9"/>
      <c r="R894" s="9"/>
      <c r="S894" s="9"/>
      <c r="T894" s="9"/>
      <c r="U894" s="9"/>
      <c r="V894" s="9"/>
      <c r="W894" s="9"/>
      <c r="X894" s="9"/>
      <c r="Y894" s="9"/>
      <c r="Z894" s="9"/>
    </row>
    <row r="895" spans="1:26" ht="14.25" customHeight="1" x14ac:dyDescent="0.2">
      <c r="A895" s="9"/>
      <c r="B895" s="9"/>
      <c r="C895" s="9"/>
      <c r="D895" s="9"/>
      <c r="E895" s="9"/>
      <c r="F895" s="9"/>
      <c r="G895" s="9"/>
      <c r="H895" s="9"/>
      <c r="I895" s="9"/>
      <c r="J895" s="9"/>
      <c r="K895" s="9"/>
      <c r="L895" s="9"/>
      <c r="M895" s="9"/>
      <c r="N895" s="9"/>
      <c r="O895" s="9"/>
      <c r="P895" s="9"/>
      <c r="Q895" s="9"/>
      <c r="R895" s="9"/>
      <c r="S895" s="9"/>
      <c r="T895" s="9"/>
      <c r="U895" s="9"/>
      <c r="V895" s="9"/>
      <c r="W895" s="9"/>
      <c r="X895" s="9"/>
      <c r="Y895" s="9"/>
      <c r="Z895" s="9"/>
    </row>
    <row r="896" spans="1:26" ht="14.25" customHeight="1" x14ac:dyDescent="0.2">
      <c r="A896" s="9"/>
      <c r="B896" s="9"/>
      <c r="C896" s="9"/>
      <c r="D896" s="9"/>
      <c r="E896" s="9"/>
      <c r="F896" s="9"/>
      <c r="G896" s="9"/>
      <c r="H896" s="9"/>
      <c r="I896" s="9"/>
      <c r="J896" s="9"/>
      <c r="K896" s="9"/>
      <c r="L896" s="9"/>
      <c r="M896" s="9"/>
      <c r="N896" s="9"/>
      <c r="O896" s="9"/>
      <c r="P896" s="9"/>
      <c r="Q896" s="9"/>
      <c r="R896" s="9"/>
      <c r="S896" s="9"/>
      <c r="T896" s="9"/>
      <c r="U896" s="9"/>
      <c r="V896" s="9"/>
      <c r="W896" s="9"/>
      <c r="X896" s="9"/>
      <c r="Y896" s="9"/>
      <c r="Z896" s="9"/>
    </row>
    <row r="897" spans="1:26" ht="14.25" customHeight="1" x14ac:dyDescent="0.2">
      <c r="A897" s="9"/>
      <c r="B897" s="9"/>
      <c r="C897" s="9"/>
      <c r="D897" s="9"/>
      <c r="E897" s="9"/>
      <c r="F897" s="9"/>
      <c r="G897" s="9"/>
      <c r="H897" s="9"/>
      <c r="I897" s="9"/>
      <c r="J897" s="9"/>
      <c r="K897" s="9"/>
      <c r="L897" s="9"/>
      <c r="M897" s="9"/>
      <c r="N897" s="9"/>
      <c r="O897" s="9"/>
      <c r="P897" s="9"/>
      <c r="Q897" s="9"/>
      <c r="R897" s="9"/>
      <c r="S897" s="9"/>
      <c r="T897" s="9"/>
      <c r="U897" s="9"/>
      <c r="V897" s="9"/>
      <c r="W897" s="9"/>
      <c r="X897" s="9"/>
      <c r="Y897" s="9"/>
      <c r="Z897" s="9"/>
    </row>
    <row r="898" spans="1:26" ht="14.25" customHeight="1" x14ac:dyDescent="0.2">
      <c r="A898" s="9"/>
      <c r="B898" s="9"/>
      <c r="C898" s="9"/>
      <c r="D898" s="9"/>
      <c r="E898" s="9"/>
      <c r="F898" s="9"/>
      <c r="G898" s="9"/>
      <c r="H898" s="9"/>
      <c r="I898" s="9"/>
      <c r="J898" s="9"/>
      <c r="K898" s="9"/>
      <c r="L898" s="9"/>
      <c r="M898" s="9"/>
      <c r="N898" s="9"/>
      <c r="O898" s="9"/>
      <c r="P898" s="9"/>
      <c r="Q898" s="9"/>
      <c r="R898" s="9"/>
      <c r="S898" s="9"/>
      <c r="T898" s="9"/>
      <c r="U898" s="9"/>
      <c r="V898" s="9"/>
      <c r="W898" s="9"/>
      <c r="X898" s="9"/>
      <c r="Y898" s="9"/>
      <c r="Z898" s="9"/>
    </row>
    <row r="899" spans="1:26" ht="14.25" customHeight="1" x14ac:dyDescent="0.2">
      <c r="A899" s="9"/>
      <c r="B899" s="9"/>
      <c r="C899" s="9"/>
      <c r="D899" s="9"/>
      <c r="E899" s="9"/>
      <c r="F899" s="9"/>
      <c r="G899" s="9"/>
      <c r="H899" s="9"/>
      <c r="I899" s="9"/>
      <c r="J899" s="9"/>
      <c r="K899" s="9"/>
      <c r="L899" s="9"/>
      <c r="M899" s="9"/>
      <c r="N899" s="9"/>
      <c r="O899" s="9"/>
      <c r="P899" s="9"/>
      <c r="Q899" s="9"/>
      <c r="R899" s="9"/>
      <c r="S899" s="9"/>
      <c r="T899" s="9"/>
      <c r="U899" s="9"/>
      <c r="V899" s="9"/>
      <c r="W899" s="9"/>
      <c r="X899" s="9"/>
      <c r="Y899" s="9"/>
      <c r="Z899" s="9"/>
    </row>
    <row r="900" spans="1:26" ht="14.25" customHeight="1" x14ac:dyDescent="0.2">
      <c r="A900" s="9"/>
      <c r="B900" s="9"/>
      <c r="C900" s="9"/>
      <c r="D900" s="9"/>
      <c r="E900" s="9"/>
      <c r="F900" s="9"/>
      <c r="G900" s="9"/>
      <c r="H900" s="9"/>
      <c r="I900" s="9"/>
      <c r="J900" s="9"/>
      <c r="K900" s="9"/>
      <c r="L900" s="9"/>
      <c r="M900" s="9"/>
      <c r="N900" s="9"/>
      <c r="O900" s="9"/>
      <c r="P900" s="9"/>
      <c r="Q900" s="9"/>
      <c r="R900" s="9"/>
      <c r="S900" s="9"/>
      <c r="T900" s="9"/>
      <c r="U900" s="9"/>
      <c r="V900" s="9"/>
      <c r="W900" s="9"/>
      <c r="X900" s="9"/>
      <c r="Y900" s="9"/>
      <c r="Z900" s="9"/>
    </row>
    <row r="901" spans="1:26" ht="14.25" customHeight="1" x14ac:dyDescent="0.2">
      <c r="A901" s="9"/>
      <c r="B901" s="9"/>
      <c r="C901" s="9"/>
      <c r="D901" s="9"/>
      <c r="E901" s="9"/>
      <c r="F901" s="9"/>
      <c r="G901" s="9"/>
      <c r="H901" s="9"/>
      <c r="I901" s="9"/>
      <c r="J901" s="9"/>
      <c r="K901" s="9"/>
      <c r="L901" s="9"/>
      <c r="M901" s="9"/>
      <c r="N901" s="9"/>
      <c r="O901" s="9"/>
      <c r="P901" s="9"/>
      <c r="Q901" s="9"/>
      <c r="R901" s="9"/>
      <c r="S901" s="9"/>
      <c r="T901" s="9"/>
      <c r="U901" s="9"/>
      <c r="V901" s="9"/>
      <c r="W901" s="9"/>
      <c r="X901" s="9"/>
      <c r="Y901" s="9"/>
      <c r="Z901" s="9"/>
    </row>
    <row r="902" spans="1:26" ht="14.25" customHeight="1" x14ac:dyDescent="0.2">
      <c r="A902" s="9"/>
      <c r="B902" s="9"/>
      <c r="C902" s="9"/>
      <c r="D902" s="9"/>
      <c r="E902" s="9"/>
      <c r="F902" s="9"/>
      <c r="G902" s="9"/>
      <c r="H902" s="9"/>
      <c r="I902" s="9"/>
      <c r="J902" s="9"/>
      <c r="K902" s="9"/>
      <c r="L902" s="9"/>
      <c r="M902" s="9"/>
      <c r="N902" s="9"/>
      <c r="O902" s="9"/>
      <c r="P902" s="9"/>
      <c r="Q902" s="9"/>
      <c r="R902" s="9"/>
      <c r="S902" s="9"/>
      <c r="T902" s="9"/>
      <c r="U902" s="9"/>
      <c r="V902" s="9"/>
      <c r="W902" s="9"/>
      <c r="X902" s="9"/>
      <c r="Y902" s="9"/>
      <c r="Z902" s="9"/>
    </row>
    <row r="903" spans="1:26" ht="14.25" customHeight="1" x14ac:dyDescent="0.2">
      <c r="A903" s="9"/>
      <c r="B903" s="9"/>
      <c r="C903" s="9"/>
      <c r="D903" s="9"/>
      <c r="E903" s="9"/>
      <c r="F903" s="9"/>
      <c r="G903" s="9"/>
      <c r="H903" s="9"/>
      <c r="I903" s="9"/>
      <c r="J903" s="9"/>
      <c r="K903" s="9"/>
      <c r="L903" s="9"/>
      <c r="M903" s="9"/>
      <c r="N903" s="9"/>
      <c r="O903" s="9"/>
      <c r="P903" s="9"/>
      <c r="Q903" s="9"/>
      <c r="R903" s="9"/>
      <c r="S903" s="9"/>
      <c r="T903" s="9"/>
      <c r="U903" s="9"/>
      <c r="V903" s="9"/>
      <c r="W903" s="9"/>
      <c r="X903" s="9"/>
      <c r="Y903" s="9"/>
      <c r="Z903" s="9"/>
    </row>
    <row r="904" spans="1:26" ht="14.25" customHeight="1" x14ac:dyDescent="0.2">
      <c r="A904" s="9"/>
      <c r="B904" s="9"/>
      <c r="C904" s="9"/>
      <c r="D904" s="9"/>
      <c r="E904" s="9"/>
      <c r="F904" s="9"/>
      <c r="G904" s="9"/>
      <c r="H904" s="9"/>
      <c r="I904" s="9"/>
      <c r="J904" s="9"/>
      <c r="K904" s="9"/>
      <c r="L904" s="9"/>
      <c r="M904" s="9"/>
      <c r="N904" s="9"/>
      <c r="O904" s="9"/>
      <c r="P904" s="9"/>
      <c r="Q904" s="9"/>
      <c r="R904" s="9"/>
      <c r="S904" s="9"/>
      <c r="T904" s="9"/>
      <c r="U904" s="9"/>
      <c r="V904" s="9"/>
      <c r="W904" s="9"/>
      <c r="X904" s="9"/>
      <c r="Y904" s="9"/>
      <c r="Z904" s="9"/>
    </row>
    <row r="905" spans="1:26" ht="14.25" customHeight="1" x14ac:dyDescent="0.2">
      <c r="A905" s="9"/>
      <c r="B905" s="9"/>
      <c r="C905" s="9"/>
      <c r="D905" s="9"/>
      <c r="E905" s="9"/>
      <c r="F905" s="9"/>
      <c r="G905" s="9"/>
      <c r="H905" s="9"/>
      <c r="I905" s="9"/>
      <c r="J905" s="9"/>
      <c r="K905" s="9"/>
      <c r="L905" s="9"/>
      <c r="M905" s="9"/>
      <c r="N905" s="9"/>
      <c r="O905" s="9"/>
      <c r="P905" s="9"/>
      <c r="Q905" s="9"/>
      <c r="R905" s="9"/>
      <c r="S905" s="9"/>
      <c r="T905" s="9"/>
      <c r="U905" s="9"/>
      <c r="V905" s="9"/>
      <c r="W905" s="9"/>
      <c r="X905" s="9"/>
      <c r="Y905" s="9"/>
      <c r="Z905" s="9"/>
    </row>
    <row r="906" spans="1:26" ht="14.25" customHeight="1" x14ac:dyDescent="0.2">
      <c r="A906" s="9"/>
      <c r="B906" s="9"/>
      <c r="C906" s="9"/>
      <c r="D906" s="9"/>
      <c r="E906" s="9"/>
      <c r="F906" s="9"/>
      <c r="G906" s="9"/>
      <c r="H906" s="9"/>
      <c r="I906" s="9"/>
      <c r="J906" s="9"/>
      <c r="K906" s="9"/>
      <c r="L906" s="9"/>
      <c r="M906" s="9"/>
      <c r="N906" s="9"/>
      <c r="O906" s="9"/>
      <c r="P906" s="9"/>
      <c r="Q906" s="9"/>
      <c r="R906" s="9"/>
      <c r="S906" s="9"/>
      <c r="T906" s="9"/>
      <c r="U906" s="9"/>
      <c r="V906" s="9"/>
      <c r="W906" s="9"/>
      <c r="X906" s="9"/>
      <c r="Y906" s="9"/>
      <c r="Z906" s="9"/>
    </row>
    <row r="907" spans="1:26" ht="14.25" customHeight="1" x14ac:dyDescent="0.2">
      <c r="A907" s="9"/>
      <c r="B907" s="9"/>
      <c r="C907" s="9"/>
      <c r="D907" s="9"/>
      <c r="E907" s="9"/>
      <c r="F907" s="9"/>
      <c r="G907" s="9"/>
      <c r="H907" s="9"/>
      <c r="I907" s="9"/>
      <c r="J907" s="9"/>
      <c r="K907" s="9"/>
      <c r="L907" s="9"/>
      <c r="M907" s="9"/>
      <c r="N907" s="9"/>
      <c r="O907" s="9"/>
      <c r="P907" s="9"/>
      <c r="Q907" s="9"/>
      <c r="R907" s="9"/>
      <c r="S907" s="9"/>
      <c r="T907" s="9"/>
      <c r="U907" s="9"/>
      <c r="V907" s="9"/>
      <c r="W907" s="9"/>
      <c r="X907" s="9"/>
      <c r="Y907" s="9"/>
      <c r="Z907" s="9"/>
    </row>
    <row r="908" spans="1:26" ht="14.25" customHeight="1" x14ac:dyDescent="0.2">
      <c r="A908" s="9"/>
      <c r="B908" s="9"/>
      <c r="C908" s="9"/>
      <c r="D908" s="9"/>
      <c r="E908" s="9"/>
      <c r="F908" s="9"/>
      <c r="G908" s="9"/>
      <c r="H908" s="9"/>
      <c r="I908" s="9"/>
      <c r="J908" s="9"/>
      <c r="K908" s="9"/>
      <c r="L908" s="9"/>
      <c r="M908" s="9"/>
      <c r="N908" s="9"/>
      <c r="O908" s="9"/>
      <c r="P908" s="9"/>
      <c r="Q908" s="9"/>
      <c r="R908" s="9"/>
      <c r="S908" s="9"/>
      <c r="T908" s="9"/>
      <c r="U908" s="9"/>
      <c r="V908" s="9"/>
      <c r="W908" s="9"/>
      <c r="X908" s="9"/>
      <c r="Y908" s="9"/>
      <c r="Z908" s="9"/>
    </row>
    <row r="909" spans="1:26" ht="14.25" customHeight="1" x14ac:dyDescent="0.2">
      <c r="A909" s="9"/>
      <c r="B909" s="9"/>
      <c r="C909" s="9"/>
      <c r="D909" s="9"/>
      <c r="E909" s="9"/>
      <c r="F909" s="9"/>
      <c r="G909" s="9"/>
      <c r="H909" s="9"/>
      <c r="I909" s="9"/>
      <c r="J909" s="9"/>
      <c r="K909" s="9"/>
      <c r="L909" s="9"/>
      <c r="M909" s="9"/>
      <c r="N909" s="9"/>
      <c r="O909" s="9"/>
      <c r="P909" s="9"/>
      <c r="Q909" s="9"/>
      <c r="R909" s="9"/>
      <c r="S909" s="9"/>
      <c r="T909" s="9"/>
      <c r="U909" s="9"/>
      <c r="V909" s="9"/>
      <c r="W909" s="9"/>
      <c r="X909" s="9"/>
      <c r="Y909" s="9"/>
      <c r="Z909" s="9"/>
    </row>
    <row r="910" spans="1:26" ht="14.25" customHeight="1" x14ac:dyDescent="0.2">
      <c r="A910" s="9"/>
      <c r="B910" s="9"/>
      <c r="C910" s="9"/>
      <c r="D910" s="9"/>
      <c r="E910" s="9"/>
      <c r="F910" s="9"/>
      <c r="G910" s="9"/>
      <c r="H910" s="9"/>
      <c r="I910" s="9"/>
      <c r="J910" s="9"/>
      <c r="K910" s="9"/>
      <c r="L910" s="9"/>
      <c r="M910" s="9"/>
      <c r="N910" s="9"/>
      <c r="O910" s="9"/>
      <c r="P910" s="9"/>
      <c r="Q910" s="9"/>
      <c r="R910" s="9"/>
      <c r="S910" s="9"/>
      <c r="T910" s="9"/>
      <c r="U910" s="9"/>
      <c r="V910" s="9"/>
      <c r="W910" s="9"/>
      <c r="X910" s="9"/>
      <c r="Y910" s="9"/>
      <c r="Z910" s="9"/>
    </row>
    <row r="911" spans="1:26" ht="14.25" customHeight="1" x14ac:dyDescent="0.2">
      <c r="A911" s="9"/>
      <c r="B911" s="9"/>
      <c r="C911" s="9"/>
      <c r="D911" s="9"/>
      <c r="E911" s="9"/>
      <c r="F911" s="9"/>
      <c r="G911" s="9"/>
      <c r="H911" s="9"/>
      <c r="I911" s="9"/>
      <c r="J911" s="9"/>
      <c r="K911" s="9"/>
      <c r="L911" s="9"/>
      <c r="M911" s="9"/>
      <c r="N911" s="9"/>
      <c r="O911" s="9"/>
      <c r="P911" s="9"/>
      <c r="Q911" s="9"/>
      <c r="R911" s="9"/>
      <c r="S911" s="9"/>
      <c r="T911" s="9"/>
      <c r="U911" s="9"/>
      <c r="V911" s="9"/>
      <c r="W911" s="9"/>
      <c r="X911" s="9"/>
      <c r="Y911" s="9"/>
      <c r="Z911" s="9"/>
    </row>
    <row r="912" spans="1:26" ht="14.25" customHeight="1" x14ac:dyDescent="0.2">
      <c r="A912" s="9"/>
      <c r="B912" s="9"/>
      <c r="C912" s="9"/>
      <c r="D912" s="9"/>
      <c r="E912" s="9"/>
      <c r="F912" s="9"/>
      <c r="G912" s="9"/>
      <c r="H912" s="9"/>
      <c r="I912" s="9"/>
      <c r="J912" s="9"/>
      <c r="K912" s="9"/>
      <c r="L912" s="9"/>
      <c r="M912" s="9"/>
      <c r="N912" s="9"/>
      <c r="O912" s="9"/>
      <c r="P912" s="9"/>
      <c r="Q912" s="9"/>
      <c r="R912" s="9"/>
      <c r="S912" s="9"/>
      <c r="T912" s="9"/>
      <c r="U912" s="9"/>
      <c r="V912" s="9"/>
      <c r="W912" s="9"/>
      <c r="X912" s="9"/>
      <c r="Y912" s="9"/>
      <c r="Z912" s="9"/>
    </row>
    <row r="913" spans="1:26" ht="14.25" customHeight="1" x14ac:dyDescent="0.2">
      <c r="A913" s="9"/>
      <c r="B913" s="9"/>
      <c r="C913" s="9"/>
      <c r="D913" s="9"/>
      <c r="E913" s="9"/>
      <c r="F913" s="9"/>
      <c r="G913" s="9"/>
      <c r="H913" s="9"/>
      <c r="I913" s="9"/>
      <c r="J913" s="9"/>
      <c r="K913" s="9"/>
      <c r="L913" s="9"/>
      <c r="M913" s="9"/>
      <c r="N913" s="9"/>
      <c r="O913" s="9"/>
      <c r="P913" s="9"/>
      <c r="Q913" s="9"/>
      <c r="R913" s="9"/>
      <c r="S913" s="9"/>
      <c r="T913" s="9"/>
      <c r="U913" s="9"/>
      <c r="V913" s="9"/>
      <c r="W913" s="9"/>
      <c r="X913" s="9"/>
      <c r="Y913" s="9"/>
      <c r="Z913" s="9"/>
    </row>
    <row r="914" spans="1:26" ht="14.25" customHeight="1" x14ac:dyDescent="0.2">
      <c r="A914" s="9"/>
      <c r="B914" s="9"/>
      <c r="C914" s="9"/>
      <c r="D914" s="9"/>
      <c r="E914" s="9"/>
      <c r="F914" s="9"/>
      <c r="G914" s="9"/>
      <c r="H914" s="9"/>
      <c r="I914" s="9"/>
      <c r="J914" s="9"/>
      <c r="K914" s="9"/>
      <c r="L914" s="9"/>
      <c r="M914" s="9"/>
      <c r="N914" s="9"/>
      <c r="O914" s="9"/>
      <c r="P914" s="9"/>
      <c r="Q914" s="9"/>
      <c r="R914" s="9"/>
      <c r="S914" s="9"/>
      <c r="T914" s="9"/>
      <c r="U914" s="9"/>
      <c r="V914" s="9"/>
      <c r="W914" s="9"/>
      <c r="X914" s="9"/>
      <c r="Y914" s="9"/>
      <c r="Z914" s="9"/>
    </row>
    <row r="915" spans="1:26" ht="14.25" customHeight="1" x14ac:dyDescent="0.2">
      <c r="A915" s="9"/>
      <c r="B915" s="9"/>
      <c r="C915" s="9"/>
      <c r="D915" s="9"/>
      <c r="E915" s="9"/>
      <c r="F915" s="9"/>
      <c r="G915" s="9"/>
      <c r="H915" s="9"/>
      <c r="I915" s="9"/>
      <c r="J915" s="9"/>
      <c r="K915" s="9"/>
      <c r="L915" s="9"/>
      <c r="M915" s="9"/>
      <c r="N915" s="9"/>
      <c r="O915" s="9"/>
      <c r="P915" s="9"/>
      <c r="Q915" s="9"/>
      <c r="R915" s="9"/>
      <c r="S915" s="9"/>
      <c r="T915" s="9"/>
      <c r="U915" s="9"/>
      <c r="V915" s="9"/>
      <c r="W915" s="9"/>
      <c r="X915" s="9"/>
      <c r="Y915" s="9"/>
      <c r="Z915" s="9"/>
    </row>
    <row r="916" spans="1:26" ht="14.25" customHeight="1" x14ac:dyDescent="0.2">
      <c r="A916" s="9"/>
      <c r="B916" s="9"/>
      <c r="C916" s="9"/>
      <c r="D916" s="9"/>
      <c r="E916" s="9"/>
      <c r="F916" s="9"/>
      <c r="G916" s="9"/>
      <c r="H916" s="9"/>
      <c r="I916" s="9"/>
      <c r="J916" s="9"/>
      <c r="K916" s="9"/>
      <c r="L916" s="9"/>
      <c r="M916" s="9"/>
      <c r="N916" s="9"/>
      <c r="O916" s="9"/>
      <c r="P916" s="9"/>
      <c r="Q916" s="9"/>
      <c r="R916" s="9"/>
      <c r="S916" s="9"/>
      <c r="T916" s="9"/>
      <c r="U916" s="9"/>
      <c r="V916" s="9"/>
      <c r="W916" s="9"/>
      <c r="X916" s="9"/>
      <c r="Y916" s="9"/>
      <c r="Z916" s="9"/>
    </row>
    <row r="917" spans="1:26" ht="14.25" customHeight="1" x14ac:dyDescent="0.2">
      <c r="A917" s="9"/>
      <c r="B917" s="9"/>
      <c r="C917" s="9"/>
      <c r="D917" s="9"/>
      <c r="E917" s="9"/>
      <c r="F917" s="9"/>
      <c r="G917" s="9"/>
      <c r="H917" s="9"/>
      <c r="I917" s="9"/>
      <c r="J917" s="9"/>
      <c r="K917" s="9"/>
      <c r="L917" s="9"/>
      <c r="M917" s="9"/>
      <c r="N917" s="9"/>
      <c r="O917" s="9"/>
      <c r="P917" s="9"/>
      <c r="Q917" s="9"/>
      <c r="R917" s="9"/>
      <c r="S917" s="9"/>
      <c r="T917" s="9"/>
      <c r="U917" s="9"/>
      <c r="V917" s="9"/>
      <c r="W917" s="9"/>
      <c r="X917" s="9"/>
      <c r="Y917" s="9"/>
      <c r="Z917" s="9"/>
    </row>
    <row r="918" spans="1:26" ht="14.25" customHeight="1" x14ac:dyDescent="0.2">
      <c r="A918" s="9"/>
      <c r="B918" s="9"/>
      <c r="C918" s="9"/>
      <c r="D918" s="9"/>
      <c r="E918" s="9"/>
      <c r="F918" s="9"/>
      <c r="G918" s="9"/>
      <c r="H918" s="9"/>
      <c r="I918" s="9"/>
      <c r="J918" s="9"/>
      <c r="K918" s="9"/>
      <c r="L918" s="9"/>
      <c r="M918" s="9"/>
      <c r="N918" s="9"/>
      <c r="O918" s="9"/>
      <c r="P918" s="9"/>
      <c r="Q918" s="9"/>
      <c r="R918" s="9"/>
      <c r="S918" s="9"/>
      <c r="T918" s="9"/>
      <c r="U918" s="9"/>
      <c r="V918" s="9"/>
      <c r="W918" s="9"/>
      <c r="X918" s="9"/>
      <c r="Y918" s="9"/>
      <c r="Z918" s="9"/>
    </row>
    <row r="919" spans="1:26" ht="14.25" customHeight="1" x14ac:dyDescent="0.2">
      <c r="A919" s="9"/>
      <c r="B919" s="9"/>
      <c r="C919" s="9"/>
      <c r="D919" s="9"/>
      <c r="E919" s="9"/>
      <c r="F919" s="9"/>
      <c r="G919" s="9"/>
      <c r="H919" s="9"/>
      <c r="I919" s="9"/>
      <c r="J919" s="9"/>
      <c r="K919" s="9"/>
      <c r="L919" s="9"/>
      <c r="M919" s="9"/>
      <c r="N919" s="9"/>
      <c r="O919" s="9"/>
      <c r="P919" s="9"/>
      <c r="Q919" s="9"/>
      <c r="R919" s="9"/>
      <c r="S919" s="9"/>
      <c r="T919" s="9"/>
      <c r="U919" s="9"/>
      <c r="V919" s="9"/>
      <c r="W919" s="9"/>
      <c r="X919" s="9"/>
      <c r="Y919" s="9"/>
      <c r="Z919" s="9"/>
    </row>
    <row r="920" spans="1:26" ht="14.25" customHeight="1" x14ac:dyDescent="0.2">
      <c r="A920" s="9"/>
      <c r="B920" s="9"/>
      <c r="C920" s="9"/>
      <c r="D920" s="9"/>
      <c r="E920" s="9"/>
      <c r="F920" s="9"/>
      <c r="G920" s="9"/>
      <c r="H920" s="9"/>
      <c r="I920" s="9"/>
      <c r="J920" s="9"/>
      <c r="K920" s="9"/>
      <c r="L920" s="9"/>
      <c r="M920" s="9"/>
      <c r="N920" s="9"/>
      <c r="O920" s="9"/>
      <c r="P920" s="9"/>
      <c r="Q920" s="9"/>
      <c r="R920" s="9"/>
      <c r="S920" s="9"/>
      <c r="T920" s="9"/>
      <c r="U920" s="9"/>
      <c r="V920" s="9"/>
      <c r="W920" s="9"/>
      <c r="X920" s="9"/>
      <c r="Y920" s="9"/>
      <c r="Z920" s="9"/>
    </row>
    <row r="921" spans="1:26" ht="14.25" customHeight="1" x14ac:dyDescent="0.2">
      <c r="A921" s="9"/>
      <c r="B921" s="9"/>
      <c r="C921" s="9"/>
      <c r="D921" s="9"/>
      <c r="E921" s="9"/>
      <c r="F921" s="9"/>
      <c r="G921" s="9"/>
      <c r="H921" s="9"/>
      <c r="I921" s="9"/>
      <c r="J921" s="9"/>
      <c r="K921" s="9"/>
      <c r="L921" s="9"/>
      <c r="M921" s="9"/>
      <c r="N921" s="9"/>
      <c r="O921" s="9"/>
      <c r="P921" s="9"/>
      <c r="Q921" s="9"/>
      <c r="R921" s="9"/>
      <c r="S921" s="9"/>
      <c r="T921" s="9"/>
      <c r="U921" s="9"/>
      <c r="V921" s="9"/>
      <c r="W921" s="9"/>
      <c r="X921" s="9"/>
      <c r="Y921" s="9"/>
      <c r="Z921" s="9"/>
    </row>
    <row r="922" spans="1:26" ht="14.25" customHeight="1" x14ac:dyDescent="0.2">
      <c r="A922" s="9"/>
      <c r="B922" s="9"/>
      <c r="C922" s="9"/>
      <c r="D922" s="9"/>
      <c r="E922" s="9"/>
      <c r="F922" s="9"/>
      <c r="G922" s="9"/>
      <c r="H922" s="9"/>
      <c r="I922" s="9"/>
      <c r="J922" s="9"/>
      <c r="K922" s="9"/>
      <c r="L922" s="9"/>
      <c r="M922" s="9"/>
      <c r="N922" s="9"/>
      <c r="O922" s="9"/>
      <c r="P922" s="9"/>
      <c r="Q922" s="9"/>
      <c r="R922" s="9"/>
      <c r="S922" s="9"/>
      <c r="T922" s="9"/>
      <c r="U922" s="9"/>
      <c r="V922" s="9"/>
      <c r="W922" s="9"/>
      <c r="X922" s="9"/>
      <c r="Y922" s="9"/>
      <c r="Z922" s="9"/>
    </row>
    <row r="923" spans="1:26" ht="14.25" customHeight="1" x14ac:dyDescent="0.2">
      <c r="A923" s="9"/>
      <c r="B923" s="9"/>
      <c r="C923" s="9"/>
      <c r="D923" s="9"/>
      <c r="E923" s="9"/>
      <c r="F923" s="9"/>
      <c r="G923" s="9"/>
      <c r="H923" s="9"/>
      <c r="I923" s="9"/>
      <c r="J923" s="9"/>
      <c r="K923" s="9"/>
      <c r="L923" s="9"/>
      <c r="M923" s="9"/>
      <c r="N923" s="9"/>
      <c r="O923" s="9"/>
      <c r="P923" s="9"/>
      <c r="Q923" s="9"/>
      <c r="R923" s="9"/>
      <c r="S923" s="9"/>
      <c r="T923" s="9"/>
      <c r="U923" s="9"/>
      <c r="V923" s="9"/>
      <c r="W923" s="9"/>
      <c r="X923" s="9"/>
      <c r="Y923" s="9"/>
      <c r="Z923" s="9"/>
    </row>
    <row r="924" spans="1:26" ht="14.25" customHeight="1" x14ac:dyDescent="0.2">
      <c r="A924" s="9"/>
      <c r="B924" s="9"/>
      <c r="C924" s="9"/>
      <c r="D924" s="9"/>
      <c r="E924" s="9"/>
      <c r="F924" s="9"/>
      <c r="G924" s="9"/>
      <c r="H924" s="9"/>
      <c r="I924" s="9"/>
      <c r="J924" s="9"/>
      <c r="K924" s="9"/>
      <c r="L924" s="9"/>
      <c r="M924" s="9"/>
      <c r="N924" s="9"/>
      <c r="O924" s="9"/>
      <c r="P924" s="9"/>
      <c r="Q924" s="9"/>
      <c r="R924" s="9"/>
      <c r="S924" s="9"/>
      <c r="T924" s="9"/>
      <c r="U924" s="9"/>
      <c r="V924" s="9"/>
      <c r="W924" s="9"/>
      <c r="X924" s="9"/>
      <c r="Y924" s="9"/>
      <c r="Z924" s="9"/>
    </row>
    <row r="925" spans="1:26" ht="14.25" customHeight="1" x14ac:dyDescent="0.2">
      <c r="A925" s="9"/>
      <c r="B925" s="9"/>
      <c r="C925" s="9"/>
      <c r="D925" s="9"/>
      <c r="E925" s="9"/>
      <c r="F925" s="9"/>
      <c r="G925" s="9"/>
      <c r="H925" s="9"/>
      <c r="I925" s="9"/>
      <c r="J925" s="9"/>
      <c r="K925" s="9"/>
      <c r="L925" s="9"/>
      <c r="M925" s="9"/>
      <c r="N925" s="9"/>
      <c r="O925" s="9"/>
      <c r="P925" s="9"/>
      <c r="Q925" s="9"/>
      <c r="R925" s="9"/>
      <c r="S925" s="9"/>
      <c r="T925" s="9"/>
      <c r="U925" s="9"/>
      <c r="V925" s="9"/>
      <c r="W925" s="9"/>
      <c r="X925" s="9"/>
      <c r="Y925" s="9"/>
      <c r="Z925" s="9"/>
    </row>
    <row r="926" spans="1:26" ht="14.25" customHeight="1" x14ac:dyDescent="0.2">
      <c r="A926" s="9"/>
      <c r="B926" s="9"/>
      <c r="C926" s="9"/>
      <c r="D926" s="9"/>
      <c r="E926" s="9"/>
      <c r="F926" s="9"/>
      <c r="G926" s="9"/>
      <c r="H926" s="9"/>
      <c r="I926" s="9"/>
      <c r="J926" s="9"/>
      <c r="K926" s="9"/>
      <c r="L926" s="9"/>
      <c r="M926" s="9"/>
      <c r="N926" s="9"/>
      <c r="O926" s="9"/>
      <c r="P926" s="9"/>
      <c r="Q926" s="9"/>
      <c r="R926" s="9"/>
      <c r="S926" s="9"/>
      <c r="T926" s="9"/>
      <c r="U926" s="9"/>
      <c r="V926" s="9"/>
      <c r="W926" s="9"/>
      <c r="X926" s="9"/>
      <c r="Y926" s="9"/>
      <c r="Z926" s="9"/>
    </row>
    <row r="927" spans="1:26" ht="14.25" customHeight="1" x14ac:dyDescent="0.2">
      <c r="A927" s="9"/>
      <c r="B927" s="9"/>
      <c r="C927" s="9"/>
      <c r="D927" s="9"/>
      <c r="E927" s="9"/>
      <c r="F927" s="9"/>
      <c r="G927" s="9"/>
      <c r="H927" s="9"/>
      <c r="I927" s="9"/>
      <c r="J927" s="9"/>
      <c r="K927" s="9"/>
      <c r="L927" s="9"/>
      <c r="M927" s="9"/>
      <c r="N927" s="9"/>
      <c r="O927" s="9"/>
      <c r="P927" s="9"/>
      <c r="Q927" s="9"/>
      <c r="R927" s="9"/>
      <c r="S927" s="9"/>
      <c r="T927" s="9"/>
      <c r="U927" s="9"/>
      <c r="V927" s="9"/>
      <c r="W927" s="9"/>
      <c r="X927" s="9"/>
      <c r="Y927" s="9"/>
      <c r="Z927" s="9"/>
    </row>
    <row r="928" spans="1:26" ht="14.25" customHeight="1" x14ac:dyDescent="0.2">
      <c r="A928" s="9"/>
      <c r="B928" s="9"/>
      <c r="C928" s="9"/>
      <c r="D928" s="9"/>
      <c r="E928" s="9"/>
      <c r="F928" s="9"/>
      <c r="G928" s="9"/>
      <c r="H928" s="9"/>
      <c r="I928" s="9"/>
      <c r="J928" s="9"/>
      <c r="K928" s="9"/>
      <c r="L928" s="9"/>
      <c r="M928" s="9"/>
      <c r="N928" s="9"/>
      <c r="O928" s="9"/>
      <c r="P928" s="9"/>
      <c r="Q928" s="9"/>
      <c r="R928" s="9"/>
      <c r="S928" s="9"/>
      <c r="T928" s="9"/>
      <c r="U928" s="9"/>
      <c r="V928" s="9"/>
      <c r="W928" s="9"/>
      <c r="X928" s="9"/>
      <c r="Y928" s="9"/>
      <c r="Z928" s="9"/>
    </row>
    <row r="929" spans="1:26" ht="14.25" customHeight="1" x14ac:dyDescent="0.2">
      <c r="A929" s="9"/>
      <c r="B929" s="9"/>
      <c r="C929" s="9"/>
      <c r="D929" s="9"/>
      <c r="E929" s="9"/>
      <c r="F929" s="9"/>
      <c r="G929" s="9"/>
      <c r="H929" s="9"/>
      <c r="I929" s="9"/>
      <c r="J929" s="9"/>
      <c r="K929" s="9"/>
      <c r="L929" s="9"/>
      <c r="M929" s="9"/>
      <c r="N929" s="9"/>
      <c r="O929" s="9"/>
      <c r="P929" s="9"/>
      <c r="Q929" s="9"/>
      <c r="R929" s="9"/>
      <c r="S929" s="9"/>
      <c r="T929" s="9"/>
      <c r="U929" s="9"/>
      <c r="V929" s="9"/>
      <c r="W929" s="9"/>
      <c r="X929" s="9"/>
      <c r="Y929" s="9"/>
      <c r="Z929" s="9"/>
    </row>
    <row r="930" spans="1:26" ht="14.25" customHeight="1" x14ac:dyDescent="0.2">
      <c r="A930" s="9"/>
      <c r="B930" s="9"/>
      <c r="C930" s="9"/>
      <c r="D930" s="9"/>
      <c r="E930" s="9"/>
      <c r="F930" s="9"/>
      <c r="G930" s="9"/>
      <c r="H930" s="9"/>
      <c r="I930" s="9"/>
      <c r="J930" s="9"/>
      <c r="K930" s="9"/>
      <c r="L930" s="9"/>
      <c r="M930" s="9"/>
      <c r="N930" s="9"/>
      <c r="O930" s="9"/>
      <c r="P930" s="9"/>
      <c r="Q930" s="9"/>
      <c r="R930" s="9"/>
      <c r="S930" s="9"/>
      <c r="T930" s="9"/>
      <c r="U930" s="9"/>
      <c r="V930" s="9"/>
      <c r="W930" s="9"/>
      <c r="X930" s="9"/>
      <c r="Y930" s="9"/>
      <c r="Z930" s="9"/>
    </row>
    <row r="931" spans="1:26" ht="14.25" customHeight="1" x14ac:dyDescent="0.2">
      <c r="A931" s="9"/>
      <c r="B931" s="9"/>
      <c r="C931" s="9"/>
      <c r="D931" s="9"/>
      <c r="E931" s="9"/>
      <c r="F931" s="9"/>
      <c r="G931" s="9"/>
      <c r="H931" s="9"/>
      <c r="I931" s="9"/>
      <c r="J931" s="9"/>
      <c r="K931" s="9"/>
      <c r="L931" s="9"/>
      <c r="M931" s="9"/>
      <c r="N931" s="9"/>
      <c r="O931" s="9"/>
      <c r="P931" s="9"/>
      <c r="Q931" s="9"/>
      <c r="R931" s="9"/>
      <c r="S931" s="9"/>
      <c r="T931" s="9"/>
      <c r="U931" s="9"/>
      <c r="V931" s="9"/>
      <c r="W931" s="9"/>
      <c r="X931" s="9"/>
      <c r="Y931" s="9"/>
      <c r="Z931" s="9"/>
    </row>
    <row r="932" spans="1:26" ht="14.25" customHeight="1" x14ac:dyDescent="0.2">
      <c r="A932" s="9"/>
      <c r="B932" s="9"/>
      <c r="C932" s="9"/>
      <c r="D932" s="9"/>
      <c r="E932" s="9"/>
      <c r="F932" s="9"/>
      <c r="G932" s="9"/>
      <c r="H932" s="9"/>
      <c r="I932" s="9"/>
      <c r="J932" s="9"/>
      <c r="K932" s="9"/>
      <c r="L932" s="9"/>
      <c r="M932" s="9"/>
      <c r="N932" s="9"/>
      <c r="O932" s="9"/>
      <c r="P932" s="9"/>
      <c r="Q932" s="9"/>
      <c r="R932" s="9"/>
      <c r="S932" s="9"/>
      <c r="T932" s="9"/>
      <c r="U932" s="9"/>
      <c r="V932" s="9"/>
      <c r="W932" s="9"/>
      <c r="X932" s="9"/>
      <c r="Y932" s="9"/>
      <c r="Z932" s="9"/>
    </row>
    <row r="933" spans="1:26" ht="14.25" customHeight="1" x14ac:dyDescent="0.2">
      <c r="A933" s="9"/>
      <c r="B933" s="9"/>
      <c r="C933" s="9"/>
      <c r="D933" s="9"/>
      <c r="E933" s="9"/>
      <c r="F933" s="9"/>
      <c r="G933" s="9"/>
      <c r="H933" s="9"/>
      <c r="I933" s="9"/>
      <c r="J933" s="9"/>
      <c r="K933" s="9"/>
      <c r="L933" s="9"/>
      <c r="M933" s="9"/>
      <c r="N933" s="9"/>
      <c r="O933" s="9"/>
      <c r="P933" s="9"/>
      <c r="Q933" s="9"/>
      <c r="R933" s="9"/>
      <c r="S933" s="9"/>
      <c r="T933" s="9"/>
      <c r="U933" s="9"/>
      <c r="V933" s="9"/>
      <c r="W933" s="9"/>
      <c r="X933" s="9"/>
      <c r="Y933" s="9"/>
      <c r="Z933" s="9"/>
    </row>
    <row r="934" spans="1:26" ht="14.25" customHeight="1" x14ac:dyDescent="0.2">
      <c r="A934" s="9"/>
      <c r="B934" s="9"/>
      <c r="C934" s="9"/>
      <c r="D934" s="9"/>
      <c r="E934" s="9"/>
      <c r="F934" s="9"/>
      <c r="G934" s="9"/>
      <c r="H934" s="9"/>
      <c r="I934" s="9"/>
      <c r="J934" s="9"/>
      <c r="K934" s="9"/>
      <c r="L934" s="9"/>
      <c r="M934" s="9"/>
      <c r="N934" s="9"/>
      <c r="O934" s="9"/>
      <c r="P934" s="9"/>
      <c r="Q934" s="9"/>
      <c r="R934" s="9"/>
      <c r="S934" s="9"/>
      <c r="T934" s="9"/>
      <c r="U934" s="9"/>
      <c r="V934" s="9"/>
      <c r="W934" s="9"/>
      <c r="X934" s="9"/>
      <c r="Y934" s="9"/>
      <c r="Z934" s="9"/>
    </row>
    <row r="935" spans="1:26" ht="14.25" customHeight="1" x14ac:dyDescent="0.2">
      <c r="A935" s="9"/>
      <c r="B935" s="9"/>
      <c r="C935" s="9"/>
      <c r="D935" s="9"/>
      <c r="E935" s="9"/>
      <c r="F935" s="9"/>
      <c r="G935" s="9"/>
      <c r="H935" s="9"/>
      <c r="I935" s="9"/>
      <c r="J935" s="9"/>
      <c r="K935" s="9"/>
      <c r="L935" s="9"/>
      <c r="M935" s="9"/>
      <c r="N935" s="9"/>
      <c r="O935" s="9"/>
      <c r="P935" s="9"/>
      <c r="Q935" s="9"/>
      <c r="R935" s="9"/>
      <c r="S935" s="9"/>
      <c r="T935" s="9"/>
      <c r="U935" s="9"/>
      <c r="V935" s="9"/>
      <c r="W935" s="9"/>
      <c r="X935" s="9"/>
      <c r="Y935" s="9"/>
      <c r="Z935" s="9"/>
    </row>
    <row r="936" spans="1:26" ht="14.25" customHeight="1" x14ac:dyDescent="0.2">
      <c r="A936" s="9"/>
      <c r="B936" s="9"/>
      <c r="C936" s="9"/>
      <c r="D936" s="9"/>
      <c r="E936" s="9"/>
      <c r="F936" s="9"/>
      <c r="G936" s="9"/>
      <c r="H936" s="9"/>
      <c r="I936" s="9"/>
      <c r="J936" s="9"/>
      <c r="K936" s="9"/>
      <c r="L936" s="9"/>
      <c r="M936" s="9"/>
      <c r="N936" s="9"/>
      <c r="O936" s="9"/>
      <c r="P936" s="9"/>
      <c r="Q936" s="9"/>
      <c r="R936" s="9"/>
      <c r="S936" s="9"/>
      <c r="T936" s="9"/>
      <c r="U936" s="9"/>
      <c r="V936" s="9"/>
      <c r="W936" s="9"/>
      <c r="X936" s="9"/>
      <c r="Y936" s="9"/>
      <c r="Z936" s="9"/>
    </row>
    <row r="937" spans="1:26" ht="14.25" customHeight="1" x14ac:dyDescent="0.2">
      <c r="A937" s="9"/>
      <c r="B937" s="9"/>
      <c r="C937" s="9"/>
      <c r="D937" s="9"/>
      <c r="E937" s="9"/>
      <c r="F937" s="9"/>
      <c r="G937" s="9"/>
      <c r="H937" s="9"/>
      <c r="I937" s="9"/>
      <c r="J937" s="9"/>
      <c r="K937" s="9"/>
      <c r="L937" s="9"/>
      <c r="M937" s="9"/>
      <c r="N937" s="9"/>
      <c r="O937" s="9"/>
      <c r="P937" s="9"/>
      <c r="Q937" s="9"/>
      <c r="R937" s="9"/>
      <c r="S937" s="9"/>
      <c r="T937" s="9"/>
      <c r="U937" s="9"/>
      <c r="V937" s="9"/>
      <c r="W937" s="9"/>
      <c r="X937" s="9"/>
      <c r="Y937" s="9"/>
      <c r="Z937" s="9"/>
    </row>
    <row r="938" spans="1:26" ht="14.25" customHeight="1" x14ac:dyDescent="0.2">
      <c r="A938" s="9"/>
      <c r="B938" s="9"/>
      <c r="C938" s="9"/>
      <c r="D938" s="9"/>
      <c r="E938" s="9"/>
      <c r="F938" s="9"/>
      <c r="G938" s="9"/>
      <c r="H938" s="9"/>
      <c r="I938" s="9"/>
      <c r="J938" s="9"/>
      <c r="K938" s="9"/>
      <c r="L938" s="9"/>
      <c r="M938" s="9"/>
      <c r="N938" s="9"/>
      <c r="O938" s="9"/>
      <c r="P938" s="9"/>
      <c r="Q938" s="9"/>
      <c r="R938" s="9"/>
      <c r="S938" s="9"/>
      <c r="T938" s="9"/>
      <c r="U938" s="9"/>
      <c r="V938" s="9"/>
      <c r="W938" s="9"/>
      <c r="X938" s="9"/>
      <c r="Y938" s="9"/>
      <c r="Z938" s="9"/>
    </row>
    <row r="939" spans="1:26" ht="14.25" customHeight="1" x14ac:dyDescent="0.2">
      <c r="A939" s="9"/>
      <c r="B939" s="9"/>
      <c r="C939" s="9"/>
      <c r="D939" s="9"/>
      <c r="E939" s="9"/>
      <c r="F939" s="9"/>
      <c r="G939" s="9"/>
      <c r="H939" s="9"/>
      <c r="I939" s="9"/>
      <c r="J939" s="9"/>
      <c r="K939" s="9"/>
      <c r="L939" s="9"/>
      <c r="M939" s="9"/>
      <c r="N939" s="9"/>
      <c r="O939" s="9"/>
      <c r="P939" s="9"/>
      <c r="Q939" s="9"/>
      <c r="R939" s="9"/>
      <c r="S939" s="9"/>
      <c r="T939" s="9"/>
      <c r="U939" s="9"/>
      <c r="V939" s="9"/>
      <c r="W939" s="9"/>
      <c r="X939" s="9"/>
      <c r="Y939" s="9"/>
      <c r="Z939" s="9"/>
    </row>
    <row r="940" spans="1:26" ht="14.25" customHeight="1" x14ac:dyDescent="0.2">
      <c r="A940" s="9"/>
      <c r="B940" s="9"/>
      <c r="C940" s="9"/>
      <c r="D940" s="9"/>
      <c r="E940" s="9"/>
      <c r="F940" s="9"/>
      <c r="G940" s="9"/>
      <c r="H940" s="9"/>
      <c r="I940" s="9"/>
      <c r="J940" s="9"/>
      <c r="K940" s="9"/>
      <c r="L940" s="9"/>
      <c r="M940" s="9"/>
      <c r="N940" s="9"/>
      <c r="O940" s="9"/>
      <c r="P940" s="9"/>
      <c r="Q940" s="9"/>
      <c r="R940" s="9"/>
      <c r="S940" s="9"/>
      <c r="T940" s="9"/>
      <c r="U940" s="9"/>
      <c r="V940" s="9"/>
      <c r="W940" s="9"/>
      <c r="X940" s="9"/>
      <c r="Y940" s="9"/>
      <c r="Z940" s="9"/>
    </row>
    <row r="941" spans="1:26" ht="14.25" customHeight="1" x14ac:dyDescent="0.2">
      <c r="A941" s="9"/>
      <c r="B941" s="9"/>
      <c r="C941" s="9"/>
      <c r="D941" s="9"/>
      <c r="E941" s="9"/>
      <c r="F941" s="9"/>
      <c r="G941" s="9"/>
      <c r="H941" s="9"/>
      <c r="I941" s="9"/>
      <c r="J941" s="9"/>
      <c r="K941" s="9"/>
      <c r="L941" s="9"/>
      <c r="M941" s="9"/>
      <c r="N941" s="9"/>
      <c r="O941" s="9"/>
      <c r="P941" s="9"/>
      <c r="Q941" s="9"/>
      <c r="R941" s="9"/>
      <c r="S941" s="9"/>
      <c r="T941" s="9"/>
      <c r="U941" s="9"/>
      <c r="V941" s="9"/>
      <c r="W941" s="9"/>
      <c r="X941" s="9"/>
      <c r="Y941" s="9"/>
      <c r="Z941" s="9"/>
    </row>
    <row r="942" spans="1:26" ht="14.25" customHeight="1" x14ac:dyDescent="0.2">
      <c r="A942" s="9"/>
      <c r="B942" s="9"/>
      <c r="C942" s="9"/>
      <c r="D942" s="9"/>
      <c r="E942" s="9"/>
      <c r="F942" s="9"/>
      <c r="G942" s="9"/>
      <c r="H942" s="9"/>
      <c r="I942" s="9"/>
      <c r="J942" s="9"/>
      <c r="K942" s="9"/>
      <c r="L942" s="9"/>
      <c r="M942" s="9"/>
      <c r="N942" s="9"/>
      <c r="O942" s="9"/>
      <c r="P942" s="9"/>
      <c r="Q942" s="9"/>
      <c r="R942" s="9"/>
      <c r="S942" s="9"/>
      <c r="T942" s="9"/>
      <c r="U942" s="9"/>
      <c r="V942" s="9"/>
      <c r="W942" s="9"/>
      <c r="X942" s="9"/>
      <c r="Y942" s="9"/>
      <c r="Z942" s="9"/>
    </row>
    <row r="943" spans="1:26" ht="14.25" customHeight="1" x14ac:dyDescent="0.2">
      <c r="A943" s="9"/>
      <c r="B943" s="9"/>
      <c r="C943" s="9"/>
      <c r="D943" s="9"/>
      <c r="E943" s="9"/>
      <c r="F943" s="9"/>
      <c r="G943" s="9"/>
      <c r="H943" s="9"/>
      <c r="I943" s="9"/>
      <c r="J943" s="9"/>
      <c r="K943" s="9"/>
      <c r="L943" s="9"/>
      <c r="M943" s="9"/>
      <c r="N943" s="9"/>
      <c r="O943" s="9"/>
      <c r="P943" s="9"/>
      <c r="Q943" s="9"/>
      <c r="R943" s="9"/>
      <c r="S943" s="9"/>
      <c r="T943" s="9"/>
      <c r="U943" s="9"/>
      <c r="V943" s="9"/>
      <c r="W943" s="9"/>
      <c r="X943" s="9"/>
      <c r="Y943" s="9"/>
      <c r="Z943" s="9"/>
    </row>
    <row r="944" spans="1:26" ht="14.25" customHeight="1" x14ac:dyDescent="0.2">
      <c r="A944" s="9"/>
      <c r="B944" s="9"/>
      <c r="C944" s="9"/>
      <c r="D944" s="9"/>
      <c r="E944" s="9"/>
      <c r="F944" s="9"/>
      <c r="G944" s="9"/>
      <c r="H944" s="9"/>
      <c r="I944" s="9"/>
      <c r="J944" s="9"/>
      <c r="K944" s="9"/>
      <c r="L944" s="9"/>
      <c r="M944" s="9"/>
      <c r="N944" s="9"/>
      <c r="O944" s="9"/>
      <c r="P944" s="9"/>
      <c r="Q944" s="9"/>
      <c r="R944" s="9"/>
      <c r="S944" s="9"/>
      <c r="T944" s="9"/>
      <c r="U944" s="9"/>
      <c r="V944" s="9"/>
      <c r="W944" s="9"/>
      <c r="X944" s="9"/>
      <c r="Y944" s="9"/>
      <c r="Z944" s="9"/>
    </row>
    <row r="945" spans="1:26" ht="14.25" customHeight="1" x14ac:dyDescent="0.2">
      <c r="A945" s="9"/>
      <c r="B945" s="9"/>
      <c r="C945" s="9"/>
      <c r="D945" s="9"/>
      <c r="E945" s="9"/>
      <c r="F945" s="9"/>
      <c r="G945" s="9"/>
      <c r="H945" s="9"/>
      <c r="I945" s="9"/>
      <c r="J945" s="9"/>
      <c r="K945" s="9"/>
      <c r="L945" s="9"/>
      <c r="M945" s="9"/>
      <c r="N945" s="9"/>
      <c r="O945" s="9"/>
      <c r="P945" s="9"/>
      <c r="Q945" s="9"/>
      <c r="R945" s="9"/>
      <c r="S945" s="9"/>
      <c r="T945" s="9"/>
      <c r="U945" s="9"/>
      <c r="V945" s="9"/>
      <c r="W945" s="9"/>
      <c r="X945" s="9"/>
      <c r="Y945" s="9"/>
      <c r="Z945" s="9"/>
    </row>
    <row r="946" spans="1:26" ht="14.25" customHeight="1" x14ac:dyDescent="0.2">
      <c r="A946" s="9"/>
      <c r="B946" s="9"/>
      <c r="C946" s="9"/>
      <c r="D946" s="9"/>
      <c r="E946" s="9"/>
      <c r="F946" s="9"/>
      <c r="G946" s="9"/>
      <c r="H946" s="9"/>
      <c r="I946" s="9"/>
      <c r="J946" s="9"/>
      <c r="K946" s="9"/>
      <c r="L946" s="9"/>
      <c r="M946" s="9"/>
      <c r="N946" s="9"/>
      <c r="O946" s="9"/>
      <c r="P946" s="9"/>
      <c r="Q946" s="9"/>
      <c r="R946" s="9"/>
      <c r="S946" s="9"/>
      <c r="T946" s="9"/>
      <c r="U946" s="9"/>
      <c r="V946" s="9"/>
      <c r="W946" s="9"/>
      <c r="X946" s="9"/>
      <c r="Y946" s="9"/>
      <c r="Z946" s="9"/>
    </row>
    <row r="947" spans="1:26" ht="14.25" customHeight="1" x14ac:dyDescent="0.2">
      <c r="A947" s="9"/>
      <c r="B947" s="9"/>
      <c r="C947" s="9"/>
      <c r="D947" s="9"/>
      <c r="E947" s="9"/>
      <c r="F947" s="9"/>
      <c r="G947" s="9"/>
      <c r="H947" s="9"/>
      <c r="I947" s="9"/>
      <c r="J947" s="9"/>
      <c r="K947" s="9"/>
      <c r="L947" s="9"/>
      <c r="M947" s="9"/>
      <c r="N947" s="9"/>
      <c r="O947" s="9"/>
      <c r="P947" s="9"/>
      <c r="Q947" s="9"/>
      <c r="R947" s="9"/>
      <c r="S947" s="9"/>
      <c r="T947" s="9"/>
      <c r="U947" s="9"/>
      <c r="V947" s="9"/>
      <c r="W947" s="9"/>
      <c r="X947" s="9"/>
      <c r="Y947" s="9"/>
      <c r="Z947" s="9"/>
    </row>
    <row r="948" spans="1:26" ht="14.25" customHeight="1" x14ac:dyDescent="0.2">
      <c r="A948" s="9"/>
      <c r="B948" s="9"/>
      <c r="C948" s="9"/>
      <c r="D948" s="9"/>
      <c r="E948" s="9"/>
      <c r="F948" s="9"/>
      <c r="G948" s="9"/>
      <c r="H948" s="9"/>
      <c r="I948" s="9"/>
      <c r="J948" s="9"/>
      <c r="K948" s="9"/>
      <c r="L948" s="9"/>
      <c r="M948" s="9"/>
      <c r="N948" s="9"/>
      <c r="O948" s="9"/>
      <c r="P948" s="9"/>
      <c r="Q948" s="9"/>
      <c r="R948" s="9"/>
      <c r="S948" s="9"/>
      <c r="T948" s="9"/>
      <c r="U948" s="9"/>
      <c r="V948" s="9"/>
      <c r="W948" s="9"/>
      <c r="X948" s="9"/>
      <c r="Y948" s="9"/>
      <c r="Z948" s="9"/>
    </row>
    <row r="949" spans="1:26" ht="14.25" customHeight="1" x14ac:dyDescent="0.2">
      <c r="A949" s="9"/>
      <c r="B949" s="9"/>
      <c r="C949" s="9"/>
      <c r="D949" s="9"/>
      <c r="E949" s="9"/>
      <c r="F949" s="9"/>
      <c r="G949" s="9"/>
      <c r="H949" s="9"/>
      <c r="I949" s="9"/>
      <c r="J949" s="9"/>
      <c r="K949" s="9"/>
      <c r="L949" s="9"/>
      <c r="M949" s="9"/>
      <c r="N949" s="9"/>
      <c r="O949" s="9"/>
      <c r="P949" s="9"/>
      <c r="Q949" s="9"/>
      <c r="R949" s="9"/>
      <c r="S949" s="9"/>
      <c r="T949" s="9"/>
      <c r="U949" s="9"/>
      <c r="V949" s="9"/>
      <c r="W949" s="9"/>
      <c r="X949" s="9"/>
      <c r="Y949" s="9"/>
      <c r="Z949" s="9"/>
    </row>
    <row r="950" spans="1:26" ht="14.25" customHeight="1" x14ac:dyDescent="0.2">
      <c r="A950" s="9"/>
      <c r="B950" s="9"/>
      <c r="C950" s="9"/>
      <c r="D950" s="9"/>
      <c r="E950" s="9"/>
      <c r="F950" s="9"/>
      <c r="G950" s="9"/>
      <c r="H950" s="9"/>
      <c r="I950" s="9"/>
      <c r="J950" s="9"/>
      <c r="K950" s="9"/>
      <c r="L950" s="9"/>
      <c r="M950" s="9"/>
      <c r="N950" s="9"/>
      <c r="O950" s="9"/>
      <c r="P950" s="9"/>
      <c r="Q950" s="9"/>
      <c r="R950" s="9"/>
      <c r="S950" s="9"/>
      <c r="T950" s="9"/>
      <c r="U950" s="9"/>
      <c r="V950" s="9"/>
      <c r="W950" s="9"/>
      <c r="X950" s="9"/>
      <c r="Y950" s="9"/>
      <c r="Z950" s="9"/>
    </row>
    <row r="951" spans="1:26" ht="14.25" customHeight="1" x14ac:dyDescent="0.2">
      <c r="A951" s="9"/>
      <c r="B951" s="9"/>
      <c r="C951" s="9"/>
      <c r="D951" s="9"/>
      <c r="E951" s="9"/>
      <c r="F951" s="9"/>
      <c r="G951" s="9"/>
      <c r="H951" s="9"/>
      <c r="I951" s="9"/>
      <c r="J951" s="9"/>
      <c r="K951" s="9"/>
      <c r="L951" s="9"/>
      <c r="M951" s="9"/>
      <c r="N951" s="9"/>
      <c r="O951" s="9"/>
      <c r="P951" s="9"/>
      <c r="Q951" s="9"/>
      <c r="R951" s="9"/>
      <c r="S951" s="9"/>
      <c r="T951" s="9"/>
      <c r="U951" s="9"/>
      <c r="V951" s="9"/>
      <c r="W951" s="9"/>
      <c r="X951" s="9"/>
      <c r="Y951" s="9"/>
      <c r="Z951" s="9"/>
    </row>
    <row r="952" spans="1:26" ht="14.25" customHeight="1" x14ac:dyDescent="0.2">
      <c r="A952" s="9"/>
      <c r="B952" s="9"/>
      <c r="C952" s="9"/>
      <c r="D952" s="9"/>
      <c r="E952" s="9"/>
      <c r="F952" s="9"/>
      <c r="G952" s="9"/>
      <c r="H952" s="9"/>
      <c r="I952" s="9"/>
      <c r="J952" s="9"/>
      <c r="K952" s="9"/>
      <c r="L952" s="9"/>
      <c r="M952" s="9"/>
      <c r="N952" s="9"/>
      <c r="O952" s="9"/>
      <c r="P952" s="9"/>
      <c r="Q952" s="9"/>
      <c r="R952" s="9"/>
      <c r="S952" s="9"/>
      <c r="T952" s="9"/>
      <c r="U952" s="9"/>
      <c r="V952" s="9"/>
      <c r="W952" s="9"/>
      <c r="X952" s="9"/>
      <c r="Y952" s="9"/>
      <c r="Z952" s="9"/>
    </row>
    <row r="953" spans="1:26" ht="14.25" customHeight="1" x14ac:dyDescent="0.2">
      <c r="A953" s="9"/>
      <c r="B953" s="9"/>
      <c r="C953" s="9"/>
      <c r="D953" s="9"/>
      <c r="E953" s="9"/>
      <c r="F953" s="9"/>
      <c r="G953" s="9"/>
      <c r="H953" s="9"/>
      <c r="I953" s="9"/>
      <c r="J953" s="9"/>
      <c r="K953" s="9"/>
      <c r="L953" s="9"/>
      <c r="M953" s="9"/>
      <c r="N953" s="9"/>
      <c r="O953" s="9"/>
      <c r="P953" s="9"/>
      <c r="Q953" s="9"/>
      <c r="R953" s="9"/>
      <c r="S953" s="9"/>
      <c r="T953" s="9"/>
      <c r="U953" s="9"/>
      <c r="V953" s="9"/>
      <c r="W953" s="9"/>
      <c r="X953" s="9"/>
      <c r="Y953" s="9"/>
      <c r="Z953" s="9"/>
    </row>
    <row r="954" spans="1:26" ht="14.25" customHeight="1" x14ac:dyDescent="0.2">
      <c r="A954" s="9"/>
      <c r="B954" s="9"/>
      <c r="C954" s="9"/>
      <c r="D954" s="9"/>
      <c r="E954" s="9"/>
      <c r="F954" s="9"/>
      <c r="G954" s="9"/>
      <c r="H954" s="9"/>
      <c r="I954" s="9"/>
      <c r="J954" s="9"/>
      <c r="K954" s="9"/>
      <c r="L954" s="9"/>
      <c r="M954" s="9"/>
      <c r="N954" s="9"/>
      <c r="O954" s="9"/>
      <c r="P954" s="9"/>
      <c r="Q954" s="9"/>
      <c r="R954" s="9"/>
      <c r="S954" s="9"/>
      <c r="T954" s="9"/>
      <c r="U954" s="9"/>
      <c r="V954" s="9"/>
      <c r="W954" s="9"/>
      <c r="X954" s="9"/>
      <c r="Y954" s="9"/>
      <c r="Z954" s="9"/>
    </row>
    <row r="955" spans="1:26" ht="14.25" customHeight="1" x14ac:dyDescent="0.2">
      <c r="A955" s="9"/>
      <c r="B955" s="9"/>
      <c r="C955" s="9"/>
      <c r="D955" s="9"/>
      <c r="E955" s="9"/>
      <c r="F955" s="9"/>
      <c r="G955" s="9"/>
      <c r="H955" s="9"/>
      <c r="I955" s="9"/>
      <c r="J955" s="9"/>
      <c r="K955" s="9"/>
      <c r="L955" s="9"/>
      <c r="M955" s="9"/>
      <c r="N955" s="9"/>
      <c r="O955" s="9"/>
      <c r="P955" s="9"/>
      <c r="Q955" s="9"/>
      <c r="R955" s="9"/>
      <c r="S955" s="9"/>
      <c r="T955" s="9"/>
      <c r="U955" s="9"/>
      <c r="V955" s="9"/>
      <c r="W955" s="9"/>
      <c r="X955" s="9"/>
      <c r="Y955" s="9"/>
      <c r="Z955" s="9"/>
    </row>
    <row r="956" spans="1:26" ht="14.25" customHeight="1" x14ac:dyDescent="0.2">
      <c r="A956" s="9"/>
      <c r="B956" s="9"/>
      <c r="C956" s="9"/>
      <c r="D956" s="9"/>
      <c r="E956" s="9"/>
      <c r="F956" s="9"/>
      <c r="G956" s="9"/>
      <c r="H956" s="9"/>
      <c r="I956" s="9"/>
      <c r="J956" s="9"/>
      <c r="K956" s="9"/>
      <c r="L956" s="9"/>
      <c r="M956" s="9"/>
      <c r="N956" s="9"/>
      <c r="O956" s="9"/>
      <c r="P956" s="9"/>
      <c r="Q956" s="9"/>
      <c r="R956" s="9"/>
      <c r="S956" s="9"/>
      <c r="T956" s="9"/>
      <c r="U956" s="9"/>
      <c r="V956" s="9"/>
      <c r="W956" s="9"/>
      <c r="X956" s="9"/>
      <c r="Y956" s="9"/>
      <c r="Z956" s="9"/>
    </row>
    <row r="957" spans="1:26" ht="14.25" customHeight="1" x14ac:dyDescent="0.2">
      <c r="A957" s="9"/>
      <c r="B957" s="9"/>
      <c r="C957" s="9"/>
      <c r="D957" s="9"/>
      <c r="E957" s="9"/>
      <c r="F957" s="9"/>
      <c r="G957" s="9"/>
      <c r="H957" s="9"/>
      <c r="I957" s="9"/>
      <c r="J957" s="9"/>
      <c r="K957" s="9"/>
      <c r="L957" s="9"/>
      <c r="M957" s="9"/>
      <c r="N957" s="9"/>
      <c r="O957" s="9"/>
      <c r="P957" s="9"/>
      <c r="Q957" s="9"/>
      <c r="R957" s="9"/>
      <c r="S957" s="9"/>
      <c r="T957" s="9"/>
      <c r="U957" s="9"/>
      <c r="V957" s="9"/>
      <c r="W957" s="9"/>
      <c r="X957" s="9"/>
      <c r="Y957" s="9"/>
      <c r="Z957" s="9"/>
    </row>
    <row r="958" spans="1:26" ht="14.25" customHeight="1" x14ac:dyDescent="0.2">
      <c r="A958" s="9"/>
      <c r="B958" s="9"/>
      <c r="C958" s="9"/>
      <c r="D958" s="9"/>
      <c r="E958" s="9"/>
      <c r="F958" s="9"/>
      <c r="G958" s="9"/>
      <c r="H958" s="9"/>
      <c r="I958" s="9"/>
      <c r="J958" s="9"/>
      <c r="K958" s="9"/>
      <c r="L958" s="9"/>
      <c r="M958" s="9"/>
      <c r="N958" s="9"/>
      <c r="O958" s="9"/>
      <c r="P958" s="9"/>
      <c r="Q958" s="9"/>
      <c r="R958" s="9"/>
      <c r="S958" s="9"/>
      <c r="T958" s="9"/>
      <c r="U958" s="9"/>
      <c r="V958" s="9"/>
      <c r="W958" s="9"/>
      <c r="X958" s="9"/>
      <c r="Y958" s="9"/>
      <c r="Z958" s="9"/>
    </row>
    <row r="959" spans="1:26" ht="14.25" customHeight="1" x14ac:dyDescent="0.2">
      <c r="A959" s="9"/>
      <c r="B959" s="9"/>
      <c r="C959" s="9"/>
      <c r="D959" s="9"/>
      <c r="E959" s="9"/>
      <c r="F959" s="9"/>
      <c r="G959" s="9"/>
      <c r="H959" s="9"/>
      <c r="I959" s="9"/>
      <c r="J959" s="9"/>
      <c r="K959" s="9"/>
      <c r="L959" s="9"/>
      <c r="M959" s="9"/>
      <c r="N959" s="9"/>
      <c r="O959" s="9"/>
      <c r="P959" s="9"/>
      <c r="Q959" s="9"/>
      <c r="R959" s="9"/>
      <c r="S959" s="9"/>
      <c r="T959" s="9"/>
      <c r="U959" s="9"/>
      <c r="V959" s="9"/>
      <c r="W959" s="9"/>
      <c r="X959" s="9"/>
      <c r="Y959" s="9"/>
      <c r="Z959" s="9"/>
    </row>
    <row r="960" spans="1:26" ht="14.25" customHeight="1" x14ac:dyDescent="0.2">
      <c r="A960" s="9"/>
      <c r="B960" s="9"/>
      <c r="C960" s="9"/>
      <c r="D960" s="9"/>
      <c r="E960" s="9"/>
      <c r="F960" s="9"/>
      <c r="G960" s="9"/>
      <c r="H960" s="9"/>
      <c r="I960" s="9"/>
      <c r="J960" s="9"/>
      <c r="K960" s="9"/>
      <c r="L960" s="9"/>
      <c r="M960" s="9"/>
      <c r="N960" s="9"/>
      <c r="O960" s="9"/>
      <c r="P960" s="9"/>
      <c r="Q960" s="9"/>
      <c r="R960" s="9"/>
      <c r="S960" s="9"/>
      <c r="T960" s="9"/>
      <c r="U960" s="9"/>
      <c r="V960" s="9"/>
      <c r="W960" s="9"/>
      <c r="X960" s="9"/>
      <c r="Y960" s="9"/>
      <c r="Z960" s="9"/>
    </row>
    <row r="961" spans="1:26" ht="14.25" customHeight="1" x14ac:dyDescent="0.2">
      <c r="A961" s="9"/>
      <c r="B961" s="9"/>
      <c r="C961" s="9"/>
      <c r="D961" s="9"/>
      <c r="E961" s="9"/>
      <c r="F961" s="9"/>
      <c r="G961" s="9"/>
      <c r="H961" s="9"/>
      <c r="I961" s="9"/>
      <c r="J961" s="9"/>
      <c r="K961" s="9"/>
      <c r="L961" s="9"/>
      <c r="M961" s="9"/>
      <c r="N961" s="9"/>
      <c r="O961" s="9"/>
      <c r="P961" s="9"/>
      <c r="Q961" s="9"/>
      <c r="R961" s="9"/>
      <c r="S961" s="9"/>
      <c r="T961" s="9"/>
      <c r="U961" s="9"/>
      <c r="V961" s="9"/>
      <c r="W961" s="9"/>
      <c r="X961" s="9"/>
      <c r="Y961" s="9"/>
      <c r="Z961" s="9"/>
    </row>
    <row r="962" spans="1:26" ht="14.25" customHeight="1" x14ac:dyDescent="0.2">
      <c r="A962" s="9"/>
      <c r="B962" s="9"/>
      <c r="C962" s="9"/>
      <c r="D962" s="9"/>
      <c r="E962" s="9"/>
      <c r="F962" s="9"/>
      <c r="G962" s="9"/>
      <c r="H962" s="9"/>
      <c r="I962" s="9"/>
      <c r="J962" s="9"/>
      <c r="K962" s="9"/>
      <c r="L962" s="9"/>
      <c r="M962" s="9"/>
      <c r="N962" s="9"/>
      <c r="O962" s="9"/>
      <c r="P962" s="9"/>
      <c r="Q962" s="9"/>
      <c r="R962" s="9"/>
      <c r="S962" s="9"/>
      <c r="T962" s="9"/>
      <c r="U962" s="9"/>
      <c r="V962" s="9"/>
      <c r="W962" s="9"/>
      <c r="X962" s="9"/>
      <c r="Y962" s="9"/>
      <c r="Z962" s="9"/>
    </row>
    <row r="963" spans="1:26" ht="14.25" customHeight="1" x14ac:dyDescent="0.2">
      <c r="A963" s="9"/>
      <c r="B963" s="9"/>
      <c r="C963" s="9"/>
      <c r="D963" s="9"/>
      <c r="E963" s="9"/>
      <c r="F963" s="9"/>
      <c r="G963" s="9"/>
      <c r="H963" s="9"/>
      <c r="I963" s="9"/>
      <c r="J963" s="9"/>
      <c r="K963" s="9"/>
      <c r="L963" s="9"/>
      <c r="M963" s="9"/>
      <c r="N963" s="9"/>
      <c r="O963" s="9"/>
      <c r="P963" s="9"/>
      <c r="Q963" s="9"/>
      <c r="R963" s="9"/>
      <c r="S963" s="9"/>
      <c r="T963" s="9"/>
      <c r="U963" s="9"/>
      <c r="V963" s="9"/>
      <c r="W963" s="9"/>
      <c r="X963" s="9"/>
      <c r="Y963" s="9"/>
      <c r="Z963" s="9"/>
    </row>
    <row r="964" spans="1:26" ht="14.25" customHeight="1" x14ac:dyDescent="0.2">
      <c r="A964" s="9"/>
      <c r="B964" s="9"/>
      <c r="C964" s="9"/>
      <c r="D964" s="9"/>
      <c r="E964" s="9"/>
      <c r="F964" s="9"/>
      <c r="G964" s="9"/>
      <c r="H964" s="9"/>
      <c r="I964" s="9"/>
      <c r="J964" s="9"/>
      <c r="K964" s="9"/>
      <c r="L964" s="9"/>
      <c r="M964" s="9"/>
      <c r="N964" s="9"/>
      <c r="O964" s="9"/>
      <c r="P964" s="9"/>
      <c r="Q964" s="9"/>
      <c r="R964" s="9"/>
      <c r="S964" s="9"/>
      <c r="T964" s="9"/>
      <c r="U964" s="9"/>
      <c r="V964" s="9"/>
      <c r="W964" s="9"/>
      <c r="X964" s="9"/>
      <c r="Y964" s="9"/>
      <c r="Z964" s="9"/>
    </row>
    <row r="965" spans="1:26" ht="14.25" customHeight="1" x14ac:dyDescent="0.2">
      <c r="A965" s="9"/>
      <c r="B965" s="9"/>
      <c r="C965" s="9"/>
      <c r="D965" s="9"/>
      <c r="E965" s="9"/>
      <c r="F965" s="9"/>
      <c r="G965" s="9"/>
      <c r="H965" s="9"/>
      <c r="I965" s="9"/>
      <c r="J965" s="9"/>
      <c r="K965" s="9"/>
      <c r="L965" s="9"/>
      <c r="M965" s="9"/>
      <c r="N965" s="9"/>
      <c r="O965" s="9"/>
      <c r="P965" s="9"/>
      <c r="Q965" s="9"/>
      <c r="R965" s="9"/>
      <c r="S965" s="9"/>
      <c r="T965" s="9"/>
      <c r="U965" s="9"/>
      <c r="V965" s="9"/>
      <c r="W965" s="9"/>
      <c r="X965" s="9"/>
      <c r="Y965" s="9"/>
      <c r="Z965" s="9"/>
    </row>
    <row r="966" spans="1:26" ht="14.25" customHeight="1" x14ac:dyDescent="0.2">
      <c r="A966" s="9"/>
      <c r="B966" s="9"/>
      <c r="C966" s="9"/>
      <c r="D966" s="9"/>
      <c r="E966" s="9"/>
      <c r="F966" s="9"/>
      <c r="G966" s="9"/>
      <c r="H966" s="9"/>
      <c r="I966" s="9"/>
      <c r="J966" s="9"/>
      <c r="K966" s="9"/>
      <c r="L966" s="9"/>
      <c r="M966" s="9"/>
      <c r="N966" s="9"/>
      <c r="O966" s="9"/>
      <c r="P966" s="9"/>
      <c r="Q966" s="9"/>
      <c r="R966" s="9"/>
      <c r="S966" s="9"/>
      <c r="T966" s="9"/>
      <c r="U966" s="9"/>
      <c r="V966" s="9"/>
      <c r="W966" s="9"/>
      <c r="X966" s="9"/>
      <c r="Y966" s="9"/>
      <c r="Z966" s="9"/>
    </row>
    <row r="967" spans="1:26" ht="14.25" customHeight="1" x14ac:dyDescent="0.2">
      <c r="A967" s="9"/>
      <c r="B967" s="9"/>
      <c r="C967" s="9"/>
      <c r="D967" s="9"/>
      <c r="E967" s="9"/>
      <c r="F967" s="9"/>
      <c r="G967" s="9"/>
      <c r="H967" s="9"/>
      <c r="I967" s="9"/>
      <c r="J967" s="9"/>
      <c r="K967" s="9"/>
      <c r="L967" s="9"/>
      <c r="M967" s="9"/>
      <c r="N967" s="9"/>
      <c r="O967" s="9"/>
      <c r="P967" s="9"/>
      <c r="Q967" s="9"/>
      <c r="R967" s="9"/>
      <c r="S967" s="9"/>
      <c r="T967" s="9"/>
      <c r="U967" s="9"/>
      <c r="V967" s="9"/>
      <c r="W967" s="9"/>
      <c r="X967" s="9"/>
      <c r="Y967" s="9"/>
      <c r="Z967" s="9"/>
    </row>
    <row r="968" spans="1:26" ht="14.25" customHeight="1" x14ac:dyDescent="0.2">
      <c r="A968" s="9"/>
      <c r="B968" s="9"/>
      <c r="C968" s="9"/>
      <c r="D968" s="9"/>
      <c r="E968" s="9"/>
      <c r="F968" s="9"/>
      <c r="G968" s="9"/>
      <c r="H968" s="9"/>
      <c r="I968" s="9"/>
      <c r="J968" s="9"/>
      <c r="K968" s="9"/>
      <c r="L968" s="9"/>
      <c r="M968" s="9"/>
      <c r="N968" s="9"/>
      <c r="O968" s="9"/>
      <c r="P968" s="9"/>
      <c r="Q968" s="9"/>
      <c r="R968" s="9"/>
      <c r="S968" s="9"/>
      <c r="T968" s="9"/>
      <c r="U968" s="9"/>
      <c r="V968" s="9"/>
      <c r="W968" s="9"/>
      <c r="X968" s="9"/>
      <c r="Y968" s="9"/>
      <c r="Z968" s="9"/>
    </row>
    <row r="969" spans="1:26" ht="14.25" customHeight="1" x14ac:dyDescent="0.2">
      <c r="A969" s="9"/>
      <c r="B969" s="9"/>
      <c r="C969" s="9"/>
      <c r="D969" s="9"/>
      <c r="E969" s="9"/>
      <c r="F969" s="9"/>
      <c r="G969" s="9"/>
      <c r="H969" s="9"/>
      <c r="I969" s="9"/>
      <c r="J969" s="9"/>
      <c r="K969" s="9"/>
      <c r="L969" s="9"/>
      <c r="M969" s="9"/>
      <c r="N969" s="9"/>
      <c r="O969" s="9"/>
      <c r="P969" s="9"/>
      <c r="Q969" s="9"/>
      <c r="R969" s="9"/>
      <c r="S969" s="9"/>
      <c r="T969" s="9"/>
      <c r="U969" s="9"/>
      <c r="V969" s="9"/>
      <c r="W969" s="9"/>
      <c r="X969" s="9"/>
      <c r="Y969" s="9"/>
      <c r="Z969" s="9"/>
    </row>
    <row r="970" spans="1:26" ht="14.25" customHeight="1" x14ac:dyDescent="0.2">
      <c r="A970" s="9"/>
      <c r="B970" s="9"/>
      <c r="C970" s="9"/>
      <c r="D970" s="9"/>
      <c r="E970" s="9"/>
      <c r="F970" s="9"/>
      <c r="G970" s="9"/>
      <c r="H970" s="9"/>
      <c r="I970" s="9"/>
      <c r="J970" s="9"/>
      <c r="K970" s="9"/>
      <c r="L970" s="9"/>
      <c r="M970" s="9"/>
      <c r="N970" s="9"/>
      <c r="O970" s="9"/>
      <c r="P970" s="9"/>
      <c r="Q970" s="9"/>
      <c r="R970" s="9"/>
      <c r="S970" s="9"/>
      <c r="T970" s="9"/>
      <c r="U970" s="9"/>
      <c r="V970" s="9"/>
      <c r="W970" s="9"/>
      <c r="X970" s="9"/>
      <c r="Y970" s="9"/>
      <c r="Z970" s="9"/>
    </row>
    <row r="971" spans="1:26" ht="14.25" customHeight="1" x14ac:dyDescent="0.2">
      <c r="A971" s="9"/>
      <c r="B971" s="9"/>
      <c r="C971" s="9"/>
      <c r="D971" s="9"/>
      <c r="E971" s="9"/>
      <c r="F971" s="9"/>
      <c r="G971" s="9"/>
      <c r="H971" s="9"/>
      <c r="I971" s="9"/>
      <c r="J971" s="9"/>
      <c r="K971" s="9"/>
      <c r="L971" s="9"/>
      <c r="M971" s="9"/>
      <c r="N971" s="9"/>
      <c r="O971" s="9"/>
      <c r="P971" s="9"/>
      <c r="Q971" s="9"/>
      <c r="R971" s="9"/>
      <c r="S971" s="9"/>
      <c r="T971" s="9"/>
      <c r="U971" s="9"/>
      <c r="V971" s="9"/>
      <c r="W971" s="9"/>
      <c r="X971" s="9"/>
      <c r="Y971" s="9"/>
      <c r="Z971" s="9"/>
    </row>
    <row r="972" spans="1:26" ht="14.25" customHeight="1" x14ac:dyDescent="0.2">
      <c r="A972" s="9"/>
      <c r="B972" s="9"/>
      <c r="C972" s="9"/>
      <c r="D972" s="9"/>
      <c r="E972" s="9"/>
      <c r="F972" s="9"/>
      <c r="G972" s="9"/>
      <c r="H972" s="9"/>
      <c r="I972" s="9"/>
      <c r="J972" s="9"/>
      <c r="K972" s="9"/>
      <c r="L972" s="9"/>
      <c r="M972" s="9"/>
      <c r="N972" s="9"/>
      <c r="O972" s="9"/>
      <c r="P972" s="9"/>
      <c r="Q972" s="9"/>
      <c r="R972" s="9"/>
      <c r="S972" s="9"/>
      <c r="T972" s="9"/>
      <c r="U972" s="9"/>
      <c r="V972" s="9"/>
      <c r="W972" s="9"/>
      <c r="X972" s="9"/>
      <c r="Y972" s="9"/>
      <c r="Z972" s="9"/>
    </row>
    <row r="973" spans="1:26" ht="14.25" customHeight="1" x14ac:dyDescent="0.2">
      <c r="A973" s="9"/>
      <c r="B973" s="9"/>
      <c r="C973" s="9"/>
      <c r="D973" s="9"/>
      <c r="E973" s="9"/>
      <c r="F973" s="9"/>
      <c r="G973" s="9"/>
      <c r="H973" s="9"/>
      <c r="I973" s="9"/>
      <c r="J973" s="9"/>
      <c r="K973" s="9"/>
      <c r="L973" s="9"/>
      <c r="M973" s="9"/>
      <c r="N973" s="9"/>
      <c r="O973" s="9"/>
      <c r="P973" s="9"/>
      <c r="Q973" s="9"/>
      <c r="R973" s="9"/>
      <c r="S973" s="9"/>
      <c r="T973" s="9"/>
      <c r="U973" s="9"/>
      <c r="V973" s="9"/>
      <c r="W973" s="9"/>
      <c r="X973" s="9"/>
      <c r="Y973" s="9"/>
      <c r="Z973" s="9"/>
    </row>
    <row r="974" spans="1:26" ht="14.25" customHeight="1" x14ac:dyDescent="0.2">
      <c r="A974" s="9"/>
      <c r="B974" s="9"/>
      <c r="C974" s="9"/>
      <c r="D974" s="9"/>
      <c r="E974" s="9"/>
      <c r="F974" s="9"/>
      <c r="G974" s="9"/>
      <c r="H974" s="9"/>
      <c r="I974" s="9"/>
      <c r="J974" s="9"/>
      <c r="K974" s="9"/>
      <c r="L974" s="9"/>
      <c r="M974" s="9"/>
      <c r="N974" s="9"/>
      <c r="O974" s="9"/>
      <c r="P974" s="9"/>
      <c r="Q974" s="9"/>
      <c r="R974" s="9"/>
      <c r="S974" s="9"/>
      <c r="T974" s="9"/>
      <c r="U974" s="9"/>
      <c r="V974" s="9"/>
      <c r="W974" s="9"/>
      <c r="X974" s="9"/>
      <c r="Y974" s="9"/>
      <c r="Z974" s="9"/>
    </row>
    <row r="975" spans="1:26" ht="14.25" customHeight="1" x14ac:dyDescent="0.2">
      <c r="A975" s="9"/>
      <c r="B975" s="9"/>
      <c r="C975" s="9"/>
      <c r="D975" s="9"/>
      <c r="E975" s="9"/>
      <c r="F975" s="9"/>
      <c r="G975" s="9"/>
      <c r="H975" s="9"/>
      <c r="I975" s="9"/>
      <c r="J975" s="9"/>
      <c r="K975" s="9"/>
      <c r="L975" s="9"/>
      <c r="M975" s="9"/>
      <c r="N975" s="9"/>
      <c r="O975" s="9"/>
      <c r="P975" s="9"/>
      <c r="Q975" s="9"/>
      <c r="R975" s="9"/>
      <c r="S975" s="9"/>
      <c r="T975" s="9"/>
      <c r="U975" s="9"/>
      <c r="V975" s="9"/>
      <c r="W975" s="9"/>
      <c r="X975" s="9"/>
      <c r="Y975" s="9"/>
      <c r="Z975" s="9"/>
    </row>
    <row r="976" spans="1:26" ht="14.25" customHeight="1" x14ac:dyDescent="0.2">
      <c r="A976" s="9"/>
      <c r="B976" s="9"/>
      <c r="C976" s="9"/>
      <c r="D976" s="9"/>
      <c r="E976" s="9"/>
      <c r="F976" s="9"/>
      <c r="G976" s="9"/>
      <c r="H976" s="9"/>
      <c r="I976" s="9"/>
      <c r="J976" s="9"/>
      <c r="K976" s="9"/>
      <c r="L976" s="9"/>
      <c r="M976" s="9"/>
      <c r="N976" s="9"/>
      <c r="O976" s="9"/>
      <c r="P976" s="9"/>
      <c r="Q976" s="9"/>
      <c r="R976" s="9"/>
      <c r="S976" s="9"/>
      <c r="T976" s="9"/>
      <c r="U976" s="9"/>
      <c r="V976" s="9"/>
      <c r="W976" s="9"/>
      <c r="X976" s="9"/>
      <c r="Y976" s="9"/>
      <c r="Z976" s="9"/>
    </row>
    <row r="977" spans="1:26" ht="14.25" customHeight="1" x14ac:dyDescent="0.2">
      <c r="A977" s="9"/>
      <c r="B977" s="9"/>
      <c r="C977" s="9"/>
      <c r="D977" s="9"/>
      <c r="E977" s="9"/>
      <c r="F977" s="9"/>
      <c r="G977" s="9"/>
      <c r="H977" s="9"/>
      <c r="I977" s="9"/>
      <c r="J977" s="9"/>
      <c r="K977" s="9"/>
      <c r="L977" s="9"/>
      <c r="M977" s="9"/>
      <c r="N977" s="9"/>
      <c r="O977" s="9"/>
      <c r="P977" s="9"/>
      <c r="Q977" s="9"/>
      <c r="R977" s="9"/>
      <c r="S977" s="9"/>
      <c r="T977" s="9"/>
      <c r="U977" s="9"/>
      <c r="V977" s="9"/>
      <c r="W977" s="9"/>
      <c r="X977" s="9"/>
      <c r="Y977" s="9"/>
      <c r="Z977" s="9"/>
    </row>
    <row r="978" spans="1:26" ht="14.25" customHeight="1" x14ac:dyDescent="0.2">
      <c r="A978" s="9"/>
      <c r="B978" s="9"/>
      <c r="C978" s="9"/>
      <c r="D978" s="9"/>
      <c r="E978" s="9"/>
      <c r="F978" s="9"/>
      <c r="G978" s="9"/>
      <c r="H978" s="9"/>
      <c r="I978" s="9"/>
      <c r="J978" s="9"/>
      <c r="K978" s="9"/>
      <c r="L978" s="9"/>
      <c r="M978" s="9"/>
      <c r="N978" s="9"/>
      <c r="O978" s="9"/>
      <c r="P978" s="9"/>
      <c r="Q978" s="9"/>
      <c r="R978" s="9"/>
      <c r="S978" s="9"/>
      <c r="T978" s="9"/>
      <c r="U978" s="9"/>
      <c r="V978" s="9"/>
      <c r="W978" s="9"/>
      <c r="X978" s="9"/>
      <c r="Y978" s="9"/>
      <c r="Z978" s="9"/>
    </row>
    <row r="979" spans="1:26" ht="14.25" customHeight="1" x14ac:dyDescent="0.2">
      <c r="A979" s="9"/>
      <c r="B979" s="9"/>
      <c r="C979" s="9"/>
      <c r="D979" s="9"/>
      <c r="E979" s="9"/>
      <c r="F979" s="9"/>
      <c r="G979" s="9"/>
      <c r="H979" s="9"/>
      <c r="I979" s="9"/>
      <c r="J979" s="9"/>
      <c r="K979" s="9"/>
      <c r="L979" s="9"/>
      <c r="M979" s="9"/>
      <c r="N979" s="9"/>
      <c r="O979" s="9"/>
      <c r="P979" s="9"/>
      <c r="Q979" s="9"/>
      <c r="R979" s="9"/>
      <c r="S979" s="9"/>
      <c r="T979" s="9"/>
      <c r="U979" s="9"/>
      <c r="V979" s="9"/>
      <c r="W979" s="9"/>
      <c r="X979" s="9"/>
      <c r="Y979" s="9"/>
      <c r="Z979" s="9"/>
    </row>
    <row r="980" spans="1:26" ht="14.25" customHeight="1" x14ac:dyDescent="0.2">
      <c r="A980" s="9"/>
      <c r="B980" s="9"/>
      <c r="C980" s="9"/>
      <c r="D980" s="9"/>
      <c r="E980" s="9"/>
      <c r="F980" s="9"/>
      <c r="G980" s="9"/>
      <c r="H980" s="9"/>
      <c r="I980" s="9"/>
      <c r="J980" s="9"/>
      <c r="K980" s="9"/>
      <c r="L980" s="9"/>
      <c r="M980" s="9"/>
      <c r="N980" s="9"/>
      <c r="O980" s="9"/>
      <c r="P980" s="9"/>
      <c r="Q980" s="9"/>
      <c r="R980" s="9"/>
      <c r="S980" s="9"/>
      <c r="T980" s="9"/>
      <c r="U980" s="9"/>
      <c r="V980" s="9"/>
      <c r="W980" s="9"/>
      <c r="X980" s="9"/>
      <c r="Y980" s="9"/>
      <c r="Z980" s="9"/>
    </row>
    <row r="981" spans="1:26" ht="14.25" customHeight="1" x14ac:dyDescent="0.2">
      <c r="A981" s="9"/>
      <c r="B981" s="9"/>
      <c r="C981" s="9"/>
      <c r="D981" s="9"/>
      <c r="E981" s="9"/>
      <c r="F981" s="9"/>
      <c r="G981" s="9"/>
      <c r="H981" s="9"/>
      <c r="I981" s="9"/>
      <c r="J981" s="9"/>
      <c r="K981" s="9"/>
      <c r="L981" s="9"/>
      <c r="M981" s="9"/>
      <c r="N981" s="9"/>
      <c r="O981" s="9"/>
      <c r="P981" s="9"/>
      <c r="Q981" s="9"/>
      <c r="R981" s="9"/>
      <c r="S981" s="9"/>
      <c r="T981" s="9"/>
      <c r="U981" s="9"/>
      <c r="V981" s="9"/>
      <c r="W981" s="9"/>
      <c r="X981" s="9"/>
      <c r="Y981" s="9"/>
      <c r="Z981" s="9"/>
    </row>
    <row r="982" spans="1:26" ht="14.25" customHeight="1" x14ac:dyDescent="0.2">
      <c r="A982" s="9"/>
      <c r="B982" s="9"/>
      <c r="C982" s="9"/>
      <c r="D982" s="9"/>
      <c r="E982" s="9"/>
      <c r="F982" s="9"/>
      <c r="G982" s="9"/>
      <c r="H982" s="9"/>
      <c r="I982" s="9"/>
      <c r="J982" s="9"/>
      <c r="K982" s="9"/>
      <c r="L982" s="9"/>
      <c r="M982" s="9"/>
      <c r="N982" s="9"/>
      <c r="O982" s="9"/>
      <c r="P982" s="9"/>
      <c r="Q982" s="9"/>
      <c r="R982" s="9"/>
      <c r="S982" s="9"/>
      <c r="T982" s="9"/>
      <c r="U982" s="9"/>
      <c r="V982" s="9"/>
      <c r="W982" s="9"/>
      <c r="X982" s="9"/>
      <c r="Y982" s="9"/>
      <c r="Z982" s="9"/>
    </row>
    <row r="983" spans="1:26" ht="14.25" customHeight="1" x14ac:dyDescent="0.2">
      <c r="A983" s="9"/>
      <c r="B983" s="9"/>
      <c r="C983" s="9"/>
      <c r="D983" s="9"/>
      <c r="E983" s="9"/>
      <c r="F983" s="9"/>
      <c r="G983" s="9"/>
      <c r="H983" s="9"/>
      <c r="I983" s="9"/>
      <c r="J983" s="9"/>
      <c r="K983" s="9"/>
      <c r="L983" s="9"/>
      <c r="M983" s="9"/>
      <c r="N983" s="9"/>
      <c r="O983" s="9"/>
      <c r="P983" s="9"/>
      <c r="Q983" s="9"/>
      <c r="R983" s="9"/>
      <c r="S983" s="9"/>
      <c r="T983" s="9"/>
      <c r="U983" s="9"/>
      <c r="V983" s="9"/>
      <c r="W983" s="9"/>
      <c r="X983" s="9"/>
      <c r="Y983" s="9"/>
      <c r="Z983" s="9"/>
    </row>
    <row r="984" spans="1:26" ht="14.25" customHeight="1" x14ac:dyDescent="0.2">
      <c r="A984" s="9"/>
      <c r="B984" s="9"/>
      <c r="C984" s="9"/>
      <c r="D984" s="9"/>
      <c r="E984" s="9"/>
      <c r="F984" s="9"/>
      <c r="G984" s="9"/>
      <c r="H984" s="9"/>
      <c r="I984" s="9"/>
      <c r="J984" s="9"/>
      <c r="K984" s="9"/>
      <c r="L984" s="9"/>
      <c r="M984" s="9"/>
      <c r="N984" s="9"/>
      <c r="O984" s="9"/>
      <c r="P984" s="9"/>
      <c r="Q984" s="9"/>
      <c r="R984" s="9"/>
      <c r="S984" s="9"/>
      <c r="T984" s="9"/>
      <c r="U984" s="9"/>
      <c r="V984" s="9"/>
      <c r="W984" s="9"/>
      <c r="X984" s="9"/>
      <c r="Y984" s="9"/>
      <c r="Z984" s="9"/>
    </row>
    <row r="985" spans="1:26" ht="14.25" customHeight="1" x14ac:dyDescent="0.2">
      <c r="A985" s="9"/>
      <c r="B985" s="9"/>
      <c r="C985" s="9"/>
      <c r="D985" s="9"/>
      <c r="E985" s="9"/>
      <c r="F985" s="9"/>
      <c r="G985" s="9"/>
      <c r="H985" s="9"/>
      <c r="I985" s="9"/>
      <c r="J985" s="9"/>
      <c r="K985" s="9"/>
      <c r="L985" s="9"/>
      <c r="M985" s="9"/>
      <c r="N985" s="9"/>
      <c r="O985" s="9"/>
      <c r="P985" s="9"/>
      <c r="Q985" s="9"/>
      <c r="R985" s="9"/>
      <c r="S985" s="9"/>
      <c r="T985" s="9"/>
      <c r="U985" s="9"/>
      <c r="V985" s="9"/>
      <c r="W985" s="9"/>
      <c r="X985" s="9"/>
      <c r="Y985" s="9"/>
      <c r="Z985" s="9"/>
    </row>
    <row r="986" spans="1:26" ht="14.25" customHeight="1" x14ac:dyDescent="0.2">
      <c r="A986" s="9"/>
      <c r="B986" s="9"/>
      <c r="C986" s="9"/>
      <c r="D986" s="9"/>
      <c r="E986" s="9"/>
      <c r="F986" s="9"/>
      <c r="G986" s="9"/>
      <c r="H986" s="9"/>
      <c r="I986" s="9"/>
      <c r="J986" s="9"/>
      <c r="K986" s="9"/>
      <c r="L986" s="9"/>
      <c r="M986" s="9"/>
      <c r="N986" s="9"/>
      <c r="O986" s="9"/>
      <c r="P986" s="9"/>
      <c r="Q986" s="9"/>
      <c r="R986" s="9"/>
      <c r="S986" s="9"/>
      <c r="T986" s="9"/>
      <c r="U986" s="9"/>
      <c r="V986" s="9"/>
      <c r="W986" s="9"/>
      <c r="X986" s="9"/>
      <c r="Y986" s="9"/>
      <c r="Z986" s="9"/>
    </row>
    <row r="987" spans="1:26" ht="14.25" customHeight="1" x14ac:dyDescent="0.2">
      <c r="A987" s="9"/>
      <c r="B987" s="9"/>
      <c r="C987" s="9"/>
      <c r="D987" s="9"/>
      <c r="E987" s="9"/>
      <c r="F987" s="9"/>
      <c r="G987" s="9"/>
      <c r="H987" s="9"/>
      <c r="I987" s="9"/>
      <c r="J987" s="9"/>
      <c r="K987" s="9"/>
      <c r="L987" s="9"/>
      <c r="M987" s="9"/>
      <c r="N987" s="9"/>
      <c r="O987" s="9"/>
      <c r="P987" s="9"/>
      <c r="Q987" s="9"/>
      <c r="R987" s="9"/>
      <c r="S987" s="9"/>
      <c r="T987" s="9"/>
      <c r="U987" s="9"/>
      <c r="V987" s="9"/>
      <c r="W987" s="9"/>
      <c r="X987" s="9"/>
      <c r="Y987" s="9"/>
      <c r="Z987" s="9"/>
    </row>
    <row r="988" spans="1:26" ht="14.25" customHeight="1" x14ac:dyDescent="0.2">
      <c r="A988" s="9"/>
      <c r="B988" s="9"/>
      <c r="C988" s="9"/>
      <c r="D988" s="9"/>
      <c r="E988" s="9"/>
      <c r="F988" s="9"/>
      <c r="G988" s="9"/>
      <c r="H988" s="9"/>
      <c r="I988" s="9"/>
      <c r="J988" s="9"/>
      <c r="K988" s="9"/>
      <c r="L988" s="9"/>
      <c r="M988" s="9"/>
      <c r="N988" s="9"/>
      <c r="O988" s="9"/>
      <c r="P988" s="9"/>
      <c r="Q988" s="9"/>
      <c r="R988" s="9"/>
      <c r="S988" s="9"/>
      <c r="T988" s="9"/>
      <c r="U988" s="9"/>
      <c r="V988" s="9"/>
      <c r="W988" s="9"/>
      <c r="X988" s="9"/>
      <c r="Y988" s="9"/>
      <c r="Z988" s="9"/>
    </row>
    <row r="989" spans="1:26" ht="14.25" customHeight="1" x14ac:dyDescent="0.2">
      <c r="A989" s="9"/>
      <c r="B989" s="9"/>
      <c r="C989" s="9"/>
      <c r="D989" s="9"/>
      <c r="E989" s="9"/>
      <c r="F989" s="9"/>
      <c r="G989" s="9"/>
      <c r="H989" s="9"/>
      <c r="I989" s="9"/>
      <c r="J989" s="9"/>
      <c r="K989" s="9"/>
      <c r="L989" s="9"/>
      <c r="M989" s="9"/>
      <c r="N989" s="9"/>
      <c r="O989" s="9"/>
      <c r="P989" s="9"/>
      <c r="Q989" s="9"/>
      <c r="R989" s="9"/>
      <c r="S989" s="9"/>
      <c r="T989" s="9"/>
      <c r="U989" s="9"/>
      <c r="V989" s="9"/>
      <c r="W989" s="9"/>
      <c r="X989" s="9"/>
      <c r="Y989" s="9"/>
      <c r="Z989" s="9"/>
    </row>
    <row r="990" spans="1:26" ht="14.25" customHeight="1" x14ac:dyDescent="0.2">
      <c r="A990" s="9"/>
      <c r="B990" s="9"/>
      <c r="C990" s="9"/>
      <c r="D990" s="9"/>
      <c r="E990" s="9"/>
      <c r="F990" s="9"/>
      <c r="G990" s="9"/>
      <c r="H990" s="9"/>
      <c r="I990" s="9"/>
      <c r="J990" s="9"/>
      <c r="K990" s="9"/>
      <c r="L990" s="9"/>
      <c r="M990" s="9"/>
      <c r="N990" s="9"/>
      <c r="O990" s="9"/>
      <c r="P990" s="9"/>
      <c r="Q990" s="9"/>
      <c r="R990" s="9"/>
      <c r="S990" s="9"/>
      <c r="T990" s="9"/>
      <c r="U990" s="9"/>
      <c r="V990" s="9"/>
      <c r="W990" s="9"/>
      <c r="X990" s="9"/>
      <c r="Y990" s="9"/>
      <c r="Z990" s="9"/>
    </row>
    <row r="991" spans="1:26" ht="14.25" customHeight="1" x14ac:dyDescent="0.2">
      <c r="A991" s="9"/>
      <c r="B991" s="9"/>
      <c r="C991" s="9"/>
      <c r="D991" s="9"/>
      <c r="E991" s="9"/>
      <c r="F991" s="9"/>
      <c r="G991" s="9"/>
      <c r="H991" s="9"/>
      <c r="I991" s="9"/>
      <c r="J991" s="9"/>
      <c r="K991" s="9"/>
      <c r="L991" s="9"/>
      <c r="M991" s="9"/>
      <c r="N991" s="9"/>
      <c r="O991" s="9"/>
      <c r="P991" s="9"/>
      <c r="Q991" s="9"/>
      <c r="R991" s="9"/>
      <c r="S991" s="9"/>
      <c r="T991" s="9"/>
      <c r="U991" s="9"/>
      <c r="V991" s="9"/>
      <c r="W991" s="9"/>
      <c r="X991" s="9"/>
      <c r="Y991" s="9"/>
      <c r="Z991" s="9"/>
    </row>
    <row r="992" spans="1:26" ht="14.25" customHeight="1" x14ac:dyDescent="0.2">
      <c r="A992" s="9"/>
      <c r="B992" s="9"/>
      <c r="C992" s="9"/>
      <c r="D992" s="9"/>
      <c r="E992" s="9"/>
      <c r="F992" s="9"/>
      <c r="G992" s="9"/>
      <c r="H992" s="9"/>
      <c r="I992" s="9"/>
      <c r="J992" s="9"/>
      <c r="K992" s="9"/>
      <c r="L992" s="9"/>
      <c r="M992" s="9"/>
      <c r="N992" s="9"/>
      <c r="O992" s="9"/>
      <c r="P992" s="9"/>
      <c r="Q992" s="9"/>
      <c r="R992" s="9"/>
      <c r="S992" s="9"/>
      <c r="T992" s="9"/>
      <c r="U992" s="9"/>
      <c r="V992" s="9"/>
      <c r="W992" s="9"/>
      <c r="X992" s="9"/>
      <c r="Y992" s="9"/>
      <c r="Z992" s="9"/>
    </row>
    <row r="993" spans="1:26" ht="14.25" customHeight="1" x14ac:dyDescent="0.2">
      <c r="A993" s="9"/>
      <c r="B993" s="9"/>
      <c r="C993" s="9"/>
      <c r="D993" s="9"/>
      <c r="E993" s="9"/>
      <c r="F993" s="9"/>
      <c r="G993" s="9"/>
      <c r="H993" s="9"/>
      <c r="I993" s="9"/>
      <c r="J993" s="9"/>
      <c r="K993" s="9"/>
      <c r="L993" s="9"/>
      <c r="M993" s="9"/>
      <c r="N993" s="9"/>
      <c r="O993" s="9"/>
      <c r="P993" s="9"/>
      <c r="Q993" s="9"/>
      <c r="R993" s="9"/>
      <c r="S993" s="9"/>
      <c r="T993" s="9"/>
      <c r="U993" s="9"/>
      <c r="V993" s="9"/>
      <c r="W993" s="9"/>
      <c r="X993" s="9"/>
      <c r="Y993" s="9"/>
      <c r="Z993" s="9"/>
    </row>
    <row r="994" spans="1:26" ht="14.25" customHeight="1" x14ac:dyDescent="0.2">
      <c r="A994" s="9"/>
      <c r="B994" s="9"/>
      <c r="C994" s="9"/>
      <c r="D994" s="9"/>
      <c r="E994" s="9"/>
      <c r="F994" s="9"/>
      <c r="G994" s="9"/>
      <c r="H994" s="9"/>
      <c r="I994" s="9"/>
      <c r="J994" s="9"/>
      <c r="K994" s="9"/>
      <c r="L994" s="9"/>
      <c r="M994" s="9"/>
      <c r="N994" s="9"/>
      <c r="O994" s="9"/>
      <c r="P994" s="9"/>
      <c r="Q994" s="9"/>
      <c r="R994" s="9"/>
      <c r="S994" s="9"/>
      <c r="T994" s="9"/>
      <c r="U994" s="9"/>
      <c r="V994" s="9"/>
      <c r="W994" s="9"/>
      <c r="X994" s="9"/>
      <c r="Y994" s="9"/>
      <c r="Z994" s="9"/>
    </row>
    <row r="995" spans="1:26" ht="14.25" customHeight="1" x14ac:dyDescent="0.2">
      <c r="A995" s="9"/>
      <c r="B995" s="9"/>
      <c r="C995" s="9"/>
      <c r="D995" s="9"/>
      <c r="E995" s="9"/>
      <c r="F995" s="9"/>
      <c r="G995" s="9"/>
      <c r="H995" s="9"/>
      <c r="I995" s="9"/>
      <c r="J995" s="9"/>
      <c r="K995" s="9"/>
      <c r="L995" s="9"/>
      <c r="M995" s="9"/>
      <c r="N995" s="9"/>
      <c r="O995" s="9"/>
      <c r="P995" s="9"/>
      <c r="Q995" s="9"/>
      <c r="R995" s="9"/>
      <c r="S995" s="9"/>
      <c r="T995" s="9"/>
      <c r="U995" s="9"/>
      <c r="V995" s="9"/>
      <c r="W995" s="9"/>
      <c r="X995" s="9"/>
      <c r="Y995" s="9"/>
      <c r="Z995" s="9"/>
    </row>
    <row r="996" spans="1:26" ht="14.25" customHeight="1" x14ac:dyDescent="0.2">
      <c r="A996" s="9"/>
      <c r="B996" s="9"/>
      <c r="C996" s="9"/>
      <c r="D996" s="9"/>
      <c r="E996" s="9"/>
      <c r="F996" s="9"/>
      <c r="G996" s="9"/>
      <c r="H996" s="9"/>
      <c r="I996" s="9"/>
      <c r="J996" s="9"/>
      <c r="K996" s="9"/>
      <c r="L996" s="9"/>
      <c r="M996" s="9"/>
      <c r="N996" s="9"/>
      <c r="O996" s="9"/>
      <c r="P996" s="9"/>
      <c r="Q996" s="9"/>
      <c r="R996" s="9"/>
      <c r="S996" s="9"/>
      <c r="T996" s="9"/>
      <c r="U996" s="9"/>
      <c r="V996" s="9"/>
      <c r="W996" s="9"/>
      <c r="X996" s="9"/>
      <c r="Y996" s="9"/>
      <c r="Z996" s="9"/>
    </row>
    <row r="997" spans="1:26" ht="14.25" customHeight="1" x14ac:dyDescent="0.2">
      <c r="A997" s="9"/>
      <c r="B997" s="9"/>
      <c r="C997" s="9"/>
      <c r="D997" s="9"/>
      <c r="E997" s="9"/>
      <c r="F997" s="9"/>
      <c r="G997" s="9"/>
      <c r="H997" s="9"/>
      <c r="I997" s="9"/>
      <c r="J997" s="9"/>
      <c r="K997" s="9"/>
      <c r="L997" s="9"/>
      <c r="M997" s="9"/>
      <c r="N997" s="9"/>
      <c r="O997" s="9"/>
      <c r="P997" s="9"/>
      <c r="Q997" s="9"/>
      <c r="R997" s="9"/>
      <c r="S997" s="9"/>
      <c r="T997" s="9"/>
      <c r="U997" s="9"/>
      <c r="V997" s="9"/>
      <c r="W997" s="9"/>
      <c r="X997" s="9"/>
      <c r="Y997" s="9"/>
      <c r="Z997" s="9"/>
    </row>
    <row r="998" spans="1:26" ht="14.25" customHeight="1" x14ac:dyDescent="0.2">
      <c r="A998" s="9"/>
      <c r="B998" s="9"/>
      <c r="C998" s="9"/>
      <c r="D998" s="9"/>
      <c r="E998" s="9"/>
      <c r="F998" s="9"/>
      <c r="G998" s="9"/>
      <c r="H998" s="9"/>
      <c r="I998" s="9"/>
      <c r="J998" s="9"/>
      <c r="K998" s="9"/>
      <c r="L998" s="9"/>
      <c r="M998" s="9"/>
      <c r="N998" s="9"/>
      <c r="O998" s="9"/>
      <c r="P998" s="9"/>
      <c r="Q998" s="9"/>
      <c r="R998" s="9"/>
      <c r="S998" s="9"/>
      <c r="T998" s="9"/>
      <c r="U998" s="9"/>
      <c r="V998" s="9"/>
      <c r="W998" s="9"/>
      <c r="X998" s="9"/>
      <c r="Y998" s="9"/>
      <c r="Z998" s="9"/>
    </row>
    <row r="999" spans="1:26" ht="14.25" customHeight="1" x14ac:dyDescent="0.2">
      <c r="A999" s="9"/>
      <c r="B999" s="9"/>
      <c r="C999" s="9"/>
      <c r="D999" s="9"/>
      <c r="E999" s="9"/>
      <c r="F999" s="9"/>
      <c r="G999" s="9"/>
      <c r="H999" s="9"/>
      <c r="I999" s="9"/>
      <c r="J999" s="9"/>
      <c r="K999" s="9"/>
      <c r="L999" s="9"/>
      <c r="M999" s="9"/>
      <c r="N999" s="9"/>
      <c r="O999" s="9"/>
      <c r="P999" s="9"/>
      <c r="Q999" s="9"/>
      <c r="R999" s="9"/>
      <c r="S999" s="9"/>
      <c r="T999" s="9"/>
      <c r="U999" s="9"/>
      <c r="V999" s="9"/>
      <c r="W999" s="9"/>
      <c r="X999" s="9"/>
      <c r="Y999" s="9"/>
      <c r="Z999" s="9"/>
    </row>
    <row r="1000" spans="1:26" ht="14.25" customHeight="1" x14ac:dyDescent="0.2">
      <c r="A1000" s="9"/>
      <c r="B1000" s="9"/>
      <c r="C1000" s="9"/>
      <c r="D1000" s="9"/>
      <c r="E1000" s="9"/>
      <c r="F1000" s="9"/>
      <c r="G1000" s="9"/>
      <c r="H1000" s="9"/>
      <c r="I1000" s="9"/>
      <c r="J1000" s="9"/>
      <c r="K1000" s="9"/>
      <c r="L1000" s="9"/>
      <c r="M1000" s="9"/>
      <c r="N1000" s="9"/>
      <c r="O1000" s="9"/>
      <c r="P1000" s="9"/>
      <c r="Q1000" s="9"/>
      <c r="R1000" s="9"/>
      <c r="S1000" s="9"/>
      <c r="T1000" s="9"/>
      <c r="U1000" s="9"/>
      <c r="V1000" s="9"/>
      <c r="W1000" s="9"/>
      <c r="X1000" s="9"/>
      <c r="Y1000" s="9"/>
      <c r="Z1000" s="9"/>
    </row>
  </sheetData>
  <sheetProtection algorithmName="SHA-512" hashValue="Xox0WtUyYJmMoL54XVKhqpOC16GxhI2LmaYM/IyaWR1q4VwrbtHR1aiOoHWmhvF0bjF9JpAFmF31L+VCc02kqw==" saltValue="+hM1yc6AXKfTfgnyvr4Rag==" spinCount="100000" sheet="1" objects="1" scenarios="1"/>
  <mergeCells count="7">
    <mergeCell ref="A5:C5"/>
    <mergeCell ref="A38:I38"/>
    <mergeCell ref="A1:A3"/>
    <mergeCell ref="B1:I1"/>
    <mergeCell ref="B2:I2"/>
    <mergeCell ref="B3:I3"/>
    <mergeCell ref="A4:I4"/>
  </mergeCells>
  <hyperlinks>
    <hyperlink ref="C8" r:id="rId1"/>
    <hyperlink ref="C9" r:id="rId2"/>
    <hyperlink ref="C10" r:id="rId3"/>
    <hyperlink ref="C11" r:id="rId4"/>
    <hyperlink ref="C12" r:id="rId5"/>
    <hyperlink ref="C13" r:id="rId6"/>
    <hyperlink ref="C14" r:id="rId7"/>
    <hyperlink ref="C15" r:id="rId8"/>
    <hyperlink ref="C16" r:id="rId9"/>
    <hyperlink ref="C17" r:id="rId10"/>
    <hyperlink ref="C18" r:id="rId11"/>
    <hyperlink ref="C19" r:id="rId12"/>
    <hyperlink ref="C20" r:id="rId13"/>
    <hyperlink ref="C21" r:id="rId14"/>
    <hyperlink ref="C22" r:id="rId15"/>
    <hyperlink ref="C23" r:id="rId16"/>
    <hyperlink ref="C24" r:id="rId17"/>
    <hyperlink ref="C25" r:id="rId18"/>
    <hyperlink ref="C27" r:id="rId19"/>
  </hyperlinks>
  <printOptions horizontalCentered="1"/>
  <pageMargins left="0.70866141732283472" right="0.70866141732283472" top="0.74803149606299213" bottom="0.74803149606299213" header="0" footer="0"/>
  <pageSetup scale="56" orientation="landscape"/>
  <drawing r:id="rId2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F1000"/>
  <sheetViews>
    <sheetView topLeftCell="A28" zoomScale="55" zoomScaleNormal="55" workbookViewId="0">
      <selection activeCell="D47" sqref="D47"/>
    </sheetView>
  </sheetViews>
  <sheetFormatPr baseColWidth="10" defaultColWidth="14.42578125" defaultRowHeight="15" customHeight="1" x14ac:dyDescent="0.2"/>
  <cols>
    <col min="1" max="1" width="25.85546875" customWidth="1"/>
    <col min="2" max="2" width="69.85546875" customWidth="1"/>
    <col min="3" max="21" width="66.5703125" customWidth="1"/>
    <col min="22" max="22" width="30.28515625" customWidth="1"/>
    <col min="23" max="23" width="36.85546875" customWidth="1"/>
    <col min="24" max="32" width="30.28515625" hidden="1" customWidth="1"/>
  </cols>
  <sheetData>
    <row r="1" spans="1:32" ht="41.25" customHeight="1" x14ac:dyDescent="0.2">
      <c r="A1" s="27"/>
      <c r="B1" s="28" t="s">
        <v>95</v>
      </c>
      <c r="C1" s="28"/>
      <c r="D1" s="28"/>
      <c r="E1" s="28"/>
      <c r="F1" s="28"/>
      <c r="G1" s="28"/>
      <c r="H1" s="28"/>
      <c r="I1" s="28"/>
      <c r="J1" s="28"/>
      <c r="K1" s="28"/>
      <c r="L1" s="28"/>
      <c r="M1" s="28"/>
      <c r="N1" s="28"/>
      <c r="O1" s="28"/>
      <c r="P1" s="28"/>
      <c r="Q1" s="28"/>
      <c r="R1" s="28"/>
      <c r="S1" s="28"/>
      <c r="T1" s="28"/>
      <c r="U1" s="28"/>
      <c r="V1" s="28"/>
      <c r="W1" s="28"/>
      <c r="X1" s="28"/>
      <c r="Y1" s="28"/>
      <c r="Z1" s="28"/>
      <c r="AA1" s="28"/>
      <c r="AB1" s="28"/>
      <c r="AC1" s="28"/>
      <c r="AD1" s="28"/>
      <c r="AE1" s="28"/>
      <c r="AF1" s="28"/>
    </row>
    <row r="2" spans="1:32" ht="15.75" x14ac:dyDescent="0.2">
      <c r="A2" s="29"/>
      <c r="B2" s="30"/>
      <c r="C2" s="30"/>
      <c r="D2" s="30"/>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row>
    <row r="3" spans="1:32" ht="15.75" x14ac:dyDescent="0.2">
      <c r="A3" s="31"/>
      <c r="B3" s="32" t="s">
        <v>4</v>
      </c>
      <c r="C3" s="33">
        <v>1</v>
      </c>
      <c r="D3" s="33">
        <v>2</v>
      </c>
      <c r="E3" s="33">
        <v>3</v>
      </c>
      <c r="F3" s="33">
        <v>4</v>
      </c>
      <c r="G3" s="33">
        <v>5</v>
      </c>
      <c r="H3" s="33">
        <v>6</v>
      </c>
      <c r="I3" s="33">
        <v>7</v>
      </c>
      <c r="J3" s="33">
        <v>8</v>
      </c>
      <c r="K3" s="33">
        <v>9</v>
      </c>
      <c r="L3" s="33">
        <v>10</v>
      </c>
      <c r="M3" s="33">
        <v>11</v>
      </c>
      <c r="N3" s="33">
        <v>12</v>
      </c>
      <c r="O3" s="33">
        <v>13</v>
      </c>
      <c r="P3" s="33">
        <v>14</v>
      </c>
      <c r="Q3" s="33">
        <v>15</v>
      </c>
      <c r="R3" s="33">
        <v>16</v>
      </c>
      <c r="S3" s="33">
        <v>17</v>
      </c>
      <c r="T3" s="33">
        <v>18</v>
      </c>
      <c r="U3" s="33">
        <v>19</v>
      </c>
      <c r="V3" s="33">
        <v>20</v>
      </c>
      <c r="W3" s="33">
        <v>21</v>
      </c>
      <c r="X3" s="33">
        <v>22</v>
      </c>
      <c r="Y3" s="33">
        <v>23</v>
      </c>
      <c r="Z3" s="33">
        <v>24</v>
      </c>
      <c r="AA3" s="33">
        <v>25</v>
      </c>
      <c r="AB3" s="33">
        <v>26</v>
      </c>
      <c r="AC3" s="33">
        <v>27</v>
      </c>
      <c r="AD3" s="33">
        <v>28</v>
      </c>
      <c r="AE3" s="33">
        <v>29</v>
      </c>
      <c r="AF3" s="33">
        <v>30</v>
      </c>
    </row>
    <row r="4" spans="1:32" ht="47.25" x14ac:dyDescent="0.2">
      <c r="A4" s="31"/>
      <c r="B4" s="32" t="s">
        <v>32</v>
      </c>
      <c r="C4" s="33" t="str">
        <f t="shared" ref="C4:AF4" si="0">+VLOOKUP(C3,LISTA_OFERENTES,2,FALSE)</f>
        <v>LUIS ENRIQUE OYOLA QUINTERO</v>
      </c>
      <c r="D4" s="33" t="str">
        <f t="shared" si="0"/>
        <v>PERAZZA S.A.S.</v>
      </c>
      <c r="E4" s="33" t="str">
        <f t="shared" si="0"/>
        <v>DISTRIBUCIONES EN ELECTRICIDAD Y COMUNICACIONES SAS</v>
      </c>
      <c r="F4" s="33" t="str">
        <f t="shared" si="0"/>
        <v>JORGE FERNANDO PRIETO MUÑOZ</v>
      </c>
      <c r="G4" s="33" t="str">
        <f t="shared" si="0"/>
        <v>CONSTRUVALORES S.A.S.</v>
      </c>
      <c r="H4" s="33" t="str">
        <f t="shared" si="0"/>
        <v>INGAP S.A.S.</v>
      </c>
      <c r="I4" s="33" t="str">
        <f t="shared" si="0"/>
        <v>INVERSIONES FERNANDO IRAL</v>
      </c>
      <c r="J4" s="33" t="str">
        <f t="shared" si="0"/>
        <v>ELECTROINGENIERIAS UPEGUI S.A.S.</v>
      </c>
      <c r="K4" s="33" t="str">
        <f t="shared" si="0"/>
        <v>OMAIRA RIAÑO MOLANO</v>
      </c>
      <c r="L4" s="33" t="str">
        <f t="shared" si="0"/>
        <v>KA S.A.</v>
      </c>
      <c r="M4" s="33" t="str">
        <f t="shared" si="0"/>
        <v>OSCAR ADOLFO DIEZ YEPES</v>
      </c>
      <c r="N4" s="33" t="str">
        <f t="shared" si="0"/>
        <v>ANDRES ENRIQUE VASQUEZ GAVIRIA</v>
      </c>
      <c r="O4" s="33" t="str">
        <f t="shared" si="0"/>
        <v>CESAR GIRALDO ATEHORTUA</v>
      </c>
      <c r="P4" s="33" t="str">
        <f t="shared" si="0"/>
        <v>ACEROS Y CONCRETOS S.A.S.</v>
      </c>
      <c r="Q4" s="33" t="str">
        <f t="shared" si="0"/>
        <v>INGENEC S.A.S.</v>
      </c>
      <c r="R4" s="33" t="str">
        <f t="shared" si="0"/>
        <v>ENECON SOCIEDAD POR ACCIONES SIMPLIFICADA</v>
      </c>
      <c r="S4" s="33" t="str">
        <f t="shared" si="0"/>
        <v>JOHN JAIRO VÁSQUEZ SUÁREZ</v>
      </c>
      <c r="T4" s="33" t="str">
        <f t="shared" si="0"/>
        <v>GALA URBANA S.A.S.</v>
      </c>
      <c r="U4" s="33" t="str">
        <f t="shared" si="0"/>
        <v>ANFER INGENIERIA S.A.S.</v>
      </c>
      <c r="V4" s="33" t="str">
        <f t="shared" si="0"/>
        <v>CORE IP S.A.S.</v>
      </c>
      <c r="W4" s="33" t="str">
        <f t="shared" si="0"/>
        <v>CONSORCIO INTERNACIONAL DE SOLUCIONES INTEGRALES S.A.S.</v>
      </c>
      <c r="X4" s="33" t="str">
        <f t="shared" si="0"/>
        <v>O7</v>
      </c>
      <c r="Y4" s="33" t="str">
        <f t="shared" si="0"/>
        <v>O8</v>
      </c>
      <c r="Z4" s="33" t="str">
        <f t="shared" si="0"/>
        <v>O9</v>
      </c>
      <c r="AA4" s="33" t="str">
        <f t="shared" si="0"/>
        <v>O10</v>
      </c>
      <c r="AB4" s="33" t="str">
        <f t="shared" si="0"/>
        <v>O11</v>
      </c>
      <c r="AC4" s="33" t="str">
        <f t="shared" si="0"/>
        <v>O12</v>
      </c>
      <c r="AD4" s="33" t="str">
        <f t="shared" si="0"/>
        <v>O13</v>
      </c>
      <c r="AE4" s="33" t="str">
        <f t="shared" si="0"/>
        <v>O14</v>
      </c>
      <c r="AF4" s="33" t="str">
        <f t="shared" si="0"/>
        <v>O15</v>
      </c>
    </row>
    <row r="5" spans="1:32" ht="20.25" customHeight="1" x14ac:dyDescent="0.2">
      <c r="A5" s="31"/>
      <c r="B5" s="32" t="s">
        <v>96</v>
      </c>
      <c r="C5" s="33">
        <f>IF('1_ENTREGA'!$A7="","",VLOOKUP(C3,'2_APERTURA DE SOBRES'!$A$7:$I$36,5,FALSE))</f>
        <v>73077245</v>
      </c>
      <c r="D5" s="33">
        <f>IF('1_ENTREGA'!$A7="","",VLOOKUP(D3,'2_APERTURA DE SOBRES'!$A$7:$I$36,5,FALSE))</f>
        <v>9001567002</v>
      </c>
      <c r="E5" s="33">
        <f>IF('1_ENTREGA'!$A7="","",VLOOKUP(E3,'2_APERTURA DE SOBRES'!$A$7:$I$36,5,FALSE))</f>
        <v>9003895994</v>
      </c>
      <c r="F5" s="33">
        <f>IF('1_ENTREGA'!$A7="","",VLOOKUP(F3,'2_APERTURA DE SOBRES'!$A$7:$I$36,5,FALSE))</f>
        <v>70557471</v>
      </c>
      <c r="G5" s="33">
        <f>IF('1_ENTREGA'!$A7="","",VLOOKUP(G3,'2_APERTURA DE SOBRES'!$A$7:$I$36,5,FALSE))</f>
        <v>900518211</v>
      </c>
      <c r="H5" s="33">
        <f>IF('1_ENTREGA'!$A7="","",VLOOKUP(H3,'2_APERTURA DE SOBRES'!$A$7:$I$36,5,FALSE))</f>
        <v>811047188</v>
      </c>
      <c r="I5" s="33">
        <f>IF('1_ENTREGA'!$A7="","",VLOOKUP(I3,'2_APERTURA DE SOBRES'!$A$7:$I$36,5,FALSE))</f>
        <v>900060697</v>
      </c>
      <c r="J5" s="33">
        <f>IF('1_ENTREGA'!$A7="","",VLOOKUP(J3,'2_APERTURA DE SOBRES'!$A$7:$I$36,5,FALSE))</f>
        <v>8000136172</v>
      </c>
      <c r="K5" s="33">
        <f>IF('1_ENTREGA'!$A7="","",VLOOKUP(K3,'2_APERTURA DE SOBRES'!$A$7:$I$36,5,FALSE))</f>
        <v>21021680</v>
      </c>
      <c r="L5" s="33">
        <f>IF('1_ENTREGA'!$A7="","",VLOOKUP(L3,'2_APERTURA DE SOBRES'!$A$7:$I$36,5,FALSE))</f>
        <v>8301418595</v>
      </c>
      <c r="M5" s="33">
        <f>IF('1_ENTREGA'!$A7="","",VLOOKUP(M3,'2_APERTURA DE SOBRES'!$A$7:$I$36,5,FALSE))</f>
        <v>70091345</v>
      </c>
      <c r="N5" s="33">
        <f>IF('1_ENTREGA'!$A7="","",VLOOKUP(N3,'2_APERTURA DE SOBRES'!$A$7:$I$36,5,FALSE))</f>
        <v>71755642</v>
      </c>
      <c r="O5" s="33">
        <f>IF('1_ENTREGA'!$A7="","",VLOOKUP(O3,'2_APERTURA DE SOBRES'!$A$7:$I$36,5,FALSE))</f>
        <v>7547088</v>
      </c>
      <c r="P5" s="33">
        <f>IF('1_ENTREGA'!$A7="","",VLOOKUP(P3,'2_APERTURA DE SOBRES'!$A$7:$I$36,5,FALSE))</f>
        <v>811002098</v>
      </c>
      <c r="Q5" s="33">
        <f>IF('1_ENTREGA'!$A7="","",VLOOKUP(Q3,'2_APERTURA DE SOBRES'!$A$7:$I$36,5,FALSE))</f>
        <v>900097960</v>
      </c>
      <c r="R5" s="33">
        <f>IF('1_ENTREGA'!$A7="","",VLOOKUP(R3,'2_APERTURA DE SOBRES'!$A$7:$I$36,5,FALSE))</f>
        <v>8000477819</v>
      </c>
      <c r="S5" s="33">
        <f>IF('1_ENTREGA'!$A7="","",VLOOKUP(S3,'2_APERTURA DE SOBRES'!$A$7:$I$36,5,FALSE))</f>
        <v>8407211</v>
      </c>
      <c r="T5" s="33">
        <f>IF('1_ENTREGA'!$A7="","",VLOOKUP(T3,'2_APERTURA DE SOBRES'!$A$7:$I$36,5,FALSE))</f>
        <v>900971915</v>
      </c>
      <c r="U5" s="33">
        <f>IF('1_ENTREGA'!$A7="","",VLOOKUP(U3,'2_APERTURA DE SOBRES'!$A$7:$I$36,5,FALSE))</f>
        <v>805026870</v>
      </c>
      <c r="V5" s="33">
        <f>IF('1_ENTREGA'!$A7="","",VLOOKUP(V3,'2_APERTURA DE SOBRES'!$A$7:$I$36,5,FALSE))</f>
        <v>900945968</v>
      </c>
      <c r="W5" s="33">
        <f>IF('1_ENTREGA'!$A7="","",VLOOKUP(W3,'2_APERTURA DE SOBRES'!$A$7:$I$36,5,FALSE))</f>
        <v>811012753</v>
      </c>
      <c r="X5" s="34">
        <f>IF('1_ENTREGA'!$A7="","",VLOOKUP(X3,'2_APERTURA DE SOBRES'!$A$7:$I$36,5,FALSE))</f>
        <v>0</v>
      </c>
      <c r="Y5" s="34">
        <f>IF('1_ENTREGA'!$A7="","",VLOOKUP(Y3,'2_APERTURA DE SOBRES'!$A$7:$I$36,5,FALSE))</f>
        <v>0</v>
      </c>
      <c r="Z5" s="34">
        <f>IF('1_ENTREGA'!$A7="","",VLOOKUP(Z3,'2_APERTURA DE SOBRES'!$A$7:$I$36,5,FALSE))</f>
        <v>0</v>
      </c>
      <c r="AA5" s="34">
        <f>IF('1_ENTREGA'!$A7="","",VLOOKUP(AA3,'2_APERTURA DE SOBRES'!$A$7:$I$36,5,FALSE))</f>
        <v>0</v>
      </c>
      <c r="AB5" s="34">
        <f>IF('1_ENTREGA'!$A7="","",VLOOKUP(AB3,'2_APERTURA DE SOBRES'!$A$7:$I$36,5,FALSE))</f>
        <v>0</v>
      </c>
      <c r="AC5" s="34">
        <f>IF('1_ENTREGA'!$A7="","",VLOOKUP(AC3,'2_APERTURA DE SOBRES'!$A$7:$I$36,5,FALSE))</f>
        <v>0</v>
      </c>
      <c r="AD5" s="34">
        <f>IF('1_ENTREGA'!$A7="","",VLOOKUP(AD3,'2_APERTURA DE SOBRES'!$A$7:$I$36,5,FALSE))</f>
        <v>0</v>
      </c>
      <c r="AE5" s="34">
        <f>IF('1_ENTREGA'!$A7="","",VLOOKUP(AE3,'2_APERTURA DE SOBRES'!$A$7:$I$36,5,FALSE))</f>
        <v>0</v>
      </c>
      <c r="AF5" s="34">
        <f>IF('1_ENTREGA'!$A7="","",VLOOKUP(AF3,'2_APERTURA DE SOBRES'!$A$7:$I$36,5,FALSE))</f>
        <v>0</v>
      </c>
    </row>
    <row r="6" spans="1:32" ht="31.5" x14ac:dyDescent="0.2">
      <c r="A6" s="35"/>
      <c r="B6" s="36" t="s">
        <v>97</v>
      </c>
      <c r="C6" s="37"/>
      <c r="D6" s="37"/>
      <c r="E6" s="37"/>
      <c r="F6" s="37"/>
      <c r="G6" s="37"/>
      <c r="H6" s="37"/>
      <c r="I6" s="37"/>
      <c r="J6" s="37"/>
      <c r="K6" s="37"/>
      <c r="L6" s="37"/>
      <c r="M6" s="37"/>
      <c r="N6" s="37"/>
      <c r="O6" s="37"/>
      <c r="P6" s="37"/>
      <c r="Q6" s="37"/>
      <c r="R6" s="37"/>
      <c r="S6" s="37"/>
      <c r="T6" s="37"/>
      <c r="U6" s="37"/>
      <c r="V6" s="37"/>
      <c r="W6" s="37"/>
      <c r="X6" s="37"/>
      <c r="Y6" s="37"/>
      <c r="Z6" s="37"/>
      <c r="AA6" s="37"/>
      <c r="AB6" s="37"/>
      <c r="AC6" s="37"/>
      <c r="AD6" s="37"/>
      <c r="AE6" s="37"/>
      <c r="AF6" s="37"/>
    </row>
    <row r="7" spans="1:32" ht="33" customHeight="1" x14ac:dyDescent="0.2">
      <c r="A7" s="38" t="s">
        <v>98</v>
      </c>
      <c r="B7" s="39" t="s">
        <v>99</v>
      </c>
      <c r="C7" s="40"/>
      <c r="D7" s="40"/>
      <c r="E7" s="40"/>
      <c r="F7" s="40"/>
      <c r="G7" s="40"/>
      <c r="H7" s="40"/>
      <c r="I7" s="40"/>
      <c r="J7" s="40"/>
      <c r="K7" s="40"/>
      <c r="L7" s="40"/>
      <c r="M7" s="40"/>
      <c r="N7" s="40"/>
      <c r="O7" s="40"/>
      <c r="P7" s="40"/>
      <c r="Q7" s="40"/>
      <c r="R7" s="40"/>
      <c r="S7" s="40"/>
      <c r="T7" s="40"/>
      <c r="U7" s="40"/>
      <c r="V7" s="40"/>
      <c r="W7" s="40"/>
      <c r="X7" s="40"/>
      <c r="Y7" s="40"/>
      <c r="Z7" s="40"/>
      <c r="AA7" s="40"/>
      <c r="AB7" s="40"/>
      <c r="AC7" s="40"/>
      <c r="AD7" s="40"/>
      <c r="AE7" s="40"/>
      <c r="AF7" s="40"/>
    </row>
    <row r="8" spans="1:32" ht="221.25" customHeight="1" x14ac:dyDescent="0.2">
      <c r="A8" s="41">
        <v>1</v>
      </c>
      <c r="B8" s="42" t="s">
        <v>100</v>
      </c>
      <c r="C8" s="251" t="s">
        <v>574</v>
      </c>
      <c r="D8" s="45" t="s">
        <v>616</v>
      </c>
      <c r="E8" s="45" t="s">
        <v>616</v>
      </c>
      <c r="F8" s="252" t="s">
        <v>585</v>
      </c>
      <c r="G8" s="45" t="s">
        <v>616</v>
      </c>
      <c r="H8" s="45" t="s">
        <v>616</v>
      </c>
      <c r="I8" s="45" t="s">
        <v>616</v>
      </c>
      <c r="J8" s="45" t="s">
        <v>616</v>
      </c>
      <c r="K8" s="251" t="s">
        <v>591</v>
      </c>
      <c r="L8" s="45" t="s">
        <v>616</v>
      </c>
      <c r="M8" s="251" t="s">
        <v>599</v>
      </c>
      <c r="N8" s="251" t="s">
        <v>162</v>
      </c>
      <c r="O8" s="45" t="s">
        <v>604</v>
      </c>
      <c r="P8" s="45" t="s">
        <v>616</v>
      </c>
      <c r="Q8" s="45" t="s">
        <v>616</v>
      </c>
      <c r="R8" s="45" t="s">
        <v>616</v>
      </c>
      <c r="S8" s="252" t="s">
        <v>606</v>
      </c>
      <c r="T8" s="45" t="s">
        <v>616</v>
      </c>
      <c r="U8" s="45" t="s">
        <v>616</v>
      </c>
      <c r="V8" s="45" t="s">
        <v>616</v>
      </c>
      <c r="W8" s="45" t="s">
        <v>616</v>
      </c>
      <c r="X8" s="44"/>
      <c r="Y8" s="44"/>
      <c r="Z8" s="44"/>
      <c r="AA8" s="44"/>
      <c r="AB8" s="44"/>
      <c r="AC8" s="44"/>
      <c r="AD8" s="44"/>
      <c r="AE8" s="44"/>
      <c r="AF8" s="44"/>
    </row>
    <row r="9" spans="1:32" ht="65.25" customHeight="1" x14ac:dyDescent="0.2">
      <c r="A9" s="41">
        <v>2</v>
      </c>
      <c r="B9" s="42" t="s">
        <v>101</v>
      </c>
      <c r="C9" s="252" t="s">
        <v>584</v>
      </c>
      <c r="D9" s="45" t="s">
        <v>616</v>
      </c>
      <c r="E9" s="45" t="s">
        <v>616</v>
      </c>
      <c r="F9" s="45" t="s">
        <v>586</v>
      </c>
      <c r="G9" s="45" t="s">
        <v>616</v>
      </c>
      <c r="H9" s="45" t="s">
        <v>616</v>
      </c>
      <c r="I9" s="45" t="s">
        <v>616</v>
      </c>
      <c r="J9" s="45" t="s">
        <v>616</v>
      </c>
      <c r="K9" s="43" t="s">
        <v>584</v>
      </c>
      <c r="L9" s="45" t="s">
        <v>616</v>
      </c>
      <c r="M9" s="45" t="s">
        <v>600</v>
      </c>
      <c r="N9" s="45" t="s">
        <v>604</v>
      </c>
      <c r="O9" s="45" t="s">
        <v>604</v>
      </c>
      <c r="P9" s="45" t="s">
        <v>616</v>
      </c>
      <c r="Q9" s="45" t="s">
        <v>616</v>
      </c>
      <c r="R9" s="45" t="s">
        <v>616</v>
      </c>
      <c r="S9" s="45" t="s">
        <v>607</v>
      </c>
      <c r="T9" s="45" t="s">
        <v>616</v>
      </c>
      <c r="U9" s="45" t="s">
        <v>616</v>
      </c>
      <c r="V9" s="45" t="s">
        <v>616</v>
      </c>
      <c r="W9" s="45" t="s">
        <v>616</v>
      </c>
      <c r="X9" s="44"/>
      <c r="Y9" s="44"/>
      <c r="Z9" s="44"/>
      <c r="AA9" s="44"/>
      <c r="AB9" s="44"/>
      <c r="AC9" s="44"/>
      <c r="AD9" s="44"/>
      <c r="AE9" s="44"/>
      <c r="AF9" s="44"/>
    </row>
    <row r="10" spans="1:32" ht="144" customHeight="1" x14ac:dyDescent="0.2">
      <c r="A10" s="41">
        <v>3</v>
      </c>
      <c r="B10" s="42" t="s">
        <v>102</v>
      </c>
      <c r="C10" s="251" t="s">
        <v>576</v>
      </c>
      <c r="D10" s="45" t="s">
        <v>616</v>
      </c>
      <c r="E10" s="45" t="s">
        <v>616</v>
      </c>
      <c r="F10" s="251" t="s">
        <v>587</v>
      </c>
      <c r="G10" s="45" t="s">
        <v>616</v>
      </c>
      <c r="H10" s="45" t="s">
        <v>616</v>
      </c>
      <c r="I10" s="45" t="s">
        <v>616</v>
      </c>
      <c r="J10" s="45" t="s">
        <v>616</v>
      </c>
      <c r="K10" s="251" t="s">
        <v>592</v>
      </c>
      <c r="L10" s="45" t="s">
        <v>616</v>
      </c>
      <c r="M10" s="251" t="s">
        <v>162</v>
      </c>
      <c r="N10" s="251" t="s">
        <v>605</v>
      </c>
      <c r="O10" s="45" t="s">
        <v>604</v>
      </c>
      <c r="P10" s="45" t="s">
        <v>616</v>
      </c>
      <c r="Q10" s="45" t="s">
        <v>616</v>
      </c>
      <c r="R10" s="45" t="s">
        <v>616</v>
      </c>
      <c r="S10" s="252" t="s">
        <v>608</v>
      </c>
      <c r="T10" s="45" t="s">
        <v>616</v>
      </c>
      <c r="U10" s="45" t="s">
        <v>616</v>
      </c>
      <c r="V10" s="45" t="s">
        <v>616</v>
      </c>
      <c r="W10" s="45" t="s">
        <v>616</v>
      </c>
      <c r="X10" s="44"/>
      <c r="Y10" s="44"/>
      <c r="Z10" s="44"/>
      <c r="AA10" s="44"/>
      <c r="AB10" s="44"/>
      <c r="AC10" s="44"/>
      <c r="AD10" s="44"/>
      <c r="AE10" s="44"/>
      <c r="AF10" s="44"/>
    </row>
    <row r="11" spans="1:32" ht="66.75" customHeight="1" x14ac:dyDescent="0.2">
      <c r="A11" s="41">
        <v>4</v>
      </c>
      <c r="B11" s="42" t="s">
        <v>103</v>
      </c>
      <c r="C11" s="251" t="s">
        <v>577</v>
      </c>
      <c r="D11" s="45" t="s">
        <v>616</v>
      </c>
      <c r="E11" s="45" t="s">
        <v>616</v>
      </c>
      <c r="F11" s="251" t="s">
        <v>588</v>
      </c>
      <c r="G11" s="45" t="s">
        <v>616</v>
      </c>
      <c r="H11" s="45" t="s">
        <v>616</v>
      </c>
      <c r="I11" s="45" t="s">
        <v>616</v>
      </c>
      <c r="J11" s="45" t="s">
        <v>616</v>
      </c>
      <c r="K11" s="251" t="s">
        <v>582</v>
      </c>
      <c r="L11" s="45" t="s">
        <v>616</v>
      </c>
      <c r="M11" s="254" t="s">
        <v>601</v>
      </c>
      <c r="N11" s="251" t="s">
        <v>162</v>
      </c>
      <c r="O11" s="45" t="s">
        <v>604</v>
      </c>
      <c r="P11" s="45" t="s">
        <v>616</v>
      </c>
      <c r="Q11" s="45" t="s">
        <v>616</v>
      </c>
      <c r="R11" s="45" t="s">
        <v>616</v>
      </c>
      <c r="S11" s="251" t="s">
        <v>609</v>
      </c>
      <c r="T11" s="45" t="s">
        <v>616</v>
      </c>
      <c r="U11" s="45" t="s">
        <v>616</v>
      </c>
      <c r="V11" s="45" t="s">
        <v>616</v>
      </c>
      <c r="W11" s="45" t="s">
        <v>616</v>
      </c>
      <c r="X11" s="44"/>
      <c r="Y11" s="44"/>
      <c r="Z11" s="44"/>
      <c r="AA11" s="44"/>
      <c r="AB11" s="44"/>
      <c r="AC11" s="44"/>
      <c r="AD11" s="44"/>
      <c r="AE11" s="44"/>
      <c r="AF11" s="44"/>
    </row>
    <row r="12" spans="1:32" ht="48" customHeight="1" x14ac:dyDescent="0.2">
      <c r="A12" s="41">
        <v>5</v>
      </c>
      <c r="B12" s="42" t="s">
        <v>104</v>
      </c>
      <c r="C12" s="251" t="s">
        <v>578</v>
      </c>
      <c r="D12" s="45" t="s">
        <v>616</v>
      </c>
      <c r="E12" s="45" t="s">
        <v>616</v>
      </c>
      <c r="F12" s="251" t="s">
        <v>580</v>
      </c>
      <c r="G12" s="45" t="s">
        <v>616</v>
      </c>
      <c r="H12" s="45" t="s">
        <v>616</v>
      </c>
      <c r="I12" s="45" t="s">
        <v>616</v>
      </c>
      <c r="J12" s="45" t="s">
        <v>616</v>
      </c>
      <c r="K12" s="251" t="s">
        <v>593</v>
      </c>
      <c r="L12" s="45" t="s">
        <v>616</v>
      </c>
      <c r="M12" s="254" t="s">
        <v>601</v>
      </c>
      <c r="N12" s="251" t="s">
        <v>162</v>
      </c>
      <c r="O12" s="45" t="s">
        <v>604</v>
      </c>
      <c r="P12" s="45" t="s">
        <v>616</v>
      </c>
      <c r="Q12" s="45" t="s">
        <v>616</v>
      </c>
      <c r="R12" s="45" t="s">
        <v>616</v>
      </c>
      <c r="S12" s="251" t="s">
        <v>610</v>
      </c>
      <c r="T12" s="45" t="s">
        <v>616</v>
      </c>
      <c r="U12" s="45" t="s">
        <v>616</v>
      </c>
      <c r="V12" s="45" t="s">
        <v>616</v>
      </c>
      <c r="W12" s="45" t="s">
        <v>616</v>
      </c>
      <c r="X12" s="44"/>
      <c r="Y12" s="44"/>
      <c r="Z12" s="44"/>
      <c r="AA12" s="44"/>
      <c r="AB12" s="44"/>
      <c r="AC12" s="44"/>
      <c r="AD12" s="44"/>
      <c r="AE12" s="44"/>
      <c r="AF12" s="44"/>
    </row>
    <row r="13" spans="1:32" ht="30" x14ac:dyDescent="0.2">
      <c r="A13" s="41">
        <v>6</v>
      </c>
      <c r="B13" s="42" t="s">
        <v>105</v>
      </c>
      <c r="C13" s="251" t="s">
        <v>579</v>
      </c>
      <c r="D13" s="45" t="s">
        <v>616</v>
      </c>
      <c r="E13" s="45" t="s">
        <v>616</v>
      </c>
      <c r="F13" s="251" t="s">
        <v>580</v>
      </c>
      <c r="G13" s="45" t="s">
        <v>616</v>
      </c>
      <c r="H13" s="45" t="s">
        <v>616</v>
      </c>
      <c r="I13" s="45" t="s">
        <v>616</v>
      </c>
      <c r="J13" s="45" t="s">
        <v>616</v>
      </c>
      <c r="K13" s="251" t="s">
        <v>594</v>
      </c>
      <c r="L13" s="45" t="s">
        <v>616</v>
      </c>
      <c r="M13" s="254" t="s">
        <v>601</v>
      </c>
      <c r="N13" s="251" t="s">
        <v>162</v>
      </c>
      <c r="O13" s="45" t="s">
        <v>604</v>
      </c>
      <c r="P13" s="45" t="s">
        <v>616</v>
      </c>
      <c r="Q13" s="45" t="s">
        <v>616</v>
      </c>
      <c r="R13" s="45" t="s">
        <v>616</v>
      </c>
      <c r="S13" s="251" t="s">
        <v>611</v>
      </c>
      <c r="T13" s="45" t="s">
        <v>616</v>
      </c>
      <c r="U13" s="45" t="s">
        <v>616</v>
      </c>
      <c r="V13" s="45" t="s">
        <v>616</v>
      </c>
      <c r="W13" s="45" t="s">
        <v>616</v>
      </c>
      <c r="X13" s="44"/>
      <c r="Y13" s="44"/>
      <c r="Z13" s="44"/>
      <c r="AA13" s="44"/>
      <c r="AB13" s="44"/>
      <c r="AC13" s="44"/>
      <c r="AD13" s="44"/>
      <c r="AE13" s="44"/>
      <c r="AF13" s="44"/>
    </row>
    <row r="14" spans="1:32" ht="81" customHeight="1" x14ac:dyDescent="0.2">
      <c r="A14" s="41">
        <v>7</v>
      </c>
      <c r="B14" s="42" t="s">
        <v>106</v>
      </c>
      <c r="C14" s="251" t="s">
        <v>580</v>
      </c>
      <c r="D14" s="45" t="s">
        <v>616</v>
      </c>
      <c r="E14" s="45" t="s">
        <v>616</v>
      </c>
      <c r="F14" s="251" t="s">
        <v>580</v>
      </c>
      <c r="G14" s="45" t="s">
        <v>616</v>
      </c>
      <c r="H14" s="45" t="s">
        <v>616</v>
      </c>
      <c r="I14" s="45" t="s">
        <v>616</v>
      </c>
      <c r="J14" s="45" t="s">
        <v>616</v>
      </c>
      <c r="K14" s="253" t="s">
        <v>595</v>
      </c>
      <c r="L14" s="45" t="s">
        <v>616</v>
      </c>
      <c r="M14" s="254" t="s">
        <v>601</v>
      </c>
      <c r="N14" s="251" t="s">
        <v>162</v>
      </c>
      <c r="O14" s="45" t="s">
        <v>604</v>
      </c>
      <c r="P14" s="45" t="s">
        <v>616</v>
      </c>
      <c r="Q14" s="45" t="s">
        <v>616</v>
      </c>
      <c r="R14" s="45" t="s">
        <v>616</v>
      </c>
      <c r="S14" s="251" t="s">
        <v>612</v>
      </c>
      <c r="T14" s="45" t="s">
        <v>616</v>
      </c>
      <c r="U14" s="45" t="s">
        <v>616</v>
      </c>
      <c r="V14" s="45" t="s">
        <v>616</v>
      </c>
      <c r="W14" s="45" t="s">
        <v>616</v>
      </c>
      <c r="X14" s="44"/>
      <c r="Y14" s="44"/>
      <c r="Z14" s="44"/>
      <c r="AA14" s="44"/>
      <c r="AB14" s="44"/>
      <c r="AC14" s="44"/>
      <c r="AD14" s="44"/>
      <c r="AE14" s="44"/>
      <c r="AF14" s="44"/>
    </row>
    <row r="15" spans="1:32" x14ac:dyDescent="0.2">
      <c r="A15" s="41">
        <v>8</v>
      </c>
      <c r="B15" s="42" t="s">
        <v>107</v>
      </c>
      <c r="C15" s="251" t="s">
        <v>581</v>
      </c>
      <c r="D15" s="45" t="s">
        <v>616</v>
      </c>
      <c r="E15" s="45" t="s">
        <v>616</v>
      </c>
      <c r="F15" s="251" t="s">
        <v>575</v>
      </c>
      <c r="G15" s="45" t="s">
        <v>616</v>
      </c>
      <c r="H15" s="45" t="s">
        <v>616</v>
      </c>
      <c r="I15" s="45" t="s">
        <v>616</v>
      </c>
      <c r="J15" s="45" t="s">
        <v>616</v>
      </c>
      <c r="K15" s="251" t="s">
        <v>596</v>
      </c>
      <c r="L15" s="45" t="s">
        <v>616</v>
      </c>
      <c r="M15" s="250" t="s">
        <v>575</v>
      </c>
      <c r="N15" s="251" t="s">
        <v>162</v>
      </c>
      <c r="O15" s="45" t="s">
        <v>604</v>
      </c>
      <c r="P15" s="45" t="s">
        <v>616</v>
      </c>
      <c r="Q15" s="45" t="s">
        <v>616</v>
      </c>
      <c r="R15" s="45" t="s">
        <v>616</v>
      </c>
      <c r="S15" s="251" t="s">
        <v>613</v>
      </c>
      <c r="T15" s="45" t="s">
        <v>616</v>
      </c>
      <c r="U15" s="45" t="s">
        <v>616</v>
      </c>
      <c r="V15" s="45" t="s">
        <v>616</v>
      </c>
      <c r="W15" s="45" t="s">
        <v>616</v>
      </c>
      <c r="X15" s="44"/>
      <c r="Y15" s="44"/>
      <c r="Z15" s="44"/>
      <c r="AA15" s="44"/>
      <c r="AB15" s="44"/>
      <c r="AC15" s="44"/>
      <c r="AD15" s="44"/>
      <c r="AE15" s="44"/>
      <c r="AF15" s="44"/>
    </row>
    <row r="16" spans="1:32" ht="105" customHeight="1" x14ac:dyDescent="0.2">
      <c r="A16" s="41">
        <v>9</v>
      </c>
      <c r="B16" s="42" t="s">
        <v>108</v>
      </c>
      <c r="C16" s="251" t="s">
        <v>582</v>
      </c>
      <c r="D16" s="45" t="s">
        <v>616</v>
      </c>
      <c r="E16" s="45" t="s">
        <v>616</v>
      </c>
      <c r="F16" s="251" t="s">
        <v>589</v>
      </c>
      <c r="G16" s="45" t="s">
        <v>616</v>
      </c>
      <c r="H16" s="45" t="s">
        <v>616</v>
      </c>
      <c r="I16" s="45" t="s">
        <v>616</v>
      </c>
      <c r="J16" s="45" t="s">
        <v>616</v>
      </c>
      <c r="K16" s="251" t="s">
        <v>597</v>
      </c>
      <c r="L16" s="45" t="s">
        <v>616</v>
      </c>
      <c r="M16" s="250" t="s">
        <v>602</v>
      </c>
      <c r="N16" s="251" t="s">
        <v>162</v>
      </c>
      <c r="O16" s="45" t="s">
        <v>604</v>
      </c>
      <c r="P16" s="45" t="s">
        <v>616</v>
      </c>
      <c r="Q16" s="45" t="s">
        <v>616</v>
      </c>
      <c r="R16" s="45" t="s">
        <v>616</v>
      </c>
      <c r="S16" s="251" t="s">
        <v>614</v>
      </c>
      <c r="T16" s="45" t="s">
        <v>616</v>
      </c>
      <c r="U16" s="45" t="s">
        <v>616</v>
      </c>
      <c r="V16" s="45" t="s">
        <v>616</v>
      </c>
      <c r="W16" s="45" t="s">
        <v>616</v>
      </c>
      <c r="X16" s="44"/>
      <c r="Y16" s="44"/>
      <c r="Z16" s="44"/>
      <c r="AA16" s="44"/>
      <c r="AB16" s="44"/>
      <c r="AC16" s="44"/>
      <c r="AD16" s="44"/>
      <c r="AE16" s="44"/>
      <c r="AF16" s="44"/>
    </row>
    <row r="17" spans="1:32" ht="39.75" customHeight="1" x14ac:dyDescent="0.2">
      <c r="A17" s="41">
        <v>10</v>
      </c>
      <c r="B17" s="42" t="s">
        <v>109</v>
      </c>
      <c r="C17" s="251" t="s">
        <v>583</v>
      </c>
      <c r="D17" s="45" t="s">
        <v>616</v>
      </c>
      <c r="E17" s="45" t="s">
        <v>616</v>
      </c>
      <c r="F17" s="251" t="s">
        <v>590</v>
      </c>
      <c r="G17" s="45" t="s">
        <v>616</v>
      </c>
      <c r="H17" s="45" t="s">
        <v>616</v>
      </c>
      <c r="I17" s="45" t="s">
        <v>616</v>
      </c>
      <c r="J17" s="45" t="s">
        <v>616</v>
      </c>
      <c r="K17" s="251" t="s">
        <v>598</v>
      </c>
      <c r="L17" s="45" t="s">
        <v>616</v>
      </c>
      <c r="M17" s="250" t="s">
        <v>603</v>
      </c>
      <c r="N17" s="251" t="s">
        <v>162</v>
      </c>
      <c r="O17" s="45" t="s">
        <v>604</v>
      </c>
      <c r="P17" s="45" t="s">
        <v>616</v>
      </c>
      <c r="Q17" s="45" t="s">
        <v>616</v>
      </c>
      <c r="R17" s="45" t="s">
        <v>616</v>
      </c>
      <c r="S17" s="252" t="s">
        <v>615</v>
      </c>
      <c r="T17" s="45" t="s">
        <v>616</v>
      </c>
      <c r="U17" s="45" t="s">
        <v>616</v>
      </c>
      <c r="V17" s="45" t="s">
        <v>616</v>
      </c>
      <c r="W17" s="45" t="s">
        <v>616</v>
      </c>
      <c r="X17" s="44"/>
      <c r="Y17" s="44"/>
      <c r="Z17" s="44"/>
      <c r="AA17" s="44"/>
      <c r="AB17" s="44"/>
      <c r="AC17" s="44"/>
      <c r="AD17" s="44"/>
      <c r="AE17" s="44"/>
      <c r="AF17" s="44"/>
    </row>
    <row r="18" spans="1:32" hidden="1" x14ac:dyDescent="0.2">
      <c r="A18" s="41"/>
      <c r="B18" s="42" t="s">
        <v>110</v>
      </c>
      <c r="C18" s="251"/>
      <c r="D18" s="44"/>
      <c r="E18" s="44"/>
      <c r="F18" s="44"/>
      <c r="G18" s="43"/>
      <c r="H18" s="44"/>
      <c r="I18" s="44"/>
      <c r="J18" s="44"/>
      <c r="K18" s="43"/>
      <c r="L18" s="44"/>
      <c r="M18" s="44"/>
      <c r="N18" s="45"/>
      <c r="O18" s="45"/>
      <c r="P18" s="44"/>
      <c r="Q18" s="44"/>
      <c r="R18" s="44"/>
      <c r="S18" s="45"/>
      <c r="T18" s="44"/>
      <c r="U18" s="44"/>
      <c r="V18" s="44"/>
      <c r="W18" s="44"/>
      <c r="X18" s="44"/>
      <c r="Y18" s="44"/>
      <c r="Z18" s="44"/>
      <c r="AA18" s="44"/>
      <c r="AB18" s="44"/>
      <c r="AC18" s="44"/>
      <c r="AD18" s="44"/>
      <c r="AE18" s="44"/>
      <c r="AF18" s="44"/>
    </row>
    <row r="19" spans="1:32" hidden="1" x14ac:dyDescent="0.2">
      <c r="A19" s="41"/>
      <c r="B19" s="42" t="s">
        <v>111</v>
      </c>
      <c r="C19" s="43"/>
      <c r="D19" s="44"/>
      <c r="E19" s="44"/>
      <c r="F19" s="44"/>
      <c r="G19" s="43"/>
      <c r="H19" s="44"/>
      <c r="I19" s="44"/>
      <c r="J19" s="44"/>
      <c r="K19" s="43"/>
      <c r="L19" s="44"/>
      <c r="M19" s="44"/>
      <c r="N19" s="45"/>
      <c r="O19" s="45"/>
      <c r="P19" s="44"/>
      <c r="Q19" s="44"/>
      <c r="R19" s="44"/>
      <c r="S19" s="44"/>
      <c r="T19" s="44"/>
      <c r="U19" s="44"/>
      <c r="V19" s="44"/>
      <c r="W19" s="44"/>
      <c r="X19" s="44"/>
      <c r="Y19" s="44"/>
      <c r="Z19" s="44"/>
      <c r="AA19" s="44"/>
      <c r="AB19" s="44"/>
      <c r="AC19" s="44"/>
      <c r="AD19" s="44"/>
      <c r="AE19" s="44"/>
      <c r="AF19" s="44"/>
    </row>
    <row r="20" spans="1:32" hidden="1" x14ac:dyDescent="0.2">
      <c r="A20" s="41"/>
      <c r="B20" s="42" t="s">
        <v>112</v>
      </c>
      <c r="C20" s="46"/>
      <c r="D20" s="47"/>
      <c r="E20" s="48"/>
      <c r="F20" s="44"/>
      <c r="G20" s="46"/>
      <c r="H20" s="44"/>
      <c r="I20" s="44"/>
      <c r="J20" s="44"/>
      <c r="K20" s="46"/>
      <c r="L20" s="44"/>
      <c r="M20" s="44"/>
      <c r="N20" s="45"/>
      <c r="O20" s="45"/>
      <c r="P20" s="44"/>
      <c r="Q20" s="44"/>
      <c r="R20" s="44"/>
      <c r="S20" s="44"/>
      <c r="T20" s="44"/>
      <c r="U20" s="44"/>
      <c r="V20" s="44"/>
      <c r="W20" s="44"/>
      <c r="X20" s="44"/>
      <c r="Y20" s="44"/>
      <c r="Z20" s="44"/>
      <c r="AA20" s="44"/>
      <c r="AB20" s="44"/>
      <c r="AC20" s="44"/>
      <c r="AD20" s="44"/>
      <c r="AE20" s="44"/>
      <c r="AF20" s="44"/>
    </row>
    <row r="21" spans="1:32" ht="15.75" hidden="1" customHeight="1" x14ac:dyDescent="0.2">
      <c r="A21" s="41"/>
      <c r="B21" s="42" t="s">
        <v>113</v>
      </c>
      <c r="C21" s="46"/>
      <c r="D21" s="44"/>
      <c r="E21" s="44"/>
      <c r="F21" s="44"/>
      <c r="G21" s="46"/>
      <c r="H21" s="44"/>
      <c r="I21" s="44"/>
      <c r="J21" s="44"/>
      <c r="K21" s="46"/>
      <c r="L21" s="44"/>
      <c r="M21" s="44"/>
      <c r="N21" s="45"/>
      <c r="O21" s="45"/>
      <c r="P21" s="44"/>
      <c r="Q21" s="44"/>
      <c r="R21" s="44"/>
      <c r="S21" s="44"/>
      <c r="T21" s="44"/>
      <c r="U21" s="44"/>
      <c r="V21" s="44"/>
      <c r="W21" s="44"/>
      <c r="X21" s="44"/>
      <c r="Y21" s="44"/>
      <c r="Z21" s="44"/>
      <c r="AA21" s="44"/>
      <c r="AB21" s="44"/>
      <c r="AC21" s="44"/>
      <c r="AD21" s="44"/>
      <c r="AE21" s="44"/>
      <c r="AF21" s="44"/>
    </row>
    <row r="22" spans="1:32" ht="15.75" customHeight="1" x14ac:dyDescent="0.2">
      <c r="A22" s="49"/>
      <c r="B22" s="50" t="s">
        <v>114</v>
      </c>
      <c r="C22" s="51" t="s">
        <v>162</v>
      </c>
      <c r="D22" s="51"/>
      <c r="E22" s="51"/>
      <c r="F22" s="51" t="s">
        <v>162</v>
      </c>
      <c r="G22" s="51"/>
      <c r="H22" s="51"/>
      <c r="I22" s="51"/>
      <c r="J22" s="51"/>
      <c r="K22" s="51" t="s">
        <v>162</v>
      </c>
      <c r="L22" s="51"/>
      <c r="M22" s="51" t="s">
        <v>162</v>
      </c>
      <c r="N22" s="51" t="s">
        <v>162</v>
      </c>
      <c r="O22" s="51" t="s">
        <v>162</v>
      </c>
      <c r="P22" s="51"/>
      <c r="Q22" s="51"/>
      <c r="R22" s="51"/>
      <c r="S22" s="51" t="s">
        <v>162</v>
      </c>
      <c r="T22" s="51"/>
      <c r="U22" s="51"/>
      <c r="V22" s="51"/>
      <c r="W22" s="51"/>
      <c r="X22" s="51"/>
      <c r="Y22" s="51"/>
      <c r="Z22" s="51"/>
      <c r="AA22" s="51"/>
      <c r="AB22" s="51"/>
      <c r="AC22" s="51"/>
      <c r="AD22" s="51"/>
      <c r="AE22" s="51"/>
      <c r="AF22" s="51"/>
    </row>
    <row r="23" spans="1:32" ht="15.75" customHeight="1" x14ac:dyDescent="0.2">
      <c r="A23" s="52"/>
      <c r="B23" s="53"/>
      <c r="C23" s="260"/>
      <c r="D23" s="54"/>
      <c r="E23" s="54"/>
      <c r="F23" s="54"/>
      <c r="G23" s="44"/>
      <c r="H23" s="54"/>
      <c r="I23" s="54"/>
      <c r="J23" s="54"/>
      <c r="K23" s="44"/>
      <c r="L23" s="54"/>
      <c r="M23" s="54"/>
      <c r="N23" s="54"/>
      <c r="O23" s="54"/>
      <c r="P23" s="54"/>
      <c r="Q23" s="54"/>
      <c r="R23" s="54"/>
      <c r="S23" s="54"/>
      <c r="T23" s="54"/>
      <c r="U23" s="54"/>
      <c r="V23" s="54"/>
      <c r="W23" s="54"/>
      <c r="X23" s="54"/>
      <c r="Y23" s="54"/>
      <c r="Z23" s="54"/>
      <c r="AA23" s="54"/>
      <c r="AB23" s="54"/>
      <c r="AC23" s="54"/>
      <c r="AD23" s="54"/>
      <c r="AE23" s="54"/>
      <c r="AF23" s="54"/>
    </row>
    <row r="24" spans="1:32" ht="24.75" customHeight="1" x14ac:dyDescent="0.2">
      <c r="A24" s="55" t="s">
        <v>98</v>
      </c>
      <c r="B24" s="56" t="s">
        <v>115</v>
      </c>
      <c r="C24" s="57"/>
      <c r="D24" s="57"/>
      <c r="E24" s="57"/>
      <c r="F24" s="57"/>
      <c r="G24" s="57"/>
      <c r="H24" s="57"/>
      <c r="I24" s="57"/>
      <c r="J24" s="57"/>
      <c r="K24" s="57"/>
      <c r="L24" s="57"/>
      <c r="M24" s="57"/>
      <c r="N24" s="57"/>
      <c r="O24" s="57"/>
      <c r="P24" s="57"/>
      <c r="Q24" s="57"/>
      <c r="R24" s="57"/>
      <c r="S24" s="57"/>
      <c r="T24" s="57"/>
      <c r="U24" s="57"/>
      <c r="V24" s="57"/>
      <c r="W24" s="57"/>
      <c r="X24" s="57"/>
      <c r="Y24" s="57"/>
      <c r="Z24" s="57"/>
      <c r="AA24" s="57"/>
      <c r="AB24" s="57"/>
      <c r="AC24" s="57"/>
      <c r="AD24" s="57"/>
      <c r="AE24" s="57"/>
      <c r="AF24" s="57"/>
    </row>
    <row r="25" spans="1:32" ht="387.75" customHeight="1" x14ac:dyDescent="0.2">
      <c r="A25" s="58">
        <v>1</v>
      </c>
      <c r="B25" s="59" t="s">
        <v>116</v>
      </c>
      <c r="C25" s="45" t="s">
        <v>616</v>
      </c>
      <c r="D25" s="251" t="s">
        <v>162</v>
      </c>
      <c r="E25" s="251" t="s">
        <v>162</v>
      </c>
      <c r="F25" s="45" t="s">
        <v>616</v>
      </c>
      <c r="G25" s="256" t="s">
        <v>162</v>
      </c>
      <c r="H25" s="252" t="s">
        <v>617</v>
      </c>
      <c r="I25" s="251" t="s">
        <v>162</v>
      </c>
      <c r="J25" s="251" t="s">
        <v>162</v>
      </c>
      <c r="K25" s="45" t="s">
        <v>616</v>
      </c>
      <c r="L25" s="252" t="s">
        <v>625</v>
      </c>
      <c r="M25" s="45" t="s">
        <v>616</v>
      </c>
      <c r="N25" s="45" t="s">
        <v>616</v>
      </c>
      <c r="O25" s="45" t="s">
        <v>616</v>
      </c>
      <c r="P25" s="252" t="s">
        <v>631</v>
      </c>
      <c r="Q25" s="255" t="s">
        <v>636</v>
      </c>
      <c r="R25" s="251" t="s">
        <v>162</v>
      </c>
      <c r="S25" s="45" t="s">
        <v>616</v>
      </c>
      <c r="T25" s="252" t="s">
        <v>642</v>
      </c>
      <c r="U25" s="251" t="s">
        <v>162</v>
      </c>
      <c r="V25" s="251" t="s">
        <v>162</v>
      </c>
      <c r="W25" s="251" t="s">
        <v>162</v>
      </c>
      <c r="X25" s="44"/>
      <c r="Y25" s="44"/>
      <c r="Z25" s="44"/>
      <c r="AA25" s="44"/>
      <c r="AB25" s="44"/>
      <c r="AC25" s="44"/>
      <c r="AD25" s="44"/>
      <c r="AE25" s="44"/>
      <c r="AF25" s="44"/>
    </row>
    <row r="26" spans="1:32" ht="172.5" customHeight="1" x14ac:dyDescent="0.2">
      <c r="A26" s="58">
        <v>2</v>
      </c>
      <c r="B26" s="59" t="s">
        <v>117</v>
      </c>
      <c r="C26" s="45" t="s">
        <v>616</v>
      </c>
      <c r="D26" s="251" t="s">
        <v>162</v>
      </c>
      <c r="E26" s="251" t="s">
        <v>162</v>
      </c>
      <c r="F26" s="45" t="s">
        <v>616</v>
      </c>
      <c r="G26" s="253" t="s">
        <v>162</v>
      </c>
      <c r="H26" s="251" t="s">
        <v>618</v>
      </c>
      <c r="I26" s="251" t="s">
        <v>162</v>
      </c>
      <c r="J26" s="251" t="s">
        <v>162</v>
      </c>
      <c r="K26" s="45" t="s">
        <v>616</v>
      </c>
      <c r="L26" s="251" t="s">
        <v>626</v>
      </c>
      <c r="M26" s="45" t="s">
        <v>616</v>
      </c>
      <c r="N26" s="45" t="s">
        <v>616</v>
      </c>
      <c r="O26" s="45" t="s">
        <v>616</v>
      </c>
      <c r="P26" s="251" t="s">
        <v>632</v>
      </c>
      <c r="Q26" s="251" t="s">
        <v>637</v>
      </c>
      <c r="R26" s="251" t="s">
        <v>162</v>
      </c>
      <c r="S26" s="45" t="s">
        <v>616</v>
      </c>
      <c r="T26" s="252" t="s">
        <v>643</v>
      </c>
      <c r="U26" s="251" t="s">
        <v>162</v>
      </c>
      <c r="V26" s="251" t="s">
        <v>162</v>
      </c>
      <c r="W26" s="251" t="s">
        <v>162</v>
      </c>
      <c r="X26" s="44"/>
      <c r="Y26" s="44"/>
      <c r="Z26" s="44"/>
      <c r="AA26" s="44"/>
      <c r="AB26" s="44"/>
      <c r="AC26" s="44"/>
      <c r="AD26" s="44"/>
      <c r="AE26" s="44"/>
      <c r="AF26" s="44"/>
    </row>
    <row r="27" spans="1:32" ht="91.5" customHeight="1" x14ac:dyDescent="0.2">
      <c r="A27" s="58">
        <v>3</v>
      </c>
      <c r="B27" s="59" t="s">
        <v>118</v>
      </c>
      <c r="C27" s="45" t="s">
        <v>616</v>
      </c>
      <c r="D27" s="251" t="s">
        <v>162</v>
      </c>
      <c r="E27" s="251" t="s">
        <v>162</v>
      </c>
      <c r="F27" s="45" t="s">
        <v>616</v>
      </c>
      <c r="G27" s="251" t="s">
        <v>162</v>
      </c>
      <c r="H27" s="251" t="s">
        <v>619</v>
      </c>
      <c r="I27" s="251" t="s">
        <v>162</v>
      </c>
      <c r="J27" s="251" t="s">
        <v>162</v>
      </c>
      <c r="K27" s="45" t="s">
        <v>616</v>
      </c>
      <c r="L27" s="251" t="s">
        <v>627</v>
      </c>
      <c r="M27" s="45" t="s">
        <v>616</v>
      </c>
      <c r="N27" s="45" t="s">
        <v>616</v>
      </c>
      <c r="O27" s="45" t="s">
        <v>616</v>
      </c>
      <c r="P27" s="251" t="s">
        <v>633</v>
      </c>
      <c r="Q27" s="251" t="s">
        <v>638</v>
      </c>
      <c r="R27" s="251" t="s">
        <v>162</v>
      </c>
      <c r="S27" s="45" t="s">
        <v>616</v>
      </c>
      <c r="T27" s="253" t="s">
        <v>593</v>
      </c>
      <c r="U27" s="251" t="s">
        <v>162</v>
      </c>
      <c r="V27" s="251" t="s">
        <v>162</v>
      </c>
      <c r="W27" s="251" t="s">
        <v>162</v>
      </c>
      <c r="X27" s="61"/>
      <c r="Y27" s="61"/>
      <c r="Z27" s="61"/>
      <c r="AA27" s="61"/>
      <c r="AB27" s="61"/>
      <c r="AC27" s="61"/>
      <c r="AD27" s="61"/>
      <c r="AE27" s="61"/>
      <c r="AF27" s="61"/>
    </row>
    <row r="28" spans="1:32" ht="80.25" customHeight="1" x14ac:dyDescent="0.2">
      <c r="A28" s="58">
        <v>4</v>
      </c>
      <c r="B28" s="59" t="s">
        <v>119</v>
      </c>
      <c r="C28" s="45" t="s">
        <v>616</v>
      </c>
      <c r="D28" s="251" t="s">
        <v>162</v>
      </c>
      <c r="E28" s="251" t="s">
        <v>162</v>
      </c>
      <c r="F28" s="45" t="s">
        <v>616</v>
      </c>
      <c r="G28" s="251" t="s">
        <v>162</v>
      </c>
      <c r="H28" s="251" t="s">
        <v>620</v>
      </c>
      <c r="I28" s="252" t="s">
        <v>624</v>
      </c>
      <c r="J28" s="251" t="s">
        <v>162</v>
      </c>
      <c r="K28" s="45" t="s">
        <v>616</v>
      </c>
      <c r="L28" s="251" t="s">
        <v>624</v>
      </c>
      <c r="M28" s="45" t="s">
        <v>616</v>
      </c>
      <c r="N28" s="45" t="s">
        <v>616</v>
      </c>
      <c r="O28" s="45" t="s">
        <v>616</v>
      </c>
      <c r="P28" s="252" t="s">
        <v>624</v>
      </c>
      <c r="Q28" s="252" t="s">
        <v>624</v>
      </c>
      <c r="R28" s="251" t="s">
        <v>162</v>
      </c>
      <c r="S28" s="45" t="s">
        <v>616</v>
      </c>
      <c r="T28" s="251" t="s">
        <v>594</v>
      </c>
      <c r="U28" s="252" t="s">
        <v>624</v>
      </c>
      <c r="V28" s="251" t="s">
        <v>162</v>
      </c>
      <c r="W28" s="251" t="s">
        <v>162</v>
      </c>
      <c r="X28" s="61"/>
      <c r="Y28" s="61"/>
      <c r="Z28" s="61"/>
      <c r="AA28" s="61"/>
      <c r="AB28" s="61"/>
      <c r="AC28" s="61"/>
      <c r="AD28" s="61"/>
      <c r="AE28" s="61"/>
      <c r="AF28" s="61"/>
    </row>
    <row r="29" spans="1:32" ht="68.25" customHeight="1" x14ac:dyDescent="0.2">
      <c r="A29" s="58">
        <v>5</v>
      </c>
      <c r="B29" s="59" t="s">
        <v>120</v>
      </c>
      <c r="C29" s="45" t="s">
        <v>616</v>
      </c>
      <c r="D29" s="251" t="s">
        <v>162</v>
      </c>
      <c r="E29" s="251" t="s">
        <v>162</v>
      </c>
      <c r="F29" s="45" t="s">
        <v>616</v>
      </c>
      <c r="G29" s="251" t="s">
        <v>162</v>
      </c>
      <c r="H29" s="251" t="s">
        <v>621</v>
      </c>
      <c r="I29" s="252" t="s">
        <v>624</v>
      </c>
      <c r="J29" s="251" t="s">
        <v>162</v>
      </c>
      <c r="K29" s="45" t="s">
        <v>616</v>
      </c>
      <c r="L29" s="251" t="s">
        <v>624</v>
      </c>
      <c r="M29" s="45" t="s">
        <v>616</v>
      </c>
      <c r="N29" s="45" t="s">
        <v>616</v>
      </c>
      <c r="O29" s="45" t="s">
        <v>616</v>
      </c>
      <c r="P29" s="252" t="s">
        <v>624</v>
      </c>
      <c r="Q29" s="252" t="s">
        <v>624</v>
      </c>
      <c r="R29" s="251" t="s">
        <v>162</v>
      </c>
      <c r="S29" s="45" t="s">
        <v>616</v>
      </c>
      <c r="T29" s="251" t="s">
        <v>595</v>
      </c>
      <c r="U29" s="252" t="s">
        <v>624</v>
      </c>
      <c r="V29" s="251" t="s">
        <v>162</v>
      </c>
      <c r="W29" s="251" t="s">
        <v>162</v>
      </c>
      <c r="X29" s="60"/>
      <c r="Y29" s="60"/>
      <c r="Z29" s="60"/>
      <c r="AA29" s="60"/>
      <c r="AB29" s="60"/>
      <c r="AC29" s="60"/>
      <c r="AD29" s="60"/>
      <c r="AE29" s="60"/>
      <c r="AF29" s="60"/>
    </row>
    <row r="30" spans="1:32" ht="15.75" customHeight="1" x14ac:dyDescent="0.2">
      <c r="A30" s="58">
        <v>6</v>
      </c>
      <c r="B30" s="59" t="s">
        <v>107</v>
      </c>
      <c r="C30" s="45" t="s">
        <v>616</v>
      </c>
      <c r="D30" s="251" t="s">
        <v>162</v>
      </c>
      <c r="E30" s="251" t="s">
        <v>162</v>
      </c>
      <c r="F30" s="45" t="s">
        <v>616</v>
      </c>
      <c r="G30" s="251" t="s">
        <v>162</v>
      </c>
      <c r="H30" s="251" t="s">
        <v>595</v>
      </c>
      <c r="I30" s="251" t="s">
        <v>162</v>
      </c>
      <c r="J30" s="251" t="s">
        <v>162</v>
      </c>
      <c r="K30" s="45" t="s">
        <v>616</v>
      </c>
      <c r="L30" s="251" t="s">
        <v>628</v>
      </c>
      <c r="M30" s="45" t="s">
        <v>616</v>
      </c>
      <c r="N30" s="45" t="s">
        <v>616</v>
      </c>
      <c r="O30" s="45" t="s">
        <v>616</v>
      </c>
      <c r="P30" s="252" t="s">
        <v>634</v>
      </c>
      <c r="Q30" s="251" t="s">
        <v>639</v>
      </c>
      <c r="R30" s="251" t="s">
        <v>162</v>
      </c>
      <c r="S30" s="45" t="s">
        <v>616</v>
      </c>
      <c r="T30" s="251" t="s">
        <v>596</v>
      </c>
      <c r="U30" s="251" t="s">
        <v>162</v>
      </c>
      <c r="V30" s="251" t="s">
        <v>162</v>
      </c>
      <c r="W30" s="251" t="s">
        <v>162</v>
      </c>
      <c r="X30" s="44"/>
      <c r="Y30" s="44"/>
      <c r="Z30" s="44"/>
      <c r="AA30" s="44"/>
      <c r="AB30" s="44"/>
      <c r="AC30" s="44"/>
      <c r="AD30" s="44"/>
      <c r="AE30" s="44"/>
      <c r="AF30" s="44"/>
    </row>
    <row r="31" spans="1:32" ht="108" customHeight="1" x14ac:dyDescent="0.2">
      <c r="A31" s="58">
        <v>7</v>
      </c>
      <c r="B31" s="59" t="s">
        <v>121</v>
      </c>
      <c r="C31" s="45" t="s">
        <v>616</v>
      </c>
      <c r="D31" s="251" t="s">
        <v>162</v>
      </c>
      <c r="E31" s="251" t="s">
        <v>162</v>
      </c>
      <c r="F31" s="45" t="s">
        <v>616</v>
      </c>
      <c r="G31" s="251" t="s">
        <v>162</v>
      </c>
      <c r="H31" s="251" t="s">
        <v>622</v>
      </c>
      <c r="I31" s="251" t="s">
        <v>162</v>
      </c>
      <c r="J31" s="251" t="s">
        <v>162</v>
      </c>
      <c r="K31" s="45" t="s">
        <v>616</v>
      </c>
      <c r="L31" s="251" t="s">
        <v>629</v>
      </c>
      <c r="M31" s="45" t="s">
        <v>616</v>
      </c>
      <c r="N31" s="45" t="s">
        <v>616</v>
      </c>
      <c r="O31" s="45" t="s">
        <v>616</v>
      </c>
      <c r="P31" s="251" t="s">
        <v>162</v>
      </c>
      <c r="Q31" s="251" t="s">
        <v>640</v>
      </c>
      <c r="R31" s="251" t="s">
        <v>162</v>
      </c>
      <c r="S31" s="45" t="s">
        <v>616</v>
      </c>
      <c r="T31" s="251" t="s">
        <v>644</v>
      </c>
      <c r="U31" s="251" t="s">
        <v>162</v>
      </c>
      <c r="V31" s="251" t="s">
        <v>162</v>
      </c>
      <c r="W31" s="251" t="s">
        <v>162</v>
      </c>
      <c r="X31" s="44"/>
      <c r="Y31" s="44"/>
      <c r="Z31" s="44"/>
      <c r="AA31" s="44"/>
      <c r="AB31" s="44"/>
      <c r="AC31" s="44"/>
      <c r="AD31" s="44"/>
      <c r="AE31" s="44"/>
      <c r="AF31" s="44"/>
    </row>
    <row r="32" spans="1:32" ht="45.75" customHeight="1" x14ac:dyDescent="0.2">
      <c r="A32" s="284">
        <v>8</v>
      </c>
      <c r="B32" s="59" t="s">
        <v>122</v>
      </c>
      <c r="C32" s="45" t="s">
        <v>616</v>
      </c>
      <c r="D32" s="251" t="s">
        <v>162</v>
      </c>
      <c r="E32" s="251" t="s">
        <v>162</v>
      </c>
      <c r="F32" s="45" t="s">
        <v>616</v>
      </c>
      <c r="G32" s="251" t="s">
        <v>162</v>
      </c>
      <c r="H32" s="251" t="s">
        <v>623</v>
      </c>
      <c r="I32" s="251" t="s">
        <v>162</v>
      </c>
      <c r="J32" s="251" t="s">
        <v>162</v>
      </c>
      <c r="K32" s="45" t="s">
        <v>616</v>
      </c>
      <c r="L32" s="252" t="s">
        <v>630</v>
      </c>
      <c r="M32" s="45" t="s">
        <v>616</v>
      </c>
      <c r="N32" s="45" t="s">
        <v>616</v>
      </c>
      <c r="O32" s="45" t="s">
        <v>616</v>
      </c>
      <c r="P32" s="252" t="s">
        <v>635</v>
      </c>
      <c r="Q32" s="251" t="s">
        <v>641</v>
      </c>
      <c r="R32" s="251" t="s">
        <v>162</v>
      </c>
      <c r="S32" s="45" t="s">
        <v>616</v>
      </c>
      <c r="T32" s="251" t="s">
        <v>645</v>
      </c>
      <c r="U32" s="251" t="s">
        <v>162</v>
      </c>
      <c r="V32" s="251" t="s">
        <v>162</v>
      </c>
      <c r="W32" s="251" t="s">
        <v>162</v>
      </c>
      <c r="X32" s="43"/>
      <c r="Y32" s="43"/>
      <c r="Z32" s="43"/>
      <c r="AA32" s="43"/>
      <c r="AB32" s="43"/>
      <c r="AC32" s="43"/>
      <c r="AD32" s="43"/>
      <c r="AE32" s="43"/>
      <c r="AF32" s="43"/>
    </row>
    <row r="33" spans="1:32" ht="15.75" hidden="1" customHeight="1" x14ac:dyDescent="0.2">
      <c r="A33" s="285"/>
      <c r="B33" s="59" t="s">
        <v>110</v>
      </c>
      <c r="C33" s="61"/>
      <c r="D33" s="43"/>
      <c r="E33" s="43"/>
      <c r="F33" s="43"/>
      <c r="G33" s="61"/>
      <c r="H33" s="43"/>
      <c r="I33" s="43"/>
      <c r="J33" s="43"/>
      <c r="K33" s="61"/>
      <c r="L33" s="43"/>
      <c r="M33" s="43"/>
      <c r="N33" s="43"/>
      <c r="O33" s="43"/>
      <c r="P33" s="43"/>
      <c r="Q33" s="43"/>
      <c r="R33" s="43"/>
      <c r="S33" s="43"/>
      <c r="T33" s="43"/>
      <c r="U33" s="43"/>
      <c r="V33" s="43"/>
      <c r="W33" s="43"/>
      <c r="X33" s="43"/>
      <c r="Y33" s="43"/>
      <c r="Z33" s="43"/>
      <c r="AA33" s="43"/>
      <c r="AB33" s="43"/>
      <c r="AC33" s="43"/>
      <c r="AD33" s="43"/>
      <c r="AE33" s="43"/>
      <c r="AF33" s="43"/>
    </row>
    <row r="34" spans="1:32" ht="15.75" hidden="1" customHeight="1" x14ac:dyDescent="0.2">
      <c r="A34" s="285"/>
      <c r="B34" s="59" t="s">
        <v>123</v>
      </c>
      <c r="C34" s="61"/>
      <c r="D34" s="43"/>
      <c r="E34" s="43"/>
      <c r="F34" s="43"/>
      <c r="G34" s="61"/>
      <c r="H34" s="43"/>
      <c r="I34" s="43"/>
      <c r="J34" s="43"/>
      <c r="K34" s="61"/>
      <c r="L34" s="43"/>
      <c r="M34" s="43"/>
      <c r="N34" s="43"/>
      <c r="O34" s="43"/>
      <c r="P34" s="43"/>
      <c r="Q34" s="43"/>
      <c r="R34" s="43"/>
      <c r="S34" s="43"/>
      <c r="T34" s="43"/>
      <c r="U34" s="43"/>
      <c r="V34" s="43"/>
      <c r="W34" s="43"/>
      <c r="X34" s="43"/>
      <c r="Y34" s="43"/>
      <c r="Z34" s="43"/>
      <c r="AA34" s="43"/>
      <c r="AB34" s="43"/>
      <c r="AC34" s="43"/>
      <c r="AD34" s="43"/>
      <c r="AE34" s="43"/>
      <c r="AF34" s="43"/>
    </row>
    <row r="35" spans="1:32" ht="15.75" hidden="1" customHeight="1" x14ac:dyDescent="0.2">
      <c r="A35" s="285"/>
      <c r="B35" s="59" t="s">
        <v>124</v>
      </c>
      <c r="C35" s="46"/>
      <c r="D35" s="62"/>
      <c r="E35" s="62"/>
      <c r="F35" s="63"/>
      <c r="G35" s="61"/>
      <c r="H35" s="63"/>
      <c r="I35" s="43"/>
      <c r="J35" s="43"/>
      <c r="K35" s="61"/>
      <c r="L35" s="43"/>
      <c r="M35" s="43"/>
      <c r="N35" s="43"/>
      <c r="O35" s="43"/>
      <c r="P35" s="43"/>
      <c r="Q35" s="43"/>
      <c r="R35" s="43"/>
      <c r="S35" s="43"/>
      <c r="T35" s="43"/>
      <c r="U35" s="43"/>
      <c r="V35" s="43"/>
      <c r="W35" s="43"/>
      <c r="X35" s="43"/>
      <c r="Y35" s="43"/>
      <c r="Z35" s="43"/>
      <c r="AA35" s="43"/>
      <c r="AB35" s="43"/>
      <c r="AC35" s="43"/>
      <c r="AD35" s="43"/>
      <c r="AE35" s="43"/>
      <c r="AF35" s="43"/>
    </row>
    <row r="36" spans="1:32" ht="15.75" hidden="1" customHeight="1" x14ac:dyDescent="0.2">
      <c r="A36" s="286"/>
      <c r="B36" s="59" t="s">
        <v>125</v>
      </c>
      <c r="C36" s="64"/>
      <c r="D36" s="64"/>
      <c r="E36" s="64"/>
      <c r="F36" s="65"/>
      <c r="G36" s="61"/>
      <c r="H36" s="65"/>
      <c r="I36" s="65"/>
      <c r="J36" s="65"/>
      <c r="K36" s="61"/>
      <c r="L36" s="65"/>
      <c r="M36" s="65"/>
      <c r="N36" s="65"/>
      <c r="O36" s="65"/>
      <c r="P36" s="65"/>
      <c r="Q36" s="65"/>
      <c r="R36" s="65"/>
      <c r="S36" s="65"/>
      <c r="T36" s="65"/>
      <c r="U36" s="65"/>
      <c r="V36" s="65"/>
      <c r="W36" s="65"/>
      <c r="X36" s="65"/>
      <c r="Y36" s="65"/>
      <c r="Z36" s="65"/>
      <c r="AA36" s="65"/>
      <c r="AB36" s="65"/>
      <c r="AC36" s="65"/>
      <c r="AD36" s="65"/>
      <c r="AE36" s="65"/>
      <c r="AF36" s="65"/>
    </row>
    <row r="37" spans="1:32" ht="15.75" customHeight="1" x14ac:dyDescent="0.2">
      <c r="A37" s="55"/>
      <c r="B37" s="66" t="s">
        <v>126</v>
      </c>
      <c r="C37" s="51"/>
      <c r="D37" s="51" t="s">
        <v>162</v>
      </c>
      <c r="E37" s="51"/>
      <c r="F37" s="67"/>
      <c r="G37" s="51" t="s">
        <v>162</v>
      </c>
      <c r="H37" s="51" t="s">
        <v>162</v>
      </c>
      <c r="I37" s="51" t="s">
        <v>162</v>
      </c>
      <c r="J37" s="51" t="s">
        <v>162</v>
      </c>
      <c r="K37" s="68"/>
      <c r="L37" s="51" t="s">
        <v>162</v>
      </c>
      <c r="M37" s="67"/>
      <c r="N37" s="67"/>
      <c r="O37" s="67"/>
      <c r="P37" s="51" t="s">
        <v>162</v>
      </c>
      <c r="Q37" s="67"/>
      <c r="R37" s="51" t="s">
        <v>162</v>
      </c>
      <c r="S37" s="67"/>
      <c r="T37" s="51" t="s">
        <v>162</v>
      </c>
      <c r="U37" s="51" t="s">
        <v>162</v>
      </c>
      <c r="V37" s="51" t="s">
        <v>162</v>
      </c>
      <c r="W37" s="51" t="s">
        <v>162</v>
      </c>
      <c r="X37" s="67"/>
      <c r="Y37" s="67"/>
      <c r="Z37" s="67"/>
      <c r="AA37" s="67"/>
      <c r="AB37" s="67"/>
      <c r="AC37" s="67"/>
      <c r="AD37" s="67"/>
      <c r="AE37" s="67"/>
      <c r="AF37" s="67"/>
    </row>
    <row r="38" spans="1:32" ht="15.75" customHeight="1" x14ac:dyDescent="0.2">
      <c r="A38" s="69"/>
      <c r="B38" s="69"/>
      <c r="C38" s="69"/>
      <c r="D38" s="69"/>
      <c r="E38" s="69"/>
      <c r="F38" s="69"/>
      <c r="G38" s="69"/>
      <c r="H38" s="69"/>
      <c r="I38" s="69"/>
      <c r="J38" s="69"/>
      <c r="K38" s="69"/>
      <c r="L38" s="69"/>
      <c r="M38" s="69"/>
      <c r="N38" s="69"/>
      <c r="O38" s="69"/>
      <c r="P38" s="69"/>
      <c r="Q38" s="69"/>
      <c r="R38" s="69"/>
      <c r="S38" s="69"/>
      <c r="T38" s="69"/>
      <c r="U38" s="69"/>
      <c r="V38" s="69"/>
      <c r="W38" s="69"/>
      <c r="X38" s="69"/>
      <c r="Y38" s="69"/>
      <c r="Z38" s="69"/>
      <c r="AA38" s="69"/>
      <c r="AB38" s="69"/>
      <c r="AC38" s="69"/>
      <c r="AD38" s="69"/>
      <c r="AE38" s="69"/>
      <c r="AF38" s="69"/>
    </row>
    <row r="39" spans="1:32" ht="15.75" customHeight="1" x14ac:dyDescent="0.2">
      <c r="A39" s="69"/>
      <c r="B39" s="69"/>
      <c r="C39" s="69"/>
      <c r="D39" s="69"/>
      <c r="E39" s="69"/>
      <c r="F39" s="69"/>
      <c r="G39" s="69"/>
      <c r="H39" s="69"/>
      <c r="I39" s="69"/>
      <c r="J39" s="69"/>
      <c r="K39" s="69"/>
      <c r="L39" s="69"/>
      <c r="M39" s="69"/>
      <c r="N39" s="69"/>
      <c r="O39" s="69"/>
      <c r="P39" s="69"/>
      <c r="Q39" s="69"/>
      <c r="R39" s="69"/>
      <c r="S39" s="69"/>
      <c r="T39" s="69"/>
      <c r="U39" s="69"/>
      <c r="V39" s="69"/>
      <c r="W39" s="69"/>
      <c r="X39" s="69"/>
      <c r="Y39" s="69"/>
      <c r="Z39" s="69"/>
      <c r="AA39" s="69"/>
      <c r="AB39" s="69"/>
      <c r="AC39" s="69"/>
      <c r="AD39" s="69"/>
      <c r="AE39" s="69"/>
      <c r="AF39" s="69"/>
    </row>
    <row r="40" spans="1:32" ht="15.75" customHeight="1" x14ac:dyDescent="0.2">
      <c r="A40" s="69"/>
      <c r="B40" s="69"/>
      <c r="C40" s="69"/>
      <c r="D40" s="69"/>
      <c r="E40" s="69"/>
      <c r="F40" s="69"/>
      <c r="G40" s="69"/>
      <c r="H40" s="69"/>
      <c r="I40" s="69"/>
      <c r="J40" s="69"/>
      <c r="K40" s="69"/>
      <c r="L40" s="69"/>
      <c r="M40" s="69"/>
      <c r="N40" s="69"/>
      <c r="O40" s="69"/>
      <c r="P40" s="69"/>
      <c r="Q40" s="69"/>
      <c r="R40" s="69"/>
      <c r="S40" s="69"/>
      <c r="T40" s="69"/>
      <c r="U40" s="69"/>
      <c r="V40" s="69"/>
      <c r="W40" s="69"/>
      <c r="X40" s="69"/>
      <c r="Y40" s="69"/>
      <c r="Z40" s="69"/>
      <c r="AA40" s="69"/>
      <c r="AB40" s="69"/>
      <c r="AC40" s="69"/>
      <c r="AD40" s="69"/>
      <c r="AE40" s="69"/>
      <c r="AF40" s="69"/>
    </row>
    <row r="41" spans="1:32" ht="15.75" customHeight="1" x14ac:dyDescent="0.2">
      <c r="A41" s="69"/>
      <c r="B41" s="69"/>
      <c r="C41" s="69"/>
      <c r="D41" s="69"/>
      <c r="E41" s="69"/>
      <c r="F41" s="69"/>
      <c r="G41" s="69"/>
      <c r="H41" s="69"/>
      <c r="I41" s="69"/>
      <c r="J41" s="69"/>
      <c r="K41" s="69"/>
      <c r="L41" s="69"/>
      <c r="M41" s="69"/>
      <c r="N41" s="69"/>
      <c r="O41" s="69"/>
      <c r="P41" s="69"/>
      <c r="Q41" s="69"/>
      <c r="R41" s="69"/>
      <c r="S41" s="69"/>
      <c r="T41" s="69"/>
      <c r="U41" s="69"/>
      <c r="V41" s="69"/>
      <c r="W41" s="69"/>
      <c r="X41" s="69"/>
      <c r="Y41" s="69"/>
      <c r="Z41" s="69"/>
      <c r="AA41" s="69"/>
      <c r="AB41" s="69"/>
      <c r="AC41" s="69"/>
      <c r="AD41" s="69"/>
      <c r="AE41" s="69"/>
      <c r="AF41" s="69"/>
    </row>
    <row r="42" spans="1:32" ht="15.75" customHeight="1" x14ac:dyDescent="0.2">
      <c r="A42" s="69"/>
      <c r="B42" s="69"/>
      <c r="C42" s="69"/>
      <c r="D42" s="69"/>
      <c r="E42" s="69"/>
      <c r="F42" s="69"/>
      <c r="G42" s="69"/>
      <c r="H42" s="69"/>
      <c r="I42" s="69"/>
      <c r="J42" s="69"/>
      <c r="K42" s="69"/>
      <c r="L42" s="69"/>
      <c r="M42" s="69"/>
      <c r="N42" s="69"/>
      <c r="O42" s="69"/>
      <c r="P42" s="69"/>
      <c r="Q42" s="69"/>
      <c r="R42" s="69"/>
      <c r="S42" s="69"/>
      <c r="T42" s="69"/>
      <c r="U42" s="69"/>
      <c r="V42" s="69"/>
      <c r="W42" s="69"/>
      <c r="X42" s="69"/>
      <c r="Y42" s="69"/>
      <c r="Z42" s="69"/>
      <c r="AA42" s="69"/>
      <c r="AB42" s="69"/>
      <c r="AC42" s="69"/>
      <c r="AD42" s="69"/>
      <c r="AE42" s="69"/>
      <c r="AF42" s="69"/>
    </row>
    <row r="43" spans="1:32" ht="15.75" customHeight="1" x14ac:dyDescent="0.2">
      <c r="A43" s="69"/>
      <c r="B43" s="69"/>
      <c r="C43" s="69"/>
      <c r="D43" s="69"/>
      <c r="E43" s="69"/>
      <c r="F43" s="69"/>
      <c r="G43" s="69"/>
      <c r="H43" s="69"/>
      <c r="I43" s="69"/>
      <c r="J43" s="69"/>
      <c r="K43" s="69"/>
      <c r="L43" s="69"/>
      <c r="M43" s="69"/>
      <c r="N43" s="69"/>
      <c r="O43" s="69"/>
      <c r="P43" s="69"/>
      <c r="Q43" s="69"/>
      <c r="R43" s="69"/>
      <c r="S43" s="69"/>
      <c r="T43" s="69"/>
      <c r="U43" s="69"/>
      <c r="V43" s="69"/>
      <c r="W43" s="69"/>
      <c r="X43" s="69"/>
      <c r="Y43" s="69"/>
      <c r="Z43" s="69"/>
      <c r="AA43" s="69"/>
      <c r="AB43" s="69"/>
      <c r="AC43" s="69"/>
      <c r="AD43" s="69"/>
      <c r="AE43" s="69"/>
      <c r="AF43" s="69"/>
    </row>
    <row r="44" spans="1:32" ht="15.75" customHeight="1" x14ac:dyDescent="0.2">
      <c r="A44" s="69"/>
      <c r="B44" s="69"/>
      <c r="C44" s="69"/>
      <c r="D44" s="69"/>
      <c r="E44" s="69"/>
      <c r="F44" s="69"/>
      <c r="G44" s="69"/>
      <c r="H44" s="69"/>
      <c r="I44" s="69"/>
      <c r="J44" s="69"/>
      <c r="K44" s="69"/>
      <c r="L44" s="69"/>
      <c r="M44" s="69"/>
      <c r="N44" s="69"/>
      <c r="O44" s="69"/>
      <c r="P44" s="69"/>
      <c r="Q44" s="69"/>
      <c r="R44" s="69"/>
      <c r="S44" s="69"/>
      <c r="T44" s="69"/>
      <c r="U44" s="69"/>
      <c r="V44" s="69"/>
      <c r="W44" s="69"/>
      <c r="X44" s="69"/>
      <c r="Y44" s="69"/>
      <c r="Z44" s="69"/>
      <c r="AA44" s="69"/>
      <c r="AB44" s="69"/>
      <c r="AC44" s="69"/>
      <c r="AD44" s="69"/>
      <c r="AE44" s="69"/>
      <c r="AF44" s="69"/>
    </row>
    <row r="45" spans="1:32" ht="15.75" customHeight="1" x14ac:dyDescent="0.2">
      <c r="A45" s="69"/>
      <c r="B45" s="69"/>
      <c r="C45" s="70"/>
      <c r="D45" s="69"/>
      <c r="E45" s="69"/>
      <c r="F45" s="69"/>
      <c r="G45" s="69"/>
      <c r="H45" s="69"/>
      <c r="I45" s="69"/>
      <c r="J45" s="69"/>
      <c r="K45" s="69"/>
      <c r="L45" s="69"/>
      <c r="M45" s="69"/>
      <c r="N45" s="69"/>
      <c r="O45" s="69"/>
      <c r="P45" s="69"/>
      <c r="Q45" s="69"/>
      <c r="R45" s="69"/>
      <c r="S45" s="69"/>
      <c r="T45" s="69"/>
      <c r="U45" s="69"/>
      <c r="V45" s="69"/>
      <c r="W45" s="69"/>
      <c r="X45" s="69"/>
      <c r="Y45" s="69"/>
      <c r="Z45" s="69"/>
      <c r="AA45" s="69"/>
      <c r="AB45" s="69"/>
      <c r="AC45" s="69"/>
      <c r="AD45" s="69"/>
      <c r="AE45" s="69"/>
      <c r="AF45" s="69"/>
    </row>
    <row r="46" spans="1:32" ht="15.75" customHeight="1" x14ac:dyDescent="0.2">
      <c r="A46" s="69"/>
      <c r="B46" s="69"/>
      <c r="C46" s="70"/>
      <c r="D46" s="69"/>
      <c r="E46" s="69"/>
      <c r="F46" s="69"/>
      <c r="G46" s="69"/>
      <c r="H46" s="69"/>
      <c r="I46" s="69"/>
      <c r="J46" s="69"/>
      <c r="K46" s="69"/>
      <c r="L46" s="69"/>
      <c r="M46" s="69"/>
      <c r="N46" s="69"/>
      <c r="O46" s="69"/>
      <c r="P46" s="69"/>
      <c r="Q46" s="69"/>
      <c r="R46" s="69"/>
      <c r="S46" s="69"/>
      <c r="T46" s="69"/>
      <c r="U46" s="69"/>
      <c r="V46" s="69"/>
      <c r="W46" s="69"/>
      <c r="X46" s="69"/>
      <c r="Y46" s="69"/>
      <c r="Z46" s="69"/>
      <c r="AA46" s="69"/>
      <c r="AB46" s="69"/>
      <c r="AC46" s="69"/>
      <c r="AD46" s="69"/>
      <c r="AE46" s="69"/>
      <c r="AF46" s="69"/>
    </row>
    <row r="47" spans="1:32" ht="15.75" customHeight="1" x14ac:dyDescent="0.2">
      <c r="A47" s="69"/>
      <c r="B47" s="69"/>
      <c r="C47" s="69"/>
      <c r="D47" s="69"/>
      <c r="E47" s="69"/>
      <c r="F47" s="69"/>
      <c r="G47" s="69"/>
      <c r="H47" s="69"/>
      <c r="I47" s="69"/>
      <c r="J47" s="69"/>
      <c r="K47" s="69"/>
      <c r="L47" s="69"/>
      <c r="M47" s="69"/>
      <c r="N47" s="69"/>
      <c r="O47" s="69"/>
      <c r="P47" s="69"/>
      <c r="Q47" s="69"/>
      <c r="R47" s="69"/>
      <c r="S47" s="69"/>
      <c r="T47" s="69"/>
      <c r="U47" s="69"/>
      <c r="V47" s="69"/>
      <c r="W47" s="69"/>
      <c r="X47" s="69"/>
      <c r="Y47" s="69"/>
      <c r="Z47" s="69"/>
      <c r="AA47" s="69"/>
      <c r="AB47" s="69"/>
      <c r="AC47" s="69"/>
      <c r="AD47" s="69"/>
      <c r="AE47" s="69"/>
      <c r="AF47" s="69"/>
    </row>
    <row r="48" spans="1:32" ht="15.75" customHeight="1" x14ac:dyDescent="0.2">
      <c r="A48" s="69"/>
      <c r="B48" s="69"/>
      <c r="C48" s="69"/>
      <c r="D48" s="69"/>
      <c r="E48" s="69"/>
      <c r="F48" s="69"/>
      <c r="G48" s="69"/>
      <c r="H48" s="69"/>
      <c r="I48" s="69"/>
      <c r="J48" s="69"/>
      <c r="K48" s="69"/>
      <c r="L48" s="69"/>
      <c r="M48" s="69"/>
      <c r="N48" s="69"/>
      <c r="O48" s="69"/>
      <c r="P48" s="69"/>
      <c r="Q48" s="69"/>
      <c r="R48" s="69"/>
      <c r="S48" s="69"/>
      <c r="T48" s="69"/>
      <c r="U48" s="69"/>
      <c r="V48" s="69"/>
      <c r="W48" s="69"/>
      <c r="X48" s="69"/>
      <c r="Y48" s="69"/>
      <c r="Z48" s="69"/>
      <c r="AA48" s="69"/>
      <c r="AB48" s="69"/>
      <c r="AC48" s="69"/>
      <c r="AD48" s="69"/>
      <c r="AE48" s="69"/>
      <c r="AF48" s="69"/>
    </row>
    <row r="49" spans="1:32" ht="15.75" customHeight="1" x14ac:dyDescent="0.2">
      <c r="A49" s="69"/>
      <c r="B49" s="69"/>
      <c r="C49" s="69"/>
      <c r="D49" s="69"/>
      <c r="E49" s="69"/>
      <c r="F49" s="69"/>
      <c r="G49" s="69"/>
      <c r="H49" s="69"/>
      <c r="I49" s="69"/>
      <c r="J49" s="69"/>
      <c r="K49" s="69"/>
      <c r="L49" s="69"/>
      <c r="M49" s="69"/>
      <c r="N49" s="69"/>
      <c r="O49" s="69"/>
      <c r="P49" s="69"/>
      <c r="Q49" s="69"/>
      <c r="R49" s="69"/>
      <c r="S49" s="69"/>
      <c r="T49" s="69"/>
      <c r="U49" s="69"/>
      <c r="V49" s="69"/>
      <c r="W49" s="69"/>
      <c r="X49" s="69"/>
      <c r="Y49" s="69"/>
      <c r="Z49" s="69"/>
      <c r="AA49" s="69"/>
      <c r="AB49" s="69"/>
      <c r="AC49" s="69"/>
      <c r="AD49" s="69"/>
      <c r="AE49" s="69"/>
      <c r="AF49" s="69"/>
    </row>
    <row r="50" spans="1:32" ht="15.75" customHeight="1" x14ac:dyDescent="0.2">
      <c r="A50" s="69"/>
      <c r="B50" s="69"/>
      <c r="C50" s="69"/>
      <c r="D50" s="69"/>
      <c r="E50" s="69"/>
      <c r="F50" s="69"/>
      <c r="G50" s="69"/>
      <c r="H50" s="69"/>
      <c r="I50" s="69"/>
      <c r="J50" s="69"/>
      <c r="K50" s="69"/>
      <c r="L50" s="69"/>
      <c r="M50" s="69"/>
      <c r="N50" s="69"/>
      <c r="O50" s="69"/>
      <c r="P50" s="69"/>
      <c r="Q50" s="69"/>
      <c r="R50" s="69"/>
      <c r="S50" s="69"/>
      <c r="T50" s="69"/>
      <c r="U50" s="69"/>
      <c r="V50" s="69"/>
      <c r="W50" s="69"/>
      <c r="X50" s="69"/>
      <c r="Y50" s="69"/>
      <c r="Z50" s="69"/>
      <c r="AA50" s="69"/>
      <c r="AB50" s="69"/>
      <c r="AC50" s="69"/>
      <c r="AD50" s="69"/>
      <c r="AE50" s="69"/>
      <c r="AF50" s="69"/>
    </row>
    <row r="51" spans="1:32" ht="15.75" customHeight="1" x14ac:dyDescent="0.2">
      <c r="A51" s="69"/>
      <c r="B51" s="69"/>
      <c r="C51" s="69"/>
      <c r="D51" s="69"/>
      <c r="E51" s="69"/>
      <c r="F51" s="69"/>
      <c r="G51" s="69"/>
      <c r="H51" s="69"/>
      <c r="I51" s="69"/>
      <c r="J51" s="69"/>
      <c r="K51" s="69"/>
      <c r="L51" s="69"/>
      <c r="M51" s="69"/>
      <c r="N51" s="69"/>
      <c r="O51" s="69"/>
      <c r="P51" s="69"/>
      <c r="Q51" s="69"/>
      <c r="R51" s="69"/>
      <c r="S51" s="69"/>
      <c r="T51" s="69"/>
      <c r="U51" s="69"/>
      <c r="V51" s="69"/>
      <c r="W51" s="69"/>
      <c r="X51" s="69"/>
      <c r="Y51" s="69"/>
      <c r="Z51" s="69"/>
      <c r="AA51" s="69"/>
      <c r="AB51" s="69"/>
      <c r="AC51" s="69"/>
      <c r="AD51" s="69"/>
      <c r="AE51" s="69"/>
      <c r="AF51" s="69"/>
    </row>
    <row r="52" spans="1:32" ht="15.75" customHeight="1" x14ac:dyDescent="0.2">
      <c r="A52" s="69"/>
      <c r="B52" s="69"/>
      <c r="C52" s="69"/>
      <c r="D52" s="69"/>
      <c r="E52" s="69"/>
      <c r="F52" s="69"/>
      <c r="G52" s="69"/>
      <c r="H52" s="69"/>
      <c r="I52" s="69"/>
      <c r="J52" s="69"/>
      <c r="K52" s="69"/>
      <c r="L52" s="69"/>
      <c r="M52" s="69"/>
      <c r="N52" s="69"/>
      <c r="O52" s="69"/>
      <c r="P52" s="69"/>
      <c r="Q52" s="69"/>
      <c r="R52" s="69"/>
      <c r="S52" s="69"/>
      <c r="T52" s="69"/>
      <c r="U52" s="69"/>
      <c r="V52" s="69"/>
      <c r="W52" s="69"/>
      <c r="X52" s="69"/>
      <c r="Y52" s="69"/>
      <c r="Z52" s="69"/>
      <c r="AA52" s="69"/>
      <c r="AB52" s="69"/>
      <c r="AC52" s="69"/>
      <c r="AD52" s="69"/>
      <c r="AE52" s="69"/>
      <c r="AF52" s="69"/>
    </row>
    <row r="53" spans="1:32" ht="15.75" customHeight="1" x14ac:dyDescent="0.2">
      <c r="A53" s="69"/>
      <c r="B53" s="69"/>
      <c r="C53" s="69"/>
      <c r="D53" s="69"/>
      <c r="E53" s="69"/>
      <c r="F53" s="69"/>
      <c r="G53" s="69"/>
      <c r="H53" s="69"/>
      <c r="I53" s="69"/>
      <c r="J53" s="69"/>
      <c r="K53" s="69"/>
      <c r="L53" s="69"/>
      <c r="M53" s="69"/>
      <c r="N53" s="69"/>
      <c r="O53" s="69"/>
      <c r="P53" s="69"/>
      <c r="Q53" s="69"/>
      <c r="R53" s="69"/>
      <c r="S53" s="69"/>
      <c r="T53" s="69"/>
      <c r="U53" s="69"/>
      <c r="V53" s="69"/>
      <c r="W53" s="69"/>
      <c r="X53" s="69"/>
      <c r="Y53" s="69"/>
      <c r="Z53" s="69"/>
      <c r="AA53" s="69"/>
      <c r="AB53" s="69"/>
      <c r="AC53" s="69"/>
      <c r="AD53" s="69"/>
      <c r="AE53" s="69"/>
      <c r="AF53" s="69"/>
    </row>
    <row r="54" spans="1:32" ht="15.75" customHeight="1" x14ac:dyDescent="0.2">
      <c r="A54" s="69"/>
      <c r="B54" s="69"/>
      <c r="C54" s="69"/>
      <c r="D54" s="69"/>
      <c r="E54" s="69"/>
      <c r="F54" s="69"/>
      <c r="G54" s="69"/>
      <c r="H54" s="69"/>
      <c r="I54" s="69"/>
      <c r="J54" s="69"/>
      <c r="K54" s="69"/>
      <c r="L54" s="69"/>
      <c r="M54" s="69"/>
      <c r="N54" s="69"/>
      <c r="O54" s="69"/>
      <c r="P54" s="69"/>
      <c r="Q54" s="69"/>
      <c r="R54" s="69"/>
      <c r="S54" s="69"/>
      <c r="T54" s="69"/>
      <c r="U54" s="69"/>
      <c r="V54" s="69"/>
      <c r="W54" s="69"/>
      <c r="X54" s="69"/>
      <c r="Y54" s="69"/>
      <c r="Z54" s="69"/>
      <c r="AA54" s="69"/>
      <c r="AB54" s="69"/>
      <c r="AC54" s="69"/>
      <c r="AD54" s="69"/>
      <c r="AE54" s="69"/>
      <c r="AF54" s="69"/>
    </row>
    <row r="55" spans="1:32" ht="15.75" customHeight="1" x14ac:dyDescent="0.2">
      <c r="A55" s="69"/>
      <c r="B55" s="69"/>
      <c r="C55" s="69"/>
      <c r="D55" s="69"/>
      <c r="E55" s="69"/>
      <c r="F55" s="69"/>
      <c r="G55" s="69"/>
      <c r="H55" s="69"/>
      <c r="I55" s="69"/>
      <c r="J55" s="69"/>
      <c r="K55" s="69"/>
      <c r="L55" s="69"/>
      <c r="M55" s="69"/>
      <c r="N55" s="69"/>
      <c r="O55" s="69"/>
      <c r="P55" s="69"/>
      <c r="Q55" s="69"/>
      <c r="R55" s="69"/>
      <c r="S55" s="69"/>
      <c r="T55" s="69"/>
      <c r="U55" s="69"/>
      <c r="V55" s="69"/>
      <c r="W55" s="69"/>
      <c r="X55" s="69"/>
      <c r="Y55" s="69"/>
      <c r="Z55" s="69"/>
      <c r="AA55" s="69"/>
      <c r="AB55" s="69"/>
      <c r="AC55" s="69"/>
      <c r="AD55" s="69"/>
      <c r="AE55" s="69"/>
      <c r="AF55" s="69"/>
    </row>
    <row r="56" spans="1:32" ht="15.75" customHeight="1" x14ac:dyDescent="0.2">
      <c r="A56" s="69"/>
      <c r="B56" s="69"/>
      <c r="C56" s="69"/>
      <c r="D56" s="69"/>
      <c r="E56" s="69"/>
      <c r="F56" s="69"/>
      <c r="G56" s="69"/>
      <c r="H56" s="69"/>
      <c r="I56" s="69"/>
      <c r="J56" s="69"/>
      <c r="K56" s="69"/>
      <c r="L56" s="69"/>
      <c r="M56" s="69"/>
      <c r="N56" s="69"/>
      <c r="O56" s="69"/>
      <c r="P56" s="69"/>
      <c r="Q56" s="69"/>
      <c r="R56" s="69"/>
      <c r="S56" s="69"/>
      <c r="T56" s="69"/>
      <c r="U56" s="69"/>
      <c r="V56" s="69"/>
      <c r="W56" s="69"/>
      <c r="X56" s="69"/>
      <c r="Y56" s="69"/>
      <c r="Z56" s="69"/>
      <c r="AA56" s="69"/>
      <c r="AB56" s="69"/>
      <c r="AC56" s="69"/>
      <c r="AD56" s="69"/>
      <c r="AE56" s="69"/>
      <c r="AF56" s="69"/>
    </row>
    <row r="57" spans="1:32" ht="15.75" customHeight="1" x14ac:dyDescent="0.2">
      <c r="A57" s="69"/>
      <c r="B57" s="69"/>
      <c r="C57" s="69"/>
      <c r="D57" s="69"/>
      <c r="E57" s="69"/>
      <c r="F57" s="69"/>
      <c r="G57" s="69"/>
      <c r="H57" s="69"/>
      <c r="I57" s="69"/>
      <c r="J57" s="69"/>
      <c r="K57" s="69"/>
      <c r="L57" s="69"/>
      <c r="M57" s="69"/>
      <c r="N57" s="69"/>
      <c r="O57" s="69"/>
      <c r="P57" s="69"/>
      <c r="Q57" s="69"/>
      <c r="R57" s="69"/>
      <c r="S57" s="69"/>
      <c r="T57" s="69"/>
      <c r="U57" s="69"/>
      <c r="V57" s="69"/>
      <c r="W57" s="69"/>
      <c r="X57" s="69"/>
      <c r="Y57" s="69"/>
      <c r="Z57" s="69"/>
      <c r="AA57" s="69"/>
      <c r="AB57" s="69"/>
      <c r="AC57" s="69"/>
      <c r="AD57" s="69"/>
      <c r="AE57" s="69"/>
      <c r="AF57" s="69"/>
    </row>
    <row r="58" spans="1:32" ht="15.75" customHeight="1" x14ac:dyDescent="0.2">
      <c r="A58" s="69"/>
      <c r="B58" s="69"/>
      <c r="C58" s="69"/>
      <c r="D58" s="69"/>
      <c r="E58" s="69"/>
      <c r="F58" s="69"/>
      <c r="G58" s="69"/>
      <c r="H58" s="69"/>
      <c r="I58" s="69"/>
      <c r="J58" s="69"/>
      <c r="K58" s="69"/>
      <c r="L58" s="69"/>
      <c r="M58" s="69"/>
      <c r="N58" s="69"/>
      <c r="O58" s="69"/>
      <c r="P58" s="69"/>
      <c r="Q58" s="69"/>
      <c r="R58" s="69"/>
      <c r="S58" s="69"/>
      <c r="T58" s="69"/>
      <c r="U58" s="69"/>
      <c r="V58" s="69"/>
      <c r="W58" s="69"/>
      <c r="X58" s="69"/>
      <c r="Y58" s="69"/>
      <c r="Z58" s="69"/>
      <c r="AA58" s="69"/>
      <c r="AB58" s="69"/>
      <c r="AC58" s="69"/>
      <c r="AD58" s="69"/>
      <c r="AE58" s="69"/>
      <c r="AF58" s="69"/>
    </row>
    <row r="59" spans="1:32" ht="15.75" customHeight="1" x14ac:dyDescent="0.2">
      <c r="A59" s="69"/>
      <c r="B59" s="69"/>
      <c r="C59" s="69"/>
      <c r="D59" s="69"/>
      <c r="E59" s="69"/>
      <c r="F59" s="69"/>
      <c r="G59" s="69"/>
      <c r="H59" s="69"/>
      <c r="I59" s="69"/>
      <c r="J59" s="69"/>
      <c r="K59" s="69"/>
      <c r="L59" s="69"/>
      <c r="M59" s="69"/>
      <c r="N59" s="69"/>
      <c r="O59" s="69"/>
      <c r="P59" s="69"/>
      <c r="Q59" s="69"/>
      <c r="R59" s="69"/>
      <c r="S59" s="69"/>
      <c r="T59" s="69"/>
      <c r="U59" s="69"/>
      <c r="V59" s="69"/>
      <c r="W59" s="69"/>
      <c r="X59" s="69"/>
      <c r="Y59" s="69"/>
      <c r="Z59" s="69"/>
      <c r="AA59" s="69"/>
      <c r="AB59" s="69"/>
      <c r="AC59" s="69"/>
      <c r="AD59" s="69"/>
      <c r="AE59" s="69"/>
      <c r="AF59" s="69"/>
    </row>
    <row r="60" spans="1:32" ht="15.75" customHeight="1" x14ac:dyDescent="0.2">
      <c r="A60" s="69"/>
      <c r="B60" s="69"/>
      <c r="C60" s="69"/>
      <c r="D60" s="69"/>
      <c r="E60" s="69"/>
      <c r="F60" s="69"/>
      <c r="G60" s="69"/>
      <c r="H60" s="69"/>
      <c r="I60" s="69"/>
      <c r="J60" s="69"/>
      <c r="K60" s="69"/>
      <c r="L60" s="69"/>
      <c r="M60" s="69"/>
      <c r="N60" s="69"/>
      <c r="O60" s="69"/>
      <c r="P60" s="69"/>
      <c r="Q60" s="69"/>
      <c r="R60" s="69"/>
      <c r="S60" s="69"/>
      <c r="T60" s="69"/>
      <c r="U60" s="69"/>
      <c r="V60" s="69"/>
      <c r="W60" s="69"/>
      <c r="X60" s="69"/>
      <c r="Y60" s="69"/>
      <c r="Z60" s="69"/>
      <c r="AA60" s="69"/>
      <c r="AB60" s="69"/>
      <c r="AC60" s="69"/>
      <c r="AD60" s="69"/>
      <c r="AE60" s="69"/>
      <c r="AF60" s="69"/>
    </row>
    <row r="61" spans="1:32" ht="15.75" customHeight="1" x14ac:dyDescent="0.2">
      <c r="A61" s="69"/>
      <c r="B61" s="69"/>
      <c r="C61" s="69"/>
      <c r="D61" s="69"/>
      <c r="E61" s="69"/>
      <c r="F61" s="69"/>
      <c r="G61" s="69"/>
      <c r="H61" s="69"/>
      <c r="I61" s="69"/>
      <c r="J61" s="69"/>
      <c r="K61" s="69"/>
      <c r="L61" s="69"/>
      <c r="M61" s="69"/>
      <c r="N61" s="69"/>
      <c r="O61" s="69"/>
      <c r="P61" s="69"/>
      <c r="Q61" s="69"/>
      <c r="R61" s="69"/>
      <c r="S61" s="69"/>
      <c r="T61" s="69"/>
      <c r="U61" s="69"/>
      <c r="V61" s="69"/>
      <c r="W61" s="69"/>
      <c r="X61" s="69"/>
      <c r="Y61" s="69"/>
      <c r="Z61" s="69"/>
      <c r="AA61" s="69"/>
      <c r="AB61" s="69"/>
      <c r="AC61" s="69"/>
      <c r="AD61" s="69"/>
      <c r="AE61" s="69"/>
      <c r="AF61" s="69"/>
    </row>
    <row r="62" spans="1:32" ht="15.75" customHeight="1" x14ac:dyDescent="0.2">
      <c r="A62" s="69"/>
      <c r="B62" s="69"/>
      <c r="C62" s="69"/>
      <c r="D62" s="69"/>
      <c r="E62" s="69"/>
      <c r="F62" s="69"/>
      <c r="G62" s="69"/>
      <c r="H62" s="69"/>
      <c r="I62" s="69"/>
      <c r="J62" s="69"/>
      <c r="K62" s="69"/>
      <c r="L62" s="69"/>
      <c r="M62" s="69"/>
      <c r="N62" s="69"/>
      <c r="O62" s="69"/>
      <c r="P62" s="69"/>
      <c r="Q62" s="69"/>
      <c r="R62" s="69"/>
      <c r="S62" s="69"/>
      <c r="T62" s="69"/>
      <c r="U62" s="69"/>
      <c r="V62" s="69"/>
      <c r="W62" s="69"/>
      <c r="X62" s="69"/>
      <c r="Y62" s="69"/>
      <c r="Z62" s="69"/>
      <c r="AA62" s="69"/>
      <c r="AB62" s="69"/>
      <c r="AC62" s="69"/>
      <c r="AD62" s="69"/>
      <c r="AE62" s="69"/>
      <c r="AF62" s="69"/>
    </row>
    <row r="63" spans="1:32" ht="15.75" customHeight="1" x14ac:dyDescent="0.2">
      <c r="A63" s="69"/>
      <c r="B63" s="69"/>
      <c r="C63" s="69"/>
      <c r="D63" s="69"/>
      <c r="E63" s="69"/>
      <c r="F63" s="69"/>
      <c r="G63" s="69"/>
      <c r="H63" s="69"/>
      <c r="I63" s="69"/>
      <c r="J63" s="69"/>
      <c r="K63" s="69"/>
      <c r="L63" s="69"/>
      <c r="M63" s="69"/>
      <c r="N63" s="69"/>
      <c r="O63" s="69"/>
      <c r="P63" s="69"/>
      <c r="Q63" s="69"/>
      <c r="R63" s="69"/>
      <c r="S63" s="69"/>
      <c r="T63" s="69"/>
      <c r="U63" s="69"/>
      <c r="V63" s="69"/>
      <c r="W63" s="69"/>
      <c r="X63" s="69"/>
      <c r="Y63" s="69"/>
      <c r="Z63" s="69"/>
      <c r="AA63" s="69"/>
      <c r="AB63" s="69"/>
      <c r="AC63" s="69"/>
      <c r="AD63" s="69"/>
      <c r="AE63" s="69"/>
      <c r="AF63" s="69"/>
    </row>
    <row r="64" spans="1:32" ht="15.75" customHeight="1" x14ac:dyDescent="0.2">
      <c r="A64" s="69"/>
      <c r="B64" s="69"/>
      <c r="C64" s="69"/>
      <c r="D64" s="69"/>
      <c r="E64" s="69"/>
      <c r="F64" s="69"/>
      <c r="G64" s="69"/>
      <c r="H64" s="69"/>
      <c r="I64" s="69"/>
      <c r="J64" s="69"/>
      <c r="K64" s="69"/>
      <c r="L64" s="69"/>
      <c r="M64" s="69"/>
      <c r="N64" s="69"/>
      <c r="O64" s="69"/>
      <c r="P64" s="69"/>
      <c r="Q64" s="69"/>
      <c r="R64" s="69"/>
      <c r="S64" s="69"/>
      <c r="T64" s="69"/>
      <c r="U64" s="69"/>
      <c r="V64" s="69"/>
      <c r="W64" s="69"/>
      <c r="X64" s="69"/>
      <c r="Y64" s="69"/>
      <c r="Z64" s="69"/>
      <c r="AA64" s="69"/>
      <c r="AB64" s="69"/>
      <c r="AC64" s="69"/>
      <c r="AD64" s="69"/>
      <c r="AE64" s="69"/>
      <c r="AF64" s="69"/>
    </row>
    <row r="65" spans="1:32" ht="15.75" customHeight="1" x14ac:dyDescent="0.2">
      <c r="A65" s="69"/>
      <c r="B65" s="69"/>
      <c r="C65" s="69"/>
      <c r="D65" s="69"/>
      <c r="E65" s="69"/>
      <c r="F65" s="69"/>
      <c r="G65" s="69"/>
      <c r="H65" s="69"/>
      <c r="I65" s="69"/>
      <c r="J65" s="69"/>
      <c r="K65" s="69"/>
      <c r="L65" s="69"/>
      <c r="M65" s="69"/>
      <c r="N65" s="69"/>
      <c r="O65" s="69"/>
      <c r="P65" s="69"/>
      <c r="Q65" s="69"/>
      <c r="R65" s="69"/>
      <c r="S65" s="69"/>
      <c r="T65" s="69"/>
      <c r="U65" s="69"/>
      <c r="V65" s="69"/>
      <c r="W65" s="69"/>
      <c r="X65" s="69"/>
      <c r="Y65" s="69"/>
      <c r="Z65" s="69"/>
      <c r="AA65" s="69"/>
      <c r="AB65" s="69"/>
      <c r="AC65" s="69"/>
      <c r="AD65" s="69"/>
      <c r="AE65" s="69"/>
      <c r="AF65" s="69"/>
    </row>
    <row r="66" spans="1:32" ht="15.75" customHeight="1" x14ac:dyDescent="0.2">
      <c r="A66" s="69"/>
      <c r="B66" s="69"/>
      <c r="C66" s="69"/>
      <c r="D66" s="69"/>
      <c r="E66" s="69"/>
      <c r="F66" s="69"/>
      <c r="G66" s="69"/>
      <c r="H66" s="69"/>
      <c r="I66" s="69"/>
      <c r="J66" s="69"/>
      <c r="K66" s="69"/>
      <c r="L66" s="69"/>
      <c r="M66" s="69"/>
      <c r="N66" s="69"/>
      <c r="O66" s="69"/>
      <c r="P66" s="69"/>
      <c r="Q66" s="69"/>
      <c r="R66" s="69"/>
      <c r="S66" s="69"/>
      <c r="T66" s="69"/>
      <c r="U66" s="69"/>
      <c r="V66" s="69"/>
      <c r="W66" s="69"/>
      <c r="X66" s="69"/>
      <c r="Y66" s="69"/>
      <c r="Z66" s="69"/>
      <c r="AA66" s="69"/>
      <c r="AB66" s="69"/>
      <c r="AC66" s="69"/>
      <c r="AD66" s="69"/>
      <c r="AE66" s="69"/>
      <c r="AF66" s="69"/>
    </row>
    <row r="67" spans="1:32" ht="15.75" customHeight="1" x14ac:dyDescent="0.2">
      <c r="A67" s="69"/>
      <c r="B67" s="69"/>
      <c r="C67" s="69"/>
      <c r="D67" s="69"/>
      <c r="E67" s="69"/>
      <c r="F67" s="69"/>
      <c r="G67" s="69"/>
      <c r="H67" s="69"/>
      <c r="I67" s="69"/>
      <c r="J67" s="69"/>
      <c r="K67" s="69"/>
      <c r="L67" s="69"/>
      <c r="M67" s="69"/>
      <c r="N67" s="69"/>
      <c r="O67" s="69"/>
      <c r="P67" s="69"/>
      <c r="Q67" s="69"/>
      <c r="R67" s="69"/>
      <c r="S67" s="69"/>
      <c r="T67" s="69"/>
      <c r="U67" s="69"/>
      <c r="V67" s="69"/>
      <c r="W67" s="69"/>
      <c r="X67" s="69"/>
      <c r="Y67" s="69"/>
      <c r="Z67" s="69"/>
      <c r="AA67" s="69"/>
      <c r="AB67" s="69"/>
      <c r="AC67" s="69"/>
      <c r="AD67" s="69"/>
      <c r="AE67" s="69"/>
      <c r="AF67" s="69"/>
    </row>
    <row r="68" spans="1:32" ht="15.75" customHeight="1" x14ac:dyDescent="0.2">
      <c r="A68" s="69"/>
      <c r="B68" s="69"/>
      <c r="C68" s="69"/>
      <c r="D68" s="69"/>
      <c r="E68" s="69"/>
      <c r="F68" s="69"/>
      <c r="G68" s="69"/>
      <c r="H68" s="69"/>
      <c r="I68" s="69"/>
      <c r="J68" s="69"/>
      <c r="K68" s="69"/>
      <c r="L68" s="69"/>
      <c r="M68" s="69"/>
      <c r="N68" s="69"/>
      <c r="O68" s="69"/>
      <c r="P68" s="69"/>
      <c r="Q68" s="69"/>
      <c r="R68" s="69"/>
      <c r="S68" s="69"/>
      <c r="T68" s="69"/>
      <c r="U68" s="69"/>
      <c r="V68" s="69"/>
      <c r="W68" s="69"/>
      <c r="X68" s="69"/>
      <c r="Y68" s="69"/>
      <c r="Z68" s="69"/>
      <c r="AA68" s="69"/>
      <c r="AB68" s="69"/>
      <c r="AC68" s="69"/>
      <c r="AD68" s="69"/>
      <c r="AE68" s="69"/>
      <c r="AF68" s="69"/>
    </row>
    <row r="69" spans="1:32" ht="15.75" customHeight="1" x14ac:dyDescent="0.2">
      <c r="A69" s="69"/>
      <c r="B69" s="69"/>
      <c r="C69" s="69"/>
      <c r="D69" s="69"/>
      <c r="E69" s="69"/>
      <c r="F69" s="69"/>
      <c r="G69" s="69"/>
      <c r="H69" s="69"/>
      <c r="I69" s="69"/>
      <c r="J69" s="69"/>
      <c r="K69" s="69"/>
      <c r="L69" s="69"/>
      <c r="M69" s="69"/>
      <c r="N69" s="69"/>
      <c r="O69" s="69"/>
      <c r="P69" s="69"/>
      <c r="Q69" s="69"/>
      <c r="R69" s="69"/>
      <c r="S69" s="69"/>
      <c r="T69" s="69"/>
      <c r="U69" s="69"/>
      <c r="V69" s="69"/>
      <c r="W69" s="69"/>
      <c r="X69" s="69"/>
      <c r="Y69" s="69"/>
      <c r="Z69" s="69"/>
      <c r="AA69" s="69"/>
      <c r="AB69" s="69"/>
      <c r="AC69" s="69"/>
      <c r="AD69" s="69"/>
      <c r="AE69" s="69"/>
      <c r="AF69" s="69"/>
    </row>
    <row r="70" spans="1:32" ht="15.75" customHeight="1" x14ac:dyDescent="0.2">
      <c r="A70" s="69"/>
      <c r="B70" s="69"/>
      <c r="C70" s="69"/>
      <c r="D70" s="69"/>
      <c r="E70" s="69"/>
      <c r="F70" s="69"/>
      <c r="G70" s="69"/>
      <c r="H70" s="69"/>
      <c r="I70" s="69"/>
      <c r="J70" s="69"/>
      <c r="K70" s="69"/>
      <c r="L70" s="69"/>
      <c r="M70" s="69"/>
      <c r="N70" s="69"/>
      <c r="O70" s="69"/>
      <c r="P70" s="69"/>
      <c r="Q70" s="69"/>
      <c r="R70" s="69"/>
      <c r="S70" s="69"/>
      <c r="T70" s="69"/>
      <c r="U70" s="69"/>
      <c r="V70" s="69"/>
      <c r="W70" s="69"/>
      <c r="X70" s="69"/>
      <c r="Y70" s="69"/>
      <c r="Z70" s="69"/>
      <c r="AA70" s="69"/>
      <c r="AB70" s="69"/>
      <c r="AC70" s="69"/>
      <c r="AD70" s="69"/>
      <c r="AE70" s="69"/>
      <c r="AF70" s="69"/>
    </row>
    <row r="71" spans="1:32" ht="15.75" customHeight="1" x14ac:dyDescent="0.2">
      <c r="A71" s="69"/>
      <c r="B71" s="69"/>
      <c r="C71" s="69"/>
      <c r="D71" s="69"/>
      <c r="E71" s="69"/>
      <c r="F71" s="69"/>
      <c r="G71" s="69"/>
      <c r="H71" s="69"/>
      <c r="I71" s="69"/>
      <c r="J71" s="69"/>
      <c r="K71" s="69"/>
      <c r="L71" s="69"/>
      <c r="M71" s="69"/>
      <c r="N71" s="69"/>
      <c r="O71" s="69"/>
      <c r="P71" s="69"/>
      <c r="Q71" s="69"/>
      <c r="R71" s="69"/>
      <c r="S71" s="69"/>
      <c r="T71" s="69"/>
      <c r="U71" s="69"/>
      <c r="V71" s="69"/>
      <c r="W71" s="69"/>
      <c r="X71" s="69"/>
      <c r="Y71" s="69"/>
      <c r="Z71" s="69"/>
      <c r="AA71" s="69"/>
      <c r="AB71" s="69"/>
      <c r="AC71" s="69"/>
      <c r="AD71" s="69"/>
      <c r="AE71" s="69"/>
      <c r="AF71" s="69"/>
    </row>
    <row r="72" spans="1:32" ht="15.75" customHeight="1" x14ac:dyDescent="0.2">
      <c r="A72" s="69"/>
      <c r="B72" s="69"/>
      <c r="C72" s="69"/>
      <c r="D72" s="69"/>
      <c r="E72" s="69"/>
      <c r="F72" s="69"/>
      <c r="G72" s="69"/>
      <c r="H72" s="69"/>
      <c r="I72" s="69"/>
      <c r="J72" s="69"/>
      <c r="K72" s="69"/>
      <c r="L72" s="69"/>
      <c r="M72" s="69"/>
      <c r="N72" s="69"/>
      <c r="O72" s="69"/>
      <c r="P72" s="69"/>
      <c r="Q72" s="69"/>
      <c r="R72" s="69"/>
      <c r="S72" s="69"/>
      <c r="T72" s="69"/>
      <c r="U72" s="69"/>
      <c r="V72" s="69"/>
      <c r="W72" s="69"/>
      <c r="X72" s="69"/>
      <c r="Y72" s="69"/>
      <c r="Z72" s="69"/>
      <c r="AA72" s="69"/>
      <c r="AB72" s="69"/>
      <c r="AC72" s="69"/>
      <c r="AD72" s="69"/>
      <c r="AE72" s="69"/>
      <c r="AF72" s="69"/>
    </row>
    <row r="73" spans="1:32" ht="15.75" customHeight="1" x14ac:dyDescent="0.2">
      <c r="A73" s="69"/>
      <c r="B73" s="69"/>
      <c r="C73" s="69"/>
      <c r="D73" s="69"/>
      <c r="E73" s="69"/>
      <c r="F73" s="69"/>
      <c r="G73" s="69"/>
      <c r="H73" s="69"/>
      <c r="I73" s="69"/>
      <c r="J73" s="69"/>
      <c r="K73" s="69"/>
      <c r="L73" s="69"/>
      <c r="M73" s="69"/>
      <c r="N73" s="69"/>
      <c r="O73" s="69"/>
      <c r="P73" s="69"/>
      <c r="Q73" s="69"/>
      <c r="R73" s="69"/>
      <c r="S73" s="69"/>
      <c r="T73" s="69"/>
      <c r="U73" s="69"/>
      <c r="V73" s="69"/>
      <c r="W73" s="69"/>
      <c r="X73" s="69"/>
      <c r="Y73" s="69"/>
      <c r="Z73" s="69"/>
      <c r="AA73" s="69"/>
      <c r="AB73" s="69"/>
      <c r="AC73" s="69"/>
      <c r="AD73" s="69"/>
      <c r="AE73" s="69"/>
      <c r="AF73" s="69"/>
    </row>
    <row r="74" spans="1:32" ht="15.75" customHeight="1" x14ac:dyDescent="0.2">
      <c r="A74" s="69"/>
      <c r="B74" s="69"/>
      <c r="C74" s="69"/>
      <c r="D74" s="69"/>
      <c r="E74" s="69"/>
      <c r="F74" s="69"/>
      <c r="G74" s="69"/>
      <c r="H74" s="69"/>
      <c r="I74" s="69"/>
      <c r="J74" s="69"/>
      <c r="K74" s="69"/>
      <c r="L74" s="69"/>
      <c r="M74" s="69"/>
      <c r="N74" s="69"/>
      <c r="O74" s="69"/>
      <c r="P74" s="69"/>
      <c r="Q74" s="69"/>
      <c r="R74" s="69"/>
      <c r="S74" s="69"/>
      <c r="T74" s="69"/>
      <c r="U74" s="69"/>
      <c r="V74" s="69"/>
      <c r="W74" s="69"/>
      <c r="X74" s="69"/>
      <c r="Y74" s="69"/>
      <c r="Z74" s="69"/>
      <c r="AA74" s="69"/>
      <c r="AB74" s="69"/>
      <c r="AC74" s="69"/>
      <c r="AD74" s="69"/>
      <c r="AE74" s="69"/>
      <c r="AF74" s="69"/>
    </row>
    <row r="75" spans="1:32" ht="15.75" customHeight="1" x14ac:dyDescent="0.2">
      <c r="A75" s="69"/>
      <c r="B75" s="69"/>
      <c r="C75" s="69"/>
      <c r="D75" s="69"/>
      <c r="E75" s="69"/>
      <c r="F75" s="69"/>
      <c r="G75" s="69"/>
      <c r="H75" s="69"/>
      <c r="I75" s="69"/>
      <c r="J75" s="69"/>
      <c r="K75" s="69"/>
      <c r="L75" s="69"/>
      <c r="M75" s="69"/>
      <c r="N75" s="69"/>
      <c r="O75" s="69"/>
      <c r="P75" s="69"/>
      <c r="Q75" s="69"/>
      <c r="R75" s="69"/>
      <c r="S75" s="69"/>
      <c r="T75" s="69"/>
      <c r="U75" s="69"/>
      <c r="V75" s="69"/>
      <c r="W75" s="69"/>
      <c r="X75" s="69"/>
      <c r="Y75" s="69"/>
      <c r="Z75" s="69"/>
      <c r="AA75" s="69"/>
      <c r="AB75" s="69"/>
      <c r="AC75" s="69"/>
      <c r="AD75" s="69"/>
      <c r="AE75" s="69"/>
      <c r="AF75" s="69"/>
    </row>
    <row r="76" spans="1:32" ht="15.75" customHeight="1" x14ac:dyDescent="0.2">
      <c r="A76" s="69"/>
      <c r="B76" s="69"/>
      <c r="C76" s="69"/>
      <c r="D76" s="69"/>
      <c r="E76" s="69"/>
      <c r="F76" s="69"/>
      <c r="G76" s="69"/>
      <c r="H76" s="69"/>
      <c r="I76" s="69"/>
      <c r="J76" s="69"/>
      <c r="K76" s="69"/>
      <c r="L76" s="69"/>
      <c r="M76" s="69"/>
      <c r="N76" s="69"/>
      <c r="O76" s="69"/>
      <c r="P76" s="69"/>
      <c r="Q76" s="69"/>
      <c r="R76" s="69"/>
      <c r="S76" s="69"/>
      <c r="T76" s="69"/>
      <c r="U76" s="69"/>
      <c r="V76" s="69"/>
      <c r="W76" s="69"/>
      <c r="X76" s="69"/>
      <c r="Y76" s="69"/>
      <c r="Z76" s="69"/>
      <c r="AA76" s="69"/>
      <c r="AB76" s="69"/>
      <c r="AC76" s="69"/>
      <c r="AD76" s="69"/>
      <c r="AE76" s="69"/>
      <c r="AF76" s="69"/>
    </row>
    <row r="77" spans="1:32" ht="15.75" customHeight="1" x14ac:dyDescent="0.2">
      <c r="A77" s="69"/>
      <c r="B77" s="69"/>
      <c r="C77" s="69"/>
      <c r="D77" s="69"/>
      <c r="E77" s="69"/>
      <c r="F77" s="69"/>
      <c r="G77" s="69"/>
      <c r="H77" s="69"/>
      <c r="I77" s="69"/>
      <c r="J77" s="69"/>
      <c r="K77" s="69"/>
      <c r="L77" s="69"/>
      <c r="M77" s="69"/>
      <c r="N77" s="69"/>
      <c r="O77" s="69"/>
      <c r="P77" s="69"/>
      <c r="Q77" s="69"/>
      <c r="R77" s="69"/>
      <c r="S77" s="69"/>
      <c r="T77" s="69"/>
      <c r="U77" s="69"/>
      <c r="V77" s="69"/>
      <c r="W77" s="69"/>
      <c r="X77" s="69"/>
      <c r="Y77" s="69"/>
      <c r="Z77" s="69"/>
      <c r="AA77" s="69"/>
      <c r="AB77" s="69"/>
      <c r="AC77" s="69"/>
      <c r="AD77" s="69"/>
      <c r="AE77" s="69"/>
      <c r="AF77" s="69"/>
    </row>
    <row r="78" spans="1:32" ht="15.75" customHeight="1" x14ac:dyDescent="0.2">
      <c r="A78" s="69"/>
      <c r="B78" s="69"/>
      <c r="C78" s="69"/>
      <c r="D78" s="69"/>
      <c r="E78" s="69"/>
      <c r="F78" s="69"/>
      <c r="G78" s="69"/>
      <c r="H78" s="69"/>
      <c r="I78" s="69"/>
      <c r="J78" s="69"/>
      <c r="K78" s="69"/>
      <c r="L78" s="69"/>
      <c r="M78" s="69"/>
      <c r="N78" s="69"/>
      <c r="O78" s="69"/>
      <c r="P78" s="69"/>
      <c r="Q78" s="69"/>
      <c r="R78" s="69"/>
      <c r="S78" s="69"/>
      <c r="T78" s="69"/>
      <c r="U78" s="69"/>
      <c r="V78" s="69"/>
      <c r="W78" s="69"/>
      <c r="X78" s="69"/>
      <c r="Y78" s="69"/>
      <c r="Z78" s="69"/>
      <c r="AA78" s="69"/>
      <c r="AB78" s="69"/>
      <c r="AC78" s="69"/>
      <c r="AD78" s="69"/>
      <c r="AE78" s="69"/>
      <c r="AF78" s="69"/>
    </row>
    <row r="79" spans="1:32" ht="15.75" customHeight="1" x14ac:dyDescent="0.2">
      <c r="A79" s="69"/>
      <c r="B79" s="69"/>
      <c r="C79" s="69"/>
      <c r="D79" s="69"/>
      <c r="E79" s="69"/>
      <c r="F79" s="69"/>
      <c r="G79" s="69"/>
      <c r="H79" s="69"/>
      <c r="I79" s="69"/>
      <c r="J79" s="69"/>
      <c r="K79" s="69"/>
      <c r="L79" s="69"/>
      <c r="M79" s="69"/>
      <c r="N79" s="69"/>
      <c r="O79" s="69"/>
      <c r="P79" s="69"/>
      <c r="Q79" s="69"/>
      <c r="R79" s="69"/>
      <c r="S79" s="69"/>
      <c r="T79" s="69"/>
      <c r="U79" s="69"/>
      <c r="V79" s="69"/>
      <c r="W79" s="69"/>
      <c r="X79" s="69"/>
      <c r="Y79" s="69"/>
      <c r="Z79" s="69"/>
      <c r="AA79" s="69"/>
      <c r="AB79" s="69"/>
      <c r="AC79" s="69"/>
      <c r="AD79" s="69"/>
      <c r="AE79" s="69"/>
      <c r="AF79" s="69"/>
    </row>
    <row r="80" spans="1:32" ht="15.75" customHeight="1" x14ac:dyDescent="0.2">
      <c r="A80" s="69"/>
      <c r="B80" s="69"/>
      <c r="C80" s="69"/>
      <c r="D80" s="69"/>
      <c r="E80" s="69"/>
      <c r="F80" s="69"/>
      <c r="G80" s="69"/>
      <c r="H80" s="69"/>
      <c r="I80" s="69"/>
      <c r="J80" s="69"/>
      <c r="K80" s="69"/>
      <c r="L80" s="69"/>
      <c r="M80" s="69"/>
      <c r="N80" s="69"/>
      <c r="O80" s="69"/>
      <c r="P80" s="69"/>
      <c r="Q80" s="69"/>
      <c r="R80" s="69"/>
      <c r="S80" s="69"/>
      <c r="T80" s="69"/>
      <c r="U80" s="69"/>
      <c r="V80" s="69"/>
      <c r="W80" s="69"/>
      <c r="X80" s="69"/>
      <c r="Y80" s="69"/>
      <c r="Z80" s="69"/>
      <c r="AA80" s="69"/>
      <c r="AB80" s="69"/>
      <c r="AC80" s="69"/>
      <c r="AD80" s="69"/>
      <c r="AE80" s="69"/>
      <c r="AF80" s="69"/>
    </row>
    <row r="81" spans="1:32" ht="15.75" customHeight="1" x14ac:dyDescent="0.2">
      <c r="A81" s="69"/>
      <c r="B81" s="69"/>
      <c r="C81" s="69"/>
      <c r="D81" s="69"/>
      <c r="E81" s="69"/>
      <c r="F81" s="69"/>
      <c r="G81" s="69"/>
      <c r="H81" s="69"/>
      <c r="I81" s="69"/>
      <c r="J81" s="69"/>
      <c r="K81" s="69"/>
      <c r="L81" s="69"/>
      <c r="M81" s="69"/>
      <c r="N81" s="69"/>
      <c r="O81" s="69"/>
      <c r="P81" s="69"/>
      <c r="Q81" s="69"/>
      <c r="R81" s="69"/>
      <c r="S81" s="69"/>
      <c r="T81" s="69"/>
      <c r="U81" s="69"/>
      <c r="V81" s="69"/>
      <c r="W81" s="69"/>
      <c r="X81" s="69"/>
      <c r="Y81" s="69"/>
      <c r="Z81" s="69"/>
      <c r="AA81" s="69"/>
      <c r="AB81" s="69"/>
      <c r="AC81" s="69"/>
      <c r="AD81" s="69"/>
      <c r="AE81" s="69"/>
      <c r="AF81" s="69"/>
    </row>
    <row r="82" spans="1:32" ht="15.75" customHeight="1" x14ac:dyDescent="0.2">
      <c r="A82" s="69"/>
      <c r="B82" s="69"/>
      <c r="C82" s="69"/>
      <c r="D82" s="69"/>
      <c r="E82" s="69"/>
      <c r="F82" s="69"/>
      <c r="G82" s="69"/>
      <c r="H82" s="69"/>
      <c r="I82" s="69"/>
      <c r="J82" s="69"/>
      <c r="K82" s="69"/>
      <c r="L82" s="69"/>
      <c r="M82" s="69"/>
      <c r="N82" s="69"/>
      <c r="O82" s="69"/>
      <c r="P82" s="69"/>
      <c r="Q82" s="69"/>
      <c r="R82" s="69"/>
      <c r="S82" s="69"/>
      <c r="T82" s="69"/>
      <c r="U82" s="69"/>
      <c r="V82" s="69"/>
      <c r="W82" s="69"/>
      <c r="X82" s="69"/>
      <c r="Y82" s="69"/>
      <c r="Z82" s="69"/>
      <c r="AA82" s="69"/>
      <c r="AB82" s="69"/>
      <c r="AC82" s="69"/>
      <c r="AD82" s="69"/>
      <c r="AE82" s="69"/>
      <c r="AF82" s="69"/>
    </row>
    <row r="83" spans="1:32" ht="15.75" customHeight="1" x14ac:dyDescent="0.2">
      <c r="A83" s="69"/>
      <c r="B83" s="69"/>
      <c r="C83" s="69"/>
      <c r="D83" s="69"/>
      <c r="E83" s="69"/>
      <c r="F83" s="69"/>
      <c r="G83" s="69"/>
      <c r="H83" s="69"/>
      <c r="I83" s="69"/>
      <c r="J83" s="69"/>
      <c r="K83" s="69"/>
      <c r="L83" s="69"/>
      <c r="M83" s="69"/>
      <c r="N83" s="69"/>
      <c r="O83" s="69"/>
      <c r="P83" s="69"/>
      <c r="Q83" s="69"/>
      <c r="R83" s="69"/>
      <c r="S83" s="69"/>
      <c r="T83" s="69"/>
      <c r="U83" s="69"/>
      <c r="V83" s="69"/>
      <c r="W83" s="69"/>
      <c r="X83" s="69"/>
      <c r="Y83" s="69"/>
      <c r="Z83" s="69"/>
      <c r="AA83" s="69"/>
      <c r="AB83" s="69"/>
      <c r="AC83" s="69"/>
      <c r="AD83" s="69"/>
      <c r="AE83" s="69"/>
      <c r="AF83" s="69"/>
    </row>
    <row r="84" spans="1:32" ht="15.75" customHeight="1" x14ac:dyDescent="0.2">
      <c r="A84" s="69"/>
      <c r="B84" s="69"/>
      <c r="C84" s="69"/>
      <c r="D84" s="69"/>
      <c r="E84" s="69"/>
      <c r="F84" s="69"/>
      <c r="G84" s="69"/>
      <c r="H84" s="69"/>
      <c r="I84" s="69"/>
      <c r="J84" s="69"/>
      <c r="K84" s="69"/>
      <c r="L84" s="69"/>
      <c r="M84" s="69"/>
      <c r="N84" s="69"/>
      <c r="O84" s="69"/>
      <c r="P84" s="69"/>
      <c r="Q84" s="69"/>
      <c r="R84" s="69"/>
      <c r="S84" s="69"/>
      <c r="T84" s="69"/>
      <c r="U84" s="69"/>
      <c r="V84" s="69"/>
      <c r="W84" s="69"/>
      <c r="X84" s="69"/>
      <c r="Y84" s="69"/>
      <c r="Z84" s="69"/>
      <c r="AA84" s="69"/>
      <c r="AB84" s="69"/>
      <c r="AC84" s="69"/>
      <c r="AD84" s="69"/>
      <c r="AE84" s="69"/>
      <c r="AF84" s="69"/>
    </row>
    <row r="85" spans="1:32" ht="15.75" customHeight="1" x14ac:dyDescent="0.2">
      <c r="A85" s="69"/>
      <c r="B85" s="69"/>
      <c r="C85" s="69"/>
      <c r="D85" s="69"/>
      <c r="E85" s="69"/>
      <c r="F85" s="69"/>
      <c r="G85" s="69"/>
      <c r="H85" s="69"/>
      <c r="I85" s="69"/>
      <c r="J85" s="69"/>
      <c r="K85" s="69"/>
      <c r="L85" s="69"/>
      <c r="M85" s="69"/>
      <c r="N85" s="69"/>
      <c r="O85" s="69"/>
      <c r="P85" s="69"/>
      <c r="Q85" s="69"/>
      <c r="R85" s="69"/>
      <c r="S85" s="69"/>
      <c r="T85" s="69"/>
      <c r="U85" s="69"/>
      <c r="V85" s="69"/>
      <c r="W85" s="69"/>
      <c r="X85" s="69"/>
      <c r="Y85" s="69"/>
      <c r="Z85" s="69"/>
      <c r="AA85" s="69"/>
      <c r="AB85" s="69"/>
      <c r="AC85" s="69"/>
      <c r="AD85" s="69"/>
      <c r="AE85" s="69"/>
      <c r="AF85" s="69"/>
    </row>
    <row r="86" spans="1:32" ht="15.75" customHeight="1" x14ac:dyDescent="0.2">
      <c r="A86" s="69"/>
      <c r="B86" s="69"/>
      <c r="C86" s="69"/>
      <c r="D86" s="69"/>
      <c r="E86" s="69"/>
      <c r="F86" s="69"/>
      <c r="G86" s="69"/>
      <c r="H86" s="69"/>
      <c r="I86" s="69"/>
      <c r="J86" s="69"/>
      <c r="K86" s="69"/>
      <c r="L86" s="69"/>
      <c r="M86" s="69"/>
      <c r="N86" s="69"/>
      <c r="O86" s="69"/>
      <c r="P86" s="69"/>
      <c r="Q86" s="69"/>
      <c r="R86" s="69"/>
      <c r="S86" s="69"/>
      <c r="T86" s="69"/>
      <c r="U86" s="69"/>
      <c r="V86" s="69"/>
      <c r="W86" s="69"/>
      <c r="X86" s="69"/>
      <c r="Y86" s="69"/>
      <c r="Z86" s="69"/>
      <c r="AA86" s="69"/>
      <c r="AB86" s="69"/>
      <c r="AC86" s="69"/>
      <c r="AD86" s="69"/>
      <c r="AE86" s="69"/>
      <c r="AF86" s="69"/>
    </row>
    <row r="87" spans="1:32" ht="15.75" customHeight="1" x14ac:dyDescent="0.2">
      <c r="A87" s="69"/>
      <c r="B87" s="69"/>
      <c r="C87" s="69"/>
      <c r="D87" s="69"/>
      <c r="E87" s="69"/>
      <c r="F87" s="69"/>
      <c r="G87" s="69"/>
      <c r="H87" s="69"/>
      <c r="I87" s="69"/>
      <c r="J87" s="69"/>
      <c r="K87" s="69"/>
      <c r="L87" s="69"/>
      <c r="M87" s="69"/>
      <c r="N87" s="69"/>
      <c r="O87" s="69"/>
      <c r="P87" s="69"/>
      <c r="Q87" s="69"/>
      <c r="R87" s="69"/>
      <c r="S87" s="69"/>
      <c r="T87" s="69"/>
      <c r="U87" s="69"/>
      <c r="V87" s="69"/>
      <c r="W87" s="69"/>
      <c r="X87" s="69"/>
      <c r="Y87" s="69"/>
      <c r="Z87" s="69"/>
      <c r="AA87" s="69"/>
      <c r="AB87" s="69"/>
      <c r="AC87" s="69"/>
      <c r="AD87" s="69"/>
      <c r="AE87" s="69"/>
      <c r="AF87" s="69"/>
    </row>
    <row r="88" spans="1:32" ht="15.75" customHeight="1" x14ac:dyDescent="0.2">
      <c r="A88" s="69"/>
      <c r="B88" s="69"/>
      <c r="C88" s="69"/>
      <c r="D88" s="69"/>
      <c r="E88" s="69"/>
      <c r="F88" s="69"/>
      <c r="G88" s="69"/>
      <c r="H88" s="69"/>
      <c r="I88" s="69"/>
      <c r="J88" s="69"/>
      <c r="K88" s="69"/>
      <c r="L88" s="69"/>
      <c r="M88" s="69"/>
      <c r="N88" s="69"/>
      <c r="O88" s="69"/>
      <c r="P88" s="69"/>
      <c r="Q88" s="69"/>
      <c r="R88" s="69"/>
      <c r="S88" s="69"/>
      <c r="T88" s="69"/>
      <c r="U88" s="69"/>
      <c r="V88" s="69"/>
      <c r="W88" s="69"/>
      <c r="X88" s="69"/>
      <c r="Y88" s="69"/>
      <c r="Z88" s="69"/>
      <c r="AA88" s="69"/>
      <c r="AB88" s="69"/>
      <c r="AC88" s="69"/>
      <c r="AD88" s="69"/>
      <c r="AE88" s="69"/>
      <c r="AF88" s="69"/>
    </row>
    <row r="89" spans="1:32" ht="15.75" customHeight="1" x14ac:dyDescent="0.2">
      <c r="A89" s="69"/>
      <c r="B89" s="69"/>
      <c r="C89" s="69"/>
      <c r="D89" s="69"/>
      <c r="E89" s="69"/>
      <c r="F89" s="69"/>
      <c r="G89" s="69"/>
      <c r="H89" s="69"/>
      <c r="I89" s="69"/>
      <c r="J89" s="69"/>
      <c r="K89" s="69"/>
      <c r="L89" s="69"/>
      <c r="M89" s="69"/>
      <c r="N89" s="69"/>
      <c r="O89" s="69"/>
      <c r="P89" s="69"/>
      <c r="Q89" s="69"/>
      <c r="R89" s="69"/>
      <c r="S89" s="69"/>
      <c r="T89" s="69"/>
      <c r="U89" s="69"/>
      <c r="V89" s="69"/>
      <c r="W89" s="69"/>
      <c r="X89" s="69"/>
      <c r="Y89" s="69"/>
      <c r="Z89" s="69"/>
      <c r="AA89" s="69"/>
      <c r="AB89" s="69"/>
      <c r="AC89" s="69"/>
      <c r="AD89" s="69"/>
      <c r="AE89" s="69"/>
      <c r="AF89" s="69"/>
    </row>
    <row r="90" spans="1:32" ht="15.75" customHeight="1" x14ac:dyDescent="0.2">
      <c r="A90" s="69"/>
      <c r="B90" s="69"/>
      <c r="C90" s="69"/>
      <c r="D90" s="69"/>
      <c r="E90" s="69"/>
      <c r="F90" s="69"/>
      <c r="G90" s="69"/>
      <c r="H90" s="69"/>
      <c r="I90" s="69"/>
      <c r="J90" s="69"/>
      <c r="K90" s="69"/>
      <c r="L90" s="69"/>
      <c r="M90" s="69"/>
      <c r="N90" s="69"/>
      <c r="O90" s="69"/>
      <c r="P90" s="69"/>
      <c r="Q90" s="69"/>
      <c r="R90" s="69"/>
      <c r="S90" s="69"/>
      <c r="T90" s="69"/>
      <c r="U90" s="69"/>
      <c r="V90" s="69"/>
      <c r="W90" s="69"/>
      <c r="X90" s="69"/>
      <c r="Y90" s="69"/>
      <c r="Z90" s="69"/>
      <c r="AA90" s="69"/>
      <c r="AB90" s="69"/>
      <c r="AC90" s="69"/>
      <c r="AD90" s="69"/>
      <c r="AE90" s="69"/>
      <c r="AF90" s="69"/>
    </row>
    <row r="91" spans="1:32" ht="15.75" customHeight="1" x14ac:dyDescent="0.2">
      <c r="A91" s="69"/>
      <c r="B91" s="69"/>
      <c r="C91" s="69"/>
      <c r="D91" s="69"/>
      <c r="E91" s="69"/>
      <c r="F91" s="69"/>
      <c r="G91" s="69"/>
      <c r="H91" s="69"/>
      <c r="I91" s="69"/>
      <c r="J91" s="69"/>
      <c r="K91" s="69"/>
      <c r="L91" s="69"/>
      <c r="M91" s="69"/>
      <c r="N91" s="69"/>
      <c r="O91" s="69"/>
      <c r="P91" s="69"/>
      <c r="Q91" s="69"/>
      <c r="R91" s="69"/>
      <c r="S91" s="69"/>
      <c r="T91" s="69"/>
      <c r="U91" s="69"/>
      <c r="V91" s="69"/>
      <c r="W91" s="69"/>
      <c r="X91" s="69"/>
      <c r="Y91" s="69"/>
      <c r="Z91" s="69"/>
      <c r="AA91" s="69"/>
      <c r="AB91" s="69"/>
      <c r="AC91" s="69"/>
      <c r="AD91" s="69"/>
      <c r="AE91" s="69"/>
      <c r="AF91" s="69"/>
    </row>
    <row r="92" spans="1:32" ht="15.75" customHeight="1" x14ac:dyDescent="0.2">
      <c r="A92" s="69"/>
      <c r="B92" s="69"/>
      <c r="C92" s="69"/>
      <c r="D92" s="69"/>
      <c r="E92" s="69"/>
      <c r="F92" s="69"/>
      <c r="G92" s="69"/>
      <c r="H92" s="69"/>
      <c r="I92" s="69"/>
      <c r="J92" s="69"/>
      <c r="K92" s="69"/>
      <c r="L92" s="69"/>
      <c r="M92" s="69"/>
      <c r="N92" s="69"/>
      <c r="O92" s="69"/>
      <c r="P92" s="69"/>
      <c r="Q92" s="69"/>
      <c r="R92" s="69"/>
      <c r="S92" s="69"/>
      <c r="T92" s="69"/>
      <c r="U92" s="69"/>
      <c r="V92" s="69"/>
      <c r="W92" s="69"/>
      <c r="X92" s="69"/>
      <c r="Y92" s="69"/>
      <c r="Z92" s="69"/>
      <c r="AA92" s="69"/>
      <c r="AB92" s="69"/>
      <c r="AC92" s="69"/>
      <c r="AD92" s="69"/>
      <c r="AE92" s="69"/>
      <c r="AF92" s="69"/>
    </row>
    <row r="93" spans="1:32" ht="15.75" customHeight="1" x14ac:dyDescent="0.2">
      <c r="A93" s="69"/>
      <c r="B93" s="69"/>
      <c r="C93" s="69"/>
      <c r="D93" s="69"/>
      <c r="E93" s="69"/>
      <c r="F93" s="69"/>
      <c r="G93" s="69"/>
      <c r="H93" s="69"/>
      <c r="I93" s="69"/>
      <c r="J93" s="69"/>
      <c r="K93" s="69"/>
      <c r="L93" s="69"/>
      <c r="M93" s="69"/>
      <c r="N93" s="69"/>
      <c r="O93" s="69"/>
      <c r="P93" s="69"/>
      <c r="Q93" s="69"/>
      <c r="R93" s="69"/>
      <c r="S93" s="69"/>
      <c r="T93" s="69"/>
      <c r="U93" s="69"/>
      <c r="V93" s="69"/>
      <c r="W93" s="69"/>
      <c r="X93" s="69"/>
      <c r="Y93" s="69"/>
      <c r="Z93" s="69"/>
      <c r="AA93" s="69"/>
      <c r="AB93" s="69"/>
      <c r="AC93" s="69"/>
      <c r="AD93" s="69"/>
      <c r="AE93" s="69"/>
      <c r="AF93" s="69"/>
    </row>
    <row r="94" spans="1:32" ht="15.75" customHeight="1" x14ac:dyDescent="0.2">
      <c r="A94" s="69"/>
      <c r="B94" s="69"/>
      <c r="C94" s="69"/>
      <c r="D94" s="69"/>
      <c r="E94" s="69"/>
      <c r="F94" s="69"/>
      <c r="G94" s="69"/>
      <c r="H94" s="69"/>
      <c r="I94" s="69"/>
      <c r="J94" s="69"/>
      <c r="K94" s="69"/>
      <c r="L94" s="69"/>
      <c r="M94" s="69"/>
      <c r="N94" s="69"/>
      <c r="O94" s="69"/>
      <c r="P94" s="69"/>
      <c r="Q94" s="69"/>
      <c r="R94" s="69"/>
      <c r="S94" s="69"/>
      <c r="T94" s="69"/>
      <c r="U94" s="69"/>
      <c r="V94" s="69"/>
      <c r="W94" s="69"/>
      <c r="X94" s="69"/>
      <c r="Y94" s="69"/>
      <c r="Z94" s="69"/>
      <c r="AA94" s="69"/>
      <c r="AB94" s="69"/>
      <c r="AC94" s="69"/>
      <c r="AD94" s="69"/>
      <c r="AE94" s="69"/>
      <c r="AF94" s="69"/>
    </row>
    <row r="95" spans="1:32" ht="15.75" customHeight="1" x14ac:dyDescent="0.2">
      <c r="A95" s="69"/>
      <c r="B95" s="69"/>
      <c r="C95" s="69"/>
      <c r="D95" s="69"/>
      <c r="E95" s="69"/>
      <c r="F95" s="69"/>
      <c r="G95" s="69"/>
      <c r="H95" s="69"/>
      <c r="I95" s="69"/>
      <c r="J95" s="69"/>
      <c r="K95" s="69"/>
      <c r="L95" s="69"/>
      <c r="M95" s="69"/>
      <c r="N95" s="69"/>
      <c r="O95" s="69"/>
      <c r="P95" s="69"/>
      <c r="Q95" s="69"/>
      <c r="R95" s="69"/>
      <c r="S95" s="69"/>
      <c r="T95" s="69"/>
      <c r="U95" s="69"/>
      <c r="V95" s="69"/>
      <c r="W95" s="69"/>
      <c r="X95" s="69"/>
      <c r="Y95" s="69"/>
      <c r="Z95" s="69"/>
      <c r="AA95" s="69"/>
      <c r="AB95" s="69"/>
      <c r="AC95" s="69"/>
      <c r="AD95" s="69"/>
      <c r="AE95" s="69"/>
      <c r="AF95" s="69"/>
    </row>
    <row r="96" spans="1:32" ht="15.75" customHeight="1" x14ac:dyDescent="0.2">
      <c r="A96" s="69"/>
      <c r="B96" s="69"/>
      <c r="C96" s="69"/>
      <c r="D96" s="69"/>
      <c r="E96" s="69"/>
      <c r="F96" s="69"/>
      <c r="G96" s="69"/>
      <c r="H96" s="69"/>
      <c r="I96" s="69"/>
      <c r="J96" s="69"/>
      <c r="K96" s="69"/>
      <c r="L96" s="69"/>
      <c r="M96" s="69"/>
      <c r="N96" s="69"/>
      <c r="O96" s="69"/>
      <c r="P96" s="69"/>
      <c r="Q96" s="69"/>
      <c r="R96" s="69"/>
      <c r="S96" s="69"/>
      <c r="T96" s="69"/>
      <c r="U96" s="69"/>
      <c r="V96" s="69"/>
      <c r="W96" s="69"/>
      <c r="X96" s="69"/>
      <c r="Y96" s="69"/>
      <c r="Z96" s="69"/>
      <c r="AA96" s="69"/>
      <c r="AB96" s="69"/>
      <c r="AC96" s="69"/>
      <c r="AD96" s="69"/>
      <c r="AE96" s="69"/>
      <c r="AF96" s="69"/>
    </row>
    <row r="97" spans="1:32" ht="15.75" customHeight="1" x14ac:dyDescent="0.2">
      <c r="A97" s="69"/>
      <c r="B97" s="69"/>
      <c r="C97" s="69"/>
      <c r="D97" s="69"/>
      <c r="E97" s="69"/>
      <c r="F97" s="69"/>
      <c r="G97" s="69"/>
      <c r="H97" s="69"/>
      <c r="I97" s="69"/>
      <c r="J97" s="69"/>
      <c r="K97" s="69"/>
      <c r="L97" s="69"/>
      <c r="M97" s="69"/>
      <c r="N97" s="69"/>
      <c r="O97" s="69"/>
      <c r="P97" s="69"/>
      <c r="Q97" s="69"/>
      <c r="R97" s="69"/>
      <c r="S97" s="69"/>
      <c r="T97" s="69"/>
      <c r="U97" s="69"/>
      <c r="V97" s="69"/>
      <c r="W97" s="69"/>
      <c r="X97" s="69"/>
      <c r="Y97" s="69"/>
      <c r="Z97" s="69"/>
      <c r="AA97" s="69"/>
      <c r="AB97" s="69"/>
      <c r="AC97" s="69"/>
      <c r="AD97" s="69"/>
      <c r="AE97" s="69"/>
      <c r="AF97" s="69"/>
    </row>
    <row r="98" spans="1:32" ht="15.75" customHeight="1" x14ac:dyDescent="0.2">
      <c r="A98" s="69"/>
      <c r="B98" s="69"/>
      <c r="C98" s="69"/>
      <c r="D98" s="69"/>
      <c r="E98" s="69"/>
      <c r="F98" s="69"/>
      <c r="G98" s="69"/>
      <c r="H98" s="69"/>
      <c r="I98" s="69"/>
      <c r="J98" s="69"/>
      <c r="K98" s="69"/>
      <c r="L98" s="69"/>
      <c r="M98" s="69"/>
      <c r="N98" s="69"/>
      <c r="O98" s="69"/>
      <c r="P98" s="69"/>
      <c r="Q98" s="69"/>
      <c r="R98" s="69"/>
      <c r="S98" s="69"/>
      <c r="T98" s="69"/>
      <c r="U98" s="69"/>
      <c r="V98" s="69"/>
      <c r="W98" s="69"/>
      <c r="X98" s="69"/>
      <c r="Y98" s="69"/>
      <c r="Z98" s="69"/>
      <c r="AA98" s="69"/>
      <c r="AB98" s="69"/>
      <c r="AC98" s="69"/>
      <c r="AD98" s="69"/>
      <c r="AE98" s="69"/>
      <c r="AF98" s="69"/>
    </row>
    <row r="99" spans="1:32" ht="15.75" customHeight="1" x14ac:dyDescent="0.2">
      <c r="A99" s="69"/>
      <c r="B99" s="69"/>
      <c r="C99" s="69"/>
      <c r="D99" s="69"/>
      <c r="E99" s="69"/>
      <c r="F99" s="69"/>
      <c r="G99" s="69"/>
      <c r="H99" s="69"/>
      <c r="I99" s="69"/>
      <c r="J99" s="69"/>
      <c r="K99" s="69"/>
      <c r="L99" s="69"/>
      <c r="M99" s="69"/>
      <c r="N99" s="69"/>
      <c r="O99" s="69"/>
      <c r="P99" s="69"/>
      <c r="Q99" s="69"/>
      <c r="R99" s="69"/>
      <c r="S99" s="69"/>
      <c r="T99" s="69"/>
      <c r="U99" s="69"/>
      <c r="V99" s="69"/>
      <c r="W99" s="69"/>
      <c r="X99" s="69"/>
      <c r="Y99" s="69"/>
      <c r="Z99" s="69"/>
      <c r="AA99" s="69"/>
      <c r="AB99" s="69"/>
      <c r="AC99" s="69"/>
      <c r="AD99" s="69"/>
      <c r="AE99" s="69"/>
      <c r="AF99" s="69"/>
    </row>
    <row r="100" spans="1:32" ht="15.75" customHeight="1" x14ac:dyDescent="0.2">
      <c r="A100" s="69"/>
      <c r="B100" s="69"/>
      <c r="C100" s="69"/>
      <c r="D100" s="69"/>
      <c r="E100" s="69"/>
      <c r="F100" s="69"/>
      <c r="G100" s="69"/>
      <c r="H100" s="69"/>
      <c r="I100" s="69"/>
      <c r="J100" s="69"/>
      <c r="K100" s="69"/>
      <c r="L100" s="69"/>
      <c r="M100" s="69"/>
      <c r="N100" s="69"/>
      <c r="O100" s="69"/>
      <c r="P100" s="69"/>
      <c r="Q100" s="69"/>
      <c r="R100" s="69"/>
      <c r="S100" s="69"/>
      <c r="T100" s="69"/>
      <c r="U100" s="69"/>
      <c r="V100" s="69"/>
      <c r="W100" s="69"/>
      <c r="X100" s="69"/>
      <c r="Y100" s="69"/>
      <c r="Z100" s="69"/>
      <c r="AA100" s="69"/>
      <c r="AB100" s="69"/>
      <c r="AC100" s="69"/>
      <c r="AD100" s="69"/>
      <c r="AE100" s="69"/>
      <c r="AF100" s="69"/>
    </row>
    <row r="101" spans="1:32" ht="15.75" customHeight="1" x14ac:dyDescent="0.2">
      <c r="A101" s="69"/>
      <c r="B101" s="69"/>
      <c r="C101" s="69"/>
      <c r="D101" s="69"/>
      <c r="E101" s="69"/>
      <c r="F101" s="69"/>
      <c r="G101" s="69"/>
      <c r="H101" s="69"/>
      <c r="I101" s="69"/>
      <c r="J101" s="69"/>
      <c r="K101" s="69"/>
      <c r="L101" s="69"/>
      <c r="M101" s="69"/>
      <c r="N101" s="69"/>
      <c r="O101" s="69"/>
      <c r="P101" s="69"/>
      <c r="Q101" s="69"/>
      <c r="R101" s="69"/>
      <c r="S101" s="69"/>
      <c r="T101" s="69"/>
      <c r="U101" s="69"/>
      <c r="V101" s="69"/>
      <c r="W101" s="69"/>
      <c r="X101" s="69"/>
      <c r="Y101" s="69"/>
      <c r="Z101" s="69"/>
      <c r="AA101" s="69"/>
      <c r="AB101" s="69"/>
      <c r="AC101" s="69"/>
      <c r="AD101" s="69"/>
      <c r="AE101" s="69"/>
      <c r="AF101" s="69"/>
    </row>
    <row r="102" spans="1:32" ht="15.75" customHeight="1" x14ac:dyDescent="0.2">
      <c r="A102" s="69"/>
      <c r="B102" s="69"/>
      <c r="C102" s="69"/>
      <c r="D102" s="69"/>
      <c r="E102" s="69"/>
      <c r="F102" s="69"/>
      <c r="G102" s="69"/>
      <c r="H102" s="69"/>
      <c r="I102" s="69"/>
      <c r="J102" s="69"/>
      <c r="K102" s="69"/>
      <c r="L102" s="69"/>
      <c r="M102" s="69"/>
      <c r="N102" s="69"/>
      <c r="O102" s="69"/>
      <c r="P102" s="69"/>
      <c r="Q102" s="69"/>
      <c r="R102" s="69"/>
      <c r="S102" s="69"/>
      <c r="T102" s="69"/>
      <c r="U102" s="69"/>
      <c r="V102" s="69"/>
      <c r="W102" s="69"/>
      <c r="X102" s="69"/>
      <c r="Y102" s="69"/>
      <c r="Z102" s="69"/>
      <c r="AA102" s="69"/>
      <c r="AB102" s="69"/>
      <c r="AC102" s="69"/>
      <c r="AD102" s="69"/>
      <c r="AE102" s="69"/>
      <c r="AF102" s="69"/>
    </row>
    <row r="103" spans="1:32" ht="15.75" customHeight="1" x14ac:dyDescent="0.2">
      <c r="A103" s="69"/>
      <c r="B103" s="69"/>
      <c r="C103" s="69"/>
      <c r="D103" s="69"/>
      <c r="E103" s="69"/>
      <c r="F103" s="69"/>
      <c r="G103" s="69"/>
      <c r="H103" s="69"/>
      <c r="I103" s="69"/>
      <c r="J103" s="69"/>
      <c r="K103" s="69"/>
      <c r="L103" s="69"/>
      <c r="M103" s="69"/>
      <c r="N103" s="69"/>
      <c r="O103" s="69"/>
      <c r="P103" s="69"/>
      <c r="Q103" s="69"/>
      <c r="R103" s="69"/>
      <c r="S103" s="69"/>
      <c r="T103" s="69"/>
      <c r="U103" s="69"/>
      <c r="V103" s="69"/>
      <c r="W103" s="69"/>
      <c r="X103" s="69"/>
      <c r="Y103" s="69"/>
      <c r="Z103" s="69"/>
      <c r="AA103" s="69"/>
      <c r="AB103" s="69"/>
      <c r="AC103" s="69"/>
      <c r="AD103" s="69"/>
      <c r="AE103" s="69"/>
      <c r="AF103" s="69"/>
    </row>
    <row r="104" spans="1:32" ht="15.75" customHeight="1" x14ac:dyDescent="0.2">
      <c r="A104" s="69"/>
      <c r="B104" s="69"/>
      <c r="C104" s="69"/>
      <c r="D104" s="69"/>
      <c r="E104" s="69"/>
      <c r="F104" s="69"/>
      <c r="G104" s="69"/>
      <c r="H104" s="69"/>
      <c r="I104" s="69"/>
      <c r="J104" s="69"/>
      <c r="K104" s="69"/>
      <c r="L104" s="69"/>
      <c r="M104" s="69"/>
      <c r="N104" s="69"/>
      <c r="O104" s="69"/>
      <c r="P104" s="69"/>
      <c r="Q104" s="69"/>
      <c r="R104" s="69"/>
      <c r="S104" s="69"/>
      <c r="T104" s="69"/>
      <c r="U104" s="69"/>
      <c r="V104" s="69"/>
      <c r="W104" s="69"/>
      <c r="X104" s="69"/>
      <c r="Y104" s="69"/>
      <c r="Z104" s="69"/>
      <c r="AA104" s="69"/>
      <c r="AB104" s="69"/>
      <c r="AC104" s="69"/>
      <c r="AD104" s="69"/>
      <c r="AE104" s="69"/>
      <c r="AF104" s="69"/>
    </row>
    <row r="105" spans="1:32" ht="15.75" customHeight="1" x14ac:dyDescent="0.2">
      <c r="A105" s="69"/>
      <c r="B105" s="69"/>
      <c r="C105" s="69"/>
      <c r="D105" s="69"/>
      <c r="E105" s="69"/>
      <c r="F105" s="69"/>
      <c r="G105" s="69"/>
      <c r="H105" s="69"/>
      <c r="I105" s="69"/>
      <c r="J105" s="69"/>
      <c r="K105" s="69"/>
      <c r="L105" s="69"/>
      <c r="M105" s="69"/>
      <c r="N105" s="69"/>
      <c r="O105" s="69"/>
      <c r="P105" s="69"/>
      <c r="Q105" s="69"/>
      <c r="R105" s="69"/>
      <c r="S105" s="69"/>
      <c r="T105" s="69"/>
      <c r="U105" s="69"/>
      <c r="V105" s="69"/>
      <c r="W105" s="69"/>
      <c r="X105" s="69"/>
      <c r="Y105" s="69"/>
      <c r="Z105" s="69"/>
      <c r="AA105" s="69"/>
      <c r="AB105" s="69"/>
      <c r="AC105" s="69"/>
      <c r="AD105" s="69"/>
      <c r="AE105" s="69"/>
      <c r="AF105" s="69"/>
    </row>
    <row r="106" spans="1:32" ht="15.75" customHeight="1" x14ac:dyDescent="0.2">
      <c r="A106" s="69"/>
      <c r="B106" s="69"/>
      <c r="C106" s="69"/>
      <c r="D106" s="69"/>
      <c r="E106" s="69"/>
      <c r="F106" s="69"/>
      <c r="G106" s="69"/>
      <c r="H106" s="69"/>
      <c r="I106" s="69"/>
      <c r="J106" s="69"/>
      <c r="K106" s="69"/>
      <c r="L106" s="69"/>
      <c r="M106" s="69"/>
      <c r="N106" s="69"/>
      <c r="O106" s="69"/>
      <c r="P106" s="69"/>
      <c r="Q106" s="69"/>
      <c r="R106" s="69"/>
      <c r="S106" s="69"/>
      <c r="T106" s="69"/>
      <c r="U106" s="69"/>
      <c r="V106" s="69"/>
      <c r="W106" s="69"/>
      <c r="X106" s="69"/>
      <c r="Y106" s="69"/>
      <c r="Z106" s="69"/>
      <c r="AA106" s="69"/>
      <c r="AB106" s="69"/>
      <c r="AC106" s="69"/>
      <c r="AD106" s="69"/>
      <c r="AE106" s="69"/>
      <c r="AF106" s="69"/>
    </row>
    <row r="107" spans="1:32" ht="15.75" customHeight="1" x14ac:dyDescent="0.2">
      <c r="A107" s="69"/>
      <c r="B107" s="69"/>
      <c r="C107" s="69"/>
      <c r="D107" s="69"/>
      <c r="E107" s="69"/>
      <c r="F107" s="69"/>
      <c r="G107" s="69"/>
      <c r="H107" s="69"/>
      <c r="I107" s="69"/>
      <c r="J107" s="69"/>
      <c r="K107" s="69"/>
      <c r="L107" s="69"/>
      <c r="M107" s="69"/>
      <c r="N107" s="69"/>
      <c r="O107" s="69"/>
      <c r="P107" s="69"/>
      <c r="Q107" s="69"/>
      <c r="R107" s="69"/>
      <c r="S107" s="69"/>
      <c r="T107" s="69"/>
      <c r="U107" s="69"/>
      <c r="V107" s="69"/>
      <c r="W107" s="69"/>
      <c r="X107" s="69"/>
      <c r="Y107" s="69"/>
      <c r="Z107" s="69"/>
      <c r="AA107" s="69"/>
      <c r="AB107" s="69"/>
      <c r="AC107" s="69"/>
      <c r="AD107" s="69"/>
      <c r="AE107" s="69"/>
      <c r="AF107" s="69"/>
    </row>
    <row r="108" spans="1:32" ht="15.75" customHeight="1" x14ac:dyDescent="0.2">
      <c r="A108" s="69"/>
      <c r="B108" s="69"/>
      <c r="C108" s="69"/>
      <c r="D108" s="69"/>
      <c r="E108" s="69"/>
      <c r="F108" s="69"/>
      <c r="G108" s="69"/>
      <c r="H108" s="69"/>
      <c r="I108" s="69"/>
      <c r="J108" s="69"/>
      <c r="K108" s="69"/>
      <c r="L108" s="69"/>
      <c r="M108" s="69"/>
      <c r="N108" s="69"/>
      <c r="O108" s="69"/>
      <c r="P108" s="69"/>
      <c r="Q108" s="69"/>
      <c r="R108" s="69"/>
      <c r="S108" s="69"/>
      <c r="T108" s="69"/>
      <c r="U108" s="69"/>
      <c r="V108" s="69"/>
      <c r="W108" s="69"/>
      <c r="X108" s="69"/>
      <c r="Y108" s="69"/>
      <c r="Z108" s="69"/>
      <c r="AA108" s="69"/>
      <c r="AB108" s="69"/>
      <c r="AC108" s="69"/>
      <c r="AD108" s="69"/>
      <c r="AE108" s="69"/>
      <c r="AF108" s="69"/>
    </row>
    <row r="109" spans="1:32" ht="15.75" customHeight="1" x14ac:dyDescent="0.2">
      <c r="A109" s="69"/>
      <c r="B109" s="69"/>
      <c r="C109" s="69"/>
      <c r="D109" s="69"/>
      <c r="E109" s="69"/>
      <c r="F109" s="69"/>
      <c r="G109" s="69"/>
      <c r="H109" s="69"/>
      <c r="I109" s="69"/>
      <c r="J109" s="69"/>
      <c r="K109" s="69"/>
      <c r="L109" s="69"/>
      <c r="M109" s="69"/>
      <c r="N109" s="69"/>
      <c r="O109" s="69"/>
      <c r="P109" s="69"/>
      <c r="Q109" s="69"/>
      <c r="R109" s="69"/>
      <c r="S109" s="69"/>
      <c r="T109" s="69"/>
      <c r="U109" s="69"/>
      <c r="V109" s="69"/>
      <c r="W109" s="69"/>
      <c r="X109" s="69"/>
      <c r="Y109" s="69"/>
      <c r="Z109" s="69"/>
      <c r="AA109" s="69"/>
      <c r="AB109" s="69"/>
      <c r="AC109" s="69"/>
      <c r="AD109" s="69"/>
      <c r="AE109" s="69"/>
      <c r="AF109" s="69"/>
    </row>
    <row r="110" spans="1:32" ht="15.75" customHeight="1" x14ac:dyDescent="0.2">
      <c r="A110" s="69"/>
      <c r="B110" s="69"/>
      <c r="C110" s="69"/>
      <c r="D110" s="69"/>
      <c r="E110" s="69"/>
      <c r="F110" s="69"/>
      <c r="G110" s="69"/>
      <c r="H110" s="69"/>
      <c r="I110" s="69"/>
      <c r="J110" s="69"/>
      <c r="K110" s="69"/>
      <c r="L110" s="69"/>
      <c r="M110" s="69"/>
      <c r="N110" s="69"/>
      <c r="O110" s="69"/>
      <c r="P110" s="69"/>
      <c r="Q110" s="69"/>
      <c r="R110" s="69"/>
      <c r="S110" s="69"/>
      <c r="T110" s="69"/>
      <c r="U110" s="69"/>
      <c r="V110" s="69"/>
      <c r="W110" s="69"/>
      <c r="X110" s="69"/>
      <c r="Y110" s="69"/>
      <c r="Z110" s="69"/>
      <c r="AA110" s="69"/>
      <c r="AB110" s="69"/>
      <c r="AC110" s="69"/>
      <c r="AD110" s="69"/>
      <c r="AE110" s="69"/>
      <c r="AF110" s="69"/>
    </row>
    <row r="111" spans="1:32" ht="15.75" customHeight="1" x14ac:dyDescent="0.2">
      <c r="A111" s="69"/>
      <c r="B111" s="69"/>
      <c r="C111" s="69"/>
      <c r="D111" s="69"/>
      <c r="E111" s="69"/>
      <c r="F111" s="69"/>
      <c r="G111" s="69"/>
      <c r="H111" s="69"/>
      <c r="I111" s="69"/>
      <c r="J111" s="69"/>
      <c r="K111" s="69"/>
      <c r="L111" s="69"/>
      <c r="M111" s="69"/>
      <c r="N111" s="69"/>
      <c r="O111" s="69"/>
      <c r="P111" s="69"/>
      <c r="Q111" s="69"/>
      <c r="R111" s="69"/>
      <c r="S111" s="69"/>
      <c r="T111" s="69"/>
      <c r="U111" s="69"/>
      <c r="V111" s="69"/>
      <c r="W111" s="69"/>
      <c r="X111" s="69"/>
      <c r="Y111" s="69"/>
      <c r="Z111" s="69"/>
      <c r="AA111" s="69"/>
      <c r="AB111" s="69"/>
      <c r="AC111" s="69"/>
      <c r="AD111" s="69"/>
      <c r="AE111" s="69"/>
      <c r="AF111" s="69"/>
    </row>
    <row r="112" spans="1:32" ht="15.75" customHeight="1" x14ac:dyDescent="0.2">
      <c r="A112" s="69"/>
      <c r="B112" s="69"/>
      <c r="C112" s="69"/>
      <c r="D112" s="69"/>
      <c r="E112" s="69"/>
      <c r="F112" s="69"/>
      <c r="G112" s="69"/>
      <c r="H112" s="69"/>
      <c r="I112" s="69"/>
      <c r="J112" s="69"/>
      <c r="K112" s="69"/>
      <c r="L112" s="69"/>
      <c r="M112" s="69"/>
      <c r="N112" s="69"/>
      <c r="O112" s="69"/>
      <c r="P112" s="69"/>
      <c r="Q112" s="69"/>
      <c r="R112" s="69"/>
      <c r="S112" s="69"/>
      <c r="T112" s="69"/>
      <c r="U112" s="69"/>
      <c r="V112" s="69"/>
      <c r="W112" s="69"/>
      <c r="X112" s="69"/>
      <c r="Y112" s="69"/>
      <c r="Z112" s="69"/>
      <c r="AA112" s="69"/>
      <c r="AB112" s="69"/>
      <c r="AC112" s="69"/>
      <c r="AD112" s="69"/>
      <c r="AE112" s="69"/>
      <c r="AF112" s="69"/>
    </row>
    <row r="113" spans="1:32" ht="15.75" customHeight="1" x14ac:dyDescent="0.2">
      <c r="A113" s="69"/>
      <c r="B113" s="69"/>
      <c r="C113" s="69"/>
      <c r="D113" s="69"/>
      <c r="E113" s="69"/>
      <c r="F113" s="69"/>
      <c r="G113" s="69"/>
      <c r="H113" s="69"/>
      <c r="I113" s="69"/>
      <c r="J113" s="69"/>
      <c r="K113" s="69"/>
      <c r="L113" s="69"/>
      <c r="M113" s="69"/>
      <c r="N113" s="69"/>
      <c r="O113" s="69"/>
      <c r="P113" s="69"/>
      <c r="Q113" s="69"/>
      <c r="R113" s="69"/>
      <c r="S113" s="69"/>
      <c r="T113" s="69"/>
      <c r="U113" s="69"/>
      <c r="V113" s="69"/>
      <c r="W113" s="69"/>
      <c r="X113" s="69"/>
      <c r="Y113" s="69"/>
      <c r="Z113" s="69"/>
      <c r="AA113" s="69"/>
      <c r="AB113" s="69"/>
      <c r="AC113" s="69"/>
      <c r="AD113" s="69"/>
      <c r="AE113" s="69"/>
      <c r="AF113" s="69"/>
    </row>
    <row r="114" spans="1:32" ht="15.75" customHeight="1" x14ac:dyDescent="0.2">
      <c r="A114" s="69"/>
      <c r="B114" s="69"/>
      <c r="C114" s="69"/>
      <c r="D114" s="69"/>
      <c r="E114" s="69"/>
      <c r="F114" s="69"/>
      <c r="G114" s="69"/>
      <c r="H114" s="69"/>
      <c r="I114" s="69"/>
      <c r="J114" s="69"/>
      <c r="K114" s="69"/>
      <c r="L114" s="69"/>
      <c r="M114" s="69"/>
      <c r="N114" s="69"/>
      <c r="O114" s="69"/>
      <c r="P114" s="69"/>
      <c r="Q114" s="69"/>
      <c r="R114" s="69"/>
      <c r="S114" s="69"/>
      <c r="T114" s="69"/>
      <c r="U114" s="69"/>
      <c r="V114" s="69"/>
      <c r="W114" s="69"/>
      <c r="X114" s="69"/>
      <c r="Y114" s="69"/>
      <c r="Z114" s="69"/>
      <c r="AA114" s="69"/>
      <c r="AB114" s="69"/>
      <c r="AC114" s="69"/>
      <c r="AD114" s="69"/>
      <c r="AE114" s="69"/>
      <c r="AF114" s="69"/>
    </row>
    <row r="115" spans="1:32" ht="15.75" customHeight="1" x14ac:dyDescent="0.2">
      <c r="A115" s="69"/>
      <c r="B115" s="69"/>
      <c r="C115" s="69"/>
      <c r="D115" s="69"/>
      <c r="E115" s="69"/>
      <c r="F115" s="69"/>
      <c r="G115" s="69"/>
      <c r="H115" s="69"/>
      <c r="I115" s="69"/>
      <c r="J115" s="69"/>
      <c r="K115" s="69"/>
      <c r="L115" s="69"/>
      <c r="M115" s="69"/>
      <c r="N115" s="69"/>
      <c r="O115" s="69"/>
      <c r="P115" s="69"/>
      <c r="Q115" s="69"/>
      <c r="R115" s="69"/>
      <c r="S115" s="69"/>
      <c r="T115" s="69"/>
      <c r="U115" s="69"/>
      <c r="V115" s="69"/>
      <c r="W115" s="69"/>
      <c r="X115" s="69"/>
      <c r="Y115" s="69"/>
      <c r="Z115" s="69"/>
      <c r="AA115" s="69"/>
      <c r="AB115" s="69"/>
      <c r="AC115" s="69"/>
      <c r="AD115" s="69"/>
      <c r="AE115" s="69"/>
      <c r="AF115" s="69"/>
    </row>
    <row r="116" spans="1:32" ht="15.75" customHeight="1" x14ac:dyDescent="0.2">
      <c r="A116" s="69"/>
      <c r="B116" s="69"/>
      <c r="C116" s="69"/>
      <c r="D116" s="69"/>
      <c r="E116" s="69"/>
      <c r="F116" s="69"/>
      <c r="G116" s="69"/>
      <c r="H116" s="69"/>
      <c r="I116" s="69"/>
      <c r="J116" s="69"/>
      <c r="K116" s="69"/>
      <c r="L116" s="69"/>
      <c r="M116" s="69"/>
      <c r="N116" s="69"/>
      <c r="O116" s="69"/>
      <c r="P116" s="69"/>
      <c r="Q116" s="69"/>
      <c r="R116" s="69"/>
      <c r="S116" s="69"/>
      <c r="T116" s="69"/>
      <c r="U116" s="69"/>
      <c r="V116" s="69"/>
      <c r="W116" s="69"/>
      <c r="X116" s="69"/>
      <c r="Y116" s="69"/>
      <c r="Z116" s="69"/>
      <c r="AA116" s="69"/>
      <c r="AB116" s="69"/>
      <c r="AC116" s="69"/>
      <c r="AD116" s="69"/>
      <c r="AE116" s="69"/>
      <c r="AF116" s="69"/>
    </row>
    <row r="117" spans="1:32" ht="15.75" customHeight="1" x14ac:dyDescent="0.2">
      <c r="A117" s="69"/>
      <c r="B117" s="69"/>
      <c r="C117" s="69"/>
      <c r="D117" s="69"/>
      <c r="E117" s="69"/>
      <c r="F117" s="69"/>
      <c r="G117" s="69"/>
      <c r="H117" s="69"/>
      <c r="I117" s="69"/>
      <c r="J117" s="69"/>
      <c r="K117" s="69"/>
      <c r="L117" s="69"/>
      <c r="M117" s="69"/>
      <c r="N117" s="69"/>
      <c r="O117" s="69"/>
      <c r="P117" s="69"/>
      <c r="Q117" s="69"/>
      <c r="R117" s="69"/>
      <c r="S117" s="69"/>
      <c r="T117" s="69"/>
      <c r="U117" s="69"/>
      <c r="V117" s="69"/>
      <c r="W117" s="69"/>
      <c r="X117" s="69"/>
      <c r="Y117" s="69"/>
      <c r="Z117" s="69"/>
      <c r="AA117" s="69"/>
      <c r="AB117" s="69"/>
      <c r="AC117" s="69"/>
      <c r="AD117" s="69"/>
      <c r="AE117" s="69"/>
      <c r="AF117" s="69"/>
    </row>
    <row r="118" spans="1:32" ht="15.75" customHeight="1" x14ac:dyDescent="0.2">
      <c r="A118" s="69"/>
      <c r="B118" s="69"/>
      <c r="C118" s="69"/>
      <c r="D118" s="69"/>
      <c r="E118" s="69"/>
      <c r="F118" s="69"/>
      <c r="G118" s="69"/>
      <c r="H118" s="69"/>
      <c r="I118" s="69"/>
      <c r="J118" s="69"/>
      <c r="K118" s="69"/>
      <c r="L118" s="69"/>
      <c r="M118" s="69"/>
      <c r="N118" s="69"/>
      <c r="O118" s="69"/>
      <c r="P118" s="69"/>
      <c r="Q118" s="69"/>
      <c r="R118" s="69"/>
      <c r="S118" s="69"/>
      <c r="T118" s="69"/>
      <c r="U118" s="69"/>
      <c r="V118" s="69"/>
      <c r="W118" s="69"/>
      <c r="X118" s="69"/>
      <c r="Y118" s="69"/>
      <c r="Z118" s="69"/>
      <c r="AA118" s="69"/>
      <c r="AB118" s="69"/>
      <c r="AC118" s="69"/>
      <c r="AD118" s="69"/>
      <c r="AE118" s="69"/>
      <c r="AF118" s="69"/>
    </row>
    <row r="119" spans="1:32" ht="15.75" customHeight="1" x14ac:dyDescent="0.2">
      <c r="A119" s="69"/>
      <c r="B119" s="69"/>
      <c r="C119" s="69"/>
      <c r="D119" s="69"/>
      <c r="E119" s="69"/>
      <c r="F119" s="69"/>
      <c r="G119" s="69"/>
      <c r="H119" s="69"/>
      <c r="I119" s="69"/>
      <c r="J119" s="69"/>
      <c r="K119" s="69"/>
      <c r="L119" s="69"/>
      <c r="M119" s="69"/>
      <c r="N119" s="69"/>
      <c r="O119" s="69"/>
      <c r="P119" s="69"/>
      <c r="Q119" s="69"/>
      <c r="R119" s="69"/>
      <c r="S119" s="69"/>
      <c r="T119" s="69"/>
      <c r="U119" s="69"/>
      <c r="V119" s="69"/>
      <c r="W119" s="69"/>
      <c r="X119" s="69"/>
      <c r="Y119" s="69"/>
      <c r="Z119" s="69"/>
      <c r="AA119" s="69"/>
      <c r="AB119" s="69"/>
      <c r="AC119" s="69"/>
      <c r="AD119" s="69"/>
      <c r="AE119" s="69"/>
      <c r="AF119" s="69"/>
    </row>
    <row r="120" spans="1:32" ht="15.75" customHeight="1" x14ac:dyDescent="0.2">
      <c r="A120" s="69"/>
      <c r="B120" s="69"/>
      <c r="C120" s="69"/>
      <c r="D120" s="69"/>
      <c r="E120" s="69"/>
      <c r="F120" s="69"/>
      <c r="G120" s="69"/>
      <c r="H120" s="69"/>
      <c r="I120" s="69"/>
      <c r="J120" s="69"/>
      <c r="K120" s="69"/>
      <c r="L120" s="69"/>
      <c r="M120" s="69"/>
      <c r="N120" s="69"/>
      <c r="O120" s="69"/>
      <c r="P120" s="69"/>
      <c r="Q120" s="69"/>
      <c r="R120" s="69"/>
      <c r="S120" s="69"/>
      <c r="T120" s="69"/>
      <c r="U120" s="69"/>
      <c r="V120" s="69"/>
      <c r="W120" s="69"/>
      <c r="X120" s="69"/>
      <c r="Y120" s="69"/>
      <c r="Z120" s="69"/>
      <c r="AA120" s="69"/>
      <c r="AB120" s="69"/>
      <c r="AC120" s="69"/>
      <c r="AD120" s="69"/>
      <c r="AE120" s="69"/>
      <c r="AF120" s="69"/>
    </row>
    <row r="121" spans="1:32" ht="15.75" customHeight="1" x14ac:dyDescent="0.2">
      <c r="A121" s="69"/>
      <c r="B121" s="69"/>
      <c r="C121" s="69"/>
      <c r="D121" s="69"/>
      <c r="E121" s="69"/>
      <c r="F121" s="69"/>
      <c r="G121" s="69"/>
      <c r="H121" s="69"/>
      <c r="I121" s="69"/>
      <c r="J121" s="69"/>
      <c r="K121" s="69"/>
      <c r="L121" s="69"/>
      <c r="M121" s="69"/>
      <c r="N121" s="69"/>
      <c r="O121" s="69"/>
      <c r="P121" s="69"/>
      <c r="Q121" s="69"/>
      <c r="R121" s="69"/>
      <c r="S121" s="69"/>
      <c r="T121" s="69"/>
      <c r="U121" s="69"/>
      <c r="V121" s="69"/>
      <c r="W121" s="69"/>
      <c r="X121" s="69"/>
      <c r="Y121" s="69"/>
      <c r="Z121" s="69"/>
      <c r="AA121" s="69"/>
      <c r="AB121" s="69"/>
      <c r="AC121" s="69"/>
      <c r="AD121" s="69"/>
      <c r="AE121" s="69"/>
      <c r="AF121" s="69"/>
    </row>
    <row r="122" spans="1:32" ht="15.75" customHeight="1" x14ac:dyDescent="0.2">
      <c r="A122" s="69"/>
      <c r="B122" s="69"/>
      <c r="C122" s="69"/>
      <c r="D122" s="69"/>
      <c r="E122" s="69"/>
      <c r="F122" s="69"/>
      <c r="G122" s="69"/>
      <c r="H122" s="69"/>
      <c r="I122" s="69"/>
      <c r="J122" s="69"/>
      <c r="K122" s="69"/>
      <c r="L122" s="69"/>
      <c r="M122" s="69"/>
      <c r="N122" s="69"/>
      <c r="O122" s="69"/>
      <c r="P122" s="69"/>
      <c r="Q122" s="69"/>
      <c r="R122" s="69"/>
      <c r="S122" s="69"/>
      <c r="T122" s="69"/>
      <c r="U122" s="69"/>
      <c r="V122" s="69"/>
      <c r="W122" s="69"/>
      <c r="X122" s="69"/>
      <c r="Y122" s="69"/>
      <c r="Z122" s="69"/>
      <c r="AA122" s="69"/>
      <c r="AB122" s="69"/>
      <c r="AC122" s="69"/>
      <c r="AD122" s="69"/>
      <c r="AE122" s="69"/>
      <c r="AF122" s="69"/>
    </row>
    <row r="123" spans="1:32" ht="15.75" customHeight="1" x14ac:dyDescent="0.2">
      <c r="A123" s="69"/>
      <c r="B123" s="69"/>
      <c r="C123" s="69"/>
      <c r="D123" s="69"/>
      <c r="E123" s="69"/>
      <c r="F123" s="69"/>
      <c r="G123" s="69"/>
      <c r="H123" s="69"/>
      <c r="I123" s="69"/>
      <c r="J123" s="69"/>
      <c r="K123" s="69"/>
      <c r="L123" s="69"/>
      <c r="M123" s="69"/>
      <c r="N123" s="69"/>
      <c r="O123" s="69"/>
      <c r="P123" s="69"/>
      <c r="Q123" s="69"/>
      <c r="R123" s="69"/>
      <c r="S123" s="69"/>
      <c r="T123" s="69"/>
      <c r="U123" s="69"/>
      <c r="V123" s="69"/>
      <c r="W123" s="69"/>
      <c r="X123" s="69"/>
      <c r="Y123" s="69"/>
      <c r="Z123" s="69"/>
      <c r="AA123" s="69"/>
      <c r="AB123" s="69"/>
      <c r="AC123" s="69"/>
      <c r="AD123" s="69"/>
      <c r="AE123" s="69"/>
      <c r="AF123" s="69"/>
    </row>
    <row r="124" spans="1:32" ht="15.75" customHeight="1" x14ac:dyDescent="0.2">
      <c r="A124" s="69"/>
      <c r="B124" s="69"/>
      <c r="C124" s="69"/>
      <c r="D124" s="69"/>
      <c r="E124" s="69"/>
      <c r="F124" s="69"/>
      <c r="G124" s="69"/>
      <c r="H124" s="69"/>
      <c r="I124" s="69"/>
      <c r="J124" s="69"/>
      <c r="K124" s="69"/>
      <c r="L124" s="69"/>
      <c r="M124" s="69"/>
      <c r="N124" s="69"/>
      <c r="O124" s="69"/>
      <c r="P124" s="69"/>
      <c r="Q124" s="69"/>
      <c r="R124" s="69"/>
      <c r="S124" s="69"/>
      <c r="T124" s="69"/>
      <c r="U124" s="69"/>
      <c r="V124" s="69"/>
      <c r="W124" s="69"/>
      <c r="X124" s="69"/>
      <c r="Y124" s="69"/>
      <c r="Z124" s="69"/>
      <c r="AA124" s="69"/>
      <c r="AB124" s="69"/>
      <c r="AC124" s="69"/>
      <c r="AD124" s="69"/>
      <c r="AE124" s="69"/>
      <c r="AF124" s="69"/>
    </row>
    <row r="125" spans="1:32" ht="15.75" customHeight="1" x14ac:dyDescent="0.2">
      <c r="A125" s="69"/>
      <c r="B125" s="69"/>
      <c r="C125" s="69"/>
      <c r="D125" s="69"/>
      <c r="E125" s="69"/>
      <c r="F125" s="69"/>
      <c r="G125" s="69"/>
      <c r="H125" s="69"/>
      <c r="I125" s="69"/>
      <c r="J125" s="69"/>
      <c r="K125" s="69"/>
      <c r="L125" s="69"/>
      <c r="M125" s="69"/>
      <c r="N125" s="69"/>
      <c r="O125" s="69"/>
      <c r="P125" s="69"/>
      <c r="Q125" s="69"/>
      <c r="R125" s="69"/>
      <c r="S125" s="69"/>
      <c r="T125" s="69"/>
      <c r="U125" s="69"/>
      <c r="V125" s="69"/>
      <c r="W125" s="69"/>
      <c r="X125" s="69"/>
      <c r="Y125" s="69"/>
      <c r="Z125" s="69"/>
      <c r="AA125" s="69"/>
      <c r="AB125" s="69"/>
      <c r="AC125" s="69"/>
      <c r="AD125" s="69"/>
      <c r="AE125" s="69"/>
      <c r="AF125" s="69"/>
    </row>
    <row r="126" spans="1:32" ht="15.75" customHeight="1" x14ac:dyDescent="0.2">
      <c r="A126" s="69"/>
      <c r="B126" s="69"/>
      <c r="C126" s="69"/>
      <c r="D126" s="69"/>
      <c r="E126" s="69"/>
      <c r="F126" s="69"/>
      <c r="G126" s="69"/>
      <c r="H126" s="69"/>
      <c r="I126" s="69"/>
      <c r="J126" s="69"/>
      <c r="K126" s="69"/>
      <c r="L126" s="69"/>
      <c r="M126" s="69"/>
      <c r="N126" s="69"/>
      <c r="O126" s="69"/>
      <c r="P126" s="69"/>
      <c r="Q126" s="69"/>
      <c r="R126" s="69"/>
      <c r="S126" s="69"/>
      <c r="T126" s="69"/>
      <c r="U126" s="69"/>
      <c r="V126" s="69"/>
      <c r="W126" s="69"/>
      <c r="X126" s="69"/>
      <c r="Y126" s="69"/>
      <c r="Z126" s="69"/>
      <c r="AA126" s="69"/>
      <c r="AB126" s="69"/>
      <c r="AC126" s="69"/>
      <c r="AD126" s="69"/>
      <c r="AE126" s="69"/>
      <c r="AF126" s="69"/>
    </row>
    <row r="127" spans="1:32" ht="15.75" customHeight="1" x14ac:dyDescent="0.2">
      <c r="A127" s="69"/>
      <c r="B127" s="69"/>
      <c r="C127" s="69"/>
      <c r="D127" s="69"/>
      <c r="E127" s="69"/>
      <c r="F127" s="69"/>
      <c r="G127" s="69"/>
      <c r="H127" s="69"/>
      <c r="I127" s="69"/>
      <c r="J127" s="69"/>
      <c r="K127" s="69"/>
      <c r="L127" s="69"/>
      <c r="M127" s="69"/>
      <c r="N127" s="69"/>
      <c r="O127" s="69"/>
      <c r="P127" s="69"/>
      <c r="Q127" s="69"/>
      <c r="R127" s="69"/>
      <c r="S127" s="69"/>
      <c r="T127" s="69"/>
      <c r="U127" s="69"/>
      <c r="V127" s="69"/>
      <c r="W127" s="69"/>
      <c r="X127" s="69"/>
      <c r="Y127" s="69"/>
      <c r="Z127" s="69"/>
      <c r="AA127" s="69"/>
      <c r="AB127" s="69"/>
      <c r="AC127" s="69"/>
      <c r="AD127" s="69"/>
      <c r="AE127" s="69"/>
      <c r="AF127" s="69"/>
    </row>
    <row r="128" spans="1:32" ht="15.75" customHeight="1" x14ac:dyDescent="0.2">
      <c r="A128" s="69"/>
      <c r="B128" s="69"/>
      <c r="C128" s="69"/>
      <c r="D128" s="69"/>
      <c r="E128" s="69"/>
      <c r="F128" s="69"/>
      <c r="G128" s="69"/>
      <c r="H128" s="69"/>
      <c r="I128" s="69"/>
      <c r="J128" s="69"/>
      <c r="K128" s="69"/>
      <c r="L128" s="69"/>
      <c r="M128" s="69"/>
      <c r="N128" s="69"/>
      <c r="O128" s="69"/>
      <c r="P128" s="69"/>
      <c r="Q128" s="69"/>
      <c r="R128" s="69"/>
      <c r="S128" s="69"/>
      <c r="T128" s="69"/>
      <c r="U128" s="69"/>
      <c r="V128" s="69"/>
      <c r="W128" s="69"/>
      <c r="X128" s="69"/>
      <c r="Y128" s="69"/>
      <c r="Z128" s="69"/>
      <c r="AA128" s="69"/>
      <c r="AB128" s="69"/>
      <c r="AC128" s="69"/>
      <c r="AD128" s="69"/>
      <c r="AE128" s="69"/>
      <c r="AF128" s="69"/>
    </row>
    <row r="129" spans="1:32" ht="15.75" customHeight="1" x14ac:dyDescent="0.2">
      <c r="A129" s="69"/>
      <c r="B129" s="69"/>
      <c r="C129" s="69"/>
      <c r="D129" s="69"/>
      <c r="E129" s="69"/>
      <c r="F129" s="69"/>
      <c r="G129" s="69"/>
      <c r="H129" s="69"/>
      <c r="I129" s="69"/>
      <c r="J129" s="69"/>
      <c r="K129" s="69"/>
      <c r="L129" s="69"/>
      <c r="M129" s="69"/>
      <c r="N129" s="69"/>
      <c r="O129" s="69"/>
      <c r="P129" s="69"/>
      <c r="Q129" s="69"/>
      <c r="R129" s="69"/>
      <c r="S129" s="69"/>
      <c r="T129" s="69"/>
      <c r="U129" s="69"/>
      <c r="V129" s="69"/>
      <c r="W129" s="69"/>
      <c r="X129" s="69"/>
      <c r="Y129" s="69"/>
      <c r="Z129" s="69"/>
      <c r="AA129" s="69"/>
      <c r="AB129" s="69"/>
      <c r="AC129" s="69"/>
      <c r="AD129" s="69"/>
      <c r="AE129" s="69"/>
      <c r="AF129" s="69"/>
    </row>
    <row r="130" spans="1:32" ht="15.75" customHeight="1" x14ac:dyDescent="0.2">
      <c r="A130" s="69"/>
      <c r="B130" s="69"/>
      <c r="C130" s="69"/>
      <c r="D130" s="69"/>
      <c r="E130" s="69"/>
      <c r="F130" s="69"/>
      <c r="G130" s="69"/>
      <c r="H130" s="69"/>
      <c r="I130" s="69"/>
      <c r="J130" s="69"/>
      <c r="K130" s="69"/>
      <c r="L130" s="69"/>
      <c r="M130" s="69"/>
      <c r="N130" s="69"/>
      <c r="O130" s="69"/>
      <c r="P130" s="69"/>
      <c r="Q130" s="69"/>
      <c r="R130" s="69"/>
      <c r="S130" s="69"/>
      <c r="T130" s="69"/>
      <c r="U130" s="69"/>
      <c r="V130" s="69"/>
      <c r="W130" s="69"/>
      <c r="X130" s="69"/>
      <c r="Y130" s="69"/>
      <c r="Z130" s="69"/>
      <c r="AA130" s="69"/>
      <c r="AB130" s="69"/>
      <c r="AC130" s="69"/>
      <c r="AD130" s="69"/>
      <c r="AE130" s="69"/>
      <c r="AF130" s="69"/>
    </row>
    <row r="131" spans="1:32" ht="15.75" customHeight="1" x14ac:dyDescent="0.2">
      <c r="A131" s="69"/>
      <c r="B131" s="69"/>
      <c r="C131" s="69"/>
      <c r="D131" s="69"/>
      <c r="E131" s="69"/>
      <c r="F131" s="69"/>
      <c r="G131" s="69"/>
      <c r="H131" s="69"/>
      <c r="I131" s="69"/>
      <c r="J131" s="69"/>
      <c r="K131" s="69"/>
      <c r="L131" s="69"/>
      <c r="M131" s="69"/>
      <c r="N131" s="69"/>
      <c r="O131" s="69"/>
      <c r="P131" s="69"/>
      <c r="Q131" s="69"/>
      <c r="R131" s="69"/>
      <c r="S131" s="69"/>
      <c r="T131" s="69"/>
      <c r="U131" s="69"/>
      <c r="V131" s="69"/>
      <c r="W131" s="69"/>
      <c r="X131" s="69"/>
      <c r="Y131" s="69"/>
      <c r="Z131" s="69"/>
      <c r="AA131" s="69"/>
      <c r="AB131" s="69"/>
      <c r="AC131" s="69"/>
      <c r="AD131" s="69"/>
      <c r="AE131" s="69"/>
      <c r="AF131" s="69"/>
    </row>
    <row r="132" spans="1:32" ht="15.75" customHeight="1" x14ac:dyDescent="0.2">
      <c r="A132" s="69"/>
      <c r="B132" s="69"/>
      <c r="C132" s="69"/>
      <c r="D132" s="69"/>
      <c r="E132" s="69"/>
      <c r="F132" s="69"/>
      <c r="G132" s="69"/>
      <c r="H132" s="69"/>
      <c r="I132" s="69"/>
      <c r="J132" s="69"/>
      <c r="K132" s="69"/>
      <c r="L132" s="69"/>
      <c r="M132" s="69"/>
      <c r="N132" s="69"/>
      <c r="O132" s="69"/>
      <c r="P132" s="69"/>
      <c r="Q132" s="69"/>
      <c r="R132" s="69"/>
      <c r="S132" s="69"/>
      <c r="T132" s="69"/>
      <c r="U132" s="69"/>
      <c r="V132" s="69"/>
      <c r="W132" s="69"/>
      <c r="X132" s="69"/>
      <c r="Y132" s="69"/>
      <c r="Z132" s="69"/>
      <c r="AA132" s="69"/>
      <c r="AB132" s="69"/>
      <c r="AC132" s="69"/>
      <c r="AD132" s="69"/>
      <c r="AE132" s="69"/>
      <c r="AF132" s="69"/>
    </row>
    <row r="133" spans="1:32" ht="15.75" customHeight="1" x14ac:dyDescent="0.2">
      <c r="A133" s="69"/>
      <c r="B133" s="69"/>
      <c r="C133" s="69"/>
      <c r="D133" s="69"/>
      <c r="E133" s="69"/>
      <c r="F133" s="69"/>
      <c r="G133" s="69"/>
      <c r="H133" s="69"/>
      <c r="I133" s="69"/>
      <c r="J133" s="69"/>
      <c r="K133" s="69"/>
      <c r="L133" s="69"/>
      <c r="M133" s="69"/>
      <c r="N133" s="69"/>
      <c r="O133" s="69"/>
      <c r="P133" s="69"/>
      <c r="Q133" s="69"/>
      <c r="R133" s="69"/>
      <c r="S133" s="69"/>
      <c r="T133" s="69"/>
      <c r="U133" s="69"/>
      <c r="V133" s="69"/>
      <c r="W133" s="69"/>
      <c r="X133" s="69"/>
      <c r="Y133" s="69"/>
      <c r="Z133" s="69"/>
      <c r="AA133" s="69"/>
      <c r="AB133" s="69"/>
      <c r="AC133" s="69"/>
      <c r="AD133" s="69"/>
      <c r="AE133" s="69"/>
      <c r="AF133" s="69"/>
    </row>
    <row r="134" spans="1:32" ht="15.75" customHeight="1" x14ac:dyDescent="0.2">
      <c r="A134" s="69"/>
      <c r="B134" s="69"/>
      <c r="C134" s="69"/>
      <c r="D134" s="69"/>
      <c r="E134" s="69"/>
      <c r="F134" s="69"/>
      <c r="G134" s="69"/>
      <c r="H134" s="69"/>
      <c r="I134" s="69"/>
      <c r="J134" s="69"/>
      <c r="K134" s="69"/>
      <c r="L134" s="69"/>
      <c r="M134" s="69"/>
      <c r="N134" s="69"/>
      <c r="O134" s="69"/>
      <c r="P134" s="69"/>
      <c r="Q134" s="69"/>
      <c r="R134" s="69"/>
      <c r="S134" s="69"/>
      <c r="T134" s="69"/>
      <c r="U134" s="69"/>
      <c r="V134" s="69"/>
      <c r="W134" s="69"/>
      <c r="X134" s="69"/>
      <c r="Y134" s="69"/>
      <c r="Z134" s="69"/>
      <c r="AA134" s="69"/>
      <c r="AB134" s="69"/>
      <c r="AC134" s="69"/>
      <c r="AD134" s="69"/>
      <c r="AE134" s="69"/>
      <c r="AF134" s="69"/>
    </row>
    <row r="135" spans="1:32" ht="15.75" customHeight="1" x14ac:dyDescent="0.2">
      <c r="A135" s="69"/>
      <c r="B135" s="69"/>
      <c r="C135" s="69"/>
      <c r="D135" s="69"/>
      <c r="E135" s="69"/>
      <c r="F135" s="69"/>
      <c r="G135" s="69"/>
      <c r="H135" s="69"/>
      <c r="I135" s="69"/>
      <c r="J135" s="69"/>
      <c r="K135" s="69"/>
      <c r="L135" s="69"/>
      <c r="M135" s="69"/>
      <c r="N135" s="69"/>
      <c r="O135" s="69"/>
      <c r="P135" s="69"/>
      <c r="Q135" s="69"/>
      <c r="R135" s="69"/>
      <c r="S135" s="69"/>
      <c r="T135" s="69"/>
      <c r="U135" s="69"/>
      <c r="V135" s="69"/>
      <c r="W135" s="69"/>
      <c r="X135" s="69"/>
      <c r="Y135" s="69"/>
      <c r="Z135" s="69"/>
      <c r="AA135" s="69"/>
      <c r="AB135" s="69"/>
      <c r="AC135" s="69"/>
      <c r="AD135" s="69"/>
      <c r="AE135" s="69"/>
      <c r="AF135" s="69"/>
    </row>
    <row r="136" spans="1:32" ht="15.75" customHeight="1" x14ac:dyDescent="0.2">
      <c r="A136" s="69"/>
      <c r="B136" s="69"/>
      <c r="C136" s="69"/>
      <c r="D136" s="69"/>
      <c r="E136" s="69"/>
      <c r="F136" s="69"/>
      <c r="G136" s="69"/>
      <c r="H136" s="69"/>
      <c r="I136" s="69"/>
      <c r="J136" s="69"/>
      <c r="K136" s="69"/>
      <c r="L136" s="69"/>
      <c r="M136" s="69"/>
      <c r="N136" s="69"/>
      <c r="O136" s="69"/>
      <c r="P136" s="69"/>
      <c r="Q136" s="69"/>
      <c r="R136" s="69"/>
      <c r="S136" s="69"/>
      <c r="T136" s="69"/>
      <c r="U136" s="69"/>
      <c r="V136" s="69"/>
      <c r="W136" s="69"/>
      <c r="X136" s="69"/>
      <c r="Y136" s="69"/>
      <c r="Z136" s="69"/>
      <c r="AA136" s="69"/>
      <c r="AB136" s="69"/>
      <c r="AC136" s="69"/>
      <c r="AD136" s="69"/>
      <c r="AE136" s="69"/>
      <c r="AF136" s="69"/>
    </row>
    <row r="137" spans="1:32" ht="15.75" customHeight="1" x14ac:dyDescent="0.2">
      <c r="A137" s="69"/>
      <c r="B137" s="69"/>
      <c r="C137" s="69"/>
      <c r="D137" s="69"/>
      <c r="E137" s="69"/>
      <c r="F137" s="69"/>
      <c r="G137" s="69"/>
      <c r="H137" s="69"/>
      <c r="I137" s="69"/>
      <c r="J137" s="69"/>
      <c r="K137" s="69"/>
      <c r="L137" s="69"/>
      <c r="M137" s="69"/>
      <c r="N137" s="69"/>
      <c r="O137" s="69"/>
      <c r="P137" s="69"/>
      <c r="Q137" s="69"/>
      <c r="R137" s="69"/>
      <c r="S137" s="69"/>
      <c r="T137" s="69"/>
      <c r="U137" s="69"/>
      <c r="V137" s="69"/>
      <c r="W137" s="69"/>
      <c r="X137" s="69"/>
      <c r="Y137" s="69"/>
      <c r="Z137" s="69"/>
      <c r="AA137" s="69"/>
      <c r="AB137" s="69"/>
      <c r="AC137" s="69"/>
      <c r="AD137" s="69"/>
      <c r="AE137" s="69"/>
      <c r="AF137" s="69"/>
    </row>
    <row r="138" spans="1:32" ht="15.75" customHeight="1" x14ac:dyDescent="0.2">
      <c r="A138" s="69"/>
      <c r="B138" s="69"/>
      <c r="C138" s="69"/>
      <c r="D138" s="69"/>
      <c r="E138" s="69"/>
      <c r="F138" s="69"/>
      <c r="G138" s="69"/>
      <c r="H138" s="69"/>
      <c r="I138" s="69"/>
      <c r="J138" s="69"/>
      <c r="K138" s="69"/>
      <c r="L138" s="69"/>
      <c r="M138" s="69"/>
      <c r="N138" s="69"/>
      <c r="O138" s="69"/>
      <c r="P138" s="69"/>
      <c r="Q138" s="69"/>
      <c r="R138" s="69"/>
      <c r="S138" s="69"/>
      <c r="T138" s="69"/>
      <c r="U138" s="69"/>
      <c r="V138" s="69"/>
      <c r="W138" s="69"/>
      <c r="X138" s="69"/>
      <c r="Y138" s="69"/>
      <c r="Z138" s="69"/>
      <c r="AA138" s="69"/>
      <c r="AB138" s="69"/>
      <c r="AC138" s="69"/>
      <c r="AD138" s="69"/>
      <c r="AE138" s="69"/>
      <c r="AF138" s="69"/>
    </row>
    <row r="139" spans="1:32" ht="15.75" customHeight="1" x14ac:dyDescent="0.2">
      <c r="A139" s="69"/>
      <c r="B139" s="69"/>
      <c r="C139" s="69"/>
      <c r="D139" s="69"/>
      <c r="E139" s="69"/>
      <c r="F139" s="69"/>
      <c r="G139" s="69"/>
      <c r="H139" s="69"/>
      <c r="I139" s="69"/>
      <c r="J139" s="69"/>
      <c r="K139" s="69"/>
      <c r="L139" s="69"/>
      <c r="M139" s="69"/>
      <c r="N139" s="69"/>
      <c r="O139" s="69"/>
      <c r="P139" s="69"/>
      <c r="Q139" s="69"/>
      <c r="R139" s="69"/>
      <c r="S139" s="69"/>
      <c r="T139" s="69"/>
      <c r="U139" s="69"/>
      <c r="V139" s="69"/>
      <c r="W139" s="69"/>
      <c r="X139" s="69"/>
      <c r="Y139" s="69"/>
      <c r="Z139" s="69"/>
      <c r="AA139" s="69"/>
      <c r="AB139" s="69"/>
      <c r="AC139" s="69"/>
      <c r="AD139" s="69"/>
      <c r="AE139" s="69"/>
      <c r="AF139" s="69"/>
    </row>
    <row r="140" spans="1:32" ht="15.75" customHeight="1" x14ac:dyDescent="0.2">
      <c r="A140" s="69"/>
      <c r="B140" s="69"/>
      <c r="C140" s="69"/>
      <c r="D140" s="69"/>
      <c r="E140" s="69"/>
      <c r="F140" s="69"/>
      <c r="G140" s="69"/>
      <c r="H140" s="69"/>
      <c r="I140" s="69"/>
      <c r="J140" s="69"/>
      <c r="K140" s="69"/>
      <c r="L140" s="69"/>
      <c r="M140" s="69"/>
      <c r="N140" s="69"/>
      <c r="O140" s="69"/>
      <c r="P140" s="69"/>
      <c r="Q140" s="69"/>
      <c r="R140" s="69"/>
      <c r="S140" s="69"/>
      <c r="T140" s="69"/>
      <c r="U140" s="69"/>
      <c r="V140" s="69"/>
      <c r="W140" s="69"/>
      <c r="X140" s="69"/>
      <c r="Y140" s="69"/>
      <c r="Z140" s="69"/>
      <c r="AA140" s="69"/>
      <c r="AB140" s="69"/>
      <c r="AC140" s="69"/>
      <c r="AD140" s="69"/>
      <c r="AE140" s="69"/>
      <c r="AF140" s="69"/>
    </row>
    <row r="141" spans="1:32" ht="15.75" customHeight="1" x14ac:dyDescent="0.2">
      <c r="A141" s="69"/>
      <c r="B141" s="69"/>
      <c r="C141" s="69"/>
      <c r="D141" s="69"/>
      <c r="E141" s="69"/>
      <c r="F141" s="69"/>
      <c r="G141" s="69"/>
      <c r="H141" s="69"/>
      <c r="I141" s="69"/>
      <c r="J141" s="69"/>
      <c r="K141" s="69"/>
      <c r="L141" s="69"/>
      <c r="M141" s="69"/>
      <c r="N141" s="69"/>
      <c r="O141" s="69"/>
      <c r="P141" s="69"/>
      <c r="Q141" s="69"/>
      <c r="R141" s="69"/>
      <c r="S141" s="69"/>
      <c r="T141" s="69"/>
      <c r="U141" s="69"/>
      <c r="V141" s="69"/>
      <c r="W141" s="69"/>
      <c r="X141" s="69"/>
      <c r="Y141" s="69"/>
      <c r="Z141" s="69"/>
      <c r="AA141" s="69"/>
      <c r="AB141" s="69"/>
      <c r="AC141" s="69"/>
      <c r="AD141" s="69"/>
      <c r="AE141" s="69"/>
      <c r="AF141" s="69"/>
    </row>
    <row r="142" spans="1:32" ht="15.75" customHeight="1" x14ac:dyDescent="0.2">
      <c r="A142" s="69"/>
      <c r="B142" s="69"/>
      <c r="C142" s="69"/>
      <c r="D142" s="69"/>
      <c r="E142" s="69"/>
      <c r="F142" s="69"/>
      <c r="G142" s="69"/>
      <c r="H142" s="69"/>
      <c r="I142" s="69"/>
      <c r="J142" s="69"/>
      <c r="K142" s="69"/>
      <c r="L142" s="69"/>
      <c r="M142" s="69"/>
      <c r="N142" s="69"/>
      <c r="O142" s="69"/>
      <c r="P142" s="69"/>
      <c r="Q142" s="69"/>
      <c r="R142" s="69"/>
      <c r="S142" s="69"/>
      <c r="T142" s="69"/>
      <c r="U142" s="69"/>
      <c r="V142" s="69"/>
      <c r="W142" s="69"/>
      <c r="X142" s="69"/>
      <c r="Y142" s="69"/>
      <c r="Z142" s="69"/>
      <c r="AA142" s="69"/>
      <c r="AB142" s="69"/>
      <c r="AC142" s="69"/>
      <c r="AD142" s="69"/>
      <c r="AE142" s="69"/>
      <c r="AF142" s="69"/>
    </row>
    <row r="143" spans="1:32" ht="15.75" customHeight="1" x14ac:dyDescent="0.2">
      <c r="A143" s="69"/>
      <c r="B143" s="69"/>
      <c r="C143" s="69"/>
      <c r="D143" s="69"/>
      <c r="E143" s="69"/>
      <c r="F143" s="69"/>
      <c r="G143" s="69"/>
      <c r="H143" s="69"/>
      <c r="I143" s="69"/>
      <c r="J143" s="69"/>
      <c r="K143" s="69"/>
      <c r="L143" s="69"/>
      <c r="M143" s="69"/>
      <c r="N143" s="69"/>
      <c r="O143" s="69"/>
      <c r="P143" s="69"/>
      <c r="Q143" s="69"/>
      <c r="R143" s="69"/>
      <c r="S143" s="69"/>
      <c r="T143" s="69"/>
      <c r="U143" s="69"/>
      <c r="V143" s="69"/>
      <c r="W143" s="69"/>
      <c r="X143" s="69"/>
      <c r="Y143" s="69"/>
      <c r="Z143" s="69"/>
      <c r="AA143" s="69"/>
      <c r="AB143" s="69"/>
      <c r="AC143" s="69"/>
      <c r="AD143" s="69"/>
      <c r="AE143" s="69"/>
      <c r="AF143" s="69"/>
    </row>
    <row r="144" spans="1:32" ht="15.75" customHeight="1" x14ac:dyDescent="0.2">
      <c r="A144" s="69"/>
      <c r="B144" s="69"/>
      <c r="C144" s="69"/>
      <c r="D144" s="69"/>
      <c r="E144" s="69"/>
      <c r="F144" s="69"/>
      <c r="G144" s="69"/>
      <c r="H144" s="69"/>
      <c r="I144" s="69"/>
      <c r="J144" s="69"/>
      <c r="K144" s="69"/>
      <c r="L144" s="69"/>
      <c r="M144" s="69"/>
      <c r="N144" s="69"/>
      <c r="O144" s="69"/>
      <c r="P144" s="69"/>
      <c r="Q144" s="69"/>
      <c r="R144" s="69"/>
      <c r="S144" s="69"/>
      <c r="T144" s="69"/>
      <c r="U144" s="69"/>
      <c r="V144" s="69"/>
      <c r="W144" s="69"/>
      <c r="X144" s="69"/>
      <c r="Y144" s="69"/>
      <c r="Z144" s="69"/>
      <c r="AA144" s="69"/>
      <c r="AB144" s="69"/>
      <c r="AC144" s="69"/>
      <c r="AD144" s="69"/>
      <c r="AE144" s="69"/>
      <c r="AF144" s="69"/>
    </row>
    <row r="145" spans="1:32" ht="15.75" customHeight="1" x14ac:dyDescent="0.2">
      <c r="A145" s="69"/>
      <c r="B145" s="69"/>
      <c r="C145" s="69"/>
      <c r="D145" s="69"/>
      <c r="E145" s="69"/>
      <c r="F145" s="69"/>
      <c r="G145" s="69"/>
      <c r="H145" s="69"/>
      <c r="I145" s="69"/>
      <c r="J145" s="69"/>
      <c r="K145" s="69"/>
      <c r="L145" s="69"/>
      <c r="M145" s="69"/>
      <c r="N145" s="69"/>
      <c r="O145" s="69"/>
      <c r="P145" s="69"/>
      <c r="Q145" s="69"/>
      <c r="R145" s="69"/>
      <c r="S145" s="69"/>
      <c r="T145" s="69"/>
      <c r="U145" s="69"/>
      <c r="V145" s="69"/>
      <c r="W145" s="69"/>
      <c r="X145" s="69"/>
      <c r="Y145" s="69"/>
      <c r="Z145" s="69"/>
      <c r="AA145" s="69"/>
      <c r="AB145" s="69"/>
      <c r="AC145" s="69"/>
      <c r="AD145" s="69"/>
      <c r="AE145" s="69"/>
      <c r="AF145" s="69"/>
    </row>
    <row r="146" spans="1:32" ht="15.75" customHeight="1" x14ac:dyDescent="0.2">
      <c r="A146" s="69"/>
      <c r="B146" s="69"/>
      <c r="C146" s="69"/>
      <c r="D146" s="69"/>
      <c r="E146" s="69"/>
      <c r="F146" s="69"/>
      <c r="G146" s="69"/>
      <c r="H146" s="69"/>
      <c r="I146" s="69"/>
      <c r="J146" s="69"/>
      <c r="K146" s="69"/>
      <c r="L146" s="69"/>
      <c r="M146" s="69"/>
      <c r="N146" s="69"/>
      <c r="O146" s="69"/>
      <c r="P146" s="69"/>
      <c r="Q146" s="69"/>
      <c r="R146" s="69"/>
      <c r="S146" s="69"/>
      <c r="T146" s="69"/>
      <c r="U146" s="69"/>
      <c r="V146" s="69"/>
      <c r="W146" s="69"/>
      <c r="X146" s="69"/>
      <c r="Y146" s="69"/>
      <c r="Z146" s="69"/>
      <c r="AA146" s="69"/>
      <c r="AB146" s="69"/>
      <c r="AC146" s="69"/>
      <c r="AD146" s="69"/>
      <c r="AE146" s="69"/>
      <c r="AF146" s="69"/>
    </row>
    <row r="147" spans="1:32" ht="15.75" customHeight="1" x14ac:dyDescent="0.2">
      <c r="A147" s="69"/>
      <c r="B147" s="69"/>
      <c r="C147" s="69"/>
      <c r="D147" s="69"/>
      <c r="E147" s="69"/>
      <c r="F147" s="69"/>
      <c r="G147" s="69"/>
      <c r="H147" s="69"/>
      <c r="I147" s="69"/>
      <c r="J147" s="69"/>
      <c r="K147" s="69"/>
      <c r="L147" s="69"/>
      <c r="M147" s="69"/>
      <c r="N147" s="69"/>
      <c r="O147" s="69"/>
      <c r="P147" s="69"/>
      <c r="Q147" s="69"/>
      <c r="R147" s="69"/>
      <c r="S147" s="69"/>
      <c r="T147" s="69"/>
      <c r="U147" s="69"/>
      <c r="V147" s="69"/>
      <c r="W147" s="69"/>
      <c r="X147" s="69"/>
      <c r="Y147" s="69"/>
      <c r="Z147" s="69"/>
      <c r="AA147" s="69"/>
      <c r="AB147" s="69"/>
      <c r="AC147" s="69"/>
      <c r="AD147" s="69"/>
      <c r="AE147" s="69"/>
      <c r="AF147" s="69"/>
    </row>
    <row r="148" spans="1:32" ht="15.75" customHeight="1" x14ac:dyDescent="0.2">
      <c r="A148" s="69"/>
      <c r="B148" s="69"/>
      <c r="C148" s="69"/>
      <c r="D148" s="69"/>
      <c r="E148" s="69"/>
      <c r="F148" s="69"/>
      <c r="G148" s="69"/>
      <c r="H148" s="69"/>
      <c r="I148" s="69"/>
      <c r="J148" s="69"/>
      <c r="K148" s="69"/>
      <c r="L148" s="69"/>
      <c r="M148" s="69"/>
      <c r="N148" s="69"/>
      <c r="O148" s="69"/>
      <c r="P148" s="69"/>
      <c r="Q148" s="69"/>
      <c r="R148" s="69"/>
      <c r="S148" s="69"/>
      <c r="T148" s="69"/>
      <c r="U148" s="69"/>
      <c r="V148" s="69"/>
      <c r="W148" s="69"/>
      <c r="X148" s="69"/>
      <c r="Y148" s="69"/>
      <c r="Z148" s="69"/>
      <c r="AA148" s="69"/>
      <c r="AB148" s="69"/>
      <c r="AC148" s="69"/>
      <c r="AD148" s="69"/>
      <c r="AE148" s="69"/>
      <c r="AF148" s="69"/>
    </row>
    <row r="149" spans="1:32" ht="15.75" customHeight="1" x14ac:dyDescent="0.2">
      <c r="A149" s="69"/>
      <c r="B149" s="69"/>
      <c r="C149" s="69"/>
      <c r="D149" s="69"/>
      <c r="E149" s="69"/>
      <c r="F149" s="69"/>
      <c r="G149" s="69"/>
      <c r="H149" s="69"/>
      <c r="I149" s="69"/>
      <c r="J149" s="69"/>
      <c r="K149" s="69"/>
      <c r="L149" s="69"/>
      <c r="M149" s="69"/>
      <c r="N149" s="69"/>
      <c r="O149" s="69"/>
      <c r="P149" s="69"/>
      <c r="Q149" s="69"/>
      <c r="R149" s="69"/>
      <c r="S149" s="69"/>
      <c r="T149" s="69"/>
      <c r="U149" s="69"/>
      <c r="V149" s="69"/>
      <c r="W149" s="69"/>
      <c r="X149" s="69"/>
      <c r="Y149" s="69"/>
      <c r="Z149" s="69"/>
      <c r="AA149" s="69"/>
      <c r="AB149" s="69"/>
      <c r="AC149" s="69"/>
      <c r="AD149" s="69"/>
      <c r="AE149" s="69"/>
      <c r="AF149" s="69"/>
    </row>
    <row r="150" spans="1:32" ht="15.75" customHeight="1" x14ac:dyDescent="0.2">
      <c r="A150" s="69"/>
      <c r="B150" s="69"/>
      <c r="C150" s="69"/>
      <c r="D150" s="69"/>
      <c r="E150" s="69"/>
      <c r="F150" s="69"/>
      <c r="G150" s="69"/>
      <c r="H150" s="69"/>
      <c r="I150" s="69"/>
      <c r="J150" s="69"/>
      <c r="K150" s="69"/>
      <c r="L150" s="69"/>
      <c r="M150" s="69"/>
      <c r="N150" s="69"/>
      <c r="O150" s="69"/>
      <c r="P150" s="69"/>
      <c r="Q150" s="69"/>
      <c r="R150" s="69"/>
      <c r="S150" s="69"/>
      <c r="T150" s="69"/>
      <c r="U150" s="69"/>
      <c r="V150" s="69"/>
      <c r="W150" s="69"/>
      <c r="X150" s="69"/>
      <c r="Y150" s="69"/>
      <c r="Z150" s="69"/>
      <c r="AA150" s="69"/>
      <c r="AB150" s="69"/>
      <c r="AC150" s="69"/>
      <c r="AD150" s="69"/>
      <c r="AE150" s="69"/>
      <c r="AF150" s="69"/>
    </row>
    <row r="151" spans="1:32" ht="15.75" customHeight="1" x14ac:dyDescent="0.2">
      <c r="A151" s="69"/>
      <c r="B151" s="69"/>
      <c r="C151" s="69"/>
      <c r="D151" s="69"/>
      <c r="E151" s="69"/>
      <c r="F151" s="69"/>
      <c r="G151" s="69"/>
      <c r="H151" s="69"/>
      <c r="I151" s="69"/>
      <c r="J151" s="69"/>
      <c r="K151" s="69"/>
      <c r="L151" s="69"/>
      <c r="M151" s="69"/>
      <c r="N151" s="69"/>
      <c r="O151" s="69"/>
      <c r="P151" s="69"/>
      <c r="Q151" s="69"/>
      <c r="R151" s="69"/>
      <c r="S151" s="69"/>
      <c r="T151" s="69"/>
      <c r="U151" s="69"/>
      <c r="V151" s="69"/>
      <c r="W151" s="69"/>
      <c r="X151" s="69"/>
      <c r="Y151" s="69"/>
      <c r="Z151" s="69"/>
      <c r="AA151" s="69"/>
      <c r="AB151" s="69"/>
      <c r="AC151" s="69"/>
      <c r="AD151" s="69"/>
      <c r="AE151" s="69"/>
      <c r="AF151" s="69"/>
    </row>
    <row r="152" spans="1:32" ht="15.75" customHeight="1" x14ac:dyDescent="0.2">
      <c r="A152" s="69"/>
      <c r="B152" s="69"/>
      <c r="C152" s="69"/>
      <c r="D152" s="69"/>
      <c r="E152" s="69"/>
      <c r="F152" s="69"/>
      <c r="G152" s="69"/>
      <c r="H152" s="69"/>
      <c r="I152" s="69"/>
      <c r="J152" s="69"/>
      <c r="K152" s="69"/>
      <c r="L152" s="69"/>
      <c r="M152" s="69"/>
      <c r="N152" s="69"/>
      <c r="O152" s="69"/>
      <c r="P152" s="69"/>
      <c r="Q152" s="69"/>
      <c r="R152" s="69"/>
      <c r="S152" s="69"/>
      <c r="T152" s="69"/>
      <c r="U152" s="69"/>
      <c r="V152" s="69"/>
      <c r="W152" s="69"/>
      <c r="X152" s="69"/>
      <c r="Y152" s="69"/>
      <c r="Z152" s="69"/>
      <c r="AA152" s="69"/>
      <c r="AB152" s="69"/>
      <c r="AC152" s="69"/>
      <c r="AD152" s="69"/>
      <c r="AE152" s="69"/>
      <c r="AF152" s="69"/>
    </row>
    <row r="153" spans="1:32" ht="15.75" customHeight="1" x14ac:dyDescent="0.2">
      <c r="A153" s="69"/>
      <c r="B153" s="69"/>
      <c r="C153" s="69"/>
      <c r="D153" s="69"/>
      <c r="E153" s="69"/>
      <c r="F153" s="69"/>
      <c r="G153" s="69"/>
      <c r="H153" s="69"/>
      <c r="I153" s="69"/>
      <c r="J153" s="69"/>
      <c r="K153" s="69"/>
      <c r="L153" s="69"/>
      <c r="M153" s="69"/>
      <c r="N153" s="69"/>
      <c r="O153" s="69"/>
      <c r="P153" s="69"/>
      <c r="Q153" s="69"/>
      <c r="R153" s="69"/>
      <c r="S153" s="69"/>
      <c r="T153" s="69"/>
      <c r="U153" s="69"/>
      <c r="V153" s="69"/>
      <c r="W153" s="69"/>
      <c r="X153" s="69"/>
      <c r="Y153" s="69"/>
      <c r="Z153" s="69"/>
      <c r="AA153" s="69"/>
      <c r="AB153" s="69"/>
      <c r="AC153" s="69"/>
      <c r="AD153" s="69"/>
      <c r="AE153" s="69"/>
      <c r="AF153" s="69"/>
    </row>
    <row r="154" spans="1:32" ht="15.75" customHeight="1" x14ac:dyDescent="0.2">
      <c r="A154" s="69"/>
      <c r="B154" s="69"/>
      <c r="C154" s="69"/>
      <c r="D154" s="69"/>
      <c r="E154" s="69"/>
      <c r="F154" s="69"/>
      <c r="G154" s="69"/>
      <c r="H154" s="69"/>
      <c r="I154" s="69"/>
      <c r="J154" s="69"/>
      <c r="K154" s="69"/>
      <c r="L154" s="69"/>
      <c r="M154" s="69"/>
      <c r="N154" s="69"/>
      <c r="O154" s="69"/>
      <c r="P154" s="69"/>
      <c r="Q154" s="69"/>
      <c r="R154" s="69"/>
      <c r="S154" s="69"/>
      <c r="T154" s="69"/>
      <c r="U154" s="69"/>
      <c r="V154" s="69"/>
      <c r="W154" s="69"/>
      <c r="X154" s="69"/>
      <c r="Y154" s="69"/>
      <c r="Z154" s="69"/>
      <c r="AA154" s="69"/>
      <c r="AB154" s="69"/>
      <c r="AC154" s="69"/>
      <c r="AD154" s="69"/>
      <c r="AE154" s="69"/>
      <c r="AF154" s="69"/>
    </row>
    <row r="155" spans="1:32" ht="15.75" customHeight="1" x14ac:dyDescent="0.2">
      <c r="A155" s="69"/>
      <c r="B155" s="69"/>
      <c r="C155" s="69"/>
      <c r="D155" s="69"/>
      <c r="E155" s="69"/>
      <c r="F155" s="69"/>
      <c r="G155" s="69"/>
      <c r="H155" s="69"/>
      <c r="I155" s="69"/>
      <c r="J155" s="69"/>
      <c r="K155" s="69"/>
      <c r="L155" s="69"/>
      <c r="M155" s="69"/>
      <c r="N155" s="69"/>
      <c r="O155" s="69"/>
      <c r="P155" s="69"/>
      <c r="Q155" s="69"/>
      <c r="R155" s="69"/>
      <c r="S155" s="69"/>
      <c r="T155" s="69"/>
      <c r="U155" s="69"/>
      <c r="V155" s="69"/>
      <c r="W155" s="69"/>
      <c r="X155" s="69"/>
      <c r="Y155" s="69"/>
      <c r="Z155" s="69"/>
      <c r="AA155" s="69"/>
      <c r="AB155" s="69"/>
      <c r="AC155" s="69"/>
      <c r="AD155" s="69"/>
      <c r="AE155" s="69"/>
      <c r="AF155" s="69"/>
    </row>
    <row r="156" spans="1:32" ht="15.75" customHeight="1" x14ac:dyDescent="0.2">
      <c r="A156" s="69"/>
      <c r="B156" s="69"/>
      <c r="C156" s="69"/>
      <c r="D156" s="69"/>
      <c r="E156" s="69"/>
      <c r="F156" s="69"/>
      <c r="G156" s="69"/>
      <c r="H156" s="69"/>
      <c r="I156" s="69"/>
      <c r="J156" s="69"/>
      <c r="K156" s="69"/>
      <c r="L156" s="69"/>
      <c r="M156" s="69"/>
      <c r="N156" s="69"/>
      <c r="O156" s="69"/>
      <c r="P156" s="69"/>
      <c r="Q156" s="69"/>
      <c r="R156" s="69"/>
      <c r="S156" s="69"/>
      <c r="T156" s="69"/>
      <c r="U156" s="69"/>
      <c r="V156" s="69"/>
      <c r="W156" s="69"/>
      <c r="X156" s="69"/>
      <c r="Y156" s="69"/>
      <c r="Z156" s="69"/>
      <c r="AA156" s="69"/>
      <c r="AB156" s="69"/>
      <c r="AC156" s="69"/>
      <c r="AD156" s="69"/>
      <c r="AE156" s="69"/>
      <c r="AF156" s="69"/>
    </row>
    <row r="157" spans="1:32" ht="15.75" customHeight="1" x14ac:dyDescent="0.2">
      <c r="A157" s="69"/>
      <c r="B157" s="69"/>
      <c r="C157" s="69"/>
      <c r="D157" s="69"/>
      <c r="E157" s="69"/>
      <c r="F157" s="69"/>
      <c r="G157" s="69"/>
      <c r="H157" s="69"/>
      <c r="I157" s="69"/>
      <c r="J157" s="69"/>
      <c r="K157" s="69"/>
      <c r="L157" s="69"/>
      <c r="M157" s="69"/>
      <c r="N157" s="69"/>
      <c r="O157" s="69"/>
      <c r="P157" s="69"/>
      <c r="Q157" s="69"/>
      <c r="R157" s="69"/>
      <c r="S157" s="69"/>
      <c r="T157" s="69"/>
      <c r="U157" s="69"/>
      <c r="V157" s="69"/>
      <c r="W157" s="69"/>
      <c r="X157" s="69"/>
      <c r="Y157" s="69"/>
      <c r="Z157" s="69"/>
      <c r="AA157" s="69"/>
      <c r="AB157" s="69"/>
      <c r="AC157" s="69"/>
      <c r="AD157" s="69"/>
      <c r="AE157" s="69"/>
      <c r="AF157" s="69"/>
    </row>
    <row r="158" spans="1:32" ht="15.75" customHeight="1" x14ac:dyDescent="0.2">
      <c r="A158" s="69"/>
      <c r="B158" s="69"/>
      <c r="C158" s="69"/>
      <c r="D158" s="69"/>
      <c r="E158" s="69"/>
      <c r="F158" s="69"/>
      <c r="G158" s="69"/>
      <c r="H158" s="69"/>
      <c r="I158" s="69"/>
      <c r="J158" s="69"/>
      <c r="K158" s="69"/>
      <c r="L158" s="69"/>
      <c r="M158" s="69"/>
      <c r="N158" s="69"/>
      <c r="O158" s="69"/>
      <c r="P158" s="69"/>
      <c r="Q158" s="69"/>
      <c r="R158" s="69"/>
      <c r="S158" s="69"/>
      <c r="T158" s="69"/>
      <c r="U158" s="69"/>
      <c r="V158" s="69"/>
      <c r="W158" s="69"/>
      <c r="X158" s="69"/>
      <c r="Y158" s="69"/>
      <c r="Z158" s="69"/>
      <c r="AA158" s="69"/>
      <c r="AB158" s="69"/>
      <c r="AC158" s="69"/>
      <c r="AD158" s="69"/>
      <c r="AE158" s="69"/>
      <c r="AF158" s="69"/>
    </row>
    <row r="159" spans="1:32" ht="15.75" customHeight="1" x14ac:dyDescent="0.2">
      <c r="A159" s="69"/>
      <c r="B159" s="69"/>
      <c r="C159" s="69"/>
      <c r="D159" s="69"/>
      <c r="E159" s="69"/>
      <c r="F159" s="69"/>
      <c r="G159" s="69"/>
      <c r="H159" s="69"/>
      <c r="I159" s="69"/>
      <c r="J159" s="69"/>
      <c r="K159" s="69"/>
      <c r="L159" s="69"/>
      <c r="M159" s="69"/>
      <c r="N159" s="69"/>
      <c r="O159" s="69"/>
      <c r="P159" s="69"/>
      <c r="Q159" s="69"/>
      <c r="R159" s="69"/>
      <c r="S159" s="69"/>
      <c r="T159" s="69"/>
      <c r="U159" s="69"/>
      <c r="V159" s="69"/>
      <c r="W159" s="69"/>
      <c r="X159" s="69"/>
      <c r="Y159" s="69"/>
      <c r="Z159" s="69"/>
      <c r="AA159" s="69"/>
      <c r="AB159" s="69"/>
      <c r="AC159" s="69"/>
      <c r="AD159" s="69"/>
      <c r="AE159" s="69"/>
      <c r="AF159" s="69"/>
    </row>
    <row r="160" spans="1:32" ht="15.75" customHeight="1" x14ac:dyDescent="0.2">
      <c r="A160" s="69"/>
      <c r="B160" s="69"/>
      <c r="C160" s="69"/>
      <c r="D160" s="69"/>
      <c r="E160" s="69"/>
      <c r="F160" s="69"/>
      <c r="G160" s="69"/>
      <c r="H160" s="69"/>
      <c r="I160" s="69"/>
      <c r="J160" s="69"/>
      <c r="K160" s="69"/>
      <c r="L160" s="69"/>
      <c r="M160" s="69"/>
      <c r="N160" s="69"/>
      <c r="O160" s="69"/>
      <c r="P160" s="69"/>
      <c r="Q160" s="69"/>
      <c r="R160" s="69"/>
      <c r="S160" s="69"/>
      <c r="T160" s="69"/>
      <c r="U160" s="69"/>
      <c r="V160" s="69"/>
      <c r="W160" s="69"/>
      <c r="X160" s="69"/>
      <c r="Y160" s="69"/>
      <c r="Z160" s="69"/>
      <c r="AA160" s="69"/>
      <c r="AB160" s="69"/>
      <c r="AC160" s="69"/>
      <c r="AD160" s="69"/>
      <c r="AE160" s="69"/>
      <c r="AF160" s="69"/>
    </row>
    <row r="161" spans="1:32" ht="15.75" customHeight="1" x14ac:dyDescent="0.2">
      <c r="A161" s="69"/>
      <c r="B161" s="69"/>
      <c r="C161" s="69"/>
      <c r="D161" s="69"/>
      <c r="E161" s="69"/>
      <c r="F161" s="69"/>
      <c r="G161" s="69"/>
      <c r="H161" s="69"/>
      <c r="I161" s="69"/>
      <c r="J161" s="69"/>
      <c r="K161" s="69"/>
      <c r="L161" s="69"/>
      <c r="M161" s="69"/>
      <c r="N161" s="69"/>
      <c r="O161" s="69"/>
      <c r="P161" s="69"/>
      <c r="Q161" s="69"/>
      <c r="R161" s="69"/>
      <c r="S161" s="69"/>
      <c r="T161" s="69"/>
      <c r="U161" s="69"/>
      <c r="V161" s="69"/>
      <c r="W161" s="69"/>
      <c r="X161" s="69"/>
      <c r="Y161" s="69"/>
      <c r="Z161" s="69"/>
      <c r="AA161" s="69"/>
      <c r="AB161" s="69"/>
      <c r="AC161" s="69"/>
      <c r="AD161" s="69"/>
      <c r="AE161" s="69"/>
      <c r="AF161" s="69"/>
    </row>
    <row r="162" spans="1:32" ht="15.75" customHeight="1" x14ac:dyDescent="0.2">
      <c r="A162" s="69"/>
      <c r="B162" s="69"/>
      <c r="C162" s="69"/>
      <c r="D162" s="69"/>
      <c r="E162" s="69"/>
      <c r="F162" s="69"/>
      <c r="G162" s="69"/>
      <c r="H162" s="69"/>
      <c r="I162" s="69"/>
      <c r="J162" s="69"/>
      <c r="K162" s="69"/>
      <c r="L162" s="69"/>
      <c r="M162" s="69"/>
      <c r="N162" s="69"/>
      <c r="O162" s="69"/>
      <c r="P162" s="69"/>
      <c r="Q162" s="69"/>
      <c r="R162" s="69"/>
      <c r="S162" s="69"/>
      <c r="T162" s="69"/>
      <c r="U162" s="69"/>
      <c r="V162" s="69"/>
      <c r="W162" s="69"/>
      <c r="X162" s="69"/>
      <c r="Y162" s="69"/>
      <c r="Z162" s="69"/>
      <c r="AA162" s="69"/>
      <c r="AB162" s="69"/>
      <c r="AC162" s="69"/>
      <c r="AD162" s="69"/>
      <c r="AE162" s="69"/>
      <c r="AF162" s="69"/>
    </row>
    <row r="163" spans="1:32" ht="15.75" customHeight="1" x14ac:dyDescent="0.2">
      <c r="A163" s="69"/>
      <c r="B163" s="69"/>
      <c r="C163" s="69"/>
      <c r="D163" s="69"/>
      <c r="E163" s="69"/>
      <c r="F163" s="69"/>
      <c r="G163" s="69"/>
      <c r="H163" s="69"/>
      <c r="I163" s="69"/>
      <c r="J163" s="69"/>
      <c r="K163" s="69"/>
      <c r="L163" s="69"/>
      <c r="M163" s="69"/>
      <c r="N163" s="69"/>
      <c r="O163" s="69"/>
      <c r="P163" s="69"/>
      <c r="Q163" s="69"/>
      <c r="R163" s="69"/>
      <c r="S163" s="69"/>
      <c r="T163" s="69"/>
      <c r="U163" s="69"/>
      <c r="V163" s="69"/>
      <c r="W163" s="69"/>
      <c r="X163" s="69"/>
      <c r="Y163" s="69"/>
      <c r="Z163" s="69"/>
      <c r="AA163" s="69"/>
      <c r="AB163" s="69"/>
      <c r="AC163" s="69"/>
      <c r="AD163" s="69"/>
      <c r="AE163" s="69"/>
      <c r="AF163" s="69"/>
    </row>
    <row r="164" spans="1:32" ht="15.75" customHeight="1" x14ac:dyDescent="0.2">
      <c r="A164" s="69"/>
      <c r="B164" s="69"/>
      <c r="C164" s="69"/>
      <c r="D164" s="69"/>
      <c r="E164" s="69"/>
      <c r="F164" s="69"/>
      <c r="G164" s="69"/>
      <c r="H164" s="69"/>
      <c r="I164" s="69"/>
      <c r="J164" s="69"/>
      <c r="K164" s="69"/>
      <c r="L164" s="69"/>
      <c r="M164" s="69"/>
      <c r="N164" s="69"/>
      <c r="O164" s="69"/>
      <c r="P164" s="69"/>
      <c r="Q164" s="69"/>
      <c r="R164" s="69"/>
      <c r="S164" s="69"/>
      <c r="T164" s="69"/>
      <c r="U164" s="69"/>
      <c r="V164" s="69"/>
      <c r="W164" s="69"/>
      <c r="X164" s="69"/>
      <c r="Y164" s="69"/>
      <c r="Z164" s="69"/>
      <c r="AA164" s="69"/>
      <c r="AB164" s="69"/>
      <c r="AC164" s="69"/>
      <c r="AD164" s="69"/>
      <c r="AE164" s="69"/>
      <c r="AF164" s="69"/>
    </row>
    <row r="165" spans="1:32" ht="15.75" customHeight="1" x14ac:dyDescent="0.2">
      <c r="A165" s="69"/>
      <c r="B165" s="69"/>
      <c r="C165" s="69"/>
      <c r="D165" s="69"/>
      <c r="E165" s="69"/>
      <c r="F165" s="69"/>
      <c r="G165" s="69"/>
      <c r="H165" s="69"/>
      <c r="I165" s="69"/>
      <c r="J165" s="69"/>
      <c r="K165" s="69"/>
      <c r="L165" s="69"/>
      <c r="M165" s="69"/>
      <c r="N165" s="69"/>
      <c r="O165" s="69"/>
      <c r="P165" s="69"/>
      <c r="Q165" s="69"/>
      <c r="R165" s="69"/>
      <c r="S165" s="69"/>
      <c r="T165" s="69"/>
      <c r="U165" s="69"/>
      <c r="V165" s="69"/>
      <c r="W165" s="69"/>
      <c r="X165" s="69"/>
      <c r="Y165" s="69"/>
      <c r="Z165" s="69"/>
      <c r="AA165" s="69"/>
      <c r="AB165" s="69"/>
      <c r="AC165" s="69"/>
      <c r="AD165" s="69"/>
      <c r="AE165" s="69"/>
      <c r="AF165" s="69"/>
    </row>
    <row r="166" spans="1:32" ht="15.75" customHeight="1" x14ac:dyDescent="0.2">
      <c r="A166" s="69"/>
      <c r="B166" s="69"/>
      <c r="C166" s="69"/>
      <c r="D166" s="69"/>
      <c r="E166" s="69"/>
      <c r="F166" s="69"/>
      <c r="G166" s="69"/>
      <c r="H166" s="69"/>
      <c r="I166" s="69"/>
      <c r="J166" s="69"/>
      <c r="K166" s="69"/>
      <c r="L166" s="69"/>
      <c r="M166" s="69"/>
      <c r="N166" s="69"/>
      <c r="O166" s="69"/>
      <c r="P166" s="69"/>
      <c r="Q166" s="69"/>
      <c r="R166" s="69"/>
      <c r="S166" s="69"/>
      <c r="T166" s="69"/>
      <c r="U166" s="69"/>
      <c r="V166" s="69"/>
      <c r="W166" s="69"/>
      <c r="X166" s="69"/>
      <c r="Y166" s="69"/>
      <c r="Z166" s="69"/>
      <c r="AA166" s="69"/>
      <c r="AB166" s="69"/>
      <c r="AC166" s="69"/>
      <c r="AD166" s="69"/>
      <c r="AE166" s="69"/>
      <c r="AF166" s="69"/>
    </row>
    <row r="167" spans="1:32" ht="15.75" customHeight="1" x14ac:dyDescent="0.2">
      <c r="A167" s="69"/>
      <c r="B167" s="69"/>
      <c r="C167" s="69"/>
      <c r="D167" s="69"/>
      <c r="E167" s="69"/>
      <c r="F167" s="69"/>
      <c r="G167" s="69"/>
      <c r="H167" s="69"/>
      <c r="I167" s="69"/>
      <c r="J167" s="69"/>
      <c r="K167" s="69"/>
      <c r="L167" s="69"/>
      <c r="M167" s="69"/>
      <c r="N167" s="69"/>
      <c r="O167" s="69"/>
      <c r="P167" s="69"/>
      <c r="Q167" s="69"/>
      <c r="R167" s="69"/>
      <c r="S167" s="69"/>
      <c r="T167" s="69"/>
      <c r="U167" s="69"/>
      <c r="V167" s="69"/>
      <c r="W167" s="69"/>
      <c r="X167" s="69"/>
      <c r="Y167" s="69"/>
      <c r="Z167" s="69"/>
      <c r="AA167" s="69"/>
      <c r="AB167" s="69"/>
      <c r="AC167" s="69"/>
      <c r="AD167" s="69"/>
      <c r="AE167" s="69"/>
      <c r="AF167" s="69"/>
    </row>
    <row r="168" spans="1:32" ht="15.75" customHeight="1" x14ac:dyDescent="0.2">
      <c r="A168" s="69"/>
      <c r="B168" s="69"/>
      <c r="C168" s="69"/>
      <c r="D168" s="69"/>
      <c r="E168" s="69"/>
      <c r="F168" s="69"/>
      <c r="G168" s="69"/>
      <c r="H168" s="69"/>
      <c r="I168" s="69"/>
      <c r="J168" s="69"/>
      <c r="K168" s="69"/>
      <c r="L168" s="69"/>
      <c r="M168" s="69"/>
      <c r="N168" s="69"/>
      <c r="O168" s="69"/>
      <c r="P168" s="69"/>
      <c r="Q168" s="69"/>
      <c r="R168" s="69"/>
      <c r="S168" s="69"/>
      <c r="T168" s="69"/>
      <c r="U168" s="69"/>
      <c r="V168" s="69"/>
      <c r="W168" s="69"/>
      <c r="X168" s="69"/>
      <c r="Y168" s="69"/>
      <c r="Z168" s="69"/>
      <c r="AA168" s="69"/>
      <c r="AB168" s="69"/>
      <c r="AC168" s="69"/>
      <c r="AD168" s="69"/>
      <c r="AE168" s="69"/>
      <c r="AF168" s="69"/>
    </row>
    <row r="169" spans="1:32" ht="15.75" customHeight="1" x14ac:dyDescent="0.2">
      <c r="A169" s="69"/>
      <c r="B169" s="69"/>
      <c r="C169" s="69"/>
      <c r="D169" s="69"/>
      <c r="E169" s="69"/>
      <c r="F169" s="69"/>
      <c r="G169" s="69"/>
      <c r="H169" s="69"/>
      <c r="I169" s="69"/>
      <c r="J169" s="69"/>
      <c r="K169" s="69"/>
      <c r="L169" s="69"/>
      <c r="M169" s="69"/>
      <c r="N169" s="69"/>
      <c r="O169" s="69"/>
      <c r="P169" s="69"/>
      <c r="Q169" s="69"/>
      <c r="R169" s="69"/>
      <c r="S169" s="69"/>
      <c r="T169" s="69"/>
      <c r="U169" s="69"/>
      <c r="V169" s="69"/>
      <c r="W169" s="69"/>
      <c r="X169" s="69"/>
      <c r="Y169" s="69"/>
      <c r="Z169" s="69"/>
      <c r="AA169" s="69"/>
      <c r="AB169" s="69"/>
      <c r="AC169" s="69"/>
      <c r="AD169" s="69"/>
      <c r="AE169" s="69"/>
      <c r="AF169" s="69"/>
    </row>
    <row r="170" spans="1:32" ht="15.75" customHeight="1" x14ac:dyDescent="0.2">
      <c r="A170" s="69"/>
      <c r="B170" s="69"/>
      <c r="C170" s="69"/>
      <c r="D170" s="69"/>
      <c r="E170" s="69"/>
      <c r="F170" s="69"/>
      <c r="G170" s="69"/>
      <c r="H170" s="69"/>
      <c r="I170" s="69"/>
      <c r="J170" s="69"/>
      <c r="K170" s="69"/>
      <c r="L170" s="69"/>
      <c r="M170" s="69"/>
      <c r="N170" s="69"/>
      <c r="O170" s="69"/>
      <c r="P170" s="69"/>
      <c r="Q170" s="69"/>
      <c r="R170" s="69"/>
      <c r="S170" s="69"/>
      <c r="T170" s="69"/>
      <c r="U170" s="69"/>
      <c r="V170" s="69"/>
      <c r="W170" s="69"/>
      <c r="X170" s="69"/>
      <c r="Y170" s="69"/>
      <c r="Z170" s="69"/>
      <c r="AA170" s="69"/>
      <c r="AB170" s="69"/>
      <c r="AC170" s="69"/>
      <c r="AD170" s="69"/>
      <c r="AE170" s="69"/>
      <c r="AF170" s="69"/>
    </row>
    <row r="171" spans="1:32" ht="15.75" customHeight="1" x14ac:dyDescent="0.2">
      <c r="A171" s="69"/>
      <c r="B171" s="69"/>
      <c r="C171" s="69"/>
      <c r="D171" s="69"/>
      <c r="E171" s="69"/>
      <c r="F171" s="69"/>
      <c r="G171" s="69"/>
      <c r="H171" s="69"/>
      <c r="I171" s="69"/>
      <c r="J171" s="69"/>
      <c r="K171" s="69"/>
      <c r="L171" s="69"/>
      <c r="M171" s="69"/>
      <c r="N171" s="69"/>
      <c r="O171" s="69"/>
      <c r="P171" s="69"/>
      <c r="Q171" s="69"/>
      <c r="R171" s="69"/>
      <c r="S171" s="69"/>
      <c r="T171" s="69"/>
      <c r="U171" s="69"/>
      <c r="V171" s="69"/>
      <c r="W171" s="69"/>
      <c r="X171" s="69"/>
      <c r="Y171" s="69"/>
      <c r="Z171" s="69"/>
      <c r="AA171" s="69"/>
      <c r="AB171" s="69"/>
      <c r="AC171" s="69"/>
      <c r="AD171" s="69"/>
      <c r="AE171" s="69"/>
      <c r="AF171" s="69"/>
    </row>
    <row r="172" spans="1:32" ht="15.75" customHeight="1" x14ac:dyDescent="0.2">
      <c r="A172" s="69"/>
      <c r="B172" s="69"/>
      <c r="C172" s="69"/>
      <c r="D172" s="69"/>
      <c r="E172" s="69"/>
      <c r="F172" s="69"/>
      <c r="G172" s="69"/>
      <c r="H172" s="69"/>
      <c r="I172" s="69"/>
      <c r="J172" s="69"/>
      <c r="K172" s="69"/>
      <c r="L172" s="69"/>
      <c r="M172" s="69"/>
      <c r="N172" s="69"/>
      <c r="O172" s="69"/>
      <c r="P172" s="69"/>
      <c r="Q172" s="69"/>
      <c r="R172" s="69"/>
      <c r="S172" s="69"/>
      <c r="T172" s="69"/>
      <c r="U172" s="69"/>
      <c r="V172" s="69"/>
      <c r="W172" s="69"/>
      <c r="X172" s="69"/>
      <c r="Y172" s="69"/>
      <c r="Z172" s="69"/>
      <c r="AA172" s="69"/>
      <c r="AB172" s="69"/>
      <c r="AC172" s="69"/>
      <c r="AD172" s="69"/>
      <c r="AE172" s="69"/>
      <c r="AF172" s="69"/>
    </row>
    <row r="173" spans="1:32" ht="15.75" customHeight="1" x14ac:dyDescent="0.2">
      <c r="A173" s="69"/>
      <c r="B173" s="69"/>
      <c r="C173" s="69"/>
      <c r="D173" s="69"/>
      <c r="E173" s="69"/>
      <c r="F173" s="69"/>
      <c r="G173" s="69"/>
      <c r="H173" s="69"/>
      <c r="I173" s="69"/>
      <c r="J173" s="69"/>
      <c r="K173" s="69"/>
      <c r="L173" s="69"/>
      <c r="M173" s="69"/>
      <c r="N173" s="69"/>
      <c r="O173" s="69"/>
      <c r="P173" s="69"/>
      <c r="Q173" s="69"/>
      <c r="R173" s="69"/>
      <c r="S173" s="69"/>
      <c r="T173" s="69"/>
      <c r="U173" s="69"/>
      <c r="V173" s="69"/>
      <c r="W173" s="69"/>
      <c r="X173" s="69"/>
      <c r="Y173" s="69"/>
      <c r="Z173" s="69"/>
      <c r="AA173" s="69"/>
      <c r="AB173" s="69"/>
      <c r="AC173" s="69"/>
      <c r="AD173" s="69"/>
      <c r="AE173" s="69"/>
      <c r="AF173" s="69"/>
    </row>
    <row r="174" spans="1:32" ht="15.75" customHeight="1" x14ac:dyDescent="0.2">
      <c r="A174" s="69"/>
      <c r="B174" s="69"/>
      <c r="C174" s="69"/>
      <c r="D174" s="69"/>
      <c r="E174" s="69"/>
      <c r="F174" s="69"/>
      <c r="G174" s="69"/>
      <c r="H174" s="69"/>
      <c r="I174" s="69"/>
      <c r="J174" s="69"/>
      <c r="K174" s="69"/>
      <c r="L174" s="69"/>
      <c r="M174" s="69"/>
      <c r="N174" s="69"/>
      <c r="O174" s="69"/>
      <c r="P174" s="69"/>
      <c r="Q174" s="69"/>
      <c r="R174" s="69"/>
      <c r="S174" s="69"/>
      <c r="T174" s="69"/>
      <c r="U174" s="69"/>
      <c r="V174" s="69"/>
      <c r="W174" s="69"/>
      <c r="X174" s="69"/>
      <c r="Y174" s="69"/>
      <c r="Z174" s="69"/>
      <c r="AA174" s="69"/>
      <c r="AB174" s="69"/>
      <c r="AC174" s="69"/>
      <c r="AD174" s="69"/>
      <c r="AE174" s="69"/>
      <c r="AF174" s="69"/>
    </row>
    <row r="175" spans="1:32" ht="15.75" customHeight="1" x14ac:dyDescent="0.2">
      <c r="A175" s="69"/>
      <c r="B175" s="69"/>
      <c r="C175" s="69"/>
      <c r="D175" s="69"/>
      <c r="E175" s="69"/>
      <c r="F175" s="69"/>
      <c r="G175" s="69"/>
      <c r="H175" s="69"/>
      <c r="I175" s="69"/>
      <c r="J175" s="69"/>
      <c r="K175" s="69"/>
      <c r="L175" s="69"/>
      <c r="M175" s="69"/>
      <c r="N175" s="69"/>
      <c r="O175" s="69"/>
      <c r="P175" s="69"/>
      <c r="Q175" s="69"/>
      <c r="R175" s="69"/>
      <c r="S175" s="69"/>
      <c r="T175" s="69"/>
      <c r="U175" s="69"/>
      <c r="V175" s="69"/>
      <c r="W175" s="69"/>
      <c r="X175" s="69"/>
      <c r="Y175" s="69"/>
      <c r="Z175" s="69"/>
      <c r="AA175" s="69"/>
      <c r="AB175" s="69"/>
      <c r="AC175" s="69"/>
      <c r="AD175" s="69"/>
      <c r="AE175" s="69"/>
      <c r="AF175" s="69"/>
    </row>
    <row r="176" spans="1:32" ht="15.75" customHeight="1" x14ac:dyDescent="0.2">
      <c r="A176" s="69"/>
      <c r="B176" s="69"/>
      <c r="C176" s="69"/>
      <c r="D176" s="69"/>
      <c r="E176" s="69"/>
      <c r="F176" s="69"/>
      <c r="G176" s="69"/>
      <c r="H176" s="69"/>
      <c r="I176" s="69"/>
      <c r="J176" s="69"/>
      <c r="K176" s="69"/>
      <c r="L176" s="69"/>
      <c r="M176" s="69"/>
      <c r="N176" s="69"/>
      <c r="O176" s="69"/>
      <c r="P176" s="69"/>
      <c r="Q176" s="69"/>
      <c r="R176" s="69"/>
      <c r="S176" s="69"/>
      <c r="T176" s="69"/>
      <c r="U176" s="69"/>
      <c r="V176" s="69"/>
      <c r="W176" s="69"/>
      <c r="X176" s="69"/>
      <c r="Y176" s="69"/>
      <c r="Z176" s="69"/>
      <c r="AA176" s="69"/>
      <c r="AB176" s="69"/>
      <c r="AC176" s="69"/>
      <c r="AD176" s="69"/>
      <c r="AE176" s="69"/>
      <c r="AF176" s="69"/>
    </row>
    <row r="177" spans="1:32" ht="15.75" customHeight="1" x14ac:dyDescent="0.2">
      <c r="A177" s="69"/>
      <c r="B177" s="69"/>
      <c r="C177" s="69"/>
      <c r="D177" s="69"/>
      <c r="E177" s="69"/>
      <c r="F177" s="69"/>
      <c r="G177" s="69"/>
      <c r="H177" s="69"/>
      <c r="I177" s="69"/>
      <c r="J177" s="69"/>
      <c r="K177" s="69"/>
      <c r="L177" s="69"/>
      <c r="M177" s="69"/>
      <c r="N177" s="69"/>
      <c r="O177" s="69"/>
      <c r="P177" s="69"/>
      <c r="Q177" s="69"/>
      <c r="R177" s="69"/>
      <c r="S177" s="69"/>
      <c r="T177" s="69"/>
      <c r="U177" s="69"/>
      <c r="V177" s="69"/>
      <c r="W177" s="69"/>
      <c r="X177" s="69"/>
      <c r="Y177" s="69"/>
      <c r="Z177" s="69"/>
      <c r="AA177" s="69"/>
      <c r="AB177" s="69"/>
      <c r="AC177" s="69"/>
      <c r="AD177" s="69"/>
      <c r="AE177" s="69"/>
      <c r="AF177" s="69"/>
    </row>
    <row r="178" spans="1:32" ht="15.75" customHeight="1" x14ac:dyDescent="0.2">
      <c r="A178" s="69"/>
      <c r="B178" s="69"/>
      <c r="C178" s="69"/>
      <c r="D178" s="69"/>
      <c r="E178" s="69"/>
      <c r="F178" s="69"/>
      <c r="G178" s="69"/>
      <c r="H178" s="69"/>
      <c r="I178" s="69"/>
      <c r="J178" s="69"/>
      <c r="K178" s="69"/>
      <c r="L178" s="69"/>
      <c r="M178" s="69"/>
      <c r="N178" s="69"/>
      <c r="O178" s="69"/>
      <c r="P178" s="69"/>
      <c r="Q178" s="69"/>
      <c r="R178" s="69"/>
      <c r="S178" s="69"/>
      <c r="T178" s="69"/>
      <c r="U178" s="69"/>
      <c r="V178" s="69"/>
      <c r="W178" s="69"/>
      <c r="X178" s="69"/>
      <c r="Y178" s="69"/>
      <c r="Z178" s="69"/>
      <c r="AA178" s="69"/>
      <c r="AB178" s="69"/>
      <c r="AC178" s="69"/>
      <c r="AD178" s="69"/>
      <c r="AE178" s="69"/>
      <c r="AF178" s="69"/>
    </row>
    <row r="179" spans="1:32" ht="15.75" customHeight="1" x14ac:dyDescent="0.2">
      <c r="A179" s="69"/>
      <c r="B179" s="69"/>
      <c r="C179" s="69"/>
      <c r="D179" s="69"/>
      <c r="E179" s="69"/>
      <c r="F179" s="69"/>
      <c r="G179" s="69"/>
      <c r="H179" s="69"/>
      <c r="I179" s="69"/>
      <c r="J179" s="69"/>
      <c r="K179" s="69"/>
      <c r="L179" s="69"/>
      <c r="M179" s="69"/>
      <c r="N179" s="69"/>
      <c r="O179" s="69"/>
      <c r="P179" s="69"/>
      <c r="Q179" s="69"/>
      <c r="R179" s="69"/>
      <c r="S179" s="69"/>
      <c r="T179" s="69"/>
      <c r="U179" s="69"/>
      <c r="V179" s="69"/>
      <c r="W179" s="69"/>
      <c r="X179" s="69"/>
      <c r="Y179" s="69"/>
      <c r="Z179" s="69"/>
      <c r="AA179" s="69"/>
      <c r="AB179" s="69"/>
      <c r="AC179" s="69"/>
      <c r="AD179" s="69"/>
      <c r="AE179" s="69"/>
      <c r="AF179" s="69"/>
    </row>
    <row r="180" spans="1:32" ht="15.75" customHeight="1" x14ac:dyDescent="0.2">
      <c r="A180" s="69"/>
      <c r="B180" s="69"/>
      <c r="C180" s="69"/>
      <c r="D180" s="69"/>
      <c r="E180" s="69"/>
      <c r="F180" s="69"/>
      <c r="G180" s="69"/>
      <c r="H180" s="69"/>
      <c r="I180" s="69"/>
      <c r="J180" s="69"/>
      <c r="K180" s="69"/>
      <c r="L180" s="69"/>
      <c r="M180" s="69"/>
      <c r="N180" s="69"/>
      <c r="O180" s="69"/>
      <c r="P180" s="69"/>
      <c r="Q180" s="69"/>
      <c r="R180" s="69"/>
      <c r="S180" s="69"/>
      <c r="T180" s="69"/>
      <c r="U180" s="69"/>
      <c r="V180" s="69"/>
      <c r="W180" s="69"/>
      <c r="X180" s="69"/>
      <c r="Y180" s="69"/>
      <c r="Z180" s="69"/>
      <c r="AA180" s="69"/>
      <c r="AB180" s="69"/>
      <c r="AC180" s="69"/>
      <c r="AD180" s="69"/>
      <c r="AE180" s="69"/>
      <c r="AF180" s="69"/>
    </row>
    <row r="181" spans="1:32" ht="15.75" customHeight="1" x14ac:dyDescent="0.2">
      <c r="A181" s="69"/>
      <c r="B181" s="69"/>
      <c r="C181" s="69"/>
      <c r="D181" s="69"/>
      <c r="E181" s="69"/>
      <c r="F181" s="69"/>
      <c r="G181" s="69"/>
      <c r="H181" s="69"/>
      <c r="I181" s="69"/>
      <c r="J181" s="69"/>
      <c r="K181" s="69"/>
      <c r="L181" s="69"/>
      <c r="M181" s="69"/>
      <c r="N181" s="69"/>
      <c r="O181" s="69"/>
      <c r="P181" s="69"/>
      <c r="Q181" s="69"/>
      <c r="R181" s="69"/>
      <c r="S181" s="69"/>
      <c r="T181" s="69"/>
      <c r="U181" s="69"/>
      <c r="V181" s="69"/>
      <c r="W181" s="69"/>
      <c r="X181" s="69"/>
      <c r="Y181" s="69"/>
      <c r="Z181" s="69"/>
      <c r="AA181" s="69"/>
      <c r="AB181" s="69"/>
      <c r="AC181" s="69"/>
      <c r="AD181" s="69"/>
      <c r="AE181" s="69"/>
      <c r="AF181" s="69"/>
    </row>
    <row r="182" spans="1:32" ht="15.75" customHeight="1" x14ac:dyDescent="0.2">
      <c r="A182" s="69"/>
      <c r="B182" s="69"/>
      <c r="C182" s="69"/>
      <c r="D182" s="69"/>
      <c r="E182" s="69"/>
      <c r="F182" s="69"/>
      <c r="G182" s="69"/>
      <c r="H182" s="69"/>
      <c r="I182" s="69"/>
      <c r="J182" s="69"/>
      <c r="K182" s="69"/>
      <c r="L182" s="69"/>
      <c r="M182" s="69"/>
      <c r="N182" s="69"/>
      <c r="O182" s="69"/>
      <c r="P182" s="69"/>
      <c r="Q182" s="69"/>
      <c r="R182" s="69"/>
      <c r="S182" s="69"/>
      <c r="T182" s="69"/>
      <c r="U182" s="69"/>
      <c r="V182" s="69"/>
      <c r="W182" s="69"/>
      <c r="X182" s="69"/>
      <c r="Y182" s="69"/>
      <c r="Z182" s="69"/>
      <c r="AA182" s="69"/>
      <c r="AB182" s="69"/>
      <c r="AC182" s="69"/>
      <c r="AD182" s="69"/>
      <c r="AE182" s="69"/>
      <c r="AF182" s="69"/>
    </row>
    <row r="183" spans="1:32" ht="15.75" customHeight="1" x14ac:dyDescent="0.2">
      <c r="A183" s="69"/>
      <c r="B183" s="69"/>
      <c r="C183" s="69"/>
      <c r="D183" s="69"/>
      <c r="E183" s="69"/>
      <c r="F183" s="69"/>
      <c r="G183" s="69"/>
      <c r="H183" s="69"/>
      <c r="I183" s="69"/>
      <c r="J183" s="69"/>
      <c r="K183" s="69"/>
      <c r="L183" s="69"/>
      <c r="M183" s="69"/>
      <c r="N183" s="69"/>
      <c r="O183" s="69"/>
      <c r="P183" s="69"/>
      <c r="Q183" s="69"/>
      <c r="R183" s="69"/>
      <c r="S183" s="69"/>
      <c r="T183" s="69"/>
      <c r="U183" s="69"/>
      <c r="V183" s="69"/>
      <c r="W183" s="69"/>
      <c r="X183" s="69"/>
      <c r="Y183" s="69"/>
      <c r="Z183" s="69"/>
      <c r="AA183" s="69"/>
      <c r="AB183" s="69"/>
      <c r="AC183" s="69"/>
      <c r="AD183" s="69"/>
      <c r="AE183" s="69"/>
      <c r="AF183" s="69"/>
    </row>
    <row r="184" spans="1:32" ht="15.75" customHeight="1" x14ac:dyDescent="0.2">
      <c r="A184" s="69"/>
      <c r="B184" s="69"/>
      <c r="C184" s="69"/>
      <c r="D184" s="69"/>
      <c r="E184" s="69"/>
      <c r="F184" s="69"/>
      <c r="G184" s="69"/>
      <c r="H184" s="69"/>
      <c r="I184" s="69"/>
      <c r="J184" s="69"/>
      <c r="K184" s="69"/>
      <c r="L184" s="69"/>
      <c r="M184" s="69"/>
      <c r="N184" s="69"/>
      <c r="O184" s="69"/>
      <c r="P184" s="69"/>
      <c r="Q184" s="69"/>
      <c r="R184" s="69"/>
      <c r="S184" s="69"/>
      <c r="T184" s="69"/>
      <c r="U184" s="69"/>
      <c r="V184" s="69"/>
      <c r="W184" s="69"/>
      <c r="X184" s="69"/>
      <c r="Y184" s="69"/>
      <c r="Z184" s="69"/>
      <c r="AA184" s="69"/>
      <c r="AB184" s="69"/>
      <c r="AC184" s="69"/>
      <c r="AD184" s="69"/>
      <c r="AE184" s="69"/>
      <c r="AF184" s="69"/>
    </row>
    <row r="185" spans="1:32" ht="15.75" customHeight="1" x14ac:dyDescent="0.2">
      <c r="A185" s="69"/>
      <c r="B185" s="69"/>
      <c r="C185" s="69"/>
      <c r="D185" s="69"/>
      <c r="E185" s="69"/>
      <c r="F185" s="69"/>
      <c r="G185" s="69"/>
      <c r="H185" s="69"/>
      <c r="I185" s="69"/>
      <c r="J185" s="69"/>
      <c r="K185" s="69"/>
      <c r="L185" s="69"/>
      <c r="M185" s="69"/>
      <c r="N185" s="69"/>
      <c r="O185" s="69"/>
      <c r="P185" s="69"/>
      <c r="Q185" s="69"/>
      <c r="R185" s="69"/>
      <c r="S185" s="69"/>
      <c r="T185" s="69"/>
      <c r="U185" s="69"/>
      <c r="V185" s="69"/>
      <c r="W185" s="69"/>
      <c r="X185" s="69"/>
      <c r="Y185" s="69"/>
      <c r="Z185" s="69"/>
      <c r="AA185" s="69"/>
      <c r="AB185" s="69"/>
      <c r="AC185" s="69"/>
      <c r="AD185" s="69"/>
      <c r="AE185" s="69"/>
      <c r="AF185" s="69"/>
    </row>
    <row r="186" spans="1:32" ht="15.75" customHeight="1" x14ac:dyDescent="0.2">
      <c r="A186" s="69"/>
      <c r="B186" s="69"/>
      <c r="C186" s="69"/>
      <c r="D186" s="69"/>
      <c r="E186" s="69"/>
      <c r="F186" s="69"/>
      <c r="G186" s="69"/>
      <c r="H186" s="69"/>
      <c r="I186" s="69"/>
      <c r="J186" s="69"/>
      <c r="K186" s="69"/>
      <c r="L186" s="69"/>
      <c r="M186" s="69"/>
      <c r="N186" s="69"/>
      <c r="O186" s="69"/>
      <c r="P186" s="69"/>
      <c r="Q186" s="69"/>
      <c r="R186" s="69"/>
      <c r="S186" s="69"/>
      <c r="T186" s="69"/>
      <c r="U186" s="69"/>
      <c r="V186" s="69"/>
      <c r="W186" s="69"/>
      <c r="X186" s="69"/>
      <c r="Y186" s="69"/>
      <c r="Z186" s="69"/>
      <c r="AA186" s="69"/>
      <c r="AB186" s="69"/>
      <c r="AC186" s="69"/>
      <c r="AD186" s="69"/>
      <c r="AE186" s="69"/>
      <c r="AF186" s="69"/>
    </row>
    <row r="187" spans="1:32" ht="15.75" customHeight="1" x14ac:dyDescent="0.2">
      <c r="A187" s="69"/>
      <c r="B187" s="69"/>
      <c r="C187" s="69"/>
      <c r="D187" s="69"/>
      <c r="E187" s="69"/>
      <c r="F187" s="69"/>
      <c r="G187" s="69"/>
      <c r="H187" s="69"/>
      <c r="I187" s="69"/>
      <c r="J187" s="69"/>
      <c r="K187" s="69"/>
      <c r="L187" s="69"/>
      <c r="M187" s="69"/>
      <c r="N187" s="69"/>
      <c r="O187" s="69"/>
      <c r="P187" s="69"/>
      <c r="Q187" s="69"/>
      <c r="R187" s="69"/>
      <c r="S187" s="69"/>
      <c r="T187" s="69"/>
      <c r="U187" s="69"/>
      <c r="V187" s="69"/>
      <c r="W187" s="69"/>
      <c r="X187" s="69"/>
      <c r="Y187" s="69"/>
      <c r="Z187" s="69"/>
      <c r="AA187" s="69"/>
      <c r="AB187" s="69"/>
      <c r="AC187" s="69"/>
      <c r="AD187" s="69"/>
      <c r="AE187" s="69"/>
      <c r="AF187" s="69"/>
    </row>
    <row r="188" spans="1:32" ht="15.75" customHeight="1" x14ac:dyDescent="0.2">
      <c r="A188" s="69"/>
      <c r="B188" s="69"/>
      <c r="C188" s="69"/>
      <c r="D188" s="69"/>
      <c r="E188" s="69"/>
      <c r="F188" s="69"/>
      <c r="G188" s="69"/>
      <c r="H188" s="69"/>
      <c r="I188" s="69"/>
      <c r="J188" s="69"/>
      <c r="K188" s="69"/>
      <c r="L188" s="69"/>
      <c r="M188" s="69"/>
      <c r="N188" s="69"/>
      <c r="O188" s="69"/>
      <c r="P188" s="69"/>
      <c r="Q188" s="69"/>
      <c r="R188" s="69"/>
      <c r="S188" s="69"/>
      <c r="T188" s="69"/>
      <c r="U188" s="69"/>
      <c r="V188" s="69"/>
      <c r="W188" s="69"/>
      <c r="X188" s="69"/>
      <c r="Y188" s="69"/>
      <c r="Z188" s="69"/>
      <c r="AA188" s="69"/>
      <c r="AB188" s="69"/>
      <c r="AC188" s="69"/>
      <c r="AD188" s="69"/>
      <c r="AE188" s="69"/>
      <c r="AF188" s="69"/>
    </row>
    <row r="189" spans="1:32" ht="15.75" customHeight="1" x14ac:dyDescent="0.2">
      <c r="A189" s="69"/>
      <c r="B189" s="69"/>
      <c r="C189" s="69"/>
      <c r="D189" s="69"/>
      <c r="E189" s="69"/>
      <c r="F189" s="69"/>
      <c r="G189" s="69"/>
      <c r="H189" s="69"/>
      <c r="I189" s="69"/>
      <c r="J189" s="69"/>
      <c r="K189" s="69"/>
      <c r="L189" s="69"/>
      <c r="M189" s="69"/>
      <c r="N189" s="69"/>
      <c r="O189" s="69"/>
      <c r="P189" s="69"/>
      <c r="Q189" s="69"/>
      <c r="R189" s="69"/>
      <c r="S189" s="69"/>
      <c r="T189" s="69"/>
      <c r="U189" s="69"/>
      <c r="V189" s="69"/>
      <c r="W189" s="69"/>
      <c r="X189" s="69"/>
      <c r="Y189" s="69"/>
      <c r="Z189" s="69"/>
      <c r="AA189" s="69"/>
      <c r="AB189" s="69"/>
      <c r="AC189" s="69"/>
      <c r="AD189" s="69"/>
      <c r="AE189" s="69"/>
      <c r="AF189" s="69"/>
    </row>
    <row r="190" spans="1:32" ht="15.75" customHeight="1" x14ac:dyDescent="0.2">
      <c r="A190" s="69"/>
      <c r="B190" s="69"/>
      <c r="C190" s="69"/>
      <c r="D190" s="69"/>
      <c r="E190" s="69"/>
      <c r="F190" s="69"/>
      <c r="G190" s="69"/>
      <c r="H190" s="69"/>
      <c r="I190" s="69"/>
      <c r="J190" s="69"/>
      <c r="K190" s="69"/>
      <c r="L190" s="69"/>
      <c r="M190" s="69"/>
      <c r="N190" s="69"/>
      <c r="O190" s="69"/>
      <c r="P190" s="69"/>
      <c r="Q190" s="69"/>
      <c r="R190" s="69"/>
      <c r="S190" s="69"/>
      <c r="T190" s="69"/>
      <c r="U190" s="69"/>
      <c r="V190" s="69"/>
      <c r="W190" s="69"/>
      <c r="X190" s="69"/>
      <c r="Y190" s="69"/>
      <c r="Z190" s="69"/>
      <c r="AA190" s="69"/>
      <c r="AB190" s="69"/>
      <c r="AC190" s="69"/>
      <c r="AD190" s="69"/>
      <c r="AE190" s="69"/>
      <c r="AF190" s="69"/>
    </row>
    <row r="191" spans="1:32" ht="15.75" customHeight="1" x14ac:dyDescent="0.2">
      <c r="A191" s="69"/>
      <c r="B191" s="69"/>
      <c r="C191" s="69"/>
      <c r="D191" s="69"/>
      <c r="E191" s="69"/>
      <c r="F191" s="69"/>
      <c r="G191" s="69"/>
      <c r="H191" s="69"/>
      <c r="I191" s="69"/>
      <c r="J191" s="69"/>
      <c r="K191" s="69"/>
      <c r="L191" s="69"/>
      <c r="M191" s="69"/>
      <c r="N191" s="69"/>
      <c r="O191" s="69"/>
      <c r="P191" s="69"/>
      <c r="Q191" s="69"/>
      <c r="R191" s="69"/>
      <c r="S191" s="69"/>
      <c r="T191" s="69"/>
      <c r="U191" s="69"/>
      <c r="V191" s="69"/>
      <c r="W191" s="69"/>
      <c r="X191" s="69"/>
      <c r="Y191" s="69"/>
      <c r="Z191" s="69"/>
      <c r="AA191" s="69"/>
      <c r="AB191" s="69"/>
      <c r="AC191" s="69"/>
      <c r="AD191" s="69"/>
      <c r="AE191" s="69"/>
      <c r="AF191" s="69"/>
    </row>
    <row r="192" spans="1:32" ht="15.75" customHeight="1" x14ac:dyDescent="0.2">
      <c r="A192" s="69"/>
      <c r="B192" s="69"/>
      <c r="C192" s="69"/>
      <c r="D192" s="69"/>
      <c r="E192" s="69"/>
      <c r="F192" s="69"/>
      <c r="G192" s="69"/>
      <c r="H192" s="69"/>
      <c r="I192" s="69"/>
      <c r="J192" s="69"/>
      <c r="K192" s="69"/>
      <c r="L192" s="69"/>
      <c r="M192" s="69"/>
      <c r="N192" s="69"/>
      <c r="O192" s="69"/>
      <c r="P192" s="69"/>
      <c r="Q192" s="69"/>
      <c r="R192" s="69"/>
      <c r="S192" s="69"/>
      <c r="T192" s="69"/>
      <c r="U192" s="69"/>
      <c r="V192" s="69"/>
      <c r="W192" s="69"/>
      <c r="X192" s="69"/>
      <c r="Y192" s="69"/>
      <c r="Z192" s="69"/>
      <c r="AA192" s="69"/>
      <c r="AB192" s="69"/>
      <c r="AC192" s="69"/>
      <c r="AD192" s="69"/>
      <c r="AE192" s="69"/>
      <c r="AF192" s="69"/>
    </row>
    <row r="193" spans="1:32" ht="15.75" customHeight="1" x14ac:dyDescent="0.2">
      <c r="A193" s="69"/>
      <c r="B193" s="69"/>
      <c r="C193" s="69"/>
      <c r="D193" s="69"/>
      <c r="E193" s="69"/>
      <c r="F193" s="69"/>
      <c r="G193" s="69"/>
      <c r="H193" s="69"/>
      <c r="I193" s="69"/>
      <c r="J193" s="69"/>
      <c r="K193" s="69"/>
      <c r="L193" s="69"/>
      <c r="M193" s="69"/>
      <c r="N193" s="69"/>
      <c r="O193" s="69"/>
      <c r="P193" s="69"/>
      <c r="Q193" s="69"/>
      <c r="R193" s="69"/>
      <c r="S193" s="69"/>
      <c r="T193" s="69"/>
      <c r="U193" s="69"/>
      <c r="V193" s="69"/>
      <c r="W193" s="69"/>
      <c r="X193" s="69"/>
      <c r="Y193" s="69"/>
      <c r="Z193" s="69"/>
      <c r="AA193" s="69"/>
      <c r="AB193" s="69"/>
      <c r="AC193" s="69"/>
      <c r="AD193" s="69"/>
      <c r="AE193" s="69"/>
      <c r="AF193" s="69"/>
    </row>
    <row r="194" spans="1:32" ht="15.75" customHeight="1" x14ac:dyDescent="0.2">
      <c r="A194" s="69"/>
      <c r="B194" s="69"/>
      <c r="C194" s="69"/>
      <c r="D194" s="69"/>
      <c r="E194" s="69"/>
      <c r="F194" s="69"/>
      <c r="G194" s="69"/>
      <c r="H194" s="69"/>
      <c r="I194" s="69"/>
      <c r="J194" s="69"/>
      <c r="K194" s="69"/>
      <c r="L194" s="69"/>
      <c r="M194" s="69"/>
      <c r="N194" s="69"/>
      <c r="O194" s="69"/>
      <c r="P194" s="69"/>
      <c r="Q194" s="69"/>
      <c r="R194" s="69"/>
      <c r="S194" s="69"/>
      <c r="T194" s="69"/>
      <c r="U194" s="69"/>
      <c r="V194" s="69"/>
      <c r="W194" s="69"/>
      <c r="X194" s="69"/>
      <c r="Y194" s="69"/>
      <c r="Z194" s="69"/>
      <c r="AA194" s="69"/>
      <c r="AB194" s="69"/>
      <c r="AC194" s="69"/>
      <c r="AD194" s="69"/>
      <c r="AE194" s="69"/>
      <c r="AF194" s="69"/>
    </row>
    <row r="195" spans="1:32" ht="15.75" customHeight="1" x14ac:dyDescent="0.2">
      <c r="A195" s="69"/>
      <c r="B195" s="69"/>
      <c r="C195" s="69"/>
      <c r="D195" s="69"/>
      <c r="E195" s="69"/>
      <c r="F195" s="69"/>
      <c r="G195" s="69"/>
      <c r="H195" s="69"/>
      <c r="I195" s="69"/>
      <c r="J195" s="69"/>
      <c r="K195" s="69"/>
      <c r="L195" s="69"/>
      <c r="M195" s="69"/>
      <c r="N195" s="69"/>
      <c r="O195" s="69"/>
      <c r="P195" s="69"/>
      <c r="Q195" s="69"/>
      <c r="R195" s="69"/>
      <c r="S195" s="69"/>
      <c r="T195" s="69"/>
      <c r="U195" s="69"/>
      <c r="V195" s="69"/>
      <c r="W195" s="69"/>
      <c r="X195" s="69"/>
      <c r="Y195" s="69"/>
      <c r="Z195" s="69"/>
      <c r="AA195" s="69"/>
      <c r="AB195" s="69"/>
      <c r="AC195" s="69"/>
      <c r="AD195" s="69"/>
      <c r="AE195" s="69"/>
      <c r="AF195" s="69"/>
    </row>
    <row r="196" spans="1:32" ht="15.75" customHeight="1" x14ac:dyDescent="0.2">
      <c r="A196" s="69"/>
      <c r="B196" s="69"/>
      <c r="C196" s="69"/>
      <c r="D196" s="69"/>
      <c r="E196" s="69"/>
      <c r="F196" s="69"/>
      <c r="G196" s="69"/>
      <c r="H196" s="69"/>
      <c r="I196" s="69"/>
      <c r="J196" s="69"/>
      <c r="K196" s="69"/>
      <c r="L196" s="69"/>
      <c r="M196" s="69"/>
      <c r="N196" s="69"/>
      <c r="O196" s="69"/>
      <c r="P196" s="69"/>
      <c r="Q196" s="69"/>
      <c r="R196" s="69"/>
      <c r="S196" s="69"/>
      <c r="T196" s="69"/>
      <c r="U196" s="69"/>
      <c r="V196" s="69"/>
      <c r="W196" s="69"/>
      <c r="X196" s="69"/>
      <c r="Y196" s="69"/>
      <c r="Z196" s="69"/>
      <c r="AA196" s="69"/>
      <c r="AB196" s="69"/>
      <c r="AC196" s="69"/>
      <c r="AD196" s="69"/>
      <c r="AE196" s="69"/>
      <c r="AF196" s="69"/>
    </row>
    <row r="197" spans="1:32" ht="15.75" customHeight="1" x14ac:dyDescent="0.2">
      <c r="A197" s="69"/>
      <c r="B197" s="69"/>
      <c r="C197" s="69"/>
      <c r="D197" s="69"/>
      <c r="E197" s="69"/>
      <c r="F197" s="69"/>
      <c r="G197" s="69"/>
      <c r="H197" s="69"/>
      <c r="I197" s="69"/>
      <c r="J197" s="69"/>
      <c r="K197" s="69"/>
      <c r="L197" s="69"/>
      <c r="M197" s="69"/>
      <c r="N197" s="69"/>
      <c r="O197" s="69"/>
      <c r="P197" s="69"/>
      <c r="Q197" s="69"/>
      <c r="R197" s="69"/>
      <c r="S197" s="69"/>
      <c r="T197" s="69"/>
      <c r="U197" s="69"/>
      <c r="V197" s="69"/>
      <c r="W197" s="69"/>
      <c r="X197" s="69"/>
      <c r="Y197" s="69"/>
      <c r="Z197" s="69"/>
      <c r="AA197" s="69"/>
      <c r="AB197" s="69"/>
      <c r="AC197" s="69"/>
      <c r="AD197" s="69"/>
      <c r="AE197" s="69"/>
      <c r="AF197" s="69"/>
    </row>
    <row r="198" spans="1:32" ht="15.75" customHeight="1" x14ac:dyDescent="0.2">
      <c r="A198" s="69"/>
      <c r="B198" s="69"/>
      <c r="C198" s="69"/>
      <c r="D198" s="69"/>
      <c r="E198" s="69"/>
      <c r="F198" s="69"/>
      <c r="G198" s="69"/>
      <c r="H198" s="69"/>
      <c r="I198" s="69"/>
      <c r="J198" s="69"/>
      <c r="K198" s="69"/>
      <c r="L198" s="69"/>
      <c r="M198" s="69"/>
      <c r="N198" s="69"/>
      <c r="O198" s="69"/>
      <c r="P198" s="69"/>
      <c r="Q198" s="69"/>
      <c r="R198" s="69"/>
      <c r="S198" s="69"/>
      <c r="T198" s="69"/>
      <c r="U198" s="69"/>
      <c r="V198" s="69"/>
      <c r="W198" s="69"/>
      <c r="X198" s="69"/>
      <c r="Y198" s="69"/>
      <c r="Z198" s="69"/>
      <c r="AA198" s="69"/>
      <c r="AB198" s="69"/>
      <c r="AC198" s="69"/>
      <c r="AD198" s="69"/>
      <c r="AE198" s="69"/>
      <c r="AF198" s="69"/>
    </row>
    <row r="199" spans="1:32" ht="15.75" customHeight="1" x14ac:dyDescent="0.2">
      <c r="A199" s="69"/>
      <c r="B199" s="69"/>
      <c r="C199" s="69"/>
      <c r="D199" s="69"/>
      <c r="E199" s="69"/>
      <c r="F199" s="69"/>
      <c r="G199" s="69"/>
      <c r="H199" s="69"/>
      <c r="I199" s="69"/>
      <c r="J199" s="69"/>
      <c r="K199" s="69"/>
      <c r="L199" s="69"/>
      <c r="M199" s="69"/>
      <c r="N199" s="69"/>
      <c r="O199" s="69"/>
      <c r="P199" s="69"/>
      <c r="Q199" s="69"/>
      <c r="R199" s="69"/>
      <c r="S199" s="69"/>
      <c r="T199" s="69"/>
      <c r="U199" s="69"/>
      <c r="V199" s="69"/>
      <c r="W199" s="69"/>
      <c r="X199" s="69"/>
      <c r="Y199" s="69"/>
      <c r="Z199" s="69"/>
      <c r="AA199" s="69"/>
      <c r="AB199" s="69"/>
      <c r="AC199" s="69"/>
      <c r="AD199" s="69"/>
      <c r="AE199" s="69"/>
      <c r="AF199" s="69"/>
    </row>
    <row r="200" spans="1:32" ht="15.75" customHeight="1" x14ac:dyDescent="0.2">
      <c r="A200" s="69"/>
      <c r="B200" s="69"/>
      <c r="C200" s="69"/>
      <c r="D200" s="69"/>
      <c r="E200" s="69"/>
      <c r="F200" s="69"/>
      <c r="G200" s="69"/>
      <c r="H200" s="69"/>
      <c r="I200" s="69"/>
      <c r="J200" s="69"/>
      <c r="K200" s="69"/>
      <c r="L200" s="69"/>
      <c r="M200" s="69"/>
      <c r="N200" s="69"/>
      <c r="O200" s="69"/>
      <c r="P200" s="69"/>
      <c r="Q200" s="69"/>
      <c r="R200" s="69"/>
      <c r="S200" s="69"/>
      <c r="T200" s="69"/>
      <c r="U200" s="69"/>
      <c r="V200" s="69"/>
      <c r="W200" s="69"/>
      <c r="X200" s="69"/>
      <c r="Y200" s="69"/>
      <c r="Z200" s="69"/>
      <c r="AA200" s="69"/>
      <c r="AB200" s="69"/>
      <c r="AC200" s="69"/>
      <c r="AD200" s="69"/>
      <c r="AE200" s="69"/>
      <c r="AF200" s="69"/>
    </row>
    <row r="201" spans="1:32" ht="15.75" customHeight="1" x14ac:dyDescent="0.2">
      <c r="A201" s="69"/>
      <c r="B201" s="69"/>
      <c r="C201" s="69"/>
      <c r="D201" s="69"/>
      <c r="E201" s="69"/>
      <c r="F201" s="69"/>
      <c r="G201" s="69"/>
      <c r="H201" s="69"/>
      <c r="I201" s="69"/>
      <c r="J201" s="69"/>
      <c r="K201" s="69"/>
      <c r="L201" s="69"/>
      <c r="M201" s="69"/>
      <c r="N201" s="69"/>
      <c r="O201" s="69"/>
      <c r="P201" s="69"/>
      <c r="Q201" s="69"/>
      <c r="R201" s="69"/>
      <c r="S201" s="69"/>
      <c r="T201" s="69"/>
      <c r="U201" s="69"/>
      <c r="V201" s="69"/>
      <c r="W201" s="69"/>
      <c r="X201" s="69"/>
      <c r="Y201" s="69"/>
      <c r="Z201" s="69"/>
      <c r="AA201" s="69"/>
      <c r="AB201" s="69"/>
      <c r="AC201" s="69"/>
      <c r="AD201" s="69"/>
      <c r="AE201" s="69"/>
      <c r="AF201" s="69"/>
    </row>
    <row r="202" spans="1:32" ht="15.75" customHeight="1" x14ac:dyDescent="0.2">
      <c r="A202" s="69"/>
      <c r="B202" s="69"/>
      <c r="C202" s="69"/>
      <c r="D202" s="69"/>
      <c r="E202" s="69"/>
      <c r="F202" s="69"/>
      <c r="G202" s="69"/>
      <c r="H202" s="69"/>
      <c r="I202" s="69"/>
      <c r="J202" s="69"/>
      <c r="K202" s="69"/>
      <c r="L202" s="69"/>
      <c r="M202" s="69"/>
      <c r="N202" s="69"/>
      <c r="O202" s="69"/>
      <c r="P202" s="69"/>
      <c r="Q202" s="69"/>
      <c r="R202" s="69"/>
      <c r="S202" s="69"/>
      <c r="T202" s="69"/>
      <c r="U202" s="69"/>
      <c r="V202" s="69"/>
      <c r="W202" s="69"/>
      <c r="X202" s="69"/>
      <c r="Y202" s="69"/>
      <c r="Z202" s="69"/>
      <c r="AA202" s="69"/>
      <c r="AB202" s="69"/>
      <c r="AC202" s="69"/>
      <c r="AD202" s="69"/>
      <c r="AE202" s="69"/>
      <c r="AF202" s="69"/>
    </row>
    <row r="203" spans="1:32" ht="15.75" customHeight="1" x14ac:dyDescent="0.2">
      <c r="A203" s="69"/>
      <c r="B203" s="69"/>
      <c r="C203" s="69"/>
      <c r="D203" s="69"/>
      <c r="E203" s="69"/>
      <c r="F203" s="69"/>
      <c r="G203" s="69"/>
      <c r="H203" s="69"/>
      <c r="I203" s="69"/>
      <c r="J203" s="69"/>
      <c r="K203" s="69"/>
      <c r="L203" s="69"/>
      <c r="M203" s="69"/>
      <c r="N203" s="69"/>
      <c r="O203" s="69"/>
      <c r="P203" s="69"/>
      <c r="Q203" s="69"/>
      <c r="R203" s="69"/>
      <c r="S203" s="69"/>
      <c r="T203" s="69"/>
      <c r="U203" s="69"/>
      <c r="V203" s="69"/>
      <c r="W203" s="69"/>
      <c r="X203" s="69"/>
      <c r="Y203" s="69"/>
      <c r="Z203" s="69"/>
      <c r="AA203" s="69"/>
      <c r="AB203" s="69"/>
      <c r="AC203" s="69"/>
      <c r="AD203" s="69"/>
      <c r="AE203" s="69"/>
      <c r="AF203" s="69"/>
    </row>
    <row r="204" spans="1:32" ht="15.75" customHeight="1" x14ac:dyDescent="0.2">
      <c r="A204" s="69"/>
      <c r="B204" s="69"/>
      <c r="C204" s="69"/>
      <c r="D204" s="69"/>
      <c r="E204" s="69"/>
      <c r="F204" s="69"/>
      <c r="G204" s="69"/>
      <c r="H204" s="69"/>
      <c r="I204" s="69"/>
      <c r="J204" s="69"/>
      <c r="K204" s="69"/>
      <c r="L204" s="69"/>
      <c r="M204" s="69"/>
      <c r="N204" s="69"/>
      <c r="O204" s="69"/>
      <c r="P204" s="69"/>
      <c r="Q204" s="69"/>
      <c r="R204" s="69"/>
      <c r="S204" s="69"/>
      <c r="T204" s="69"/>
      <c r="U204" s="69"/>
      <c r="V204" s="69"/>
      <c r="W204" s="69"/>
      <c r="X204" s="69"/>
      <c r="Y204" s="69"/>
      <c r="Z204" s="69"/>
      <c r="AA204" s="69"/>
      <c r="AB204" s="69"/>
      <c r="AC204" s="69"/>
      <c r="AD204" s="69"/>
      <c r="AE204" s="69"/>
      <c r="AF204" s="69"/>
    </row>
    <row r="205" spans="1:32" ht="15.75" customHeight="1" x14ac:dyDescent="0.2">
      <c r="A205" s="69"/>
      <c r="B205" s="69"/>
      <c r="C205" s="69"/>
      <c r="D205" s="69"/>
      <c r="E205" s="69"/>
      <c r="F205" s="69"/>
      <c r="G205" s="69"/>
      <c r="H205" s="69"/>
      <c r="I205" s="69"/>
      <c r="J205" s="69"/>
      <c r="K205" s="69"/>
      <c r="L205" s="69"/>
      <c r="M205" s="69"/>
      <c r="N205" s="69"/>
      <c r="O205" s="69"/>
      <c r="P205" s="69"/>
      <c r="Q205" s="69"/>
      <c r="R205" s="69"/>
      <c r="S205" s="69"/>
      <c r="T205" s="69"/>
      <c r="U205" s="69"/>
      <c r="V205" s="69"/>
      <c r="W205" s="69"/>
      <c r="X205" s="69"/>
      <c r="Y205" s="69"/>
      <c r="Z205" s="69"/>
      <c r="AA205" s="69"/>
      <c r="AB205" s="69"/>
      <c r="AC205" s="69"/>
      <c r="AD205" s="69"/>
      <c r="AE205" s="69"/>
      <c r="AF205" s="69"/>
    </row>
    <row r="206" spans="1:32" ht="15.75" customHeight="1" x14ac:dyDescent="0.2">
      <c r="A206" s="69"/>
      <c r="B206" s="69"/>
      <c r="C206" s="69"/>
      <c r="D206" s="69"/>
      <c r="E206" s="69"/>
      <c r="F206" s="69"/>
      <c r="G206" s="69"/>
      <c r="H206" s="69"/>
      <c r="I206" s="69"/>
      <c r="J206" s="69"/>
      <c r="K206" s="69"/>
      <c r="L206" s="69"/>
      <c r="M206" s="69"/>
      <c r="N206" s="69"/>
      <c r="O206" s="69"/>
      <c r="P206" s="69"/>
      <c r="Q206" s="69"/>
      <c r="R206" s="69"/>
      <c r="S206" s="69"/>
      <c r="T206" s="69"/>
      <c r="U206" s="69"/>
      <c r="V206" s="69"/>
      <c r="W206" s="69"/>
      <c r="X206" s="69"/>
      <c r="Y206" s="69"/>
      <c r="Z206" s="69"/>
      <c r="AA206" s="69"/>
      <c r="AB206" s="69"/>
      <c r="AC206" s="69"/>
      <c r="AD206" s="69"/>
      <c r="AE206" s="69"/>
      <c r="AF206" s="69"/>
    </row>
    <row r="207" spans="1:32" ht="15.75" customHeight="1" x14ac:dyDescent="0.2">
      <c r="A207" s="69"/>
      <c r="B207" s="69"/>
      <c r="C207" s="69"/>
      <c r="D207" s="69"/>
      <c r="E207" s="69"/>
      <c r="F207" s="69"/>
      <c r="G207" s="69"/>
      <c r="H207" s="69"/>
      <c r="I207" s="69"/>
      <c r="J207" s="69"/>
      <c r="K207" s="69"/>
      <c r="L207" s="69"/>
      <c r="M207" s="69"/>
      <c r="N207" s="69"/>
      <c r="O207" s="69"/>
      <c r="P207" s="69"/>
      <c r="Q207" s="69"/>
      <c r="R207" s="69"/>
      <c r="S207" s="69"/>
      <c r="T207" s="69"/>
      <c r="U207" s="69"/>
      <c r="V207" s="69"/>
      <c r="W207" s="69"/>
      <c r="X207" s="69"/>
      <c r="Y207" s="69"/>
      <c r="Z207" s="69"/>
      <c r="AA207" s="69"/>
      <c r="AB207" s="69"/>
      <c r="AC207" s="69"/>
      <c r="AD207" s="69"/>
      <c r="AE207" s="69"/>
      <c r="AF207" s="69"/>
    </row>
    <row r="208" spans="1:32" ht="15.75" customHeight="1" x14ac:dyDescent="0.2">
      <c r="A208" s="69"/>
      <c r="B208" s="69"/>
      <c r="C208" s="69"/>
      <c r="D208" s="69"/>
      <c r="E208" s="69"/>
      <c r="F208" s="69"/>
      <c r="G208" s="69"/>
      <c r="H208" s="69"/>
      <c r="I208" s="69"/>
      <c r="J208" s="69"/>
      <c r="K208" s="69"/>
      <c r="L208" s="69"/>
      <c r="M208" s="69"/>
      <c r="N208" s="69"/>
      <c r="O208" s="69"/>
      <c r="P208" s="69"/>
      <c r="Q208" s="69"/>
      <c r="R208" s="69"/>
      <c r="S208" s="69"/>
      <c r="T208" s="69"/>
      <c r="U208" s="69"/>
      <c r="V208" s="69"/>
      <c r="W208" s="69"/>
      <c r="X208" s="69"/>
      <c r="Y208" s="69"/>
      <c r="Z208" s="69"/>
      <c r="AA208" s="69"/>
      <c r="AB208" s="69"/>
      <c r="AC208" s="69"/>
      <c r="AD208" s="69"/>
      <c r="AE208" s="69"/>
      <c r="AF208" s="69"/>
    </row>
    <row r="209" spans="1:32" ht="15.75" customHeight="1" x14ac:dyDescent="0.2">
      <c r="A209" s="69"/>
      <c r="B209" s="69"/>
      <c r="C209" s="69"/>
      <c r="D209" s="69"/>
      <c r="E209" s="69"/>
      <c r="F209" s="69"/>
      <c r="G209" s="69"/>
      <c r="H209" s="69"/>
      <c r="I209" s="69"/>
      <c r="J209" s="69"/>
      <c r="K209" s="69"/>
      <c r="L209" s="69"/>
      <c r="M209" s="69"/>
      <c r="N209" s="69"/>
      <c r="O209" s="69"/>
      <c r="P209" s="69"/>
      <c r="Q209" s="69"/>
      <c r="R209" s="69"/>
      <c r="S209" s="69"/>
      <c r="T209" s="69"/>
      <c r="U209" s="69"/>
      <c r="V209" s="69"/>
      <c r="W209" s="69"/>
      <c r="X209" s="69"/>
      <c r="Y209" s="69"/>
      <c r="Z209" s="69"/>
      <c r="AA209" s="69"/>
      <c r="AB209" s="69"/>
      <c r="AC209" s="69"/>
      <c r="AD209" s="69"/>
      <c r="AE209" s="69"/>
      <c r="AF209" s="69"/>
    </row>
    <row r="210" spans="1:32" ht="15.75" customHeight="1" x14ac:dyDescent="0.2">
      <c r="A210" s="69"/>
      <c r="B210" s="69"/>
      <c r="C210" s="69"/>
      <c r="D210" s="69"/>
      <c r="E210" s="69"/>
      <c r="F210" s="69"/>
      <c r="G210" s="69"/>
      <c r="H210" s="69"/>
      <c r="I210" s="69"/>
      <c r="J210" s="69"/>
      <c r="K210" s="69"/>
      <c r="L210" s="69"/>
      <c r="M210" s="69"/>
      <c r="N210" s="69"/>
      <c r="O210" s="69"/>
      <c r="P210" s="69"/>
      <c r="Q210" s="69"/>
      <c r="R210" s="69"/>
      <c r="S210" s="69"/>
      <c r="T210" s="69"/>
      <c r="U210" s="69"/>
      <c r="V210" s="69"/>
      <c r="W210" s="69"/>
      <c r="X210" s="69"/>
      <c r="Y210" s="69"/>
      <c r="Z210" s="69"/>
      <c r="AA210" s="69"/>
      <c r="AB210" s="69"/>
      <c r="AC210" s="69"/>
      <c r="AD210" s="69"/>
      <c r="AE210" s="69"/>
      <c r="AF210" s="69"/>
    </row>
    <row r="211" spans="1:32" ht="15.75" customHeight="1" x14ac:dyDescent="0.2">
      <c r="A211" s="69"/>
      <c r="B211" s="69"/>
      <c r="C211" s="69"/>
      <c r="D211" s="69"/>
      <c r="E211" s="69"/>
      <c r="F211" s="69"/>
      <c r="G211" s="69"/>
      <c r="H211" s="69"/>
      <c r="I211" s="69"/>
      <c r="J211" s="69"/>
      <c r="K211" s="69"/>
      <c r="L211" s="69"/>
      <c r="M211" s="69"/>
      <c r="N211" s="69"/>
      <c r="O211" s="69"/>
      <c r="P211" s="69"/>
      <c r="Q211" s="69"/>
      <c r="R211" s="69"/>
      <c r="S211" s="69"/>
      <c r="T211" s="69"/>
      <c r="U211" s="69"/>
      <c r="V211" s="69"/>
      <c r="W211" s="69"/>
      <c r="X211" s="69"/>
      <c r="Y211" s="69"/>
      <c r="Z211" s="69"/>
      <c r="AA211" s="69"/>
      <c r="AB211" s="69"/>
      <c r="AC211" s="69"/>
      <c r="AD211" s="69"/>
      <c r="AE211" s="69"/>
      <c r="AF211" s="69"/>
    </row>
    <row r="212" spans="1:32" ht="15.75" customHeight="1" x14ac:dyDescent="0.2">
      <c r="A212" s="69"/>
      <c r="B212" s="69"/>
      <c r="C212" s="69"/>
      <c r="D212" s="69"/>
      <c r="E212" s="69"/>
      <c r="F212" s="69"/>
      <c r="G212" s="69"/>
      <c r="H212" s="69"/>
      <c r="I212" s="69"/>
      <c r="J212" s="69"/>
      <c r="K212" s="69"/>
      <c r="L212" s="69"/>
      <c r="M212" s="69"/>
      <c r="N212" s="69"/>
      <c r="O212" s="69"/>
      <c r="P212" s="69"/>
      <c r="Q212" s="69"/>
      <c r="R212" s="69"/>
      <c r="S212" s="69"/>
      <c r="T212" s="69"/>
      <c r="U212" s="69"/>
      <c r="V212" s="69"/>
      <c r="W212" s="69"/>
      <c r="X212" s="69"/>
      <c r="Y212" s="69"/>
      <c r="Z212" s="69"/>
      <c r="AA212" s="69"/>
      <c r="AB212" s="69"/>
      <c r="AC212" s="69"/>
      <c r="AD212" s="69"/>
      <c r="AE212" s="69"/>
      <c r="AF212" s="69"/>
    </row>
    <row r="213" spans="1:32" ht="15.75" customHeight="1" x14ac:dyDescent="0.2">
      <c r="A213" s="69"/>
      <c r="B213" s="69"/>
      <c r="C213" s="69"/>
      <c r="D213" s="69"/>
      <c r="E213" s="69"/>
      <c r="F213" s="69"/>
      <c r="G213" s="69"/>
      <c r="H213" s="69"/>
      <c r="I213" s="69"/>
      <c r="J213" s="69"/>
      <c r="K213" s="69"/>
      <c r="L213" s="69"/>
      <c r="M213" s="69"/>
      <c r="N213" s="69"/>
      <c r="O213" s="69"/>
      <c r="P213" s="69"/>
      <c r="Q213" s="69"/>
      <c r="R213" s="69"/>
      <c r="S213" s="69"/>
      <c r="T213" s="69"/>
      <c r="U213" s="69"/>
      <c r="V213" s="69"/>
      <c r="W213" s="69"/>
      <c r="X213" s="69"/>
      <c r="Y213" s="69"/>
      <c r="Z213" s="69"/>
      <c r="AA213" s="69"/>
      <c r="AB213" s="69"/>
      <c r="AC213" s="69"/>
      <c r="AD213" s="69"/>
      <c r="AE213" s="69"/>
      <c r="AF213" s="69"/>
    </row>
    <row r="214" spans="1:32" ht="15.75" customHeight="1" x14ac:dyDescent="0.2">
      <c r="A214" s="69"/>
      <c r="B214" s="69"/>
      <c r="C214" s="69"/>
      <c r="D214" s="69"/>
      <c r="E214" s="69"/>
      <c r="F214" s="69"/>
      <c r="G214" s="69"/>
      <c r="H214" s="69"/>
      <c r="I214" s="69"/>
      <c r="J214" s="69"/>
      <c r="K214" s="69"/>
      <c r="L214" s="69"/>
      <c r="M214" s="69"/>
      <c r="N214" s="69"/>
      <c r="O214" s="69"/>
      <c r="P214" s="69"/>
      <c r="Q214" s="69"/>
      <c r="R214" s="69"/>
      <c r="S214" s="69"/>
      <c r="T214" s="69"/>
      <c r="U214" s="69"/>
      <c r="V214" s="69"/>
      <c r="W214" s="69"/>
      <c r="X214" s="69"/>
      <c r="Y214" s="69"/>
      <c r="Z214" s="69"/>
      <c r="AA214" s="69"/>
      <c r="AB214" s="69"/>
      <c r="AC214" s="69"/>
      <c r="AD214" s="69"/>
      <c r="AE214" s="69"/>
      <c r="AF214" s="69"/>
    </row>
    <row r="215" spans="1:32" ht="15.75" customHeight="1" x14ac:dyDescent="0.2">
      <c r="A215" s="69"/>
      <c r="B215" s="69"/>
      <c r="C215" s="69"/>
      <c r="D215" s="69"/>
      <c r="E215" s="69"/>
      <c r="F215" s="69"/>
      <c r="G215" s="69"/>
      <c r="H215" s="69"/>
      <c r="I215" s="69"/>
      <c r="J215" s="69"/>
      <c r="K215" s="69"/>
      <c r="L215" s="69"/>
      <c r="M215" s="69"/>
      <c r="N215" s="69"/>
      <c r="O215" s="69"/>
      <c r="P215" s="69"/>
      <c r="Q215" s="69"/>
      <c r="R215" s="69"/>
      <c r="S215" s="69"/>
      <c r="T215" s="69"/>
      <c r="U215" s="69"/>
      <c r="V215" s="69"/>
      <c r="W215" s="69"/>
      <c r="X215" s="69"/>
      <c r="Y215" s="69"/>
      <c r="Z215" s="69"/>
      <c r="AA215" s="69"/>
      <c r="AB215" s="69"/>
      <c r="AC215" s="69"/>
      <c r="AD215" s="69"/>
      <c r="AE215" s="69"/>
      <c r="AF215" s="69"/>
    </row>
    <row r="216" spans="1:32" ht="15.75" customHeight="1" x14ac:dyDescent="0.2">
      <c r="A216" s="69"/>
      <c r="B216" s="69"/>
      <c r="C216" s="69"/>
      <c r="D216" s="69"/>
      <c r="E216" s="69"/>
      <c r="F216" s="69"/>
      <c r="G216" s="69"/>
      <c r="H216" s="69"/>
      <c r="I216" s="69"/>
      <c r="J216" s="69"/>
      <c r="K216" s="69"/>
      <c r="L216" s="69"/>
      <c r="M216" s="69"/>
      <c r="N216" s="69"/>
      <c r="O216" s="69"/>
      <c r="P216" s="69"/>
      <c r="Q216" s="69"/>
      <c r="R216" s="69"/>
      <c r="S216" s="69"/>
      <c r="T216" s="69"/>
      <c r="U216" s="69"/>
      <c r="V216" s="69"/>
      <c r="W216" s="69"/>
      <c r="X216" s="69"/>
      <c r="Y216" s="69"/>
      <c r="Z216" s="69"/>
      <c r="AA216" s="69"/>
      <c r="AB216" s="69"/>
      <c r="AC216" s="69"/>
      <c r="AD216" s="69"/>
      <c r="AE216" s="69"/>
      <c r="AF216" s="69"/>
    </row>
    <row r="217" spans="1:32" ht="15.75" customHeight="1" x14ac:dyDescent="0.2">
      <c r="A217" s="69"/>
      <c r="B217" s="69"/>
      <c r="C217" s="69"/>
      <c r="D217" s="69"/>
      <c r="E217" s="69"/>
      <c r="F217" s="69"/>
      <c r="G217" s="69"/>
      <c r="H217" s="69"/>
      <c r="I217" s="69"/>
      <c r="J217" s="69"/>
      <c r="K217" s="69"/>
      <c r="L217" s="69"/>
      <c r="M217" s="69"/>
      <c r="N217" s="69"/>
      <c r="O217" s="69"/>
      <c r="P217" s="69"/>
      <c r="Q217" s="69"/>
      <c r="R217" s="69"/>
      <c r="S217" s="69"/>
      <c r="T217" s="69"/>
      <c r="U217" s="69"/>
      <c r="V217" s="69"/>
      <c r="W217" s="69"/>
      <c r="X217" s="69"/>
      <c r="Y217" s="69"/>
      <c r="Z217" s="69"/>
      <c r="AA217" s="69"/>
      <c r="AB217" s="69"/>
      <c r="AC217" s="69"/>
      <c r="AD217" s="69"/>
      <c r="AE217" s="69"/>
      <c r="AF217" s="69"/>
    </row>
    <row r="218" spans="1:32" ht="15.75" customHeight="1" x14ac:dyDescent="0.2">
      <c r="A218" s="69"/>
      <c r="B218" s="69"/>
      <c r="C218" s="69"/>
      <c r="D218" s="69"/>
      <c r="E218" s="69"/>
      <c r="F218" s="69"/>
      <c r="G218" s="69"/>
      <c r="H218" s="69"/>
      <c r="I218" s="69"/>
      <c r="J218" s="69"/>
      <c r="K218" s="69"/>
      <c r="L218" s="69"/>
      <c r="M218" s="69"/>
      <c r="N218" s="69"/>
      <c r="O218" s="69"/>
      <c r="P218" s="69"/>
      <c r="Q218" s="69"/>
      <c r="R218" s="69"/>
      <c r="S218" s="69"/>
      <c r="T218" s="69"/>
      <c r="U218" s="69"/>
      <c r="V218" s="69"/>
      <c r="W218" s="69"/>
      <c r="X218" s="69"/>
      <c r="Y218" s="69"/>
      <c r="Z218" s="69"/>
      <c r="AA218" s="69"/>
      <c r="AB218" s="69"/>
      <c r="AC218" s="69"/>
      <c r="AD218" s="69"/>
      <c r="AE218" s="69"/>
      <c r="AF218" s="69"/>
    </row>
    <row r="219" spans="1:32" ht="15.75" customHeight="1" x14ac:dyDescent="0.2">
      <c r="A219" s="69"/>
      <c r="B219" s="69"/>
      <c r="C219" s="69"/>
      <c r="D219" s="69"/>
      <c r="E219" s="69"/>
      <c r="F219" s="69"/>
      <c r="G219" s="69"/>
      <c r="H219" s="69"/>
      <c r="I219" s="69"/>
      <c r="J219" s="69"/>
      <c r="K219" s="69"/>
      <c r="L219" s="69"/>
      <c r="M219" s="69"/>
      <c r="N219" s="69"/>
      <c r="O219" s="69"/>
      <c r="P219" s="69"/>
      <c r="Q219" s="69"/>
      <c r="R219" s="69"/>
      <c r="S219" s="69"/>
      <c r="T219" s="69"/>
      <c r="U219" s="69"/>
      <c r="V219" s="69"/>
      <c r="W219" s="69"/>
      <c r="X219" s="69"/>
      <c r="Y219" s="69"/>
      <c r="Z219" s="69"/>
      <c r="AA219" s="69"/>
      <c r="AB219" s="69"/>
      <c r="AC219" s="69"/>
      <c r="AD219" s="69"/>
      <c r="AE219" s="69"/>
      <c r="AF219" s="69"/>
    </row>
    <row r="220" spans="1:32" ht="15.75" customHeight="1" x14ac:dyDescent="0.2">
      <c r="A220" s="69"/>
      <c r="B220" s="69"/>
      <c r="C220" s="69"/>
      <c r="D220" s="69"/>
      <c r="E220" s="69"/>
      <c r="F220" s="69"/>
      <c r="G220" s="69"/>
      <c r="H220" s="69"/>
      <c r="I220" s="69"/>
      <c r="J220" s="69"/>
      <c r="K220" s="69"/>
      <c r="L220" s="69"/>
      <c r="M220" s="69"/>
      <c r="N220" s="69"/>
      <c r="O220" s="69"/>
      <c r="P220" s="69"/>
      <c r="Q220" s="69"/>
      <c r="R220" s="69"/>
      <c r="S220" s="69"/>
      <c r="T220" s="69"/>
      <c r="U220" s="69"/>
      <c r="V220" s="69"/>
      <c r="W220" s="69"/>
      <c r="X220" s="69"/>
      <c r="Y220" s="69"/>
      <c r="Z220" s="69"/>
      <c r="AA220" s="69"/>
      <c r="AB220" s="69"/>
      <c r="AC220" s="69"/>
      <c r="AD220" s="69"/>
      <c r="AE220" s="69"/>
      <c r="AF220" s="69"/>
    </row>
    <row r="221" spans="1:32" ht="15.75" customHeight="1" x14ac:dyDescent="0.2">
      <c r="A221" s="69"/>
      <c r="B221" s="69"/>
      <c r="C221" s="69"/>
      <c r="D221" s="69"/>
      <c r="E221" s="69"/>
      <c r="F221" s="69"/>
      <c r="G221" s="69"/>
      <c r="H221" s="69"/>
      <c r="I221" s="69"/>
      <c r="J221" s="69"/>
      <c r="K221" s="69"/>
      <c r="L221" s="69"/>
      <c r="M221" s="69"/>
      <c r="N221" s="69"/>
      <c r="O221" s="69"/>
      <c r="P221" s="69"/>
      <c r="Q221" s="69"/>
      <c r="R221" s="69"/>
      <c r="S221" s="69"/>
      <c r="T221" s="69"/>
      <c r="U221" s="69"/>
      <c r="V221" s="69"/>
      <c r="W221" s="69"/>
      <c r="X221" s="69"/>
      <c r="Y221" s="69"/>
      <c r="Z221" s="69"/>
      <c r="AA221" s="69"/>
      <c r="AB221" s="69"/>
      <c r="AC221" s="69"/>
      <c r="AD221" s="69"/>
      <c r="AE221" s="69"/>
      <c r="AF221" s="69"/>
    </row>
    <row r="222" spans="1:32" ht="15.75" customHeight="1" x14ac:dyDescent="0.2">
      <c r="A222" s="69"/>
      <c r="B222" s="69"/>
      <c r="C222" s="69"/>
      <c r="D222" s="69"/>
      <c r="E222" s="69"/>
      <c r="F222" s="69"/>
      <c r="G222" s="69"/>
      <c r="H222" s="69"/>
      <c r="I222" s="69"/>
      <c r="J222" s="69"/>
      <c r="K222" s="69"/>
      <c r="L222" s="69"/>
      <c r="M222" s="69"/>
      <c r="N222" s="69"/>
      <c r="O222" s="69"/>
      <c r="P222" s="69"/>
      <c r="Q222" s="69"/>
      <c r="R222" s="69"/>
      <c r="S222" s="69"/>
      <c r="T222" s="69"/>
      <c r="U222" s="69"/>
      <c r="V222" s="69"/>
      <c r="W222" s="69"/>
      <c r="X222" s="69"/>
      <c r="Y222" s="69"/>
      <c r="Z222" s="69"/>
      <c r="AA222" s="69"/>
      <c r="AB222" s="69"/>
      <c r="AC222" s="69"/>
      <c r="AD222" s="69"/>
      <c r="AE222" s="69"/>
      <c r="AF222" s="69"/>
    </row>
    <row r="223" spans="1:32" ht="15.75" customHeight="1" x14ac:dyDescent="0.2">
      <c r="A223" s="69"/>
      <c r="B223" s="69"/>
      <c r="C223" s="69"/>
      <c r="D223" s="69"/>
      <c r="E223" s="69"/>
      <c r="F223" s="69"/>
      <c r="G223" s="69"/>
      <c r="H223" s="69"/>
      <c r="I223" s="69"/>
      <c r="J223" s="69"/>
      <c r="K223" s="69"/>
      <c r="L223" s="69"/>
      <c r="M223" s="69"/>
      <c r="N223" s="69"/>
      <c r="O223" s="69"/>
      <c r="P223" s="69"/>
      <c r="Q223" s="69"/>
      <c r="R223" s="69"/>
      <c r="S223" s="69"/>
      <c r="T223" s="69"/>
      <c r="U223" s="69"/>
      <c r="V223" s="69"/>
      <c r="W223" s="69"/>
      <c r="X223" s="69"/>
      <c r="Y223" s="69"/>
      <c r="Z223" s="69"/>
      <c r="AA223" s="69"/>
      <c r="AB223" s="69"/>
      <c r="AC223" s="69"/>
      <c r="AD223" s="69"/>
      <c r="AE223" s="69"/>
      <c r="AF223" s="69"/>
    </row>
    <row r="224" spans="1:32" ht="15.75" customHeight="1" x14ac:dyDescent="0.2">
      <c r="A224" s="69"/>
      <c r="B224" s="69"/>
      <c r="C224" s="69"/>
      <c r="D224" s="69"/>
      <c r="E224" s="69"/>
      <c r="F224" s="69"/>
      <c r="G224" s="69"/>
      <c r="H224" s="69"/>
      <c r="I224" s="69"/>
      <c r="J224" s="69"/>
      <c r="K224" s="69"/>
      <c r="L224" s="69"/>
      <c r="M224" s="69"/>
      <c r="N224" s="69"/>
      <c r="O224" s="69"/>
      <c r="P224" s="69"/>
      <c r="Q224" s="69"/>
      <c r="R224" s="69"/>
      <c r="S224" s="69"/>
      <c r="T224" s="69"/>
      <c r="U224" s="69"/>
      <c r="V224" s="69"/>
      <c r="W224" s="69"/>
      <c r="X224" s="69"/>
      <c r="Y224" s="69"/>
      <c r="Z224" s="69"/>
      <c r="AA224" s="69"/>
      <c r="AB224" s="69"/>
      <c r="AC224" s="69"/>
      <c r="AD224" s="69"/>
      <c r="AE224" s="69"/>
      <c r="AF224" s="69"/>
    </row>
    <row r="225" spans="1:32" ht="15.75" customHeight="1" x14ac:dyDescent="0.2">
      <c r="A225" s="69"/>
      <c r="B225" s="69"/>
      <c r="C225" s="69"/>
      <c r="D225" s="69"/>
      <c r="E225" s="69"/>
      <c r="F225" s="69"/>
      <c r="G225" s="69"/>
      <c r="H225" s="69"/>
      <c r="I225" s="69"/>
      <c r="J225" s="69"/>
      <c r="K225" s="69"/>
      <c r="L225" s="69"/>
      <c r="M225" s="69"/>
      <c r="N225" s="69"/>
      <c r="O225" s="69"/>
      <c r="P225" s="69"/>
      <c r="Q225" s="69"/>
      <c r="R225" s="69"/>
      <c r="S225" s="69"/>
      <c r="T225" s="69"/>
      <c r="U225" s="69"/>
      <c r="V225" s="69"/>
      <c r="W225" s="69"/>
      <c r="X225" s="69"/>
      <c r="Y225" s="69"/>
      <c r="Z225" s="69"/>
      <c r="AA225" s="69"/>
      <c r="AB225" s="69"/>
      <c r="AC225" s="69"/>
      <c r="AD225" s="69"/>
      <c r="AE225" s="69"/>
      <c r="AF225" s="69"/>
    </row>
    <row r="226" spans="1:32" ht="15.75" customHeight="1" x14ac:dyDescent="0.2">
      <c r="A226" s="69"/>
      <c r="B226" s="69"/>
      <c r="C226" s="69"/>
      <c r="D226" s="69"/>
      <c r="E226" s="69"/>
      <c r="F226" s="69"/>
      <c r="G226" s="69"/>
      <c r="H226" s="69"/>
      <c r="I226" s="69"/>
      <c r="J226" s="69"/>
      <c r="K226" s="69"/>
      <c r="L226" s="69"/>
      <c r="M226" s="69"/>
      <c r="N226" s="69"/>
      <c r="O226" s="69"/>
      <c r="P226" s="69"/>
      <c r="Q226" s="69"/>
      <c r="R226" s="69"/>
      <c r="S226" s="69"/>
      <c r="T226" s="69"/>
      <c r="U226" s="69"/>
      <c r="V226" s="69"/>
      <c r="W226" s="69"/>
      <c r="X226" s="69"/>
      <c r="Y226" s="69"/>
      <c r="Z226" s="69"/>
      <c r="AA226" s="69"/>
      <c r="AB226" s="69"/>
      <c r="AC226" s="69"/>
      <c r="AD226" s="69"/>
      <c r="AE226" s="69"/>
      <c r="AF226" s="69"/>
    </row>
    <row r="227" spans="1:32" ht="15.75" customHeight="1" x14ac:dyDescent="0.2">
      <c r="A227" s="69"/>
      <c r="B227" s="69"/>
      <c r="C227" s="69"/>
      <c r="D227" s="69"/>
      <c r="E227" s="69"/>
      <c r="F227" s="69"/>
      <c r="G227" s="69"/>
      <c r="H227" s="69"/>
      <c r="I227" s="69"/>
      <c r="J227" s="69"/>
      <c r="K227" s="69"/>
      <c r="L227" s="69"/>
      <c r="M227" s="69"/>
      <c r="N227" s="69"/>
      <c r="O227" s="69"/>
      <c r="P227" s="69"/>
      <c r="Q227" s="69"/>
      <c r="R227" s="69"/>
      <c r="S227" s="69"/>
      <c r="T227" s="69"/>
      <c r="U227" s="69"/>
      <c r="V227" s="69"/>
      <c r="W227" s="69"/>
      <c r="X227" s="69"/>
      <c r="Y227" s="69"/>
      <c r="Z227" s="69"/>
      <c r="AA227" s="69"/>
      <c r="AB227" s="69"/>
      <c r="AC227" s="69"/>
      <c r="AD227" s="69"/>
      <c r="AE227" s="69"/>
      <c r="AF227" s="69"/>
    </row>
    <row r="228" spans="1:32" ht="15.75" customHeight="1" x14ac:dyDescent="0.2">
      <c r="A228" s="69"/>
      <c r="B228" s="69"/>
      <c r="C228" s="69"/>
      <c r="D228" s="69"/>
      <c r="E228" s="69"/>
      <c r="F228" s="69"/>
      <c r="G228" s="69"/>
      <c r="H228" s="69"/>
      <c r="I228" s="69"/>
      <c r="J228" s="69"/>
      <c r="K228" s="69"/>
      <c r="L228" s="69"/>
      <c r="M228" s="69"/>
      <c r="N228" s="69"/>
      <c r="O228" s="69"/>
      <c r="P228" s="69"/>
      <c r="Q228" s="69"/>
      <c r="R228" s="69"/>
      <c r="S228" s="69"/>
      <c r="T228" s="69"/>
      <c r="U228" s="69"/>
      <c r="V228" s="69"/>
      <c r="W228" s="69"/>
      <c r="X228" s="69"/>
      <c r="Y228" s="69"/>
      <c r="Z228" s="69"/>
      <c r="AA228" s="69"/>
      <c r="AB228" s="69"/>
      <c r="AC228" s="69"/>
      <c r="AD228" s="69"/>
      <c r="AE228" s="69"/>
      <c r="AF228" s="69"/>
    </row>
    <row r="229" spans="1:32" ht="15.75" customHeight="1" x14ac:dyDescent="0.2">
      <c r="A229" s="69"/>
      <c r="B229" s="69"/>
      <c r="C229" s="69"/>
      <c r="D229" s="69"/>
      <c r="E229" s="69"/>
      <c r="F229" s="69"/>
      <c r="G229" s="69"/>
      <c r="H229" s="69"/>
      <c r="I229" s="69"/>
      <c r="J229" s="69"/>
      <c r="K229" s="69"/>
      <c r="L229" s="69"/>
      <c r="M229" s="69"/>
      <c r="N229" s="69"/>
      <c r="O229" s="69"/>
      <c r="P229" s="69"/>
      <c r="Q229" s="69"/>
      <c r="R229" s="69"/>
      <c r="S229" s="69"/>
      <c r="T229" s="69"/>
      <c r="U229" s="69"/>
      <c r="V229" s="69"/>
      <c r="W229" s="69"/>
      <c r="X229" s="69"/>
      <c r="Y229" s="69"/>
      <c r="Z229" s="69"/>
      <c r="AA229" s="69"/>
      <c r="AB229" s="69"/>
      <c r="AC229" s="69"/>
      <c r="AD229" s="69"/>
      <c r="AE229" s="69"/>
      <c r="AF229" s="69"/>
    </row>
    <row r="230" spans="1:32" ht="15.75" customHeight="1" x14ac:dyDescent="0.2">
      <c r="A230" s="69"/>
      <c r="B230" s="69"/>
      <c r="C230" s="69"/>
      <c r="D230" s="69"/>
      <c r="E230" s="69"/>
      <c r="F230" s="69"/>
      <c r="G230" s="69"/>
      <c r="H230" s="69"/>
      <c r="I230" s="69"/>
      <c r="J230" s="69"/>
      <c r="K230" s="69"/>
      <c r="L230" s="69"/>
      <c r="M230" s="69"/>
      <c r="N230" s="69"/>
      <c r="O230" s="69"/>
      <c r="P230" s="69"/>
      <c r="Q230" s="69"/>
      <c r="R230" s="69"/>
      <c r="S230" s="69"/>
      <c r="T230" s="69"/>
      <c r="U230" s="69"/>
      <c r="V230" s="69"/>
      <c r="W230" s="69"/>
      <c r="X230" s="69"/>
      <c r="Y230" s="69"/>
      <c r="Z230" s="69"/>
      <c r="AA230" s="69"/>
      <c r="AB230" s="69"/>
      <c r="AC230" s="69"/>
      <c r="AD230" s="69"/>
      <c r="AE230" s="69"/>
      <c r="AF230" s="69"/>
    </row>
    <row r="231" spans="1:32" ht="15.75" customHeight="1" x14ac:dyDescent="0.2">
      <c r="A231" s="69"/>
      <c r="B231" s="69"/>
      <c r="C231" s="69"/>
      <c r="D231" s="69"/>
      <c r="E231" s="69"/>
      <c r="F231" s="69"/>
      <c r="G231" s="69"/>
      <c r="H231" s="69"/>
      <c r="I231" s="69"/>
      <c r="J231" s="69"/>
      <c r="K231" s="69"/>
      <c r="L231" s="69"/>
      <c r="M231" s="69"/>
      <c r="N231" s="69"/>
      <c r="O231" s="69"/>
      <c r="P231" s="69"/>
      <c r="Q231" s="69"/>
      <c r="R231" s="69"/>
      <c r="S231" s="69"/>
      <c r="T231" s="69"/>
      <c r="U231" s="69"/>
      <c r="V231" s="69"/>
      <c r="W231" s="69"/>
      <c r="X231" s="69"/>
      <c r="Y231" s="69"/>
      <c r="Z231" s="69"/>
      <c r="AA231" s="69"/>
      <c r="AB231" s="69"/>
      <c r="AC231" s="69"/>
      <c r="AD231" s="69"/>
      <c r="AE231" s="69"/>
      <c r="AF231" s="69"/>
    </row>
    <row r="232" spans="1:32" ht="15.75" customHeight="1" x14ac:dyDescent="0.2">
      <c r="A232" s="69"/>
      <c r="B232" s="69"/>
      <c r="C232" s="69"/>
      <c r="D232" s="69"/>
      <c r="E232" s="69"/>
      <c r="F232" s="69"/>
      <c r="G232" s="69"/>
      <c r="H232" s="69"/>
      <c r="I232" s="69"/>
      <c r="J232" s="69"/>
      <c r="K232" s="69"/>
      <c r="L232" s="69"/>
      <c r="M232" s="69"/>
      <c r="N232" s="69"/>
      <c r="O232" s="69"/>
      <c r="P232" s="69"/>
      <c r="Q232" s="69"/>
      <c r="R232" s="69"/>
      <c r="S232" s="69"/>
      <c r="T232" s="69"/>
      <c r="U232" s="69"/>
      <c r="V232" s="69"/>
      <c r="W232" s="69"/>
      <c r="X232" s="69"/>
      <c r="Y232" s="69"/>
      <c r="Z232" s="69"/>
      <c r="AA232" s="69"/>
      <c r="AB232" s="69"/>
      <c r="AC232" s="69"/>
      <c r="AD232" s="69"/>
      <c r="AE232" s="69"/>
      <c r="AF232" s="69"/>
    </row>
    <row r="233" spans="1:32" ht="15.75" customHeight="1" x14ac:dyDescent="0.2">
      <c r="A233" s="69"/>
      <c r="B233" s="69"/>
      <c r="C233" s="69"/>
      <c r="D233" s="69"/>
      <c r="E233" s="69"/>
      <c r="F233" s="69"/>
      <c r="G233" s="69"/>
      <c r="H233" s="69"/>
      <c r="I233" s="69"/>
      <c r="J233" s="69"/>
      <c r="K233" s="69"/>
      <c r="L233" s="69"/>
      <c r="M233" s="69"/>
      <c r="N233" s="69"/>
      <c r="O233" s="69"/>
      <c r="P233" s="69"/>
      <c r="Q233" s="69"/>
      <c r="R233" s="69"/>
      <c r="S233" s="69"/>
      <c r="T233" s="69"/>
      <c r="U233" s="69"/>
      <c r="V233" s="69"/>
      <c r="W233" s="69"/>
      <c r="X233" s="69"/>
      <c r="Y233" s="69"/>
      <c r="Z233" s="69"/>
      <c r="AA233" s="69"/>
      <c r="AB233" s="69"/>
      <c r="AC233" s="69"/>
      <c r="AD233" s="69"/>
      <c r="AE233" s="69"/>
      <c r="AF233" s="69"/>
    </row>
    <row r="234" spans="1:32" ht="15.75" customHeight="1" x14ac:dyDescent="0.2">
      <c r="A234" s="69"/>
      <c r="B234" s="69"/>
      <c r="C234" s="69"/>
      <c r="D234" s="69"/>
      <c r="E234" s="69"/>
      <c r="F234" s="69"/>
      <c r="G234" s="69"/>
      <c r="H234" s="69"/>
      <c r="I234" s="69"/>
      <c r="J234" s="69"/>
      <c r="K234" s="69"/>
      <c r="L234" s="69"/>
      <c r="M234" s="69"/>
      <c r="N234" s="69"/>
      <c r="O234" s="69"/>
      <c r="P234" s="69"/>
      <c r="Q234" s="69"/>
      <c r="R234" s="69"/>
      <c r="S234" s="69"/>
      <c r="T234" s="69"/>
      <c r="U234" s="69"/>
      <c r="V234" s="69"/>
      <c r="W234" s="69"/>
      <c r="X234" s="69"/>
      <c r="Y234" s="69"/>
      <c r="Z234" s="69"/>
      <c r="AA234" s="69"/>
      <c r="AB234" s="69"/>
      <c r="AC234" s="69"/>
      <c r="AD234" s="69"/>
      <c r="AE234" s="69"/>
      <c r="AF234" s="69"/>
    </row>
    <row r="235" spans="1:32" ht="15.75" customHeight="1" x14ac:dyDescent="0.2">
      <c r="A235" s="69"/>
      <c r="B235" s="69"/>
      <c r="C235" s="69"/>
      <c r="D235" s="69"/>
      <c r="E235" s="69"/>
      <c r="F235" s="69"/>
      <c r="G235" s="69"/>
      <c r="H235" s="69"/>
      <c r="I235" s="69"/>
      <c r="J235" s="69"/>
      <c r="K235" s="69"/>
      <c r="L235" s="69"/>
      <c r="M235" s="69"/>
      <c r="N235" s="69"/>
      <c r="O235" s="69"/>
      <c r="P235" s="69"/>
      <c r="Q235" s="69"/>
      <c r="R235" s="69"/>
      <c r="S235" s="69"/>
      <c r="T235" s="69"/>
      <c r="U235" s="69"/>
      <c r="V235" s="69"/>
      <c r="W235" s="69"/>
      <c r="X235" s="69"/>
      <c r="Y235" s="69"/>
      <c r="Z235" s="69"/>
      <c r="AA235" s="69"/>
      <c r="AB235" s="69"/>
      <c r="AC235" s="69"/>
      <c r="AD235" s="69"/>
      <c r="AE235" s="69"/>
      <c r="AF235" s="69"/>
    </row>
    <row r="236" spans="1:32" ht="15.75" customHeight="1" x14ac:dyDescent="0.2">
      <c r="A236" s="69"/>
      <c r="B236" s="69"/>
      <c r="C236" s="69"/>
      <c r="D236" s="69"/>
      <c r="E236" s="69"/>
      <c r="F236" s="69"/>
      <c r="G236" s="69"/>
      <c r="H236" s="69"/>
      <c r="I236" s="69"/>
      <c r="J236" s="69"/>
      <c r="K236" s="69"/>
      <c r="L236" s="69"/>
      <c r="M236" s="69"/>
      <c r="N236" s="69"/>
      <c r="O236" s="69"/>
      <c r="P236" s="69"/>
      <c r="Q236" s="69"/>
      <c r="R236" s="69"/>
      <c r="S236" s="69"/>
      <c r="T236" s="69"/>
      <c r="U236" s="69"/>
      <c r="V236" s="69"/>
      <c r="W236" s="69"/>
      <c r="X236" s="69"/>
      <c r="Y236" s="69"/>
      <c r="Z236" s="69"/>
      <c r="AA236" s="69"/>
      <c r="AB236" s="69"/>
      <c r="AC236" s="69"/>
      <c r="AD236" s="69"/>
      <c r="AE236" s="69"/>
      <c r="AF236" s="69"/>
    </row>
    <row r="237" spans="1:32" ht="15.75" customHeight="1" x14ac:dyDescent="0.2">
      <c r="A237" s="69"/>
      <c r="B237" s="69"/>
      <c r="C237" s="69"/>
      <c r="D237" s="69"/>
      <c r="E237" s="69"/>
      <c r="F237" s="69"/>
      <c r="G237" s="69"/>
      <c r="H237" s="69"/>
      <c r="I237" s="69"/>
      <c r="J237" s="69"/>
      <c r="K237" s="69"/>
      <c r="L237" s="69"/>
      <c r="M237" s="69"/>
      <c r="N237" s="69"/>
      <c r="O237" s="69"/>
      <c r="P237" s="69"/>
      <c r="Q237" s="69"/>
      <c r="R237" s="69"/>
      <c r="S237" s="69"/>
      <c r="T237" s="69"/>
      <c r="U237" s="69"/>
      <c r="V237" s="69"/>
      <c r="W237" s="69"/>
      <c r="X237" s="69"/>
      <c r="Y237" s="69"/>
      <c r="Z237" s="69"/>
      <c r="AA237" s="69"/>
      <c r="AB237" s="69"/>
      <c r="AC237" s="69"/>
      <c r="AD237" s="69"/>
      <c r="AE237" s="69"/>
      <c r="AF237" s="69"/>
    </row>
    <row r="238" spans="1:32" ht="15.75" customHeight="1" x14ac:dyDescent="0.2">
      <c r="A238" s="69"/>
      <c r="B238" s="69"/>
      <c r="C238" s="69"/>
      <c r="D238" s="69"/>
      <c r="E238" s="69"/>
      <c r="F238" s="69"/>
      <c r="G238" s="69"/>
      <c r="H238" s="69"/>
      <c r="I238" s="69"/>
      <c r="J238" s="69"/>
      <c r="K238" s="69"/>
      <c r="L238" s="69"/>
      <c r="M238" s="69"/>
      <c r="N238" s="69"/>
      <c r="O238" s="69"/>
      <c r="P238" s="69"/>
      <c r="Q238" s="69"/>
      <c r="R238" s="69"/>
      <c r="S238" s="69"/>
      <c r="T238" s="69"/>
      <c r="U238" s="69"/>
      <c r="V238" s="69"/>
      <c r="W238" s="69"/>
      <c r="X238" s="69"/>
      <c r="Y238" s="69"/>
      <c r="Z238" s="69"/>
      <c r="AA238" s="69"/>
      <c r="AB238" s="69"/>
      <c r="AC238" s="69"/>
      <c r="AD238" s="69"/>
      <c r="AE238" s="69"/>
      <c r="AF238" s="69"/>
    </row>
    <row r="239" spans="1:32" ht="15.75" customHeight="1" x14ac:dyDescent="0.2">
      <c r="A239" s="69"/>
      <c r="B239" s="69"/>
      <c r="C239" s="69"/>
      <c r="D239" s="69"/>
      <c r="E239" s="69"/>
      <c r="F239" s="69"/>
      <c r="G239" s="69"/>
      <c r="H239" s="69"/>
      <c r="I239" s="69"/>
      <c r="J239" s="69"/>
      <c r="K239" s="69"/>
      <c r="L239" s="69"/>
      <c r="M239" s="69"/>
      <c r="N239" s="69"/>
      <c r="O239" s="69"/>
      <c r="P239" s="69"/>
      <c r="Q239" s="69"/>
      <c r="R239" s="69"/>
      <c r="S239" s="69"/>
      <c r="T239" s="69"/>
      <c r="U239" s="69"/>
      <c r="V239" s="69"/>
      <c r="W239" s="69"/>
      <c r="X239" s="69"/>
      <c r="Y239" s="69"/>
      <c r="Z239" s="69"/>
      <c r="AA239" s="69"/>
      <c r="AB239" s="69"/>
      <c r="AC239" s="69"/>
      <c r="AD239" s="69"/>
      <c r="AE239" s="69"/>
      <c r="AF239" s="69"/>
    </row>
    <row r="240" spans="1:32" ht="15.75" customHeight="1" x14ac:dyDescent="0.2">
      <c r="A240" s="69"/>
      <c r="B240" s="69"/>
      <c r="C240" s="69"/>
      <c r="D240" s="69"/>
      <c r="E240" s="69"/>
      <c r="F240" s="69"/>
      <c r="G240" s="69"/>
      <c r="H240" s="69"/>
      <c r="I240" s="69"/>
      <c r="J240" s="69"/>
      <c r="K240" s="69"/>
      <c r="L240" s="69"/>
      <c r="M240" s="69"/>
      <c r="N240" s="69"/>
      <c r="O240" s="69"/>
      <c r="P240" s="69"/>
      <c r="Q240" s="69"/>
      <c r="R240" s="69"/>
      <c r="S240" s="69"/>
      <c r="T240" s="69"/>
      <c r="U240" s="69"/>
      <c r="V240" s="69"/>
      <c r="W240" s="69"/>
      <c r="X240" s="69"/>
      <c r="Y240" s="69"/>
      <c r="Z240" s="69"/>
      <c r="AA240" s="69"/>
      <c r="AB240" s="69"/>
      <c r="AC240" s="69"/>
      <c r="AD240" s="69"/>
      <c r="AE240" s="69"/>
      <c r="AF240" s="69"/>
    </row>
    <row r="241" spans="1:32" ht="15.75" customHeight="1" x14ac:dyDescent="0.2">
      <c r="A241" s="69"/>
      <c r="B241" s="69"/>
      <c r="C241" s="69"/>
      <c r="D241" s="69"/>
      <c r="E241" s="69"/>
      <c r="F241" s="69"/>
      <c r="G241" s="69"/>
      <c r="H241" s="69"/>
      <c r="I241" s="69"/>
      <c r="J241" s="69"/>
      <c r="K241" s="69"/>
      <c r="L241" s="69"/>
      <c r="M241" s="69"/>
      <c r="N241" s="69"/>
      <c r="O241" s="69"/>
      <c r="P241" s="69"/>
      <c r="Q241" s="69"/>
      <c r="R241" s="69"/>
      <c r="S241" s="69"/>
      <c r="T241" s="69"/>
      <c r="U241" s="69"/>
      <c r="V241" s="69"/>
      <c r="W241" s="69"/>
      <c r="X241" s="69"/>
      <c r="Y241" s="69"/>
      <c r="Z241" s="69"/>
      <c r="AA241" s="69"/>
      <c r="AB241" s="69"/>
      <c r="AC241" s="69"/>
      <c r="AD241" s="69"/>
      <c r="AE241" s="69"/>
      <c r="AF241" s="69"/>
    </row>
    <row r="242" spans="1:32" ht="15.75" customHeight="1" x14ac:dyDescent="0.2">
      <c r="A242" s="69"/>
      <c r="B242" s="69"/>
      <c r="C242" s="69"/>
      <c r="D242" s="69"/>
      <c r="E242" s="69"/>
      <c r="F242" s="69"/>
      <c r="G242" s="69"/>
      <c r="H242" s="69"/>
      <c r="I242" s="69"/>
      <c r="J242" s="69"/>
      <c r="K242" s="69"/>
      <c r="L242" s="69"/>
      <c r="M242" s="69"/>
      <c r="N242" s="69"/>
      <c r="O242" s="69"/>
      <c r="P242" s="69"/>
      <c r="Q242" s="69"/>
      <c r="R242" s="69"/>
      <c r="S242" s="69"/>
      <c r="T242" s="69"/>
      <c r="U242" s="69"/>
      <c r="V242" s="69"/>
      <c r="W242" s="69"/>
      <c r="X242" s="69"/>
      <c r="Y242" s="69"/>
      <c r="Z242" s="69"/>
      <c r="AA242" s="69"/>
      <c r="AB242" s="69"/>
      <c r="AC242" s="69"/>
      <c r="AD242" s="69"/>
      <c r="AE242" s="69"/>
      <c r="AF242" s="69"/>
    </row>
    <row r="243" spans="1:32" ht="15.75" customHeight="1" x14ac:dyDescent="0.2">
      <c r="A243" s="69"/>
      <c r="B243" s="69"/>
      <c r="C243" s="69"/>
      <c r="D243" s="69"/>
      <c r="E243" s="69"/>
      <c r="F243" s="69"/>
      <c r="G243" s="69"/>
      <c r="H243" s="69"/>
      <c r="I243" s="69"/>
      <c r="J243" s="69"/>
      <c r="K243" s="69"/>
      <c r="L243" s="69"/>
      <c r="M243" s="69"/>
      <c r="N243" s="69"/>
      <c r="O243" s="69"/>
      <c r="P243" s="69"/>
      <c r="Q243" s="69"/>
      <c r="R243" s="69"/>
      <c r="S243" s="69"/>
      <c r="T243" s="69"/>
      <c r="U243" s="69"/>
      <c r="V243" s="69"/>
      <c r="W243" s="69"/>
      <c r="X243" s="69"/>
      <c r="Y243" s="69"/>
      <c r="Z243" s="69"/>
      <c r="AA243" s="69"/>
      <c r="AB243" s="69"/>
      <c r="AC243" s="69"/>
      <c r="AD243" s="69"/>
      <c r="AE243" s="69"/>
      <c r="AF243" s="69"/>
    </row>
    <row r="244" spans="1:32" ht="15.75" customHeight="1" x14ac:dyDescent="0.2">
      <c r="A244" s="69"/>
      <c r="B244" s="69"/>
      <c r="C244" s="69"/>
      <c r="D244" s="69"/>
      <c r="E244" s="69"/>
      <c r="F244" s="69"/>
      <c r="G244" s="69"/>
      <c r="H244" s="69"/>
      <c r="I244" s="69"/>
      <c r="J244" s="69"/>
      <c r="K244" s="69"/>
      <c r="L244" s="69"/>
      <c r="M244" s="69"/>
      <c r="N244" s="69"/>
      <c r="O244" s="69"/>
      <c r="P244" s="69"/>
      <c r="Q244" s="69"/>
      <c r="R244" s="69"/>
      <c r="S244" s="69"/>
      <c r="T244" s="69"/>
      <c r="U244" s="69"/>
      <c r="V244" s="69"/>
      <c r="W244" s="69"/>
      <c r="X244" s="69"/>
      <c r="Y244" s="69"/>
      <c r="Z244" s="69"/>
      <c r="AA244" s="69"/>
      <c r="AB244" s="69"/>
      <c r="AC244" s="69"/>
      <c r="AD244" s="69"/>
      <c r="AE244" s="69"/>
      <c r="AF244" s="69"/>
    </row>
    <row r="245" spans="1:32" ht="15.75" customHeight="1" x14ac:dyDescent="0.2">
      <c r="A245" s="69"/>
      <c r="B245" s="69"/>
      <c r="C245" s="69"/>
      <c r="D245" s="69"/>
      <c r="E245" s="69"/>
      <c r="F245" s="69"/>
      <c r="G245" s="69"/>
      <c r="H245" s="69"/>
      <c r="I245" s="69"/>
      <c r="J245" s="69"/>
      <c r="K245" s="69"/>
      <c r="L245" s="69"/>
      <c r="M245" s="69"/>
      <c r="N245" s="69"/>
      <c r="O245" s="69"/>
      <c r="P245" s="69"/>
      <c r="Q245" s="69"/>
      <c r="R245" s="69"/>
      <c r="S245" s="69"/>
      <c r="T245" s="69"/>
      <c r="U245" s="69"/>
      <c r="V245" s="69"/>
      <c r="W245" s="69"/>
      <c r="X245" s="69"/>
      <c r="Y245" s="69"/>
      <c r="Z245" s="69"/>
      <c r="AA245" s="69"/>
      <c r="AB245" s="69"/>
      <c r="AC245" s="69"/>
      <c r="AD245" s="69"/>
      <c r="AE245" s="69"/>
      <c r="AF245" s="69"/>
    </row>
    <row r="246" spans="1:32" ht="15.75" customHeight="1" x14ac:dyDescent="0.2">
      <c r="A246" s="69"/>
      <c r="B246" s="69"/>
      <c r="C246" s="69"/>
      <c r="D246" s="69"/>
      <c r="E246" s="69"/>
      <c r="F246" s="69"/>
      <c r="G246" s="69"/>
      <c r="H246" s="69"/>
      <c r="I246" s="69"/>
      <c r="J246" s="69"/>
      <c r="K246" s="69"/>
      <c r="L246" s="69"/>
      <c r="M246" s="69"/>
      <c r="N246" s="69"/>
      <c r="O246" s="69"/>
      <c r="P246" s="69"/>
      <c r="Q246" s="69"/>
      <c r="R246" s="69"/>
      <c r="S246" s="69"/>
      <c r="T246" s="69"/>
      <c r="U246" s="69"/>
      <c r="V246" s="69"/>
      <c r="W246" s="69"/>
      <c r="X246" s="69"/>
      <c r="Y246" s="69"/>
      <c r="Z246" s="69"/>
      <c r="AA246" s="69"/>
      <c r="AB246" s="69"/>
      <c r="AC246" s="69"/>
      <c r="AD246" s="69"/>
      <c r="AE246" s="69"/>
      <c r="AF246" s="69"/>
    </row>
    <row r="247" spans="1:32" ht="15.75" customHeight="1" x14ac:dyDescent="0.2">
      <c r="A247" s="69"/>
      <c r="B247" s="69"/>
      <c r="C247" s="69"/>
      <c r="D247" s="69"/>
      <c r="E247" s="69"/>
      <c r="F247" s="69"/>
      <c r="G247" s="69"/>
      <c r="H247" s="69"/>
      <c r="I247" s="69"/>
      <c r="J247" s="69"/>
      <c r="K247" s="69"/>
      <c r="L247" s="69"/>
      <c r="M247" s="69"/>
      <c r="N247" s="69"/>
      <c r="O247" s="69"/>
      <c r="P247" s="69"/>
      <c r="Q247" s="69"/>
      <c r="R247" s="69"/>
      <c r="S247" s="69"/>
      <c r="T247" s="69"/>
      <c r="U247" s="69"/>
      <c r="V247" s="69"/>
      <c r="W247" s="69"/>
      <c r="X247" s="69"/>
      <c r="Y247" s="69"/>
      <c r="Z247" s="69"/>
      <c r="AA247" s="69"/>
      <c r="AB247" s="69"/>
      <c r="AC247" s="69"/>
      <c r="AD247" s="69"/>
      <c r="AE247" s="69"/>
      <c r="AF247" s="69"/>
    </row>
    <row r="248" spans="1:32" ht="15.75" customHeight="1" x14ac:dyDescent="0.2">
      <c r="A248" s="69"/>
      <c r="B248" s="69"/>
      <c r="C248" s="69"/>
      <c r="D248" s="69"/>
      <c r="E248" s="69"/>
      <c r="F248" s="69"/>
      <c r="G248" s="69"/>
      <c r="H248" s="69"/>
      <c r="I248" s="69"/>
      <c r="J248" s="69"/>
      <c r="K248" s="69"/>
      <c r="L248" s="69"/>
      <c r="M248" s="69"/>
      <c r="N248" s="69"/>
      <c r="O248" s="69"/>
      <c r="P248" s="69"/>
      <c r="Q248" s="69"/>
      <c r="R248" s="69"/>
      <c r="S248" s="69"/>
      <c r="T248" s="69"/>
      <c r="U248" s="69"/>
      <c r="V248" s="69"/>
      <c r="W248" s="69"/>
      <c r="X248" s="69"/>
      <c r="Y248" s="69"/>
      <c r="Z248" s="69"/>
      <c r="AA248" s="69"/>
      <c r="AB248" s="69"/>
      <c r="AC248" s="69"/>
      <c r="AD248" s="69"/>
      <c r="AE248" s="69"/>
      <c r="AF248" s="69"/>
    </row>
    <row r="249" spans="1:32" ht="15.75" customHeight="1" x14ac:dyDescent="0.2">
      <c r="A249" s="69"/>
      <c r="B249" s="69"/>
      <c r="C249" s="69"/>
      <c r="D249" s="69"/>
      <c r="E249" s="69"/>
      <c r="F249" s="69"/>
      <c r="G249" s="69"/>
      <c r="H249" s="69"/>
      <c r="I249" s="69"/>
      <c r="J249" s="69"/>
      <c r="K249" s="69"/>
      <c r="L249" s="69"/>
      <c r="M249" s="69"/>
      <c r="N249" s="69"/>
      <c r="O249" s="69"/>
      <c r="P249" s="69"/>
      <c r="Q249" s="69"/>
      <c r="R249" s="69"/>
      <c r="S249" s="69"/>
      <c r="T249" s="69"/>
      <c r="U249" s="69"/>
      <c r="V249" s="69"/>
      <c r="W249" s="69"/>
      <c r="X249" s="69"/>
      <c r="Y249" s="69"/>
      <c r="Z249" s="69"/>
      <c r="AA249" s="69"/>
      <c r="AB249" s="69"/>
      <c r="AC249" s="69"/>
      <c r="AD249" s="69"/>
      <c r="AE249" s="69"/>
      <c r="AF249" s="69"/>
    </row>
    <row r="250" spans="1:32" ht="15.75" customHeight="1" x14ac:dyDescent="0.2">
      <c r="A250" s="69"/>
      <c r="B250" s="69"/>
      <c r="C250" s="69"/>
      <c r="D250" s="69"/>
      <c r="E250" s="69"/>
      <c r="F250" s="69"/>
      <c r="G250" s="69"/>
      <c r="H250" s="69"/>
      <c r="I250" s="69"/>
      <c r="J250" s="69"/>
      <c r="K250" s="69"/>
      <c r="L250" s="69"/>
      <c r="M250" s="69"/>
      <c r="N250" s="69"/>
      <c r="O250" s="69"/>
      <c r="P250" s="69"/>
      <c r="Q250" s="69"/>
      <c r="R250" s="69"/>
      <c r="S250" s="69"/>
      <c r="T250" s="69"/>
      <c r="U250" s="69"/>
      <c r="V250" s="69"/>
      <c r="W250" s="69"/>
      <c r="X250" s="69"/>
      <c r="Y250" s="69"/>
      <c r="Z250" s="69"/>
      <c r="AA250" s="69"/>
      <c r="AB250" s="69"/>
      <c r="AC250" s="69"/>
      <c r="AD250" s="69"/>
      <c r="AE250" s="69"/>
      <c r="AF250" s="69"/>
    </row>
    <row r="251" spans="1:32" ht="15.75" customHeight="1" x14ac:dyDescent="0.2">
      <c r="A251" s="69"/>
      <c r="B251" s="69"/>
      <c r="C251" s="69"/>
      <c r="D251" s="69"/>
      <c r="E251" s="69"/>
      <c r="F251" s="69"/>
      <c r="G251" s="69"/>
      <c r="H251" s="69"/>
      <c r="I251" s="69"/>
      <c r="J251" s="69"/>
      <c r="K251" s="69"/>
      <c r="L251" s="69"/>
      <c r="M251" s="69"/>
      <c r="N251" s="69"/>
      <c r="O251" s="69"/>
      <c r="P251" s="69"/>
      <c r="Q251" s="69"/>
      <c r="R251" s="69"/>
      <c r="S251" s="69"/>
      <c r="T251" s="69"/>
      <c r="U251" s="69"/>
      <c r="V251" s="69"/>
      <c r="W251" s="69"/>
      <c r="X251" s="69"/>
      <c r="Y251" s="69"/>
      <c r="Z251" s="69"/>
      <c r="AA251" s="69"/>
      <c r="AB251" s="69"/>
      <c r="AC251" s="69"/>
      <c r="AD251" s="69"/>
      <c r="AE251" s="69"/>
      <c r="AF251" s="69"/>
    </row>
    <row r="252" spans="1:32" ht="15.75" customHeight="1" x14ac:dyDescent="0.2">
      <c r="A252" s="69"/>
      <c r="B252" s="69"/>
      <c r="C252" s="69"/>
      <c r="D252" s="69"/>
      <c r="E252" s="69"/>
      <c r="F252" s="69"/>
      <c r="G252" s="69"/>
      <c r="H252" s="69"/>
      <c r="I252" s="69"/>
      <c r="J252" s="69"/>
      <c r="K252" s="69"/>
      <c r="L252" s="69"/>
      <c r="M252" s="69"/>
      <c r="N252" s="69"/>
      <c r="O252" s="69"/>
      <c r="P252" s="69"/>
      <c r="Q252" s="69"/>
      <c r="R252" s="69"/>
      <c r="S252" s="69"/>
      <c r="T252" s="69"/>
      <c r="U252" s="69"/>
      <c r="V252" s="69"/>
      <c r="W252" s="69"/>
      <c r="X252" s="69"/>
      <c r="Y252" s="69"/>
      <c r="Z252" s="69"/>
      <c r="AA252" s="69"/>
      <c r="AB252" s="69"/>
      <c r="AC252" s="69"/>
      <c r="AD252" s="69"/>
      <c r="AE252" s="69"/>
      <c r="AF252" s="69"/>
    </row>
    <row r="253" spans="1:32" ht="15.75" customHeight="1" x14ac:dyDescent="0.2">
      <c r="A253" s="69"/>
      <c r="B253" s="69"/>
      <c r="C253" s="69"/>
      <c r="D253" s="69"/>
      <c r="E253" s="69"/>
      <c r="F253" s="69"/>
      <c r="G253" s="69"/>
      <c r="H253" s="69"/>
      <c r="I253" s="69"/>
      <c r="J253" s="69"/>
      <c r="K253" s="69"/>
      <c r="L253" s="69"/>
      <c r="M253" s="69"/>
      <c r="N253" s="69"/>
      <c r="O253" s="69"/>
      <c r="P253" s="69"/>
      <c r="Q253" s="69"/>
      <c r="R253" s="69"/>
      <c r="S253" s="69"/>
      <c r="T253" s="69"/>
      <c r="U253" s="69"/>
      <c r="V253" s="69"/>
      <c r="W253" s="69"/>
      <c r="X253" s="69"/>
      <c r="Y253" s="69"/>
      <c r="Z253" s="69"/>
      <c r="AA253" s="69"/>
      <c r="AB253" s="69"/>
      <c r="AC253" s="69"/>
      <c r="AD253" s="69"/>
      <c r="AE253" s="69"/>
      <c r="AF253" s="69"/>
    </row>
    <row r="254" spans="1:32" ht="15.75" customHeight="1" x14ac:dyDescent="0.2">
      <c r="A254" s="69"/>
      <c r="B254" s="69"/>
      <c r="C254" s="69"/>
      <c r="D254" s="69"/>
      <c r="E254" s="69"/>
      <c r="F254" s="69"/>
      <c r="G254" s="69"/>
      <c r="H254" s="69"/>
      <c r="I254" s="69"/>
      <c r="J254" s="69"/>
      <c r="K254" s="69"/>
      <c r="L254" s="69"/>
      <c r="M254" s="69"/>
      <c r="N254" s="69"/>
      <c r="O254" s="69"/>
      <c r="P254" s="69"/>
      <c r="Q254" s="69"/>
      <c r="R254" s="69"/>
      <c r="S254" s="69"/>
      <c r="T254" s="69"/>
      <c r="U254" s="69"/>
      <c r="V254" s="69"/>
      <c r="W254" s="69"/>
      <c r="X254" s="69"/>
      <c r="Y254" s="69"/>
      <c r="Z254" s="69"/>
      <c r="AA254" s="69"/>
      <c r="AB254" s="69"/>
      <c r="AC254" s="69"/>
      <c r="AD254" s="69"/>
      <c r="AE254" s="69"/>
      <c r="AF254" s="69"/>
    </row>
    <row r="255" spans="1:32" ht="15.75" customHeight="1" x14ac:dyDescent="0.2">
      <c r="A255" s="69"/>
      <c r="B255" s="69"/>
      <c r="C255" s="69"/>
      <c r="D255" s="69"/>
      <c r="E255" s="69"/>
      <c r="F255" s="69"/>
      <c r="G255" s="69"/>
      <c r="H255" s="69"/>
      <c r="I255" s="69"/>
      <c r="J255" s="69"/>
      <c r="K255" s="69"/>
      <c r="L255" s="69"/>
      <c r="M255" s="69"/>
      <c r="N255" s="69"/>
      <c r="O255" s="69"/>
      <c r="P255" s="69"/>
      <c r="Q255" s="69"/>
      <c r="R255" s="69"/>
      <c r="S255" s="69"/>
      <c r="T255" s="69"/>
      <c r="U255" s="69"/>
      <c r="V255" s="69"/>
      <c r="W255" s="69"/>
      <c r="X255" s="69"/>
      <c r="Y255" s="69"/>
      <c r="Z255" s="69"/>
      <c r="AA255" s="69"/>
      <c r="AB255" s="69"/>
      <c r="AC255" s="69"/>
      <c r="AD255" s="69"/>
      <c r="AE255" s="69"/>
      <c r="AF255" s="69"/>
    </row>
    <row r="256" spans="1:32" ht="15.75" customHeight="1" x14ac:dyDescent="0.2">
      <c r="A256" s="69"/>
      <c r="B256" s="69"/>
      <c r="C256" s="69"/>
      <c r="D256" s="69"/>
      <c r="E256" s="69"/>
      <c r="F256" s="69"/>
      <c r="G256" s="69"/>
      <c r="H256" s="69"/>
      <c r="I256" s="69"/>
      <c r="J256" s="69"/>
      <c r="K256" s="69"/>
      <c r="L256" s="69"/>
      <c r="M256" s="69"/>
      <c r="N256" s="69"/>
      <c r="O256" s="69"/>
      <c r="P256" s="69"/>
      <c r="Q256" s="69"/>
      <c r="R256" s="69"/>
      <c r="S256" s="69"/>
      <c r="T256" s="69"/>
      <c r="U256" s="69"/>
      <c r="V256" s="69"/>
      <c r="W256" s="69"/>
      <c r="X256" s="69"/>
      <c r="Y256" s="69"/>
      <c r="Z256" s="69"/>
      <c r="AA256" s="69"/>
      <c r="AB256" s="69"/>
      <c r="AC256" s="69"/>
      <c r="AD256" s="69"/>
      <c r="AE256" s="69"/>
      <c r="AF256" s="69"/>
    </row>
    <row r="257" spans="1:32" ht="15.75" customHeight="1" x14ac:dyDescent="0.2">
      <c r="A257" s="69"/>
      <c r="B257" s="69"/>
      <c r="C257" s="69"/>
      <c r="D257" s="69"/>
      <c r="E257" s="69"/>
      <c r="F257" s="69"/>
      <c r="G257" s="69"/>
      <c r="H257" s="69"/>
      <c r="I257" s="69"/>
      <c r="J257" s="69"/>
      <c r="K257" s="69"/>
      <c r="L257" s="69"/>
      <c r="M257" s="69"/>
      <c r="N257" s="69"/>
      <c r="O257" s="69"/>
      <c r="P257" s="69"/>
      <c r="Q257" s="69"/>
      <c r="R257" s="69"/>
      <c r="S257" s="69"/>
      <c r="T257" s="69"/>
      <c r="U257" s="69"/>
      <c r="V257" s="69"/>
      <c r="W257" s="69"/>
      <c r="X257" s="69"/>
      <c r="Y257" s="69"/>
      <c r="Z257" s="69"/>
      <c r="AA257" s="69"/>
      <c r="AB257" s="69"/>
      <c r="AC257" s="69"/>
      <c r="AD257" s="69"/>
      <c r="AE257" s="69"/>
      <c r="AF257" s="69"/>
    </row>
    <row r="258" spans="1:32" ht="15.75" customHeight="1" x14ac:dyDescent="0.2">
      <c r="A258" s="69"/>
      <c r="B258" s="69"/>
      <c r="C258" s="69"/>
      <c r="D258" s="69"/>
      <c r="E258" s="69"/>
      <c r="F258" s="69"/>
      <c r="G258" s="69"/>
      <c r="H258" s="69"/>
      <c r="I258" s="69"/>
      <c r="J258" s="69"/>
      <c r="K258" s="69"/>
      <c r="L258" s="69"/>
      <c r="M258" s="69"/>
      <c r="N258" s="69"/>
      <c r="O258" s="69"/>
      <c r="P258" s="69"/>
      <c r="Q258" s="69"/>
      <c r="R258" s="69"/>
      <c r="S258" s="69"/>
      <c r="T258" s="69"/>
      <c r="U258" s="69"/>
      <c r="V258" s="69"/>
      <c r="W258" s="69"/>
      <c r="X258" s="69"/>
      <c r="Y258" s="69"/>
      <c r="Z258" s="69"/>
      <c r="AA258" s="69"/>
      <c r="AB258" s="69"/>
      <c r="AC258" s="69"/>
      <c r="AD258" s="69"/>
      <c r="AE258" s="69"/>
      <c r="AF258" s="69"/>
    </row>
    <row r="259" spans="1:32" ht="15.75" customHeight="1" x14ac:dyDescent="0.2">
      <c r="A259" s="69"/>
      <c r="B259" s="69"/>
      <c r="C259" s="69"/>
      <c r="D259" s="69"/>
      <c r="E259" s="69"/>
      <c r="F259" s="69"/>
      <c r="G259" s="69"/>
      <c r="H259" s="69"/>
      <c r="I259" s="69"/>
      <c r="J259" s="69"/>
      <c r="K259" s="69"/>
      <c r="L259" s="69"/>
      <c r="M259" s="69"/>
      <c r="N259" s="69"/>
      <c r="O259" s="69"/>
      <c r="P259" s="69"/>
      <c r="Q259" s="69"/>
      <c r="R259" s="69"/>
      <c r="S259" s="69"/>
      <c r="T259" s="69"/>
      <c r="U259" s="69"/>
      <c r="V259" s="69"/>
      <c r="W259" s="69"/>
      <c r="X259" s="69"/>
      <c r="Y259" s="69"/>
      <c r="Z259" s="69"/>
      <c r="AA259" s="69"/>
      <c r="AB259" s="69"/>
      <c r="AC259" s="69"/>
      <c r="AD259" s="69"/>
      <c r="AE259" s="69"/>
      <c r="AF259" s="69"/>
    </row>
    <row r="260" spans="1:32" ht="15.75" customHeight="1" x14ac:dyDescent="0.2">
      <c r="A260" s="69"/>
      <c r="B260" s="69"/>
      <c r="C260" s="69"/>
      <c r="D260" s="69"/>
      <c r="E260" s="69"/>
      <c r="F260" s="69"/>
      <c r="G260" s="69"/>
      <c r="H260" s="69"/>
      <c r="I260" s="69"/>
      <c r="J260" s="69"/>
      <c r="K260" s="69"/>
      <c r="L260" s="69"/>
      <c r="M260" s="69"/>
      <c r="N260" s="69"/>
      <c r="O260" s="69"/>
      <c r="P260" s="69"/>
      <c r="Q260" s="69"/>
      <c r="R260" s="69"/>
      <c r="S260" s="69"/>
      <c r="T260" s="69"/>
      <c r="U260" s="69"/>
      <c r="V260" s="69"/>
      <c r="W260" s="69"/>
      <c r="X260" s="69"/>
      <c r="Y260" s="69"/>
      <c r="Z260" s="69"/>
      <c r="AA260" s="69"/>
      <c r="AB260" s="69"/>
      <c r="AC260" s="69"/>
      <c r="AD260" s="69"/>
      <c r="AE260" s="69"/>
      <c r="AF260" s="69"/>
    </row>
    <row r="261" spans="1:32" ht="15.75" customHeight="1" x14ac:dyDescent="0.2">
      <c r="A261" s="69"/>
      <c r="B261" s="69"/>
      <c r="C261" s="69"/>
      <c r="D261" s="69"/>
      <c r="E261" s="69"/>
      <c r="F261" s="69"/>
      <c r="G261" s="69"/>
      <c r="H261" s="69"/>
      <c r="I261" s="69"/>
      <c r="J261" s="69"/>
      <c r="K261" s="69"/>
      <c r="L261" s="69"/>
      <c r="M261" s="69"/>
      <c r="N261" s="69"/>
      <c r="O261" s="69"/>
      <c r="P261" s="69"/>
      <c r="Q261" s="69"/>
      <c r="R261" s="69"/>
      <c r="S261" s="69"/>
      <c r="T261" s="69"/>
      <c r="U261" s="69"/>
      <c r="V261" s="69"/>
      <c r="W261" s="69"/>
      <c r="X261" s="69"/>
      <c r="Y261" s="69"/>
      <c r="Z261" s="69"/>
      <c r="AA261" s="69"/>
      <c r="AB261" s="69"/>
      <c r="AC261" s="69"/>
      <c r="AD261" s="69"/>
      <c r="AE261" s="69"/>
      <c r="AF261" s="69"/>
    </row>
    <row r="262" spans="1:32" ht="15.75" customHeight="1" x14ac:dyDescent="0.2">
      <c r="A262" s="69"/>
      <c r="B262" s="69"/>
      <c r="C262" s="69"/>
      <c r="D262" s="69"/>
      <c r="E262" s="69"/>
      <c r="F262" s="69"/>
      <c r="G262" s="69"/>
      <c r="H262" s="69"/>
      <c r="I262" s="69"/>
      <c r="J262" s="69"/>
      <c r="K262" s="69"/>
      <c r="L262" s="69"/>
      <c r="M262" s="69"/>
      <c r="N262" s="69"/>
      <c r="O262" s="69"/>
      <c r="P262" s="69"/>
      <c r="Q262" s="69"/>
      <c r="R262" s="69"/>
      <c r="S262" s="69"/>
      <c r="T262" s="69"/>
      <c r="U262" s="69"/>
      <c r="V262" s="69"/>
      <c r="W262" s="69"/>
      <c r="X262" s="69"/>
      <c r="Y262" s="69"/>
      <c r="Z262" s="69"/>
      <c r="AA262" s="69"/>
      <c r="AB262" s="69"/>
      <c r="AC262" s="69"/>
      <c r="AD262" s="69"/>
      <c r="AE262" s="69"/>
      <c r="AF262" s="69"/>
    </row>
    <row r="263" spans="1:32" ht="15.75" customHeight="1" x14ac:dyDescent="0.2">
      <c r="A263" s="69"/>
      <c r="B263" s="69"/>
      <c r="C263" s="69"/>
      <c r="D263" s="69"/>
      <c r="E263" s="69"/>
      <c r="F263" s="69"/>
      <c r="G263" s="69"/>
      <c r="H263" s="69"/>
      <c r="I263" s="69"/>
      <c r="J263" s="69"/>
      <c r="K263" s="69"/>
      <c r="L263" s="69"/>
      <c r="M263" s="69"/>
      <c r="N263" s="69"/>
      <c r="O263" s="69"/>
      <c r="P263" s="69"/>
      <c r="Q263" s="69"/>
      <c r="R263" s="69"/>
      <c r="S263" s="69"/>
      <c r="T263" s="69"/>
      <c r="U263" s="69"/>
      <c r="V263" s="69"/>
      <c r="W263" s="69"/>
      <c r="X263" s="69"/>
      <c r="Y263" s="69"/>
      <c r="Z263" s="69"/>
      <c r="AA263" s="69"/>
      <c r="AB263" s="69"/>
      <c r="AC263" s="69"/>
      <c r="AD263" s="69"/>
      <c r="AE263" s="69"/>
      <c r="AF263" s="69"/>
    </row>
    <row r="264" spans="1:32" ht="15.75" customHeight="1" x14ac:dyDescent="0.2">
      <c r="A264" s="69"/>
      <c r="B264" s="69"/>
      <c r="C264" s="69"/>
      <c r="D264" s="69"/>
      <c r="E264" s="69"/>
      <c r="F264" s="69"/>
      <c r="G264" s="69"/>
      <c r="H264" s="69"/>
      <c r="I264" s="69"/>
      <c r="J264" s="69"/>
      <c r="K264" s="69"/>
      <c r="L264" s="69"/>
      <c r="M264" s="69"/>
      <c r="N264" s="69"/>
      <c r="O264" s="69"/>
      <c r="P264" s="69"/>
      <c r="Q264" s="69"/>
      <c r="R264" s="69"/>
      <c r="S264" s="69"/>
      <c r="T264" s="69"/>
      <c r="U264" s="69"/>
      <c r="V264" s="69"/>
      <c r="W264" s="69"/>
      <c r="X264" s="69"/>
      <c r="Y264" s="69"/>
      <c r="Z264" s="69"/>
      <c r="AA264" s="69"/>
      <c r="AB264" s="69"/>
      <c r="AC264" s="69"/>
      <c r="AD264" s="69"/>
      <c r="AE264" s="69"/>
      <c r="AF264" s="69"/>
    </row>
    <row r="265" spans="1:32" ht="15.75" customHeight="1" x14ac:dyDescent="0.2">
      <c r="A265" s="69"/>
      <c r="B265" s="69"/>
      <c r="C265" s="69"/>
      <c r="D265" s="69"/>
      <c r="E265" s="69"/>
      <c r="F265" s="69"/>
      <c r="G265" s="69"/>
      <c r="H265" s="69"/>
      <c r="I265" s="69"/>
      <c r="J265" s="69"/>
      <c r="K265" s="69"/>
      <c r="L265" s="69"/>
      <c r="M265" s="69"/>
      <c r="N265" s="69"/>
      <c r="O265" s="69"/>
      <c r="P265" s="69"/>
      <c r="Q265" s="69"/>
      <c r="R265" s="69"/>
      <c r="S265" s="69"/>
      <c r="T265" s="69"/>
      <c r="U265" s="69"/>
      <c r="V265" s="69"/>
      <c r="W265" s="69"/>
      <c r="X265" s="69"/>
      <c r="Y265" s="69"/>
      <c r="Z265" s="69"/>
      <c r="AA265" s="69"/>
      <c r="AB265" s="69"/>
      <c r="AC265" s="69"/>
      <c r="AD265" s="69"/>
      <c r="AE265" s="69"/>
      <c r="AF265" s="69"/>
    </row>
    <row r="266" spans="1:32" ht="15.75" customHeight="1" x14ac:dyDescent="0.2">
      <c r="A266" s="69"/>
      <c r="B266" s="69"/>
      <c r="C266" s="69"/>
      <c r="D266" s="69"/>
      <c r="E266" s="69"/>
      <c r="F266" s="69"/>
      <c r="G266" s="69"/>
      <c r="H266" s="69"/>
      <c r="I266" s="69"/>
      <c r="J266" s="69"/>
      <c r="K266" s="69"/>
      <c r="L266" s="69"/>
      <c r="M266" s="69"/>
      <c r="N266" s="69"/>
      <c r="O266" s="69"/>
      <c r="P266" s="69"/>
      <c r="Q266" s="69"/>
      <c r="R266" s="69"/>
      <c r="S266" s="69"/>
      <c r="T266" s="69"/>
      <c r="U266" s="69"/>
      <c r="V266" s="69"/>
      <c r="W266" s="69"/>
      <c r="X266" s="69"/>
      <c r="Y266" s="69"/>
      <c r="Z266" s="69"/>
      <c r="AA266" s="69"/>
      <c r="AB266" s="69"/>
      <c r="AC266" s="69"/>
      <c r="AD266" s="69"/>
      <c r="AE266" s="69"/>
      <c r="AF266" s="69"/>
    </row>
    <row r="267" spans="1:32" ht="15.75" customHeight="1" x14ac:dyDescent="0.2">
      <c r="A267" s="69"/>
      <c r="B267" s="69"/>
      <c r="C267" s="69"/>
      <c r="D267" s="69"/>
      <c r="E267" s="69"/>
      <c r="F267" s="69"/>
      <c r="G267" s="69"/>
      <c r="H267" s="69"/>
      <c r="I267" s="69"/>
      <c r="J267" s="69"/>
      <c r="K267" s="69"/>
      <c r="L267" s="69"/>
      <c r="M267" s="69"/>
      <c r="N267" s="69"/>
      <c r="O267" s="69"/>
      <c r="P267" s="69"/>
      <c r="Q267" s="69"/>
      <c r="R267" s="69"/>
      <c r="S267" s="69"/>
      <c r="T267" s="69"/>
      <c r="U267" s="69"/>
      <c r="V267" s="69"/>
      <c r="W267" s="69"/>
      <c r="X267" s="69"/>
      <c r="Y267" s="69"/>
      <c r="Z267" s="69"/>
      <c r="AA267" s="69"/>
      <c r="AB267" s="69"/>
      <c r="AC267" s="69"/>
      <c r="AD267" s="69"/>
      <c r="AE267" s="69"/>
      <c r="AF267" s="69"/>
    </row>
    <row r="268" spans="1:32" ht="15.75" customHeight="1" x14ac:dyDescent="0.2">
      <c r="A268" s="69"/>
      <c r="B268" s="69"/>
      <c r="C268" s="69"/>
      <c r="D268" s="69"/>
      <c r="E268" s="69"/>
      <c r="F268" s="69"/>
      <c r="G268" s="69"/>
      <c r="H268" s="69"/>
      <c r="I268" s="69"/>
      <c r="J268" s="69"/>
      <c r="K268" s="69"/>
      <c r="L268" s="69"/>
      <c r="M268" s="69"/>
      <c r="N268" s="69"/>
      <c r="O268" s="69"/>
      <c r="P268" s="69"/>
      <c r="Q268" s="69"/>
      <c r="R268" s="69"/>
      <c r="S268" s="69"/>
      <c r="T268" s="69"/>
      <c r="U268" s="69"/>
      <c r="V268" s="69"/>
      <c r="W268" s="69"/>
      <c r="X268" s="69"/>
      <c r="Y268" s="69"/>
      <c r="Z268" s="69"/>
      <c r="AA268" s="69"/>
      <c r="AB268" s="69"/>
      <c r="AC268" s="69"/>
      <c r="AD268" s="69"/>
      <c r="AE268" s="69"/>
      <c r="AF268" s="69"/>
    </row>
    <row r="269" spans="1:32" ht="15.75" customHeight="1" x14ac:dyDescent="0.2">
      <c r="A269" s="69"/>
      <c r="B269" s="69"/>
      <c r="C269" s="69"/>
      <c r="D269" s="69"/>
      <c r="E269" s="69"/>
      <c r="F269" s="69"/>
      <c r="G269" s="69"/>
      <c r="H269" s="69"/>
      <c r="I269" s="69"/>
      <c r="J269" s="69"/>
      <c r="K269" s="69"/>
      <c r="L269" s="69"/>
      <c r="M269" s="69"/>
      <c r="N269" s="69"/>
      <c r="O269" s="69"/>
      <c r="P269" s="69"/>
      <c r="Q269" s="69"/>
      <c r="R269" s="69"/>
      <c r="S269" s="69"/>
      <c r="T269" s="69"/>
      <c r="U269" s="69"/>
      <c r="V269" s="69"/>
      <c r="W269" s="69"/>
      <c r="X269" s="69"/>
      <c r="Y269" s="69"/>
      <c r="Z269" s="69"/>
      <c r="AA269" s="69"/>
      <c r="AB269" s="69"/>
      <c r="AC269" s="69"/>
      <c r="AD269" s="69"/>
      <c r="AE269" s="69"/>
      <c r="AF269" s="69"/>
    </row>
    <row r="270" spans="1:32" ht="15.75" customHeight="1" x14ac:dyDescent="0.2">
      <c r="A270" s="69"/>
      <c r="B270" s="69"/>
      <c r="C270" s="69"/>
      <c r="D270" s="69"/>
      <c r="E270" s="69"/>
      <c r="F270" s="69"/>
      <c r="G270" s="69"/>
      <c r="H270" s="69"/>
      <c r="I270" s="69"/>
      <c r="J270" s="69"/>
      <c r="K270" s="69"/>
      <c r="L270" s="69"/>
      <c r="M270" s="69"/>
      <c r="N270" s="69"/>
      <c r="O270" s="69"/>
      <c r="P270" s="69"/>
      <c r="Q270" s="69"/>
      <c r="R270" s="69"/>
      <c r="S270" s="69"/>
      <c r="T270" s="69"/>
      <c r="U270" s="69"/>
      <c r="V270" s="69"/>
      <c r="W270" s="69"/>
      <c r="X270" s="69"/>
      <c r="Y270" s="69"/>
      <c r="Z270" s="69"/>
      <c r="AA270" s="69"/>
      <c r="AB270" s="69"/>
      <c r="AC270" s="69"/>
      <c r="AD270" s="69"/>
      <c r="AE270" s="69"/>
      <c r="AF270" s="69"/>
    </row>
    <row r="271" spans="1:32" ht="15.75" customHeight="1" x14ac:dyDescent="0.2">
      <c r="A271" s="69"/>
      <c r="B271" s="69"/>
      <c r="C271" s="69"/>
      <c r="D271" s="69"/>
      <c r="E271" s="69"/>
      <c r="F271" s="69"/>
      <c r="G271" s="69"/>
      <c r="H271" s="69"/>
      <c r="I271" s="69"/>
      <c r="J271" s="69"/>
      <c r="K271" s="69"/>
      <c r="L271" s="69"/>
      <c r="M271" s="69"/>
      <c r="N271" s="69"/>
      <c r="O271" s="69"/>
      <c r="P271" s="69"/>
      <c r="Q271" s="69"/>
      <c r="R271" s="69"/>
      <c r="S271" s="69"/>
      <c r="T271" s="69"/>
      <c r="U271" s="69"/>
      <c r="V271" s="69"/>
      <c r="W271" s="69"/>
      <c r="X271" s="69"/>
      <c r="Y271" s="69"/>
      <c r="Z271" s="69"/>
      <c r="AA271" s="69"/>
      <c r="AB271" s="69"/>
      <c r="AC271" s="69"/>
      <c r="AD271" s="69"/>
      <c r="AE271" s="69"/>
      <c r="AF271" s="69"/>
    </row>
    <row r="272" spans="1:32" ht="15.75" customHeight="1" x14ac:dyDescent="0.2">
      <c r="A272" s="69"/>
      <c r="B272" s="69"/>
      <c r="C272" s="69"/>
      <c r="D272" s="69"/>
      <c r="E272" s="69"/>
      <c r="F272" s="69"/>
      <c r="G272" s="69"/>
      <c r="H272" s="69"/>
      <c r="I272" s="69"/>
      <c r="J272" s="69"/>
      <c r="K272" s="69"/>
      <c r="L272" s="69"/>
      <c r="M272" s="69"/>
      <c r="N272" s="69"/>
      <c r="O272" s="69"/>
      <c r="P272" s="69"/>
      <c r="Q272" s="69"/>
      <c r="R272" s="69"/>
      <c r="S272" s="69"/>
      <c r="T272" s="69"/>
      <c r="U272" s="69"/>
      <c r="V272" s="69"/>
      <c r="W272" s="69"/>
      <c r="X272" s="69"/>
      <c r="Y272" s="69"/>
      <c r="Z272" s="69"/>
      <c r="AA272" s="69"/>
      <c r="AB272" s="69"/>
      <c r="AC272" s="69"/>
      <c r="AD272" s="69"/>
      <c r="AE272" s="69"/>
      <c r="AF272" s="69"/>
    </row>
    <row r="273" spans="1:32" ht="15.75" customHeight="1" x14ac:dyDescent="0.2">
      <c r="A273" s="69"/>
      <c r="B273" s="69"/>
      <c r="C273" s="69"/>
      <c r="D273" s="69"/>
      <c r="E273" s="69"/>
      <c r="F273" s="69"/>
      <c r="G273" s="69"/>
      <c r="H273" s="69"/>
      <c r="I273" s="69"/>
      <c r="J273" s="69"/>
      <c r="K273" s="69"/>
      <c r="L273" s="69"/>
      <c r="M273" s="69"/>
      <c r="N273" s="69"/>
      <c r="O273" s="69"/>
      <c r="P273" s="69"/>
      <c r="Q273" s="69"/>
      <c r="R273" s="69"/>
      <c r="S273" s="69"/>
      <c r="T273" s="69"/>
      <c r="U273" s="69"/>
      <c r="V273" s="69"/>
      <c r="W273" s="69"/>
      <c r="X273" s="69"/>
      <c r="Y273" s="69"/>
      <c r="Z273" s="69"/>
      <c r="AA273" s="69"/>
      <c r="AB273" s="69"/>
      <c r="AC273" s="69"/>
      <c r="AD273" s="69"/>
      <c r="AE273" s="69"/>
      <c r="AF273" s="69"/>
    </row>
    <row r="274" spans="1:32" ht="15.75" customHeight="1" x14ac:dyDescent="0.2">
      <c r="A274" s="69"/>
      <c r="B274" s="69"/>
      <c r="C274" s="69"/>
      <c r="D274" s="69"/>
      <c r="E274" s="69"/>
      <c r="F274" s="69"/>
      <c r="G274" s="69"/>
      <c r="H274" s="69"/>
      <c r="I274" s="69"/>
      <c r="J274" s="69"/>
      <c r="K274" s="69"/>
      <c r="L274" s="69"/>
      <c r="M274" s="69"/>
      <c r="N274" s="69"/>
      <c r="O274" s="69"/>
      <c r="P274" s="69"/>
      <c r="Q274" s="69"/>
      <c r="R274" s="69"/>
      <c r="S274" s="69"/>
      <c r="T274" s="69"/>
      <c r="U274" s="69"/>
      <c r="V274" s="69"/>
      <c r="W274" s="69"/>
      <c r="X274" s="69"/>
      <c r="Y274" s="69"/>
      <c r="Z274" s="69"/>
      <c r="AA274" s="69"/>
      <c r="AB274" s="69"/>
      <c r="AC274" s="69"/>
      <c r="AD274" s="69"/>
      <c r="AE274" s="69"/>
      <c r="AF274" s="69"/>
    </row>
    <row r="275" spans="1:32" ht="15.75" customHeight="1" x14ac:dyDescent="0.2">
      <c r="A275" s="69"/>
      <c r="B275" s="69"/>
      <c r="C275" s="69"/>
      <c r="D275" s="69"/>
      <c r="E275" s="69"/>
      <c r="F275" s="69"/>
      <c r="G275" s="69"/>
      <c r="H275" s="69"/>
      <c r="I275" s="69"/>
      <c r="J275" s="69"/>
      <c r="K275" s="69"/>
      <c r="L275" s="69"/>
      <c r="M275" s="69"/>
      <c r="N275" s="69"/>
      <c r="O275" s="69"/>
      <c r="P275" s="69"/>
      <c r="Q275" s="69"/>
      <c r="R275" s="69"/>
      <c r="S275" s="69"/>
      <c r="T275" s="69"/>
      <c r="U275" s="69"/>
      <c r="V275" s="69"/>
      <c r="W275" s="69"/>
      <c r="X275" s="69"/>
      <c r="Y275" s="69"/>
      <c r="Z275" s="69"/>
      <c r="AA275" s="69"/>
      <c r="AB275" s="69"/>
      <c r="AC275" s="69"/>
      <c r="AD275" s="69"/>
      <c r="AE275" s="69"/>
      <c r="AF275" s="69"/>
    </row>
    <row r="276" spans="1:32" ht="15.75" customHeight="1" x14ac:dyDescent="0.2">
      <c r="A276" s="69"/>
      <c r="B276" s="69"/>
      <c r="C276" s="69"/>
      <c r="D276" s="69"/>
      <c r="E276" s="69"/>
      <c r="F276" s="69"/>
      <c r="G276" s="69"/>
      <c r="H276" s="69"/>
      <c r="I276" s="69"/>
      <c r="J276" s="69"/>
      <c r="K276" s="69"/>
      <c r="L276" s="69"/>
      <c r="M276" s="69"/>
      <c r="N276" s="69"/>
      <c r="O276" s="69"/>
      <c r="P276" s="69"/>
      <c r="Q276" s="69"/>
      <c r="R276" s="69"/>
      <c r="S276" s="69"/>
      <c r="T276" s="69"/>
      <c r="U276" s="69"/>
      <c r="V276" s="69"/>
      <c r="W276" s="69"/>
      <c r="X276" s="69"/>
      <c r="Y276" s="69"/>
      <c r="Z276" s="69"/>
      <c r="AA276" s="69"/>
      <c r="AB276" s="69"/>
      <c r="AC276" s="69"/>
      <c r="AD276" s="69"/>
      <c r="AE276" s="69"/>
      <c r="AF276" s="69"/>
    </row>
    <row r="277" spans="1:32" ht="15.75" customHeight="1" x14ac:dyDescent="0.2">
      <c r="A277" s="69"/>
      <c r="B277" s="69"/>
      <c r="C277" s="69"/>
      <c r="D277" s="69"/>
      <c r="E277" s="69"/>
      <c r="F277" s="69"/>
      <c r="G277" s="69"/>
      <c r="H277" s="69"/>
      <c r="I277" s="69"/>
      <c r="J277" s="69"/>
      <c r="K277" s="69"/>
      <c r="L277" s="69"/>
      <c r="M277" s="69"/>
      <c r="N277" s="69"/>
      <c r="O277" s="69"/>
      <c r="P277" s="69"/>
      <c r="Q277" s="69"/>
      <c r="R277" s="69"/>
      <c r="S277" s="69"/>
      <c r="T277" s="69"/>
      <c r="U277" s="69"/>
      <c r="V277" s="69"/>
      <c r="W277" s="69"/>
      <c r="X277" s="69"/>
      <c r="Y277" s="69"/>
      <c r="Z277" s="69"/>
      <c r="AA277" s="69"/>
      <c r="AB277" s="69"/>
      <c r="AC277" s="69"/>
      <c r="AD277" s="69"/>
      <c r="AE277" s="69"/>
      <c r="AF277" s="69"/>
    </row>
    <row r="278" spans="1:32" ht="15.75" customHeight="1" x14ac:dyDescent="0.2">
      <c r="A278" s="69"/>
      <c r="B278" s="69"/>
      <c r="C278" s="69"/>
      <c r="D278" s="69"/>
      <c r="E278" s="69"/>
      <c r="F278" s="69"/>
      <c r="G278" s="69"/>
      <c r="H278" s="69"/>
      <c r="I278" s="69"/>
      <c r="J278" s="69"/>
      <c r="K278" s="69"/>
      <c r="L278" s="69"/>
      <c r="M278" s="69"/>
      <c r="N278" s="69"/>
      <c r="O278" s="69"/>
      <c r="P278" s="69"/>
      <c r="Q278" s="69"/>
      <c r="R278" s="69"/>
      <c r="S278" s="69"/>
      <c r="T278" s="69"/>
      <c r="U278" s="69"/>
      <c r="V278" s="69"/>
      <c r="W278" s="69"/>
      <c r="X278" s="69"/>
      <c r="Y278" s="69"/>
      <c r="Z278" s="69"/>
      <c r="AA278" s="69"/>
      <c r="AB278" s="69"/>
      <c r="AC278" s="69"/>
      <c r="AD278" s="69"/>
      <c r="AE278" s="69"/>
      <c r="AF278" s="69"/>
    </row>
    <row r="279" spans="1:32" ht="15.75" customHeight="1" x14ac:dyDescent="0.2">
      <c r="A279" s="69"/>
      <c r="B279" s="69"/>
      <c r="C279" s="69"/>
      <c r="D279" s="69"/>
      <c r="E279" s="69"/>
      <c r="F279" s="69"/>
      <c r="G279" s="69"/>
      <c r="H279" s="69"/>
      <c r="I279" s="69"/>
      <c r="J279" s="69"/>
      <c r="K279" s="69"/>
      <c r="L279" s="69"/>
      <c r="M279" s="69"/>
      <c r="N279" s="69"/>
      <c r="O279" s="69"/>
      <c r="P279" s="69"/>
      <c r="Q279" s="69"/>
      <c r="R279" s="69"/>
      <c r="S279" s="69"/>
      <c r="T279" s="69"/>
      <c r="U279" s="69"/>
      <c r="V279" s="69"/>
      <c r="W279" s="69"/>
      <c r="X279" s="69"/>
      <c r="Y279" s="69"/>
      <c r="Z279" s="69"/>
      <c r="AA279" s="69"/>
      <c r="AB279" s="69"/>
      <c r="AC279" s="69"/>
      <c r="AD279" s="69"/>
      <c r="AE279" s="69"/>
      <c r="AF279" s="69"/>
    </row>
    <row r="280" spans="1:32" ht="15.75" customHeight="1" x14ac:dyDescent="0.2">
      <c r="A280" s="69"/>
      <c r="B280" s="69"/>
      <c r="C280" s="69"/>
      <c r="D280" s="69"/>
      <c r="E280" s="69"/>
      <c r="F280" s="69"/>
      <c r="G280" s="69"/>
      <c r="H280" s="69"/>
      <c r="I280" s="69"/>
      <c r="J280" s="69"/>
      <c r="K280" s="69"/>
      <c r="L280" s="69"/>
      <c r="M280" s="69"/>
      <c r="N280" s="69"/>
      <c r="O280" s="69"/>
      <c r="P280" s="69"/>
      <c r="Q280" s="69"/>
      <c r="R280" s="69"/>
      <c r="S280" s="69"/>
      <c r="T280" s="69"/>
      <c r="U280" s="69"/>
      <c r="V280" s="69"/>
      <c r="W280" s="69"/>
      <c r="X280" s="69"/>
      <c r="Y280" s="69"/>
      <c r="Z280" s="69"/>
      <c r="AA280" s="69"/>
      <c r="AB280" s="69"/>
      <c r="AC280" s="69"/>
      <c r="AD280" s="69"/>
      <c r="AE280" s="69"/>
      <c r="AF280" s="69"/>
    </row>
    <row r="281" spans="1:32" ht="15.75" customHeight="1" x14ac:dyDescent="0.2">
      <c r="A281" s="69"/>
      <c r="B281" s="69"/>
      <c r="C281" s="69"/>
      <c r="D281" s="69"/>
      <c r="E281" s="69"/>
      <c r="F281" s="69"/>
      <c r="G281" s="69"/>
      <c r="H281" s="69"/>
      <c r="I281" s="69"/>
      <c r="J281" s="69"/>
      <c r="K281" s="69"/>
      <c r="L281" s="69"/>
      <c r="M281" s="69"/>
      <c r="N281" s="69"/>
      <c r="O281" s="69"/>
      <c r="P281" s="69"/>
      <c r="Q281" s="69"/>
      <c r="R281" s="69"/>
      <c r="S281" s="69"/>
      <c r="T281" s="69"/>
      <c r="U281" s="69"/>
      <c r="V281" s="69"/>
      <c r="W281" s="69"/>
      <c r="X281" s="69"/>
      <c r="Y281" s="69"/>
      <c r="Z281" s="69"/>
      <c r="AA281" s="69"/>
      <c r="AB281" s="69"/>
      <c r="AC281" s="69"/>
      <c r="AD281" s="69"/>
      <c r="AE281" s="69"/>
      <c r="AF281" s="69"/>
    </row>
    <row r="282" spans="1:32" ht="15.75" customHeight="1" x14ac:dyDescent="0.2">
      <c r="A282" s="69"/>
      <c r="B282" s="69"/>
      <c r="C282" s="69"/>
      <c r="D282" s="69"/>
      <c r="E282" s="69"/>
      <c r="F282" s="69"/>
      <c r="G282" s="69"/>
      <c r="H282" s="69"/>
      <c r="I282" s="69"/>
      <c r="J282" s="69"/>
      <c r="K282" s="69"/>
      <c r="L282" s="69"/>
      <c r="M282" s="69"/>
      <c r="N282" s="69"/>
      <c r="O282" s="69"/>
      <c r="P282" s="69"/>
      <c r="Q282" s="69"/>
      <c r="R282" s="69"/>
      <c r="S282" s="69"/>
      <c r="T282" s="69"/>
      <c r="U282" s="69"/>
      <c r="V282" s="69"/>
      <c r="W282" s="69"/>
      <c r="X282" s="69"/>
      <c r="Y282" s="69"/>
      <c r="Z282" s="69"/>
      <c r="AA282" s="69"/>
      <c r="AB282" s="69"/>
      <c r="AC282" s="69"/>
      <c r="AD282" s="69"/>
      <c r="AE282" s="69"/>
      <c r="AF282" s="69"/>
    </row>
    <row r="283" spans="1:32" ht="15.75" customHeight="1" x14ac:dyDescent="0.2">
      <c r="A283" s="69"/>
      <c r="B283" s="69"/>
      <c r="C283" s="69"/>
      <c r="D283" s="69"/>
      <c r="E283" s="69"/>
      <c r="F283" s="69"/>
      <c r="G283" s="69"/>
      <c r="H283" s="69"/>
      <c r="I283" s="69"/>
      <c r="J283" s="69"/>
      <c r="K283" s="69"/>
      <c r="L283" s="69"/>
      <c r="M283" s="69"/>
      <c r="N283" s="69"/>
      <c r="O283" s="69"/>
      <c r="P283" s="69"/>
      <c r="Q283" s="69"/>
      <c r="R283" s="69"/>
      <c r="S283" s="69"/>
      <c r="T283" s="69"/>
      <c r="U283" s="69"/>
      <c r="V283" s="69"/>
      <c r="W283" s="69"/>
      <c r="X283" s="69"/>
      <c r="Y283" s="69"/>
      <c r="Z283" s="69"/>
      <c r="AA283" s="69"/>
      <c r="AB283" s="69"/>
      <c r="AC283" s="69"/>
      <c r="AD283" s="69"/>
      <c r="AE283" s="69"/>
      <c r="AF283" s="69"/>
    </row>
    <row r="284" spans="1:32" ht="15.75" customHeight="1" x14ac:dyDescent="0.2">
      <c r="A284" s="69"/>
      <c r="B284" s="69"/>
      <c r="C284" s="69"/>
      <c r="D284" s="69"/>
      <c r="E284" s="69"/>
      <c r="F284" s="69"/>
      <c r="G284" s="69"/>
      <c r="H284" s="69"/>
      <c r="I284" s="69"/>
      <c r="J284" s="69"/>
      <c r="K284" s="69"/>
      <c r="L284" s="69"/>
      <c r="M284" s="69"/>
      <c r="N284" s="69"/>
      <c r="O284" s="69"/>
      <c r="P284" s="69"/>
      <c r="Q284" s="69"/>
      <c r="R284" s="69"/>
      <c r="S284" s="69"/>
      <c r="T284" s="69"/>
      <c r="U284" s="69"/>
      <c r="V284" s="69"/>
      <c r="W284" s="69"/>
      <c r="X284" s="69"/>
      <c r="Y284" s="69"/>
      <c r="Z284" s="69"/>
      <c r="AA284" s="69"/>
      <c r="AB284" s="69"/>
      <c r="AC284" s="69"/>
      <c r="AD284" s="69"/>
      <c r="AE284" s="69"/>
      <c r="AF284" s="69"/>
    </row>
    <row r="285" spans="1:32" ht="15.75" customHeight="1" x14ac:dyDescent="0.2">
      <c r="A285" s="69"/>
      <c r="B285" s="69"/>
      <c r="C285" s="69"/>
      <c r="D285" s="69"/>
      <c r="E285" s="69"/>
      <c r="F285" s="69"/>
      <c r="G285" s="69"/>
      <c r="H285" s="69"/>
      <c r="I285" s="69"/>
      <c r="J285" s="69"/>
      <c r="K285" s="69"/>
      <c r="L285" s="69"/>
      <c r="M285" s="69"/>
      <c r="N285" s="69"/>
      <c r="O285" s="69"/>
      <c r="P285" s="69"/>
      <c r="Q285" s="69"/>
      <c r="R285" s="69"/>
      <c r="S285" s="69"/>
      <c r="T285" s="69"/>
      <c r="U285" s="69"/>
      <c r="V285" s="69"/>
      <c r="W285" s="69"/>
      <c r="X285" s="69"/>
      <c r="Y285" s="69"/>
      <c r="Z285" s="69"/>
      <c r="AA285" s="69"/>
      <c r="AB285" s="69"/>
      <c r="AC285" s="69"/>
      <c r="AD285" s="69"/>
      <c r="AE285" s="69"/>
      <c r="AF285" s="69"/>
    </row>
    <row r="286" spans="1:32" ht="15.75" customHeight="1" x14ac:dyDescent="0.2">
      <c r="A286" s="69"/>
      <c r="B286" s="69"/>
      <c r="C286" s="69"/>
      <c r="D286" s="69"/>
      <c r="E286" s="69"/>
      <c r="F286" s="69"/>
      <c r="G286" s="69"/>
      <c r="H286" s="69"/>
      <c r="I286" s="69"/>
      <c r="J286" s="69"/>
      <c r="K286" s="69"/>
      <c r="L286" s="69"/>
      <c r="M286" s="69"/>
      <c r="N286" s="69"/>
      <c r="O286" s="69"/>
      <c r="P286" s="69"/>
      <c r="Q286" s="69"/>
      <c r="R286" s="69"/>
      <c r="S286" s="69"/>
      <c r="T286" s="69"/>
      <c r="U286" s="69"/>
      <c r="V286" s="69"/>
      <c r="W286" s="69"/>
      <c r="X286" s="69"/>
      <c r="Y286" s="69"/>
      <c r="Z286" s="69"/>
      <c r="AA286" s="69"/>
      <c r="AB286" s="69"/>
      <c r="AC286" s="69"/>
      <c r="AD286" s="69"/>
      <c r="AE286" s="69"/>
      <c r="AF286" s="69"/>
    </row>
    <row r="287" spans="1:32" ht="15.75" customHeight="1" x14ac:dyDescent="0.2">
      <c r="A287" s="69"/>
      <c r="B287" s="69"/>
      <c r="C287" s="69"/>
      <c r="D287" s="69"/>
      <c r="E287" s="69"/>
      <c r="F287" s="69"/>
      <c r="G287" s="69"/>
      <c r="H287" s="69"/>
      <c r="I287" s="69"/>
      <c r="J287" s="69"/>
      <c r="K287" s="69"/>
      <c r="L287" s="69"/>
      <c r="M287" s="69"/>
      <c r="N287" s="69"/>
      <c r="O287" s="69"/>
      <c r="P287" s="69"/>
      <c r="Q287" s="69"/>
      <c r="R287" s="69"/>
      <c r="S287" s="69"/>
      <c r="T287" s="69"/>
      <c r="U287" s="69"/>
      <c r="V287" s="69"/>
      <c r="W287" s="69"/>
      <c r="X287" s="69"/>
      <c r="Y287" s="69"/>
      <c r="Z287" s="69"/>
      <c r="AA287" s="69"/>
      <c r="AB287" s="69"/>
      <c r="AC287" s="69"/>
      <c r="AD287" s="69"/>
      <c r="AE287" s="69"/>
      <c r="AF287" s="69"/>
    </row>
    <row r="288" spans="1:32" ht="15.75" customHeight="1" x14ac:dyDescent="0.2">
      <c r="A288" s="69"/>
      <c r="B288" s="69"/>
      <c r="C288" s="69"/>
      <c r="D288" s="69"/>
      <c r="E288" s="69"/>
      <c r="F288" s="69"/>
      <c r="G288" s="69"/>
      <c r="H288" s="69"/>
      <c r="I288" s="69"/>
      <c r="J288" s="69"/>
      <c r="K288" s="69"/>
      <c r="L288" s="69"/>
      <c r="M288" s="69"/>
      <c r="N288" s="69"/>
      <c r="O288" s="69"/>
      <c r="P288" s="69"/>
      <c r="Q288" s="69"/>
      <c r="R288" s="69"/>
      <c r="S288" s="69"/>
      <c r="T288" s="69"/>
      <c r="U288" s="69"/>
      <c r="V288" s="69"/>
      <c r="W288" s="69"/>
      <c r="X288" s="69"/>
      <c r="Y288" s="69"/>
      <c r="Z288" s="69"/>
      <c r="AA288" s="69"/>
      <c r="AB288" s="69"/>
      <c r="AC288" s="69"/>
      <c r="AD288" s="69"/>
      <c r="AE288" s="69"/>
      <c r="AF288" s="69"/>
    </row>
    <row r="289" spans="1:32" ht="15.75" customHeight="1" x14ac:dyDescent="0.2">
      <c r="A289" s="69"/>
      <c r="B289" s="69"/>
      <c r="C289" s="69"/>
      <c r="D289" s="69"/>
      <c r="E289" s="69"/>
      <c r="F289" s="69"/>
      <c r="G289" s="69"/>
      <c r="H289" s="69"/>
      <c r="I289" s="69"/>
      <c r="J289" s="69"/>
      <c r="K289" s="69"/>
      <c r="L289" s="69"/>
      <c r="M289" s="69"/>
      <c r="N289" s="69"/>
      <c r="O289" s="69"/>
      <c r="P289" s="69"/>
      <c r="Q289" s="69"/>
      <c r="R289" s="69"/>
      <c r="S289" s="69"/>
      <c r="T289" s="69"/>
      <c r="U289" s="69"/>
      <c r="V289" s="69"/>
      <c r="W289" s="69"/>
      <c r="X289" s="69"/>
      <c r="Y289" s="69"/>
      <c r="Z289" s="69"/>
      <c r="AA289" s="69"/>
      <c r="AB289" s="69"/>
      <c r="AC289" s="69"/>
      <c r="AD289" s="69"/>
      <c r="AE289" s="69"/>
      <c r="AF289" s="69"/>
    </row>
    <row r="290" spans="1:32" ht="15.75" customHeight="1" x14ac:dyDescent="0.2">
      <c r="A290" s="69"/>
      <c r="B290" s="69"/>
      <c r="C290" s="69"/>
      <c r="D290" s="69"/>
      <c r="E290" s="69"/>
      <c r="F290" s="69"/>
      <c r="G290" s="69"/>
      <c r="H290" s="69"/>
      <c r="I290" s="69"/>
      <c r="J290" s="69"/>
      <c r="K290" s="69"/>
      <c r="L290" s="69"/>
      <c r="M290" s="69"/>
      <c r="N290" s="69"/>
      <c r="O290" s="69"/>
      <c r="P290" s="69"/>
      <c r="Q290" s="69"/>
      <c r="R290" s="69"/>
      <c r="S290" s="69"/>
      <c r="T290" s="69"/>
      <c r="U290" s="69"/>
      <c r="V290" s="69"/>
      <c r="W290" s="69"/>
      <c r="X290" s="69"/>
      <c r="Y290" s="69"/>
      <c r="Z290" s="69"/>
      <c r="AA290" s="69"/>
      <c r="AB290" s="69"/>
      <c r="AC290" s="69"/>
      <c r="AD290" s="69"/>
      <c r="AE290" s="69"/>
      <c r="AF290" s="69"/>
    </row>
    <row r="291" spans="1:32" ht="15.75" customHeight="1" x14ac:dyDescent="0.2">
      <c r="A291" s="69"/>
      <c r="B291" s="69"/>
      <c r="C291" s="69"/>
      <c r="D291" s="69"/>
      <c r="E291" s="69"/>
      <c r="F291" s="69"/>
      <c r="G291" s="69"/>
      <c r="H291" s="69"/>
      <c r="I291" s="69"/>
      <c r="J291" s="69"/>
      <c r="K291" s="69"/>
      <c r="L291" s="69"/>
      <c r="M291" s="69"/>
      <c r="N291" s="69"/>
      <c r="O291" s="69"/>
      <c r="P291" s="69"/>
      <c r="Q291" s="69"/>
      <c r="R291" s="69"/>
      <c r="S291" s="69"/>
      <c r="T291" s="69"/>
      <c r="U291" s="69"/>
      <c r="V291" s="69"/>
      <c r="W291" s="69"/>
      <c r="X291" s="69"/>
      <c r="Y291" s="69"/>
      <c r="Z291" s="69"/>
      <c r="AA291" s="69"/>
      <c r="AB291" s="69"/>
      <c r="AC291" s="69"/>
      <c r="AD291" s="69"/>
      <c r="AE291" s="69"/>
      <c r="AF291" s="69"/>
    </row>
    <row r="292" spans="1:32" ht="15.75" customHeight="1" x14ac:dyDescent="0.2">
      <c r="A292" s="69"/>
      <c r="B292" s="69"/>
      <c r="C292" s="69"/>
      <c r="D292" s="69"/>
      <c r="E292" s="69"/>
      <c r="F292" s="69"/>
      <c r="G292" s="69"/>
      <c r="H292" s="69"/>
      <c r="I292" s="69"/>
      <c r="J292" s="69"/>
      <c r="K292" s="69"/>
      <c r="L292" s="69"/>
      <c r="M292" s="69"/>
      <c r="N292" s="69"/>
      <c r="O292" s="69"/>
      <c r="P292" s="69"/>
      <c r="Q292" s="69"/>
      <c r="R292" s="69"/>
      <c r="S292" s="69"/>
      <c r="T292" s="69"/>
      <c r="U292" s="69"/>
      <c r="V292" s="69"/>
      <c r="W292" s="69"/>
      <c r="X292" s="69"/>
      <c r="Y292" s="69"/>
      <c r="Z292" s="69"/>
      <c r="AA292" s="69"/>
      <c r="AB292" s="69"/>
      <c r="AC292" s="69"/>
      <c r="AD292" s="69"/>
      <c r="AE292" s="69"/>
      <c r="AF292" s="69"/>
    </row>
    <row r="293" spans="1:32" ht="15.75" customHeight="1" x14ac:dyDescent="0.2">
      <c r="A293" s="69"/>
      <c r="B293" s="69"/>
      <c r="C293" s="69"/>
      <c r="D293" s="69"/>
      <c r="E293" s="69"/>
      <c r="F293" s="69"/>
      <c r="G293" s="69"/>
      <c r="H293" s="69"/>
      <c r="I293" s="69"/>
      <c r="J293" s="69"/>
      <c r="K293" s="69"/>
      <c r="L293" s="69"/>
      <c r="M293" s="69"/>
      <c r="N293" s="69"/>
      <c r="O293" s="69"/>
      <c r="P293" s="69"/>
      <c r="Q293" s="69"/>
      <c r="R293" s="69"/>
      <c r="S293" s="69"/>
      <c r="T293" s="69"/>
      <c r="U293" s="69"/>
      <c r="V293" s="69"/>
      <c r="W293" s="69"/>
      <c r="X293" s="69"/>
      <c r="Y293" s="69"/>
      <c r="Z293" s="69"/>
      <c r="AA293" s="69"/>
      <c r="AB293" s="69"/>
      <c r="AC293" s="69"/>
      <c r="AD293" s="69"/>
      <c r="AE293" s="69"/>
      <c r="AF293" s="69"/>
    </row>
    <row r="294" spans="1:32" ht="15.75" customHeight="1" x14ac:dyDescent="0.2">
      <c r="A294" s="69"/>
      <c r="B294" s="69"/>
      <c r="C294" s="69"/>
      <c r="D294" s="69"/>
      <c r="E294" s="69"/>
      <c r="F294" s="69"/>
      <c r="G294" s="69"/>
      <c r="H294" s="69"/>
      <c r="I294" s="69"/>
      <c r="J294" s="69"/>
      <c r="K294" s="69"/>
      <c r="L294" s="69"/>
      <c r="M294" s="69"/>
      <c r="N294" s="69"/>
      <c r="O294" s="69"/>
      <c r="P294" s="69"/>
      <c r="Q294" s="69"/>
      <c r="R294" s="69"/>
      <c r="S294" s="69"/>
      <c r="T294" s="69"/>
      <c r="U294" s="69"/>
      <c r="V294" s="69"/>
      <c r="W294" s="69"/>
      <c r="X294" s="69"/>
      <c r="Y294" s="69"/>
      <c r="Z294" s="69"/>
      <c r="AA294" s="69"/>
      <c r="AB294" s="69"/>
      <c r="AC294" s="69"/>
      <c r="AD294" s="69"/>
      <c r="AE294" s="69"/>
      <c r="AF294" s="69"/>
    </row>
    <row r="295" spans="1:32" ht="15.75" customHeight="1" x14ac:dyDescent="0.2">
      <c r="A295" s="69"/>
      <c r="B295" s="69"/>
      <c r="C295" s="69"/>
      <c r="D295" s="69"/>
      <c r="E295" s="69"/>
      <c r="F295" s="69"/>
      <c r="G295" s="69"/>
      <c r="H295" s="69"/>
      <c r="I295" s="69"/>
      <c r="J295" s="69"/>
      <c r="K295" s="69"/>
      <c r="L295" s="69"/>
      <c r="M295" s="69"/>
      <c r="N295" s="69"/>
      <c r="O295" s="69"/>
      <c r="P295" s="69"/>
      <c r="Q295" s="69"/>
      <c r="R295" s="69"/>
      <c r="S295" s="69"/>
      <c r="T295" s="69"/>
      <c r="U295" s="69"/>
      <c r="V295" s="69"/>
      <c r="W295" s="69"/>
      <c r="X295" s="69"/>
      <c r="Y295" s="69"/>
      <c r="Z295" s="69"/>
      <c r="AA295" s="69"/>
      <c r="AB295" s="69"/>
      <c r="AC295" s="69"/>
      <c r="AD295" s="69"/>
      <c r="AE295" s="69"/>
      <c r="AF295" s="69"/>
    </row>
    <row r="296" spans="1:32" ht="15.75" customHeight="1" x14ac:dyDescent="0.2">
      <c r="A296" s="69"/>
      <c r="B296" s="69"/>
      <c r="C296" s="69"/>
      <c r="D296" s="69"/>
      <c r="E296" s="69"/>
      <c r="F296" s="69"/>
      <c r="G296" s="69"/>
      <c r="H296" s="69"/>
      <c r="I296" s="69"/>
      <c r="J296" s="69"/>
      <c r="K296" s="69"/>
      <c r="L296" s="69"/>
      <c r="M296" s="69"/>
      <c r="N296" s="69"/>
      <c r="O296" s="69"/>
      <c r="P296" s="69"/>
      <c r="Q296" s="69"/>
      <c r="R296" s="69"/>
      <c r="S296" s="69"/>
      <c r="T296" s="69"/>
      <c r="U296" s="69"/>
      <c r="V296" s="69"/>
      <c r="W296" s="69"/>
      <c r="X296" s="69"/>
      <c r="Y296" s="69"/>
      <c r="Z296" s="69"/>
      <c r="AA296" s="69"/>
      <c r="AB296" s="69"/>
      <c r="AC296" s="69"/>
      <c r="AD296" s="69"/>
      <c r="AE296" s="69"/>
      <c r="AF296" s="69"/>
    </row>
    <row r="297" spans="1:32" ht="15.75" customHeight="1" x14ac:dyDescent="0.2">
      <c r="A297" s="69"/>
      <c r="B297" s="69"/>
      <c r="C297" s="69"/>
      <c r="D297" s="69"/>
      <c r="E297" s="69"/>
      <c r="F297" s="69"/>
      <c r="G297" s="69"/>
      <c r="H297" s="69"/>
      <c r="I297" s="69"/>
      <c r="J297" s="69"/>
      <c r="K297" s="69"/>
      <c r="L297" s="69"/>
      <c r="M297" s="69"/>
      <c r="N297" s="69"/>
      <c r="O297" s="69"/>
      <c r="P297" s="69"/>
      <c r="Q297" s="69"/>
      <c r="R297" s="69"/>
      <c r="S297" s="69"/>
      <c r="T297" s="69"/>
      <c r="U297" s="69"/>
      <c r="V297" s="69"/>
      <c r="W297" s="69"/>
      <c r="X297" s="69"/>
      <c r="Y297" s="69"/>
      <c r="Z297" s="69"/>
      <c r="AA297" s="69"/>
      <c r="AB297" s="69"/>
      <c r="AC297" s="69"/>
      <c r="AD297" s="69"/>
      <c r="AE297" s="69"/>
      <c r="AF297" s="69"/>
    </row>
    <row r="298" spans="1:32" ht="15.75" customHeight="1" x14ac:dyDescent="0.2">
      <c r="A298" s="69"/>
      <c r="B298" s="69"/>
      <c r="C298" s="69"/>
      <c r="D298" s="69"/>
      <c r="E298" s="69"/>
      <c r="F298" s="69"/>
      <c r="G298" s="69"/>
      <c r="H298" s="69"/>
      <c r="I298" s="69"/>
      <c r="J298" s="69"/>
      <c r="K298" s="69"/>
      <c r="L298" s="69"/>
      <c r="M298" s="69"/>
      <c r="N298" s="69"/>
      <c r="O298" s="69"/>
      <c r="P298" s="69"/>
      <c r="Q298" s="69"/>
      <c r="R298" s="69"/>
      <c r="S298" s="69"/>
      <c r="T298" s="69"/>
      <c r="U298" s="69"/>
      <c r="V298" s="69"/>
      <c r="W298" s="69"/>
      <c r="X298" s="69"/>
      <c r="Y298" s="69"/>
      <c r="Z298" s="69"/>
      <c r="AA298" s="69"/>
      <c r="AB298" s="69"/>
      <c r="AC298" s="69"/>
      <c r="AD298" s="69"/>
      <c r="AE298" s="69"/>
      <c r="AF298" s="69"/>
    </row>
    <row r="299" spans="1:32" ht="15.75" customHeight="1" x14ac:dyDescent="0.2">
      <c r="A299" s="69"/>
      <c r="B299" s="69"/>
      <c r="C299" s="69"/>
      <c r="D299" s="69"/>
      <c r="E299" s="69"/>
      <c r="F299" s="69"/>
      <c r="G299" s="69"/>
      <c r="H299" s="69"/>
      <c r="I299" s="69"/>
      <c r="J299" s="69"/>
      <c r="K299" s="69"/>
      <c r="L299" s="69"/>
      <c r="M299" s="69"/>
      <c r="N299" s="69"/>
      <c r="O299" s="69"/>
      <c r="P299" s="69"/>
      <c r="Q299" s="69"/>
      <c r="R299" s="69"/>
      <c r="S299" s="69"/>
      <c r="T299" s="69"/>
      <c r="U299" s="69"/>
      <c r="V299" s="69"/>
      <c r="W299" s="69"/>
      <c r="X299" s="69"/>
      <c r="Y299" s="69"/>
      <c r="Z299" s="69"/>
      <c r="AA299" s="69"/>
      <c r="AB299" s="69"/>
      <c r="AC299" s="69"/>
      <c r="AD299" s="69"/>
      <c r="AE299" s="69"/>
      <c r="AF299" s="69"/>
    </row>
    <row r="300" spans="1:32" ht="15.75" customHeight="1" x14ac:dyDescent="0.2">
      <c r="A300" s="69"/>
      <c r="B300" s="69"/>
      <c r="C300" s="69"/>
      <c r="D300" s="69"/>
      <c r="E300" s="69"/>
      <c r="F300" s="69"/>
      <c r="G300" s="69"/>
      <c r="H300" s="69"/>
      <c r="I300" s="69"/>
      <c r="J300" s="69"/>
      <c r="K300" s="69"/>
      <c r="L300" s="69"/>
      <c r="M300" s="69"/>
      <c r="N300" s="69"/>
      <c r="O300" s="69"/>
      <c r="P300" s="69"/>
      <c r="Q300" s="69"/>
      <c r="R300" s="69"/>
      <c r="S300" s="69"/>
      <c r="T300" s="69"/>
      <c r="U300" s="69"/>
      <c r="V300" s="69"/>
      <c r="W300" s="69"/>
      <c r="X300" s="69"/>
      <c r="Y300" s="69"/>
      <c r="Z300" s="69"/>
      <c r="AA300" s="69"/>
      <c r="AB300" s="69"/>
      <c r="AC300" s="69"/>
      <c r="AD300" s="69"/>
      <c r="AE300" s="69"/>
      <c r="AF300" s="69"/>
    </row>
    <row r="301" spans="1:32" ht="15.75" customHeight="1" x14ac:dyDescent="0.2">
      <c r="A301" s="69"/>
      <c r="B301" s="69"/>
      <c r="C301" s="69"/>
      <c r="D301" s="69"/>
      <c r="E301" s="69"/>
      <c r="F301" s="69"/>
      <c r="G301" s="69"/>
      <c r="H301" s="69"/>
      <c r="I301" s="69"/>
      <c r="J301" s="69"/>
      <c r="K301" s="69"/>
      <c r="L301" s="69"/>
      <c r="M301" s="69"/>
      <c r="N301" s="69"/>
      <c r="O301" s="69"/>
      <c r="P301" s="69"/>
      <c r="Q301" s="69"/>
      <c r="R301" s="69"/>
      <c r="S301" s="69"/>
      <c r="T301" s="69"/>
      <c r="U301" s="69"/>
      <c r="V301" s="69"/>
      <c r="W301" s="69"/>
      <c r="X301" s="69"/>
      <c r="Y301" s="69"/>
      <c r="Z301" s="69"/>
      <c r="AA301" s="69"/>
      <c r="AB301" s="69"/>
      <c r="AC301" s="69"/>
      <c r="AD301" s="69"/>
      <c r="AE301" s="69"/>
      <c r="AF301" s="69"/>
    </row>
    <row r="302" spans="1:32" ht="15.75" customHeight="1" x14ac:dyDescent="0.2">
      <c r="A302" s="69"/>
      <c r="B302" s="69"/>
      <c r="C302" s="69"/>
      <c r="D302" s="69"/>
      <c r="E302" s="69"/>
      <c r="F302" s="69"/>
      <c r="G302" s="69"/>
      <c r="H302" s="69"/>
      <c r="I302" s="69"/>
      <c r="J302" s="69"/>
      <c r="K302" s="69"/>
      <c r="L302" s="69"/>
      <c r="M302" s="69"/>
      <c r="N302" s="69"/>
      <c r="O302" s="69"/>
      <c r="P302" s="69"/>
      <c r="Q302" s="69"/>
      <c r="R302" s="69"/>
      <c r="S302" s="69"/>
      <c r="T302" s="69"/>
      <c r="U302" s="69"/>
      <c r="V302" s="69"/>
      <c r="W302" s="69"/>
      <c r="X302" s="69"/>
      <c r="Y302" s="69"/>
      <c r="Z302" s="69"/>
      <c r="AA302" s="69"/>
      <c r="AB302" s="69"/>
      <c r="AC302" s="69"/>
      <c r="AD302" s="69"/>
      <c r="AE302" s="69"/>
      <c r="AF302" s="69"/>
    </row>
    <row r="303" spans="1:32" ht="15.75" customHeight="1" x14ac:dyDescent="0.2">
      <c r="A303" s="69"/>
      <c r="B303" s="69"/>
      <c r="C303" s="69"/>
      <c r="D303" s="69"/>
      <c r="E303" s="69"/>
      <c r="F303" s="69"/>
      <c r="G303" s="69"/>
      <c r="H303" s="69"/>
      <c r="I303" s="69"/>
      <c r="J303" s="69"/>
      <c r="K303" s="69"/>
      <c r="L303" s="69"/>
      <c r="M303" s="69"/>
      <c r="N303" s="69"/>
      <c r="O303" s="69"/>
      <c r="P303" s="69"/>
      <c r="Q303" s="69"/>
      <c r="R303" s="69"/>
      <c r="S303" s="69"/>
      <c r="T303" s="69"/>
      <c r="U303" s="69"/>
      <c r="V303" s="69"/>
      <c r="W303" s="69"/>
      <c r="X303" s="69"/>
      <c r="Y303" s="69"/>
      <c r="Z303" s="69"/>
      <c r="AA303" s="69"/>
      <c r="AB303" s="69"/>
      <c r="AC303" s="69"/>
      <c r="AD303" s="69"/>
      <c r="AE303" s="69"/>
      <c r="AF303" s="69"/>
    </row>
    <row r="304" spans="1:32" ht="15.75" customHeight="1" x14ac:dyDescent="0.2">
      <c r="A304" s="69"/>
      <c r="B304" s="69"/>
      <c r="C304" s="69"/>
      <c r="D304" s="69"/>
      <c r="E304" s="69"/>
      <c r="F304" s="69"/>
      <c r="G304" s="69"/>
      <c r="H304" s="69"/>
      <c r="I304" s="69"/>
      <c r="J304" s="69"/>
      <c r="K304" s="69"/>
      <c r="L304" s="69"/>
      <c r="M304" s="69"/>
      <c r="N304" s="69"/>
      <c r="O304" s="69"/>
      <c r="P304" s="69"/>
      <c r="Q304" s="69"/>
      <c r="R304" s="69"/>
      <c r="S304" s="69"/>
      <c r="T304" s="69"/>
      <c r="U304" s="69"/>
      <c r="V304" s="69"/>
      <c r="W304" s="69"/>
      <c r="X304" s="69"/>
      <c r="Y304" s="69"/>
      <c r="Z304" s="69"/>
      <c r="AA304" s="69"/>
      <c r="AB304" s="69"/>
      <c r="AC304" s="69"/>
      <c r="AD304" s="69"/>
      <c r="AE304" s="69"/>
      <c r="AF304" s="69"/>
    </row>
    <row r="305" spans="1:32" ht="15.75" customHeight="1" x14ac:dyDescent="0.2">
      <c r="A305" s="69"/>
      <c r="B305" s="69"/>
      <c r="C305" s="69"/>
      <c r="D305" s="69"/>
      <c r="E305" s="69"/>
      <c r="F305" s="69"/>
      <c r="G305" s="69"/>
      <c r="H305" s="69"/>
      <c r="I305" s="69"/>
      <c r="J305" s="69"/>
      <c r="K305" s="69"/>
      <c r="L305" s="69"/>
      <c r="M305" s="69"/>
      <c r="N305" s="69"/>
      <c r="O305" s="69"/>
      <c r="P305" s="69"/>
      <c r="Q305" s="69"/>
      <c r="R305" s="69"/>
      <c r="S305" s="69"/>
      <c r="T305" s="69"/>
      <c r="U305" s="69"/>
      <c r="V305" s="69"/>
      <c r="W305" s="69"/>
      <c r="X305" s="69"/>
      <c r="Y305" s="69"/>
      <c r="Z305" s="69"/>
      <c r="AA305" s="69"/>
      <c r="AB305" s="69"/>
      <c r="AC305" s="69"/>
      <c r="AD305" s="69"/>
      <c r="AE305" s="69"/>
      <c r="AF305" s="69"/>
    </row>
    <row r="306" spans="1:32" ht="15.75" customHeight="1" x14ac:dyDescent="0.2">
      <c r="A306" s="69"/>
      <c r="B306" s="69"/>
      <c r="C306" s="69"/>
      <c r="D306" s="69"/>
      <c r="E306" s="69"/>
      <c r="F306" s="69"/>
      <c r="G306" s="69"/>
      <c r="H306" s="69"/>
      <c r="I306" s="69"/>
      <c r="J306" s="69"/>
      <c r="K306" s="69"/>
      <c r="L306" s="69"/>
      <c r="M306" s="69"/>
      <c r="N306" s="69"/>
      <c r="O306" s="69"/>
      <c r="P306" s="69"/>
      <c r="Q306" s="69"/>
      <c r="R306" s="69"/>
      <c r="S306" s="69"/>
      <c r="T306" s="69"/>
      <c r="U306" s="69"/>
      <c r="V306" s="69"/>
      <c r="W306" s="69"/>
      <c r="X306" s="69"/>
      <c r="Y306" s="69"/>
      <c r="Z306" s="69"/>
      <c r="AA306" s="69"/>
      <c r="AB306" s="69"/>
      <c r="AC306" s="69"/>
      <c r="AD306" s="69"/>
      <c r="AE306" s="69"/>
      <c r="AF306" s="69"/>
    </row>
    <row r="307" spans="1:32" ht="15.75" customHeight="1" x14ac:dyDescent="0.2">
      <c r="A307" s="69"/>
      <c r="B307" s="69"/>
      <c r="C307" s="69"/>
      <c r="D307" s="69"/>
      <c r="E307" s="69"/>
      <c r="F307" s="69"/>
      <c r="G307" s="69"/>
      <c r="H307" s="69"/>
      <c r="I307" s="69"/>
      <c r="J307" s="69"/>
      <c r="K307" s="69"/>
      <c r="L307" s="69"/>
      <c r="M307" s="69"/>
      <c r="N307" s="69"/>
      <c r="O307" s="69"/>
      <c r="P307" s="69"/>
      <c r="Q307" s="69"/>
      <c r="R307" s="69"/>
      <c r="S307" s="69"/>
      <c r="T307" s="69"/>
      <c r="U307" s="69"/>
      <c r="V307" s="69"/>
      <c r="W307" s="69"/>
      <c r="X307" s="69"/>
      <c r="Y307" s="69"/>
      <c r="Z307" s="69"/>
      <c r="AA307" s="69"/>
      <c r="AB307" s="69"/>
      <c r="AC307" s="69"/>
      <c r="AD307" s="69"/>
      <c r="AE307" s="69"/>
      <c r="AF307" s="69"/>
    </row>
    <row r="308" spans="1:32" ht="15.75" customHeight="1" x14ac:dyDescent="0.2">
      <c r="A308" s="69"/>
      <c r="B308" s="69"/>
      <c r="C308" s="69"/>
      <c r="D308" s="69"/>
      <c r="E308" s="69"/>
      <c r="F308" s="69"/>
      <c r="G308" s="69"/>
      <c r="H308" s="69"/>
      <c r="I308" s="69"/>
      <c r="J308" s="69"/>
      <c r="K308" s="69"/>
      <c r="L308" s="69"/>
      <c r="M308" s="69"/>
      <c r="N308" s="69"/>
      <c r="O308" s="69"/>
      <c r="P308" s="69"/>
      <c r="Q308" s="69"/>
      <c r="R308" s="69"/>
      <c r="S308" s="69"/>
      <c r="T308" s="69"/>
      <c r="U308" s="69"/>
      <c r="V308" s="69"/>
      <c r="W308" s="69"/>
      <c r="X308" s="69"/>
      <c r="Y308" s="69"/>
      <c r="Z308" s="69"/>
      <c r="AA308" s="69"/>
      <c r="AB308" s="69"/>
      <c r="AC308" s="69"/>
      <c r="AD308" s="69"/>
      <c r="AE308" s="69"/>
      <c r="AF308" s="69"/>
    </row>
    <row r="309" spans="1:32" ht="15.75" customHeight="1" x14ac:dyDescent="0.2">
      <c r="A309" s="69"/>
      <c r="B309" s="69"/>
      <c r="C309" s="69"/>
      <c r="D309" s="69"/>
      <c r="E309" s="69"/>
      <c r="F309" s="69"/>
      <c r="G309" s="69"/>
      <c r="H309" s="69"/>
      <c r="I309" s="69"/>
      <c r="J309" s="69"/>
      <c r="K309" s="69"/>
      <c r="L309" s="69"/>
      <c r="M309" s="69"/>
      <c r="N309" s="69"/>
      <c r="O309" s="69"/>
      <c r="P309" s="69"/>
      <c r="Q309" s="69"/>
      <c r="R309" s="69"/>
      <c r="S309" s="69"/>
      <c r="T309" s="69"/>
      <c r="U309" s="69"/>
      <c r="V309" s="69"/>
      <c r="W309" s="69"/>
      <c r="X309" s="69"/>
      <c r="Y309" s="69"/>
      <c r="Z309" s="69"/>
      <c r="AA309" s="69"/>
      <c r="AB309" s="69"/>
      <c r="AC309" s="69"/>
      <c r="AD309" s="69"/>
      <c r="AE309" s="69"/>
      <c r="AF309" s="69"/>
    </row>
    <row r="310" spans="1:32" ht="15.75" customHeight="1" x14ac:dyDescent="0.2">
      <c r="A310" s="69"/>
      <c r="B310" s="69"/>
      <c r="C310" s="69"/>
      <c r="D310" s="69"/>
      <c r="E310" s="69"/>
      <c r="F310" s="69"/>
      <c r="G310" s="69"/>
      <c r="H310" s="69"/>
      <c r="I310" s="69"/>
      <c r="J310" s="69"/>
      <c r="K310" s="69"/>
      <c r="L310" s="69"/>
      <c r="M310" s="69"/>
      <c r="N310" s="69"/>
      <c r="O310" s="69"/>
      <c r="P310" s="69"/>
      <c r="Q310" s="69"/>
      <c r="R310" s="69"/>
      <c r="S310" s="69"/>
      <c r="T310" s="69"/>
      <c r="U310" s="69"/>
      <c r="V310" s="69"/>
      <c r="W310" s="69"/>
      <c r="X310" s="69"/>
      <c r="Y310" s="69"/>
      <c r="Z310" s="69"/>
      <c r="AA310" s="69"/>
      <c r="AB310" s="69"/>
      <c r="AC310" s="69"/>
      <c r="AD310" s="69"/>
      <c r="AE310" s="69"/>
      <c r="AF310" s="69"/>
    </row>
    <row r="311" spans="1:32" ht="15.75" customHeight="1" x14ac:dyDescent="0.2">
      <c r="A311" s="69"/>
      <c r="B311" s="69"/>
      <c r="C311" s="69"/>
      <c r="D311" s="69"/>
      <c r="E311" s="69"/>
      <c r="F311" s="69"/>
      <c r="G311" s="69"/>
      <c r="H311" s="69"/>
      <c r="I311" s="69"/>
      <c r="J311" s="69"/>
      <c r="K311" s="69"/>
      <c r="L311" s="69"/>
      <c r="M311" s="69"/>
      <c r="N311" s="69"/>
      <c r="O311" s="69"/>
      <c r="P311" s="69"/>
      <c r="Q311" s="69"/>
      <c r="R311" s="69"/>
      <c r="S311" s="69"/>
      <c r="T311" s="69"/>
      <c r="U311" s="69"/>
      <c r="V311" s="69"/>
      <c r="W311" s="69"/>
      <c r="X311" s="69"/>
      <c r="Y311" s="69"/>
      <c r="Z311" s="69"/>
      <c r="AA311" s="69"/>
      <c r="AB311" s="69"/>
      <c r="AC311" s="69"/>
      <c r="AD311" s="69"/>
      <c r="AE311" s="69"/>
      <c r="AF311" s="69"/>
    </row>
    <row r="312" spans="1:32" ht="15.75" customHeight="1" x14ac:dyDescent="0.2">
      <c r="A312" s="69"/>
      <c r="B312" s="69"/>
      <c r="C312" s="69"/>
      <c r="D312" s="69"/>
      <c r="E312" s="69"/>
      <c r="F312" s="69"/>
      <c r="G312" s="69"/>
      <c r="H312" s="69"/>
      <c r="I312" s="69"/>
      <c r="J312" s="69"/>
      <c r="K312" s="69"/>
      <c r="L312" s="69"/>
      <c r="M312" s="69"/>
      <c r="N312" s="69"/>
      <c r="O312" s="69"/>
      <c r="P312" s="69"/>
      <c r="Q312" s="69"/>
      <c r="R312" s="69"/>
      <c r="S312" s="69"/>
      <c r="T312" s="69"/>
      <c r="U312" s="69"/>
      <c r="V312" s="69"/>
      <c r="W312" s="69"/>
      <c r="X312" s="69"/>
      <c r="Y312" s="69"/>
      <c r="Z312" s="69"/>
      <c r="AA312" s="69"/>
      <c r="AB312" s="69"/>
      <c r="AC312" s="69"/>
      <c r="AD312" s="69"/>
      <c r="AE312" s="69"/>
      <c r="AF312" s="69"/>
    </row>
    <row r="313" spans="1:32" ht="15.75" customHeight="1" x14ac:dyDescent="0.2">
      <c r="A313" s="69"/>
      <c r="B313" s="69"/>
      <c r="C313" s="69"/>
      <c r="D313" s="69"/>
      <c r="E313" s="69"/>
      <c r="F313" s="69"/>
      <c r="G313" s="69"/>
      <c r="H313" s="69"/>
      <c r="I313" s="69"/>
      <c r="J313" s="69"/>
      <c r="K313" s="69"/>
      <c r="L313" s="69"/>
      <c r="M313" s="69"/>
      <c r="N313" s="69"/>
      <c r="O313" s="69"/>
      <c r="P313" s="69"/>
      <c r="Q313" s="69"/>
      <c r="R313" s="69"/>
      <c r="S313" s="69"/>
      <c r="T313" s="69"/>
      <c r="U313" s="69"/>
      <c r="V313" s="69"/>
      <c r="W313" s="69"/>
      <c r="X313" s="69"/>
      <c r="Y313" s="69"/>
      <c r="Z313" s="69"/>
      <c r="AA313" s="69"/>
      <c r="AB313" s="69"/>
      <c r="AC313" s="69"/>
      <c r="AD313" s="69"/>
      <c r="AE313" s="69"/>
      <c r="AF313" s="69"/>
    </row>
    <row r="314" spans="1:32" ht="15.75" customHeight="1" x14ac:dyDescent="0.2">
      <c r="A314" s="69"/>
      <c r="B314" s="69"/>
      <c r="C314" s="69"/>
      <c r="D314" s="69"/>
      <c r="E314" s="69"/>
      <c r="F314" s="69"/>
      <c r="G314" s="69"/>
      <c r="H314" s="69"/>
      <c r="I314" s="69"/>
      <c r="J314" s="69"/>
      <c r="K314" s="69"/>
      <c r="L314" s="69"/>
      <c r="M314" s="69"/>
      <c r="N314" s="69"/>
      <c r="O314" s="69"/>
      <c r="P314" s="69"/>
      <c r="Q314" s="69"/>
      <c r="R314" s="69"/>
      <c r="S314" s="69"/>
      <c r="T314" s="69"/>
      <c r="U314" s="69"/>
      <c r="V314" s="69"/>
      <c r="W314" s="69"/>
      <c r="X314" s="69"/>
      <c r="Y314" s="69"/>
      <c r="Z314" s="69"/>
      <c r="AA314" s="69"/>
      <c r="AB314" s="69"/>
      <c r="AC314" s="69"/>
      <c r="AD314" s="69"/>
      <c r="AE314" s="69"/>
      <c r="AF314" s="69"/>
    </row>
    <row r="315" spans="1:32" ht="15.75" customHeight="1" x14ac:dyDescent="0.2">
      <c r="A315" s="69"/>
      <c r="B315" s="69"/>
      <c r="C315" s="69"/>
      <c r="D315" s="69"/>
      <c r="E315" s="69"/>
      <c r="F315" s="69"/>
      <c r="G315" s="69"/>
      <c r="H315" s="69"/>
      <c r="I315" s="69"/>
      <c r="J315" s="69"/>
      <c r="K315" s="69"/>
      <c r="L315" s="69"/>
      <c r="M315" s="69"/>
      <c r="N315" s="69"/>
      <c r="O315" s="69"/>
      <c r="P315" s="69"/>
      <c r="Q315" s="69"/>
      <c r="R315" s="69"/>
      <c r="S315" s="69"/>
      <c r="T315" s="69"/>
      <c r="U315" s="69"/>
      <c r="V315" s="69"/>
      <c r="W315" s="69"/>
      <c r="X315" s="69"/>
      <c r="Y315" s="69"/>
      <c r="Z315" s="69"/>
      <c r="AA315" s="69"/>
      <c r="AB315" s="69"/>
      <c r="AC315" s="69"/>
      <c r="AD315" s="69"/>
      <c r="AE315" s="69"/>
      <c r="AF315" s="69"/>
    </row>
    <row r="316" spans="1:32" ht="15.75" customHeight="1" x14ac:dyDescent="0.2">
      <c r="A316" s="69"/>
      <c r="B316" s="69"/>
      <c r="C316" s="69"/>
      <c r="D316" s="69"/>
      <c r="E316" s="69"/>
      <c r="F316" s="69"/>
      <c r="G316" s="69"/>
      <c r="H316" s="69"/>
      <c r="I316" s="69"/>
      <c r="J316" s="69"/>
      <c r="K316" s="69"/>
      <c r="L316" s="69"/>
      <c r="M316" s="69"/>
      <c r="N316" s="69"/>
      <c r="O316" s="69"/>
      <c r="P316" s="69"/>
      <c r="Q316" s="69"/>
      <c r="R316" s="69"/>
      <c r="S316" s="69"/>
      <c r="T316" s="69"/>
      <c r="U316" s="69"/>
      <c r="V316" s="69"/>
      <c r="W316" s="69"/>
      <c r="X316" s="69"/>
      <c r="Y316" s="69"/>
      <c r="Z316" s="69"/>
      <c r="AA316" s="69"/>
      <c r="AB316" s="69"/>
      <c r="AC316" s="69"/>
      <c r="AD316" s="69"/>
      <c r="AE316" s="69"/>
      <c r="AF316" s="69"/>
    </row>
    <row r="317" spans="1:32" ht="15.75" customHeight="1" x14ac:dyDescent="0.2">
      <c r="A317" s="69"/>
      <c r="B317" s="69"/>
      <c r="C317" s="69"/>
      <c r="D317" s="69"/>
      <c r="E317" s="69"/>
      <c r="F317" s="69"/>
      <c r="G317" s="69"/>
      <c r="H317" s="69"/>
      <c r="I317" s="69"/>
      <c r="J317" s="69"/>
      <c r="K317" s="69"/>
      <c r="L317" s="69"/>
      <c r="M317" s="69"/>
      <c r="N317" s="69"/>
      <c r="O317" s="69"/>
      <c r="P317" s="69"/>
      <c r="Q317" s="69"/>
      <c r="R317" s="69"/>
      <c r="S317" s="69"/>
      <c r="T317" s="69"/>
      <c r="U317" s="69"/>
      <c r="V317" s="69"/>
      <c r="W317" s="69"/>
      <c r="X317" s="69"/>
      <c r="Y317" s="69"/>
      <c r="Z317" s="69"/>
      <c r="AA317" s="69"/>
      <c r="AB317" s="69"/>
      <c r="AC317" s="69"/>
      <c r="AD317" s="69"/>
      <c r="AE317" s="69"/>
      <c r="AF317" s="69"/>
    </row>
    <row r="318" spans="1:32" ht="15.75" customHeight="1" x14ac:dyDescent="0.2">
      <c r="A318" s="69"/>
      <c r="B318" s="69"/>
      <c r="C318" s="69"/>
      <c r="D318" s="69"/>
      <c r="E318" s="69"/>
      <c r="F318" s="69"/>
      <c r="G318" s="69"/>
      <c r="H318" s="69"/>
      <c r="I318" s="69"/>
      <c r="J318" s="69"/>
      <c r="K318" s="69"/>
      <c r="L318" s="69"/>
      <c r="M318" s="69"/>
      <c r="N318" s="69"/>
      <c r="O318" s="69"/>
      <c r="P318" s="69"/>
      <c r="Q318" s="69"/>
      <c r="R318" s="69"/>
      <c r="S318" s="69"/>
      <c r="T318" s="69"/>
      <c r="U318" s="69"/>
      <c r="V318" s="69"/>
      <c r="W318" s="69"/>
      <c r="X318" s="69"/>
      <c r="Y318" s="69"/>
      <c r="Z318" s="69"/>
      <c r="AA318" s="69"/>
      <c r="AB318" s="69"/>
      <c r="AC318" s="69"/>
      <c r="AD318" s="69"/>
      <c r="AE318" s="69"/>
      <c r="AF318" s="69"/>
    </row>
    <row r="319" spans="1:32" ht="15.75" customHeight="1" x14ac:dyDescent="0.2">
      <c r="A319" s="69"/>
      <c r="B319" s="69"/>
      <c r="C319" s="69"/>
      <c r="D319" s="69"/>
      <c r="E319" s="69"/>
      <c r="F319" s="69"/>
      <c r="G319" s="69"/>
      <c r="H319" s="69"/>
      <c r="I319" s="69"/>
      <c r="J319" s="69"/>
      <c r="K319" s="69"/>
      <c r="L319" s="69"/>
      <c r="M319" s="69"/>
      <c r="N319" s="69"/>
      <c r="O319" s="69"/>
      <c r="P319" s="69"/>
      <c r="Q319" s="69"/>
      <c r="R319" s="69"/>
      <c r="S319" s="69"/>
      <c r="T319" s="69"/>
      <c r="U319" s="69"/>
      <c r="V319" s="69"/>
      <c r="W319" s="69"/>
      <c r="X319" s="69"/>
      <c r="Y319" s="69"/>
      <c r="Z319" s="69"/>
      <c r="AA319" s="69"/>
      <c r="AB319" s="69"/>
      <c r="AC319" s="69"/>
      <c r="AD319" s="69"/>
      <c r="AE319" s="69"/>
      <c r="AF319" s="69"/>
    </row>
    <row r="320" spans="1:32" ht="15.75" customHeight="1" x14ac:dyDescent="0.2">
      <c r="A320" s="69"/>
      <c r="B320" s="69"/>
      <c r="C320" s="69"/>
      <c r="D320" s="69"/>
      <c r="E320" s="69"/>
      <c r="F320" s="69"/>
      <c r="G320" s="69"/>
      <c r="H320" s="69"/>
      <c r="I320" s="69"/>
      <c r="J320" s="69"/>
      <c r="K320" s="69"/>
      <c r="L320" s="69"/>
      <c r="M320" s="69"/>
      <c r="N320" s="69"/>
      <c r="O320" s="69"/>
      <c r="P320" s="69"/>
      <c r="Q320" s="69"/>
      <c r="R320" s="69"/>
      <c r="S320" s="69"/>
      <c r="T320" s="69"/>
      <c r="U320" s="69"/>
      <c r="V320" s="69"/>
      <c r="W320" s="69"/>
      <c r="X320" s="69"/>
      <c r="Y320" s="69"/>
      <c r="Z320" s="69"/>
      <c r="AA320" s="69"/>
      <c r="AB320" s="69"/>
      <c r="AC320" s="69"/>
      <c r="AD320" s="69"/>
      <c r="AE320" s="69"/>
      <c r="AF320" s="69"/>
    </row>
    <row r="321" spans="1:32" ht="15.75" customHeight="1" x14ac:dyDescent="0.2">
      <c r="A321" s="69"/>
      <c r="B321" s="69"/>
      <c r="C321" s="69"/>
      <c r="D321" s="69"/>
      <c r="E321" s="69"/>
      <c r="F321" s="69"/>
      <c r="G321" s="69"/>
      <c r="H321" s="69"/>
      <c r="I321" s="69"/>
      <c r="J321" s="69"/>
      <c r="K321" s="69"/>
      <c r="L321" s="69"/>
      <c r="M321" s="69"/>
      <c r="N321" s="69"/>
      <c r="O321" s="69"/>
      <c r="P321" s="69"/>
      <c r="Q321" s="69"/>
      <c r="R321" s="69"/>
      <c r="S321" s="69"/>
      <c r="T321" s="69"/>
      <c r="U321" s="69"/>
      <c r="V321" s="69"/>
      <c r="W321" s="69"/>
      <c r="X321" s="69"/>
      <c r="Y321" s="69"/>
      <c r="Z321" s="69"/>
      <c r="AA321" s="69"/>
      <c r="AB321" s="69"/>
      <c r="AC321" s="69"/>
      <c r="AD321" s="69"/>
      <c r="AE321" s="69"/>
      <c r="AF321" s="69"/>
    </row>
    <row r="322" spans="1:32" ht="15.75" customHeight="1" x14ac:dyDescent="0.2">
      <c r="A322" s="69"/>
      <c r="B322" s="69"/>
      <c r="C322" s="69"/>
      <c r="D322" s="69"/>
      <c r="E322" s="69"/>
      <c r="F322" s="69"/>
      <c r="G322" s="69"/>
      <c r="H322" s="69"/>
      <c r="I322" s="69"/>
      <c r="J322" s="69"/>
      <c r="K322" s="69"/>
      <c r="L322" s="69"/>
      <c r="M322" s="69"/>
      <c r="N322" s="69"/>
      <c r="O322" s="69"/>
      <c r="P322" s="69"/>
      <c r="Q322" s="69"/>
      <c r="R322" s="69"/>
      <c r="S322" s="69"/>
      <c r="T322" s="69"/>
      <c r="U322" s="69"/>
      <c r="V322" s="69"/>
      <c r="W322" s="69"/>
      <c r="X322" s="69"/>
      <c r="Y322" s="69"/>
      <c r="Z322" s="69"/>
      <c r="AA322" s="69"/>
      <c r="AB322" s="69"/>
      <c r="AC322" s="69"/>
      <c r="AD322" s="69"/>
      <c r="AE322" s="69"/>
      <c r="AF322" s="69"/>
    </row>
    <row r="323" spans="1:32" ht="15.75" customHeight="1" x14ac:dyDescent="0.2">
      <c r="A323" s="69"/>
      <c r="B323" s="69"/>
      <c r="C323" s="69"/>
      <c r="D323" s="69"/>
      <c r="E323" s="69"/>
      <c r="F323" s="69"/>
      <c r="G323" s="69"/>
      <c r="H323" s="69"/>
      <c r="I323" s="69"/>
      <c r="J323" s="69"/>
      <c r="K323" s="69"/>
      <c r="L323" s="69"/>
      <c r="M323" s="69"/>
      <c r="N323" s="69"/>
      <c r="O323" s="69"/>
      <c r="P323" s="69"/>
      <c r="Q323" s="69"/>
      <c r="R323" s="69"/>
      <c r="S323" s="69"/>
      <c r="T323" s="69"/>
      <c r="U323" s="69"/>
      <c r="V323" s="69"/>
      <c r="W323" s="69"/>
      <c r="X323" s="69"/>
      <c r="Y323" s="69"/>
      <c r="Z323" s="69"/>
      <c r="AA323" s="69"/>
      <c r="AB323" s="69"/>
      <c r="AC323" s="69"/>
      <c r="AD323" s="69"/>
      <c r="AE323" s="69"/>
      <c r="AF323" s="69"/>
    </row>
    <row r="324" spans="1:32" ht="15.75" customHeight="1" x14ac:dyDescent="0.2">
      <c r="A324" s="69"/>
      <c r="B324" s="69"/>
      <c r="C324" s="69"/>
      <c r="D324" s="69"/>
      <c r="E324" s="69"/>
      <c r="F324" s="69"/>
      <c r="G324" s="69"/>
      <c r="H324" s="69"/>
      <c r="I324" s="69"/>
      <c r="J324" s="69"/>
      <c r="K324" s="69"/>
      <c r="L324" s="69"/>
      <c r="M324" s="69"/>
      <c r="N324" s="69"/>
      <c r="O324" s="69"/>
      <c r="P324" s="69"/>
      <c r="Q324" s="69"/>
      <c r="R324" s="69"/>
      <c r="S324" s="69"/>
      <c r="T324" s="69"/>
      <c r="U324" s="69"/>
      <c r="V324" s="69"/>
      <c r="W324" s="69"/>
      <c r="X324" s="69"/>
      <c r="Y324" s="69"/>
      <c r="Z324" s="69"/>
      <c r="AA324" s="69"/>
      <c r="AB324" s="69"/>
      <c r="AC324" s="69"/>
      <c r="AD324" s="69"/>
      <c r="AE324" s="69"/>
      <c r="AF324" s="69"/>
    </row>
    <row r="325" spans="1:32" ht="15.75" customHeight="1" x14ac:dyDescent="0.2">
      <c r="A325" s="69"/>
      <c r="B325" s="69"/>
      <c r="C325" s="69"/>
      <c r="D325" s="69"/>
      <c r="E325" s="69"/>
      <c r="F325" s="69"/>
      <c r="G325" s="69"/>
      <c r="H325" s="69"/>
      <c r="I325" s="69"/>
      <c r="J325" s="69"/>
      <c r="K325" s="69"/>
      <c r="L325" s="69"/>
      <c r="M325" s="69"/>
      <c r="N325" s="69"/>
      <c r="O325" s="69"/>
      <c r="P325" s="69"/>
      <c r="Q325" s="69"/>
      <c r="R325" s="69"/>
      <c r="S325" s="69"/>
      <c r="T325" s="69"/>
      <c r="U325" s="69"/>
      <c r="V325" s="69"/>
      <c r="W325" s="69"/>
      <c r="X325" s="69"/>
      <c r="Y325" s="69"/>
      <c r="Z325" s="69"/>
      <c r="AA325" s="69"/>
      <c r="AB325" s="69"/>
      <c r="AC325" s="69"/>
      <c r="AD325" s="69"/>
      <c r="AE325" s="69"/>
      <c r="AF325" s="69"/>
    </row>
    <row r="326" spans="1:32" ht="15.75" customHeight="1" x14ac:dyDescent="0.2">
      <c r="A326" s="69"/>
      <c r="B326" s="69"/>
      <c r="C326" s="69"/>
      <c r="D326" s="69"/>
      <c r="E326" s="69"/>
      <c r="F326" s="69"/>
      <c r="G326" s="69"/>
      <c r="H326" s="69"/>
      <c r="I326" s="69"/>
      <c r="J326" s="69"/>
      <c r="K326" s="69"/>
      <c r="L326" s="69"/>
      <c r="M326" s="69"/>
      <c r="N326" s="69"/>
      <c r="O326" s="69"/>
      <c r="P326" s="69"/>
      <c r="Q326" s="69"/>
      <c r="R326" s="69"/>
      <c r="S326" s="69"/>
      <c r="T326" s="69"/>
      <c r="U326" s="69"/>
      <c r="V326" s="69"/>
      <c r="W326" s="69"/>
      <c r="X326" s="69"/>
      <c r="Y326" s="69"/>
      <c r="Z326" s="69"/>
      <c r="AA326" s="69"/>
      <c r="AB326" s="69"/>
      <c r="AC326" s="69"/>
      <c r="AD326" s="69"/>
      <c r="AE326" s="69"/>
      <c r="AF326" s="69"/>
    </row>
    <row r="327" spans="1:32" ht="15.75" customHeight="1" x14ac:dyDescent="0.2">
      <c r="A327" s="69"/>
      <c r="B327" s="69"/>
      <c r="C327" s="69"/>
      <c r="D327" s="69"/>
      <c r="E327" s="69"/>
      <c r="F327" s="69"/>
      <c r="G327" s="69"/>
      <c r="H327" s="69"/>
      <c r="I327" s="69"/>
      <c r="J327" s="69"/>
      <c r="K327" s="69"/>
      <c r="L327" s="69"/>
      <c r="M327" s="69"/>
      <c r="N327" s="69"/>
      <c r="O327" s="69"/>
      <c r="P327" s="69"/>
      <c r="Q327" s="69"/>
      <c r="R327" s="69"/>
      <c r="S327" s="69"/>
      <c r="T327" s="69"/>
      <c r="U327" s="69"/>
      <c r="V327" s="69"/>
      <c r="W327" s="69"/>
      <c r="X327" s="69"/>
      <c r="Y327" s="69"/>
      <c r="Z327" s="69"/>
      <c r="AA327" s="69"/>
      <c r="AB327" s="69"/>
      <c r="AC327" s="69"/>
      <c r="AD327" s="69"/>
      <c r="AE327" s="69"/>
      <c r="AF327" s="69"/>
    </row>
    <row r="328" spans="1:32" ht="15.75" customHeight="1" x14ac:dyDescent="0.2">
      <c r="A328" s="69"/>
      <c r="B328" s="69"/>
      <c r="C328" s="69"/>
      <c r="D328" s="69"/>
      <c r="E328" s="69"/>
      <c r="F328" s="69"/>
      <c r="G328" s="69"/>
      <c r="H328" s="69"/>
      <c r="I328" s="69"/>
      <c r="J328" s="69"/>
      <c r="K328" s="69"/>
      <c r="L328" s="69"/>
      <c r="M328" s="69"/>
      <c r="N328" s="69"/>
      <c r="O328" s="69"/>
      <c r="P328" s="69"/>
      <c r="Q328" s="69"/>
      <c r="R328" s="69"/>
      <c r="S328" s="69"/>
      <c r="T328" s="69"/>
      <c r="U328" s="69"/>
      <c r="V328" s="69"/>
      <c r="W328" s="69"/>
      <c r="X328" s="69"/>
      <c r="Y328" s="69"/>
      <c r="Z328" s="69"/>
      <c r="AA328" s="69"/>
      <c r="AB328" s="69"/>
      <c r="AC328" s="69"/>
      <c r="AD328" s="69"/>
      <c r="AE328" s="69"/>
      <c r="AF328" s="69"/>
    </row>
    <row r="329" spans="1:32" ht="15.75" customHeight="1" x14ac:dyDescent="0.2">
      <c r="A329" s="69"/>
      <c r="B329" s="69"/>
      <c r="C329" s="69"/>
      <c r="D329" s="69"/>
      <c r="E329" s="69"/>
      <c r="F329" s="69"/>
      <c r="G329" s="69"/>
      <c r="H329" s="69"/>
      <c r="I329" s="69"/>
      <c r="J329" s="69"/>
      <c r="K329" s="69"/>
      <c r="L329" s="69"/>
      <c r="M329" s="69"/>
      <c r="N329" s="69"/>
      <c r="O329" s="69"/>
      <c r="P329" s="69"/>
      <c r="Q329" s="69"/>
      <c r="R329" s="69"/>
      <c r="S329" s="69"/>
      <c r="T329" s="69"/>
      <c r="U329" s="69"/>
      <c r="V329" s="69"/>
      <c r="W329" s="69"/>
      <c r="X329" s="69"/>
      <c r="Y329" s="69"/>
      <c r="Z329" s="69"/>
      <c r="AA329" s="69"/>
      <c r="AB329" s="69"/>
      <c r="AC329" s="69"/>
      <c r="AD329" s="69"/>
      <c r="AE329" s="69"/>
      <c r="AF329" s="69"/>
    </row>
    <row r="330" spans="1:32" ht="15.75" customHeight="1" x14ac:dyDescent="0.2">
      <c r="A330" s="69"/>
      <c r="B330" s="69"/>
      <c r="C330" s="69"/>
      <c r="D330" s="69"/>
      <c r="E330" s="69"/>
      <c r="F330" s="69"/>
      <c r="G330" s="69"/>
      <c r="H330" s="69"/>
      <c r="I330" s="69"/>
      <c r="J330" s="69"/>
      <c r="K330" s="69"/>
      <c r="L330" s="69"/>
      <c r="M330" s="69"/>
      <c r="N330" s="69"/>
      <c r="O330" s="69"/>
      <c r="P330" s="69"/>
      <c r="Q330" s="69"/>
      <c r="R330" s="69"/>
      <c r="S330" s="69"/>
      <c r="T330" s="69"/>
      <c r="U330" s="69"/>
      <c r="V330" s="69"/>
      <c r="W330" s="69"/>
      <c r="X330" s="69"/>
      <c r="Y330" s="69"/>
      <c r="Z330" s="69"/>
      <c r="AA330" s="69"/>
      <c r="AB330" s="69"/>
      <c r="AC330" s="69"/>
      <c r="AD330" s="69"/>
      <c r="AE330" s="69"/>
      <c r="AF330" s="69"/>
    </row>
    <row r="331" spans="1:32" ht="15.75" customHeight="1" x14ac:dyDescent="0.2">
      <c r="A331" s="69"/>
      <c r="B331" s="69"/>
      <c r="C331" s="69"/>
      <c r="D331" s="69"/>
      <c r="E331" s="69"/>
      <c r="F331" s="69"/>
      <c r="G331" s="69"/>
      <c r="H331" s="69"/>
      <c r="I331" s="69"/>
      <c r="J331" s="69"/>
      <c r="K331" s="69"/>
      <c r="L331" s="69"/>
      <c r="M331" s="69"/>
      <c r="N331" s="69"/>
      <c r="O331" s="69"/>
      <c r="P331" s="69"/>
      <c r="Q331" s="69"/>
      <c r="R331" s="69"/>
      <c r="S331" s="69"/>
      <c r="T331" s="69"/>
      <c r="U331" s="69"/>
      <c r="V331" s="69"/>
      <c r="W331" s="69"/>
      <c r="X331" s="69"/>
      <c r="Y331" s="69"/>
      <c r="Z331" s="69"/>
      <c r="AA331" s="69"/>
      <c r="AB331" s="69"/>
      <c r="AC331" s="69"/>
      <c r="AD331" s="69"/>
      <c r="AE331" s="69"/>
      <c r="AF331" s="69"/>
    </row>
    <row r="332" spans="1:32" ht="15.75" customHeight="1" x14ac:dyDescent="0.2">
      <c r="A332" s="69"/>
      <c r="B332" s="69"/>
      <c r="C332" s="69"/>
      <c r="D332" s="69"/>
      <c r="E332" s="69"/>
      <c r="F332" s="69"/>
      <c r="G332" s="69"/>
      <c r="H332" s="69"/>
      <c r="I332" s="69"/>
      <c r="J332" s="69"/>
      <c r="K332" s="69"/>
      <c r="L332" s="69"/>
      <c r="M332" s="69"/>
      <c r="N332" s="69"/>
      <c r="O332" s="69"/>
      <c r="P332" s="69"/>
      <c r="Q332" s="69"/>
      <c r="R332" s="69"/>
      <c r="S332" s="69"/>
      <c r="T332" s="69"/>
      <c r="U332" s="69"/>
      <c r="V332" s="69"/>
      <c r="W332" s="69"/>
      <c r="X332" s="69"/>
      <c r="Y332" s="69"/>
      <c r="Z332" s="69"/>
      <c r="AA332" s="69"/>
      <c r="AB332" s="69"/>
      <c r="AC332" s="69"/>
      <c r="AD332" s="69"/>
      <c r="AE332" s="69"/>
      <c r="AF332" s="69"/>
    </row>
    <row r="333" spans="1:32" ht="15.75" customHeight="1" x14ac:dyDescent="0.2">
      <c r="A333" s="69"/>
      <c r="B333" s="69"/>
      <c r="C333" s="69"/>
      <c r="D333" s="69"/>
      <c r="E333" s="69"/>
      <c r="F333" s="69"/>
      <c r="G333" s="69"/>
      <c r="H333" s="69"/>
      <c r="I333" s="69"/>
      <c r="J333" s="69"/>
      <c r="K333" s="69"/>
      <c r="L333" s="69"/>
      <c r="M333" s="69"/>
      <c r="N333" s="69"/>
      <c r="O333" s="69"/>
      <c r="P333" s="69"/>
      <c r="Q333" s="69"/>
      <c r="R333" s="69"/>
      <c r="S333" s="69"/>
      <c r="T333" s="69"/>
      <c r="U333" s="69"/>
      <c r="V333" s="69"/>
      <c r="W333" s="69"/>
      <c r="X333" s="69"/>
      <c r="Y333" s="69"/>
      <c r="Z333" s="69"/>
      <c r="AA333" s="69"/>
      <c r="AB333" s="69"/>
      <c r="AC333" s="69"/>
      <c r="AD333" s="69"/>
      <c r="AE333" s="69"/>
      <c r="AF333" s="69"/>
    </row>
    <row r="334" spans="1:32" ht="15.75" customHeight="1" x14ac:dyDescent="0.2">
      <c r="A334" s="69"/>
      <c r="B334" s="69"/>
      <c r="C334" s="69"/>
      <c r="D334" s="69"/>
      <c r="E334" s="69"/>
      <c r="F334" s="69"/>
      <c r="G334" s="69"/>
      <c r="H334" s="69"/>
      <c r="I334" s="69"/>
      <c r="J334" s="69"/>
      <c r="K334" s="69"/>
      <c r="L334" s="69"/>
      <c r="M334" s="69"/>
      <c r="N334" s="69"/>
      <c r="O334" s="69"/>
      <c r="P334" s="69"/>
      <c r="Q334" s="69"/>
      <c r="R334" s="69"/>
      <c r="S334" s="69"/>
      <c r="T334" s="69"/>
      <c r="U334" s="69"/>
      <c r="V334" s="69"/>
      <c r="W334" s="69"/>
      <c r="X334" s="69"/>
      <c r="Y334" s="69"/>
      <c r="Z334" s="69"/>
      <c r="AA334" s="69"/>
      <c r="AB334" s="69"/>
      <c r="AC334" s="69"/>
      <c r="AD334" s="69"/>
      <c r="AE334" s="69"/>
      <c r="AF334" s="69"/>
    </row>
    <row r="335" spans="1:32" ht="15.75" customHeight="1" x14ac:dyDescent="0.2">
      <c r="A335" s="69"/>
      <c r="B335" s="69"/>
      <c r="C335" s="69"/>
      <c r="D335" s="69"/>
      <c r="E335" s="69"/>
      <c r="F335" s="69"/>
      <c r="G335" s="69"/>
      <c r="H335" s="69"/>
      <c r="I335" s="69"/>
      <c r="J335" s="69"/>
      <c r="K335" s="69"/>
      <c r="L335" s="69"/>
      <c r="M335" s="69"/>
      <c r="N335" s="69"/>
      <c r="O335" s="69"/>
      <c r="P335" s="69"/>
      <c r="Q335" s="69"/>
      <c r="R335" s="69"/>
      <c r="S335" s="69"/>
      <c r="T335" s="69"/>
      <c r="U335" s="69"/>
      <c r="V335" s="69"/>
      <c r="W335" s="69"/>
      <c r="X335" s="69"/>
      <c r="Y335" s="69"/>
      <c r="Z335" s="69"/>
      <c r="AA335" s="69"/>
      <c r="AB335" s="69"/>
      <c r="AC335" s="69"/>
      <c r="AD335" s="69"/>
      <c r="AE335" s="69"/>
      <c r="AF335" s="69"/>
    </row>
    <row r="336" spans="1:32" ht="15.75" customHeight="1" x14ac:dyDescent="0.2">
      <c r="A336" s="69"/>
      <c r="B336" s="69"/>
      <c r="C336" s="69"/>
      <c r="D336" s="69"/>
      <c r="E336" s="69"/>
      <c r="F336" s="69"/>
      <c r="G336" s="69"/>
      <c r="H336" s="69"/>
      <c r="I336" s="69"/>
      <c r="J336" s="69"/>
      <c r="K336" s="69"/>
      <c r="L336" s="69"/>
      <c r="M336" s="69"/>
      <c r="N336" s="69"/>
      <c r="O336" s="69"/>
      <c r="P336" s="69"/>
      <c r="Q336" s="69"/>
      <c r="R336" s="69"/>
      <c r="S336" s="69"/>
      <c r="T336" s="69"/>
      <c r="U336" s="69"/>
      <c r="V336" s="69"/>
      <c r="W336" s="69"/>
      <c r="X336" s="69"/>
      <c r="Y336" s="69"/>
      <c r="Z336" s="69"/>
      <c r="AA336" s="69"/>
      <c r="AB336" s="69"/>
      <c r="AC336" s="69"/>
      <c r="AD336" s="69"/>
      <c r="AE336" s="69"/>
      <c r="AF336" s="69"/>
    </row>
    <row r="337" spans="1:32" ht="15.75" customHeight="1" x14ac:dyDescent="0.2">
      <c r="A337" s="69"/>
      <c r="B337" s="69"/>
      <c r="C337" s="69"/>
      <c r="D337" s="69"/>
      <c r="E337" s="69"/>
      <c r="F337" s="69"/>
      <c r="G337" s="69"/>
      <c r="H337" s="69"/>
      <c r="I337" s="69"/>
      <c r="J337" s="69"/>
      <c r="K337" s="69"/>
      <c r="L337" s="69"/>
      <c r="M337" s="69"/>
      <c r="N337" s="69"/>
      <c r="O337" s="69"/>
      <c r="P337" s="69"/>
      <c r="Q337" s="69"/>
      <c r="R337" s="69"/>
      <c r="S337" s="69"/>
      <c r="T337" s="69"/>
      <c r="U337" s="69"/>
      <c r="V337" s="69"/>
      <c r="W337" s="69"/>
      <c r="X337" s="69"/>
      <c r="Y337" s="69"/>
      <c r="Z337" s="69"/>
      <c r="AA337" s="69"/>
      <c r="AB337" s="69"/>
      <c r="AC337" s="69"/>
      <c r="AD337" s="69"/>
      <c r="AE337" s="69"/>
      <c r="AF337" s="69"/>
    </row>
    <row r="338" spans="1:32" ht="15.75" customHeight="1" x14ac:dyDescent="0.2">
      <c r="A338" s="69"/>
      <c r="B338" s="69"/>
      <c r="C338" s="69"/>
      <c r="D338" s="69"/>
      <c r="E338" s="69"/>
      <c r="F338" s="69"/>
      <c r="G338" s="69"/>
      <c r="H338" s="69"/>
      <c r="I338" s="69"/>
      <c r="J338" s="69"/>
      <c r="K338" s="69"/>
      <c r="L338" s="69"/>
      <c r="M338" s="69"/>
      <c r="N338" s="69"/>
      <c r="O338" s="69"/>
      <c r="P338" s="69"/>
      <c r="Q338" s="69"/>
      <c r="R338" s="69"/>
      <c r="S338" s="69"/>
      <c r="T338" s="69"/>
      <c r="U338" s="69"/>
      <c r="V338" s="69"/>
      <c r="W338" s="69"/>
      <c r="X338" s="69"/>
      <c r="Y338" s="69"/>
      <c r="Z338" s="69"/>
      <c r="AA338" s="69"/>
      <c r="AB338" s="69"/>
      <c r="AC338" s="69"/>
      <c r="AD338" s="69"/>
      <c r="AE338" s="69"/>
      <c r="AF338" s="69"/>
    </row>
    <row r="339" spans="1:32" ht="15.75" customHeight="1" x14ac:dyDescent="0.2">
      <c r="A339" s="69"/>
      <c r="B339" s="69"/>
      <c r="C339" s="69"/>
      <c r="D339" s="69"/>
      <c r="E339" s="69"/>
      <c r="F339" s="69"/>
      <c r="G339" s="69"/>
      <c r="H339" s="69"/>
      <c r="I339" s="69"/>
      <c r="J339" s="69"/>
      <c r="K339" s="69"/>
      <c r="L339" s="69"/>
      <c r="M339" s="69"/>
      <c r="N339" s="69"/>
      <c r="O339" s="69"/>
      <c r="P339" s="69"/>
      <c r="Q339" s="69"/>
      <c r="R339" s="69"/>
      <c r="S339" s="69"/>
      <c r="T339" s="69"/>
      <c r="U339" s="69"/>
      <c r="V339" s="69"/>
      <c r="W339" s="69"/>
      <c r="X339" s="69"/>
      <c r="Y339" s="69"/>
      <c r="Z339" s="69"/>
      <c r="AA339" s="69"/>
      <c r="AB339" s="69"/>
      <c r="AC339" s="69"/>
      <c r="AD339" s="69"/>
      <c r="AE339" s="69"/>
      <c r="AF339" s="69"/>
    </row>
    <row r="340" spans="1:32" ht="15.75" customHeight="1" x14ac:dyDescent="0.2">
      <c r="A340" s="69"/>
      <c r="B340" s="69"/>
      <c r="C340" s="69"/>
      <c r="D340" s="69"/>
      <c r="E340" s="69"/>
      <c r="F340" s="69"/>
      <c r="G340" s="69"/>
      <c r="H340" s="69"/>
      <c r="I340" s="69"/>
      <c r="J340" s="69"/>
      <c r="K340" s="69"/>
      <c r="L340" s="69"/>
      <c r="M340" s="69"/>
      <c r="N340" s="69"/>
      <c r="O340" s="69"/>
      <c r="P340" s="69"/>
      <c r="Q340" s="69"/>
      <c r="R340" s="69"/>
      <c r="S340" s="69"/>
      <c r="T340" s="69"/>
      <c r="U340" s="69"/>
      <c r="V340" s="69"/>
      <c r="W340" s="69"/>
      <c r="X340" s="69"/>
      <c r="Y340" s="69"/>
      <c r="Z340" s="69"/>
      <c r="AA340" s="69"/>
      <c r="AB340" s="69"/>
      <c r="AC340" s="69"/>
      <c r="AD340" s="69"/>
      <c r="AE340" s="69"/>
      <c r="AF340" s="69"/>
    </row>
    <row r="341" spans="1:32" ht="15.75" customHeight="1" x14ac:dyDescent="0.2">
      <c r="A341" s="69"/>
      <c r="B341" s="69"/>
      <c r="C341" s="69"/>
      <c r="D341" s="69"/>
      <c r="E341" s="69"/>
      <c r="F341" s="69"/>
      <c r="G341" s="69"/>
      <c r="H341" s="69"/>
      <c r="I341" s="69"/>
      <c r="J341" s="69"/>
      <c r="K341" s="69"/>
      <c r="L341" s="69"/>
      <c r="M341" s="69"/>
      <c r="N341" s="69"/>
      <c r="O341" s="69"/>
      <c r="P341" s="69"/>
      <c r="Q341" s="69"/>
      <c r="R341" s="69"/>
      <c r="S341" s="69"/>
      <c r="T341" s="69"/>
      <c r="U341" s="69"/>
      <c r="V341" s="69"/>
      <c r="W341" s="69"/>
      <c r="X341" s="69"/>
      <c r="Y341" s="69"/>
      <c r="Z341" s="69"/>
      <c r="AA341" s="69"/>
      <c r="AB341" s="69"/>
      <c r="AC341" s="69"/>
      <c r="AD341" s="69"/>
      <c r="AE341" s="69"/>
      <c r="AF341" s="69"/>
    </row>
    <row r="342" spans="1:32" ht="15.75" customHeight="1" x14ac:dyDescent="0.2">
      <c r="A342" s="69"/>
      <c r="B342" s="69"/>
      <c r="C342" s="69"/>
      <c r="D342" s="69"/>
      <c r="E342" s="69"/>
      <c r="F342" s="69"/>
      <c r="G342" s="69"/>
      <c r="H342" s="69"/>
      <c r="I342" s="69"/>
      <c r="J342" s="69"/>
      <c r="K342" s="69"/>
      <c r="L342" s="69"/>
      <c r="M342" s="69"/>
      <c r="N342" s="69"/>
      <c r="O342" s="69"/>
      <c r="P342" s="69"/>
      <c r="Q342" s="69"/>
      <c r="R342" s="69"/>
      <c r="S342" s="69"/>
      <c r="T342" s="69"/>
      <c r="U342" s="69"/>
      <c r="V342" s="69"/>
      <c r="W342" s="69"/>
      <c r="X342" s="69"/>
      <c r="Y342" s="69"/>
      <c r="Z342" s="69"/>
      <c r="AA342" s="69"/>
      <c r="AB342" s="69"/>
      <c r="AC342" s="69"/>
      <c r="AD342" s="69"/>
      <c r="AE342" s="69"/>
      <c r="AF342" s="69"/>
    </row>
    <row r="343" spans="1:32" ht="15.75" customHeight="1" x14ac:dyDescent="0.2">
      <c r="A343" s="69"/>
      <c r="B343" s="69"/>
      <c r="C343" s="69"/>
      <c r="D343" s="69"/>
      <c r="E343" s="69"/>
      <c r="F343" s="69"/>
      <c r="G343" s="69"/>
      <c r="H343" s="69"/>
      <c r="I343" s="69"/>
      <c r="J343" s="69"/>
      <c r="K343" s="69"/>
      <c r="L343" s="69"/>
      <c r="M343" s="69"/>
      <c r="N343" s="69"/>
      <c r="O343" s="69"/>
      <c r="P343" s="69"/>
      <c r="Q343" s="69"/>
      <c r="R343" s="69"/>
      <c r="S343" s="69"/>
      <c r="T343" s="69"/>
      <c r="U343" s="69"/>
      <c r="V343" s="69"/>
      <c r="W343" s="69"/>
      <c r="X343" s="69"/>
      <c r="Y343" s="69"/>
      <c r="Z343" s="69"/>
      <c r="AA343" s="69"/>
      <c r="AB343" s="69"/>
      <c r="AC343" s="69"/>
      <c r="AD343" s="69"/>
      <c r="AE343" s="69"/>
      <c r="AF343" s="69"/>
    </row>
    <row r="344" spans="1:32" ht="15.75" customHeight="1" x14ac:dyDescent="0.2">
      <c r="A344" s="69"/>
      <c r="B344" s="69"/>
      <c r="C344" s="69"/>
      <c r="D344" s="69"/>
      <c r="E344" s="69"/>
      <c r="F344" s="69"/>
      <c r="G344" s="69"/>
      <c r="H344" s="69"/>
      <c r="I344" s="69"/>
      <c r="J344" s="69"/>
      <c r="K344" s="69"/>
      <c r="L344" s="69"/>
      <c r="M344" s="69"/>
      <c r="N344" s="69"/>
      <c r="O344" s="69"/>
      <c r="P344" s="69"/>
      <c r="Q344" s="69"/>
      <c r="R344" s="69"/>
      <c r="S344" s="69"/>
      <c r="T344" s="69"/>
      <c r="U344" s="69"/>
      <c r="V344" s="69"/>
      <c r="W344" s="69"/>
      <c r="X344" s="69"/>
      <c r="Y344" s="69"/>
      <c r="Z344" s="69"/>
      <c r="AA344" s="69"/>
      <c r="AB344" s="69"/>
      <c r="AC344" s="69"/>
      <c r="AD344" s="69"/>
      <c r="AE344" s="69"/>
      <c r="AF344" s="69"/>
    </row>
    <row r="345" spans="1:32" ht="15.75" customHeight="1" x14ac:dyDescent="0.2">
      <c r="A345" s="69"/>
      <c r="B345" s="69"/>
      <c r="C345" s="69"/>
      <c r="D345" s="69"/>
      <c r="E345" s="69"/>
      <c r="F345" s="69"/>
      <c r="G345" s="69"/>
      <c r="H345" s="69"/>
      <c r="I345" s="69"/>
      <c r="J345" s="69"/>
      <c r="K345" s="69"/>
      <c r="L345" s="69"/>
      <c r="M345" s="69"/>
      <c r="N345" s="69"/>
      <c r="O345" s="69"/>
      <c r="P345" s="69"/>
      <c r="Q345" s="69"/>
      <c r="R345" s="69"/>
      <c r="S345" s="69"/>
      <c r="T345" s="69"/>
      <c r="U345" s="69"/>
      <c r="V345" s="69"/>
      <c r="W345" s="69"/>
      <c r="X345" s="69"/>
      <c r="Y345" s="69"/>
      <c r="Z345" s="69"/>
      <c r="AA345" s="69"/>
      <c r="AB345" s="69"/>
      <c r="AC345" s="69"/>
      <c r="AD345" s="69"/>
      <c r="AE345" s="69"/>
      <c r="AF345" s="69"/>
    </row>
    <row r="346" spans="1:32" ht="15.75" customHeight="1" x14ac:dyDescent="0.2">
      <c r="A346" s="69"/>
      <c r="B346" s="69"/>
      <c r="C346" s="69"/>
      <c r="D346" s="69"/>
      <c r="E346" s="69"/>
      <c r="F346" s="69"/>
      <c r="G346" s="69"/>
      <c r="H346" s="69"/>
      <c r="I346" s="69"/>
      <c r="J346" s="69"/>
      <c r="K346" s="69"/>
      <c r="L346" s="69"/>
      <c r="M346" s="69"/>
      <c r="N346" s="69"/>
      <c r="O346" s="69"/>
      <c r="P346" s="69"/>
      <c r="Q346" s="69"/>
      <c r="R346" s="69"/>
      <c r="S346" s="69"/>
      <c r="T346" s="69"/>
      <c r="U346" s="69"/>
      <c r="V346" s="69"/>
      <c r="W346" s="69"/>
      <c r="X346" s="69"/>
      <c r="Y346" s="69"/>
      <c r="Z346" s="69"/>
      <c r="AA346" s="69"/>
      <c r="AB346" s="69"/>
      <c r="AC346" s="69"/>
      <c r="AD346" s="69"/>
      <c r="AE346" s="69"/>
      <c r="AF346" s="69"/>
    </row>
    <row r="347" spans="1:32" ht="15.75" customHeight="1" x14ac:dyDescent="0.2">
      <c r="A347" s="69"/>
      <c r="B347" s="69"/>
      <c r="C347" s="69"/>
      <c r="D347" s="69"/>
      <c r="E347" s="69"/>
      <c r="F347" s="69"/>
      <c r="G347" s="69"/>
      <c r="H347" s="69"/>
      <c r="I347" s="69"/>
      <c r="J347" s="69"/>
      <c r="K347" s="69"/>
      <c r="L347" s="69"/>
      <c r="M347" s="69"/>
      <c r="N347" s="69"/>
      <c r="O347" s="69"/>
      <c r="P347" s="69"/>
      <c r="Q347" s="69"/>
      <c r="R347" s="69"/>
      <c r="S347" s="69"/>
      <c r="T347" s="69"/>
      <c r="U347" s="69"/>
      <c r="V347" s="69"/>
      <c r="W347" s="69"/>
      <c r="X347" s="69"/>
      <c r="Y347" s="69"/>
      <c r="Z347" s="69"/>
      <c r="AA347" s="69"/>
      <c r="AB347" s="69"/>
      <c r="AC347" s="69"/>
      <c r="AD347" s="69"/>
      <c r="AE347" s="69"/>
      <c r="AF347" s="69"/>
    </row>
    <row r="348" spans="1:32" ht="15.75" customHeight="1" x14ac:dyDescent="0.2">
      <c r="A348" s="69"/>
      <c r="B348" s="69"/>
      <c r="C348" s="69"/>
      <c r="D348" s="69"/>
      <c r="E348" s="69"/>
      <c r="F348" s="69"/>
      <c r="G348" s="69"/>
      <c r="H348" s="69"/>
      <c r="I348" s="69"/>
      <c r="J348" s="69"/>
      <c r="K348" s="69"/>
      <c r="L348" s="69"/>
      <c r="M348" s="69"/>
      <c r="N348" s="69"/>
      <c r="O348" s="69"/>
      <c r="P348" s="69"/>
      <c r="Q348" s="69"/>
      <c r="R348" s="69"/>
      <c r="S348" s="69"/>
      <c r="T348" s="69"/>
      <c r="U348" s="69"/>
      <c r="V348" s="69"/>
      <c r="W348" s="69"/>
      <c r="X348" s="69"/>
      <c r="Y348" s="69"/>
      <c r="Z348" s="69"/>
      <c r="AA348" s="69"/>
      <c r="AB348" s="69"/>
      <c r="AC348" s="69"/>
      <c r="AD348" s="69"/>
      <c r="AE348" s="69"/>
      <c r="AF348" s="69"/>
    </row>
    <row r="349" spans="1:32" ht="15.75" customHeight="1" x14ac:dyDescent="0.2">
      <c r="A349" s="69"/>
      <c r="B349" s="69"/>
      <c r="C349" s="69"/>
      <c r="D349" s="69"/>
      <c r="E349" s="69"/>
      <c r="F349" s="69"/>
      <c r="G349" s="69"/>
      <c r="H349" s="69"/>
      <c r="I349" s="69"/>
      <c r="J349" s="69"/>
      <c r="K349" s="69"/>
      <c r="L349" s="69"/>
      <c r="M349" s="69"/>
      <c r="N349" s="69"/>
      <c r="O349" s="69"/>
      <c r="P349" s="69"/>
      <c r="Q349" s="69"/>
      <c r="R349" s="69"/>
      <c r="S349" s="69"/>
      <c r="T349" s="69"/>
      <c r="U349" s="69"/>
      <c r="V349" s="69"/>
      <c r="W349" s="69"/>
      <c r="X349" s="69"/>
      <c r="Y349" s="69"/>
      <c r="Z349" s="69"/>
      <c r="AA349" s="69"/>
      <c r="AB349" s="69"/>
      <c r="AC349" s="69"/>
      <c r="AD349" s="69"/>
      <c r="AE349" s="69"/>
      <c r="AF349" s="69"/>
    </row>
    <row r="350" spans="1:32" ht="15.75" customHeight="1" x14ac:dyDescent="0.2">
      <c r="A350" s="69"/>
      <c r="B350" s="69"/>
      <c r="C350" s="69"/>
      <c r="D350" s="69"/>
      <c r="E350" s="69"/>
      <c r="F350" s="69"/>
      <c r="G350" s="69"/>
      <c r="H350" s="69"/>
      <c r="I350" s="69"/>
      <c r="J350" s="69"/>
      <c r="K350" s="69"/>
      <c r="L350" s="69"/>
      <c r="M350" s="69"/>
      <c r="N350" s="69"/>
      <c r="O350" s="69"/>
      <c r="P350" s="69"/>
      <c r="Q350" s="69"/>
      <c r="R350" s="69"/>
      <c r="S350" s="69"/>
      <c r="T350" s="69"/>
      <c r="U350" s="69"/>
      <c r="V350" s="69"/>
      <c r="W350" s="69"/>
      <c r="X350" s="69"/>
      <c r="Y350" s="69"/>
      <c r="Z350" s="69"/>
      <c r="AA350" s="69"/>
      <c r="AB350" s="69"/>
      <c r="AC350" s="69"/>
      <c r="AD350" s="69"/>
      <c r="AE350" s="69"/>
      <c r="AF350" s="69"/>
    </row>
    <row r="351" spans="1:32" ht="15.75" customHeight="1" x14ac:dyDescent="0.2">
      <c r="A351" s="69"/>
      <c r="B351" s="69"/>
      <c r="C351" s="69"/>
      <c r="D351" s="69"/>
      <c r="E351" s="69"/>
      <c r="F351" s="69"/>
      <c r="G351" s="69"/>
      <c r="H351" s="69"/>
      <c r="I351" s="69"/>
      <c r="J351" s="69"/>
      <c r="K351" s="69"/>
      <c r="L351" s="69"/>
      <c r="M351" s="69"/>
      <c r="N351" s="69"/>
      <c r="O351" s="69"/>
      <c r="P351" s="69"/>
      <c r="Q351" s="69"/>
      <c r="R351" s="69"/>
      <c r="S351" s="69"/>
      <c r="T351" s="69"/>
      <c r="U351" s="69"/>
      <c r="V351" s="69"/>
      <c r="W351" s="69"/>
      <c r="X351" s="69"/>
      <c r="Y351" s="69"/>
      <c r="Z351" s="69"/>
      <c r="AA351" s="69"/>
      <c r="AB351" s="69"/>
      <c r="AC351" s="69"/>
      <c r="AD351" s="69"/>
      <c r="AE351" s="69"/>
      <c r="AF351" s="69"/>
    </row>
    <row r="352" spans="1:32" ht="15.75" customHeight="1" x14ac:dyDescent="0.2">
      <c r="A352" s="69"/>
      <c r="B352" s="69"/>
      <c r="C352" s="69"/>
      <c r="D352" s="69"/>
      <c r="E352" s="69"/>
      <c r="F352" s="69"/>
      <c r="G352" s="69"/>
      <c r="H352" s="69"/>
      <c r="I352" s="69"/>
      <c r="J352" s="69"/>
      <c r="K352" s="69"/>
      <c r="L352" s="69"/>
      <c r="M352" s="69"/>
      <c r="N352" s="69"/>
      <c r="O352" s="69"/>
      <c r="P352" s="69"/>
      <c r="Q352" s="69"/>
      <c r="R352" s="69"/>
      <c r="S352" s="69"/>
      <c r="T352" s="69"/>
      <c r="U352" s="69"/>
      <c r="V352" s="69"/>
      <c r="W352" s="69"/>
      <c r="X352" s="69"/>
      <c r="Y352" s="69"/>
      <c r="Z352" s="69"/>
      <c r="AA352" s="69"/>
      <c r="AB352" s="69"/>
      <c r="AC352" s="69"/>
      <c r="AD352" s="69"/>
      <c r="AE352" s="69"/>
      <c r="AF352" s="69"/>
    </row>
    <row r="353" spans="1:32" ht="15.75" customHeight="1" x14ac:dyDescent="0.2">
      <c r="A353" s="69"/>
      <c r="B353" s="69"/>
      <c r="C353" s="69"/>
      <c r="D353" s="69"/>
      <c r="E353" s="69"/>
      <c r="F353" s="69"/>
      <c r="G353" s="69"/>
      <c r="H353" s="69"/>
      <c r="I353" s="69"/>
      <c r="J353" s="69"/>
      <c r="K353" s="69"/>
      <c r="L353" s="69"/>
      <c r="M353" s="69"/>
      <c r="N353" s="69"/>
      <c r="O353" s="69"/>
      <c r="P353" s="69"/>
      <c r="Q353" s="69"/>
      <c r="R353" s="69"/>
      <c r="S353" s="69"/>
      <c r="T353" s="69"/>
      <c r="U353" s="69"/>
      <c r="V353" s="69"/>
      <c r="W353" s="69"/>
      <c r="X353" s="69"/>
      <c r="Y353" s="69"/>
      <c r="Z353" s="69"/>
      <c r="AA353" s="69"/>
      <c r="AB353" s="69"/>
      <c r="AC353" s="69"/>
      <c r="AD353" s="69"/>
      <c r="AE353" s="69"/>
      <c r="AF353" s="69"/>
    </row>
    <row r="354" spans="1:32" ht="15.75" customHeight="1" x14ac:dyDescent="0.2">
      <c r="A354" s="69"/>
      <c r="B354" s="69"/>
      <c r="C354" s="69"/>
      <c r="D354" s="69"/>
      <c r="E354" s="69"/>
      <c r="F354" s="69"/>
      <c r="G354" s="69"/>
      <c r="H354" s="69"/>
      <c r="I354" s="69"/>
      <c r="J354" s="69"/>
      <c r="K354" s="69"/>
      <c r="L354" s="69"/>
      <c r="M354" s="69"/>
      <c r="N354" s="69"/>
      <c r="O354" s="69"/>
      <c r="P354" s="69"/>
      <c r="Q354" s="69"/>
      <c r="R354" s="69"/>
      <c r="S354" s="69"/>
      <c r="T354" s="69"/>
      <c r="U354" s="69"/>
      <c r="V354" s="69"/>
      <c r="W354" s="69"/>
      <c r="X354" s="69"/>
      <c r="Y354" s="69"/>
      <c r="Z354" s="69"/>
      <c r="AA354" s="69"/>
      <c r="AB354" s="69"/>
      <c r="AC354" s="69"/>
      <c r="AD354" s="69"/>
      <c r="AE354" s="69"/>
      <c r="AF354" s="69"/>
    </row>
    <row r="355" spans="1:32" ht="15.75" customHeight="1" x14ac:dyDescent="0.2">
      <c r="A355" s="69"/>
      <c r="B355" s="69"/>
      <c r="C355" s="69"/>
      <c r="D355" s="69"/>
      <c r="E355" s="69"/>
      <c r="F355" s="69"/>
      <c r="G355" s="69"/>
      <c r="H355" s="69"/>
      <c r="I355" s="69"/>
      <c r="J355" s="69"/>
      <c r="K355" s="69"/>
      <c r="L355" s="69"/>
      <c r="M355" s="69"/>
      <c r="N355" s="69"/>
      <c r="O355" s="69"/>
      <c r="P355" s="69"/>
      <c r="Q355" s="69"/>
      <c r="R355" s="69"/>
      <c r="S355" s="69"/>
      <c r="T355" s="69"/>
      <c r="U355" s="69"/>
      <c r="V355" s="69"/>
      <c r="W355" s="69"/>
      <c r="X355" s="69"/>
      <c r="Y355" s="69"/>
      <c r="Z355" s="69"/>
      <c r="AA355" s="69"/>
      <c r="AB355" s="69"/>
      <c r="AC355" s="69"/>
      <c r="AD355" s="69"/>
      <c r="AE355" s="69"/>
      <c r="AF355" s="69"/>
    </row>
    <row r="356" spans="1:32" ht="15.75" customHeight="1" x14ac:dyDescent="0.2">
      <c r="A356" s="69"/>
      <c r="B356" s="69"/>
      <c r="C356" s="69"/>
      <c r="D356" s="69"/>
      <c r="E356" s="69"/>
      <c r="F356" s="69"/>
      <c r="G356" s="69"/>
      <c r="H356" s="69"/>
      <c r="I356" s="69"/>
      <c r="J356" s="69"/>
      <c r="K356" s="69"/>
      <c r="L356" s="69"/>
      <c r="M356" s="69"/>
      <c r="N356" s="69"/>
      <c r="O356" s="69"/>
      <c r="P356" s="69"/>
      <c r="Q356" s="69"/>
      <c r="R356" s="69"/>
      <c r="S356" s="69"/>
      <c r="T356" s="69"/>
      <c r="U356" s="69"/>
      <c r="V356" s="69"/>
      <c r="W356" s="69"/>
      <c r="X356" s="69"/>
      <c r="Y356" s="69"/>
      <c r="Z356" s="69"/>
      <c r="AA356" s="69"/>
      <c r="AB356" s="69"/>
      <c r="AC356" s="69"/>
      <c r="AD356" s="69"/>
      <c r="AE356" s="69"/>
      <c r="AF356" s="69"/>
    </row>
    <row r="357" spans="1:32" ht="15.75" customHeight="1" x14ac:dyDescent="0.2">
      <c r="A357" s="69"/>
      <c r="B357" s="69"/>
      <c r="C357" s="69"/>
      <c r="D357" s="69"/>
      <c r="E357" s="69"/>
      <c r="F357" s="69"/>
      <c r="G357" s="69"/>
      <c r="H357" s="69"/>
      <c r="I357" s="69"/>
      <c r="J357" s="69"/>
      <c r="K357" s="69"/>
      <c r="L357" s="69"/>
      <c r="M357" s="69"/>
      <c r="N357" s="69"/>
      <c r="O357" s="69"/>
      <c r="P357" s="69"/>
      <c r="Q357" s="69"/>
      <c r="R357" s="69"/>
      <c r="S357" s="69"/>
      <c r="T357" s="69"/>
      <c r="U357" s="69"/>
      <c r="V357" s="69"/>
      <c r="W357" s="69"/>
      <c r="X357" s="69"/>
      <c r="Y357" s="69"/>
      <c r="Z357" s="69"/>
      <c r="AA357" s="69"/>
      <c r="AB357" s="69"/>
      <c r="AC357" s="69"/>
      <c r="AD357" s="69"/>
      <c r="AE357" s="69"/>
      <c r="AF357" s="69"/>
    </row>
    <row r="358" spans="1:32" ht="15.75" customHeight="1" x14ac:dyDescent="0.2">
      <c r="A358" s="69"/>
      <c r="B358" s="69"/>
      <c r="C358" s="69"/>
      <c r="D358" s="69"/>
      <c r="E358" s="69"/>
      <c r="F358" s="69"/>
      <c r="G358" s="69"/>
      <c r="H358" s="69"/>
      <c r="I358" s="69"/>
      <c r="J358" s="69"/>
      <c r="K358" s="69"/>
      <c r="L358" s="69"/>
      <c r="M358" s="69"/>
      <c r="N358" s="69"/>
      <c r="O358" s="69"/>
      <c r="P358" s="69"/>
      <c r="Q358" s="69"/>
      <c r="R358" s="69"/>
      <c r="S358" s="69"/>
      <c r="T358" s="69"/>
      <c r="U358" s="69"/>
      <c r="V358" s="69"/>
      <c r="W358" s="69"/>
      <c r="X358" s="69"/>
      <c r="Y358" s="69"/>
      <c r="Z358" s="69"/>
      <c r="AA358" s="69"/>
      <c r="AB358" s="69"/>
      <c r="AC358" s="69"/>
      <c r="AD358" s="69"/>
      <c r="AE358" s="69"/>
      <c r="AF358" s="69"/>
    </row>
    <row r="359" spans="1:32" ht="15.75" customHeight="1" x14ac:dyDescent="0.2">
      <c r="A359" s="69"/>
      <c r="B359" s="69"/>
      <c r="C359" s="69"/>
      <c r="D359" s="69"/>
      <c r="E359" s="69"/>
      <c r="F359" s="69"/>
      <c r="G359" s="69"/>
      <c r="H359" s="69"/>
      <c r="I359" s="69"/>
      <c r="J359" s="69"/>
      <c r="K359" s="69"/>
      <c r="L359" s="69"/>
      <c r="M359" s="69"/>
      <c r="N359" s="69"/>
      <c r="O359" s="69"/>
      <c r="P359" s="69"/>
      <c r="Q359" s="69"/>
      <c r="R359" s="69"/>
      <c r="S359" s="69"/>
      <c r="T359" s="69"/>
      <c r="U359" s="69"/>
      <c r="V359" s="69"/>
      <c r="W359" s="69"/>
      <c r="X359" s="69"/>
      <c r="Y359" s="69"/>
      <c r="Z359" s="69"/>
      <c r="AA359" s="69"/>
      <c r="AB359" s="69"/>
      <c r="AC359" s="69"/>
      <c r="AD359" s="69"/>
      <c r="AE359" s="69"/>
      <c r="AF359" s="69"/>
    </row>
    <row r="360" spans="1:32" ht="15.75" customHeight="1" x14ac:dyDescent="0.2">
      <c r="A360" s="69"/>
      <c r="B360" s="69"/>
      <c r="C360" s="69"/>
      <c r="D360" s="69"/>
      <c r="E360" s="69"/>
      <c r="F360" s="69"/>
      <c r="G360" s="69"/>
      <c r="H360" s="69"/>
      <c r="I360" s="69"/>
      <c r="J360" s="69"/>
      <c r="K360" s="69"/>
      <c r="L360" s="69"/>
      <c r="M360" s="69"/>
      <c r="N360" s="69"/>
      <c r="O360" s="69"/>
      <c r="P360" s="69"/>
      <c r="Q360" s="69"/>
      <c r="R360" s="69"/>
      <c r="S360" s="69"/>
      <c r="T360" s="69"/>
      <c r="U360" s="69"/>
      <c r="V360" s="69"/>
      <c r="W360" s="69"/>
      <c r="X360" s="69"/>
      <c r="Y360" s="69"/>
      <c r="Z360" s="69"/>
      <c r="AA360" s="69"/>
      <c r="AB360" s="69"/>
      <c r="AC360" s="69"/>
      <c r="AD360" s="69"/>
      <c r="AE360" s="69"/>
      <c r="AF360" s="69"/>
    </row>
    <row r="361" spans="1:32" ht="15.75" customHeight="1" x14ac:dyDescent="0.2">
      <c r="A361" s="69"/>
      <c r="B361" s="69"/>
      <c r="C361" s="69"/>
      <c r="D361" s="69"/>
      <c r="E361" s="69"/>
      <c r="F361" s="69"/>
      <c r="G361" s="69"/>
      <c r="H361" s="69"/>
      <c r="I361" s="69"/>
      <c r="J361" s="69"/>
      <c r="K361" s="69"/>
      <c r="L361" s="69"/>
      <c r="M361" s="69"/>
      <c r="N361" s="69"/>
      <c r="O361" s="69"/>
      <c r="P361" s="69"/>
      <c r="Q361" s="69"/>
      <c r="R361" s="69"/>
      <c r="S361" s="69"/>
      <c r="T361" s="69"/>
      <c r="U361" s="69"/>
      <c r="V361" s="69"/>
      <c r="W361" s="69"/>
      <c r="X361" s="69"/>
      <c r="Y361" s="69"/>
      <c r="Z361" s="69"/>
      <c r="AA361" s="69"/>
      <c r="AB361" s="69"/>
      <c r="AC361" s="69"/>
      <c r="AD361" s="69"/>
      <c r="AE361" s="69"/>
      <c r="AF361" s="69"/>
    </row>
    <row r="362" spans="1:32" ht="15.75" customHeight="1" x14ac:dyDescent="0.2">
      <c r="A362" s="69"/>
      <c r="B362" s="69"/>
      <c r="C362" s="69"/>
      <c r="D362" s="69"/>
      <c r="E362" s="69"/>
      <c r="F362" s="69"/>
      <c r="G362" s="69"/>
      <c r="H362" s="69"/>
      <c r="I362" s="69"/>
      <c r="J362" s="69"/>
      <c r="K362" s="69"/>
      <c r="L362" s="69"/>
      <c r="M362" s="69"/>
      <c r="N362" s="69"/>
      <c r="O362" s="69"/>
      <c r="P362" s="69"/>
      <c r="Q362" s="69"/>
      <c r="R362" s="69"/>
      <c r="S362" s="69"/>
      <c r="T362" s="69"/>
      <c r="U362" s="69"/>
      <c r="V362" s="69"/>
      <c r="W362" s="69"/>
      <c r="X362" s="69"/>
      <c r="Y362" s="69"/>
      <c r="Z362" s="69"/>
      <c r="AA362" s="69"/>
      <c r="AB362" s="69"/>
      <c r="AC362" s="69"/>
      <c r="AD362" s="69"/>
      <c r="AE362" s="69"/>
      <c r="AF362" s="69"/>
    </row>
    <row r="363" spans="1:32" ht="15.75" customHeight="1" x14ac:dyDescent="0.2">
      <c r="A363" s="69"/>
      <c r="B363" s="69"/>
      <c r="C363" s="69"/>
      <c r="D363" s="69"/>
      <c r="E363" s="69"/>
      <c r="F363" s="69"/>
      <c r="G363" s="69"/>
      <c r="H363" s="69"/>
      <c r="I363" s="69"/>
      <c r="J363" s="69"/>
      <c r="K363" s="69"/>
      <c r="L363" s="69"/>
      <c r="M363" s="69"/>
      <c r="N363" s="69"/>
      <c r="O363" s="69"/>
      <c r="P363" s="69"/>
      <c r="Q363" s="69"/>
      <c r="R363" s="69"/>
      <c r="S363" s="69"/>
      <c r="T363" s="69"/>
      <c r="U363" s="69"/>
      <c r="V363" s="69"/>
      <c r="W363" s="69"/>
      <c r="X363" s="69"/>
      <c r="Y363" s="69"/>
      <c r="Z363" s="69"/>
      <c r="AA363" s="69"/>
      <c r="AB363" s="69"/>
      <c r="AC363" s="69"/>
      <c r="AD363" s="69"/>
      <c r="AE363" s="69"/>
      <c r="AF363" s="69"/>
    </row>
    <row r="364" spans="1:32" ht="15.75" customHeight="1" x14ac:dyDescent="0.2">
      <c r="A364" s="69"/>
      <c r="B364" s="69"/>
      <c r="C364" s="69"/>
      <c r="D364" s="69"/>
      <c r="E364" s="69"/>
      <c r="F364" s="69"/>
      <c r="G364" s="69"/>
      <c r="H364" s="69"/>
      <c r="I364" s="69"/>
      <c r="J364" s="69"/>
      <c r="K364" s="69"/>
      <c r="L364" s="69"/>
      <c r="M364" s="69"/>
      <c r="N364" s="69"/>
      <c r="O364" s="69"/>
      <c r="P364" s="69"/>
      <c r="Q364" s="69"/>
      <c r="R364" s="69"/>
      <c r="S364" s="69"/>
      <c r="T364" s="69"/>
      <c r="U364" s="69"/>
      <c r="V364" s="69"/>
      <c r="W364" s="69"/>
      <c r="X364" s="69"/>
      <c r="Y364" s="69"/>
      <c r="Z364" s="69"/>
      <c r="AA364" s="69"/>
      <c r="AB364" s="69"/>
      <c r="AC364" s="69"/>
      <c r="AD364" s="69"/>
      <c r="AE364" s="69"/>
      <c r="AF364" s="69"/>
    </row>
    <row r="365" spans="1:32" ht="15.75" customHeight="1" x14ac:dyDescent="0.2">
      <c r="A365" s="69"/>
      <c r="B365" s="69"/>
      <c r="C365" s="69"/>
      <c r="D365" s="69"/>
      <c r="E365" s="69"/>
      <c r="F365" s="69"/>
      <c r="G365" s="69"/>
      <c r="H365" s="69"/>
      <c r="I365" s="69"/>
      <c r="J365" s="69"/>
      <c r="K365" s="69"/>
      <c r="L365" s="69"/>
      <c r="M365" s="69"/>
      <c r="N365" s="69"/>
      <c r="O365" s="69"/>
      <c r="P365" s="69"/>
      <c r="Q365" s="69"/>
      <c r="R365" s="69"/>
      <c r="S365" s="69"/>
      <c r="T365" s="69"/>
      <c r="U365" s="69"/>
      <c r="V365" s="69"/>
      <c r="W365" s="69"/>
      <c r="X365" s="69"/>
      <c r="Y365" s="69"/>
      <c r="Z365" s="69"/>
      <c r="AA365" s="69"/>
      <c r="AB365" s="69"/>
      <c r="AC365" s="69"/>
      <c r="AD365" s="69"/>
      <c r="AE365" s="69"/>
      <c r="AF365" s="69"/>
    </row>
    <row r="366" spans="1:32" ht="15.75" customHeight="1" x14ac:dyDescent="0.2">
      <c r="A366" s="69"/>
      <c r="B366" s="69"/>
      <c r="C366" s="69"/>
      <c r="D366" s="69"/>
      <c r="E366" s="69"/>
      <c r="F366" s="69"/>
      <c r="G366" s="69"/>
      <c r="H366" s="69"/>
      <c r="I366" s="69"/>
      <c r="J366" s="69"/>
      <c r="K366" s="69"/>
      <c r="L366" s="69"/>
      <c r="M366" s="69"/>
      <c r="N366" s="69"/>
      <c r="O366" s="69"/>
      <c r="P366" s="69"/>
      <c r="Q366" s="69"/>
      <c r="R366" s="69"/>
      <c r="S366" s="69"/>
      <c r="T366" s="69"/>
      <c r="U366" s="69"/>
      <c r="V366" s="69"/>
      <c r="W366" s="69"/>
      <c r="X366" s="69"/>
      <c r="Y366" s="69"/>
      <c r="Z366" s="69"/>
      <c r="AA366" s="69"/>
      <c r="AB366" s="69"/>
      <c r="AC366" s="69"/>
      <c r="AD366" s="69"/>
      <c r="AE366" s="69"/>
      <c r="AF366" s="69"/>
    </row>
    <row r="367" spans="1:32" ht="15.75" customHeight="1" x14ac:dyDescent="0.2">
      <c r="A367" s="69"/>
      <c r="B367" s="69"/>
      <c r="C367" s="69"/>
      <c r="D367" s="69"/>
      <c r="E367" s="69"/>
      <c r="F367" s="69"/>
      <c r="G367" s="69"/>
      <c r="H367" s="69"/>
      <c r="I367" s="69"/>
      <c r="J367" s="69"/>
      <c r="K367" s="69"/>
      <c r="L367" s="69"/>
      <c r="M367" s="69"/>
      <c r="N367" s="69"/>
      <c r="O367" s="69"/>
      <c r="P367" s="69"/>
      <c r="Q367" s="69"/>
      <c r="R367" s="69"/>
      <c r="S367" s="69"/>
      <c r="T367" s="69"/>
      <c r="U367" s="69"/>
      <c r="V367" s="69"/>
      <c r="W367" s="69"/>
      <c r="X367" s="69"/>
      <c r="Y367" s="69"/>
      <c r="Z367" s="69"/>
      <c r="AA367" s="69"/>
      <c r="AB367" s="69"/>
      <c r="AC367" s="69"/>
      <c r="AD367" s="69"/>
      <c r="AE367" s="69"/>
      <c r="AF367" s="69"/>
    </row>
    <row r="368" spans="1:32" ht="15.75" customHeight="1" x14ac:dyDescent="0.2">
      <c r="A368" s="69"/>
      <c r="B368" s="69"/>
      <c r="C368" s="69"/>
      <c r="D368" s="69"/>
      <c r="E368" s="69"/>
      <c r="F368" s="69"/>
      <c r="G368" s="69"/>
      <c r="H368" s="69"/>
      <c r="I368" s="69"/>
      <c r="J368" s="69"/>
      <c r="K368" s="69"/>
      <c r="L368" s="69"/>
      <c r="M368" s="69"/>
      <c r="N368" s="69"/>
      <c r="O368" s="69"/>
      <c r="P368" s="69"/>
      <c r="Q368" s="69"/>
      <c r="R368" s="69"/>
      <c r="S368" s="69"/>
      <c r="T368" s="69"/>
      <c r="U368" s="69"/>
      <c r="V368" s="69"/>
      <c r="W368" s="69"/>
      <c r="X368" s="69"/>
      <c r="Y368" s="69"/>
      <c r="Z368" s="69"/>
      <c r="AA368" s="69"/>
      <c r="AB368" s="69"/>
      <c r="AC368" s="69"/>
      <c r="AD368" s="69"/>
      <c r="AE368" s="69"/>
      <c r="AF368" s="69"/>
    </row>
    <row r="369" spans="1:32" ht="15.75" customHeight="1" x14ac:dyDescent="0.2">
      <c r="A369" s="69"/>
      <c r="B369" s="69"/>
      <c r="C369" s="69"/>
      <c r="D369" s="69"/>
      <c r="E369" s="69"/>
      <c r="F369" s="69"/>
      <c r="G369" s="69"/>
      <c r="H369" s="69"/>
      <c r="I369" s="69"/>
      <c r="J369" s="69"/>
      <c r="K369" s="69"/>
      <c r="L369" s="69"/>
      <c r="M369" s="69"/>
      <c r="N369" s="69"/>
      <c r="O369" s="69"/>
      <c r="P369" s="69"/>
      <c r="Q369" s="69"/>
      <c r="R369" s="69"/>
      <c r="S369" s="69"/>
      <c r="T369" s="69"/>
      <c r="U369" s="69"/>
      <c r="V369" s="69"/>
      <c r="W369" s="69"/>
      <c r="X369" s="69"/>
      <c r="Y369" s="69"/>
      <c r="Z369" s="69"/>
      <c r="AA369" s="69"/>
      <c r="AB369" s="69"/>
      <c r="AC369" s="69"/>
      <c r="AD369" s="69"/>
      <c r="AE369" s="69"/>
      <c r="AF369" s="69"/>
    </row>
    <row r="370" spans="1:32" ht="15.75" customHeight="1" x14ac:dyDescent="0.2">
      <c r="A370" s="69"/>
      <c r="B370" s="69"/>
      <c r="C370" s="69"/>
      <c r="D370" s="69"/>
      <c r="E370" s="69"/>
      <c r="F370" s="69"/>
      <c r="G370" s="69"/>
      <c r="H370" s="69"/>
      <c r="I370" s="69"/>
      <c r="J370" s="69"/>
      <c r="K370" s="69"/>
      <c r="L370" s="69"/>
      <c r="M370" s="69"/>
      <c r="N370" s="69"/>
      <c r="O370" s="69"/>
      <c r="P370" s="69"/>
      <c r="Q370" s="69"/>
      <c r="R370" s="69"/>
      <c r="S370" s="69"/>
      <c r="T370" s="69"/>
      <c r="U370" s="69"/>
      <c r="V370" s="69"/>
      <c r="W370" s="69"/>
      <c r="X370" s="69"/>
      <c r="Y370" s="69"/>
      <c r="Z370" s="69"/>
      <c r="AA370" s="69"/>
      <c r="AB370" s="69"/>
      <c r="AC370" s="69"/>
      <c r="AD370" s="69"/>
      <c r="AE370" s="69"/>
      <c r="AF370" s="69"/>
    </row>
    <row r="371" spans="1:32" ht="15.75" customHeight="1" x14ac:dyDescent="0.2">
      <c r="A371" s="69"/>
      <c r="B371" s="69"/>
      <c r="C371" s="69"/>
      <c r="D371" s="69"/>
      <c r="E371" s="69"/>
      <c r="F371" s="69"/>
      <c r="G371" s="69"/>
      <c r="H371" s="69"/>
      <c r="I371" s="69"/>
      <c r="J371" s="69"/>
      <c r="K371" s="69"/>
      <c r="L371" s="69"/>
      <c r="M371" s="69"/>
      <c r="N371" s="69"/>
      <c r="O371" s="69"/>
      <c r="P371" s="69"/>
      <c r="Q371" s="69"/>
      <c r="R371" s="69"/>
      <c r="S371" s="69"/>
      <c r="T371" s="69"/>
      <c r="U371" s="69"/>
      <c r="V371" s="69"/>
      <c r="W371" s="69"/>
      <c r="X371" s="69"/>
      <c r="Y371" s="69"/>
      <c r="Z371" s="69"/>
      <c r="AA371" s="69"/>
      <c r="AB371" s="69"/>
      <c r="AC371" s="69"/>
      <c r="AD371" s="69"/>
      <c r="AE371" s="69"/>
      <c r="AF371" s="69"/>
    </row>
    <row r="372" spans="1:32" ht="15.75" customHeight="1" x14ac:dyDescent="0.2">
      <c r="A372" s="69"/>
      <c r="B372" s="69"/>
      <c r="C372" s="69"/>
      <c r="D372" s="69"/>
      <c r="E372" s="69"/>
      <c r="F372" s="69"/>
      <c r="G372" s="69"/>
      <c r="H372" s="69"/>
      <c r="I372" s="69"/>
      <c r="J372" s="69"/>
      <c r="K372" s="69"/>
      <c r="L372" s="69"/>
      <c r="M372" s="69"/>
      <c r="N372" s="69"/>
      <c r="O372" s="69"/>
      <c r="P372" s="69"/>
      <c r="Q372" s="69"/>
      <c r="R372" s="69"/>
      <c r="S372" s="69"/>
      <c r="T372" s="69"/>
      <c r="U372" s="69"/>
      <c r="V372" s="69"/>
      <c r="W372" s="69"/>
      <c r="X372" s="69"/>
      <c r="Y372" s="69"/>
      <c r="Z372" s="69"/>
      <c r="AA372" s="69"/>
      <c r="AB372" s="69"/>
      <c r="AC372" s="69"/>
      <c r="AD372" s="69"/>
      <c r="AE372" s="69"/>
      <c r="AF372" s="69"/>
    </row>
    <row r="373" spans="1:32" ht="15.75" customHeight="1" x14ac:dyDescent="0.2">
      <c r="A373" s="69"/>
      <c r="B373" s="69"/>
      <c r="C373" s="69"/>
      <c r="D373" s="69"/>
      <c r="E373" s="69"/>
      <c r="F373" s="69"/>
      <c r="G373" s="69"/>
      <c r="H373" s="69"/>
      <c r="I373" s="69"/>
      <c r="J373" s="69"/>
      <c r="K373" s="69"/>
      <c r="L373" s="69"/>
      <c r="M373" s="69"/>
      <c r="N373" s="69"/>
      <c r="O373" s="69"/>
      <c r="P373" s="69"/>
      <c r="Q373" s="69"/>
      <c r="R373" s="69"/>
      <c r="S373" s="69"/>
      <c r="T373" s="69"/>
      <c r="U373" s="69"/>
      <c r="V373" s="69"/>
      <c r="W373" s="69"/>
      <c r="X373" s="69"/>
      <c r="Y373" s="69"/>
      <c r="Z373" s="69"/>
      <c r="AA373" s="69"/>
      <c r="AB373" s="69"/>
      <c r="AC373" s="69"/>
      <c r="AD373" s="69"/>
      <c r="AE373" s="69"/>
      <c r="AF373" s="69"/>
    </row>
    <row r="374" spans="1:32" ht="15.75" customHeight="1" x14ac:dyDescent="0.2">
      <c r="A374" s="69"/>
      <c r="B374" s="69"/>
      <c r="C374" s="69"/>
      <c r="D374" s="69"/>
      <c r="E374" s="69"/>
      <c r="F374" s="69"/>
      <c r="G374" s="69"/>
      <c r="H374" s="69"/>
      <c r="I374" s="69"/>
      <c r="J374" s="69"/>
      <c r="K374" s="69"/>
      <c r="L374" s="69"/>
      <c r="M374" s="69"/>
      <c r="N374" s="69"/>
      <c r="O374" s="69"/>
      <c r="P374" s="69"/>
      <c r="Q374" s="69"/>
      <c r="R374" s="69"/>
      <c r="S374" s="69"/>
      <c r="T374" s="69"/>
      <c r="U374" s="69"/>
      <c r="V374" s="69"/>
      <c r="W374" s="69"/>
      <c r="X374" s="69"/>
      <c r="Y374" s="69"/>
      <c r="Z374" s="69"/>
      <c r="AA374" s="69"/>
      <c r="AB374" s="69"/>
      <c r="AC374" s="69"/>
      <c r="AD374" s="69"/>
      <c r="AE374" s="69"/>
      <c r="AF374" s="69"/>
    </row>
    <row r="375" spans="1:32" ht="15.75" customHeight="1" x14ac:dyDescent="0.2">
      <c r="A375" s="69"/>
      <c r="B375" s="69"/>
      <c r="C375" s="69"/>
      <c r="D375" s="69"/>
      <c r="E375" s="69"/>
      <c r="F375" s="69"/>
      <c r="G375" s="69"/>
      <c r="H375" s="69"/>
      <c r="I375" s="69"/>
      <c r="J375" s="69"/>
      <c r="K375" s="69"/>
      <c r="L375" s="69"/>
      <c r="M375" s="69"/>
      <c r="N375" s="69"/>
      <c r="O375" s="69"/>
      <c r="P375" s="69"/>
      <c r="Q375" s="69"/>
      <c r="R375" s="69"/>
      <c r="S375" s="69"/>
      <c r="T375" s="69"/>
      <c r="U375" s="69"/>
      <c r="V375" s="69"/>
      <c r="W375" s="69"/>
      <c r="X375" s="69"/>
      <c r="Y375" s="69"/>
      <c r="Z375" s="69"/>
      <c r="AA375" s="69"/>
      <c r="AB375" s="69"/>
      <c r="AC375" s="69"/>
      <c r="AD375" s="69"/>
      <c r="AE375" s="69"/>
      <c r="AF375" s="69"/>
    </row>
    <row r="376" spans="1:32" ht="15.75" customHeight="1" x14ac:dyDescent="0.2">
      <c r="A376" s="69"/>
      <c r="B376" s="69"/>
      <c r="C376" s="69"/>
      <c r="D376" s="69"/>
      <c r="E376" s="69"/>
      <c r="F376" s="69"/>
      <c r="G376" s="69"/>
      <c r="H376" s="69"/>
      <c r="I376" s="69"/>
      <c r="J376" s="69"/>
      <c r="K376" s="69"/>
      <c r="L376" s="69"/>
      <c r="M376" s="69"/>
      <c r="N376" s="69"/>
      <c r="O376" s="69"/>
      <c r="P376" s="69"/>
      <c r="Q376" s="69"/>
      <c r="R376" s="69"/>
      <c r="S376" s="69"/>
      <c r="T376" s="69"/>
      <c r="U376" s="69"/>
      <c r="V376" s="69"/>
      <c r="W376" s="69"/>
      <c r="X376" s="69"/>
      <c r="Y376" s="69"/>
      <c r="Z376" s="69"/>
      <c r="AA376" s="69"/>
      <c r="AB376" s="69"/>
      <c r="AC376" s="69"/>
      <c r="AD376" s="69"/>
      <c r="AE376" s="69"/>
      <c r="AF376" s="69"/>
    </row>
    <row r="377" spans="1:32" ht="15.75" customHeight="1" x14ac:dyDescent="0.2">
      <c r="A377" s="69"/>
      <c r="B377" s="69"/>
      <c r="C377" s="69"/>
      <c r="D377" s="69"/>
      <c r="E377" s="69"/>
      <c r="F377" s="69"/>
      <c r="G377" s="69"/>
      <c r="H377" s="69"/>
      <c r="I377" s="69"/>
      <c r="J377" s="69"/>
      <c r="K377" s="69"/>
      <c r="L377" s="69"/>
      <c r="M377" s="69"/>
      <c r="N377" s="69"/>
      <c r="O377" s="69"/>
      <c r="P377" s="69"/>
      <c r="Q377" s="69"/>
      <c r="R377" s="69"/>
      <c r="S377" s="69"/>
      <c r="T377" s="69"/>
      <c r="U377" s="69"/>
      <c r="V377" s="69"/>
      <c r="W377" s="69"/>
      <c r="X377" s="69"/>
      <c r="Y377" s="69"/>
      <c r="Z377" s="69"/>
      <c r="AA377" s="69"/>
      <c r="AB377" s="69"/>
      <c r="AC377" s="69"/>
      <c r="AD377" s="69"/>
      <c r="AE377" s="69"/>
      <c r="AF377" s="69"/>
    </row>
    <row r="378" spans="1:32" ht="15.75" customHeight="1" x14ac:dyDescent="0.2">
      <c r="A378" s="69"/>
      <c r="B378" s="69"/>
      <c r="C378" s="69"/>
      <c r="D378" s="69"/>
      <c r="E378" s="69"/>
      <c r="F378" s="69"/>
      <c r="G378" s="69"/>
      <c r="H378" s="69"/>
      <c r="I378" s="69"/>
      <c r="J378" s="69"/>
      <c r="K378" s="69"/>
      <c r="L378" s="69"/>
      <c r="M378" s="69"/>
      <c r="N378" s="69"/>
      <c r="O378" s="69"/>
      <c r="P378" s="69"/>
      <c r="Q378" s="69"/>
      <c r="R378" s="69"/>
      <c r="S378" s="69"/>
      <c r="T378" s="69"/>
      <c r="U378" s="69"/>
      <c r="V378" s="69"/>
      <c r="W378" s="69"/>
      <c r="X378" s="69"/>
      <c r="Y378" s="69"/>
      <c r="Z378" s="69"/>
      <c r="AA378" s="69"/>
      <c r="AB378" s="69"/>
      <c r="AC378" s="69"/>
      <c r="AD378" s="69"/>
      <c r="AE378" s="69"/>
      <c r="AF378" s="69"/>
    </row>
    <row r="379" spans="1:32" ht="15.75" customHeight="1" x14ac:dyDescent="0.2">
      <c r="A379" s="69"/>
      <c r="B379" s="69"/>
      <c r="C379" s="69"/>
      <c r="D379" s="69"/>
      <c r="E379" s="69"/>
      <c r="F379" s="69"/>
      <c r="G379" s="69"/>
      <c r="H379" s="69"/>
      <c r="I379" s="69"/>
      <c r="J379" s="69"/>
      <c r="K379" s="69"/>
      <c r="L379" s="69"/>
      <c r="M379" s="69"/>
      <c r="N379" s="69"/>
      <c r="O379" s="69"/>
      <c r="P379" s="69"/>
      <c r="Q379" s="69"/>
      <c r="R379" s="69"/>
      <c r="S379" s="69"/>
      <c r="T379" s="69"/>
      <c r="U379" s="69"/>
      <c r="V379" s="69"/>
      <c r="W379" s="69"/>
      <c r="X379" s="69"/>
      <c r="Y379" s="69"/>
      <c r="Z379" s="69"/>
      <c r="AA379" s="69"/>
      <c r="AB379" s="69"/>
      <c r="AC379" s="69"/>
      <c r="AD379" s="69"/>
      <c r="AE379" s="69"/>
      <c r="AF379" s="69"/>
    </row>
    <row r="380" spans="1:32" ht="15.75" customHeight="1" x14ac:dyDescent="0.2">
      <c r="A380" s="69"/>
      <c r="B380" s="69"/>
      <c r="C380" s="69"/>
      <c r="D380" s="69"/>
      <c r="E380" s="69"/>
      <c r="F380" s="69"/>
      <c r="G380" s="69"/>
      <c r="H380" s="69"/>
      <c r="I380" s="69"/>
      <c r="J380" s="69"/>
      <c r="K380" s="69"/>
      <c r="L380" s="69"/>
      <c r="M380" s="69"/>
      <c r="N380" s="69"/>
      <c r="O380" s="69"/>
      <c r="P380" s="69"/>
      <c r="Q380" s="69"/>
      <c r="R380" s="69"/>
      <c r="S380" s="69"/>
      <c r="T380" s="69"/>
      <c r="U380" s="69"/>
      <c r="V380" s="69"/>
      <c r="W380" s="69"/>
      <c r="X380" s="69"/>
      <c r="Y380" s="69"/>
      <c r="Z380" s="69"/>
      <c r="AA380" s="69"/>
      <c r="AB380" s="69"/>
      <c r="AC380" s="69"/>
      <c r="AD380" s="69"/>
      <c r="AE380" s="69"/>
      <c r="AF380" s="69"/>
    </row>
    <row r="381" spans="1:32" ht="15.75" customHeight="1" x14ac:dyDescent="0.2">
      <c r="A381" s="69"/>
      <c r="B381" s="69"/>
      <c r="C381" s="69"/>
      <c r="D381" s="69"/>
      <c r="E381" s="69"/>
      <c r="F381" s="69"/>
      <c r="G381" s="69"/>
      <c r="H381" s="69"/>
      <c r="I381" s="69"/>
      <c r="J381" s="69"/>
      <c r="K381" s="69"/>
      <c r="L381" s="69"/>
      <c r="M381" s="69"/>
      <c r="N381" s="69"/>
      <c r="O381" s="69"/>
      <c r="P381" s="69"/>
      <c r="Q381" s="69"/>
      <c r="R381" s="69"/>
      <c r="S381" s="69"/>
      <c r="T381" s="69"/>
      <c r="U381" s="69"/>
      <c r="V381" s="69"/>
      <c r="W381" s="69"/>
      <c r="X381" s="69"/>
      <c r="Y381" s="69"/>
      <c r="Z381" s="69"/>
      <c r="AA381" s="69"/>
      <c r="AB381" s="69"/>
      <c r="AC381" s="69"/>
      <c r="AD381" s="69"/>
      <c r="AE381" s="69"/>
      <c r="AF381" s="69"/>
    </row>
    <row r="382" spans="1:32" ht="15.75" customHeight="1" x14ac:dyDescent="0.2">
      <c r="A382" s="69"/>
      <c r="B382" s="69"/>
      <c r="C382" s="69"/>
      <c r="D382" s="69"/>
      <c r="E382" s="69"/>
      <c r="F382" s="69"/>
      <c r="G382" s="69"/>
      <c r="H382" s="69"/>
      <c r="I382" s="69"/>
      <c r="J382" s="69"/>
      <c r="K382" s="69"/>
      <c r="L382" s="69"/>
      <c r="M382" s="69"/>
      <c r="N382" s="69"/>
      <c r="O382" s="69"/>
      <c r="P382" s="69"/>
      <c r="Q382" s="69"/>
      <c r="R382" s="69"/>
      <c r="S382" s="69"/>
      <c r="T382" s="69"/>
      <c r="U382" s="69"/>
      <c r="V382" s="69"/>
      <c r="W382" s="69"/>
      <c r="X382" s="69"/>
      <c r="Y382" s="69"/>
      <c r="Z382" s="69"/>
      <c r="AA382" s="69"/>
      <c r="AB382" s="69"/>
      <c r="AC382" s="69"/>
      <c r="AD382" s="69"/>
      <c r="AE382" s="69"/>
      <c r="AF382" s="69"/>
    </row>
    <row r="383" spans="1:32" ht="15.75" customHeight="1" x14ac:dyDescent="0.2">
      <c r="A383" s="69"/>
      <c r="B383" s="69"/>
      <c r="C383" s="69"/>
      <c r="D383" s="69"/>
      <c r="E383" s="69"/>
      <c r="F383" s="69"/>
      <c r="G383" s="69"/>
      <c r="H383" s="69"/>
      <c r="I383" s="69"/>
      <c r="J383" s="69"/>
      <c r="K383" s="69"/>
      <c r="L383" s="69"/>
      <c r="M383" s="69"/>
      <c r="N383" s="69"/>
      <c r="O383" s="69"/>
      <c r="P383" s="69"/>
      <c r="Q383" s="69"/>
      <c r="R383" s="69"/>
      <c r="S383" s="69"/>
      <c r="T383" s="69"/>
      <c r="U383" s="69"/>
      <c r="V383" s="69"/>
      <c r="W383" s="69"/>
      <c r="X383" s="69"/>
      <c r="Y383" s="69"/>
      <c r="Z383" s="69"/>
      <c r="AA383" s="69"/>
      <c r="AB383" s="69"/>
      <c r="AC383" s="69"/>
      <c r="AD383" s="69"/>
      <c r="AE383" s="69"/>
      <c r="AF383" s="69"/>
    </row>
    <row r="384" spans="1:32" ht="15.75" customHeight="1" x14ac:dyDescent="0.2">
      <c r="A384" s="69"/>
      <c r="B384" s="69"/>
      <c r="C384" s="69"/>
      <c r="D384" s="69"/>
      <c r="E384" s="69"/>
      <c r="F384" s="69"/>
      <c r="G384" s="69"/>
      <c r="H384" s="69"/>
      <c r="I384" s="69"/>
      <c r="J384" s="69"/>
      <c r="K384" s="69"/>
      <c r="L384" s="69"/>
      <c r="M384" s="69"/>
      <c r="N384" s="69"/>
      <c r="O384" s="69"/>
      <c r="P384" s="69"/>
      <c r="Q384" s="69"/>
      <c r="R384" s="69"/>
      <c r="S384" s="69"/>
      <c r="T384" s="69"/>
      <c r="U384" s="69"/>
      <c r="V384" s="69"/>
      <c r="W384" s="69"/>
      <c r="X384" s="69"/>
      <c r="Y384" s="69"/>
      <c r="Z384" s="69"/>
      <c r="AA384" s="69"/>
      <c r="AB384" s="69"/>
      <c r="AC384" s="69"/>
      <c r="AD384" s="69"/>
      <c r="AE384" s="69"/>
      <c r="AF384" s="69"/>
    </row>
    <row r="385" spans="1:32" ht="15.75" customHeight="1" x14ac:dyDescent="0.2">
      <c r="A385" s="69"/>
      <c r="B385" s="69"/>
      <c r="C385" s="69"/>
      <c r="D385" s="69"/>
      <c r="E385" s="69"/>
      <c r="F385" s="69"/>
      <c r="G385" s="69"/>
      <c r="H385" s="69"/>
      <c r="I385" s="69"/>
      <c r="J385" s="69"/>
      <c r="K385" s="69"/>
      <c r="L385" s="69"/>
      <c r="M385" s="69"/>
      <c r="N385" s="69"/>
      <c r="O385" s="69"/>
      <c r="P385" s="69"/>
      <c r="Q385" s="69"/>
      <c r="R385" s="69"/>
      <c r="S385" s="69"/>
      <c r="T385" s="69"/>
      <c r="U385" s="69"/>
      <c r="V385" s="69"/>
      <c r="W385" s="69"/>
      <c r="X385" s="69"/>
      <c r="Y385" s="69"/>
      <c r="Z385" s="69"/>
      <c r="AA385" s="69"/>
      <c r="AB385" s="69"/>
      <c r="AC385" s="69"/>
      <c r="AD385" s="69"/>
      <c r="AE385" s="69"/>
      <c r="AF385" s="69"/>
    </row>
    <row r="386" spans="1:32" ht="15.75" customHeight="1" x14ac:dyDescent="0.2">
      <c r="A386" s="69"/>
      <c r="B386" s="69"/>
      <c r="C386" s="69"/>
      <c r="D386" s="69"/>
      <c r="E386" s="69"/>
      <c r="F386" s="69"/>
      <c r="G386" s="69"/>
      <c r="H386" s="69"/>
      <c r="I386" s="69"/>
      <c r="J386" s="69"/>
      <c r="K386" s="69"/>
      <c r="L386" s="69"/>
      <c r="M386" s="69"/>
      <c r="N386" s="69"/>
      <c r="O386" s="69"/>
      <c r="P386" s="69"/>
      <c r="Q386" s="69"/>
      <c r="R386" s="69"/>
      <c r="S386" s="69"/>
      <c r="T386" s="69"/>
      <c r="U386" s="69"/>
      <c r="V386" s="69"/>
      <c r="W386" s="69"/>
      <c r="X386" s="69"/>
      <c r="Y386" s="69"/>
      <c r="Z386" s="69"/>
      <c r="AA386" s="69"/>
      <c r="AB386" s="69"/>
      <c r="AC386" s="69"/>
      <c r="AD386" s="69"/>
      <c r="AE386" s="69"/>
      <c r="AF386" s="69"/>
    </row>
    <row r="387" spans="1:32" ht="15.75" customHeight="1" x14ac:dyDescent="0.2">
      <c r="A387" s="69"/>
      <c r="B387" s="69"/>
      <c r="C387" s="69"/>
      <c r="D387" s="69"/>
      <c r="E387" s="69"/>
      <c r="F387" s="69"/>
      <c r="G387" s="69"/>
      <c r="H387" s="69"/>
      <c r="I387" s="69"/>
      <c r="J387" s="69"/>
      <c r="K387" s="69"/>
      <c r="L387" s="69"/>
      <c r="M387" s="69"/>
      <c r="N387" s="69"/>
      <c r="O387" s="69"/>
      <c r="P387" s="69"/>
      <c r="Q387" s="69"/>
      <c r="R387" s="69"/>
      <c r="S387" s="69"/>
      <c r="T387" s="69"/>
      <c r="U387" s="69"/>
      <c r="V387" s="69"/>
      <c r="W387" s="69"/>
      <c r="X387" s="69"/>
      <c r="Y387" s="69"/>
      <c r="Z387" s="69"/>
      <c r="AA387" s="69"/>
      <c r="AB387" s="69"/>
      <c r="AC387" s="69"/>
      <c r="AD387" s="69"/>
      <c r="AE387" s="69"/>
      <c r="AF387" s="69"/>
    </row>
    <row r="388" spans="1:32" ht="15.75" customHeight="1" x14ac:dyDescent="0.2">
      <c r="A388" s="69"/>
      <c r="B388" s="69"/>
      <c r="C388" s="69"/>
      <c r="D388" s="69"/>
      <c r="E388" s="69"/>
      <c r="F388" s="69"/>
      <c r="G388" s="69"/>
      <c r="H388" s="69"/>
      <c r="I388" s="69"/>
      <c r="J388" s="69"/>
      <c r="K388" s="69"/>
      <c r="L388" s="69"/>
      <c r="M388" s="69"/>
      <c r="N388" s="69"/>
      <c r="O388" s="69"/>
      <c r="P388" s="69"/>
      <c r="Q388" s="69"/>
      <c r="R388" s="69"/>
      <c r="S388" s="69"/>
      <c r="T388" s="69"/>
      <c r="U388" s="69"/>
      <c r="V388" s="69"/>
      <c r="W388" s="69"/>
      <c r="X388" s="69"/>
      <c r="Y388" s="69"/>
      <c r="Z388" s="69"/>
      <c r="AA388" s="69"/>
      <c r="AB388" s="69"/>
      <c r="AC388" s="69"/>
      <c r="AD388" s="69"/>
      <c r="AE388" s="69"/>
      <c r="AF388" s="69"/>
    </row>
    <row r="389" spans="1:32" ht="15.75" customHeight="1" x14ac:dyDescent="0.2">
      <c r="A389" s="69"/>
      <c r="B389" s="69"/>
      <c r="C389" s="69"/>
      <c r="D389" s="69"/>
      <c r="E389" s="69"/>
      <c r="F389" s="69"/>
      <c r="G389" s="69"/>
      <c r="H389" s="69"/>
      <c r="I389" s="69"/>
      <c r="J389" s="69"/>
      <c r="K389" s="69"/>
      <c r="L389" s="69"/>
      <c r="M389" s="69"/>
      <c r="N389" s="69"/>
      <c r="O389" s="69"/>
      <c r="P389" s="69"/>
      <c r="Q389" s="69"/>
      <c r="R389" s="69"/>
      <c r="S389" s="69"/>
      <c r="T389" s="69"/>
      <c r="U389" s="69"/>
      <c r="V389" s="69"/>
      <c r="W389" s="69"/>
      <c r="X389" s="69"/>
      <c r="Y389" s="69"/>
      <c r="Z389" s="69"/>
      <c r="AA389" s="69"/>
      <c r="AB389" s="69"/>
      <c r="AC389" s="69"/>
      <c r="AD389" s="69"/>
      <c r="AE389" s="69"/>
      <c r="AF389" s="69"/>
    </row>
    <row r="390" spans="1:32" ht="15.75" customHeight="1" x14ac:dyDescent="0.2">
      <c r="A390" s="69"/>
      <c r="B390" s="69"/>
      <c r="C390" s="69"/>
      <c r="D390" s="69"/>
      <c r="E390" s="69"/>
      <c r="F390" s="69"/>
      <c r="G390" s="69"/>
      <c r="H390" s="69"/>
      <c r="I390" s="69"/>
      <c r="J390" s="69"/>
      <c r="K390" s="69"/>
      <c r="L390" s="69"/>
      <c r="M390" s="69"/>
      <c r="N390" s="69"/>
      <c r="O390" s="69"/>
      <c r="P390" s="69"/>
      <c r="Q390" s="69"/>
      <c r="R390" s="69"/>
      <c r="S390" s="69"/>
      <c r="T390" s="69"/>
      <c r="U390" s="69"/>
      <c r="V390" s="69"/>
      <c r="W390" s="69"/>
      <c r="X390" s="69"/>
      <c r="Y390" s="69"/>
      <c r="Z390" s="69"/>
      <c r="AA390" s="69"/>
      <c r="AB390" s="69"/>
      <c r="AC390" s="69"/>
      <c r="AD390" s="69"/>
      <c r="AE390" s="69"/>
      <c r="AF390" s="69"/>
    </row>
    <row r="391" spans="1:32" ht="15.75" customHeight="1" x14ac:dyDescent="0.2">
      <c r="A391" s="69"/>
      <c r="B391" s="69"/>
      <c r="C391" s="69"/>
      <c r="D391" s="69"/>
      <c r="E391" s="69"/>
      <c r="F391" s="69"/>
      <c r="G391" s="69"/>
      <c r="H391" s="69"/>
      <c r="I391" s="69"/>
      <c r="J391" s="69"/>
      <c r="K391" s="69"/>
      <c r="L391" s="69"/>
      <c r="M391" s="69"/>
      <c r="N391" s="69"/>
      <c r="O391" s="69"/>
      <c r="P391" s="69"/>
      <c r="Q391" s="69"/>
      <c r="R391" s="69"/>
      <c r="S391" s="69"/>
      <c r="T391" s="69"/>
      <c r="U391" s="69"/>
      <c r="V391" s="69"/>
      <c r="W391" s="69"/>
      <c r="X391" s="69"/>
      <c r="Y391" s="69"/>
      <c r="Z391" s="69"/>
      <c r="AA391" s="69"/>
      <c r="AB391" s="69"/>
      <c r="AC391" s="69"/>
      <c r="AD391" s="69"/>
      <c r="AE391" s="69"/>
      <c r="AF391" s="69"/>
    </row>
    <row r="392" spans="1:32" ht="15.75" customHeight="1" x14ac:dyDescent="0.2">
      <c r="A392" s="69"/>
      <c r="B392" s="69"/>
      <c r="C392" s="69"/>
      <c r="D392" s="69"/>
      <c r="E392" s="69"/>
      <c r="F392" s="69"/>
      <c r="G392" s="69"/>
      <c r="H392" s="69"/>
      <c r="I392" s="69"/>
      <c r="J392" s="69"/>
      <c r="K392" s="69"/>
      <c r="L392" s="69"/>
      <c r="M392" s="69"/>
      <c r="N392" s="69"/>
      <c r="O392" s="69"/>
      <c r="P392" s="69"/>
      <c r="Q392" s="69"/>
      <c r="R392" s="69"/>
      <c r="S392" s="69"/>
      <c r="T392" s="69"/>
      <c r="U392" s="69"/>
      <c r="V392" s="69"/>
      <c r="W392" s="69"/>
      <c r="X392" s="69"/>
      <c r="Y392" s="69"/>
      <c r="Z392" s="69"/>
      <c r="AA392" s="69"/>
      <c r="AB392" s="69"/>
      <c r="AC392" s="69"/>
      <c r="AD392" s="69"/>
      <c r="AE392" s="69"/>
      <c r="AF392" s="69"/>
    </row>
    <row r="393" spans="1:32" ht="15.75" customHeight="1" x14ac:dyDescent="0.2">
      <c r="A393" s="69"/>
      <c r="B393" s="69"/>
      <c r="C393" s="69"/>
      <c r="D393" s="69"/>
      <c r="E393" s="69"/>
      <c r="F393" s="69"/>
      <c r="G393" s="69"/>
      <c r="H393" s="69"/>
      <c r="I393" s="69"/>
      <c r="J393" s="69"/>
      <c r="K393" s="69"/>
      <c r="L393" s="69"/>
      <c r="M393" s="69"/>
      <c r="N393" s="69"/>
      <c r="O393" s="69"/>
      <c r="P393" s="69"/>
      <c r="Q393" s="69"/>
      <c r="R393" s="69"/>
      <c r="S393" s="69"/>
      <c r="T393" s="69"/>
      <c r="U393" s="69"/>
      <c r="V393" s="69"/>
      <c r="W393" s="69"/>
      <c r="X393" s="69"/>
      <c r="Y393" s="69"/>
      <c r="Z393" s="69"/>
      <c r="AA393" s="69"/>
      <c r="AB393" s="69"/>
      <c r="AC393" s="69"/>
      <c r="AD393" s="69"/>
      <c r="AE393" s="69"/>
      <c r="AF393" s="69"/>
    </row>
    <row r="394" spans="1:32" ht="15.75" customHeight="1" x14ac:dyDescent="0.2">
      <c r="A394" s="69"/>
      <c r="B394" s="69"/>
      <c r="C394" s="69"/>
      <c r="D394" s="69"/>
      <c r="E394" s="69"/>
      <c r="F394" s="69"/>
      <c r="G394" s="69"/>
      <c r="H394" s="69"/>
      <c r="I394" s="69"/>
      <c r="J394" s="69"/>
      <c r="K394" s="69"/>
      <c r="L394" s="69"/>
      <c r="M394" s="69"/>
      <c r="N394" s="69"/>
      <c r="O394" s="69"/>
      <c r="P394" s="69"/>
      <c r="Q394" s="69"/>
      <c r="R394" s="69"/>
      <c r="S394" s="69"/>
      <c r="T394" s="69"/>
      <c r="U394" s="69"/>
      <c r="V394" s="69"/>
      <c r="W394" s="69"/>
      <c r="X394" s="69"/>
      <c r="Y394" s="69"/>
      <c r="Z394" s="69"/>
      <c r="AA394" s="69"/>
      <c r="AB394" s="69"/>
      <c r="AC394" s="69"/>
      <c r="AD394" s="69"/>
      <c r="AE394" s="69"/>
      <c r="AF394" s="69"/>
    </row>
    <row r="395" spans="1:32" ht="15.75" customHeight="1" x14ac:dyDescent="0.2">
      <c r="A395" s="69"/>
      <c r="B395" s="69"/>
      <c r="C395" s="69"/>
      <c r="D395" s="69"/>
      <c r="E395" s="69"/>
      <c r="F395" s="69"/>
      <c r="G395" s="69"/>
      <c r="H395" s="69"/>
      <c r="I395" s="69"/>
      <c r="J395" s="69"/>
      <c r="K395" s="69"/>
      <c r="L395" s="69"/>
      <c r="M395" s="69"/>
      <c r="N395" s="69"/>
      <c r="O395" s="69"/>
      <c r="P395" s="69"/>
      <c r="Q395" s="69"/>
      <c r="R395" s="69"/>
      <c r="S395" s="69"/>
      <c r="T395" s="69"/>
      <c r="U395" s="69"/>
      <c r="V395" s="69"/>
      <c r="W395" s="69"/>
      <c r="X395" s="69"/>
      <c r="Y395" s="69"/>
      <c r="Z395" s="69"/>
      <c r="AA395" s="69"/>
      <c r="AB395" s="69"/>
      <c r="AC395" s="69"/>
      <c r="AD395" s="69"/>
      <c r="AE395" s="69"/>
      <c r="AF395" s="69"/>
    </row>
    <row r="396" spans="1:32" ht="15.75" customHeight="1" x14ac:dyDescent="0.2">
      <c r="A396" s="69"/>
      <c r="B396" s="69"/>
      <c r="C396" s="69"/>
      <c r="D396" s="69"/>
      <c r="E396" s="69"/>
      <c r="F396" s="69"/>
      <c r="G396" s="69"/>
      <c r="H396" s="69"/>
      <c r="I396" s="69"/>
      <c r="J396" s="69"/>
      <c r="K396" s="69"/>
      <c r="L396" s="69"/>
      <c r="M396" s="69"/>
      <c r="N396" s="69"/>
      <c r="O396" s="69"/>
      <c r="P396" s="69"/>
      <c r="Q396" s="69"/>
      <c r="R396" s="69"/>
      <c r="S396" s="69"/>
      <c r="T396" s="69"/>
      <c r="U396" s="69"/>
      <c r="V396" s="69"/>
      <c r="W396" s="69"/>
      <c r="X396" s="69"/>
      <c r="Y396" s="69"/>
      <c r="Z396" s="69"/>
      <c r="AA396" s="69"/>
      <c r="AB396" s="69"/>
      <c r="AC396" s="69"/>
      <c r="AD396" s="69"/>
      <c r="AE396" s="69"/>
      <c r="AF396" s="69"/>
    </row>
    <row r="397" spans="1:32" ht="15.75" customHeight="1" x14ac:dyDescent="0.2">
      <c r="A397" s="69"/>
      <c r="B397" s="69"/>
      <c r="C397" s="69"/>
      <c r="D397" s="69"/>
      <c r="E397" s="69"/>
      <c r="F397" s="69"/>
      <c r="G397" s="69"/>
      <c r="H397" s="69"/>
      <c r="I397" s="69"/>
      <c r="J397" s="69"/>
      <c r="K397" s="69"/>
      <c r="L397" s="69"/>
      <c r="M397" s="69"/>
      <c r="N397" s="69"/>
      <c r="O397" s="69"/>
      <c r="P397" s="69"/>
      <c r="Q397" s="69"/>
      <c r="R397" s="69"/>
      <c r="S397" s="69"/>
      <c r="T397" s="69"/>
      <c r="U397" s="69"/>
      <c r="V397" s="69"/>
      <c r="W397" s="69"/>
      <c r="X397" s="69"/>
      <c r="Y397" s="69"/>
      <c r="Z397" s="69"/>
      <c r="AA397" s="69"/>
      <c r="AB397" s="69"/>
      <c r="AC397" s="69"/>
      <c r="AD397" s="69"/>
      <c r="AE397" s="69"/>
      <c r="AF397" s="69"/>
    </row>
    <row r="398" spans="1:32" ht="15.75" customHeight="1" x14ac:dyDescent="0.2">
      <c r="A398" s="69"/>
      <c r="B398" s="69"/>
      <c r="C398" s="69"/>
      <c r="D398" s="69"/>
      <c r="E398" s="69"/>
      <c r="F398" s="69"/>
      <c r="G398" s="69"/>
      <c r="H398" s="69"/>
      <c r="I398" s="69"/>
      <c r="J398" s="69"/>
      <c r="K398" s="69"/>
      <c r="L398" s="69"/>
      <c r="M398" s="69"/>
      <c r="N398" s="69"/>
      <c r="O398" s="69"/>
      <c r="P398" s="69"/>
      <c r="Q398" s="69"/>
      <c r="R398" s="69"/>
      <c r="S398" s="69"/>
      <c r="T398" s="69"/>
      <c r="U398" s="69"/>
      <c r="V398" s="69"/>
      <c r="W398" s="69"/>
      <c r="X398" s="69"/>
      <c r="Y398" s="69"/>
      <c r="Z398" s="69"/>
      <c r="AA398" s="69"/>
      <c r="AB398" s="69"/>
      <c r="AC398" s="69"/>
      <c r="AD398" s="69"/>
      <c r="AE398" s="69"/>
      <c r="AF398" s="69"/>
    </row>
    <row r="399" spans="1:32" ht="15.75" customHeight="1" x14ac:dyDescent="0.2">
      <c r="A399" s="69"/>
      <c r="B399" s="69"/>
      <c r="C399" s="69"/>
      <c r="D399" s="69"/>
      <c r="E399" s="69"/>
      <c r="F399" s="69"/>
      <c r="G399" s="69"/>
      <c r="H399" s="69"/>
      <c r="I399" s="69"/>
      <c r="J399" s="69"/>
      <c r="K399" s="69"/>
      <c r="L399" s="69"/>
      <c r="M399" s="69"/>
      <c r="N399" s="69"/>
      <c r="O399" s="69"/>
      <c r="P399" s="69"/>
      <c r="Q399" s="69"/>
      <c r="R399" s="69"/>
      <c r="S399" s="69"/>
      <c r="T399" s="69"/>
      <c r="U399" s="69"/>
      <c r="V399" s="69"/>
      <c r="W399" s="69"/>
      <c r="X399" s="69"/>
      <c r="Y399" s="69"/>
      <c r="Z399" s="69"/>
      <c r="AA399" s="69"/>
      <c r="AB399" s="69"/>
      <c r="AC399" s="69"/>
      <c r="AD399" s="69"/>
      <c r="AE399" s="69"/>
      <c r="AF399" s="69"/>
    </row>
    <row r="400" spans="1:32" ht="15.75" customHeight="1" x14ac:dyDescent="0.2">
      <c r="A400" s="69"/>
      <c r="B400" s="69"/>
      <c r="C400" s="69"/>
      <c r="D400" s="69"/>
      <c r="E400" s="69"/>
      <c r="F400" s="69"/>
      <c r="G400" s="69"/>
      <c r="H400" s="69"/>
      <c r="I400" s="69"/>
      <c r="J400" s="69"/>
      <c r="K400" s="69"/>
      <c r="L400" s="69"/>
      <c r="M400" s="69"/>
      <c r="N400" s="69"/>
      <c r="O400" s="69"/>
      <c r="P400" s="69"/>
      <c r="Q400" s="69"/>
      <c r="R400" s="69"/>
      <c r="S400" s="69"/>
      <c r="T400" s="69"/>
      <c r="U400" s="69"/>
      <c r="V400" s="69"/>
      <c r="W400" s="69"/>
      <c r="X400" s="69"/>
      <c r="Y400" s="69"/>
      <c r="Z400" s="69"/>
      <c r="AA400" s="69"/>
      <c r="AB400" s="69"/>
      <c r="AC400" s="69"/>
      <c r="AD400" s="69"/>
      <c r="AE400" s="69"/>
      <c r="AF400" s="69"/>
    </row>
    <row r="401" spans="1:32" ht="15.75" customHeight="1" x14ac:dyDescent="0.2">
      <c r="A401" s="69"/>
      <c r="B401" s="69"/>
      <c r="C401" s="69"/>
      <c r="D401" s="69"/>
      <c r="E401" s="69"/>
      <c r="F401" s="69"/>
      <c r="G401" s="69"/>
      <c r="H401" s="69"/>
      <c r="I401" s="69"/>
      <c r="J401" s="69"/>
      <c r="K401" s="69"/>
      <c r="L401" s="69"/>
      <c r="M401" s="69"/>
      <c r="N401" s="69"/>
      <c r="O401" s="69"/>
      <c r="P401" s="69"/>
      <c r="Q401" s="69"/>
      <c r="R401" s="69"/>
      <c r="S401" s="69"/>
      <c r="T401" s="69"/>
      <c r="U401" s="69"/>
      <c r="V401" s="69"/>
      <c r="W401" s="69"/>
      <c r="X401" s="69"/>
      <c r="Y401" s="69"/>
      <c r="Z401" s="69"/>
      <c r="AA401" s="69"/>
      <c r="AB401" s="69"/>
      <c r="AC401" s="69"/>
      <c r="AD401" s="69"/>
      <c r="AE401" s="69"/>
      <c r="AF401" s="69"/>
    </row>
    <row r="402" spans="1:32" ht="15.75" customHeight="1" x14ac:dyDescent="0.2">
      <c r="A402" s="69"/>
      <c r="B402" s="69"/>
      <c r="C402" s="69"/>
      <c r="D402" s="69"/>
      <c r="E402" s="69"/>
      <c r="F402" s="69"/>
      <c r="G402" s="69"/>
      <c r="H402" s="69"/>
      <c r="I402" s="69"/>
      <c r="J402" s="69"/>
      <c r="K402" s="69"/>
      <c r="L402" s="69"/>
      <c r="M402" s="69"/>
      <c r="N402" s="69"/>
      <c r="O402" s="69"/>
      <c r="P402" s="69"/>
      <c r="Q402" s="69"/>
      <c r="R402" s="69"/>
      <c r="S402" s="69"/>
      <c r="T402" s="69"/>
      <c r="U402" s="69"/>
      <c r="V402" s="69"/>
      <c r="W402" s="69"/>
      <c r="X402" s="69"/>
      <c r="Y402" s="69"/>
      <c r="Z402" s="69"/>
      <c r="AA402" s="69"/>
      <c r="AB402" s="69"/>
      <c r="AC402" s="69"/>
      <c r="AD402" s="69"/>
      <c r="AE402" s="69"/>
      <c r="AF402" s="69"/>
    </row>
    <row r="403" spans="1:32" ht="15.75" customHeight="1" x14ac:dyDescent="0.2">
      <c r="A403" s="69"/>
      <c r="B403" s="69"/>
      <c r="C403" s="69"/>
      <c r="D403" s="69"/>
      <c r="E403" s="69"/>
      <c r="F403" s="69"/>
      <c r="G403" s="69"/>
      <c r="H403" s="69"/>
      <c r="I403" s="69"/>
      <c r="J403" s="69"/>
      <c r="K403" s="69"/>
      <c r="L403" s="69"/>
      <c r="M403" s="69"/>
      <c r="N403" s="69"/>
      <c r="O403" s="69"/>
      <c r="P403" s="69"/>
      <c r="Q403" s="69"/>
      <c r="R403" s="69"/>
      <c r="S403" s="69"/>
      <c r="T403" s="69"/>
      <c r="U403" s="69"/>
      <c r="V403" s="69"/>
      <c r="W403" s="69"/>
      <c r="X403" s="69"/>
      <c r="Y403" s="69"/>
      <c r="Z403" s="69"/>
      <c r="AA403" s="69"/>
      <c r="AB403" s="69"/>
      <c r="AC403" s="69"/>
      <c r="AD403" s="69"/>
      <c r="AE403" s="69"/>
      <c r="AF403" s="69"/>
    </row>
    <row r="404" spans="1:32" ht="15.75" customHeight="1" x14ac:dyDescent="0.2">
      <c r="A404" s="69"/>
      <c r="B404" s="69"/>
      <c r="C404" s="69"/>
      <c r="D404" s="69"/>
      <c r="E404" s="69"/>
      <c r="F404" s="69"/>
      <c r="G404" s="69"/>
      <c r="H404" s="69"/>
      <c r="I404" s="69"/>
      <c r="J404" s="69"/>
      <c r="K404" s="69"/>
      <c r="L404" s="69"/>
      <c r="M404" s="69"/>
      <c r="N404" s="69"/>
      <c r="O404" s="69"/>
      <c r="P404" s="69"/>
      <c r="Q404" s="69"/>
      <c r="R404" s="69"/>
      <c r="S404" s="69"/>
      <c r="T404" s="69"/>
      <c r="U404" s="69"/>
      <c r="V404" s="69"/>
      <c r="W404" s="69"/>
      <c r="X404" s="69"/>
      <c r="Y404" s="69"/>
      <c r="Z404" s="69"/>
      <c r="AA404" s="69"/>
      <c r="AB404" s="69"/>
      <c r="AC404" s="69"/>
      <c r="AD404" s="69"/>
      <c r="AE404" s="69"/>
      <c r="AF404" s="69"/>
    </row>
    <row r="405" spans="1:32" ht="15.75" customHeight="1" x14ac:dyDescent="0.2">
      <c r="A405" s="69"/>
      <c r="B405" s="69"/>
      <c r="C405" s="69"/>
      <c r="D405" s="69"/>
      <c r="E405" s="69"/>
      <c r="F405" s="69"/>
      <c r="G405" s="69"/>
      <c r="H405" s="69"/>
      <c r="I405" s="69"/>
      <c r="J405" s="69"/>
      <c r="K405" s="69"/>
      <c r="L405" s="69"/>
      <c r="M405" s="69"/>
      <c r="N405" s="69"/>
      <c r="O405" s="69"/>
      <c r="P405" s="69"/>
      <c r="Q405" s="69"/>
      <c r="R405" s="69"/>
      <c r="S405" s="69"/>
      <c r="T405" s="69"/>
      <c r="U405" s="69"/>
      <c r="V405" s="69"/>
      <c r="W405" s="69"/>
      <c r="X405" s="69"/>
      <c r="Y405" s="69"/>
      <c r="Z405" s="69"/>
      <c r="AA405" s="69"/>
      <c r="AB405" s="69"/>
      <c r="AC405" s="69"/>
      <c r="AD405" s="69"/>
      <c r="AE405" s="69"/>
      <c r="AF405" s="69"/>
    </row>
    <row r="406" spans="1:32" ht="15.75" customHeight="1" x14ac:dyDescent="0.2">
      <c r="A406" s="69"/>
      <c r="B406" s="69"/>
      <c r="C406" s="69"/>
      <c r="D406" s="69"/>
      <c r="E406" s="69"/>
      <c r="F406" s="69"/>
      <c r="G406" s="69"/>
      <c r="H406" s="69"/>
      <c r="I406" s="69"/>
      <c r="J406" s="69"/>
      <c r="K406" s="69"/>
      <c r="L406" s="69"/>
      <c r="M406" s="69"/>
      <c r="N406" s="69"/>
      <c r="O406" s="69"/>
      <c r="P406" s="69"/>
      <c r="Q406" s="69"/>
      <c r="R406" s="69"/>
      <c r="S406" s="69"/>
      <c r="T406" s="69"/>
      <c r="U406" s="69"/>
      <c r="V406" s="69"/>
      <c r="W406" s="69"/>
      <c r="X406" s="69"/>
      <c r="Y406" s="69"/>
      <c r="Z406" s="69"/>
      <c r="AA406" s="69"/>
      <c r="AB406" s="69"/>
      <c r="AC406" s="69"/>
      <c r="AD406" s="69"/>
      <c r="AE406" s="69"/>
      <c r="AF406" s="69"/>
    </row>
    <row r="407" spans="1:32" ht="15.75" customHeight="1" x14ac:dyDescent="0.2">
      <c r="A407" s="69"/>
      <c r="B407" s="69"/>
      <c r="C407" s="69"/>
      <c r="D407" s="69"/>
      <c r="E407" s="69"/>
      <c r="F407" s="69"/>
      <c r="G407" s="69"/>
      <c r="H407" s="69"/>
      <c r="I407" s="69"/>
      <c r="J407" s="69"/>
      <c r="K407" s="69"/>
      <c r="L407" s="69"/>
      <c r="M407" s="69"/>
      <c r="N407" s="69"/>
      <c r="O407" s="69"/>
      <c r="P407" s="69"/>
      <c r="Q407" s="69"/>
      <c r="R407" s="69"/>
      <c r="S407" s="69"/>
      <c r="T407" s="69"/>
      <c r="U407" s="69"/>
      <c r="V407" s="69"/>
      <c r="W407" s="69"/>
      <c r="X407" s="69"/>
      <c r="Y407" s="69"/>
      <c r="Z407" s="69"/>
      <c r="AA407" s="69"/>
      <c r="AB407" s="69"/>
      <c r="AC407" s="69"/>
      <c r="AD407" s="69"/>
      <c r="AE407" s="69"/>
      <c r="AF407" s="69"/>
    </row>
    <row r="408" spans="1:32" ht="15.75" customHeight="1" x14ac:dyDescent="0.2">
      <c r="A408" s="69"/>
      <c r="B408" s="69"/>
      <c r="C408" s="69"/>
      <c r="D408" s="69"/>
      <c r="E408" s="69"/>
      <c r="F408" s="69"/>
      <c r="G408" s="69"/>
      <c r="H408" s="69"/>
      <c r="I408" s="69"/>
      <c r="J408" s="69"/>
      <c r="K408" s="69"/>
      <c r="L408" s="69"/>
      <c r="M408" s="69"/>
      <c r="N408" s="69"/>
      <c r="O408" s="69"/>
      <c r="P408" s="69"/>
      <c r="Q408" s="69"/>
      <c r="R408" s="69"/>
      <c r="S408" s="69"/>
      <c r="T408" s="69"/>
      <c r="U408" s="69"/>
      <c r="V408" s="69"/>
      <c r="W408" s="69"/>
      <c r="X408" s="69"/>
      <c r="Y408" s="69"/>
      <c r="Z408" s="69"/>
      <c r="AA408" s="69"/>
      <c r="AB408" s="69"/>
      <c r="AC408" s="69"/>
      <c r="AD408" s="69"/>
      <c r="AE408" s="69"/>
      <c r="AF408" s="69"/>
    </row>
    <row r="409" spans="1:32" ht="15.75" customHeight="1" x14ac:dyDescent="0.2">
      <c r="A409" s="69"/>
      <c r="B409" s="69"/>
      <c r="C409" s="69"/>
      <c r="D409" s="69"/>
      <c r="E409" s="69"/>
      <c r="F409" s="69"/>
      <c r="G409" s="69"/>
      <c r="H409" s="69"/>
      <c r="I409" s="69"/>
      <c r="J409" s="69"/>
      <c r="K409" s="69"/>
      <c r="L409" s="69"/>
      <c r="M409" s="69"/>
      <c r="N409" s="69"/>
      <c r="O409" s="69"/>
      <c r="P409" s="69"/>
      <c r="Q409" s="69"/>
      <c r="R409" s="69"/>
      <c r="S409" s="69"/>
      <c r="T409" s="69"/>
      <c r="U409" s="69"/>
      <c r="V409" s="69"/>
      <c r="W409" s="69"/>
      <c r="X409" s="69"/>
      <c r="Y409" s="69"/>
      <c r="Z409" s="69"/>
      <c r="AA409" s="69"/>
      <c r="AB409" s="69"/>
      <c r="AC409" s="69"/>
      <c r="AD409" s="69"/>
      <c r="AE409" s="69"/>
      <c r="AF409" s="69"/>
    </row>
    <row r="410" spans="1:32" ht="15.75" customHeight="1" x14ac:dyDescent="0.2">
      <c r="A410" s="69"/>
      <c r="B410" s="69"/>
      <c r="C410" s="69"/>
      <c r="D410" s="69"/>
      <c r="E410" s="69"/>
      <c r="F410" s="69"/>
      <c r="G410" s="69"/>
      <c r="H410" s="69"/>
      <c r="I410" s="69"/>
      <c r="J410" s="69"/>
      <c r="K410" s="69"/>
      <c r="L410" s="69"/>
      <c r="M410" s="69"/>
      <c r="N410" s="69"/>
      <c r="O410" s="69"/>
      <c r="P410" s="69"/>
      <c r="Q410" s="69"/>
      <c r="R410" s="69"/>
      <c r="S410" s="69"/>
      <c r="T410" s="69"/>
      <c r="U410" s="69"/>
      <c r="V410" s="69"/>
      <c r="W410" s="69"/>
      <c r="X410" s="69"/>
      <c r="Y410" s="69"/>
      <c r="Z410" s="69"/>
      <c r="AA410" s="69"/>
      <c r="AB410" s="69"/>
      <c r="AC410" s="69"/>
      <c r="AD410" s="69"/>
      <c r="AE410" s="69"/>
      <c r="AF410" s="69"/>
    </row>
    <row r="411" spans="1:32" ht="15.75" customHeight="1" x14ac:dyDescent="0.2">
      <c r="A411" s="69"/>
      <c r="B411" s="69"/>
      <c r="C411" s="69"/>
      <c r="D411" s="69"/>
      <c r="E411" s="69"/>
      <c r="F411" s="69"/>
      <c r="G411" s="69"/>
      <c r="H411" s="69"/>
      <c r="I411" s="69"/>
      <c r="J411" s="69"/>
      <c r="K411" s="69"/>
      <c r="L411" s="69"/>
      <c r="M411" s="69"/>
      <c r="N411" s="69"/>
      <c r="O411" s="69"/>
      <c r="P411" s="69"/>
      <c r="Q411" s="69"/>
      <c r="R411" s="69"/>
      <c r="S411" s="69"/>
      <c r="T411" s="69"/>
      <c r="U411" s="69"/>
      <c r="V411" s="69"/>
      <c r="W411" s="69"/>
      <c r="X411" s="69"/>
      <c r="Y411" s="69"/>
      <c r="Z411" s="69"/>
      <c r="AA411" s="69"/>
      <c r="AB411" s="69"/>
      <c r="AC411" s="69"/>
      <c r="AD411" s="69"/>
      <c r="AE411" s="69"/>
      <c r="AF411" s="69"/>
    </row>
    <row r="412" spans="1:32" ht="15.75" customHeight="1" x14ac:dyDescent="0.2">
      <c r="A412" s="69"/>
      <c r="B412" s="69"/>
      <c r="C412" s="69"/>
      <c r="D412" s="69"/>
      <c r="E412" s="69"/>
      <c r="F412" s="69"/>
      <c r="G412" s="69"/>
      <c r="H412" s="69"/>
      <c r="I412" s="69"/>
      <c r="J412" s="69"/>
      <c r="K412" s="69"/>
      <c r="L412" s="69"/>
      <c r="M412" s="69"/>
      <c r="N412" s="69"/>
      <c r="O412" s="69"/>
      <c r="P412" s="69"/>
      <c r="Q412" s="69"/>
      <c r="R412" s="69"/>
      <c r="S412" s="69"/>
      <c r="T412" s="69"/>
      <c r="U412" s="69"/>
      <c r="V412" s="69"/>
      <c r="W412" s="69"/>
      <c r="X412" s="69"/>
      <c r="Y412" s="69"/>
      <c r="Z412" s="69"/>
      <c r="AA412" s="69"/>
      <c r="AB412" s="69"/>
      <c r="AC412" s="69"/>
      <c r="AD412" s="69"/>
      <c r="AE412" s="69"/>
      <c r="AF412" s="69"/>
    </row>
    <row r="413" spans="1:32" ht="15.75" customHeight="1" x14ac:dyDescent="0.2">
      <c r="A413" s="69"/>
      <c r="B413" s="69"/>
      <c r="C413" s="69"/>
      <c r="D413" s="69"/>
      <c r="E413" s="69"/>
      <c r="F413" s="69"/>
      <c r="G413" s="69"/>
      <c r="H413" s="69"/>
      <c r="I413" s="69"/>
      <c r="J413" s="69"/>
      <c r="K413" s="69"/>
      <c r="L413" s="69"/>
      <c r="M413" s="69"/>
      <c r="N413" s="69"/>
      <c r="O413" s="69"/>
      <c r="P413" s="69"/>
      <c r="Q413" s="69"/>
      <c r="R413" s="69"/>
      <c r="S413" s="69"/>
      <c r="T413" s="69"/>
      <c r="U413" s="69"/>
      <c r="V413" s="69"/>
      <c r="W413" s="69"/>
      <c r="X413" s="69"/>
      <c r="Y413" s="69"/>
      <c r="Z413" s="69"/>
      <c r="AA413" s="69"/>
      <c r="AB413" s="69"/>
      <c r="AC413" s="69"/>
      <c r="AD413" s="69"/>
      <c r="AE413" s="69"/>
      <c r="AF413" s="69"/>
    </row>
    <row r="414" spans="1:32" ht="15.75" customHeight="1" x14ac:dyDescent="0.2">
      <c r="A414" s="69"/>
      <c r="B414" s="69"/>
      <c r="C414" s="69"/>
      <c r="D414" s="69"/>
      <c r="E414" s="69"/>
      <c r="F414" s="69"/>
      <c r="G414" s="69"/>
      <c r="H414" s="69"/>
      <c r="I414" s="69"/>
      <c r="J414" s="69"/>
      <c r="K414" s="69"/>
      <c r="L414" s="69"/>
      <c r="M414" s="69"/>
      <c r="N414" s="69"/>
      <c r="O414" s="69"/>
      <c r="P414" s="69"/>
      <c r="Q414" s="69"/>
      <c r="R414" s="69"/>
      <c r="S414" s="69"/>
      <c r="T414" s="69"/>
      <c r="U414" s="69"/>
      <c r="V414" s="69"/>
      <c r="W414" s="69"/>
      <c r="X414" s="69"/>
      <c r="Y414" s="69"/>
      <c r="Z414" s="69"/>
      <c r="AA414" s="69"/>
      <c r="AB414" s="69"/>
      <c r="AC414" s="69"/>
      <c r="AD414" s="69"/>
      <c r="AE414" s="69"/>
      <c r="AF414" s="69"/>
    </row>
    <row r="415" spans="1:32" ht="15.75" customHeight="1" x14ac:dyDescent="0.2">
      <c r="A415" s="69"/>
      <c r="B415" s="69"/>
      <c r="C415" s="69"/>
      <c r="D415" s="69"/>
      <c r="E415" s="69"/>
      <c r="F415" s="69"/>
      <c r="G415" s="69"/>
      <c r="H415" s="69"/>
      <c r="I415" s="69"/>
      <c r="J415" s="69"/>
      <c r="K415" s="69"/>
      <c r="L415" s="69"/>
      <c r="M415" s="69"/>
      <c r="N415" s="69"/>
      <c r="O415" s="69"/>
      <c r="P415" s="69"/>
      <c r="Q415" s="69"/>
      <c r="R415" s="69"/>
      <c r="S415" s="69"/>
      <c r="T415" s="69"/>
      <c r="U415" s="69"/>
      <c r="V415" s="69"/>
      <c r="W415" s="69"/>
      <c r="X415" s="69"/>
      <c r="Y415" s="69"/>
      <c r="Z415" s="69"/>
      <c r="AA415" s="69"/>
      <c r="AB415" s="69"/>
      <c r="AC415" s="69"/>
      <c r="AD415" s="69"/>
      <c r="AE415" s="69"/>
      <c r="AF415" s="69"/>
    </row>
    <row r="416" spans="1:32" ht="15.75" customHeight="1" x14ac:dyDescent="0.2">
      <c r="A416" s="69"/>
      <c r="B416" s="69"/>
      <c r="C416" s="69"/>
      <c r="D416" s="69"/>
      <c r="E416" s="69"/>
      <c r="F416" s="69"/>
      <c r="G416" s="69"/>
      <c r="H416" s="69"/>
      <c r="I416" s="69"/>
      <c r="J416" s="69"/>
      <c r="K416" s="69"/>
      <c r="L416" s="69"/>
      <c r="M416" s="69"/>
      <c r="N416" s="69"/>
      <c r="O416" s="69"/>
      <c r="P416" s="69"/>
      <c r="Q416" s="69"/>
      <c r="R416" s="69"/>
      <c r="S416" s="69"/>
      <c r="T416" s="69"/>
      <c r="U416" s="69"/>
      <c r="V416" s="69"/>
      <c r="W416" s="69"/>
      <c r="X416" s="69"/>
      <c r="Y416" s="69"/>
      <c r="Z416" s="69"/>
      <c r="AA416" s="69"/>
      <c r="AB416" s="69"/>
      <c r="AC416" s="69"/>
      <c r="AD416" s="69"/>
      <c r="AE416" s="69"/>
      <c r="AF416" s="69"/>
    </row>
    <row r="417" spans="1:32" ht="15.75" customHeight="1" x14ac:dyDescent="0.2">
      <c r="A417" s="69"/>
      <c r="B417" s="69"/>
      <c r="C417" s="69"/>
      <c r="D417" s="69"/>
      <c r="E417" s="69"/>
      <c r="F417" s="69"/>
      <c r="G417" s="69"/>
      <c r="H417" s="69"/>
      <c r="I417" s="69"/>
      <c r="J417" s="69"/>
      <c r="K417" s="69"/>
      <c r="L417" s="69"/>
      <c r="M417" s="69"/>
      <c r="N417" s="69"/>
      <c r="O417" s="69"/>
      <c r="P417" s="69"/>
      <c r="Q417" s="69"/>
      <c r="R417" s="69"/>
      <c r="S417" s="69"/>
      <c r="T417" s="69"/>
      <c r="U417" s="69"/>
      <c r="V417" s="69"/>
      <c r="W417" s="69"/>
      <c r="X417" s="69"/>
      <c r="Y417" s="69"/>
      <c r="Z417" s="69"/>
      <c r="AA417" s="69"/>
      <c r="AB417" s="69"/>
      <c r="AC417" s="69"/>
      <c r="AD417" s="69"/>
      <c r="AE417" s="69"/>
      <c r="AF417" s="69"/>
    </row>
    <row r="418" spans="1:32" ht="15.75" customHeight="1" x14ac:dyDescent="0.2">
      <c r="A418" s="69"/>
      <c r="B418" s="69"/>
      <c r="C418" s="69"/>
      <c r="D418" s="69"/>
      <c r="E418" s="69"/>
      <c r="F418" s="69"/>
      <c r="G418" s="69"/>
      <c r="H418" s="69"/>
      <c r="I418" s="69"/>
      <c r="J418" s="69"/>
      <c r="K418" s="69"/>
      <c r="L418" s="69"/>
      <c r="M418" s="69"/>
      <c r="N418" s="69"/>
      <c r="O418" s="69"/>
      <c r="P418" s="69"/>
      <c r="Q418" s="69"/>
      <c r="R418" s="69"/>
      <c r="S418" s="69"/>
      <c r="T418" s="69"/>
      <c r="U418" s="69"/>
      <c r="V418" s="69"/>
      <c r="W418" s="69"/>
      <c r="X418" s="69"/>
      <c r="Y418" s="69"/>
      <c r="Z418" s="69"/>
      <c r="AA418" s="69"/>
      <c r="AB418" s="69"/>
      <c r="AC418" s="69"/>
      <c r="AD418" s="69"/>
      <c r="AE418" s="69"/>
      <c r="AF418" s="69"/>
    </row>
    <row r="419" spans="1:32" ht="15.75" customHeight="1" x14ac:dyDescent="0.2">
      <c r="A419" s="69"/>
      <c r="B419" s="69"/>
      <c r="C419" s="69"/>
      <c r="D419" s="69"/>
      <c r="E419" s="69"/>
      <c r="F419" s="69"/>
      <c r="G419" s="69"/>
      <c r="H419" s="69"/>
      <c r="I419" s="69"/>
      <c r="J419" s="69"/>
      <c r="K419" s="69"/>
      <c r="L419" s="69"/>
      <c r="M419" s="69"/>
      <c r="N419" s="69"/>
      <c r="O419" s="69"/>
      <c r="P419" s="69"/>
      <c r="Q419" s="69"/>
      <c r="R419" s="69"/>
      <c r="S419" s="69"/>
      <c r="T419" s="69"/>
      <c r="U419" s="69"/>
      <c r="V419" s="69"/>
      <c r="W419" s="69"/>
      <c r="X419" s="69"/>
      <c r="Y419" s="69"/>
      <c r="Z419" s="69"/>
      <c r="AA419" s="69"/>
      <c r="AB419" s="69"/>
      <c r="AC419" s="69"/>
      <c r="AD419" s="69"/>
      <c r="AE419" s="69"/>
      <c r="AF419" s="69"/>
    </row>
    <row r="420" spans="1:32" ht="15.75" customHeight="1" x14ac:dyDescent="0.2">
      <c r="A420" s="69"/>
      <c r="B420" s="69"/>
      <c r="C420" s="69"/>
      <c r="D420" s="69"/>
      <c r="E420" s="69"/>
      <c r="F420" s="69"/>
      <c r="G420" s="69"/>
      <c r="H420" s="69"/>
      <c r="I420" s="69"/>
      <c r="J420" s="69"/>
      <c r="K420" s="69"/>
      <c r="L420" s="69"/>
      <c r="M420" s="69"/>
      <c r="N420" s="69"/>
      <c r="O420" s="69"/>
      <c r="P420" s="69"/>
      <c r="Q420" s="69"/>
      <c r="R420" s="69"/>
      <c r="S420" s="69"/>
      <c r="T420" s="69"/>
      <c r="U420" s="69"/>
      <c r="V420" s="69"/>
      <c r="W420" s="69"/>
      <c r="X420" s="69"/>
      <c r="Y420" s="69"/>
      <c r="Z420" s="69"/>
      <c r="AA420" s="69"/>
      <c r="AB420" s="69"/>
      <c r="AC420" s="69"/>
      <c r="AD420" s="69"/>
      <c r="AE420" s="69"/>
      <c r="AF420" s="69"/>
    </row>
    <row r="421" spans="1:32" ht="15.75" customHeight="1" x14ac:dyDescent="0.2">
      <c r="A421" s="69"/>
      <c r="B421" s="69"/>
      <c r="C421" s="69"/>
      <c r="D421" s="69"/>
      <c r="E421" s="69"/>
      <c r="F421" s="69"/>
      <c r="G421" s="69"/>
      <c r="H421" s="69"/>
      <c r="I421" s="69"/>
      <c r="J421" s="69"/>
      <c r="K421" s="69"/>
      <c r="L421" s="69"/>
      <c r="M421" s="69"/>
      <c r="N421" s="69"/>
      <c r="O421" s="69"/>
      <c r="P421" s="69"/>
      <c r="Q421" s="69"/>
      <c r="R421" s="69"/>
      <c r="S421" s="69"/>
      <c r="T421" s="69"/>
      <c r="U421" s="69"/>
      <c r="V421" s="69"/>
      <c r="W421" s="69"/>
      <c r="X421" s="69"/>
      <c r="Y421" s="69"/>
      <c r="Z421" s="69"/>
      <c r="AA421" s="69"/>
      <c r="AB421" s="69"/>
      <c r="AC421" s="69"/>
      <c r="AD421" s="69"/>
      <c r="AE421" s="69"/>
      <c r="AF421" s="69"/>
    </row>
    <row r="422" spans="1:32" ht="15.75" customHeight="1" x14ac:dyDescent="0.2">
      <c r="A422" s="69"/>
      <c r="B422" s="69"/>
      <c r="C422" s="69"/>
      <c r="D422" s="69"/>
      <c r="E422" s="69"/>
      <c r="F422" s="69"/>
      <c r="G422" s="69"/>
      <c r="H422" s="69"/>
      <c r="I422" s="69"/>
      <c r="J422" s="69"/>
      <c r="K422" s="69"/>
      <c r="L422" s="69"/>
      <c r="M422" s="69"/>
      <c r="N422" s="69"/>
      <c r="O422" s="69"/>
      <c r="P422" s="69"/>
      <c r="Q422" s="69"/>
      <c r="R422" s="69"/>
      <c r="S422" s="69"/>
      <c r="T422" s="69"/>
      <c r="U422" s="69"/>
      <c r="V422" s="69"/>
      <c r="W422" s="69"/>
      <c r="X422" s="69"/>
      <c r="Y422" s="69"/>
      <c r="Z422" s="69"/>
      <c r="AA422" s="69"/>
      <c r="AB422" s="69"/>
      <c r="AC422" s="69"/>
      <c r="AD422" s="69"/>
      <c r="AE422" s="69"/>
      <c r="AF422" s="69"/>
    </row>
    <row r="423" spans="1:32" ht="15.75" customHeight="1" x14ac:dyDescent="0.2">
      <c r="A423" s="69"/>
      <c r="B423" s="69"/>
      <c r="C423" s="69"/>
      <c r="D423" s="69"/>
      <c r="E423" s="69"/>
      <c r="F423" s="69"/>
      <c r="G423" s="69"/>
      <c r="H423" s="69"/>
      <c r="I423" s="69"/>
      <c r="J423" s="69"/>
      <c r="K423" s="69"/>
      <c r="L423" s="69"/>
      <c r="M423" s="69"/>
      <c r="N423" s="69"/>
      <c r="O423" s="69"/>
      <c r="P423" s="69"/>
      <c r="Q423" s="69"/>
      <c r="R423" s="69"/>
      <c r="S423" s="69"/>
      <c r="T423" s="69"/>
      <c r="U423" s="69"/>
      <c r="V423" s="69"/>
      <c r="W423" s="69"/>
      <c r="X423" s="69"/>
      <c r="Y423" s="69"/>
      <c r="Z423" s="69"/>
      <c r="AA423" s="69"/>
      <c r="AB423" s="69"/>
      <c r="AC423" s="69"/>
      <c r="AD423" s="69"/>
      <c r="AE423" s="69"/>
      <c r="AF423" s="69"/>
    </row>
    <row r="424" spans="1:32" ht="15.75" customHeight="1" x14ac:dyDescent="0.2">
      <c r="A424" s="69"/>
      <c r="B424" s="69"/>
      <c r="C424" s="69"/>
      <c r="D424" s="69"/>
      <c r="E424" s="69"/>
      <c r="F424" s="69"/>
      <c r="G424" s="69"/>
      <c r="H424" s="69"/>
      <c r="I424" s="69"/>
      <c r="J424" s="69"/>
      <c r="K424" s="69"/>
      <c r="L424" s="69"/>
      <c r="M424" s="69"/>
      <c r="N424" s="69"/>
      <c r="O424" s="69"/>
      <c r="P424" s="69"/>
      <c r="Q424" s="69"/>
      <c r="R424" s="69"/>
      <c r="S424" s="69"/>
      <c r="T424" s="69"/>
      <c r="U424" s="69"/>
      <c r="V424" s="69"/>
      <c r="W424" s="69"/>
      <c r="X424" s="69"/>
      <c r="Y424" s="69"/>
      <c r="Z424" s="69"/>
      <c r="AA424" s="69"/>
      <c r="AB424" s="69"/>
      <c r="AC424" s="69"/>
      <c r="AD424" s="69"/>
      <c r="AE424" s="69"/>
      <c r="AF424" s="69"/>
    </row>
    <row r="425" spans="1:32" ht="15.75" customHeight="1" x14ac:dyDescent="0.2">
      <c r="A425" s="69"/>
      <c r="B425" s="69"/>
      <c r="C425" s="69"/>
      <c r="D425" s="69"/>
      <c r="E425" s="69"/>
      <c r="F425" s="69"/>
      <c r="G425" s="69"/>
      <c r="H425" s="69"/>
      <c r="I425" s="69"/>
      <c r="J425" s="69"/>
      <c r="K425" s="69"/>
      <c r="L425" s="69"/>
      <c r="M425" s="69"/>
      <c r="N425" s="69"/>
      <c r="O425" s="69"/>
      <c r="P425" s="69"/>
      <c r="Q425" s="69"/>
      <c r="R425" s="69"/>
      <c r="S425" s="69"/>
      <c r="T425" s="69"/>
      <c r="U425" s="69"/>
      <c r="V425" s="69"/>
      <c r="W425" s="69"/>
      <c r="X425" s="69"/>
      <c r="Y425" s="69"/>
      <c r="Z425" s="69"/>
      <c r="AA425" s="69"/>
      <c r="AB425" s="69"/>
      <c r="AC425" s="69"/>
      <c r="AD425" s="69"/>
      <c r="AE425" s="69"/>
      <c r="AF425" s="69"/>
    </row>
    <row r="426" spans="1:32" ht="15.75" customHeight="1" x14ac:dyDescent="0.2">
      <c r="A426" s="69"/>
      <c r="B426" s="69"/>
      <c r="C426" s="69"/>
      <c r="D426" s="69"/>
      <c r="E426" s="69"/>
      <c r="F426" s="69"/>
      <c r="G426" s="69"/>
      <c r="H426" s="69"/>
      <c r="I426" s="69"/>
      <c r="J426" s="69"/>
      <c r="K426" s="69"/>
      <c r="L426" s="69"/>
      <c r="M426" s="69"/>
      <c r="N426" s="69"/>
      <c r="O426" s="69"/>
      <c r="P426" s="69"/>
      <c r="Q426" s="69"/>
      <c r="R426" s="69"/>
      <c r="S426" s="69"/>
      <c r="T426" s="69"/>
      <c r="U426" s="69"/>
      <c r="V426" s="69"/>
      <c r="W426" s="69"/>
      <c r="X426" s="69"/>
      <c r="Y426" s="69"/>
      <c r="Z426" s="69"/>
      <c r="AA426" s="69"/>
      <c r="AB426" s="69"/>
      <c r="AC426" s="69"/>
      <c r="AD426" s="69"/>
      <c r="AE426" s="69"/>
      <c r="AF426" s="69"/>
    </row>
    <row r="427" spans="1:32" ht="15.75" customHeight="1" x14ac:dyDescent="0.2">
      <c r="A427" s="69"/>
      <c r="B427" s="69"/>
      <c r="C427" s="69"/>
      <c r="D427" s="69"/>
      <c r="E427" s="69"/>
      <c r="F427" s="69"/>
      <c r="G427" s="69"/>
      <c r="H427" s="69"/>
      <c r="I427" s="69"/>
      <c r="J427" s="69"/>
      <c r="K427" s="69"/>
      <c r="L427" s="69"/>
      <c r="M427" s="69"/>
      <c r="N427" s="69"/>
      <c r="O427" s="69"/>
      <c r="P427" s="69"/>
      <c r="Q427" s="69"/>
      <c r="R427" s="69"/>
      <c r="S427" s="69"/>
      <c r="T427" s="69"/>
      <c r="U427" s="69"/>
      <c r="V427" s="69"/>
      <c r="W427" s="69"/>
      <c r="X427" s="69"/>
      <c r="Y427" s="69"/>
      <c r="Z427" s="69"/>
      <c r="AA427" s="69"/>
      <c r="AB427" s="69"/>
      <c r="AC427" s="69"/>
      <c r="AD427" s="69"/>
      <c r="AE427" s="69"/>
      <c r="AF427" s="69"/>
    </row>
    <row r="428" spans="1:32" ht="15.75" customHeight="1" x14ac:dyDescent="0.2">
      <c r="A428" s="69"/>
      <c r="B428" s="69"/>
      <c r="C428" s="69"/>
      <c r="D428" s="69"/>
      <c r="E428" s="69"/>
      <c r="F428" s="69"/>
      <c r="G428" s="69"/>
      <c r="H428" s="69"/>
      <c r="I428" s="69"/>
      <c r="J428" s="69"/>
      <c r="K428" s="69"/>
      <c r="L428" s="69"/>
      <c r="M428" s="69"/>
      <c r="N428" s="69"/>
      <c r="O428" s="69"/>
      <c r="P428" s="69"/>
      <c r="Q428" s="69"/>
      <c r="R428" s="69"/>
      <c r="S428" s="69"/>
      <c r="T428" s="69"/>
      <c r="U428" s="69"/>
      <c r="V428" s="69"/>
      <c r="W428" s="69"/>
      <c r="X428" s="69"/>
      <c r="Y428" s="69"/>
      <c r="Z428" s="69"/>
      <c r="AA428" s="69"/>
      <c r="AB428" s="69"/>
      <c r="AC428" s="69"/>
      <c r="AD428" s="69"/>
      <c r="AE428" s="69"/>
      <c r="AF428" s="69"/>
    </row>
    <row r="429" spans="1:32" ht="15.75" customHeight="1" x14ac:dyDescent="0.2">
      <c r="A429" s="69"/>
      <c r="B429" s="69"/>
      <c r="C429" s="69"/>
      <c r="D429" s="69"/>
      <c r="E429" s="69"/>
      <c r="F429" s="69"/>
      <c r="G429" s="69"/>
      <c r="H429" s="69"/>
      <c r="I429" s="69"/>
      <c r="J429" s="69"/>
      <c r="K429" s="69"/>
      <c r="L429" s="69"/>
      <c r="M429" s="69"/>
      <c r="N429" s="69"/>
      <c r="O429" s="69"/>
      <c r="P429" s="69"/>
      <c r="Q429" s="69"/>
      <c r="R429" s="69"/>
      <c r="S429" s="69"/>
      <c r="T429" s="69"/>
      <c r="U429" s="69"/>
      <c r="V429" s="69"/>
      <c r="W429" s="69"/>
      <c r="X429" s="69"/>
      <c r="Y429" s="69"/>
      <c r="Z429" s="69"/>
      <c r="AA429" s="69"/>
      <c r="AB429" s="69"/>
      <c r="AC429" s="69"/>
      <c r="AD429" s="69"/>
      <c r="AE429" s="69"/>
      <c r="AF429" s="69"/>
    </row>
    <row r="430" spans="1:32" ht="15.75" customHeight="1" x14ac:dyDescent="0.2">
      <c r="A430" s="69"/>
      <c r="B430" s="69"/>
      <c r="C430" s="69"/>
      <c r="D430" s="69"/>
      <c r="E430" s="69"/>
      <c r="F430" s="69"/>
      <c r="G430" s="69"/>
      <c r="H430" s="69"/>
      <c r="I430" s="69"/>
      <c r="J430" s="69"/>
      <c r="K430" s="69"/>
      <c r="L430" s="69"/>
      <c r="M430" s="69"/>
      <c r="N430" s="69"/>
      <c r="O430" s="69"/>
      <c r="P430" s="69"/>
      <c r="Q430" s="69"/>
      <c r="R430" s="69"/>
      <c r="S430" s="69"/>
      <c r="T430" s="69"/>
      <c r="U430" s="69"/>
      <c r="V430" s="69"/>
      <c r="W430" s="69"/>
      <c r="X430" s="69"/>
      <c r="Y430" s="69"/>
      <c r="Z430" s="69"/>
      <c r="AA430" s="69"/>
      <c r="AB430" s="69"/>
      <c r="AC430" s="69"/>
      <c r="AD430" s="69"/>
      <c r="AE430" s="69"/>
      <c r="AF430" s="69"/>
    </row>
    <row r="431" spans="1:32" ht="15.75" customHeight="1" x14ac:dyDescent="0.2">
      <c r="A431" s="69"/>
      <c r="B431" s="69"/>
      <c r="C431" s="69"/>
      <c r="D431" s="69"/>
      <c r="E431" s="69"/>
      <c r="F431" s="69"/>
      <c r="G431" s="69"/>
      <c r="H431" s="69"/>
      <c r="I431" s="69"/>
      <c r="J431" s="69"/>
      <c r="K431" s="69"/>
      <c r="L431" s="69"/>
      <c r="M431" s="69"/>
      <c r="N431" s="69"/>
      <c r="O431" s="69"/>
      <c r="P431" s="69"/>
      <c r="Q431" s="69"/>
      <c r="R431" s="69"/>
      <c r="S431" s="69"/>
      <c r="T431" s="69"/>
      <c r="U431" s="69"/>
      <c r="V431" s="69"/>
      <c r="W431" s="69"/>
      <c r="X431" s="69"/>
      <c r="Y431" s="69"/>
      <c r="Z431" s="69"/>
      <c r="AA431" s="69"/>
      <c r="AB431" s="69"/>
      <c r="AC431" s="69"/>
      <c r="AD431" s="69"/>
      <c r="AE431" s="69"/>
      <c r="AF431" s="69"/>
    </row>
    <row r="432" spans="1:32" ht="15.75" customHeight="1" x14ac:dyDescent="0.2">
      <c r="A432" s="69"/>
      <c r="B432" s="69"/>
      <c r="C432" s="69"/>
      <c r="D432" s="69"/>
      <c r="E432" s="69"/>
      <c r="F432" s="69"/>
      <c r="G432" s="69"/>
      <c r="H432" s="69"/>
      <c r="I432" s="69"/>
      <c r="J432" s="69"/>
      <c r="K432" s="69"/>
      <c r="L432" s="69"/>
      <c r="M432" s="69"/>
      <c r="N432" s="69"/>
      <c r="O432" s="69"/>
      <c r="P432" s="69"/>
      <c r="Q432" s="69"/>
      <c r="R432" s="69"/>
      <c r="S432" s="69"/>
      <c r="T432" s="69"/>
      <c r="U432" s="69"/>
      <c r="V432" s="69"/>
      <c r="W432" s="69"/>
      <c r="X432" s="69"/>
      <c r="Y432" s="69"/>
      <c r="Z432" s="69"/>
      <c r="AA432" s="69"/>
      <c r="AB432" s="69"/>
      <c r="AC432" s="69"/>
      <c r="AD432" s="69"/>
      <c r="AE432" s="69"/>
      <c r="AF432" s="69"/>
    </row>
    <row r="433" spans="1:32" ht="15.75" customHeight="1" x14ac:dyDescent="0.2">
      <c r="A433" s="69"/>
      <c r="B433" s="69"/>
      <c r="C433" s="69"/>
      <c r="D433" s="69"/>
      <c r="E433" s="69"/>
      <c r="F433" s="69"/>
      <c r="G433" s="69"/>
      <c r="H433" s="69"/>
      <c r="I433" s="69"/>
      <c r="J433" s="69"/>
      <c r="K433" s="69"/>
      <c r="L433" s="69"/>
      <c r="M433" s="69"/>
      <c r="N433" s="69"/>
      <c r="O433" s="69"/>
      <c r="P433" s="69"/>
      <c r="Q433" s="69"/>
      <c r="R433" s="69"/>
      <c r="S433" s="69"/>
      <c r="T433" s="69"/>
      <c r="U433" s="69"/>
      <c r="V433" s="69"/>
      <c r="W433" s="69"/>
      <c r="X433" s="69"/>
      <c r="Y433" s="69"/>
      <c r="Z433" s="69"/>
      <c r="AA433" s="69"/>
      <c r="AB433" s="69"/>
      <c r="AC433" s="69"/>
      <c r="AD433" s="69"/>
      <c r="AE433" s="69"/>
      <c r="AF433" s="69"/>
    </row>
    <row r="434" spans="1:32" ht="15.75" customHeight="1" x14ac:dyDescent="0.2">
      <c r="A434" s="69"/>
      <c r="B434" s="69"/>
      <c r="C434" s="69"/>
      <c r="D434" s="69"/>
      <c r="E434" s="69"/>
      <c r="F434" s="69"/>
      <c r="G434" s="69"/>
      <c r="H434" s="69"/>
      <c r="I434" s="69"/>
      <c r="J434" s="69"/>
      <c r="K434" s="69"/>
      <c r="L434" s="69"/>
      <c r="M434" s="69"/>
      <c r="N434" s="69"/>
      <c r="O434" s="69"/>
      <c r="P434" s="69"/>
      <c r="Q434" s="69"/>
      <c r="R434" s="69"/>
      <c r="S434" s="69"/>
      <c r="T434" s="69"/>
      <c r="U434" s="69"/>
      <c r="V434" s="69"/>
      <c r="W434" s="69"/>
      <c r="X434" s="69"/>
      <c r="Y434" s="69"/>
      <c r="Z434" s="69"/>
      <c r="AA434" s="69"/>
      <c r="AB434" s="69"/>
      <c r="AC434" s="69"/>
      <c r="AD434" s="69"/>
      <c r="AE434" s="69"/>
      <c r="AF434" s="69"/>
    </row>
    <row r="435" spans="1:32" ht="15.75" customHeight="1" x14ac:dyDescent="0.2">
      <c r="A435" s="69"/>
      <c r="B435" s="69"/>
      <c r="C435" s="69"/>
      <c r="D435" s="69"/>
      <c r="E435" s="69"/>
      <c r="F435" s="69"/>
      <c r="G435" s="69"/>
      <c r="H435" s="69"/>
      <c r="I435" s="69"/>
      <c r="J435" s="69"/>
      <c r="K435" s="69"/>
      <c r="L435" s="69"/>
      <c r="M435" s="69"/>
      <c r="N435" s="69"/>
      <c r="O435" s="69"/>
      <c r="P435" s="69"/>
      <c r="Q435" s="69"/>
      <c r="R435" s="69"/>
      <c r="S435" s="69"/>
      <c r="T435" s="69"/>
      <c r="U435" s="69"/>
      <c r="V435" s="69"/>
      <c r="W435" s="69"/>
      <c r="X435" s="69"/>
      <c r="Y435" s="69"/>
      <c r="Z435" s="69"/>
      <c r="AA435" s="69"/>
      <c r="AB435" s="69"/>
      <c r="AC435" s="69"/>
      <c r="AD435" s="69"/>
      <c r="AE435" s="69"/>
      <c r="AF435" s="69"/>
    </row>
    <row r="436" spans="1:32" ht="15.75" customHeight="1" x14ac:dyDescent="0.2">
      <c r="A436" s="69"/>
      <c r="B436" s="69"/>
      <c r="C436" s="69"/>
      <c r="D436" s="69"/>
      <c r="E436" s="69"/>
      <c r="F436" s="69"/>
      <c r="G436" s="69"/>
      <c r="H436" s="69"/>
      <c r="I436" s="69"/>
      <c r="J436" s="69"/>
      <c r="K436" s="69"/>
      <c r="L436" s="69"/>
      <c r="M436" s="69"/>
      <c r="N436" s="69"/>
      <c r="O436" s="69"/>
      <c r="P436" s="69"/>
      <c r="Q436" s="69"/>
      <c r="R436" s="69"/>
      <c r="S436" s="69"/>
      <c r="T436" s="69"/>
      <c r="U436" s="69"/>
      <c r="V436" s="69"/>
      <c r="W436" s="69"/>
      <c r="X436" s="69"/>
      <c r="Y436" s="69"/>
      <c r="Z436" s="69"/>
      <c r="AA436" s="69"/>
      <c r="AB436" s="69"/>
      <c r="AC436" s="69"/>
      <c r="AD436" s="69"/>
      <c r="AE436" s="69"/>
      <c r="AF436" s="69"/>
    </row>
    <row r="437" spans="1:32" ht="15.75" customHeight="1" x14ac:dyDescent="0.2">
      <c r="A437" s="69"/>
      <c r="B437" s="69"/>
      <c r="C437" s="69"/>
      <c r="D437" s="69"/>
      <c r="E437" s="69"/>
      <c r="F437" s="69"/>
      <c r="G437" s="69"/>
      <c r="H437" s="69"/>
      <c r="I437" s="69"/>
      <c r="J437" s="69"/>
      <c r="K437" s="69"/>
      <c r="L437" s="69"/>
      <c r="M437" s="69"/>
      <c r="N437" s="69"/>
      <c r="O437" s="69"/>
      <c r="P437" s="69"/>
      <c r="Q437" s="69"/>
      <c r="R437" s="69"/>
      <c r="S437" s="69"/>
      <c r="T437" s="69"/>
      <c r="U437" s="69"/>
      <c r="V437" s="69"/>
      <c r="W437" s="69"/>
      <c r="X437" s="69"/>
      <c r="Y437" s="69"/>
      <c r="Z437" s="69"/>
      <c r="AA437" s="69"/>
      <c r="AB437" s="69"/>
      <c r="AC437" s="69"/>
      <c r="AD437" s="69"/>
      <c r="AE437" s="69"/>
      <c r="AF437" s="69"/>
    </row>
    <row r="438" spans="1:32" ht="15.75" customHeight="1" x14ac:dyDescent="0.2">
      <c r="A438" s="69"/>
      <c r="B438" s="69"/>
      <c r="C438" s="69"/>
      <c r="D438" s="69"/>
      <c r="E438" s="69"/>
      <c r="F438" s="69"/>
      <c r="G438" s="69"/>
      <c r="H438" s="69"/>
      <c r="I438" s="69"/>
      <c r="J438" s="69"/>
      <c r="K438" s="69"/>
      <c r="L438" s="69"/>
      <c r="M438" s="69"/>
      <c r="N438" s="69"/>
      <c r="O438" s="69"/>
      <c r="P438" s="69"/>
      <c r="Q438" s="69"/>
      <c r="R438" s="69"/>
      <c r="S438" s="69"/>
      <c r="T438" s="69"/>
      <c r="U438" s="69"/>
      <c r="V438" s="69"/>
      <c r="W438" s="69"/>
      <c r="X438" s="69"/>
      <c r="Y438" s="69"/>
      <c r="Z438" s="69"/>
      <c r="AA438" s="69"/>
      <c r="AB438" s="69"/>
      <c r="AC438" s="69"/>
      <c r="AD438" s="69"/>
      <c r="AE438" s="69"/>
      <c r="AF438" s="69"/>
    </row>
    <row r="439" spans="1:32" ht="15.75" customHeight="1" x14ac:dyDescent="0.2">
      <c r="A439" s="69"/>
      <c r="B439" s="69"/>
      <c r="C439" s="69"/>
      <c r="D439" s="69"/>
      <c r="E439" s="69"/>
      <c r="F439" s="69"/>
      <c r="G439" s="69"/>
      <c r="H439" s="69"/>
      <c r="I439" s="69"/>
      <c r="J439" s="69"/>
      <c r="K439" s="69"/>
      <c r="L439" s="69"/>
      <c r="M439" s="69"/>
      <c r="N439" s="69"/>
      <c r="O439" s="69"/>
      <c r="P439" s="69"/>
      <c r="Q439" s="69"/>
      <c r="R439" s="69"/>
      <c r="S439" s="69"/>
      <c r="T439" s="69"/>
      <c r="U439" s="69"/>
      <c r="V439" s="69"/>
      <c r="W439" s="69"/>
      <c r="X439" s="69"/>
      <c r="Y439" s="69"/>
      <c r="Z439" s="69"/>
      <c r="AA439" s="69"/>
      <c r="AB439" s="69"/>
      <c r="AC439" s="69"/>
      <c r="AD439" s="69"/>
      <c r="AE439" s="69"/>
      <c r="AF439" s="69"/>
    </row>
    <row r="440" spans="1:32" ht="15.75" customHeight="1" x14ac:dyDescent="0.2">
      <c r="A440" s="69"/>
      <c r="B440" s="69"/>
      <c r="C440" s="69"/>
      <c r="D440" s="69"/>
      <c r="E440" s="69"/>
      <c r="F440" s="69"/>
      <c r="G440" s="69"/>
      <c r="H440" s="69"/>
      <c r="I440" s="69"/>
      <c r="J440" s="69"/>
      <c r="K440" s="69"/>
      <c r="L440" s="69"/>
      <c r="M440" s="69"/>
      <c r="N440" s="69"/>
      <c r="O440" s="69"/>
      <c r="P440" s="69"/>
      <c r="Q440" s="69"/>
      <c r="R440" s="69"/>
      <c r="S440" s="69"/>
      <c r="T440" s="69"/>
      <c r="U440" s="69"/>
      <c r="V440" s="69"/>
      <c r="W440" s="69"/>
      <c r="X440" s="69"/>
      <c r="Y440" s="69"/>
      <c r="Z440" s="69"/>
      <c r="AA440" s="69"/>
      <c r="AB440" s="69"/>
      <c r="AC440" s="69"/>
      <c r="AD440" s="69"/>
      <c r="AE440" s="69"/>
      <c r="AF440" s="69"/>
    </row>
    <row r="441" spans="1:32" ht="15.75" customHeight="1" x14ac:dyDescent="0.2">
      <c r="A441" s="69"/>
      <c r="B441" s="69"/>
      <c r="C441" s="69"/>
      <c r="D441" s="69"/>
      <c r="E441" s="69"/>
      <c r="F441" s="69"/>
      <c r="G441" s="69"/>
      <c r="H441" s="69"/>
      <c r="I441" s="69"/>
      <c r="J441" s="69"/>
      <c r="K441" s="69"/>
      <c r="L441" s="69"/>
      <c r="M441" s="69"/>
      <c r="N441" s="69"/>
      <c r="O441" s="69"/>
      <c r="P441" s="69"/>
      <c r="Q441" s="69"/>
      <c r="R441" s="69"/>
      <c r="S441" s="69"/>
      <c r="T441" s="69"/>
      <c r="U441" s="69"/>
      <c r="V441" s="69"/>
      <c r="W441" s="69"/>
      <c r="X441" s="69"/>
      <c r="Y441" s="69"/>
      <c r="Z441" s="69"/>
      <c r="AA441" s="69"/>
      <c r="AB441" s="69"/>
      <c r="AC441" s="69"/>
      <c r="AD441" s="69"/>
      <c r="AE441" s="69"/>
      <c r="AF441" s="69"/>
    </row>
    <row r="442" spans="1:32" ht="15.75" customHeight="1" x14ac:dyDescent="0.2">
      <c r="A442" s="69"/>
      <c r="B442" s="69"/>
      <c r="C442" s="69"/>
      <c r="D442" s="69"/>
      <c r="E442" s="69"/>
      <c r="F442" s="69"/>
      <c r="G442" s="69"/>
      <c r="H442" s="69"/>
      <c r="I442" s="69"/>
      <c r="J442" s="69"/>
      <c r="K442" s="69"/>
      <c r="L442" s="69"/>
      <c r="M442" s="69"/>
      <c r="N442" s="69"/>
      <c r="O442" s="69"/>
      <c r="P442" s="69"/>
      <c r="Q442" s="69"/>
      <c r="R442" s="69"/>
      <c r="S442" s="69"/>
      <c r="T442" s="69"/>
      <c r="U442" s="69"/>
      <c r="V442" s="69"/>
      <c r="W442" s="69"/>
      <c r="X442" s="69"/>
      <c r="Y442" s="69"/>
      <c r="Z442" s="69"/>
      <c r="AA442" s="69"/>
      <c r="AB442" s="69"/>
      <c r="AC442" s="69"/>
      <c r="AD442" s="69"/>
      <c r="AE442" s="69"/>
      <c r="AF442" s="69"/>
    </row>
    <row r="443" spans="1:32" ht="15.75" customHeight="1" x14ac:dyDescent="0.2">
      <c r="A443" s="69"/>
      <c r="B443" s="69"/>
      <c r="C443" s="69"/>
      <c r="D443" s="69"/>
      <c r="E443" s="69"/>
      <c r="F443" s="69"/>
      <c r="G443" s="69"/>
      <c r="H443" s="69"/>
      <c r="I443" s="69"/>
      <c r="J443" s="69"/>
      <c r="K443" s="69"/>
      <c r="L443" s="69"/>
      <c r="M443" s="69"/>
      <c r="N443" s="69"/>
      <c r="O443" s="69"/>
      <c r="P443" s="69"/>
      <c r="Q443" s="69"/>
      <c r="R443" s="69"/>
      <c r="S443" s="69"/>
      <c r="T443" s="69"/>
      <c r="U443" s="69"/>
      <c r="V443" s="69"/>
      <c r="W443" s="69"/>
      <c r="X443" s="69"/>
      <c r="Y443" s="69"/>
      <c r="Z443" s="69"/>
      <c r="AA443" s="69"/>
      <c r="AB443" s="69"/>
      <c r="AC443" s="69"/>
      <c r="AD443" s="69"/>
      <c r="AE443" s="69"/>
      <c r="AF443" s="69"/>
    </row>
    <row r="444" spans="1:32" ht="15.75" customHeight="1" x14ac:dyDescent="0.2">
      <c r="A444" s="69"/>
      <c r="B444" s="69"/>
      <c r="C444" s="69"/>
      <c r="D444" s="69"/>
      <c r="E444" s="69"/>
      <c r="F444" s="69"/>
      <c r="G444" s="69"/>
      <c r="H444" s="69"/>
      <c r="I444" s="69"/>
      <c r="J444" s="69"/>
      <c r="K444" s="69"/>
      <c r="L444" s="69"/>
      <c r="M444" s="69"/>
      <c r="N444" s="69"/>
      <c r="O444" s="69"/>
      <c r="P444" s="69"/>
      <c r="Q444" s="69"/>
      <c r="R444" s="69"/>
      <c r="S444" s="69"/>
      <c r="T444" s="69"/>
      <c r="U444" s="69"/>
      <c r="V444" s="69"/>
      <c r="W444" s="69"/>
      <c r="X444" s="69"/>
      <c r="Y444" s="69"/>
      <c r="Z444" s="69"/>
      <c r="AA444" s="69"/>
      <c r="AB444" s="69"/>
      <c r="AC444" s="69"/>
      <c r="AD444" s="69"/>
      <c r="AE444" s="69"/>
      <c r="AF444" s="69"/>
    </row>
    <row r="445" spans="1:32" ht="15.75" customHeight="1" x14ac:dyDescent="0.2">
      <c r="A445" s="69"/>
      <c r="B445" s="69"/>
      <c r="C445" s="69"/>
      <c r="D445" s="69"/>
      <c r="E445" s="69"/>
      <c r="F445" s="69"/>
      <c r="G445" s="69"/>
      <c r="H445" s="69"/>
      <c r="I445" s="69"/>
      <c r="J445" s="69"/>
      <c r="K445" s="69"/>
      <c r="L445" s="69"/>
      <c r="M445" s="69"/>
      <c r="N445" s="69"/>
      <c r="O445" s="69"/>
      <c r="P445" s="69"/>
      <c r="Q445" s="69"/>
      <c r="R445" s="69"/>
      <c r="S445" s="69"/>
      <c r="T445" s="69"/>
      <c r="U445" s="69"/>
      <c r="V445" s="69"/>
      <c r="W445" s="69"/>
      <c r="X445" s="69"/>
      <c r="Y445" s="69"/>
      <c r="Z445" s="69"/>
      <c r="AA445" s="69"/>
      <c r="AB445" s="69"/>
      <c r="AC445" s="69"/>
      <c r="AD445" s="69"/>
      <c r="AE445" s="69"/>
      <c r="AF445" s="69"/>
    </row>
    <row r="446" spans="1:32" ht="15.75" customHeight="1" x14ac:dyDescent="0.2">
      <c r="A446" s="69"/>
      <c r="B446" s="69"/>
      <c r="C446" s="69"/>
      <c r="D446" s="69"/>
      <c r="E446" s="69"/>
      <c r="F446" s="69"/>
      <c r="G446" s="69"/>
      <c r="H446" s="69"/>
      <c r="I446" s="69"/>
      <c r="J446" s="69"/>
      <c r="K446" s="69"/>
      <c r="L446" s="69"/>
      <c r="M446" s="69"/>
      <c r="N446" s="69"/>
      <c r="O446" s="69"/>
      <c r="P446" s="69"/>
      <c r="Q446" s="69"/>
      <c r="R446" s="69"/>
      <c r="S446" s="69"/>
      <c r="T446" s="69"/>
      <c r="U446" s="69"/>
      <c r="V446" s="69"/>
      <c r="W446" s="69"/>
      <c r="X446" s="69"/>
      <c r="Y446" s="69"/>
      <c r="Z446" s="69"/>
      <c r="AA446" s="69"/>
      <c r="AB446" s="69"/>
      <c r="AC446" s="69"/>
      <c r="AD446" s="69"/>
      <c r="AE446" s="69"/>
      <c r="AF446" s="69"/>
    </row>
    <row r="447" spans="1:32" ht="15.75" customHeight="1" x14ac:dyDescent="0.2">
      <c r="A447" s="69"/>
      <c r="B447" s="69"/>
      <c r="C447" s="69"/>
      <c r="D447" s="69"/>
      <c r="E447" s="69"/>
      <c r="F447" s="69"/>
      <c r="G447" s="69"/>
      <c r="H447" s="69"/>
      <c r="I447" s="69"/>
      <c r="J447" s="69"/>
      <c r="K447" s="69"/>
      <c r="L447" s="69"/>
      <c r="M447" s="69"/>
      <c r="N447" s="69"/>
      <c r="O447" s="69"/>
      <c r="P447" s="69"/>
      <c r="Q447" s="69"/>
      <c r="R447" s="69"/>
      <c r="S447" s="69"/>
      <c r="T447" s="69"/>
      <c r="U447" s="69"/>
      <c r="V447" s="69"/>
      <c r="W447" s="69"/>
      <c r="X447" s="69"/>
      <c r="Y447" s="69"/>
      <c r="Z447" s="69"/>
      <c r="AA447" s="69"/>
      <c r="AB447" s="69"/>
      <c r="AC447" s="69"/>
      <c r="AD447" s="69"/>
      <c r="AE447" s="69"/>
      <c r="AF447" s="69"/>
    </row>
    <row r="448" spans="1:32" ht="15.75" customHeight="1" x14ac:dyDescent="0.2">
      <c r="A448" s="69"/>
      <c r="B448" s="69"/>
      <c r="C448" s="69"/>
      <c r="D448" s="69"/>
      <c r="E448" s="69"/>
      <c r="F448" s="69"/>
      <c r="G448" s="69"/>
      <c r="H448" s="69"/>
      <c r="I448" s="69"/>
      <c r="J448" s="69"/>
      <c r="K448" s="69"/>
      <c r="L448" s="69"/>
      <c r="M448" s="69"/>
      <c r="N448" s="69"/>
      <c r="O448" s="69"/>
      <c r="P448" s="69"/>
      <c r="Q448" s="69"/>
      <c r="R448" s="69"/>
      <c r="S448" s="69"/>
      <c r="T448" s="69"/>
      <c r="U448" s="69"/>
      <c r="V448" s="69"/>
      <c r="W448" s="69"/>
      <c r="X448" s="69"/>
      <c r="Y448" s="69"/>
      <c r="Z448" s="69"/>
      <c r="AA448" s="69"/>
      <c r="AB448" s="69"/>
      <c r="AC448" s="69"/>
      <c r="AD448" s="69"/>
      <c r="AE448" s="69"/>
      <c r="AF448" s="69"/>
    </row>
    <row r="449" spans="1:32" ht="15.75" customHeight="1" x14ac:dyDescent="0.2">
      <c r="A449" s="69"/>
      <c r="B449" s="69"/>
      <c r="C449" s="69"/>
      <c r="D449" s="69"/>
      <c r="E449" s="69"/>
      <c r="F449" s="69"/>
      <c r="G449" s="69"/>
      <c r="H449" s="69"/>
      <c r="I449" s="69"/>
      <c r="J449" s="69"/>
      <c r="K449" s="69"/>
      <c r="L449" s="69"/>
      <c r="M449" s="69"/>
      <c r="N449" s="69"/>
      <c r="O449" s="69"/>
      <c r="P449" s="69"/>
      <c r="Q449" s="69"/>
      <c r="R449" s="69"/>
      <c r="S449" s="69"/>
      <c r="T449" s="69"/>
      <c r="U449" s="69"/>
      <c r="V449" s="69"/>
      <c r="W449" s="69"/>
      <c r="X449" s="69"/>
      <c r="Y449" s="69"/>
      <c r="Z449" s="69"/>
      <c r="AA449" s="69"/>
      <c r="AB449" s="69"/>
      <c r="AC449" s="69"/>
      <c r="AD449" s="69"/>
      <c r="AE449" s="69"/>
      <c r="AF449" s="69"/>
    </row>
    <row r="450" spans="1:32" ht="15.75" customHeight="1" x14ac:dyDescent="0.2">
      <c r="A450" s="69"/>
      <c r="B450" s="69"/>
      <c r="C450" s="69"/>
      <c r="D450" s="69"/>
      <c r="E450" s="69"/>
      <c r="F450" s="69"/>
      <c r="G450" s="69"/>
      <c r="H450" s="69"/>
      <c r="I450" s="69"/>
      <c r="J450" s="69"/>
      <c r="K450" s="69"/>
      <c r="L450" s="69"/>
      <c r="M450" s="69"/>
      <c r="N450" s="69"/>
      <c r="O450" s="69"/>
      <c r="P450" s="69"/>
      <c r="Q450" s="69"/>
      <c r="R450" s="69"/>
      <c r="S450" s="69"/>
      <c r="T450" s="69"/>
      <c r="U450" s="69"/>
      <c r="V450" s="69"/>
      <c r="W450" s="69"/>
      <c r="X450" s="69"/>
      <c r="Y450" s="69"/>
      <c r="Z450" s="69"/>
      <c r="AA450" s="69"/>
      <c r="AB450" s="69"/>
      <c r="AC450" s="69"/>
      <c r="AD450" s="69"/>
      <c r="AE450" s="69"/>
      <c r="AF450" s="69"/>
    </row>
    <row r="451" spans="1:32" ht="15.75" customHeight="1" x14ac:dyDescent="0.2">
      <c r="A451" s="69"/>
      <c r="B451" s="69"/>
      <c r="C451" s="69"/>
      <c r="D451" s="69"/>
      <c r="E451" s="69"/>
      <c r="F451" s="69"/>
      <c r="G451" s="69"/>
      <c r="H451" s="69"/>
      <c r="I451" s="69"/>
      <c r="J451" s="69"/>
      <c r="K451" s="69"/>
      <c r="L451" s="69"/>
      <c r="M451" s="69"/>
      <c r="N451" s="69"/>
      <c r="O451" s="69"/>
      <c r="P451" s="69"/>
      <c r="Q451" s="69"/>
      <c r="R451" s="69"/>
      <c r="S451" s="69"/>
      <c r="T451" s="69"/>
      <c r="U451" s="69"/>
      <c r="V451" s="69"/>
      <c r="W451" s="69"/>
      <c r="X451" s="69"/>
      <c r="Y451" s="69"/>
      <c r="Z451" s="69"/>
      <c r="AA451" s="69"/>
      <c r="AB451" s="69"/>
      <c r="AC451" s="69"/>
      <c r="AD451" s="69"/>
      <c r="AE451" s="69"/>
      <c r="AF451" s="69"/>
    </row>
    <row r="452" spans="1:32" ht="15.75" customHeight="1" x14ac:dyDescent="0.2">
      <c r="A452" s="69"/>
      <c r="B452" s="69"/>
      <c r="C452" s="69"/>
      <c r="D452" s="69"/>
      <c r="E452" s="69"/>
      <c r="F452" s="69"/>
      <c r="G452" s="69"/>
      <c r="H452" s="69"/>
      <c r="I452" s="69"/>
      <c r="J452" s="69"/>
      <c r="K452" s="69"/>
      <c r="L452" s="69"/>
      <c r="M452" s="69"/>
      <c r="N452" s="69"/>
      <c r="O452" s="69"/>
      <c r="P452" s="69"/>
      <c r="Q452" s="69"/>
      <c r="R452" s="69"/>
      <c r="S452" s="69"/>
      <c r="T452" s="69"/>
      <c r="U452" s="69"/>
      <c r="V452" s="69"/>
      <c r="W452" s="69"/>
      <c r="X452" s="69"/>
      <c r="Y452" s="69"/>
      <c r="Z452" s="69"/>
      <c r="AA452" s="69"/>
      <c r="AB452" s="69"/>
      <c r="AC452" s="69"/>
      <c r="AD452" s="69"/>
      <c r="AE452" s="69"/>
      <c r="AF452" s="69"/>
    </row>
    <row r="453" spans="1:32" ht="15.75" customHeight="1" x14ac:dyDescent="0.2">
      <c r="A453" s="69"/>
      <c r="B453" s="69"/>
      <c r="C453" s="69"/>
      <c r="D453" s="69"/>
      <c r="E453" s="69"/>
      <c r="F453" s="69"/>
      <c r="G453" s="69"/>
      <c r="H453" s="69"/>
      <c r="I453" s="69"/>
      <c r="J453" s="69"/>
      <c r="K453" s="69"/>
      <c r="L453" s="69"/>
      <c r="M453" s="69"/>
      <c r="N453" s="69"/>
      <c r="O453" s="69"/>
      <c r="P453" s="69"/>
      <c r="Q453" s="69"/>
      <c r="R453" s="69"/>
      <c r="S453" s="69"/>
      <c r="T453" s="69"/>
      <c r="U453" s="69"/>
      <c r="V453" s="69"/>
      <c r="W453" s="69"/>
      <c r="X453" s="69"/>
      <c r="Y453" s="69"/>
      <c r="Z453" s="69"/>
      <c r="AA453" s="69"/>
      <c r="AB453" s="69"/>
      <c r="AC453" s="69"/>
      <c r="AD453" s="69"/>
      <c r="AE453" s="69"/>
      <c r="AF453" s="69"/>
    </row>
    <row r="454" spans="1:32" ht="15.75" customHeight="1" x14ac:dyDescent="0.2">
      <c r="A454" s="69"/>
      <c r="B454" s="69"/>
      <c r="C454" s="69"/>
      <c r="D454" s="69"/>
      <c r="E454" s="69"/>
      <c r="F454" s="69"/>
      <c r="G454" s="69"/>
      <c r="H454" s="69"/>
      <c r="I454" s="69"/>
      <c r="J454" s="69"/>
      <c r="K454" s="69"/>
      <c r="L454" s="69"/>
      <c r="M454" s="69"/>
      <c r="N454" s="69"/>
      <c r="O454" s="69"/>
      <c r="P454" s="69"/>
      <c r="Q454" s="69"/>
      <c r="R454" s="69"/>
      <c r="S454" s="69"/>
      <c r="T454" s="69"/>
      <c r="U454" s="69"/>
      <c r="V454" s="69"/>
      <c r="W454" s="69"/>
      <c r="X454" s="69"/>
      <c r="Y454" s="69"/>
      <c r="Z454" s="69"/>
      <c r="AA454" s="69"/>
      <c r="AB454" s="69"/>
      <c r="AC454" s="69"/>
      <c r="AD454" s="69"/>
      <c r="AE454" s="69"/>
      <c r="AF454" s="69"/>
    </row>
    <row r="455" spans="1:32" ht="15.75" customHeight="1" x14ac:dyDescent="0.2">
      <c r="A455" s="69"/>
      <c r="B455" s="69"/>
      <c r="C455" s="69"/>
      <c r="D455" s="69"/>
      <c r="E455" s="69"/>
      <c r="F455" s="69"/>
      <c r="G455" s="69"/>
      <c r="H455" s="69"/>
      <c r="I455" s="69"/>
      <c r="J455" s="69"/>
      <c r="K455" s="69"/>
      <c r="L455" s="69"/>
      <c r="M455" s="69"/>
      <c r="N455" s="69"/>
      <c r="O455" s="69"/>
      <c r="P455" s="69"/>
      <c r="Q455" s="69"/>
      <c r="R455" s="69"/>
      <c r="S455" s="69"/>
      <c r="T455" s="69"/>
      <c r="U455" s="69"/>
      <c r="V455" s="69"/>
      <c r="W455" s="69"/>
      <c r="X455" s="69"/>
      <c r="Y455" s="69"/>
      <c r="Z455" s="69"/>
      <c r="AA455" s="69"/>
      <c r="AB455" s="69"/>
      <c r="AC455" s="69"/>
      <c r="AD455" s="69"/>
      <c r="AE455" s="69"/>
      <c r="AF455" s="69"/>
    </row>
    <row r="456" spans="1:32" ht="15.75" customHeight="1" x14ac:dyDescent="0.2">
      <c r="A456" s="69"/>
      <c r="B456" s="69"/>
      <c r="C456" s="69"/>
      <c r="D456" s="69"/>
      <c r="E456" s="69"/>
      <c r="F456" s="69"/>
      <c r="G456" s="69"/>
      <c r="H456" s="69"/>
      <c r="I456" s="69"/>
      <c r="J456" s="69"/>
      <c r="K456" s="69"/>
      <c r="L456" s="69"/>
      <c r="M456" s="69"/>
      <c r="N456" s="69"/>
      <c r="O456" s="69"/>
      <c r="P456" s="69"/>
      <c r="Q456" s="69"/>
      <c r="R456" s="69"/>
      <c r="S456" s="69"/>
      <c r="T456" s="69"/>
      <c r="U456" s="69"/>
      <c r="V456" s="69"/>
      <c r="W456" s="69"/>
      <c r="X456" s="69"/>
      <c r="Y456" s="69"/>
      <c r="Z456" s="69"/>
      <c r="AA456" s="69"/>
      <c r="AB456" s="69"/>
      <c r="AC456" s="69"/>
      <c r="AD456" s="69"/>
      <c r="AE456" s="69"/>
      <c r="AF456" s="69"/>
    </row>
    <row r="457" spans="1:32" ht="15.75" customHeight="1" x14ac:dyDescent="0.2">
      <c r="A457" s="69"/>
      <c r="B457" s="69"/>
      <c r="C457" s="69"/>
      <c r="D457" s="69"/>
      <c r="E457" s="69"/>
      <c r="F457" s="69"/>
      <c r="G457" s="69"/>
      <c r="H457" s="69"/>
      <c r="I457" s="69"/>
      <c r="J457" s="69"/>
      <c r="K457" s="69"/>
      <c r="L457" s="69"/>
      <c r="M457" s="69"/>
      <c r="N457" s="69"/>
      <c r="O457" s="69"/>
      <c r="P457" s="69"/>
      <c r="Q457" s="69"/>
      <c r="R457" s="69"/>
      <c r="S457" s="69"/>
      <c r="T457" s="69"/>
      <c r="U457" s="69"/>
      <c r="V457" s="69"/>
      <c r="W457" s="69"/>
      <c r="X457" s="69"/>
      <c r="Y457" s="69"/>
      <c r="Z457" s="69"/>
      <c r="AA457" s="69"/>
      <c r="AB457" s="69"/>
      <c r="AC457" s="69"/>
      <c r="AD457" s="69"/>
      <c r="AE457" s="69"/>
      <c r="AF457" s="69"/>
    </row>
    <row r="458" spans="1:32" ht="15.75" customHeight="1" x14ac:dyDescent="0.2">
      <c r="A458" s="69"/>
      <c r="B458" s="69"/>
      <c r="C458" s="69"/>
      <c r="D458" s="69"/>
      <c r="E458" s="69"/>
      <c r="F458" s="69"/>
      <c r="G458" s="69"/>
      <c r="H458" s="69"/>
      <c r="I458" s="69"/>
      <c r="J458" s="69"/>
      <c r="K458" s="69"/>
      <c r="L458" s="69"/>
      <c r="M458" s="69"/>
      <c r="N458" s="69"/>
      <c r="O458" s="69"/>
      <c r="P458" s="69"/>
      <c r="Q458" s="69"/>
      <c r="R458" s="69"/>
      <c r="S458" s="69"/>
      <c r="T458" s="69"/>
      <c r="U458" s="69"/>
      <c r="V458" s="69"/>
      <c r="W458" s="69"/>
      <c r="X458" s="69"/>
      <c r="Y458" s="69"/>
      <c r="Z458" s="69"/>
      <c r="AA458" s="69"/>
      <c r="AB458" s="69"/>
      <c r="AC458" s="69"/>
      <c r="AD458" s="69"/>
      <c r="AE458" s="69"/>
      <c r="AF458" s="69"/>
    </row>
    <row r="459" spans="1:32" ht="15.75" customHeight="1" x14ac:dyDescent="0.2">
      <c r="A459" s="69"/>
      <c r="B459" s="69"/>
      <c r="C459" s="69"/>
      <c r="D459" s="69"/>
      <c r="E459" s="69"/>
      <c r="F459" s="69"/>
      <c r="G459" s="69"/>
      <c r="H459" s="69"/>
      <c r="I459" s="69"/>
      <c r="J459" s="69"/>
      <c r="K459" s="69"/>
      <c r="L459" s="69"/>
      <c r="M459" s="69"/>
      <c r="N459" s="69"/>
      <c r="O459" s="69"/>
      <c r="P459" s="69"/>
      <c r="Q459" s="69"/>
      <c r="R459" s="69"/>
      <c r="S459" s="69"/>
      <c r="T459" s="69"/>
      <c r="U459" s="69"/>
      <c r="V459" s="69"/>
      <c r="W459" s="69"/>
      <c r="X459" s="69"/>
      <c r="Y459" s="69"/>
      <c r="Z459" s="69"/>
      <c r="AA459" s="69"/>
      <c r="AB459" s="69"/>
      <c r="AC459" s="69"/>
      <c r="AD459" s="69"/>
      <c r="AE459" s="69"/>
      <c r="AF459" s="69"/>
    </row>
    <row r="460" spans="1:32" ht="15.75" customHeight="1" x14ac:dyDescent="0.2">
      <c r="A460" s="69"/>
      <c r="B460" s="69"/>
      <c r="C460" s="69"/>
      <c r="D460" s="69"/>
      <c r="E460" s="69"/>
      <c r="F460" s="69"/>
      <c r="G460" s="69"/>
      <c r="H460" s="69"/>
      <c r="I460" s="69"/>
      <c r="J460" s="69"/>
      <c r="K460" s="69"/>
      <c r="L460" s="69"/>
      <c r="M460" s="69"/>
      <c r="N460" s="69"/>
      <c r="O460" s="69"/>
      <c r="P460" s="69"/>
      <c r="Q460" s="69"/>
      <c r="R460" s="69"/>
      <c r="S460" s="69"/>
      <c r="T460" s="69"/>
      <c r="U460" s="69"/>
      <c r="V460" s="69"/>
      <c r="W460" s="69"/>
      <c r="X460" s="69"/>
      <c r="Y460" s="69"/>
      <c r="Z460" s="69"/>
      <c r="AA460" s="69"/>
      <c r="AB460" s="69"/>
      <c r="AC460" s="69"/>
      <c r="AD460" s="69"/>
      <c r="AE460" s="69"/>
      <c r="AF460" s="69"/>
    </row>
    <row r="461" spans="1:32" ht="15.75" customHeight="1" x14ac:dyDescent="0.2">
      <c r="A461" s="69"/>
      <c r="B461" s="69"/>
      <c r="C461" s="69"/>
      <c r="D461" s="69"/>
      <c r="E461" s="69"/>
      <c r="F461" s="69"/>
      <c r="G461" s="69"/>
      <c r="H461" s="69"/>
      <c r="I461" s="69"/>
      <c r="J461" s="69"/>
      <c r="K461" s="69"/>
      <c r="L461" s="69"/>
      <c r="M461" s="69"/>
      <c r="N461" s="69"/>
      <c r="O461" s="69"/>
      <c r="P461" s="69"/>
      <c r="Q461" s="69"/>
      <c r="R461" s="69"/>
      <c r="S461" s="69"/>
      <c r="T461" s="69"/>
      <c r="U461" s="69"/>
      <c r="V461" s="69"/>
      <c r="W461" s="69"/>
      <c r="X461" s="69"/>
      <c r="Y461" s="69"/>
      <c r="Z461" s="69"/>
      <c r="AA461" s="69"/>
      <c r="AB461" s="69"/>
      <c r="AC461" s="69"/>
      <c r="AD461" s="69"/>
      <c r="AE461" s="69"/>
      <c r="AF461" s="69"/>
    </row>
    <row r="462" spans="1:32" ht="15.75" customHeight="1" x14ac:dyDescent="0.2">
      <c r="A462" s="69"/>
      <c r="B462" s="69"/>
      <c r="C462" s="69"/>
      <c r="D462" s="69"/>
      <c r="E462" s="69"/>
      <c r="F462" s="69"/>
      <c r="G462" s="69"/>
      <c r="H462" s="69"/>
      <c r="I462" s="69"/>
      <c r="J462" s="69"/>
      <c r="K462" s="69"/>
      <c r="L462" s="69"/>
      <c r="M462" s="69"/>
      <c r="N462" s="69"/>
      <c r="O462" s="69"/>
      <c r="P462" s="69"/>
      <c r="Q462" s="69"/>
      <c r="R462" s="69"/>
      <c r="S462" s="69"/>
      <c r="T462" s="69"/>
      <c r="U462" s="69"/>
      <c r="V462" s="69"/>
      <c r="W462" s="69"/>
      <c r="X462" s="69"/>
      <c r="Y462" s="69"/>
      <c r="Z462" s="69"/>
      <c r="AA462" s="69"/>
      <c r="AB462" s="69"/>
      <c r="AC462" s="69"/>
      <c r="AD462" s="69"/>
      <c r="AE462" s="69"/>
      <c r="AF462" s="69"/>
    </row>
    <row r="463" spans="1:32" ht="15.75" customHeight="1" x14ac:dyDescent="0.2">
      <c r="A463" s="69"/>
      <c r="B463" s="69"/>
      <c r="C463" s="69"/>
      <c r="D463" s="69"/>
      <c r="E463" s="69"/>
      <c r="F463" s="69"/>
      <c r="G463" s="69"/>
      <c r="H463" s="69"/>
      <c r="I463" s="69"/>
      <c r="J463" s="69"/>
      <c r="K463" s="69"/>
      <c r="L463" s="69"/>
      <c r="M463" s="69"/>
      <c r="N463" s="69"/>
      <c r="O463" s="69"/>
      <c r="P463" s="69"/>
      <c r="Q463" s="69"/>
      <c r="R463" s="69"/>
      <c r="S463" s="69"/>
      <c r="T463" s="69"/>
      <c r="U463" s="69"/>
      <c r="V463" s="69"/>
      <c r="W463" s="69"/>
      <c r="X463" s="69"/>
      <c r="Y463" s="69"/>
      <c r="Z463" s="69"/>
      <c r="AA463" s="69"/>
      <c r="AB463" s="69"/>
      <c r="AC463" s="69"/>
      <c r="AD463" s="69"/>
      <c r="AE463" s="69"/>
      <c r="AF463" s="69"/>
    </row>
    <row r="464" spans="1:32" ht="15.75" customHeight="1" x14ac:dyDescent="0.2">
      <c r="A464" s="69"/>
      <c r="B464" s="69"/>
      <c r="C464" s="69"/>
      <c r="D464" s="69"/>
      <c r="E464" s="69"/>
      <c r="F464" s="69"/>
      <c r="G464" s="69"/>
      <c r="H464" s="69"/>
      <c r="I464" s="69"/>
      <c r="J464" s="69"/>
      <c r="K464" s="69"/>
      <c r="L464" s="69"/>
      <c r="M464" s="69"/>
      <c r="N464" s="69"/>
      <c r="O464" s="69"/>
      <c r="P464" s="69"/>
      <c r="Q464" s="69"/>
      <c r="R464" s="69"/>
      <c r="S464" s="69"/>
      <c r="T464" s="69"/>
      <c r="U464" s="69"/>
      <c r="V464" s="69"/>
      <c r="W464" s="69"/>
      <c r="X464" s="69"/>
      <c r="Y464" s="69"/>
      <c r="Z464" s="69"/>
      <c r="AA464" s="69"/>
      <c r="AB464" s="69"/>
      <c r="AC464" s="69"/>
      <c r="AD464" s="69"/>
      <c r="AE464" s="69"/>
      <c r="AF464" s="69"/>
    </row>
    <row r="465" spans="1:32" ht="15.75" customHeight="1" x14ac:dyDescent="0.2">
      <c r="A465" s="69"/>
      <c r="B465" s="69"/>
      <c r="C465" s="69"/>
      <c r="D465" s="69"/>
      <c r="E465" s="69"/>
      <c r="F465" s="69"/>
      <c r="G465" s="69"/>
      <c r="H465" s="69"/>
      <c r="I465" s="69"/>
      <c r="J465" s="69"/>
      <c r="K465" s="69"/>
      <c r="L465" s="69"/>
      <c r="M465" s="69"/>
      <c r="N465" s="69"/>
      <c r="O465" s="69"/>
      <c r="P465" s="69"/>
      <c r="Q465" s="69"/>
      <c r="R465" s="69"/>
      <c r="S465" s="69"/>
      <c r="T465" s="69"/>
      <c r="U465" s="69"/>
      <c r="V465" s="69"/>
      <c r="W465" s="69"/>
      <c r="X465" s="69"/>
      <c r="Y465" s="69"/>
      <c r="Z465" s="69"/>
      <c r="AA465" s="69"/>
      <c r="AB465" s="69"/>
      <c r="AC465" s="69"/>
      <c r="AD465" s="69"/>
      <c r="AE465" s="69"/>
      <c r="AF465" s="69"/>
    </row>
    <row r="466" spans="1:32" ht="15.75" customHeight="1" x14ac:dyDescent="0.2">
      <c r="A466" s="69"/>
      <c r="B466" s="69"/>
      <c r="C466" s="69"/>
      <c r="D466" s="69"/>
      <c r="E466" s="69"/>
      <c r="F466" s="69"/>
      <c r="G466" s="69"/>
      <c r="H466" s="69"/>
      <c r="I466" s="69"/>
      <c r="J466" s="69"/>
      <c r="K466" s="69"/>
      <c r="L466" s="69"/>
      <c r="M466" s="69"/>
      <c r="N466" s="69"/>
      <c r="O466" s="69"/>
      <c r="P466" s="69"/>
      <c r="Q466" s="69"/>
      <c r="R466" s="69"/>
      <c r="S466" s="69"/>
      <c r="T466" s="69"/>
      <c r="U466" s="69"/>
      <c r="V466" s="69"/>
      <c r="W466" s="69"/>
      <c r="X466" s="69"/>
      <c r="Y466" s="69"/>
      <c r="Z466" s="69"/>
      <c r="AA466" s="69"/>
      <c r="AB466" s="69"/>
      <c r="AC466" s="69"/>
      <c r="AD466" s="69"/>
      <c r="AE466" s="69"/>
      <c r="AF466" s="69"/>
    </row>
    <row r="467" spans="1:32" ht="15.75" customHeight="1" x14ac:dyDescent="0.2">
      <c r="A467" s="69"/>
      <c r="B467" s="69"/>
      <c r="C467" s="69"/>
      <c r="D467" s="69"/>
      <c r="E467" s="69"/>
      <c r="F467" s="69"/>
      <c r="G467" s="69"/>
      <c r="H467" s="69"/>
      <c r="I467" s="69"/>
      <c r="J467" s="69"/>
      <c r="K467" s="69"/>
      <c r="L467" s="69"/>
      <c r="M467" s="69"/>
      <c r="N467" s="69"/>
      <c r="O467" s="69"/>
      <c r="P467" s="69"/>
      <c r="Q467" s="69"/>
      <c r="R467" s="69"/>
      <c r="S467" s="69"/>
      <c r="T467" s="69"/>
      <c r="U467" s="69"/>
      <c r="V467" s="69"/>
      <c r="W467" s="69"/>
      <c r="X467" s="69"/>
      <c r="Y467" s="69"/>
      <c r="Z467" s="69"/>
      <c r="AA467" s="69"/>
      <c r="AB467" s="69"/>
      <c r="AC467" s="69"/>
      <c r="AD467" s="69"/>
      <c r="AE467" s="69"/>
      <c r="AF467" s="69"/>
    </row>
    <row r="468" spans="1:32" ht="15.75" customHeight="1" x14ac:dyDescent="0.2">
      <c r="A468" s="69"/>
      <c r="B468" s="69"/>
      <c r="C468" s="69"/>
      <c r="D468" s="69"/>
      <c r="E468" s="69"/>
      <c r="F468" s="69"/>
      <c r="G468" s="69"/>
      <c r="H468" s="69"/>
      <c r="I468" s="69"/>
      <c r="J468" s="69"/>
      <c r="K468" s="69"/>
      <c r="L468" s="69"/>
      <c r="M468" s="69"/>
      <c r="N468" s="69"/>
      <c r="O468" s="69"/>
      <c r="P468" s="69"/>
      <c r="Q468" s="69"/>
      <c r="R468" s="69"/>
      <c r="S468" s="69"/>
      <c r="T468" s="69"/>
      <c r="U468" s="69"/>
      <c r="V468" s="69"/>
      <c r="W468" s="69"/>
      <c r="X468" s="69"/>
      <c r="Y468" s="69"/>
      <c r="Z468" s="69"/>
      <c r="AA468" s="69"/>
      <c r="AB468" s="69"/>
      <c r="AC468" s="69"/>
      <c r="AD468" s="69"/>
      <c r="AE468" s="69"/>
      <c r="AF468" s="69"/>
    </row>
    <row r="469" spans="1:32" ht="15.75" customHeight="1" x14ac:dyDescent="0.2">
      <c r="A469" s="69"/>
      <c r="B469" s="69"/>
      <c r="C469" s="69"/>
      <c r="D469" s="69"/>
      <c r="E469" s="69"/>
      <c r="F469" s="69"/>
      <c r="G469" s="69"/>
      <c r="H469" s="69"/>
      <c r="I469" s="69"/>
      <c r="J469" s="69"/>
      <c r="K469" s="69"/>
      <c r="L469" s="69"/>
      <c r="M469" s="69"/>
      <c r="N469" s="69"/>
      <c r="O469" s="69"/>
      <c r="P469" s="69"/>
      <c r="Q469" s="69"/>
      <c r="R469" s="69"/>
      <c r="S469" s="69"/>
      <c r="T469" s="69"/>
      <c r="U469" s="69"/>
      <c r="V469" s="69"/>
      <c r="W469" s="69"/>
      <c r="X469" s="69"/>
      <c r="Y469" s="69"/>
      <c r="Z469" s="69"/>
      <c r="AA469" s="69"/>
      <c r="AB469" s="69"/>
      <c r="AC469" s="69"/>
      <c r="AD469" s="69"/>
      <c r="AE469" s="69"/>
      <c r="AF469" s="69"/>
    </row>
    <row r="470" spans="1:32" ht="15.75" customHeight="1" x14ac:dyDescent="0.2">
      <c r="A470" s="69"/>
      <c r="B470" s="69"/>
      <c r="C470" s="69"/>
      <c r="D470" s="69"/>
      <c r="E470" s="69"/>
      <c r="F470" s="69"/>
      <c r="G470" s="69"/>
      <c r="H470" s="69"/>
      <c r="I470" s="69"/>
      <c r="J470" s="69"/>
      <c r="K470" s="69"/>
      <c r="L470" s="69"/>
      <c r="M470" s="69"/>
      <c r="N470" s="69"/>
      <c r="O470" s="69"/>
      <c r="P470" s="69"/>
      <c r="Q470" s="69"/>
      <c r="R470" s="69"/>
      <c r="S470" s="69"/>
      <c r="T470" s="69"/>
      <c r="U470" s="69"/>
      <c r="V470" s="69"/>
      <c r="W470" s="69"/>
      <c r="X470" s="69"/>
      <c r="Y470" s="69"/>
      <c r="Z470" s="69"/>
      <c r="AA470" s="69"/>
      <c r="AB470" s="69"/>
      <c r="AC470" s="69"/>
      <c r="AD470" s="69"/>
      <c r="AE470" s="69"/>
      <c r="AF470" s="69"/>
    </row>
    <row r="471" spans="1:32" ht="15.75" customHeight="1" x14ac:dyDescent="0.2">
      <c r="A471" s="69"/>
      <c r="B471" s="69"/>
      <c r="C471" s="69"/>
      <c r="D471" s="69"/>
      <c r="E471" s="69"/>
      <c r="F471" s="69"/>
      <c r="G471" s="69"/>
      <c r="H471" s="69"/>
      <c r="I471" s="69"/>
      <c r="J471" s="69"/>
      <c r="K471" s="69"/>
      <c r="L471" s="69"/>
      <c r="M471" s="69"/>
      <c r="N471" s="69"/>
      <c r="O471" s="69"/>
      <c r="P471" s="69"/>
      <c r="Q471" s="69"/>
      <c r="R471" s="69"/>
      <c r="S471" s="69"/>
      <c r="T471" s="69"/>
      <c r="U471" s="69"/>
      <c r="V471" s="69"/>
      <c r="W471" s="69"/>
      <c r="X471" s="69"/>
      <c r="Y471" s="69"/>
      <c r="Z471" s="69"/>
      <c r="AA471" s="69"/>
      <c r="AB471" s="69"/>
      <c r="AC471" s="69"/>
      <c r="AD471" s="69"/>
      <c r="AE471" s="69"/>
      <c r="AF471" s="69"/>
    </row>
    <row r="472" spans="1:32" ht="15.75" customHeight="1" x14ac:dyDescent="0.2">
      <c r="A472" s="69"/>
      <c r="B472" s="69"/>
      <c r="C472" s="69"/>
      <c r="D472" s="69"/>
      <c r="E472" s="69"/>
      <c r="F472" s="69"/>
      <c r="G472" s="69"/>
      <c r="H472" s="69"/>
      <c r="I472" s="69"/>
      <c r="J472" s="69"/>
      <c r="K472" s="69"/>
      <c r="L472" s="69"/>
      <c r="M472" s="69"/>
      <c r="N472" s="69"/>
      <c r="O472" s="69"/>
      <c r="P472" s="69"/>
      <c r="Q472" s="69"/>
      <c r="R472" s="69"/>
      <c r="S472" s="69"/>
      <c r="T472" s="69"/>
      <c r="U472" s="69"/>
      <c r="V472" s="69"/>
      <c r="W472" s="69"/>
      <c r="X472" s="69"/>
      <c r="Y472" s="69"/>
      <c r="Z472" s="69"/>
      <c r="AA472" s="69"/>
      <c r="AB472" s="69"/>
      <c r="AC472" s="69"/>
      <c r="AD472" s="69"/>
      <c r="AE472" s="69"/>
      <c r="AF472" s="69"/>
    </row>
    <row r="473" spans="1:32" ht="15.75" customHeight="1" x14ac:dyDescent="0.2">
      <c r="A473" s="69"/>
      <c r="B473" s="69"/>
      <c r="C473" s="69"/>
      <c r="D473" s="69"/>
      <c r="E473" s="69"/>
      <c r="F473" s="69"/>
      <c r="G473" s="69"/>
      <c r="H473" s="69"/>
      <c r="I473" s="69"/>
      <c r="J473" s="69"/>
      <c r="K473" s="69"/>
      <c r="L473" s="69"/>
      <c r="M473" s="69"/>
      <c r="N473" s="69"/>
      <c r="O473" s="69"/>
      <c r="P473" s="69"/>
      <c r="Q473" s="69"/>
      <c r="R473" s="69"/>
      <c r="S473" s="69"/>
      <c r="T473" s="69"/>
      <c r="U473" s="69"/>
      <c r="V473" s="69"/>
      <c r="W473" s="69"/>
      <c r="X473" s="69"/>
      <c r="Y473" s="69"/>
      <c r="Z473" s="69"/>
      <c r="AA473" s="69"/>
      <c r="AB473" s="69"/>
      <c r="AC473" s="69"/>
      <c r="AD473" s="69"/>
      <c r="AE473" s="69"/>
      <c r="AF473" s="69"/>
    </row>
    <row r="474" spans="1:32" ht="15.75" customHeight="1" x14ac:dyDescent="0.2">
      <c r="A474" s="69"/>
      <c r="B474" s="69"/>
      <c r="C474" s="69"/>
      <c r="D474" s="69"/>
      <c r="E474" s="69"/>
      <c r="F474" s="69"/>
      <c r="G474" s="69"/>
      <c r="H474" s="69"/>
      <c r="I474" s="69"/>
      <c r="J474" s="69"/>
      <c r="K474" s="69"/>
      <c r="L474" s="69"/>
      <c r="M474" s="69"/>
      <c r="N474" s="69"/>
      <c r="O474" s="69"/>
      <c r="P474" s="69"/>
      <c r="Q474" s="69"/>
      <c r="R474" s="69"/>
      <c r="S474" s="69"/>
      <c r="T474" s="69"/>
      <c r="U474" s="69"/>
      <c r="V474" s="69"/>
      <c r="W474" s="69"/>
      <c r="X474" s="69"/>
      <c r="Y474" s="69"/>
      <c r="Z474" s="69"/>
      <c r="AA474" s="69"/>
      <c r="AB474" s="69"/>
      <c r="AC474" s="69"/>
      <c r="AD474" s="69"/>
      <c r="AE474" s="69"/>
      <c r="AF474" s="69"/>
    </row>
    <row r="475" spans="1:32" ht="15.75" customHeight="1" x14ac:dyDescent="0.2">
      <c r="A475" s="69"/>
      <c r="B475" s="69"/>
      <c r="C475" s="69"/>
      <c r="D475" s="69"/>
      <c r="E475" s="69"/>
      <c r="F475" s="69"/>
      <c r="G475" s="69"/>
      <c r="H475" s="69"/>
      <c r="I475" s="69"/>
      <c r="J475" s="69"/>
      <c r="K475" s="69"/>
      <c r="L475" s="69"/>
      <c r="M475" s="69"/>
      <c r="N475" s="69"/>
      <c r="O475" s="69"/>
      <c r="P475" s="69"/>
      <c r="Q475" s="69"/>
      <c r="R475" s="69"/>
      <c r="S475" s="69"/>
      <c r="T475" s="69"/>
      <c r="U475" s="69"/>
      <c r="V475" s="69"/>
      <c r="W475" s="69"/>
      <c r="X475" s="69"/>
      <c r="Y475" s="69"/>
      <c r="Z475" s="69"/>
      <c r="AA475" s="69"/>
      <c r="AB475" s="69"/>
      <c r="AC475" s="69"/>
      <c r="AD475" s="69"/>
      <c r="AE475" s="69"/>
      <c r="AF475" s="69"/>
    </row>
    <row r="476" spans="1:32" ht="15.75" customHeight="1" x14ac:dyDescent="0.2">
      <c r="A476" s="69"/>
      <c r="B476" s="69"/>
      <c r="C476" s="69"/>
      <c r="D476" s="69"/>
      <c r="E476" s="69"/>
      <c r="F476" s="69"/>
      <c r="G476" s="69"/>
      <c r="H476" s="69"/>
      <c r="I476" s="69"/>
      <c r="J476" s="69"/>
      <c r="K476" s="69"/>
      <c r="L476" s="69"/>
      <c r="M476" s="69"/>
      <c r="N476" s="69"/>
      <c r="O476" s="69"/>
      <c r="P476" s="69"/>
      <c r="Q476" s="69"/>
      <c r="R476" s="69"/>
      <c r="S476" s="69"/>
      <c r="T476" s="69"/>
      <c r="U476" s="69"/>
      <c r="V476" s="69"/>
      <c r="W476" s="69"/>
      <c r="X476" s="69"/>
      <c r="Y476" s="69"/>
      <c r="Z476" s="69"/>
      <c r="AA476" s="69"/>
      <c r="AB476" s="69"/>
      <c r="AC476" s="69"/>
      <c r="AD476" s="69"/>
      <c r="AE476" s="69"/>
      <c r="AF476" s="69"/>
    </row>
    <row r="477" spans="1:32" ht="15.75" customHeight="1" x14ac:dyDescent="0.2">
      <c r="A477" s="69"/>
      <c r="B477" s="69"/>
      <c r="C477" s="69"/>
      <c r="D477" s="69"/>
      <c r="E477" s="69"/>
      <c r="F477" s="69"/>
      <c r="G477" s="69"/>
      <c r="H477" s="69"/>
      <c r="I477" s="69"/>
      <c r="J477" s="69"/>
      <c r="K477" s="69"/>
      <c r="L477" s="69"/>
      <c r="M477" s="69"/>
      <c r="N477" s="69"/>
      <c r="O477" s="69"/>
      <c r="P477" s="69"/>
      <c r="Q477" s="69"/>
      <c r="R477" s="69"/>
      <c r="S477" s="69"/>
      <c r="T477" s="69"/>
      <c r="U477" s="69"/>
      <c r="V477" s="69"/>
      <c r="W477" s="69"/>
      <c r="X477" s="69"/>
      <c r="Y477" s="69"/>
      <c r="Z477" s="69"/>
      <c r="AA477" s="69"/>
      <c r="AB477" s="69"/>
      <c r="AC477" s="69"/>
      <c r="AD477" s="69"/>
      <c r="AE477" s="69"/>
      <c r="AF477" s="69"/>
    </row>
    <row r="478" spans="1:32" ht="15.75" customHeight="1" x14ac:dyDescent="0.2">
      <c r="A478" s="69"/>
      <c r="B478" s="69"/>
      <c r="C478" s="69"/>
      <c r="D478" s="69"/>
      <c r="E478" s="69"/>
      <c r="F478" s="69"/>
      <c r="G478" s="69"/>
      <c r="H478" s="69"/>
      <c r="I478" s="69"/>
      <c r="J478" s="69"/>
      <c r="K478" s="69"/>
      <c r="L478" s="69"/>
      <c r="M478" s="69"/>
      <c r="N478" s="69"/>
      <c r="O478" s="69"/>
      <c r="P478" s="69"/>
      <c r="Q478" s="69"/>
      <c r="R478" s="69"/>
      <c r="S478" s="69"/>
      <c r="T478" s="69"/>
      <c r="U478" s="69"/>
      <c r="V478" s="69"/>
      <c r="W478" s="69"/>
      <c r="X478" s="69"/>
      <c r="Y478" s="69"/>
      <c r="Z478" s="69"/>
      <c r="AA478" s="69"/>
      <c r="AB478" s="69"/>
      <c r="AC478" s="69"/>
      <c r="AD478" s="69"/>
      <c r="AE478" s="69"/>
      <c r="AF478" s="69"/>
    </row>
    <row r="479" spans="1:32" ht="15.75" customHeight="1" x14ac:dyDescent="0.2">
      <c r="A479" s="69"/>
      <c r="B479" s="69"/>
      <c r="C479" s="69"/>
      <c r="D479" s="69"/>
      <c r="E479" s="69"/>
      <c r="F479" s="69"/>
      <c r="G479" s="69"/>
      <c r="H479" s="69"/>
      <c r="I479" s="69"/>
      <c r="J479" s="69"/>
      <c r="K479" s="69"/>
      <c r="L479" s="69"/>
      <c r="M479" s="69"/>
      <c r="N479" s="69"/>
      <c r="O479" s="69"/>
      <c r="P479" s="69"/>
      <c r="Q479" s="69"/>
      <c r="R479" s="69"/>
      <c r="S479" s="69"/>
      <c r="T479" s="69"/>
      <c r="U479" s="69"/>
      <c r="V479" s="69"/>
      <c r="W479" s="69"/>
      <c r="X479" s="69"/>
      <c r="Y479" s="69"/>
      <c r="Z479" s="69"/>
      <c r="AA479" s="69"/>
      <c r="AB479" s="69"/>
      <c r="AC479" s="69"/>
      <c r="AD479" s="69"/>
      <c r="AE479" s="69"/>
      <c r="AF479" s="69"/>
    </row>
    <row r="480" spans="1:32" ht="15.75" customHeight="1" x14ac:dyDescent="0.2">
      <c r="A480" s="69"/>
      <c r="B480" s="69"/>
      <c r="C480" s="69"/>
      <c r="D480" s="69"/>
      <c r="E480" s="69"/>
      <c r="F480" s="69"/>
      <c r="G480" s="69"/>
      <c r="H480" s="69"/>
      <c r="I480" s="69"/>
      <c r="J480" s="69"/>
      <c r="K480" s="69"/>
      <c r="L480" s="69"/>
      <c r="M480" s="69"/>
      <c r="N480" s="69"/>
      <c r="O480" s="69"/>
      <c r="P480" s="69"/>
      <c r="Q480" s="69"/>
      <c r="R480" s="69"/>
      <c r="S480" s="69"/>
      <c r="T480" s="69"/>
      <c r="U480" s="69"/>
      <c r="V480" s="69"/>
      <c r="W480" s="69"/>
      <c r="X480" s="69"/>
      <c r="Y480" s="69"/>
      <c r="Z480" s="69"/>
      <c r="AA480" s="69"/>
      <c r="AB480" s="69"/>
      <c r="AC480" s="69"/>
      <c r="AD480" s="69"/>
      <c r="AE480" s="69"/>
      <c r="AF480" s="69"/>
    </row>
    <row r="481" spans="1:32" ht="15.75" customHeight="1" x14ac:dyDescent="0.2">
      <c r="A481" s="69"/>
      <c r="B481" s="69"/>
      <c r="C481" s="69"/>
      <c r="D481" s="69"/>
      <c r="E481" s="69"/>
      <c r="F481" s="69"/>
      <c r="G481" s="69"/>
      <c r="H481" s="69"/>
      <c r="I481" s="69"/>
      <c r="J481" s="69"/>
      <c r="K481" s="69"/>
      <c r="L481" s="69"/>
      <c r="M481" s="69"/>
      <c r="N481" s="69"/>
      <c r="O481" s="69"/>
      <c r="P481" s="69"/>
      <c r="Q481" s="69"/>
      <c r="R481" s="69"/>
      <c r="S481" s="69"/>
      <c r="T481" s="69"/>
      <c r="U481" s="69"/>
      <c r="V481" s="69"/>
      <c r="W481" s="69"/>
      <c r="X481" s="69"/>
      <c r="Y481" s="69"/>
      <c r="Z481" s="69"/>
      <c r="AA481" s="69"/>
      <c r="AB481" s="69"/>
      <c r="AC481" s="69"/>
      <c r="AD481" s="69"/>
      <c r="AE481" s="69"/>
      <c r="AF481" s="69"/>
    </row>
    <row r="482" spans="1:32" ht="15.75" customHeight="1" x14ac:dyDescent="0.2">
      <c r="A482" s="69"/>
      <c r="B482" s="69"/>
      <c r="C482" s="69"/>
      <c r="D482" s="69"/>
      <c r="E482" s="69"/>
      <c r="F482" s="69"/>
      <c r="G482" s="69"/>
      <c r="H482" s="69"/>
      <c r="I482" s="69"/>
      <c r="J482" s="69"/>
      <c r="K482" s="69"/>
      <c r="L482" s="69"/>
      <c r="M482" s="69"/>
      <c r="N482" s="69"/>
      <c r="O482" s="69"/>
      <c r="P482" s="69"/>
      <c r="Q482" s="69"/>
      <c r="R482" s="69"/>
      <c r="S482" s="69"/>
      <c r="T482" s="69"/>
      <c r="U482" s="69"/>
      <c r="V482" s="69"/>
      <c r="W482" s="69"/>
      <c r="X482" s="69"/>
      <c r="Y482" s="69"/>
      <c r="Z482" s="69"/>
      <c r="AA482" s="69"/>
      <c r="AB482" s="69"/>
      <c r="AC482" s="69"/>
      <c r="AD482" s="69"/>
      <c r="AE482" s="69"/>
      <c r="AF482" s="69"/>
    </row>
    <row r="483" spans="1:32" ht="15.75" customHeight="1" x14ac:dyDescent="0.2">
      <c r="A483" s="69"/>
      <c r="B483" s="69"/>
      <c r="C483" s="69"/>
      <c r="D483" s="69"/>
      <c r="E483" s="69"/>
      <c r="F483" s="69"/>
      <c r="G483" s="69"/>
      <c r="H483" s="69"/>
      <c r="I483" s="69"/>
      <c r="J483" s="69"/>
      <c r="K483" s="69"/>
      <c r="L483" s="69"/>
      <c r="M483" s="69"/>
      <c r="N483" s="69"/>
      <c r="O483" s="69"/>
      <c r="P483" s="69"/>
      <c r="Q483" s="69"/>
      <c r="R483" s="69"/>
      <c r="S483" s="69"/>
      <c r="T483" s="69"/>
      <c r="U483" s="69"/>
      <c r="V483" s="69"/>
      <c r="W483" s="69"/>
      <c r="X483" s="69"/>
      <c r="Y483" s="69"/>
      <c r="Z483" s="69"/>
      <c r="AA483" s="69"/>
      <c r="AB483" s="69"/>
      <c r="AC483" s="69"/>
      <c r="AD483" s="69"/>
      <c r="AE483" s="69"/>
      <c r="AF483" s="69"/>
    </row>
    <row r="484" spans="1:32" ht="15.75" customHeight="1" x14ac:dyDescent="0.2">
      <c r="A484" s="69"/>
      <c r="B484" s="69"/>
      <c r="C484" s="69"/>
      <c r="D484" s="69"/>
      <c r="E484" s="69"/>
      <c r="F484" s="69"/>
      <c r="G484" s="69"/>
      <c r="H484" s="69"/>
      <c r="I484" s="69"/>
      <c r="J484" s="69"/>
      <c r="K484" s="69"/>
      <c r="L484" s="69"/>
      <c r="M484" s="69"/>
      <c r="N484" s="69"/>
      <c r="O484" s="69"/>
      <c r="P484" s="69"/>
      <c r="Q484" s="69"/>
      <c r="R484" s="69"/>
      <c r="S484" s="69"/>
      <c r="T484" s="69"/>
      <c r="U484" s="69"/>
      <c r="V484" s="69"/>
      <c r="W484" s="69"/>
      <c r="X484" s="69"/>
      <c r="Y484" s="69"/>
      <c r="Z484" s="69"/>
      <c r="AA484" s="69"/>
      <c r="AB484" s="69"/>
      <c r="AC484" s="69"/>
      <c r="AD484" s="69"/>
      <c r="AE484" s="69"/>
      <c r="AF484" s="69"/>
    </row>
    <row r="485" spans="1:32" ht="15.75" customHeight="1" x14ac:dyDescent="0.2">
      <c r="A485" s="69"/>
      <c r="B485" s="69"/>
      <c r="C485" s="69"/>
      <c r="D485" s="69"/>
      <c r="E485" s="69"/>
      <c r="F485" s="69"/>
      <c r="G485" s="69"/>
      <c r="H485" s="69"/>
      <c r="I485" s="69"/>
      <c r="J485" s="69"/>
      <c r="K485" s="69"/>
      <c r="L485" s="69"/>
      <c r="M485" s="69"/>
      <c r="N485" s="69"/>
      <c r="O485" s="69"/>
      <c r="P485" s="69"/>
      <c r="Q485" s="69"/>
      <c r="R485" s="69"/>
      <c r="S485" s="69"/>
      <c r="T485" s="69"/>
      <c r="U485" s="69"/>
      <c r="V485" s="69"/>
      <c r="W485" s="69"/>
      <c r="X485" s="69"/>
      <c r="Y485" s="69"/>
      <c r="Z485" s="69"/>
      <c r="AA485" s="69"/>
      <c r="AB485" s="69"/>
      <c r="AC485" s="69"/>
      <c r="AD485" s="69"/>
      <c r="AE485" s="69"/>
      <c r="AF485" s="69"/>
    </row>
    <row r="486" spans="1:32" ht="15.75" customHeight="1" x14ac:dyDescent="0.2">
      <c r="A486" s="69"/>
      <c r="B486" s="69"/>
      <c r="C486" s="69"/>
      <c r="D486" s="69"/>
      <c r="E486" s="69"/>
      <c r="F486" s="69"/>
      <c r="G486" s="69"/>
      <c r="H486" s="69"/>
      <c r="I486" s="69"/>
      <c r="J486" s="69"/>
      <c r="K486" s="69"/>
      <c r="L486" s="69"/>
      <c r="M486" s="69"/>
      <c r="N486" s="69"/>
      <c r="O486" s="69"/>
      <c r="P486" s="69"/>
      <c r="Q486" s="69"/>
      <c r="R486" s="69"/>
      <c r="S486" s="69"/>
      <c r="T486" s="69"/>
      <c r="U486" s="69"/>
      <c r="V486" s="69"/>
      <c r="W486" s="69"/>
      <c r="X486" s="69"/>
      <c r="Y486" s="69"/>
      <c r="Z486" s="69"/>
      <c r="AA486" s="69"/>
      <c r="AB486" s="69"/>
      <c r="AC486" s="69"/>
      <c r="AD486" s="69"/>
      <c r="AE486" s="69"/>
      <c r="AF486" s="69"/>
    </row>
    <row r="487" spans="1:32" ht="15.75" customHeight="1" x14ac:dyDescent="0.2">
      <c r="A487" s="69"/>
      <c r="B487" s="69"/>
      <c r="C487" s="69"/>
      <c r="D487" s="69"/>
      <c r="E487" s="69"/>
      <c r="F487" s="69"/>
      <c r="G487" s="69"/>
      <c r="H487" s="69"/>
      <c r="I487" s="69"/>
      <c r="J487" s="69"/>
      <c r="K487" s="69"/>
      <c r="L487" s="69"/>
      <c r="M487" s="69"/>
      <c r="N487" s="69"/>
      <c r="O487" s="69"/>
      <c r="P487" s="69"/>
      <c r="Q487" s="69"/>
      <c r="R487" s="69"/>
      <c r="S487" s="69"/>
      <c r="T487" s="69"/>
      <c r="U487" s="69"/>
      <c r="V487" s="69"/>
      <c r="W487" s="69"/>
      <c r="X487" s="69"/>
      <c r="Y487" s="69"/>
      <c r="Z487" s="69"/>
      <c r="AA487" s="69"/>
      <c r="AB487" s="69"/>
      <c r="AC487" s="69"/>
      <c r="AD487" s="69"/>
      <c r="AE487" s="69"/>
      <c r="AF487" s="69"/>
    </row>
    <row r="488" spans="1:32" ht="15.75" customHeight="1" x14ac:dyDescent="0.2">
      <c r="A488" s="69"/>
      <c r="B488" s="69"/>
      <c r="C488" s="69"/>
      <c r="D488" s="69"/>
      <c r="E488" s="69"/>
      <c r="F488" s="69"/>
      <c r="G488" s="69"/>
      <c r="H488" s="69"/>
      <c r="I488" s="69"/>
      <c r="J488" s="69"/>
      <c r="K488" s="69"/>
      <c r="L488" s="69"/>
      <c r="M488" s="69"/>
      <c r="N488" s="69"/>
      <c r="O488" s="69"/>
      <c r="P488" s="69"/>
      <c r="Q488" s="69"/>
      <c r="R488" s="69"/>
      <c r="S488" s="69"/>
      <c r="T488" s="69"/>
      <c r="U488" s="69"/>
      <c r="V488" s="69"/>
      <c r="W488" s="69"/>
      <c r="X488" s="69"/>
      <c r="Y488" s="69"/>
      <c r="Z488" s="69"/>
      <c r="AA488" s="69"/>
      <c r="AB488" s="69"/>
      <c r="AC488" s="69"/>
      <c r="AD488" s="69"/>
      <c r="AE488" s="69"/>
      <c r="AF488" s="69"/>
    </row>
    <row r="489" spans="1:32" ht="15.75" customHeight="1" x14ac:dyDescent="0.2">
      <c r="A489" s="69"/>
      <c r="B489" s="69"/>
      <c r="C489" s="69"/>
      <c r="D489" s="69"/>
      <c r="E489" s="69"/>
      <c r="F489" s="69"/>
      <c r="G489" s="69"/>
      <c r="H489" s="69"/>
      <c r="I489" s="69"/>
      <c r="J489" s="69"/>
      <c r="K489" s="69"/>
      <c r="L489" s="69"/>
      <c r="M489" s="69"/>
      <c r="N489" s="69"/>
      <c r="O489" s="69"/>
      <c r="P489" s="69"/>
      <c r="Q489" s="69"/>
      <c r="R489" s="69"/>
      <c r="S489" s="69"/>
      <c r="T489" s="69"/>
      <c r="U489" s="69"/>
      <c r="V489" s="69"/>
      <c r="W489" s="69"/>
      <c r="X489" s="69"/>
      <c r="Y489" s="69"/>
      <c r="Z489" s="69"/>
      <c r="AA489" s="69"/>
      <c r="AB489" s="69"/>
      <c r="AC489" s="69"/>
      <c r="AD489" s="69"/>
      <c r="AE489" s="69"/>
      <c r="AF489" s="69"/>
    </row>
    <row r="490" spans="1:32" ht="15.75" customHeight="1" x14ac:dyDescent="0.2">
      <c r="A490" s="69"/>
      <c r="B490" s="69"/>
      <c r="C490" s="69"/>
      <c r="D490" s="69"/>
      <c r="E490" s="69"/>
      <c r="F490" s="69"/>
      <c r="G490" s="69"/>
      <c r="H490" s="69"/>
      <c r="I490" s="69"/>
      <c r="J490" s="69"/>
      <c r="K490" s="69"/>
      <c r="L490" s="69"/>
      <c r="M490" s="69"/>
      <c r="N490" s="69"/>
      <c r="O490" s="69"/>
      <c r="P490" s="69"/>
      <c r="Q490" s="69"/>
      <c r="R490" s="69"/>
      <c r="S490" s="69"/>
      <c r="T490" s="69"/>
      <c r="U490" s="69"/>
      <c r="V490" s="69"/>
      <c r="W490" s="69"/>
      <c r="X490" s="69"/>
      <c r="Y490" s="69"/>
      <c r="Z490" s="69"/>
      <c r="AA490" s="69"/>
      <c r="AB490" s="69"/>
      <c r="AC490" s="69"/>
      <c r="AD490" s="69"/>
      <c r="AE490" s="69"/>
      <c r="AF490" s="69"/>
    </row>
    <row r="491" spans="1:32" ht="15.75" customHeight="1" x14ac:dyDescent="0.2">
      <c r="A491" s="69"/>
      <c r="B491" s="69"/>
      <c r="C491" s="69"/>
      <c r="D491" s="69"/>
      <c r="E491" s="69"/>
      <c r="F491" s="69"/>
      <c r="G491" s="69"/>
      <c r="H491" s="69"/>
      <c r="I491" s="69"/>
      <c r="J491" s="69"/>
      <c r="K491" s="69"/>
      <c r="L491" s="69"/>
      <c r="M491" s="69"/>
      <c r="N491" s="69"/>
      <c r="O491" s="69"/>
      <c r="P491" s="69"/>
      <c r="Q491" s="69"/>
      <c r="R491" s="69"/>
      <c r="S491" s="69"/>
      <c r="T491" s="69"/>
      <c r="U491" s="69"/>
      <c r="V491" s="69"/>
      <c r="W491" s="69"/>
      <c r="X491" s="69"/>
      <c r="Y491" s="69"/>
      <c r="Z491" s="69"/>
      <c r="AA491" s="69"/>
      <c r="AB491" s="69"/>
      <c r="AC491" s="69"/>
      <c r="AD491" s="69"/>
      <c r="AE491" s="69"/>
      <c r="AF491" s="69"/>
    </row>
    <row r="492" spans="1:32" ht="15.75" customHeight="1" x14ac:dyDescent="0.2">
      <c r="A492" s="69"/>
      <c r="B492" s="69"/>
      <c r="C492" s="69"/>
      <c r="D492" s="69"/>
      <c r="E492" s="69"/>
      <c r="F492" s="69"/>
      <c r="G492" s="69"/>
      <c r="H492" s="69"/>
      <c r="I492" s="69"/>
      <c r="J492" s="69"/>
      <c r="K492" s="69"/>
      <c r="L492" s="69"/>
      <c r="M492" s="69"/>
      <c r="N492" s="69"/>
      <c r="O492" s="69"/>
      <c r="P492" s="69"/>
      <c r="Q492" s="69"/>
      <c r="R492" s="69"/>
      <c r="S492" s="69"/>
      <c r="T492" s="69"/>
      <c r="U492" s="69"/>
      <c r="V492" s="69"/>
      <c r="W492" s="69"/>
      <c r="X492" s="69"/>
      <c r="Y492" s="69"/>
      <c r="Z492" s="69"/>
      <c r="AA492" s="69"/>
      <c r="AB492" s="69"/>
      <c r="AC492" s="69"/>
      <c r="AD492" s="69"/>
      <c r="AE492" s="69"/>
      <c r="AF492" s="69"/>
    </row>
    <row r="493" spans="1:32" ht="15.75" customHeight="1" x14ac:dyDescent="0.2">
      <c r="A493" s="69"/>
      <c r="B493" s="69"/>
      <c r="C493" s="69"/>
      <c r="D493" s="69"/>
      <c r="E493" s="69"/>
      <c r="F493" s="69"/>
      <c r="G493" s="69"/>
      <c r="H493" s="69"/>
      <c r="I493" s="69"/>
      <c r="J493" s="69"/>
      <c r="K493" s="69"/>
      <c r="L493" s="69"/>
      <c r="M493" s="69"/>
      <c r="N493" s="69"/>
      <c r="O493" s="69"/>
      <c r="P493" s="69"/>
      <c r="Q493" s="69"/>
      <c r="R493" s="69"/>
      <c r="S493" s="69"/>
      <c r="T493" s="69"/>
      <c r="U493" s="69"/>
      <c r="V493" s="69"/>
      <c r="W493" s="69"/>
      <c r="X493" s="69"/>
      <c r="Y493" s="69"/>
      <c r="Z493" s="69"/>
      <c r="AA493" s="69"/>
      <c r="AB493" s="69"/>
      <c r="AC493" s="69"/>
      <c r="AD493" s="69"/>
      <c r="AE493" s="69"/>
      <c r="AF493" s="69"/>
    </row>
    <row r="494" spans="1:32" ht="15.75" customHeight="1" x14ac:dyDescent="0.2">
      <c r="A494" s="69"/>
      <c r="B494" s="69"/>
      <c r="C494" s="69"/>
      <c r="D494" s="69"/>
      <c r="E494" s="69"/>
      <c r="F494" s="69"/>
      <c r="G494" s="69"/>
      <c r="H494" s="69"/>
      <c r="I494" s="69"/>
      <c r="J494" s="69"/>
      <c r="K494" s="69"/>
      <c r="L494" s="69"/>
      <c r="M494" s="69"/>
      <c r="N494" s="69"/>
      <c r="O494" s="69"/>
      <c r="P494" s="69"/>
      <c r="Q494" s="69"/>
      <c r="R494" s="69"/>
      <c r="S494" s="69"/>
      <c r="T494" s="69"/>
      <c r="U494" s="69"/>
      <c r="V494" s="69"/>
      <c r="W494" s="69"/>
      <c r="X494" s="69"/>
      <c r="Y494" s="69"/>
      <c r="Z494" s="69"/>
      <c r="AA494" s="69"/>
      <c r="AB494" s="69"/>
      <c r="AC494" s="69"/>
      <c r="AD494" s="69"/>
      <c r="AE494" s="69"/>
      <c r="AF494" s="69"/>
    </row>
    <row r="495" spans="1:32" ht="15.75" customHeight="1" x14ac:dyDescent="0.2">
      <c r="A495" s="69"/>
      <c r="B495" s="69"/>
      <c r="C495" s="69"/>
      <c r="D495" s="69"/>
      <c r="E495" s="69"/>
      <c r="F495" s="69"/>
      <c r="G495" s="69"/>
      <c r="H495" s="69"/>
      <c r="I495" s="69"/>
      <c r="J495" s="69"/>
      <c r="K495" s="69"/>
      <c r="L495" s="69"/>
      <c r="M495" s="69"/>
      <c r="N495" s="69"/>
      <c r="O495" s="69"/>
      <c r="P495" s="69"/>
      <c r="Q495" s="69"/>
      <c r="R495" s="69"/>
      <c r="S495" s="69"/>
      <c r="T495" s="69"/>
      <c r="U495" s="69"/>
      <c r="V495" s="69"/>
      <c r="W495" s="69"/>
      <c r="X495" s="69"/>
      <c r="Y495" s="69"/>
      <c r="Z495" s="69"/>
      <c r="AA495" s="69"/>
      <c r="AB495" s="69"/>
      <c r="AC495" s="69"/>
      <c r="AD495" s="69"/>
      <c r="AE495" s="69"/>
      <c r="AF495" s="69"/>
    </row>
    <row r="496" spans="1:32" ht="15.75" customHeight="1" x14ac:dyDescent="0.2">
      <c r="A496" s="69"/>
      <c r="B496" s="69"/>
      <c r="C496" s="69"/>
      <c r="D496" s="69"/>
      <c r="E496" s="69"/>
      <c r="F496" s="69"/>
      <c r="G496" s="69"/>
      <c r="H496" s="69"/>
      <c r="I496" s="69"/>
      <c r="J496" s="69"/>
      <c r="K496" s="69"/>
      <c r="L496" s="69"/>
      <c r="M496" s="69"/>
      <c r="N496" s="69"/>
      <c r="O496" s="69"/>
      <c r="P496" s="69"/>
      <c r="Q496" s="69"/>
      <c r="R496" s="69"/>
      <c r="S496" s="69"/>
      <c r="T496" s="69"/>
      <c r="U496" s="69"/>
      <c r="V496" s="69"/>
      <c r="W496" s="69"/>
      <c r="X496" s="69"/>
      <c r="Y496" s="69"/>
      <c r="Z496" s="69"/>
      <c r="AA496" s="69"/>
      <c r="AB496" s="69"/>
      <c r="AC496" s="69"/>
      <c r="AD496" s="69"/>
      <c r="AE496" s="69"/>
      <c r="AF496" s="69"/>
    </row>
    <row r="497" spans="1:32" ht="15.75" customHeight="1" x14ac:dyDescent="0.2">
      <c r="A497" s="69"/>
      <c r="B497" s="69"/>
      <c r="C497" s="69"/>
      <c r="D497" s="69"/>
      <c r="E497" s="69"/>
      <c r="F497" s="69"/>
      <c r="G497" s="69"/>
      <c r="H497" s="69"/>
      <c r="I497" s="69"/>
      <c r="J497" s="69"/>
      <c r="K497" s="69"/>
      <c r="L497" s="69"/>
      <c r="M497" s="69"/>
      <c r="N497" s="69"/>
      <c r="O497" s="69"/>
      <c r="P497" s="69"/>
      <c r="Q497" s="69"/>
      <c r="R497" s="69"/>
      <c r="S497" s="69"/>
      <c r="T497" s="69"/>
      <c r="U497" s="69"/>
      <c r="V497" s="69"/>
      <c r="W497" s="69"/>
      <c r="X497" s="69"/>
      <c r="Y497" s="69"/>
      <c r="Z497" s="69"/>
      <c r="AA497" s="69"/>
      <c r="AB497" s="69"/>
      <c r="AC497" s="69"/>
      <c r="AD497" s="69"/>
      <c r="AE497" s="69"/>
      <c r="AF497" s="69"/>
    </row>
    <row r="498" spans="1:32" ht="15.75" customHeight="1" x14ac:dyDescent="0.2">
      <c r="A498" s="69"/>
      <c r="B498" s="69"/>
      <c r="C498" s="69"/>
      <c r="D498" s="69"/>
      <c r="E498" s="69"/>
      <c r="F498" s="69"/>
      <c r="G498" s="69"/>
      <c r="H498" s="69"/>
      <c r="I498" s="69"/>
      <c r="J498" s="69"/>
      <c r="K498" s="69"/>
      <c r="L498" s="69"/>
      <c r="M498" s="69"/>
      <c r="N498" s="69"/>
      <c r="O498" s="69"/>
      <c r="P498" s="69"/>
      <c r="Q498" s="69"/>
      <c r="R498" s="69"/>
      <c r="S498" s="69"/>
      <c r="T498" s="69"/>
      <c r="U498" s="69"/>
      <c r="V498" s="69"/>
      <c r="W498" s="69"/>
      <c r="X498" s="69"/>
      <c r="Y498" s="69"/>
      <c r="Z498" s="69"/>
      <c r="AA498" s="69"/>
      <c r="AB498" s="69"/>
      <c r="AC498" s="69"/>
      <c r="AD498" s="69"/>
      <c r="AE498" s="69"/>
      <c r="AF498" s="69"/>
    </row>
    <row r="499" spans="1:32" ht="15.75" customHeight="1" x14ac:dyDescent="0.2">
      <c r="A499" s="69"/>
      <c r="B499" s="69"/>
      <c r="C499" s="69"/>
      <c r="D499" s="69"/>
      <c r="E499" s="69"/>
      <c r="F499" s="69"/>
      <c r="G499" s="69"/>
      <c r="H499" s="69"/>
      <c r="I499" s="69"/>
      <c r="J499" s="69"/>
      <c r="K499" s="69"/>
      <c r="L499" s="69"/>
      <c r="M499" s="69"/>
      <c r="N499" s="69"/>
      <c r="O499" s="69"/>
      <c r="P499" s="69"/>
      <c r="Q499" s="69"/>
      <c r="R499" s="69"/>
      <c r="S499" s="69"/>
      <c r="T499" s="69"/>
      <c r="U499" s="69"/>
      <c r="V499" s="69"/>
      <c r="W499" s="69"/>
      <c r="X499" s="69"/>
      <c r="Y499" s="69"/>
      <c r="Z499" s="69"/>
      <c r="AA499" s="69"/>
      <c r="AB499" s="69"/>
      <c r="AC499" s="69"/>
      <c r="AD499" s="69"/>
      <c r="AE499" s="69"/>
      <c r="AF499" s="69"/>
    </row>
    <row r="500" spans="1:32" ht="15.75" customHeight="1" x14ac:dyDescent="0.2">
      <c r="A500" s="69"/>
      <c r="B500" s="69"/>
      <c r="C500" s="69"/>
      <c r="D500" s="69"/>
      <c r="E500" s="69"/>
      <c r="F500" s="69"/>
      <c r="G500" s="69"/>
      <c r="H500" s="69"/>
      <c r="I500" s="69"/>
      <c r="J500" s="69"/>
      <c r="K500" s="69"/>
      <c r="L500" s="69"/>
      <c r="M500" s="69"/>
      <c r="N500" s="69"/>
      <c r="O500" s="69"/>
      <c r="P500" s="69"/>
      <c r="Q500" s="69"/>
      <c r="R500" s="69"/>
      <c r="S500" s="69"/>
      <c r="T500" s="69"/>
      <c r="U500" s="69"/>
      <c r="V500" s="69"/>
      <c r="W500" s="69"/>
      <c r="X500" s="69"/>
      <c r="Y500" s="69"/>
      <c r="Z500" s="69"/>
      <c r="AA500" s="69"/>
      <c r="AB500" s="69"/>
      <c r="AC500" s="69"/>
      <c r="AD500" s="69"/>
      <c r="AE500" s="69"/>
      <c r="AF500" s="69"/>
    </row>
    <row r="501" spans="1:32" ht="15.75" customHeight="1" x14ac:dyDescent="0.2">
      <c r="A501" s="69"/>
      <c r="B501" s="69"/>
      <c r="C501" s="69"/>
      <c r="D501" s="69"/>
      <c r="E501" s="69"/>
      <c r="F501" s="69"/>
      <c r="G501" s="69"/>
      <c r="H501" s="69"/>
      <c r="I501" s="69"/>
      <c r="J501" s="69"/>
      <c r="K501" s="69"/>
      <c r="L501" s="69"/>
      <c r="M501" s="69"/>
      <c r="N501" s="69"/>
      <c r="O501" s="69"/>
      <c r="P501" s="69"/>
      <c r="Q501" s="69"/>
      <c r="R501" s="69"/>
      <c r="S501" s="69"/>
      <c r="T501" s="69"/>
      <c r="U501" s="69"/>
      <c r="V501" s="69"/>
      <c r="W501" s="69"/>
      <c r="X501" s="69"/>
      <c r="Y501" s="69"/>
      <c r="Z501" s="69"/>
      <c r="AA501" s="69"/>
      <c r="AB501" s="69"/>
      <c r="AC501" s="69"/>
      <c r="AD501" s="69"/>
      <c r="AE501" s="69"/>
      <c r="AF501" s="69"/>
    </row>
    <row r="502" spans="1:32" ht="15.75" customHeight="1" x14ac:dyDescent="0.2">
      <c r="A502" s="69"/>
      <c r="B502" s="69"/>
      <c r="C502" s="69"/>
      <c r="D502" s="69"/>
      <c r="E502" s="69"/>
      <c r="F502" s="69"/>
      <c r="G502" s="69"/>
      <c r="H502" s="69"/>
      <c r="I502" s="69"/>
      <c r="J502" s="69"/>
      <c r="K502" s="69"/>
      <c r="L502" s="69"/>
      <c r="M502" s="69"/>
      <c r="N502" s="69"/>
      <c r="O502" s="69"/>
      <c r="P502" s="69"/>
      <c r="Q502" s="69"/>
      <c r="R502" s="69"/>
      <c r="S502" s="69"/>
      <c r="T502" s="69"/>
      <c r="U502" s="69"/>
      <c r="V502" s="69"/>
      <c r="W502" s="69"/>
      <c r="X502" s="69"/>
      <c r="Y502" s="69"/>
      <c r="Z502" s="69"/>
      <c r="AA502" s="69"/>
      <c r="AB502" s="69"/>
      <c r="AC502" s="69"/>
      <c r="AD502" s="69"/>
      <c r="AE502" s="69"/>
      <c r="AF502" s="69"/>
    </row>
    <row r="503" spans="1:32" ht="15.75" customHeight="1" x14ac:dyDescent="0.2">
      <c r="A503" s="69"/>
      <c r="B503" s="69"/>
      <c r="C503" s="69"/>
      <c r="D503" s="69"/>
      <c r="E503" s="69"/>
      <c r="F503" s="69"/>
      <c r="G503" s="69"/>
      <c r="H503" s="69"/>
      <c r="I503" s="69"/>
      <c r="J503" s="69"/>
      <c r="K503" s="69"/>
      <c r="L503" s="69"/>
      <c r="M503" s="69"/>
      <c r="N503" s="69"/>
      <c r="O503" s="69"/>
      <c r="P503" s="69"/>
      <c r="Q503" s="69"/>
      <c r="R503" s="69"/>
      <c r="S503" s="69"/>
      <c r="T503" s="69"/>
      <c r="U503" s="69"/>
      <c r="V503" s="69"/>
      <c r="W503" s="69"/>
      <c r="X503" s="69"/>
      <c r="Y503" s="69"/>
      <c r="Z503" s="69"/>
      <c r="AA503" s="69"/>
      <c r="AB503" s="69"/>
      <c r="AC503" s="69"/>
      <c r="AD503" s="69"/>
      <c r="AE503" s="69"/>
      <c r="AF503" s="69"/>
    </row>
    <row r="504" spans="1:32" ht="15.75" customHeight="1" x14ac:dyDescent="0.2">
      <c r="A504" s="69"/>
      <c r="B504" s="69"/>
      <c r="C504" s="69"/>
      <c r="D504" s="69"/>
      <c r="E504" s="69"/>
      <c r="F504" s="69"/>
      <c r="G504" s="69"/>
      <c r="H504" s="69"/>
      <c r="I504" s="69"/>
      <c r="J504" s="69"/>
      <c r="K504" s="69"/>
      <c r="L504" s="69"/>
      <c r="M504" s="69"/>
      <c r="N504" s="69"/>
      <c r="O504" s="69"/>
      <c r="P504" s="69"/>
      <c r="Q504" s="69"/>
      <c r="R504" s="69"/>
      <c r="S504" s="69"/>
      <c r="T504" s="69"/>
      <c r="U504" s="69"/>
      <c r="V504" s="69"/>
      <c r="W504" s="69"/>
      <c r="X504" s="69"/>
      <c r="Y504" s="69"/>
      <c r="Z504" s="69"/>
      <c r="AA504" s="69"/>
      <c r="AB504" s="69"/>
      <c r="AC504" s="69"/>
      <c r="AD504" s="69"/>
      <c r="AE504" s="69"/>
      <c r="AF504" s="69"/>
    </row>
    <row r="505" spans="1:32" ht="15.75" customHeight="1" x14ac:dyDescent="0.2">
      <c r="A505" s="69"/>
      <c r="B505" s="69"/>
      <c r="C505" s="69"/>
      <c r="D505" s="69"/>
      <c r="E505" s="69"/>
      <c r="F505" s="69"/>
      <c r="G505" s="69"/>
      <c r="H505" s="69"/>
      <c r="I505" s="69"/>
      <c r="J505" s="69"/>
      <c r="K505" s="69"/>
      <c r="L505" s="69"/>
      <c r="M505" s="69"/>
      <c r="N505" s="69"/>
      <c r="O505" s="69"/>
      <c r="P505" s="69"/>
      <c r="Q505" s="69"/>
      <c r="R505" s="69"/>
      <c r="S505" s="69"/>
      <c r="T505" s="69"/>
      <c r="U505" s="69"/>
      <c r="V505" s="69"/>
      <c r="W505" s="69"/>
      <c r="X505" s="69"/>
      <c r="Y505" s="69"/>
      <c r="Z505" s="69"/>
      <c r="AA505" s="69"/>
      <c r="AB505" s="69"/>
      <c r="AC505" s="69"/>
      <c r="AD505" s="69"/>
      <c r="AE505" s="69"/>
      <c r="AF505" s="69"/>
    </row>
    <row r="506" spans="1:32" ht="15.75" customHeight="1" x14ac:dyDescent="0.2">
      <c r="A506" s="69"/>
      <c r="B506" s="69"/>
      <c r="C506" s="69"/>
      <c r="D506" s="69"/>
      <c r="E506" s="69"/>
      <c r="F506" s="69"/>
      <c r="G506" s="69"/>
      <c r="H506" s="69"/>
      <c r="I506" s="69"/>
      <c r="J506" s="69"/>
      <c r="K506" s="69"/>
      <c r="L506" s="69"/>
      <c r="M506" s="69"/>
      <c r="N506" s="69"/>
      <c r="O506" s="69"/>
      <c r="P506" s="69"/>
      <c r="Q506" s="69"/>
      <c r="R506" s="69"/>
      <c r="S506" s="69"/>
      <c r="T506" s="69"/>
      <c r="U506" s="69"/>
      <c r="V506" s="69"/>
      <c r="W506" s="69"/>
      <c r="X506" s="69"/>
      <c r="Y506" s="69"/>
      <c r="Z506" s="69"/>
      <c r="AA506" s="69"/>
      <c r="AB506" s="69"/>
      <c r="AC506" s="69"/>
      <c r="AD506" s="69"/>
      <c r="AE506" s="69"/>
      <c r="AF506" s="69"/>
    </row>
    <row r="507" spans="1:32" ht="15.75" customHeight="1" x14ac:dyDescent="0.2">
      <c r="A507" s="69"/>
      <c r="B507" s="69"/>
      <c r="C507" s="69"/>
      <c r="D507" s="69"/>
      <c r="E507" s="69"/>
      <c r="F507" s="69"/>
      <c r="G507" s="69"/>
      <c r="H507" s="69"/>
      <c r="I507" s="69"/>
      <c r="J507" s="69"/>
      <c r="K507" s="69"/>
      <c r="L507" s="69"/>
      <c r="M507" s="69"/>
      <c r="N507" s="69"/>
      <c r="O507" s="69"/>
      <c r="P507" s="69"/>
      <c r="Q507" s="69"/>
      <c r="R507" s="69"/>
      <c r="S507" s="69"/>
      <c r="T507" s="69"/>
      <c r="U507" s="69"/>
      <c r="V507" s="69"/>
      <c r="W507" s="69"/>
      <c r="X507" s="69"/>
      <c r="Y507" s="69"/>
      <c r="Z507" s="69"/>
      <c r="AA507" s="69"/>
      <c r="AB507" s="69"/>
      <c r="AC507" s="69"/>
      <c r="AD507" s="69"/>
      <c r="AE507" s="69"/>
      <c r="AF507" s="69"/>
    </row>
    <row r="508" spans="1:32" ht="15.75" customHeight="1" x14ac:dyDescent="0.2">
      <c r="A508" s="69"/>
      <c r="B508" s="69"/>
      <c r="C508" s="69"/>
      <c r="D508" s="69"/>
      <c r="E508" s="69"/>
      <c r="F508" s="69"/>
      <c r="G508" s="69"/>
      <c r="H508" s="69"/>
      <c r="I508" s="69"/>
      <c r="J508" s="69"/>
      <c r="K508" s="69"/>
      <c r="L508" s="69"/>
      <c r="M508" s="69"/>
      <c r="N508" s="69"/>
      <c r="O508" s="69"/>
      <c r="P508" s="69"/>
      <c r="Q508" s="69"/>
      <c r="R508" s="69"/>
      <c r="S508" s="69"/>
      <c r="T508" s="69"/>
      <c r="U508" s="69"/>
      <c r="V508" s="69"/>
      <c r="W508" s="69"/>
      <c r="X508" s="69"/>
      <c r="Y508" s="69"/>
      <c r="Z508" s="69"/>
      <c r="AA508" s="69"/>
      <c r="AB508" s="69"/>
      <c r="AC508" s="69"/>
      <c r="AD508" s="69"/>
      <c r="AE508" s="69"/>
      <c r="AF508" s="69"/>
    </row>
    <row r="509" spans="1:32" ht="15.75" customHeight="1" x14ac:dyDescent="0.2">
      <c r="A509" s="69"/>
      <c r="B509" s="69"/>
      <c r="C509" s="69"/>
      <c r="D509" s="69"/>
      <c r="E509" s="69"/>
      <c r="F509" s="69"/>
      <c r="G509" s="69"/>
      <c r="H509" s="69"/>
      <c r="I509" s="69"/>
      <c r="J509" s="69"/>
      <c r="K509" s="69"/>
      <c r="L509" s="69"/>
      <c r="M509" s="69"/>
      <c r="N509" s="69"/>
      <c r="O509" s="69"/>
      <c r="P509" s="69"/>
      <c r="Q509" s="69"/>
      <c r="R509" s="69"/>
      <c r="S509" s="69"/>
      <c r="T509" s="69"/>
      <c r="U509" s="69"/>
      <c r="V509" s="69"/>
      <c r="W509" s="69"/>
      <c r="X509" s="69"/>
      <c r="Y509" s="69"/>
      <c r="Z509" s="69"/>
      <c r="AA509" s="69"/>
      <c r="AB509" s="69"/>
      <c r="AC509" s="69"/>
      <c r="AD509" s="69"/>
      <c r="AE509" s="69"/>
      <c r="AF509" s="69"/>
    </row>
    <row r="510" spans="1:32" ht="15.75" customHeight="1" x14ac:dyDescent="0.2">
      <c r="A510" s="69"/>
      <c r="B510" s="69"/>
      <c r="C510" s="69"/>
      <c r="D510" s="69"/>
      <c r="E510" s="69"/>
      <c r="F510" s="69"/>
      <c r="G510" s="69"/>
      <c r="H510" s="69"/>
      <c r="I510" s="69"/>
      <c r="J510" s="69"/>
      <c r="K510" s="69"/>
      <c r="L510" s="69"/>
      <c r="M510" s="69"/>
      <c r="N510" s="69"/>
      <c r="O510" s="69"/>
      <c r="P510" s="69"/>
      <c r="Q510" s="69"/>
      <c r="R510" s="69"/>
      <c r="S510" s="69"/>
      <c r="T510" s="69"/>
      <c r="U510" s="69"/>
      <c r="V510" s="69"/>
      <c r="W510" s="69"/>
      <c r="X510" s="69"/>
      <c r="Y510" s="69"/>
      <c r="Z510" s="69"/>
      <c r="AA510" s="69"/>
      <c r="AB510" s="69"/>
      <c r="AC510" s="69"/>
      <c r="AD510" s="69"/>
      <c r="AE510" s="69"/>
      <c r="AF510" s="69"/>
    </row>
    <row r="511" spans="1:32" ht="15.75" customHeight="1" x14ac:dyDescent="0.2">
      <c r="A511" s="69"/>
      <c r="B511" s="69"/>
      <c r="C511" s="69"/>
      <c r="D511" s="69"/>
      <c r="E511" s="69"/>
      <c r="F511" s="69"/>
      <c r="G511" s="69"/>
      <c r="H511" s="69"/>
      <c r="I511" s="69"/>
      <c r="J511" s="69"/>
      <c r="K511" s="69"/>
      <c r="L511" s="69"/>
      <c r="M511" s="69"/>
      <c r="N511" s="69"/>
      <c r="O511" s="69"/>
      <c r="P511" s="69"/>
      <c r="Q511" s="69"/>
      <c r="R511" s="69"/>
      <c r="S511" s="69"/>
      <c r="T511" s="69"/>
      <c r="U511" s="69"/>
      <c r="V511" s="69"/>
      <c r="W511" s="69"/>
      <c r="X511" s="69"/>
      <c r="Y511" s="69"/>
      <c r="Z511" s="69"/>
      <c r="AA511" s="69"/>
      <c r="AB511" s="69"/>
      <c r="AC511" s="69"/>
      <c r="AD511" s="69"/>
      <c r="AE511" s="69"/>
      <c r="AF511" s="69"/>
    </row>
    <row r="512" spans="1:32" ht="15.75" customHeight="1" x14ac:dyDescent="0.2">
      <c r="A512" s="69"/>
      <c r="B512" s="69"/>
      <c r="C512" s="69"/>
      <c r="D512" s="69"/>
      <c r="E512" s="69"/>
      <c r="F512" s="69"/>
      <c r="G512" s="69"/>
      <c r="H512" s="69"/>
      <c r="I512" s="69"/>
      <c r="J512" s="69"/>
      <c r="K512" s="69"/>
      <c r="L512" s="69"/>
      <c r="M512" s="69"/>
      <c r="N512" s="69"/>
      <c r="O512" s="69"/>
      <c r="P512" s="69"/>
      <c r="Q512" s="69"/>
      <c r="R512" s="69"/>
      <c r="S512" s="69"/>
      <c r="T512" s="69"/>
      <c r="U512" s="69"/>
      <c r="V512" s="69"/>
      <c r="W512" s="69"/>
      <c r="X512" s="69"/>
      <c r="Y512" s="69"/>
      <c r="Z512" s="69"/>
      <c r="AA512" s="69"/>
      <c r="AB512" s="69"/>
      <c r="AC512" s="69"/>
      <c r="AD512" s="69"/>
      <c r="AE512" s="69"/>
      <c r="AF512" s="69"/>
    </row>
    <row r="513" spans="1:32" ht="15.75" customHeight="1" x14ac:dyDescent="0.2">
      <c r="A513" s="69"/>
      <c r="B513" s="69"/>
      <c r="C513" s="69"/>
      <c r="D513" s="69"/>
      <c r="E513" s="69"/>
      <c r="F513" s="69"/>
      <c r="G513" s="69"/>
      <c r="H513" s="69"/>
      <c r="I513" s="69"/>
      <c r="J513" s="69"/>
      <c r="K513" s="69"/>
      <c r="L513" s="69"/>
      <c r="M513" s="69"/>
      <c r="N513" s="69"/>
      <c r="O513" s="69"/>
      <c r="P513" s="69"/>
      <c r="Q513" s="69"/>
      <c r="R513" s="69"/>
      <c r="S513" s="69"/>
      <c r="T513" s="69"/>
      <c r="U513" s="69"/>
      <c r="V513" s="69"/>
      <c r="W513" s="69"/>
      <c r="X513" s="69"/>
      <c r="Y513" s="69"/>
      <c r="Z513" s="69"/>
      <c r="AA513" s="69"/>
      <c r="AB513" s="69"/>
      <c r="AC513" s="69"/>
      <c r="AD513" s="69"/>
      <c r="AE513" s="69"/>
      <c r="AF513" s="69"/>
    </row>
    <row r="514" spans="1:32" ht="15.75" customHeight="1" x14ac:dyDescent="0.2">
      <c r="A514" s="69"/>
      <c r="B514" s="69"/>
      <c r="C514" s="69"/>
      <c r="D514" s="69"/>
      <c r="E514" s="69"/>
      <c r="F514" s="69"/>
      <c r="G514" s="69"/>
      <c r="H514" s="69"/>
      <c r="I514" s="69"/>
      <c r="J514" s="69"/>
      <c r="K514" s="69"/>
      <c r="L514" s="69"/>
      <c r="M514" s="69"/>
      <c r="N514" s="69"/>
      <c r="O514" s="69"/>
      <c r="P514" s="69"/>
      <c r="Q514" s="69"/>
      <c r="R514" s="69"/>
      <c r="S514" s="69"/>
      <c r="T514" s="69"/>
      <c r="U514" s="69"/>
      <c r="V514" s="69"/>
      <c r="W514" s="69"/>
      <c r="X514" s="69"/>
      <c r="Y514" s="69"/>
      <c r="Z514" s="69"/>
      <c r="AA514" s="69"/>
      <c r="AB514" s="69"/>
      <c r="AC514" s="69"/>
      <c r="AD514" s="69"/>
      <c r="AE514" s="69"/>
      <c r="AF514" s="69"/>
    </row>
    <row r="515" spans="1:32" ht="15.75" customHeight="1" x14ac:dyDescent="0.2">
      <c r="A515" s="69"/>
      <c r="B515" s="69"/>
      <c r="C515" s="69"/>
      <c r="D515" s="69"/>
      <c r="E515" s="69"/>
      <c r="F515" s="69"/>
      <c r="G515" s="69"/>
      <c r="H515" s="69"/>
      <c r="I515" s="69"/>
      <c r="J515" s="69"/>
      <c r="K515" s="69"/>
      <c r="L515" s="69"/>
      <c r="M515" s="69"/>
      <c r="N515" s="69"/>
      <c r="O515" s="69"/>
      <c r="P515" s="69"/>
      <c r="Q515" s="69"/>
      <c r="R515" s="69"/>
      <c r="S515" s="69"/>
      <c r="T515" s="69"/>
      <c r="U515" s="69"/>
      <c r="V515" s="69"/>
      <c r="W515" s="69"/>
      <c r="X515" s="69"/>
      <c r="Y515" s="69"/>
      <c r="Z515" s="69"/>
      <c r="AA515" s="69"/>
      <c r="AB515" s="69"/>
      <c r="AC515" s="69"/>
      <c r="AD515" s="69"/>
      <c r="AE515" s="69"/>
      <c r="AF515" s="69"/>
    </row>
    <row r="516" spans="1:32" ht="15.75" customHeight="1" x14ac:dyDescent="0.2">
      <c r="A516" s="69"/>
      <c r="B516" s="69"/>
      <c r="C516" s="69"/>
      <c r="D516" s="69"/>
      <c r="E516" s="69"/>
      <c r="F516" s="69"/>
      <c r="G516" s="69"/>
      <c r="H516" s="69"/>
      <c r="I516" s="69"/>
      <c r="J516" s="69"/>
      <c r="K516" s="69"/>
      <c r="L516" s="69"/>
      <c r="M516" s="69"/>
      <c r="N516" s="69"/>
      <c r="O516" s="69"/>
      <c r="P516" s="69"/>
      <c r="Q516" s="69"/>
      <c r="R516" s="69"/>
      <c r="S516" s="69"/>
      <c r="T516" s="69"/>
      <c r="U516" s="69"/>
      <c r="V516" s="69"/>
      <c r="W516" s="69"/>
      <c r="X516" s="69"/>
      <c r="Y516" s="69"/>
      <c r="Z516" s="69"/>
      <c r="AA516" s="69"/>
      <c r="AB516" s="69"/>
      <c r="AC516" s="69"/>
      <c r="AD516" s="69"/>
      <c r="AE516" s="69"/>
      <c r="AF516" s="69"/>
    </row>
    <row r="517" spans="1:32" ht="15.75" customHeight="1" x14ac:dyDescent="0.2">
      <c r="A517" s="69"/>
      <c r="B517" s="69"/>
      <c r="C517" s="69"/>
      <c r="D517" s="69"/>
      <c r="E517" s="69"/>
      <c r="F517" s="69"/>
      <c r="G517" s="69"/>
      <c r="H517" s="69"/>
      <c r="I517" s="69"/>
      <c r="J517" s="69"/>
      <c r="K517" s="69"/>
      <c r="L517" s="69"/>
      <c r="M517" s="69"/>
      <c r="N517" s="69"/>
      <c r="O517" s="69"/>
      <c r="P517" s="69"/>
      <c r="Q517" s="69"/>
      <c r="R517" s="69"/>
      <c r="S517" s="69"/>
      <c r="T517" s="69"/>
      <c r="U517" s="69"/>
      <c r="V517" s="69"/>
      <c r="W517" s="69"/>
      <c r="X517" s="69"/>
      <c r="Y517" s="69"/>
      <c r="Z517" s="69"/>
      <c r="AA517" s="69"/>
      <c r="AB517" s="69"/>
      <c r="AC517" s="69"/>
      <c r="AD517" s="69"/>
      <c r="AE517" s="69"/>
      <c r="AF517" s="69"/>
    </row>
    <row r="518" spans="1:32" ht="15.75" customHeight="1" x14ac:dyDescent="0.2">
      <c r="A518" s="69"/>
      <c r="B518" s="69"/>
      <c r="C518" s="69"/>
      <c r="D518" s="69"/>
      <c r="E518" s="69"/>
      <c r="F518" s="69"/>
      <c r="G518" s="69"/>
      <c r="H518" s="69"/>
      <c r="I518" s="69"/>
      <c r="J518" s="69"/>
      <c r="K518" s="69"/>
      <c r="L518" s="69"/>
      <c r="M518" s="69"/>
      <c r="N518" s="69"/>
      <c r="O518" s="69"/>
      <c r="P518" s="69"/>
      <c r="Q518" s="69"/>
      <c r="R518" s="69"/>
      <c r="S518" s="69"/>
      <c r="T518" s="69"/>
      <c r="U518" s="69"/>
      <c r="V518" s="69"/>
      <c r="W518" s="69"/>
      <c r="X518" s="69"/>
      <c r="Y518" s="69"/>
      <c r="Z518" s="69"/>
      <c r="AA518" s="69"/>
      <c r="AB518" s="69"/>
      <c r="AC518" s="69"/>
      <c r="AD518" s="69"/>
      <c r="AE518" s="69"/>
      <c r="AF518" s="69"/>
    </row>
    <row r="519" spans="1:32" ht="15.75" customHeight="1" x14ac:dyDescent="0.2">
      <c r="A519" s="69"/>
      <c r="B519" s="69"/>
      <c r="C519" s="69"/>
      <c r="D519" s="69"/>
      <c r="E519" s="69"/>
      <c r="F519" s="69"/>
      <c r="G519" s="69"/>
      <c r="H519" s="69"/>
      <c r="I519" s="69"/>
      <c r="J519" s="69"/>
      <c r="K519" s="69"/>
      <c r="L519" s="69"/>
      <c r="M519" s="69"/>
      <c r="N519" s="69"/>
      <c r="O519" s="69"/>
      <c r="P519" s="69"/>
      <c r="Q519" s="69"/>
      <c r="R519" s="69"/>
      <c r="S519" s="69"/>
      <c r="T519" s="69"/>
      <c r="U519" s="69"/>
      <c r="V519" s="69"/>
      <c r="W519" s="69"/>
      <c r="X519" s="69"/>
      <c r="Y519" s="69"/>
      <c r="Z519" s="69"/>
      <c r="AA519" s="69"/>
      <c r="AB519" s="69"/>
      <c r="AC519" s="69"/>
      <c r="AD519" s="69"/>
      <c r="AE519" s="69"/>
      <c r="AF519" s="69"/>
    </row>
    <row r="520" spans="1:32" ht="15.75" customHeight="1" x14ac:dyDescent="0.2">
      <c r="A520" s="69"/>
      <c r="B520" s="69"/>
      <c r="C520" s="69"/>
      <c r="D520" s="69"/>
      <c r="E520" s="69"/>
      <c r="F520" s="69"/>
      <c r="G520" s="69"/>
      <c r="H520" s="69"/>
      <c r="I520" s="69"/>
      <c r="J520" s="69"/>
      <c r="K520" s="69"/>
      <c r="L520" s="69"/>
      <c r="M520" s="69"/>
      <c r="N520" s="69"/>
      <c r="O520" s="69"/>
      <c r="P520" s="69"/>
      <c r="Q520" s="69"/>
      <c r="R520" s="69"/>
      <c r="S520" s="69"/>
      <c r="T520" s="69"/>
      <c r="U520" s="69"/>
      <c r="V520" s="69"/>
      <c r="W520" s="69"/>
      <c r="X520" s="69"/>
      <c r="Y520" s="69"/>
      <c r="Z520" s="69"/>
      <c r="AA520" s="69"/>
      <c r="AB520" s="69"/>
      <c r="AC520" s="69"/>
      <c r="AD520" s="69"/>
      <c r="AE520" s="69"/>
      <c r="AF520" s="69"/>
    </row>
    <row r="521" spans="1:32" ht="15.75" customHeight="1" x14ac:dyDescent="0.2">
      <c r="A521" s="69"/>
      <c r="B521" s="69"/>
      <c r="C521" s="69"/>
      <c r="D521" s="69"/>
      <c r="E521" s="69"/>
      <c r="F521" s="69"/>
      <c r="G521" s="69"/>
      <c r="H521" s="69"/>
      <c r="I521" s="69"/>
      <c r="J521" s="69"/>
      <c r="K521" s="69"/>
      <c r="L521" s="69"/>
      <c r="M521" s="69"/>
      <c r="N521" s="69"/>
      <c r="O521" s="69"/>
      <c r="P521" s="69"/>
      <c r="Q521" s="69"/>
      <c r="R521" s="69"/>
      <c r="S521" s="69"/>
      <c r="T521" s="69"/>
      <c r="U521" s="69"/>
      <c r="V521" s="69"/>
      <c r="W521" s="69"/>
      <c r="X521" s="69"/>
      <c r="Y521" s="69"/>
      <c r="Z521" s="69"/>
      <c r="AA521" s="69"/>
      <c r="AB521" s="69"/>
      <c r="AC521" s="69"/>
      <c r="AD521" s="69"/>
      <c r="AE521" s="69"/>
      <c r="AF521" s="69"/>
    </row>
    <row r="522" spans="1:32" ht="15.75" customHeight="1" x14ac:dyDescent="0.2">
      <c r="A522" s="69"/>
      <c r="B522" s="69"/>
      <c r="C522" s="69"/>
      <c r="D522" s="69"/>
      <c r="E522" s="69"/>
      <c r="F522" s="69"/>
      <c r="G522" s="69"/>
      <c r="H522" s="69"/>
      <c r="I522" s="69"/>
      <c r="J522" s="69"/>
      <c r="K522" s="69"/>
      <c r="L522" s="69"/>
      <c r="M522" s="69"/>
      <c r="N522" s="69"/>
      <c r="O522" s="69"/>
      <c r="P522" s="69"/>
      <c r="Q522" s="69"/>
      <c r="R522" s="69"/>
      <c r="S522" s="69"/>
      <c r="T522" s="69"/>
      <c r="U522" s="69"/>
      <c r="V522" s="69"/>
      <c r="W522" s="69"/>
      <c r="X522" s="69"/>
      <c r="Y522" s="69"/>
      <c r="Z522" s="69"/>
      <c r="AA522" s="69"/>
      <c r="AB522" s="69"/>
      <c r="AC522" s="69"/>
      <c r="AD522" s="69"/>
      <c r="AE522" s="69"/>
      <c r="AF522" s="69"/>
    </row>
    <row r="523" spans="1:32" ht="15.75" customHeight="1" x14ac:dyDescent="0.2">
      <c r="A523" s="69"/>
      <c r="B523" s="69"/>
      <c r="C523" s="69"/>
      <c r="D523" s="69"/>
      <c r="E523" s="69"/>
      <c r="F523" s="69"/>
      <c r="G523" s="69"/>
      <c r="H523" s="69"/>
      <c r="I523" s="69"/>
      <c r="J523" s="69"/>
      <c r="K523" s="69"/>
      <c r="L523" s="69"/>
      <c r="M523" s="69"/>
      <c r="N523" s="69"/>
      <c r="O523" s="69"/>
      <c r="P523" s="69"/>
      <c r="Q523" s="69"/>
      <c r="R523" s="69"/>
      <c r="S523" s="69"/>
      <c r="T523" s="69"/>
      <c r="U523" s="69"/>
      <c r="V523" s="69"/>
      <c r="W523" s="69"/>
      <c r="X523" s="69"/>
      <c r="Y523" s="69"/>
      <c r="Z523" s="69"/>
      <c r="AA523" s="69"/>
      <c r="AB523" s="69"/>
      <c r="AC523" s="69"/>
      <c r="AD523" s="69"/>
      <c r="AE523" s="69"/>
      <c r="AF523" s="69"/>
    </row>
    <row r="524" spans="1:32" ht="15.75" customHeight="1" x14ac:dyDescent="0.2">
      <c r="A524" s="69"/>
      <c r="B524" s="69"/>
      <c r="C524" s="69"/>
      <c r="D524" s="69"/>
      <c r="E524" s="69"/>
      <c r="F524" s="69"/>
      <c r="G524" s="69"/>
      <c r="H524" s="69"/>
      <c r="I524" s="69"/>
      <c r="J524" s="69"/>
      <c r="K524" s="69"/>
      <c r="L524" s="69"/>
      <c r="M524" s="69"/>
      <c r="N524" s="69"/>
      <c r="O524" s="69"/>
      <c r="P524" s="69"/>
      <c r="Q524" s="69"/>
      <c r="R524" s="69"/>
      <c r="S524" s="69"/>
      <c r="T524" s="69"/>
      <c r="U524" s="69"/>
      <c r="V524" s="69"/>
      <c r="W524" s="69"/>
      <c r="X524" s="69"/>
      <c r="Y524" s="69"/>
      <c r="Z524" s="69"/>
      <c r="AA524" s="69"/>
      <c r="AB524" s="69"/>
      <c r="AC524" s="69"/>
      <c r="AD524" s="69"/>
      <c r="AE524" s="69"/>
      <c r="AF524" s="69"/>
    </row>
    <row r="525" spans="1:32" ht="15.75" customHeight="1" x14ac:dyDescent="0.2">
      <c r="A525" s="69"/>
      <c r="B525" s="69"/>
      <c r="C525" s="69"/>
      <c r="D525" s="69"/>
      <c r="E525" s="69"/>
      <c r="F525" s="69"/>
      <c r="G525" s="69"/>
      <c r="H525" s="69"/>
      <c r="I525" s="69"/>
      <c r="J525" s="69"/>
      <c r="K525" s="69"/>
      <c r="L525" s="69"/>
      <c r="M525" s="69"/>
      <c r="N525" s="69"/>
      <c r="O525" s="69"/>
      <c r="P525" s="69"/>
      <c r="Q525" s="69"/>
      <c r="R525" s="69"/>
      <c r="S525" s="69"/>
      <c r="T525" s="69"/>
      <c r="U525" s="69"/>
      <c r="V525" s="69"/>
      <c r="W525" s="69"/>
      <c r="X525" s="69"/>
      <c r="Y525" s="69"/>
      <c r="Z525" s="69"/>
      <c r="AA525" s="69"/>
      <c r="AB525" s="69"/>
      <c r="AC525" s="69"/>
      <c r="AD525" s="69"/>
      <c r="AE525" s="69"/>
      <c r="AF525" s="69"/>
    </row>
    <row r="526" spans="1:32" ht="15.75" customHeight="1" x14ac:dyDescent="0.2">
      <c r="A526" s="69"/>
      <c r="B526" s="69"/>
      <c r="C526" s="69"/>
      <c r="D526" s="69"/>
      <c r="E526" s="69"/>
      <c r="F526" s="69"/>
      <c r="G526" s="69"/>
      <c r="H526" s="69"/>
      <c r="I526" s="69"/>
      <c r="J526" s="69"/>
      <c r="K526" s="69"/>
      <c r="L526" s="69"/>
      <c r="M526" s="69"/>
      <c r="N526" s="69"/>
      <c r="O526" s="69"/>
      <c r="P526" s="69"/>
      <c r="Q526" s="69"/>
      <c r="R526" s="69"/>
      <c r="S526" s="69"/>
      <c r="T526" s="69"/>
      <c r="U526" s="69"/>
      <c r="V526" s="69"/>
      <c r="W526" s="69"/>
      <c r="X526" s="69"/>
      <c r="Y526" s="69"/>
      <c r="Z526" s="69"/>
      <c r="AA526" s="69"/>
      <c r="AB526" s="69"/>
      <c r="AC526" s="69"/>
      <c r="AD526" s="69"/>
      <c r="AE526" s="69"/>
      <c r="AF526" s="69"/>
    </row>
    <row r="527" spans="1:32" ht="15.75" customHeight="1" x14ac:dyDescent="0.2">
      <c r="A527" s="69"/>
      <c r="B527" s="69"/>
      <c r="C527" s="69"/>
      <c r="D527" s="69"/>
      <c r="E527" s="69"/>
      <c r="F527" s="69"/>
      <c r="G527" s="69"/>
      <c r="H527" s="69"/>
      <c r="I527" s="69"/>
      <c r="J527" s="69"/>
      <c r="K527" s="69"/>
      <c r="L527" s="69"/>
      <c r="M527" s="69"/>
      <c r="N527" s="69"/>
      <c r="O527" s="69"/>
      <c r="P527" s="69"/>
      <c r="Q527" s="69"/>
      <c r="R527" s="69"/>
      <c r="S527" s="69"/>
      <c r="T527" s="69"/>
      <c r="U527" s="69"/>
      <c r="V527" s="69"/>
      <c r="W527" s="69"/>
      <c r="X527" s="69"/>
      <c r="Y527" s="69"/>
      <c r="Z527" s="69"/>
      <c r="AA527" s="69"/>
      <c r="AB527" s="69"/>
      <c r="AC527" s="69"/>
      <c r="AD527" s="69"/>
      <c r="AE527" s="69"/>
      <c r="AF527" s="69"/>
    </row>
    <row r="528" spans="1:32" ht="15.75" customHeight="1" x14ac:dyDescent="0.2">
      <c r="A528" s="69"/>
      <c r="B528" s="69"/>
      <c r="C528" s="69"/>
      <c r="D528" s="69"/>
      <c r="E528" s="69"/>
      <c r="F528" s="69"/>
      <c r="G528" s="69"/>
      <c r="H528" s="69"/>
      <c r="I528" s="69"/>
      <c r="J528" s="69"/>
      <c r="K528" s="69"/>
      <c r="L528" s="69"/>
      <c r="M528" s="69"/>
      <c r="N528" s="69"/>
      <c r="O528" s="69"/>
      <c r="P528" s="69"/>
      <c r="Q528" s="69"/>
      <c r="R528" s="69"/>
      <c r="S528" s="69"/>
      <c r="T528" s="69"/>
      <c r="U528" s="69"/>
      <c r="V528" s="69"/>
      <c r="W528" s="69"/>
      <c r="X528" s="69"/>
      <c r="Y528" s="69"/>
      <c r="Z528" s="69"/>
      <c r="AA528" s="69"/>
      <c r="AB528" s="69"/>
      <c r="AC528" s="69"/>
      <c r="AD528" s="69"/>
      <c r="AE528" s="69"/>
      <c r="AF528" s="69"/>
    </row>
    <row r="529" spans="1:32" ht="15.75" customHeight="1" x14ac:dyDescent="0.2">
      <c r="A529" s="69"/>
      <c r="B529" s="69"/>
      <c r="C529" s="69"/>
      <c r="D529" s="69"/>
      <c r="E529" s="69"/>
      <c r="F529" s="69"/>
      <c r="G529" s="69"/>
      <c r="H529" s="69"/>
      <c r="I529" s="69"/>
      <c r="J529" s="69"/>
      <c r="K529" s="69"/>
      <c r="L529" s="69"/>
      <c r="M529" s="69"/>
      <c r="N529" s="69"/>
      <c r="O529" s="69"/>
      <c r="P529" s="69"/>
      <c r="Q529" s="69"/>
      <c r="R529" s="69"/>
      <c r="S529" s="69"/>
      <c r="T529" s="69"/>
      <c r="U529" s="69"/>
      <c r="V529" s="69"/>
      <c r="W529" s="69"/>
      <c r="X529" s="69"/>
      <c r="Y529" s="69"/>
      <c r="Z529" s="69"/>
      <c r="AA529" s="69"/>
      <c r="AB529" s="69"/>
      <c r="AC529" s="69"/>
      <c r="AD529" s="69"/>
      <c r="AE529" s="69"/>
      <c r="AF529" s="69"/>
    </row>
    <row r="530" spans="1:32" ht="15.75" customHeight="1" x14ac:dyDescent="0.2">
      <c r="A530" s="69"/>
      <c r="B530" s="69"/>
      <c r="C530" s="69"/>
      <c r="D530" s="69"/>
      <c r="E530" s="69"/>
      <c r="F530" s="69"/>
      <c r="G530" s="69"/>
      <c r="H530" s="69"/>
      <c r="I530" s="69"/>
      <c r="J530" s="69"/>
      <c r="K530" s="69"/>
      <c r="L530" s="69"/>
      <c r="M530" s="69"/>
      <c r="N530" s="69"/>
      <c r="O530" s="69"/>
      <c r="P530" s="69"/>
      <c r="Q530" s="69"/>
      <c r="R530" s="69"/>
      <c r="S530" s="69"/>
      <c r="T530" s="69"/>
      <c r="U530" s="69"/>
      <c r="V530" s="69"/>
      <c r="W530" s="69"/>
      <c r="X530" s="69"/>
      <c r="Y530" s="69"/>
      <c r="Z530" s="69"/>
      <c r="AA530" s="69"/>
      <c r="AB530" s="69"/>
      <c r="AC530" s="69"/>
      <c r="AD530" s="69"/>
      <c r="AE530" s="69"/>
      <c r="AF530" s="69"/>
    </row>
    <row r="531" spans="1:32" ht="15.75" customHeight="1" x14ac:dyDescent="0.2">
      <c r="A531" s="69"/>
      <c r="B531" s="69"/>
      <c r="C531" s="69"/>
      <c r="D531" s="69"/>
      <c r="E531" s="69"/>
      <c r="F531" s="69"/>
      <c r="G531" s="69"/>
      <c r="H531" s="69"/>
      <c r="I531" s="69"/>
      <c r="J531" s="69"/>
      <c r="K531" s="69"/>
      <c r="L531" s="69"/>
      <c r="M531" s="69"/>
      <c r="N531" s="69"/>
      <c r="O531" s="69"/>
      <c r="P531" s="69"/>
      <c r="Q531" s="69"/>
      <c r="R531" s="69"/>
      <c r="S531" s="69"/>
      <c r="T531" s="69"/>
      <c r="U531" s="69"/>
      <c r="V531" s="69"/>
      <c r="W531" s="69"/>
      <c r="X531" s="69"/>
      <c r="Y531" s="69"/>
      <c r="Z531" s="69"/>
      <c r="AA531" s="69"/>
      <c r="AB531" s="69"/>
      <c r="AC531" s="69"/>
      <c r="AD531" s="69"/>
      <c r="AE531" s="69"/>
      <c r="AF531" s="69"/>
    </row>
    <row r="532" spans="1:32" ht="15.75" customHeight="1" x14ac:dyDescent="0.2">
      <c r="A532" s="69"/>
      <c r="B532" s="69"/>
      <c r="C532" s="69"/>
      <c r="D532" s="69"/>
      <c r="E532" s="69"/>
      <c r="F532" s="69"/>
      <c r="G532" s="69"/>
      <c r="H532" s="69"/>
      <c r="I532" s="69"/>
      <c r="J532" s="69"/>
      <c r="K532" s="69"/>
      <c r="L532" s="69"/>
      <c r="M532" s="69"/>
      <c r="N532" s="69"/>
      <c r="O532" s="69"/>
      <c r="P532" s="69"/>
      <c r="Q532" s="69"/>
      <c r="R532" s="69"/>
      <c r="S532" s="69"/>
      <c r="T532" s="69"/>
      <c r="U532" s="69"/>
      <c r="V532" s="69"/>
      <c r="W532" s="69"/>
      <c r="X532" s="69"/>
      <c r="Y532" s="69"/>
      <c r="Z532" s="69"/>
      <c r="AA532" s="69"/>
      <c r="AB532" s="69"/>
      <c r="AC532" s="69"/>
      <c r="AD532" s="69"/>
      <c r="AE532" s="69"/>
      <c r="AF532" s="69"/>
    </row>
    <row r="533" spans="1:32" ht="15.75" customHeight="1" x14ac:dyDescent="0.2">
      <c r="A533" s="69"/>
      <c r="B533" s="69"/>
      <c r="C533" s="69"/>
      <c r="D533" s="69"/>
      <c r="E533" s="69"/>
      <c r="F533" s="69"/>
      <c r="G533" s="69"/>
      <c r="H533" s="69"/>
      <c r="I533" s="69"/>
      <c r="J533" s="69"/>
      <c r="K533" s="69"/>
      <c r="L533" s="69"/>
      <c r="M533" s="69"/>
      <c r="N533" s="69"/>
      <c r="O533" s="69"/>
      <c r="P533" s="69"/>
      <c r="Q533" s="69"/>
      <c r="R533" s="69"/>
      <c r="S533" s="69"/>
      <c r="T533" s="69"/>
      <c r="U533" s="69"/>
      <c r="V533" s="69"/>
      <c r="W533" s="69"/>
      <c r="X533" s="69"/>
      <c r="Y533" s="69"/>
      <c r="Z533" s="69"/>
      <c r="AA533" s="69"/>
      <c r="AB533" s="69"/>
      <c r="AC533" s="69"/>
      <c r="AD533" s="69"/>
      <c r="AE533" s="69"/>
      <c r="AF533" s="69"/>
    </row>
    <row r="534" spans="1:32" ht="15.75" customHeight="1" x14ac:dyDescent="0.2">
      <c r="A534" s="69"/>
      <c r="B534" s="69"/>
      <c r="C534" s="69"/>
      <c r="D534" s="69"/>
      <c r="E534" s="69"/>
      <c r="F534" s="69"/>
      <c r="G534" s="69"/>
      <c r="H534" s="69"/>
      <c r="I534" s="69"/>
      <c r="J534" s="69"/>
      <c r="K534" s="69"/>
      <c r="L534" s="69"/>
      <c r="M534" s="69"/>
      <c r="N534" s="69"/>
      <c r="O534" s="69"/>
      <c r="P534" s="69"/>
      <c r="Q534" s="69"/>
      <c r="R534" s="69"/>
      <c r="S534" s="69"/>
      <c r="T534" s="69"/>
      <c r="U534" s="69"/>
      <c r="V534" s="69"/>
      <c r="W534" s="69"/>
      <c r="X534" s="69"/>
      <c r="Y534" s="69"/>
      <c r="Z534" s="69"/>
      <c r="AA534" s="69"/>
      <c r="AB534" s="69"/>
      <c r="AC534" s="69"/>
      <c r="AD534" s="69"/>
      <c r="AE534" s="69"/>
      <c r="AF534" s="69"/>
    </row>
    <row r="535" spans="1:32" ht="15.75" customHeight="1" x14ac:dyDescent="0.2">
      <c r="A535" s="69"/>
      <c r="B535" s="69"/>
      <c r="C535" s="69"/>
      <c r="D535" s="69"/>
      <c r="E535" s="69"/>
      <c r="F535" s="69"/>
      <c r="G535" s="69"/>
      <c r="H535" s="69"/>
      <c r="I535" s="69"/>
      <c r="J535" s="69"/>
      <c r="K535" s="69"/>
      <c r="L535" s="69"/>
      <c r="M535" s="69"/>
      <c r="N535" s="69"/>
      <c r="O535" s="69"/>
      <c r="P535" s="69"/>
      <c r="Q535" s="69"/>
      <c r="R535" s="69"/>
      <c r="S535" s="69"/>
      <c r="T535" s="69"/>
      <c r="U535" s="69"/>
      <c r="V535" s="69"/>
      <c r="W535" s="69"/>
      <c r="X535" s="69"/>
      <c r="Y535" s="69"/>
      <c r="Z535" s="69"/>
      <c r="AA535" s="69"/>
      <c r="AB535" s="69"/>
      <c r="AC535" s="69"/>
      <c r="AD535" s="69"/>
      <c r="AE535" s="69"/>
      <c r="AF535" s="69"/>
    </row>
    <row r="536" spans="1:32" ht="15.75" customHeight="1" x14ac:dyDescent="0.2">
      <c r="A536" s="69"/>
      <c r="B536" s="69"/>
      <c r="C536" s="69"/>
      <c r="D536" s="69"/>
      <c r="E536" s="69"/>
      <c r="F536" s="69"/>
      <c r="G536" s="69"/>
      <c r="H536" s="69"/>
      <c r="I536" s="69"/>
      <c r="J536" s="69"/>
      <c r="K536" s="69"/>
      <c r="L536" s="69"/>
      <c r="M536" s="69"/>
      <c r="N536" s="69"/>
      <c r="O536" s="69"/>
      <c r="P536" s="69"/>
      <c r="Q536" s="69"/>
      <c r="R536" s="69"/>
      <c r="S536" s="69"/>
      <c r="T536" s="69"/>
      <c r="U536" s="69"/>
      <c r="V536" s="69"/>
      <c r="W536" s="69"/>
      <c r="X536" s="69"/>
      <c r="Y536" s="69"/>
      <c r="Z536" s="69"/>
      <c r="AA536" s="69"/>
      <c r="AB536" s="69"/>
      <c r="AC536" s="69"/>
      <c r="AD536" s="69"/>
      <c r="AE536" s="69"/>
      <c r="AF536" s="69"/>
    </row>
    <row r="537" spans="1:32" ht="15.75" customHeight="1" x14ac:dyDescent="0.2">
      <c r="A537" s="69"/>
      <c r="B537" s="69"/>
      <c r="C537" s="69"/>
      <c r="D537" s="69"/>
      <c r="E537" s="69"/>
      <c r="F537" s="69"/>
      <c r="G537" s="69"/>
      <c r="H537" s="69"/>
      <c r="I537" s="69"/>
      <c r="J537" s="69"/>
      <c r="K537" s="69"/>
      <c r="L537" s="69"/>
      <c r="M537" s="69"/>
      <c r="N537" s="69"/>
      <c r="O537" s="69"/>
      <c r="P537" s="69"/>
      <c r="Q537" s="69"/>
      <c r="R537" s="69"/>
      <c r="S537" s="69"/>
      <c r="T537" s="69"/>
      <c r="U537" s="69"/>
      <c r="V537" s="69"/>
      <c r="W537" s="69"/>
      <c r="X537" s="69"/>
      <c r="Y537" s="69"/>
      <c r="Z537" s="69"/>
      <c r="AA537" s="69"/>
      <c r="AB537" s="69"/>
      <c r="AC537" s="69"/>
      <c r="AD537" s="69"/>
      <c r="AE537" s="69"/>
      <c r="AF537" s="69"/>
    </row>
    <row r="538" spans="1:32" ht="15.75" customHeight="1" x14ac:dyDescent="0.2">
      <c r="A538" s="69"/>
      <c r="B538" s="69"/>
      <c r="C538" s="69"/>
      <c r="D538" s="69"/>
      <c r="E538" s="69"/>
      <c r="F538" s="69"/>
      <c r="G538" s="69"/>
      <c r="H538" s="69"/>
      <c r="I538" s="69"/>
      <c r="J538" s="69"/>
      <c r="K538" s="69"/>
      <c r="L538" s="69"/>
      <c r="M538" s="69"/>
      <c r="N538" s="69"/>
      <c r="O538" s="69"/>
      <c r="P538" s="69"/>
      <c r="Q538" s="69"/>
      <c r="R538" s="69"/>
      <c r="S538" s="69"/>
      <c r="T538" s="69"/>
      <c r="U538" s="69"/>
      <c r="V538" s="69"/>
      <c r="W538" s="69"/>
      <c r="X538" s="69"/>
      <c r="Y538" s="69"/>
      <c r="Z538" s="69"/>
      <c r="AA538" s="69"/>
      <c r="AB538" s="69"/>
      <c r="AC538" s="69"/>
      <c r="AD538" s="69"/>
      <c r="AE538" s="69"/>
      <c r="AF538" s="69"/>
    </row>
    <row r="539" spans="1:32" ht="15.75" customHeight="1" x14ac:dyDescent="0.2">
      <c r="A539" s="69"/>
      <c r="B539" s="69"/>
      <c r="C539" s="69"/>
      <c r="D539" s="69"/>
      <c r="E539" s="69"/>
      <c r="F539" s="69"/>
      <c r="G539" s="69"/>
      <c r="H539" s="69"/>
      <c r="I539" s="69"/>
      <c r="J539" s="69"/>
      <c r="K539" s="69"/>
      <c r="L539" s="69"/>
      <c r="M539" s="69"/>
      <c r="N539" s="69"/>
      <c r="O539" s="69"/>
      <c r="P539" s="69"/>
      <c r="Q539" s="69"/>
      <c r="R539" s="69"/>
      <c r="S539" s="69"/>
      <c r="T539" s="69"/>
      <c r="U539" s="69"/>
      <c r="V539" s="69"/>
      <c r="W539" s="69"/>
      <c r="X539" s="69"/>
      <c r="Y539" s="69"/>
      <c r="Z539" s="69"/>
      <c r="AA539" s="69"/>
      <c r="AB539" s="69"/>
      <c r="AC539" s="69"/>
      <c r="AD539" s="69"/>
      <c r="AE539" s="69"/>
      <c r="AF539" s="69"/>
    </row>
    <row r="540" spans="1:32" ht="15.75" customHeight="1" x14ac:dyDescent="0.2">
      <c r="A540" s="69"/>
      <c r="B540" s="69"/>
      <c r="C540" s="69"/>
      <c r="D540" s="69"/>
      <c r="E540" s="69"/>
      <c r="F540" s="69"/>
      <c r="G540" s="69"/>
      <c r="H540" s="69"/>
      <c r="I540" s="69"/>
      <c r="J540" s="69"/>
      <c r="K540" s="69"/>
      <c r="L540" s="69"/>
      <c r="M540" s="69"/>
      <c r="N540" s="69"/>
      <c r="O540" s="69"/>
      <c r="P540" s="69"/>
      <c r="Q540" s="69"/>
      <c r="R540" s="69"/>
      <c r="S540" s="69"/>
      <c r="T540" s="69"/>
      <c r="U540" s="69"/>
      <c r="V540" s="69"/>
      <c r="W540" s="69"/>
      <c r="X540" s="69"/>
      <c r="Y540" s="69"/>
      <c r="Z540" s="69"/>
      <c r="AA540" s="69"/>
      <c r="AB540" s="69"/>
      <c r="AC540" s="69"/>
      <c r="AD540" s="69"/>
      <c r="AE540" s="69"/>
      <c r="AF540" s="69"/>
    </row>
    <row r="541" spans="1:32" ht="15.75" customHeight="1" x14ac:dyDescent="0.2">
      <c r="A541" s="69"/>
      <c r="B541" s="69"/>
      <c r="C541" s="69"/>
      <c r="D541" s="69"/>
      <c r="E541" s="69"/>
      <c r="F541" s="69"/>
      <c r="G541" s="69"/>
      <c r="H541" s="69"/>
      <c r="I541" s="69"/>
      <c r="J541" s="69"/>
      <c r="K541" s="69"/>
      <c r="L541" s="69"/>
      <c r="M541" s="69"/>
      <c r="N541" s="69"/>
      <c r="O541" s="69"/>
      <c r="P541" s="69"/>
      <c r="Q541" s="69"/>
      <c r="R541" s="69"/>
      <c r="S541" s="69"/>
      <c r="T541" s="69"/>
      <c r="U541" s="69"/>
      <c r="V541" s="69"/>
      <c r="W541" s="69"/>
      <c r="X541" s="69"/>
      <c r="Y541" s="69"/>
      <c r="Z541" s="69"/>
      <c r="AA541" s="69"/>
      <c r="AB541" s="69"/>
      <c r="AC541" s="69"/>
      <c r="AD541" s="69"/>
      <c r="AE541" s="69"/>
      <c r="AF541" s="69"/>
    </row>
    <row r="542" spans="1:32" ht="15.75" customHeight="1" x14ac:dyDescent="0.2">
      <c r="A542" s="69"/>
      <c r="B542" s="69"/>
      <c r="C542" s="69"/>
      <c r="D542" s="69"/>
      <c r="E542" s="69"/>
      <c r="F542" s="69"/>
      <c r="G542" s="69"/>
      <c r="H542" s="69"/>
      <c r="I542" s="69"/>
      <c r="J542" s="69"/>
      <c r="K542" s="69"/>
      <c r="L542" s="69"/>
      <c r="M542" s="69"/>
      <c r="N542" s="69"/>
      <c r="O542" s="69"/>
      <c r="P542" s="69"/>
      <c r="Q542" s="69"/>
      <c r="R542" s="69"/>
      <c r="S542" s="69"/>
      <c r="T542" s="69"/>
      <c r="U542" s="69"/>
      <c r="V542" s="69"/>
      <c r="W542" s="69"/>
      <c r="X542" s="69"/>
      <c r="Y542" s="69"/>
      <c r="Z542" s="69"/>
      <c r="AA542" s="69"/>
      <c r="AB542" s="69"/>
      <c r="AC542" s="69"/>
      <c r="AD542" s="69"/>
      <c r="AE542" s="69"/>
      <c r="AF542" s="69"/>
    </row>
    <row r="543" spans="1:32" ht="15.75" customHeight="1" x14ac:dyDescent="0.2">
      <c r="A543" s="69"/>
      <c r="B543" s="69"/>
      <c r="C543" s="69"/>
      <c r="D543" s="69"/>
      <c r="E543" s="69"/>
      <c r="F543" s="69"/>
      <c r="G543" s="69"/>
      <c r="H543" s="69"/>
      <c r="I543" s="69"/>
      <c r="J543" s="69"/>
      <c r="K543" s="69"/>
      <c r="L543" s="69"/>
      <c r="M543" s="69"/>
      <c r="N543" s="69"/>
      <c r="O543" s="69"/>
      <c r="P543" s="69"/>
      <c r="Q543" s="69"/>
      <c r="R543" s="69"/>
      <c r="S543" s="69"/>
      <c r="T543" s="69"/>
      <c r="U543" s="69"/>
      <c r="V543" s="69"/>
      <c r="W543" s="69"/>
      <c r="X543" s="69"/>
      <c r="Y543" s="69"/>
      <c r="Z543" s="69"/>
      <c r="AA543" s="69"/>
      <c r="AB543" s="69"/>
      <c r="AC543" s="69"/>
      <c r="AD543" s="69"/>
      <c r="AE543" s="69"/>
      <c r="AF543" s="69"/>
    </row>
    <row r="544" spans="1:32" ht="15.75" customHeight="1" x14ac:dyDescent="0.2">
      <c r="A544" s="69"/>
      <c r="B544" s="69"/>
      <c r="C544" s="69"/>
      <c r="D544" s="69"/>
      <c r="E544" s="69"/>
      <c r="F544" s="69"/>
      <c r="G544" s="69"/>
      <c r="H544" s="69"/>
      <c r="I544" s="69"/>
      <c r="J544" s="69"/>
      <c r="K544" s="69"/>
      <c r="L544" s="69"/>
      <c r="M544" s="69"/>
      <c r="N544" s="69"/>
      <c r="O544" s="69"/>
      <c r="P544" s="69"/>
      <c r="Q544" s="69"/>
      <c r="R544" s="69"/>
      <c r="S544" s="69"/>
      <c r="T544" s="69"/>
      <c r="U544" s="69"/>
      <c r="V544" s="69"/>
      <c r="W544" s="69"/>
      <c r="X544" s="69"/>
      <c r="Y544" s="69"/>
      <c r="Z544" s="69"/>
      <c r="AA544" s="69"/>
      <c r="AB544" s="69"/>
      <c r="AC544" s="69"/>
      <c r="AD544" s="69"/>
      <c r="AE544" s="69"/>
      <c r="AF544" s="69"/>
    </row>
    <row r="545" spans="1:32" ht="15.75" customHeight="1" x14ac:dyDescent="0.2">
      <c r="A545" s="69"/>
      <c r="B545" s="69"/>
      <c r="C545" s="69"/>
      <c r="D545" s="69"/>
      <c r="E545" s="69"/>
      <c r="F545" s="69"/>
      <c r="G545" s="69"/>
      <c r="H545" s="69"/>
      <c r="I545" s="69"/>
      <c r="J545" s="69"/>
      <c r="K545" s="69"/>
      <c r="L545" s="69"/>
      <c r="M545" s="69"/>
      <c r="N545" s="69"/>
      <c r="O545" s="69"/>
      <c r="P545" s="69"/>
      <c r="Q545" s="69"/>
      <c r="R545" s="69"/>
      <c r="S545" s="69"/>
      <c r="T545" s="69"/>
      <c r="U545" s="69"/>
      <c r="V545" s="69"/>
      <c r="W545" s="69"/>
      <c r="X545" s="69"/>
      <c r="Y545" s="69"/>
      <c r="Z545" s="69"/>
      <c r="AA545" s="69"/>
      <c r="AB545" s="69"/>
      <c r="AC545" s="69"/>
      <c r="AD545" s="69"/>
      <c r="AE545" s="69"/>
      <c r="AF545" s="69"/>
    </row>
    <row r="546" spans="1:32" ht="15.75" customHeight="1" x14ac:dyDescent="0.2">
      <c r="A546" s="69"/>
      <c r="B546" s="69"/>
      <c r="C546" s="69"/>
      <c r="D546" s="69"/>
      <c r="E546" s="69"/>
      <c r="F546" s="69"/>
      <c r="G546" s="69"/>
      <c r="H546" s="69"/>
      <c r="I546" s="69"/>
      <c r="J546" s="69"/>
      <c r="K546" s="69"/>
      <c r="L546" s="69"/>
      <c r="M546" s="69"/>
      <c r="N546" s="69"/>
      <c r="O546" s="69"/>
      <c r="P546" s="69"/>
      <c r="Q546" s="69"/>
      <c r="R546" s="69"/>
      <c r="S546" s="69"/>
      <c r="T546" s="69"/>
      <c r="U546" s="69"/>
      <c r="V546" s="69"/>
      <c r="W546" s="69"/>
      <c r="X546" s="69"/>
      <c r="Y546" s="69"/>
      <c r="Z546" s="69"/>
      <c r="AA546" s="69"/>
      <c r="AB546" s="69"/>
      <c r="AC546" s="69"/>
      <c r="AD546" s="69"/>
      <c r="AE546" s="69"/>
      <c r="AF546" s="69"/>
    </row>
    <row r="547" spans="1:32" ht="15.75" customHeight="1" x14ac:dyDescent="0.2">
      <c r="A547" s="69"/>
      <c r="B547" s="69"/>
      <c r="C547" s="69"/>
      <c r="D547" s="69"/>
      <c r="E547" s="69"/>
      <c r="F547" s="69"/>
      <c r="G547" s="69"/>
      <c r="H547" s="69"/>
      <c r="I547" s="69"/>
      <c r="J547" s="69"/>
      <c r="K547" s="69"/>
      <c r="L547" s="69"/>
      <c r="M547" s="69"/>
      <c r="N547" s="69"/>
      <c r="O547" s="69"/>
      <c r="P547" s="69"/>
      <c r="Q547" s="69"/>
      <c r="R547" s="69"/>
      <c r="S547" s="69"/>
      <c r="T547" s="69"/>
      <c r="U547" s="69"/>
      <c r="V547" s="69"/>
      <c r="W547" s="69"/>
      <c r="X547" s="69"/>
      <c r="Y547" s="69"/>
      <c r="Z547" s="69"/>
      <c r="AA547" s="69"/>
      <c r="AB547" s="69"/>
      <c r="AC547" s="69"/>
      <c r="AD547" s="69"/>
      <c r="AE547" s="69"/>
      <c r="AF547" s="69"/>
    </row>
    <row r="548" spans="1:32" ht="15.75" customHeight="1" x14ac:dyDescent="0.2">
      <c r="A548" s="69"/>
      <c r="B548" s="69"/>
      <c r="C548" s="69"/>
      <c r="D548" s="69"/>
      <c r="E548" s="69"/>
      <c r="F548" s="69"/>
      <c r="G548" s="69"/>
      <c r="H548" s="69"/>
      <c r="I548" s="69"/>
      <c r="J548" s="69"/>
      <c r="K548" s="69"/>
      <c r="L548" s="69"/>
      <c r="M548" s="69"/>
      <c r="N548" s="69"/>
      <c r="O548" s="69"/>
      <c r="P548" s="69"/>
      <c r="Q548" s="69"/>
      <c r="R548" s="69"/>
      <c r="S548" s="69"/>
      <c r="T548" s="69"/>
      <c r="U548" s="69"/>
      <c r="V548" s="69"/>
      <c r="W548" s="69"/>
      <c r="X548" s="69"/>
      <c r="Y548" s="69"/>
      <c r="Z548" s="69"/>
      <c r="AA548" s="69"/>
      <c r="AB548" s="69"/>
      <c r="AC548" s="69"/>
      <c r="AD548" s="69"/>
      <c r="AE548" s="69"/>
      <c r="AF548" s="69"/>
    </row>
    <row r="549" spans="1:32" ht="15.75" customHeight="1" x14ac:dyDescent="0.2">
      <c r="A549" s="69"/>
      <c r="B549" s="69"/>
      <c r="C549" s="69"/>
      <c r="D549" s="69"/>
      <c r="E549" s="69"/>
      <c r="F549" s="69"/>
      <c r="G549" s="69"/>
      <c r="H549" s="69"/>
      <c r="I549" s="69"/>
      <c r="J549" s="69"/>
      <c r="K549" s="69"/>
      <c r="L549" s="69"/>
      <c r="M549" s="69"/>
      <c r="N549" s="69"/>
      <c r="O549" s="69"/>
      <c r="P549" s="69"/>
      <c r="Q549" s="69"/>
      <c r="R549" s="69"/>
      <c r="S549" s="69"/>
      <c r="T549" s="69"/>
      <c r="U549" s="69"/>
      <c r="V549" s="69"/>
      <c r="W549" s="69"/>
      <c r="X549" s="69"/>
      <c r="Y549" s="69"/>
      <c r="Z549" s="69"/>
      <c r="AA549" s="69"/>
      <c r="AB549" s="69"/>
      <c r="AC549" s="69"/>
      <c r="AD549" s="69"/>
      <c r="AE549" s="69"/>
      <c r="AF549" s="69"/>
    </row>
    <row r="550" spans="1:32" ht="15.75" customHeight="1" x14ac:dyDescent="0.2">
      <c r="A550" s="69"/>
      <c r="B550" s="69"/>
      <c r="C550" s="69"/>
      <c r="D550" s="69"/>
      <c r="E550" s="69"/>
      <c r="F550" s="69"/>
      <c r="G550" s="69"/>
      <c r="H550" s="69"/>
      <c r="I550" s="69"/>
      <c r="J550" s="69"/>
      <c r="K550" s="69"/>
      <c r="L550" s="69"/>
      <c r="M550" s="69"/>
      <c r="N550" s="69"/>
      <c r="O550" s="69"/>
      <c r="P550" s="69"/>
      <c r="Q550" s="69"/>
      <c r="R550" s="69"/>
      <c r="S550" s="69"/>
      <c r="T550" s="69"/>
      <c r="U550" s="69"/>
      <c r="V550" s="69"/>
      <c r="W550" s="69"/>
      <c r="X550" s="69"/>
      <c r="Y550" s="69"/>
      <c r="Z550" s="69"/>
      <c r="AA550" s="69"/>
      <c r="AB550" s="69"/>
      <c r="AC550" s="69"/>
      <c r="AD550" s="69"/>
      <c r="AE550" s="69"/>
      <c r="AF550" s="69"/>
    </row>
    <row r="551" spans="1:32" ht="15.75" customHeight="1" x14ac:dyDescent="0.2">
      <c r="A551" s="69"/>
      <c r="B551" s="69"/>
      <c r="C551" s="69"/>
      <c r="D551" s="69"/>
      <c r="E551" s="69"/>
      <c r="F551" s="69"/>
      <c r="G551" s="69"/>
      <c r="H551" s="69"/>
      <c r="I551" s="69"/>
      <c r="J551" s="69"/>
      <c r="K551" s="69"/>
      <c r="L551" s="69"/>
      <c r="M551" s="69"/>
      <c r="N551" s="69"/>
      <c r="O551" s="69"/>
      <c r="P551" s="69"/>
      <c r="Q551" s="69"/>
      <c r="R551" s="69"/>
      <c r="S551" s="69"/>
      <c r="T551" s="69"/>
      <c r="U551" s="69"/>
      <c r="V551" s="69"/>
      <c r="W551" s="69"/>
      <c r="X551" s="69"/>
      <c r="Y551" s="69"/>
      <c r="Z551" s="69"/>
      <c r="AA551" s="69"/>
      <c r="AB551" s="69"/>
      <c r="AC551" s="69"/>
      <c r="AD551" s="69"/>
      <c r="AE551" s="69"/>
      <c r="AF551" s="69"/>
    </row>
    <row r="552" spans="1:32" ht="15.75" customHeight="1" x14ac:dyDescent="0.2">
      <c r="A552" s="69"/>
      <c r="B552" s="69"/>
      <c r="C552" s="69"/>
      <c r="D552" s="69"/>
      <c r="E552" s="69"/>
      <c r="F552" s="69"/>
      <c r="G552" s="69"/>
      <c r="H552" s="69"/>
      <c r="I552" s="69"/>
      <c r="J552" s="69"/>
      <c r="K552" s="69"/>
      <c r="L552" s="69"/>
      <c r="M552" s="69"/>
      <c r="N552" s="69"/>
      <c r="O552" s="69"/>
      <c r="P552" s="69"/>
      <c r="Q552" s="69"/>
      <c r="R552" s="69"/>
      <c r="S552" s="69"/>
      <c r="T552" s="69"/>
      <c r="U552" s="69"/>
      <c r="V552" s="69"/>
      <c r="W552" s="69"/>
      <c r="X552" s="69"/>
      <c r="Y552" s="69"/>
      <c r="Z552" s="69"/>
      <c r="AA552" s="69"/>
      <c r="AB552" s="69"/>
      <c r="AC552" s="69"/>
      <c r="AD552" s="69"/>
      <c r="AE552" s="69"/>
      <c r="AF552" s="69"/>
    </row>
    <row r="553" spans="1:32" ht="15.75" customHeight="1" x14ac:dyDescent="0.2">
      <c r="A553" s="69"/>
      <c r="B553" s="69"/>
      <c r="C553" s="69"/>
      <c r="D553" s="69"/>
      <c r="E553" s="69"/>
      <c r="F553" s="69"/>
      <c r="G553" s="69"/>
      <c r="H553" s="69"/>
      <c r="I553" s="69"/>
      <c r="J553" s="69"/>
      <c r="K553" s="69"/>
      <c r="L553" s="69"/>
      <c r="M553" s="69"/>
      <c r="N553" s="69"/>
      <c r="O553" s="69"/>
      <c r="P553" s="69"/>
      <c r="Q553" s="69"/>
      <c r="R553" s="69"/>
      <c r="S553" s="69"/>
      <c r="T553" s="69"/>
      <c r="U553" s="69"/>
      <c r="V553" s="69"/>
      <c r="W553" s="69"/>
      <c r="X553" s="69"/>
      <c r="Y553" s="69"/>
      <c r="Z553" s="69"/>
      <c r="AA553" s="69"/>
      <c r="AB553" s="69"/>
      <c r="AC553" s="69"/>
      <c r="AD553" s="69"/>
      <c r="AE553" s="69"/>
      <c r="AF553" s="69"/>
    </row>
    <row r="554" spans="1:32" ht="15.75" customHeight="1" x14ac:dyDescent="0.2">
      <c r="A554" s="69"/>
      <c r="B554" s="69"/>
      <c r="C554" s="69"/>
      <c r="D554" s="69"/>
      <c r="E554" s="69"/>
      <c r="F554" s="69"/>
      <c r="G554" s="69"/>
      <c r="H554" s="69"/>
      <c r="I554" s="69"/>
      <c r="J554" s="69"/>
      <c r="K554" s="69"/>
      <c r="L554" s="69"/>
      <c r="M554" s="69"/>
      <c r="N554" s="69"/>
      <c r="O554" s="69"/>
      <c r="P554" s="69"/>
      <c r="Q554" s="69"/>
      <c r="R554" s="69"/>
      <c r="S554" s="69"/>
      <c r="T554" s="69"/>
      <c r="U554" s="69"/>
      <c r="V554" s="69"/>
      <c r="W554" s="69"/>
      <c r="X554" s="69"/>
      <c r="Y554" s="69"/>
      <c r="Z554" s="69"/>
      <c r="AA554" s="69"/>
      <c r="AB554" s="69"/>
      <c r="AC554" s="69"/>
      <c r="AD554" s="69"/>
      <c r="AE554" s="69"/>
      <c r="AF554" s="69"/>
    </row>
    <row r="555" spans="1:32" ht="15.75" customHeight="1" x14ac:dyDescent="0.2">
      <c r="A555" s="69"/>
      <c r="B555" s="69"/>
      <c r="C555" s="69"/>
      <c r="D555" s="69"/>
      <c r="E555" s="69"/>
      <c r="F555" s="69"/>
      <c r="G555" s="69"/>
      <c r="H555" s="69"/>
      <c r="I555" s="69"/>
      <c r="J555" s="69"/>
      <c r="K555" s="69"/>
      <c r="L555" s="69"/>
      <c r="M555" s="69"/>
      <c r="N555" s="69"/>
      <c r="O555" s="69"/>
      <c r="P555" s="69"/>
      <c r="Q555" s="69"/>
      <c r="R555" s="69"/>
      <c r="S555" s="69"/>
      <c r="T555" s="69"/>
      <c r="U555" s="69"/>
      <c r="V555" s="69"/>
      <c r="W555" s="69"/>
      <c r="X555" s="69"/>
      <c r="Y555" s="69"/>
      <c r="Z555" s="69"/>
      <c r="AA555" s="69"/>
      <c r="AB555" s="69"/>
      <c r="AC555" s="69"/>
      <c r="AD555" s="69"/>
      <c r="AE555" s="69"/>
      <c r="AF555" s="69"/>
    </row>
    <row r="556" spans="1:32" ht="15.75" customHeight="1" x14ac:dyDescent="0.2">
      <c r="A556" s="69"/>
      <c r="B556" s="69"/>
      <c r="C556" s="69"/>
      <c r="D556" s="69"/>
      <c r="E556" s="69"/>
      <c r="F556" s="69"/>
      <c r="G556" s="69"/>
      <c r="H556" s="69"/>
      <c r="I556" s="69"/>
      <c r="J556" s="69"/>
      <c r="K556" s="69"/>
      <c r="L556" s="69"/>
      <c r="M556" s="69"/>
      <c r="N556" s="69"/>
      <c r="O556" s="69"/>
      <c r="P556" s="69"/>
      <c r="Q556" s="69"/>
      <c r="R556" s="69"/>
      <c r="S556" s="69"/>
      <c r="T556" s="69"/>
      <c r="U556" s="69"/>
      <c r="V556" s="69"/>
      <c r="W556" s="69"/>
      <c r="X556" s="69"/>
      <c r="Y556" s="69"/>
      <c r="Z556" s="69"/>
      <c r="AA556" s="69"/>
      <c r="AB556" s="69"/>
      <c r="AC556" s="69"/>
      <c r="AD556" s="69"/>
      <c r="AE556" s="69"/>
      <c r="AF556" s="69"/>
    </row>
    <row r="557" spans="1:32" ht="15.75" customHeight="1" x14ac:dyDescent="0.2">
      <c r="A557" s="69"/>
      <c r="B557" s="69"/>
      <c r="C557" s="69"/>
      <c r="D557" s="69"/>
      <c r="E557" s="69"/>
      <c r="F557" s="69"/>
      <c r="G557" s="69"/>
      <c r="H557" s="69"/>
      <c r="I557" s="69"/>
      <c r="J557" s="69"/>
      <c r="K557" s="69"/>
      <c r="L557" s="69"/>
      <c r="M557" s="69"/>
      <c r="N557" s="69"/>
      <c r="O557" s="69"/>
      <c r="P557" s="69"/>
      <c r="Q557" s="69"/>
      <c r="R557" s="69"/>
      <c r="S557" s="69"/>
      <c r="T557" s="69"/>
      <c r="U557" s="69"/>
      <c r="V557" s="69"/>
      <c r="W557" s="69"/>
      <c r="X557" s="69"/>
      <c r="Y557" s="69"/>
      <c r="Z557" s="69"/>
      <c r="AA557" s="69"/>
      <c r="AB557" s="69"/>
      <c r="AC557" s="69"/>
      <c r="AD557" s="69"/>
      <c r="AE557" s="69"/>
      <c r="AF557" s="69"/>
    </row>
    <row r="558" spans="1:32" ht="15.75" customHeight="1" x14ac:dyDescent="0.2">
      <c r="A558" s="69"/>
      <c r="B558" s="69"/>
      <c r="C558" s="69"/>
      <c r="D558" s="69"/>
      <c r="E558" s="69"/>
      <c r="F558" s="69"/>
      <c r="G558" s="69"/>
      <c r="H558" s="69"/>
      <c r="I558" s="69"/>
      <c r="J558" s="69"/>
      <c r="K558" s="69"/>
      <c r="L558" s="69"/>
      <c r="M558" s="69"/>
      <c r="N558" s="69"/>
      <c r="O558" s="69"/>
      <c r="P558" s="69"/>
      <c r="Q558" s="69"/>
      <c r="R558" s="69"/>
      <c r="S558" s="69"/>
      <c r="T558" s="69"/>
      <c r="U558" s="69"/>
      <c r="V558" s="69"/>
      <c r="W558" s="69"/>
      <c r="X558" s="69"/>
      <c r="Y558" s="69"/>
      <c r="Z558" s="69"/>
      <c r="AA558" s="69"/>
      <c r="AB558" s="69"/>
      <c r="AC558" s="69"/>
      <c r="AD558" s="69"/>
      <c r="AE558" s="69"/>
      <c r="AF558" s="69"/>
    </row>
    <row r="559" spans="1:32" ht="15.75" customHeight="1" x14ac:dyDescent="0.2">
      <c r="A559" s="69"/>
      <c r="B559" s="69"/>
      <c r="C559" s="69"/>
      <c r="D559" s="69"/>
      <c r="E559" s="69"/>
      <c r="F559" s="69"/>
      <c r="G559" s="69"/>
      <c r="H559" s="69"/>
      <c r="I559" s="69"/>
      <c r="J559" s="69"/>
      <c r="K559" s="69"/>
      <c r="L559" s="69"/>
      <c r="M559" s="69"/>
      <c r="N559" s="69"/>
      <c r="O559" s="69"/>
      <c r="P559" s="69"/>
      <c r="Q559" s="69"/>
      <c r="R559" s="69"/>
      <c r="S559" s="69"/>
      <c r="T559" s="69"/>
      <c r="U559" s="69"/>
      <c r="V559" s="69"/>
      <c r="W559" s="69"/>
      <c r="X559" s="69"/>
      <c r="Y559" s="69"/>
      <c r="Z559" s="69"/>
      <c r="AA559" s="69"/>
      <c r="AB559" s="69"/>
      <c r="AC559" s="69"/>
      <c r="AD559" s="69"/>
      <c r="AE559" s="69"/>
      <c r="AF559" s="69"/>
    </row>
    <row r="560" spans="1:32" ht="15.75" customHeight="1" x14ac:dyDescent="0.2">
      <c r="A560" s="69"/>
      <c r="B560" s="69"/>
      <c r="C560" s="69"/>
      <c r="D560" s="69"/>
      <c r="E560" s="69"/>
      <c r="F560" s="69"/>
      <c r="G560" s="69"/>
      <c r="H560" s="69"/>
      <c r="I560" s="69"/>
      <c r="J560" s="69"/>
      <c r="K560" s="69"/>
      <c r="L560" s="69"/>
      <c r="M560" s="69"/>
      <c r="N560" s="69"/>
      <c r="O560" s="69"/>
      <c r="P560" s="69"/>
      <c r="Q560" s="69"/>
      <c r="R560" s="69"/>
      <c r="S560" s="69"/>
      <c r="T560" s="69"/>
      <c r="U560" s="69"/>
      <c r="V560" s="69"/>
      <c r="W560" s="69"/>
      <c r="X560" s="69"/>
      <c r="Y560" s="69"/>
      <c r="Z560" s="69"/>
      <c r="AA560" s="69"/>
      <c r="AB560" s="69"/>
      <c r="AC560" s="69"/>
      <c r="AD560" s="69"/>
      <c r="AE560" s="69"/>
      <c r="AF560" s="69"/>
    </row>
    <row r="561" spans="1:32" ht="15.75" customHeight="1" x14ac:dyDescent="0.2">
      <c r="A561" s="69"/>
      <c r="B561" s="69"/>
      <c r="C561" s="69"/>
      <c r="D561" s="69"/>
      <c r="E561" s="69"/>
      <c r="F561" s="69"/>
      <c r="G561" s="69"/>
      <c r="H561" s="69"/>
      <c r="I561" s="69"/>
      <c r="J561" s="69"/>
      <c r="K561" s="69"/>
      <c r="L561" s="69"/>
      <c r="M561" s="69"/>
      <c r="N561" s="69"/>
      <c r="O561" s="69"/>
      <c r="P561" s="69"/>
      <c r="Q561" s="69"/>
      <c r="R561" s="69"/>
      <c r="S561" s="69"/>
      <c r="T561" s="69"/>
      <c r="U561" s="69"/>
      <c r="V561" s="69"/>
      <c r="W561" s="69"/>
      <c r="X561" s="69"/>
      <c r="Y561" s="69"/>
      <c r="Z561" s="69"/>
      <c r="AA561" s="69"/>
      <c r="AB561" s="69"/>
      <c r="AC561" s="69"/>
      <c r="AD561" s="69"/>
      <c r="AE561" s="69"/>
      <c r="AF561" s="69"/>
    </row>
    <row r="562" spans="1:32" ht="15.75" customHeight="1" x14ac:dyDescent="0.2">
      <c r="A562" s="69"/>
      <c r="B562" s="69"/>
      <c r="C562" s="69"/>
      <c r="D562" s="69"/>
      <c r="E562" s="69"/>
      <c r="F562" s="69"/>
      <c r="G562" s="69"/>
      <c r="H562" s="69"/>
      <c r="I562" s="69"/>
      <c r="J562" s="69"/>
      <c r="K562" s="69"/>
      <c r="L562" s="69"/>
      <c r="M562" s="69"/>
      <c r="N562" s="69"/>
      <c r="O562" s="69"/>
      <c r="P562" s="69"/>
      <c r="Q562" s="69"/>
      <c r="R562" s="69"/>
      <c r="S562" s="69"/>
      <c r="T562" s="69"/>
      <c r="U562" s="69"/>
      <c r="V562" s="69"/>
      <c r="W562" s="69"/>
      <c r="X562" s="69"/>
      <c r="Y562" s="69"/>
      <c r="Z562" s="69"/>
      <c r="AA562" s="69"/>
      <c r="AB562" s="69"/>
      <c r="AC562" s="69"/>
      <c r="AD562" s="69"/>
      <c r="AE562" s="69"/>
      <c r="AF562" s="69"/>
    </row>
    <row r="563" spans="1:32" ht="15.75" customHeight="1" x14ac:dyDescent="0.2">
      <c r="A563" s="69"/>
      <c r="B563" s="69"/>
      <c r="C563" s="69"/>
      <c r="D563" s="69"/>
      <c r="E563" s="69"/>
      <c r="F563" s="69"/>
      <c r="G563" s="69"/>
      <c r="H563" s="69"/>
      <c r="I563" s="69"/>
      <c r="J563" s="69"/>
      <c r="K563" s="69"/>
      <c r="L563" s="69"/>
      <c r="M563" s="69"/>
      <c r="N563" s="69"/>
      <c r="O563" s="69"/>
      <c r="P563" s="69"/>
      <c r="Q563" s="69"/>
      <c r="R563" s="69"/>
      <c r="S563" s="69"/>
      <c r="T563" s="69"/>
      <c r="U563" s="69"/>
      <c r="V563" s="69"/>
      <c r="W563" s="69"/>
      <c r="X563" s="69"/>
      <c r="Y563" s="69"/>
      <c r="Z563" s="69"/>
      <c r="AA563" s="69"/>
      <c r="AB563" s="69"/>
      <c r="AC563" s="69"/>
      <c r="AD563" s="69"/>
      <c r="AE563" s="69"/>
      <c r="AF563" s="69"/>
    </row>
    <row r="564" spans="1:32" ht="15.75" customHeight="1" x14ac:dyDescent="0.2">
      <c r="A564" s="69"/>
      <c r="B564" s="69"/>
      <c r="C564" s="69"/>
      <c r="D564" s="69"/>
      <c r="E564" s="69"/>
      <c r="F564" s="69"/>
      <c r="G564" s="69"/>
      <c r="H564" s="69"/>
      <c r="I564" s="69"/>
      <c r="J564" s="69"/>
      <c r="K564" s="69"/>
      <c r="L564" s="69"/>
      <c r="M564" s="69"/>
      <c r="N564" s="69"/>
      <c r="O564" s="69"/>
      <c r="P564" s="69"/>
      <c r="Q564" s="69"/>
      <c r="R564" s="69"/>
      <c r="S564" s="69"/>
      <c r="T564" s="69"/>
      <c r="U564" s="69"/>
      <c r="V564" s="69"/>
      <c r="W564" s="69"/>
      <c r="X564" s="69"/>
      <c r="Y564" s="69"/>
      <c r="Z564" s="69"/>
      <c r="AA564" s="69"/>
      <c r="AB564" s="69"/>
      <c r="AC564" s="69"/>
      <c r="AD564" s="69"/>
      <c r="AE564" s="69"/>
      <c r="AF564" s="69"/>
    </row>
    <row r="565" spans="1:32" ht="15.75" customHeight="1" x14ac:dyDescent="0.2">
      <c r="A565" s="69"/>
      <c r="B565" s="69"/>
      <c r="C565" s="69"/>
      <c r="D565" s="69"/>
      <c r="E565" s="69"/>
      <c r="F565" s="69"/>
      <c r="G565" s="69"/>
      <c r="H565" s="69"/>
      <c r="I565" s="69"/>
      <c r="J565" s="69"/>
      <c r="K565" s="69"/>
      <c r="L565" s="69"/>
      <c r="M565" s="69"/>
      <c r="N565" s="69"/>
      <c r="O565" s="69"/>
      <c r="P565" s="69"/>
      <c r="Q565" s="69"/>
      <c r="R565" s="69"/>
      <c r="S565" s="69"/>
      <c r="T565" s="69"/>
      <c r="U565" s="69"/>
      <c r="V565" s="69"/>
      <c r="W565" s="69"/>
      <c r="X565" s="69"/>
      <c r="Y565" s="69"/>
      <c r="Z565" s="69"/>
      <c r="AA565" s="69"/>
      <c r="AB565" s="69"/>
      <c r="AC565" s="69"/>
      <c r="AD565" s="69"/>
      <c r="AE565" s="69"/>
      <c r="AF565" s="69"/>
    </row>
    <row r="566" spans="1:32" ht="15.75" customHeight="1" x14ac:dyDescent="0.2">
      <c r="A566" s="69"/>
      <c r="B566" s="69"/>
      <c r="C566" s="69"/>
      <c r="D566" s="69"/>
      <c r="E566" s="69"/>
      <c r="F566" s="69"/>
      <c r="G566" s="69"/>
      <c r="H566" s="69"/>
      <c r="I566" s="69"/>
      <c r="J566" s="69"/>
      <c r="K566" s="69"/>
      <c r="L566" s="69"/>
      <c r="M566" s="69"/>
      <c r="N566" s="69"/>
      <c r="O566" s="69"/>
      <c r="P566" s="69"/>
      <c r="Q566" s="69"/>
      <c r="R566" s="69"/>
      <c r="S566" s="69"/>
      <c r="T566" s="69"/>
      <c r="U566" s="69"/>
      <c r="V566" s="69"/>
      <c r="W566" s="69"/>
      <c r="X566" s="69"/>
      <c r="Y566" s="69"/>
      <c r="Z566" s="69"/>
      <c r="AA566" s="69"/>
      <c r="AB566" s="69"/>
      <c r="AC566" s="69"/>
      <c r="AD566" s="69"/>
      <c r="AE566" s="69"/>
      <c r="AF566" s="69"/>
    </row>
    <row r="567" spans="1:32" ht="15.75" customHeight="1" x14ac:dyDescent="0.2">
      <c r="A567" s="69"/>
      <c r="B567" s="69"/>
      <c r="C567" s="69"/>
      <c r="D567" s="69"/>
      <c r="E567" s="69"/>
      <c r="F567" s="69"/>
      <c r="G567" s="69"/>
      <c r="H567" s="69"/>
      <c r="I567" s="69"/>
      <c r="J567" s="69"/>
      <c r="K567" s="69"/>
      <c r="L567" s="69"/>
      <c r="M567" s="69"/>
      <c r="N567" s="69"/>
      <c r="O567" s="69"/>
      <c r="P567" s="69"/>
      <c r="Q567" s="69"/>
      <c r="R567" s="69"/>
      <c r="S567" s="69"/>
      <c r="T567" s="69"/>
      <c r="U567" s="69"/>
      <c r="V567" s="69"/>
      <c r="W567" s="69"/>
      <c r="X567" s="69"/>
      <c r="Y567" s="69"/>
      <c r="Z567" s="69"/>
      <c r="AA567" s="69"/>
      <c r="AB567" s="69"/>
      <c r="AC567" s="69"/>
      <c r="AD567" s="69"/>
      <c r="AE567" s="69"/>
      <c r="AF567" s="69"/>
    </row>
    <row r="568" spans="1:32" ht="15.75" customHeight="1" x14ac:dyDescent="0.2">
      <c r="A568" s="69"/>
      <c r="B568" s="69"/>
      <c r="C568" s="69"/>
      <c r="D568" s="69"/>
      <c r="E568" s="69"/>
      <c r="F568" s="69"/>
      <c r="G568" s="69"/>
      <c r="H568" s="69"/>
      <c r="I568" s="69"/>
      <c r="J568" s="69"/>
      <c r="K568" s="69"/>
      <c r="L568" s="69"/>
      <c r="M568" s="69"/>
      <c r="N568" s="69"/>
      <c r="O568" s="69"/>
      <c r="P568" s="69"/>
      <c r="Q568" s="69"/>
      <c r="R568" s="69"/>
      <c r="S568" s="69"/>
      <c r="T568" s="69"/>
      <c r="U568" s="69"/>
      <c r="V568" s="69"/>
      <c r="W568" s="69"/>
      <c r="X568" s="69"/>
      <c r="Y568" s="69"/>
      <c r="Z568" s="69"/>
      <c r="AA568" s="69"/>
      <c r="AB568" s="69"/>
      <c r="AC568" s="69"/>
      <c r="AD568" s="69"/>
      <c r="AE568" s="69"/>
      <c r="AF568" s="69"/>
    </row>
    <row r="569" spans="1:32" ht="15.75" customHeight="1" x14ac:dyDescent="0.2">
      <c r="A569" s="69"/>
      <c r="B569" s="69"/>
      <c r="C569" s="69"/>
      <c r="D569" s="69"/>
      <c r="E569" s="69"/>
      <c r="F569" s="69"/>
      <c r="G569" s="69"/>
      <c r="H569" s="69"/>
      <c r="I569" s="69"/>
      <c r="J569" s="69"/>
      <c r="K569" s="69"/>
      <c r="L569" s="69"/>
      <c r="M569" s="69"/>
      <c r="N569" s="69"/>
      <c r="O569" s="69"/>
      <c r="P569" s="69"/>
      <c r="Q569" s="69"/>
      <c r="R569" s="69"/>
      <c r="S569" s="69"/>
      <c r="T569" s="69"/>
      <c r="U569" s="69"/>
      <c r="V569" s="69"/>
      <c r="W569" s="69"/>
      <c r="X569" s="69"/>
      <c r="Y569" s="69"/>
      <c r="Z569" s="69"/>
      <c r="AA569" s="69"/>
      <c r="AB569" s="69"/>
      <c r="AC569" s="69"/>
      <c r="AD569" s="69"/>
      <c r="AE569" s="69"/>
      <c r="AF569" s="69"/>
    </row>
    <row r="570" spans="1:32" ht="15.75" customHeight="1" x14ac:dyDescent="0.2">
      <c r="A570" s="69"/>
      <c r="B570" s="69"/>
      <c r="C570" s="69"/>
      <c r="D570" s="69"/>
      <c r="E570" s="69"/>
      <c r="F570" s="69"/>
      <c r="G570" s="69"/>
      <c r="H570" s="69"/>
      <c r="I570" s="69"/>
      <c r="J570" s="69"/>
      <c r="K570" s="69"/>
      <c r="L570" s="69"/>
      <c r="M570" s="69"/>
      <c r="N570" s="69"/>
      <c r="O570" s="69"/>
      <c r="P570" s="69"/>
      <c r="Q570" s="69"/>
      <c r="R570" s="69"/>
      <c r="S570" s="69"/>
      <c r="T570" s="69"/>
      <c r="U570" s="69"/>
      <c r="V570" s="69"/>
      <c r="W570" s="69"/>
      <c r="X570" s="69"/>
      <c r="Y570" s="69"/>
      <c r="Z570" s="69"/>
      <c r="AA570" s="69"/>
      <c r="AB570" s="69"/>
      <c r="AC570" s="69"/>
      <c r="AD570" s="69"/>
      <c r="AE570" s="69"/>
      <c r="AF570" s="69"/>
    </row>
    <row r="571" spans="1:32" ht="15.75" customHeight="1" x14ac:dyDescent="0.2">
      <c r="A571" s="69"/>
      <c r="B571" s="69"/>
      <c r="C571" s="69"/>
      <c r="D571" s="69"/>
      <c r="E571" s="69"/>
      <c r="F571" s="69"/>
      <c r="G571" s="69"/>
      <c r="H571" s="69"/>
      <c r="I571" s="69"/>
      <c r="J571" s="69"/>
      <c r="K571" s="69"/>
      <c r="L571" s="69"/>
      <c r="M571" s="69"/>
      <c r="N571" s="69"/>
      <c r="O571" s="69"/>
      <c r="P571" s="69"/>
      <c r="Q571" s="69"/>
      <c r="R571" s="69"/>
      <c r="S571" s="69"/>
      <c r="T571" s="69"/>
      <c r="U571" s="69"/>
      <c r="V571" s="69"/>
      <c r="W571" s="69"/>
      <c r="X571" s="69"/>
      <c r="Y571" s="69"/>
      <c r="Z571" s="69"/>
      <c r="AA571" s="69"/>
      <c r="AB571" s="69"/>
      <c r="AC571" s="69"/>
      <c r="AD571" s="69"/>
      <c r="AE571" s="69"/>
      <c r="AF571" s="69"/>
    </row>
    <row r="572" spans="1:32" ht="15.75" customHeight="1" x14ac:dyDescent="0.2">
      <c r="A572" s="69"/>
      <c r="B572" s="69"/>
      <c r="C572" s="69"/>
      <c r="D572" s="69"/>
      <c r="E572" s="69"/>
      <c r="F572" s="69"/>
      <c r="G572" s="69"/>
      <c r="H572" s="69"/>
      <c r="I572" s="69"/>
      <c r="J572" s="69"/>
      <c r="K572" s="69"/>
      <c r="L572" s="69"/>
      <c r="M572" s="69"/>
      <c r="N572" s="69"/>
      <c r="O572" s="69"/>
      <c r="P572" s="69"/>
      <c r="Q572" s="69"/>
      <c r="R572" s="69"/>
      <c r="S572" s="69"/>
      <c r="T572" s="69"/>
      <c r="U572" s="69"/>
      <c r="V572" s="69"/>
      <c r="W572" s="69"/>
      <c r="X572" s="69"/>
      <c r="Y572" s="69"/>
      <c r="Z572" s="69"/>
      <c r="AA572" s="69"/>
      <c r="AB572" s="69"/>
      <c r="AC572" s="69"/>
      <c r="AD572" s="69"/>
      <c r="AE572" s="69"/>
      <c r="AF572" s="69"/>
    </row>
    <row r="573" spans="1:32" ht="15.75" customHeight="1" x14ac:dyDescent="0.2">
      <c r="A573" s="69"/>
      <c r="B573" s="69"/>
      <c r="C573" s="69"/>
      <c r="D573" s="69"/>
      <c r="E573" s="69"/>
      <c r="F573" s="69"/>
      <c r="G573" s="69"/>
      <c r="H573" s="69"/>
      <c r="I573" s="69"/>
      <c r="J573" s="69"/>
      <c r="K573" s="69"/>
      <c r="L573" s="69"/>
      <c r="M573" s="69"/>
      <c r="N573" s="69"/>
      <c r="O573" s="69"/>
      <c r="P573" s="69"/>
      <c r="Q573" s="69"/>
      <c r="R573" s="69"/>
      <c r="S573" s="69"/>
      <c r="T573" s="69"/>
      <c r="U573" s="69"/>
      <c r="V573" s="69"/>
      <c r="W573" s="69"/>
      <c r="X573" s="69"/>
      <c r="Y573" s="69"/>
      <c r="Z573" s="69"/>
      <c r="AA573" s="69"/>
      <c r="AB573" s="69"/>
      <c r="AC573" s="69"/>
      <c r="AD573" s="69"/>
      <c r="AE573" s="69"/>
      <c r="AF573" s="69"/>
    </row>
    <row r="574" spans="1:32" ht="15.75" customHeight="1" x14ac:dyDescent="0.2">
      <c r="A574" s="69"/>
      <c r="B574" s="69"/>
      <c r="C574" s="69"/>
      <c r="D574" s="69"/>
      <c r="E574" s="69"/>
      <c r="F574" s="69"/>
      <c r="G574" s="69"/>
      <c r="H574" s="69"/>
      <c r="I574" s="69"/>
      <c r="J574" s="69"/>
      <c r="K574" s="69"/>
      <c r="L574" s="69"/>
      <c r="M574" s="69"/>
      <c r="N574" s="69"/>
      <c r="O574" s="69"/>
      <c r="P574" s="69"/>
      <c r="Q574" s="69"/>
      <c r="R574" s="69"/>
      <c r="S574" s="69"/>
      <c r="T574" s="69"/>
      <c r="U574" s="69"/>
      <c r="V574" s="69"/>
      <c r="W574" s="69"/>
      <c r="X574" s="69"/>
      <c r="Y574" s="69"/>
      <c r="Z574" s="69"/>
      <c r="AA574" s="69"/>
      <c r="AB574" s="69"/>
      <c r="AC574" s="69"/>
      <c r="AD574" s="69"/>
      <c r="AE574" s="69"/>
      <c r="AF574" s="69"/>
    </row>
    <row r="575" spans="1:32" ht="15.75" customHeight="1" x14ac:dyDescent="0.2">
      <c r="A575" s="69"/>
      <c r="B575" s="69"/>
      <c r="C575" s="69"/>
      <c r="D575" s="69"/>
      <c r="E575" s="69"/>
      <c r="F575" s="69"/>
      <c r="G575" s="69"/>
      <c r="H575" s="69"/>
      <c r="I575" s="69"/>
      <c r="J575" s="69"/>
      <c r="K575" s="69"/>
      <c r="L575" s="69"/>
      <c r="M575" s="69"/>
      <c r="N575" s="69"/>
      <c r="O575" s="69"/>
      <c r="P575" s="69"/>
      <c r="Q575" s="69"/>
      <c r="R575" s="69"/>
      <c r="S575" s="69"/>
      <c r="T575" s="69"/>
      <c r="U575" s="69"/>
      <c r="V575" s="69"/>
      <c r="W575" s="69"/>
      <c r="X575" s="69"/>
      <c r="Y575" s="69"/>
      <c r="Z575" s="69"/>
      <c r="AA575" s="69"/>
      <c r="AB575" s="69"/>
      <c r="AC575" s="69"/>
      <c r="AD575" s="69"/>
      <c r="AE575" s="69"/>
      <c r="AF575" s="69"/>
    </row>
    <row r="576" spans="1:32" ht="15.75" customHeight="1" x14ac:dyDescent="0.2">
      <c r="A576" s="69"/>
      <c r="B576" s="69"/>
      <c r="C576" s="69"/>
      <c r="D576" s="69"/>
      <c r="E576" s="69"/>
      <c r="F576" s="69"/>
      <c r="G576" s="69"/>
      <c r="H576" s="69"/>
      <c r="I576" s="69"/>
      <c r="J576" s="69"/>
      <c r="K576" s="69"/>
      <c r="L576" s="69"/>
      <c r="M576" s="69"/>
      <c r="N576" s="69"/>
      <c r="O576" s="69"/>
      <c r="P576" s="69"/>
      <c r="Q576" s="69"/>
      <c r="R576" s="69"/>
      <c r="S576" s="69"/>
      <c r="T576" s="69"/>
      <c r="U576" s="69"/>
      <c r="V576" s="69"/>
      <c r="W576" s="69"/>
      <c r="X576" s="69"/>
      <c r="Y576" s="69"/>
      <c r="Z576" s="69"/>
      <c r="AA576" s="69"/>
      <c r="AB576" s="69"/>
      <c r="AC576" s="69"/>
      <c r="AD576" s="69"/>
      <c r="AE576" s="69"/>
      <c r="AF576" s="69"/>
    </row>
    <row r="577" spans="1:32" ht="15.75" customHeight="1" x14ac:dyDescent="0.2">
      <c r="A577" s="69"/>
      <c r="B577" s="69"/>
      <c r="C577" s="69"/>
      <c r="D577" s="69"/>
      <c r="E577" s="69"/>
      <c r="F577" s="69"/>
      <c r="G577" s="69"/>
      <c r="H577" s="69"/>
      <c r="I577" s="69"/>
      <c r="J577" s="69"/>
      <c r="K577" s="69"/>
      <c r="L577" s="69"/>
      <c r="M577" s="69"/>
      <c r="N577" s="69"/>
      <c r="O577" s="69"/>
      <c r="P577" s="69"/>
      <c r="Q577" s="69"/>
      <c r="R577" s="69"/>
      <c r="S577" s="69"/>
      <c r="T577" s="69"/>
      <c r="U577" s="69"/>
      <c r="V577" s="69"/>
      <c r="W577" s="69"/>
      <c r="X577" s="69"/>
      <c r="Y577" s="69"/>
      <c r="Z577" s="69"/>
      <c r="AA577" s="69"/>
      <c r="AB577" s="69"/>
      <c r="AC577" s="69"/>
      <c r="AD577" s="69"/>
      <c r="AE577" s="69"/>
      <c r="AF577" s="69"/>
    </row>
    <row r="578" spans="1:32" ht="15.75" customHeight="1" x14ac:dyDescent="0.2">
      <c r="A578" s="69"/>
      <c r="B578" s="69"/>
      <c r="C578" s="69"/>
      <c r="D578" s="69"/>
      <c r="E578" s="69"/>
      <c r="F578" s="69"/>
      <c r="G578" s="69"/>
      <c r="H578" s="69"/>
      <c r="I578" s="69"/>
      <c r="J578" s="69"/>
      <c r="K578" s="69"/>
      <c r="L578" s="69"/>
      <c r="M578" s="69"/>
      <c r="N578" s="69"/>
      <c r="O578" s="69"/>
      <c r="P578" s="69"/>
      <c r="Q578" s="69"/>
      <c r="R578" s="69"/>
      <c r="S578" s="69"/>
      <c r="T578" s="69"/>
      <c r="U578" s="69"/>
      <c r="V578" s="69"/>
      <c r="W578" s="69"/>
      <c r="X578" s="69"/>
      <c r="Y578" s="69"/>
      <c r="Z578" s="69"/>
      <c r="AA578" s="69"/>
      <c r="AB578" s="69"/>
      <c r="AC578" s="69"/>
      <c r="AD578" s="69"/>
      <c r="AE578" s="69"/>
      <c r="AF578" s="69"/>
    </row>
    <row r="579" spans="1:32" ht="15.75" customHeight="1" x14ac:dyDescent="0.2">
      <c r="A579" s="69"/>
      <c r="B579" s="69"/>
      <c r="C579" s="69"/>
      <c r="D579" s="69"/>
      <c r="E579" s="69"/>
      <c r="F579" s="69"/>
      <c r="G579" s="69"/>
      <c r="H579" s="69"/>
      <c r="I579" s="69"/>
      <c r="J579" s="69"/>
      <c r="K579" s="69"/>
      <c r="L579" s="69"/>
      <c r="M579" s="69"/>
      <c r="N579" s="69"/>
      <c r="O579" s="69"/>
      <c r="P579" s="69"/>
      <c r="Q579" s="69"/>
      <c r="R579" s="69"/>
      <c r="S579" s="69"/>
      <c r="T579" s="69"/>
      <c r="U579" s="69"/>
      <c r="V579" s="69"/>
      <c r="W579" s="69"/>
      <c r="X579" s="69"/>
      <c r="Y579" s="69"/>
      <c r="Z579" s="69"/>
      <c r="AA579" s="69"/>
      <c r="AB579" s="69"/>
      <c r="AC579" s="69"/>
      <c r="AD579" s="69"/>
      <c r="AE579" s="69"/>
      <c r="AF579" s="69"/>
    </row>
    <row r="580" spans="1:32" ht="15.75" customHeight="1" x14ac:dyDescent="0.2">
      <c r="A580" s="69"/>
      <c r="B580" s="69"/>
      <c r="C580" s="69"/>
      <c r="D580" s="69"/>
      <c r="E580" s="69"/>
      <c r="F580" s="69"/>
      <c r="G580" s="69"/>
      <c r="H580" s="69"/>
      <c r="I580" s="69"/>
      <c r="J580" s="69"/>
      <c r="K580" s="69"/>
      <c r="L580" s="69"/>
      <c r="M580" s="69"/>
      <c r="N580" s="69"/>
      <c r="O580" s="69"/>
      <c r="P580" s="69"/>
      <c r="Q580" s="69"/>
      <c r="R580" s="69"/>
      <c r="S580" s="69"/>
      <c r="T580" s="69"/>
      <c r="U580" s="69"/>
      <c r="V580" s="69"/>
      <c r="W580" s="69"/>
      <c r="X580" s="69"/>
      <c r="Y580" s="69"/>
      <c r="Z580" s="69"/>
      <c r="AA580" s="69"/>
      <c r="AB580" s="69"/>
      <c r="AC580" s="69"/>
      <c r="AD580" s="69"/>
      <c r="AE580" s="69"/>
      <c r="AF580" s="69"/>
    </row>
    <row r="581" spans="1:32" ht="15.75" customHeight="1" x14ac:dyDescent="0.2">
      <c r="A581" s="69"/>
      <c r="B581" s="69"/>
      <c r="C581" s="69"/>
      <c r="D581" s="69"/>
      <c r="E581" s="69"/>
      <c r="F581" s="69"/>
      <c r="G581" s="69"/>
      <c r="H581" s="69"/>
      <c r="I581" s="69"/>
      <c r="J581" s="69"/>
      <c r="K581" s="69"/>
      <c r="L581" s="69"/>
      <c r="M581" s="69"/>
      <c r="N581" s="69"/>
      <c r="O581" s="69"/>
      <c r="P581" s="69"/>
      <c r="Q581" s="69"/>
      <c r="R581" s="69"/>
      <c r="S581" s="69"/>
      <c r="T581" s="69"/>
      <c r="U581" s="69"/>
      <c r="V581" s="69"/>
      <c r="W581" s="69"/>
      <c r="X581" s="69"/>
      <c r="Y581" s="69"/>
      <c r="Z581" s="69"/>
      <c r="AA581" s="69"/>
      <c r="AB581" s="69"/>
      <c r="AC581" s="69"/>
      <c r="AD581" s="69"/>
      <c r="AE581" s="69"/>
      <c r="AF581" s="69"/>
    </row>
    <row r="582" spans="1:32" ht="15.75" customHeight="1" x14ac:dyDescent="0.2">
      <c r="A582" s="69"/>
      <c r="B582" s="69"/>
      <c r="C582" s="69"/>
      <c r="D582" s="69"/>
      <c r="E582" s="69"/>
      <c r="F582" s="69"/>
      <c r="G582" s="69"/>
      <c r="H582" s="69"/>
      <c r="I582" s="69"/>
      <c r="J582" s="69"/>
      <c r="K582" s="69"/>
      <c r="L582" s="69"/>
      <c r="M582" s="69"/>
      <c r="N582" s="69"/>
      <c r="O582" s="69"/>
      <c r="P582" s="69"/>
      <c r="Q582" s="69"/>
      <c r="R582" s="69"/>
      <c r="S582" s="69"/>
      <c r="T582" s="69"/>
      <c r="U582" s="69"/>
      <c r="V582" s="69"/>
      <c r="W582" s="69"/>
      <c r="X582" s="69"/>
      <c r="Y582" s="69"/>
      <c r="Z582" s="69"/>
      <c r="AA582" s="69"/>
      <c r="AB582" s="69"/>
      <c r="AC582" s="69"/>
      <c r="AD582" s="69"/>
      <c r="AE582" s="69"/>
      <c r="AF582" s="69"/>
    </row>
    <row r="583" spans="1:32" ht="15.75" customHeight="1" x14ac:dyDescent="0.2">
      <c r="A583" s="69"/>
      <c r="B583" s="69"/>
      <c r="C583" s="69"/>
      <c r="D583" s="69"/>
      <c r="E583" s="69"/>
      <c r="F583" s="69"/>
      <c r="G583" s="69"/>
      <c r="H583" s="69"/>
      <c r="I583" s="69"/>
      <c r="J583" s="69"/>
      <c r="K583" s="69"/>
      <c r="L583" s="69"/>
      <c r="M583" s="69"/>
      <c r="N583" s="69"/>
      <c r="O583" s="69"/>
      <c r="P583" s="69"/>
      <c r="Q583" s="69"/>
      <c r="R583" s="69"/>
      <c r="S583" s="69"/>
      <c r="T583" s="69"/>
      <c r="U583" s="69"/>
      <c r="V583" s="69"/>
      <c r="W583" s="69"/>
      <c r="X583" s="69"/>
      <c r="Y583" s="69"/>
      <c r="Z583" s="69"/>
      <c r="AA583" s="69"/>
      <c r="AB583" s="69"/>
      <c r="AC583" s="69"/>
      <c r="AD583" s="69"/>
      <c r="AE583" s="69"/>
      <c r="AF583" s="69"/>
    </row>
    <row r="584" spans="1:32" ht="15.75" customHeight="1" x14ac:dyDescent="0.2">
      <c r="A584" s="69"/>
      <c r="B584" s="69"/>
      <c r="C584" s="69"/>
      <c r="D584" s="69"/>
      <c r="E584" s="69"/>
      <c r="F584" s="69"/>
      <c r="G584" s="69"/>
      <c r="H584" s="69"/>
      <c r="I584" s="69"/>
      <c r="J584" s="69"/>
      <c r="K584" s="69"/>
      <c r="L584" s="69"/>
      <c r="M584" s="69"/>
      <c r="N584" s="69"/>
      <c r="O584" s="69"/>
      <c r="P584" s="69"/>
      <c r="Q584" s="69"/>
      <c r="R584" s="69"/>
      <c r="S584" s="69"/>
      <c r="T584" s="69"/>
      <c r="U584" s="69"/>
      <c r="V584" s="69"/>
      <c r="W584" s="69"/>
      <c r="X584" s="69"/>
      <c r="Y584" s="69"/>
      <c r="Z584" s="69"/>
      <c r="AA584" s="69"/>
      <c r="AB584" s="69"/>
      <c r="AC584" s="69"/>
      <c r="AD584" s="69"/>
      <c r="AE584" s="69"/>
      <c r="AF584" s="69"/>
    </row>
    <row r="585" spans="1:32" ht="15.75" customHeight="1" x14ac:dyDescent="0.2">
      <c r="A585" s="69"/>
      <c r="B585" s="69"/>
      <c r="C585" s="69"/>
      <c r="D585" s="69"/>
      <c r="E585" s="69"/>
      <c r="F585" s="69"/>
      <c r="G585" s="69"/>
      <c r="H585" s="69"/>
      <c r="I585" s="69"/>
      <c r="J585" s="69"/>
      <c r="K585" s="69"/>
      <c r="L585" s="69"/>
      <c r="M585" s="69"/>
      <c r="N585" s="69"/>
      <c r="O585" s="69"/>
      <c r="P585" s="69"/>
      <c r="Q585" s="69"/>
      <c r="R585" s="69"/>
      <c r="S585" s="69"/>
      <c r="T585" s="69"/>
      <c r="U585" s="69"/>
      <c r="V585" s="69"/>
      <c r="W585" s="69"/>
      <c r="X585" s="69"/>
      <c r="Y585" s="69"/>
      <c r="Z585" s="69"/>
      <c r="AA585" s="69"/>
      <c r="AB585" s="69"/>
      <c r="AC585" s="69"/>
      <c r="AD585" s="69"/>
      <c r="AE585" s="69"/>
      <c r="AF585" s="69"/>
    </row>
    <row r="586" spans="1:32" ht="15.75" customHeight="1" x14ac:dyDescent="0.2">
      <c r="A586" s="69"/>
      <c r="B586" s="69"/>
      <c r="C586" s="69"/>
      <c r="D586" s="69"/>
      <c r="E586" s="69"/>
      <c r="F586" s="69"/>
      <c r="G586" s="69"/>
      <c r="H586" s="69"/>
      <c r="I586" s="69"/>
      <c r="J586" s="69"/>
      <c r="K586" s="69"/>
      <c r="L586" s="69"/>
      <c r="M586" s="69"/>
      <c r="N586" s="69"/>
      <c r="O586" s="69"/>
      <c r="P586" s="69"/>
      <c r="Q586" s="69"/>
      <c r="R586" s="69"/>
      <c r="S586" s="69"/>
      <c r="T586" s="69"/>
      <c r="U586" s="69"/>
      <c r="V586" s="69"/>
      <c r="W586" s="69"/>
      <c r="X586" s="69"/>
      <c r="Y586" s="69"/>
      <c r="Z586" s="69"/>
      <c r="AA586" s="69"/>
      <c r="AB586" s="69"/>
      <c r="AC586" s="69"/>
      <c r="AD586" s="69"/>
      <c r="AE586" s="69"/>
      <c r="AF586" s="69"/>
    </row>
    <row r="587" spans="1:32" ht="15.75" customHeight="1" x14ac:dyDescent="0.2">
      <c r="A587" s="69"/>
      <c r="B587" s="69"/>
      <c r="C587" s="69"/>
      <c r="D587" s="69"/>
      <c r="E587" s="69"/>
      <c r="F587" s="69"/>
      <c r="G587" s="69"/>
      <c r="H587" s="69"/>
      <c r="I587" s="69"/>
      <c r="J587" s="69"/>
      <c r="K587" s="69"/>
      <c r="L587" s="69"/>
      <c r="M587" s="69"/>
      <c r="N587" s="69"/>
      <c r="O587" s="69"/>
      <c r="P587" s="69"/>
      <c r="Q587" s="69"/>
      <c r="R587" s="69"/>
      <c r="S587" s="69"/>
      <c r="T587" s="69"/>
      <c r="U587" s="69"/>
      <c r="V587" s="69"/>
      <c r="W587" s="69"/>
      <c r="X587" s="69"/>
      <c r="Y587" s="69"/>
      <c r="Z587" s="69"/>
      <c r="AA587" s="69"/>
      <c r="AB587" s="69"/>
      <c r="AC587" s="69"/>
      <c r="AD587" s="69"/>
      <c r="AE587" s="69"/>
      <c r="AF587" s="69"/>
    </row>
    <row r="588" spans="1:32" ht="15.75" customHeight="1" x14ac:dyDescent="0.2">
      <c r="A588" s="69"/>
      <c r="B588" s="69"/>
      <c r="C588" s="69"/>
      <c r="D588" s="69"/>
      <c r="E588" s="69"/>
      <c r="F588" s="69"/>
      <c r="G588" s="69"/>
      <c r="H588" s="69"/>
      <c r="I588" s="69"/>
      <c r="J588" s="69"/>
      <c r="K588" s="69"/>
      <c r="L588" s="69"/>
      <c r="M588" s="69"/>
      <c r="N588" s="69"/>
      <c r="O588" s="69"/>
      <c r="P588" s="69"/>
      <c r="Q588" s="69"/>
      <c r="R588" s="69"/>
      <c r="S588" s="69"/>
      <c r="T588" s="69"/>
      <c r="U588" s="69"/>
      <c r="V588" s="69"/>
      <c r="W588" s="69"/>
      <c r="X588" s="69"/>
      <c r="Y588" s="69"/>
      <c r="Z588" s="69"/>
      <c r="AA588" s="69"/>
      <c r="AB588" s="69"/>
      <c r="AC588" s="69"/>
      <c r="AD588" s="69"/>
      <c r="AE588" s="69"/>
      <c r="AF588" s="69"/>
    </row>
    <row r="589" spans="1:32" ht="15.75" customHeight="1" x14ac:dyDescent="0.2">
      <c r="A589" s="69"/>
      <c r="B589" s="69"/>
      <c r="C589" s="69"/>
      <c r="D589" s="69"/>
      <c r="E589" s="69"/>
      <c r="F589" s="69"/>
      <c r="G589" s="69"/>
      <c r="H589" s="69"/>
      <c r="I589" s="69"/>
      <c r="J589" s="69"/>
      <c r="K589" s="69"/>
      <c r="L589" s="69"/>
      <c r="M589" s="69"/>
      <c r="N589" s="69"/>
      <c r="O589" s="69"/>
      <c r="P589" s="69"/>
      <c r="Q589" s="69"/>
      <c r="R589" s="69"/>
      <c r="S589" s="69"/>
      <c r="T589" s="69"/>
      <c r="U589" s="69"/>
      <c r="V589" s="69"/>
      <c r="W589" s="69"/>
      <c r="X589" s="69"/>
      <c r="Y589" s="69"/>
      <c r="Z589" s="69"/>
      <c r="AA589" s="69"/>
      <c r="AB589" s="69"/>
      <c r="AC589" s="69"/>
      <c r="AD589" s="69"/>
      <c r="AE589" s="69"/>
      <c r="AF589" s="69"/>
    </row>
    <row r="590" spans="1:32" ht="15.75" customHeight="1" x14ac:dyDescent="0.2">
      <c r="A590" s="69"/>
      <c r="B590" s="69"/>
      <c r="C590" s="69"/>
      <c r="D590" s="69"/>
      <c r="E590" s="69"/>
      <c r="F590" s="69"/>
      <c r="G590" s="69"/>
      <c r="H590" s="69"/>
      <c r="I590" s="69"/>
      <c r="J590" s="69"/>
      <c r="K590" s="69"/>
      <c r="L590" s="69"/>
      <c r="M590" s="69"/>
      <c r="N590" s="69"/>
      <c r="O590" s="69"/>
      <c r="P590" s="69"/>
      <c r="Q590" s="69"/>
      <c r="R590" s="69"/>
      <c r="S590" s="69"/>
      <c r="T590" s="69"/>
      <c r="U590" s="69"/>
      <c r="V590" s="69"/>
      <c r="W590" s="69"/>
      <c r="X590" s="69"/>
      <c r="Y590" s="69"/>
      <c r="Z590" s="69"/>
      <c r="AA590" s="69"/>
      <c r="AB590" s="69"/>
      <c r="AC590" s="69"/>
      <c r="AD590" s="69"/>
      <c r="AE590" s="69"/>
      <c r="AF590" s="69"/>
    </row>
    <row r="591" spans="1:32" ht="15.75" customHeight="1" x14ac:dyDescent="0.2">
      <c r="A591" s="69"/>
      <c r="B591" s="69"/>
      <c r="C591" s="69"/>
      <c r="D591" s="69"/>
      <c r="E591" s="69"/>
      <c r="F591" s="69"/>
      <c r="G591" s="69"/>
      <c r="H591" s="69"/>
      <c r="I591" s="69"/>
      <c r="J591" s="69"/>
      <c r="K591" s="69"/>
      <c r="L591" s="69"/>
      <c r="M591" s="69"/>
      <c r="N591" s="69"/>
      <c r="O591" s="69"/>
      <c r="P591" s="69"/>
      <c r="Q591" s="69"/>
      <c r="R591" s="69"/>
      <c r="S591" s="69"/>
      <c r="T591" s="69"/>
      <c r="U591" s="69"/>
      <c r="V591" s="69"/>
      <c r="W591" s="69"/>
      <c r="X591" s="69"/>
      <c r="Y591" s="69"/>
      <c r="Z591" s="69"/>
      <c r="AA591" s="69"/>
      <c r="AB591" s="69"/>
      <c r="AC591" s="69"/>
      <c r="AD591" s="69"/>
      <c r="AE591" s="69"/>
      <c r="AF591" s="69"/>
    </row>
    <row r="592" spans="1:32" ht="15.75" customHeight="1" x14ac:dyDescent="0.2">
      <c r="A592" s="69"/>
      <c r="B592" s="69"/>
      <c r="C592" s="69"/>
      <c r="D592" s="69"/>
      <c r="E592" s="69"/>
      <c r="F592" s="69"/>
      <c r="G592" s="69"/>
      <c r="H592" s="69"/>
      <c r="I592" s="69"/>
      <c r="J592" s="69"/>
      <c r="K592" s="69"/>
      <c r="L592" s="69"/>
      <c r="M592" s="69"/>
      <c r="N592" s="69"/>
      <c r="O592" s="69"/>
      <c r="P592" s="69"/>
      <c r="Q592" s="69"/>
      <c r="R592" s="69"/>
      <c r="S592" s="69"/>
      <c r="T592" s="69"/>
      <c r="U592" s="69"/>
      <c r="V592" s="69"/>
      <c r="W592" s="69"/>
      <c r="X592" s="69"/>
      <c r="Y592" s="69"/>
      <c r="Z592" s="69"/>
      <c r="AA592" s="69"/>
      <c r="AB592" s="69"/>
      <c r="AC592" s="69"/>
      <c r="AD592" s="69"/>
      <c r="AE592" s="69"/>
      <c r="AF592" s="69"/>
    </row>
    <row r="593" spans="1:32" ht="15.75" customHeight="1" x14ac:dyDescent="0.2">
      <c r="A593" s="69"/>
      <c r="B593" s="69"/>
      <c r="C593" s="69"/>
      <c r="D593" s="69"/>
      <c r="E593" s="69"/>
      <c r="F593" s="69"/>
      <c r="G593" s="69"/>
      <c r="H593" s="69"/>
      <c r="I593" s="69"/>
      <c r="J593" s="69"/>
      <c r="K593" s="69"/>
      <c r="L593" s="69"/>
      <c r="M593" s="69"/>
      <c r="N593" s="69"/>
      <c r="O593" s="69"/>
      <c r="P593" s="69"/>
      <c r="Q593" s="69"/>
      <c r="R593" s="69"/>
      <c r="S593" s="69"/>
      <c r="T593" s="69"/>
      <c r="U593" s="69"/>
      <c r="V593" s="69"/>
      <c r="W593" s="69"/>
      <c r="X593" s="69"/>
      <c r="Y593" s="69"/>
      <c r="Z593" s="69"/>
      <c r="AA593" s="69"/>
      <c r="AB593" s="69"/>
      <c r="AC593" s="69"/>
      <c r="AD593" s="69"/>
      <c r="AE593" s="69"/>
      <c r="AF593" s="69"/>
    </row>
    <row r="594" spans="1:32" ht="15.75" customHeight="1" x14ac:dyDescent="0.2">
      <c r="A594" s="69"/>
      <c r="B594" s="69"/>
      <c r="C594" s="69"/>
      <c r="D594" s="69"/>
      <c r="E594" s="69"/>
      <c r="F594" s="69"/>
      <c r="G594" s="69"/>
      <c r="H594" s="69"/>
      <c r="I594" s="69"/>
      <c r="J594" s="69"/>
      <c r="K594" s="69"/>
      <c r="L594" s="69"/>
      <c r="M594" s="69"/>
      <c r="N594" s="69"/>
      <c r="O594" s="69"/>
      <c r="P594" s="69"/>
      <c r="Q594" s="69"/>
      <c r="R594" s="69"/>
      <c r="S594" s="69"/>
      <c r="T594" s="69"/>
      <c r="U594" s="69"/>
      <c r="V594" s="69"/>
      <c r="W594" s="69"/>
      <c r="X594" s="69"/>
      <c r="Y594" s="69"/>
      <c r="Z594" s="69"/>
      <c r="AA594" s="69"/>
      <c r="AB594" s="69"/>
      <c r="AC594" s="69"/>
      <c r="AD594" s="69"/>
      <c r="AE594" s="69"/>
      <c r="AF594" s="69"/>
    </row>
    <row r="595" spans="1:32" ht="15.75" customHeight="1" x14ac:dyDescent="0.2">
      <c r="A595" s="69"/>
      <c r="B595" s="69"/>
      <c r="C595" s="69"/>
      <c r="D595" s="69"/>
      <c r="E595" s="69"/>
      <c r="F595" s="69"/>
      <c r="G595" s="69"/>
      <c r="H595" s="69"/>
      <c r="I595" s="69"/>
      <c r="J595" s="69"/>
      <c r="K595" s="69"/>
      <c r="L595" s="69"/>
      <c r="M595" s="69"/>
      <c r="N595" s="69"/>
      <c r="O595" s="69"/>
      <c r="P595" s="69"/>
      <c r="Q595" s="69"/>
      <c r="R595" s="69"/>
      <c r="S595" s="69"/>
      <c r="T595" s="69"/>
      <c r="U595" s="69"/>
      <c r="V595" s="69"/>
      <c r="W595" s="69"/>
      <c r="X595" s="69"/>
      <c r="Y595" s="69"/>
      <c r="Z595" s="69"/>
      <c r="AA595" s="69"/>
      <c r="AB595" s="69"/>
      <c r="AC595" s="69"/>
      <c r="AD595" s="69"/>
      <c r="AE595" s="69"/>
      <c r="AF595" s="69"/>
    </row>
    <row r="596" spans="1:32" ht="15.75" customHeight="1" x14ac:dyDescent="0.2">
      <c r="A596" s="69"/>
      <c r="B596" s="69"/>
      <c r="C596" s="69"/>
      <c r="D596" s="69"/>
      <c r="E596" s="69"/>
      <c r="F596" s="69"/>
      <c r="G596" s="69"/>
      <c r="H596" s="69"/>
      <c r="I596" s="69"/>
      <c r="J596" s="69"/>
      <c r="K596" s="69"/>
      <c r="L596" s="69"/>
      <c r="M596" s="69"/>
      <c r="N596" s="69"/>
      <c r="O596" s="69"/>
      <c r="P596" s="69"/>
      <c r="Q596" s="69"/>
      <c r="R596" s="69"/>
      <c r="S596" s="69"/>
      <c r="T596" s="69"/>
      <c r="U596" s="69"/>
      <c r="V596" s="69"/>
      <c r="W596" s="69"/>
      <c r="X596" s="69"/>
      <c r="Y596" s="69"/>
      <c r="Z596" s="69"/>
      <c r="AA596" s="69"/>
      <c r="AB596" s="69"/>
      <c r="AC596" s="69"/>
      <c r="AD596" s="69"/>
      <c r="AE596" s="69"/>
      <c r="AF596" s="69"/>
    </row>
    <row r="597" spans="1:32" ht="15.75" customHeight="1" x14ac:dyDescent="0.2">
      <c r="A597" s="69"/>
      <c r="B597" s="69"/>
      <c r="C597" s="69"/>
      <c r="D597" s="69"/>
      <c r="E597" s="69"/>
      <c r="F597" s="69"/>
      <c r="G597" s="69"/>
      <c r="H597" s="69"/>
      <c r="I597" s="69"/>
      <c r="J597" s="69"/>
      <c r="K597" s="69"/>
      <c r="L597" s="69"/>
      <c r="M597" s="69"/>
      <c r="N597" s="69"/>
      <c r="O597" s="69"/>
      <c r="P597" s="69"/>
      <c r="Q597" s="69"/>
      <c r="R597" s="69"/>
      <c r="S597" s="69"/>
      <c r="T597" s="69"/>
      <c r="U597" s="69"/>
      <c r="V597" s="69"/>
      <c r="W597" s="69"/>
      <c r="X597" s="69"/>
      <c r="Y597" s="69"/>
      <c r="Z597" s="69"/>
      <c r="AA597" s="69"/>
      <c r="AB597" s="69"/>
      <c r="AC597" s="69"/>
      <c r="AD597" s="69"/>
      <c r="AE597" s="69"/>
      <c r="AF597" s="69"/>
    </row>
    <row r="598" spans="1:32" ht="15.75" customHeight="1" x14ac:dyDescent="0.2">
      <c r="A598" s="69"/>
      <c r="B598" s="69"/>
      <c r="C598" s="69"/>
      <c r="D598" s="69"/>
      <c r="E598" s="69"/>
      <c r="F598" s="69"/>
      <c r="G598" s="69"/>
      <c r="H598" s="69"/>
      <c r="I598" s="69"/>
      <c r="J598" s="69"/>
      <c r="K598" s="69"/>
      <c r="L598" s="69"/>
      <c r="M598" s="69"/>
      <c r="N598" s="69"/>
      <c r="O598" s="69"/>
      <c r="P598" s="69"/>
      <c r="Q598" s="69"/>
      <c r="R598" s="69"/>
      <c r="S598" s="69"/>
      <c r="T598" s="69"/>
      <c r="U598" s="69"/>
      <c r="V598" s="69"/>
      <c r="W598" s="69"/>
      <c r="X598" s="69"/>
      <c r="Y598" s="69"/>
      <c r="Z598" s="69"/>
      <c r="AA598" s="69"/>
      <c r="AB598" s="69"/>
      <c r="AC598" s="69"/>
      <c r="AD598" s="69"/>
      <c r="AE598" s="69"/>
      <c r="AF598" s="69"/>
    </row>
    <row r="599" spans="1:32" ht="15.75" customHeight="1" x14ac:dyDescent="0.2">
      <c r="A599" s="69"/>
      <c r="B599" s="69"/>
      <c r="C599" s="69"/>
      <c r="D599" s="69"/>
      <c r="E599" s="69"/>
      <c r="F599" s="69"/>
      <c r="G599" s="69"/>
      <c r="H599" s="69"/>
      <c r="I599" s="69"/>
      <c r="J599" s="69"/>
      <c r="K599" s="69"/>
      <c r="L599" s="69"/>
      <c r="M599" s="69"/>
      <c r="N599" s="69"/>
      <c r="O599" s="69"/>
      <c r="P599" s="69"/>
      <c r="Q599" s="69"/>
      <c r="R599" s="69"/>
      <c r="S599" s="69"/>
      <c r="T599" s="69"/>
      <c r="U599" s="69"/>
      <c r="V599" s="69"/>
      <c r="W599" s="69"/>
      <c r="X599" s="69"/>
      <c r="Y599" s="69"/>
      <c r="Z599" s="69"/>
      <c r="AA599" s="69"/>
      <c r="AB599" s="69"/>
      <c r="AC599" s="69"/>
      <c r="AD599" s="69"/>
      <c r="AE599" s="69"/>
      <c r="AF599" s="69"/>
    </row>
    <row r="600" spans="1:32" ht="15.75" customHeight="1" x14ac:dyDescent="0.2">
      <c r="A600" s="69"/>
      <c r="B600" s="69"/>
      <c r="C600" s="69"/>
      <c r="D600" s="69"/>
      <c r="E600" s="69"/>
      <c r="F600" s="69"/>
      <c r="G600" s="69"/>
      <c r="H600" s="69"/>
      <c r="I600" s="69"/>
      <c r="J600" s="69"/>
      <c r="K600" s="69"/>
      <c r="L600" s="69"/>
      <c r="M600" s="69"/>
      <c r="N600" s="69"/>
      <c r="O600" s="69"/>
      <c r="P600" s="69"/>
      <c r="Q600" s="69"/>
      <c r="R600" s="69"/>
      <c r="S600" s="69"/>
      <c r="T600" s="69"/>
      <c r="U600" s="69"/>
      <c r="V600" s="69"/>
      <c r="W600" s="69"/>
      <c r="X600" s="69"/>
      <c r="Y600" s="69"/>
      <c r="Z600" s="69"/>
      <c r="AA600" s="69"/>
      <c r="AB600" s="69"/>
      <c r="AC600" s="69"/>
      <c r="AD600" s="69"/>
      <c r="AE600" s="69"/>
      <c r="AF600" s="69"/>
    </row>
    <row r="601" spans="1:32" ht="15.75" customHeight="1" x14ac:dyDescent="0.2">
      <c r="A601" s="69"/>
      <c r="B601" s="69"/>
      <c r="C601" s="69"/>
      <c r="D601" s="69"/>
      <c r="E601" s="69"/>
      <c r="F601" s="69"/>
      <c r="G601" s="69"/>
      <c r="H601" s="69"/>
      <c r="I601" s="69"/>
      <c r="J601" s="69"/>
      <c r="K601" s="69"/>
      <c r="L601" s="69"/>
      <c r="M601" s="69"/>
      <c r="N601" s="69"/>
      <c r="O601" s="69"/>
      <c r="P601" s="69"/>
      <c r="Q601" s="69"/>
      <c r="R601" s="69"/>
      <c r="S601" s="69"/>
      <c r="T601" s="69"/>
      <c r="U601" s="69"/>
      <c r="V601" s="69"/>
      <c r="W601" s="69"/>
      <c r="X601" s="69"/>
      <c r="Y601" s="69"/>
      <c r="Z601" s="69"/>
      <c r="AA601" s="69"/>
      <c r="AB601" s="69"/>
      <c r="AC601" s="69"/>
      <c r="AD601" s="69"/>
      <c r="AE601" s="69"/>
      <c r="AF601" s="69"/>
    </row>
    <row r="602" spans="1:32" ht="15.75" customHeight="1" x14ac:dyDescent="0.2">
      <c r="A602" s="69"/>
      <c r="B602" s="69"/>
      <c r="C602" s="69"/>
      <c r="D602" s="69"/>
      <c r="E602" s="69"/>
      <c r="F602" s="69"/>
      <c r="G602" s="69"/>
      <c r="H602" s="69"/>
      <c r="I602" s="69"/>
      <c r="J602" s="69"/>
      <c r="K602" s="69"/>
      <c r="L602" s="69"/>
      <c r="M602" s="69"/>
      <c r="N602" s="69"/>
      <c r="O602" s="69"/>
      <c r="P602" s="69"/>
      <c r="Q602" s="69"/>
      <c r="R602" s="69"/>
      <c r="S602" s="69"/>
      <c r="T602" s="69"/>
      <c r="U602" s="69"/>
      <c r="V602" s="69"/>
      <c r="W602" s="69"/>
      <c r="X602" s="69"/>
      <c r="Y602" s="69"/>
      <c r="Z602" s="69"/>
      <c r="AA602" s="69"/>
      <c r="AB602" s="69"/>
      <c r="AC602" s="69"/>
      <c r="AD602" s="69"/>
      <c r="AE602" s="69"/>
      <c r="AF602" s="69"/>
    </row>
    <row r="603" spans="1:32" ht="15.75" customHeight="1" x14ac:dyDescent="0.2">
      <c r="A603" s="69"/>
      <c r="B603" s="69"/>
      <c r="C603" s="69"/>
      <c r="D603" s="69"/>
      <c r="E603" s="69"/>
      <c r="F603" s="69"/>
      <c r="G603" s="69"/>
      <c r="H603" s="69"/>
      <c r="I603" s="69"/>
      <c r="J603" s="69"/>
      <c r="K603" s="69"/>
      <c r="L603" s="69"/>
      <c r="M603" s="69"/>
      <c r="N603" s="69"/>
      <c r="O603" s="69"/>
      <c r="P603" s="69"/>
      <c r="Q603" s="69"/>
      <c r="R603" s="69"/>
      <c r="S603" s="69"/>
      <c r="T603" s="69"/>
      <c r="U603" s="69"/>
      <c r="V603" s="69"/>
      <c r="W603" s="69"/>
      <c r="X603" s="69"/>
      <c r="Y603" s="69"/>
      <c r="Z603" s="69"/>
      <c r="AA603" s="69"/>
      <c r="AB603" s="69"/>
      <c r="AC603" s="69"/>
      <c r="AD603" s="69"/>
      <c r="AE603" s="69"/>
      <c r="AF603" s="69"/>
    </row>
    <row r="604" spans="1:32" ht="15.75" customHeight="1" x14ac:dyDescent="0.2">
      <c r="A604" s="69"/>
      <c r="B604" s="69"/>
      <c r="C604" s="69"/>
      <c r="D604" s="69"/>
      <c r="E604" s="69"/>
      <c r="F604" s="69"/>
      <c r="G604" s="69"/>
      <c r="H604" s="69"/>
      <c r="I604" s="69"/>
      <c r="J604" s="69"/>
      <c r="K604" s="69"/>
      <c r="L604" s="69"/>
      <c r="M604" s="69"/>
      <c r="N604" s="69"/>
      <c r="O604" s="69"/>
      <c r="P604" s="69"/>
      <c r="Q604" s="69"/>
      <c r="R604" s="69"/>
      <c r="S604" s="69"/>
      <c r="T604" s="69"/>
      <c r="U604" s="69"/>
      <c r="V604" s="69"/>
      <c r="W604" s="69"/>
      <c r="X604" s="69"/>
      <c r="Y604" s="69"/>
      <c r="Z604" s="69"/>
      <c r="AA604" s="69"/>
      <c r="AB604" s="69"/>
      <c r="AC604" s="69"/>
      <c r="AD604" s="69"/>
      <c r="AE604" s="69"/>
      <c r="AF604" s="69"/>
    </row>
    <row r="605" spans="1:32" ht="15.75" customHeight="1" x14ac:dyDescent="0.2">
      <c r="A605" s="69"/>
      <c r="B605" s="69"/>
      <c r="C605" s="69"/>
      <c r="D605" s="69"/>
      <c r="E605" s="69"/>
      <c r="F605" s="69"/>
      <c r="G605" s="69"/>
      <c r="H605" s="69"/>
      <c r="I605" s="69"/>
      <c r="J605" s="69"/>
      <c r="K605" s="69"/>
      <c r="L605" s="69"/>
      <c r="M605" s="69"/>
      <c r="N605" s="69"/>
      <c r="O605" s="69"/>
      <c r="P605" s="69"/>
      <c r="Q605" s="69"/>
      <c r="R605" s="69"/>
      <c r="S605" s="69"/>
      <c r="T605" s="69"/>
      <c r="U605" s="69"/>
      <c r="V605" s="69"/>
      <c r="W605" s="69"/>
      <c r="X605" s="69"/>
      <c r="Y605" s="69"/>
      <c r="Z605" s="69"/>
      <c r="AA605" s="69"/>
      <c r="AB605" s="69"/>
      <c r="AC605" s="69"/>
      <c r="AD605" s="69"/>
      <c r="AE605" s="69"/>
      <c r="AF605" s="69"/>
    </row>
    <row r="606" spans="1:32" ht="15.75" customHeight="1" x14ac:dyDescent="0.2">
      <c r="A606" s="69"/>
      <c r="B606" s="69"/>
      <c r="C606" s="69"/>
      <c r="D606" s="69"/>
      <c r="E606" s="69"/>
      <c r="F606" s="69"/>
      <c r="G606" s="69"/>
      <c r="H606" s="69"/>
      <c r="I606" s="69"/>
      <c r="J606" s="69"/>
      <c r="K606" s="69"/>
      <c r="L606" s="69"/>
      <c r="M606" s="69"/>
      <c r="N606" s="69"/>
      <c r="O606" s="69"/>
      <c r="P606" s="69"/>
      <c r="Q606" s="69"/>
      <c r="R606" s="69"/>
      <c r="S606" s="69"/>
      <c r="T606" s="69"/>
      <c r="U606" s="69"/>
      <c r="V606" s="69"/>
      <c r="W606" s="69"/>
      <c r="X606" s="69"/>
      <c r="Y606" s="69"/>
      <c r="Z606" s="69"/>
      <c r="AA606" s="69"/>
      <c r="AB606" s="69"/>
      <c r="AC606" s="69"/>
      <c r="AD606" s="69"/>
      <c r="AE606" s="69"/>
      <c r="AF606" s="69"/>
    </row>
    <row r="607" spans="1:32" ht="15.75" customHeight="1" x14ac:dyDescent="0.2">
      <c r="A607" s="69"/>
      <c r="B607" s="69"/>
      <c r="C607" s="69"/>
      <c r="D607" s="69"/>
      <c r="E607" s="69"/>
      <c r="F607" s="69"/>
      <c r="G607" s="69"/>
      <c r="H607" s="69"/>
      <c r="I607" s="69"/>
      <c r="J607" s="69"/>
      <c r="K607" s="69"/>
      <c r="L607" s="69"/>
      <c r="M607" s="69"/>
      <c r="N607" s="69"/>
      <c r="O607" s="69"/>
      <c r="P607" s="69"/>
      <c r="Q607" s="69"/>
      <c r="R607" s="69"/>
      <c r="S607" s="69"/>
      <c r="T607" s="69"/>
      <c r="U607" s="69"/>
      <c r="V607" s="69"/>
      <c r="W607" s="69"/>
      <c r="X607" s="69"/>
      <c r="Y607" s="69"/>
      <c r="Z607" s="69"/>
      <c r="AA607" s="69"/>
      <c r="AB607" s="69"/>
      <c r="AC607" s="69"/>
      <c r="AD607" s="69"/>
      <c r="AE607" s="69"/>
      <c r="AF607" s="69"/>
    </row>
    <row r="608" spans="1:32" ht="15.75" customHeight="1" x14ac:dyDescent="0.2">
      <c r="A608" s="69"/>
      <c r="B608" s="69"/>
      <c r="C608" s="69"/>
      <c r="D608" s="69"/>
      <c r="E608" s="69"/>
      <c r="F608" s="69"/>
      <c r="G608" s="69"/>
      <c r="H608" s="69"/>
      <c r="I608" s="69"/>
      <c r="J608" s="69"/>
      <c r="K608" s="69"/>
      <c r="L608" s="69"/>
      <c r="M608" s="69"/>
      <c r="N608" s="69"/>
      <c r="O608" s="69"/>
      <c r="P608" s="69"/>
      <c r="Q608" s="69"/>
      <c r="R608" s="69"/>
      <c r="S608" s="69"/>
      <c r="T608" s="69"/>
      <c r="U608" s="69"/>
      <c r="V608" s="69"/>
      <c r="W608" s="69"/>
      <c r="X608" s="69"/>
      <c r="Y608" s="69"/>
      <c r="Z608" s="69"/>
      <c r="AA608" s="69"/>
      <c r="AB608" s="69"/>
      <c r="AC608" s="69"/>
      <c r="AD608" s="69"/>
      <c r="AE608" s="69"/>
      <c r="AF608" s="69"/>
    </row>
    <row r="609" spans="1:32" ht="15.75" customHeight="1" x14ac:dyDescent="0.2">
      <c r="A609" s="69"/>
      <c r="B609" s="69"/>
      <c r="C609" s="69"/>
      <c r="D609" s="69"/>
      <c r="E609" s="69"/>
      <c r="F609" s="69"/>
      <c r="G609" s="69"/>
      <c r="H609" s="69"/>
      <c r="I609" s="69"/>
      <c r="J609" s="69"/>
      <c r="K609" s="69"/>
      <c r="L609" s="69"/>
      <c r="M609" s="69"/>
      <c r="N609" s="69"/>
      <c r="O609" s="69"/>
      <c r="P609" s="69"/>
      <c r="Q609" s="69"/>
      <c r="R609" s="69"/>
      <c r="S609" s="69"/>
      <c r="T609" s="69"/>
      <c r="U609" s="69"/>
      <c r="V609" s="69"/>
      <c r="W609" s="69"/>
      <c r="X609" s="69"/>
      <c r="Y609" s="69"/>
      <c r="Z609" s="69"/>
      <c r="AA609" s="69"/>
      <c r="AB609" s="69"/>
      <c r="AC609" s="69"/>
      <c r="AD609" s="69"/>
      <c r="AE609" s="69"/>
      <c r="AF609" s="69"/>
    </row>
    <row r="610" spans="1:32" ht="15.75" customHeight="1" x14ac:dyDescent="0.2">
      <c r="A610" s="69"/>
      <c r="B610" s="69"/>
      <c r="C610" s="69"/>
      <c r="D610" s="69"/>
      <c r="E610" s="69"/>
      <c r="F610" s="69"/>
      <c r="G610" s="69"/>
      <c r="H610" s="69"/>
      <c r="I610" s="69"/>
      <c r="J610" s="69"/>
      <c r="K610" s="69"/>
      <c r="L610" s="69"/>
      <c r="M610" s="69"/>
      <c r="N610" s="69"/>
      <c r="O610" s="69"/>
      <c r="P610" s="69"/>
      <c r="Q610" s="69"/>
      <c r="R610" s="69"/>
      <c r="S610" s="69"/>
      <c r="T610" s="69"/>
      <c r="U610" s="69"/>
      <c r="V610" s="69"/>
      <c r="W610" s="69"/>
      <c r="X610" s="69"/>
      <c r="Y610" s="69"/>
      <c r="Z610" s="69"/>
      <c r="AA610" s="69"/>
      <c r="AB610" s="69"/>
      <c r="AC610" s="69"/>
      <c r="AD610" s="69"/>
      <c r="AE610" s="69"/>
      <c r="AF610" s="69"/>
    </row>
    <row r="611" spans="1:32" ht="15.75" customHeight="1" x14ac:dyDescent="0.2">
      <c r="A611" s="69"/>
      <c r="B611" s="69"/>
      <c r="C611" s="69"/>
      <c r="D611" s="69"/>
      <c r="E611" s="69"/>
      <c r="F611" s="69"/>
      <c r="G611" s="69"/>
      <c r="H611" s="69"/>
      <c r="I611" s="69"/>
      <c r="J611" s="69"/>
      <c r="K611" s="69"/>
      <c r="L611" s="69"/>
      <c r="M611" s="69"/>
      <c r="N611" s="69"/>
      <c r="O611" s="69"/>
      <c r="P611" s="69"/>
      <c r="Q611" s="69"/>
      <c r="R611" s="69"/>
      <c r="S611" s="69"/>
      <c r="T611" s="69"/>
      <c r="U611" s="69"/>
      <c r="V611" s="69"/>
      <c r="W611" s="69"/>
      <c r="X611" s="69"/>
      <c r="Y611" s="69"/>
      <c r="Z611" s="69"/>
      <c r="AA611" s="69"/>
      <c r="AB611" s="69"/>
      <c r="AC611" s="69"/>
      <c r="AD611" s="69"/>
      <c r="AE611" s="69"/>
      <c r="AF611" s="69"/>
    </row>
    <row r="612" spans="1:32" ht="15.75" customHeight="1" x14ac:dyDescent="0.2">
      <c r="A612" s="69"/>
      <c r="B612" s="69"/>
      <c r="C612" s="69"/>
      <c r="D612" s="69"/>
      <c r="E612" s="69"/>
      <c r="F612" s="69"/>
      <c r="G612" s="69"/>
      <c r="H612" s="69"/>
      <c r="I612" s="69"/>
      <c r="J612" s="69"/>
      <c r="K612" s="69"/>
      <c r="L612" s="69"/>
      <c r="M612" s="69"/>
      <c r="N612" s="69"/>
      <c r="O612" s="69"/>
      <c r="P612" s="69"/>
      <c r="Q612" s="69"/>
      <c r="R612" s="69"/>
      <c r="S612" s="69"/>
      <c r="T612" s="69"/>
      <c r="U612" s="69"/>
      <c r="V612" s="69"/>
      <c r="W612" s="69"/>
      <c r="X612" s="69"/>
      <c r="Y612" s="69"/>
      <c r="Z612" s="69"/>
      <c r="AA612" s="69"/>
      <c r="AB612" s="69"/>
      <c r="AC612" s="69"/>
      <c r="AD612" s="69"/>
      <c r="AE612" s="69"/>
      <c r="AF612" s="69"/>
    </row>
    <row r="613" spans="1:32" ht="15.75" customHeight="1" x14ac:dyDescent="0.2">
      <c r="A613" s="69"/>
      <c r="B613" s="69"/>
      <c r="C613" s="69"/>
      <c r="D613" s="69"/>
      <c r="E613" s="69"/>
      <c r="F613" s="69"/>
      <c r="G613" s="69"/>
      <c r="H613" s="69"/>
      <c r="I613" s="69"/>
      <c r="J613" s="69"/>
      <c r="K613" s="69"/>
      <c r="L613" s="69"/>
      <c r="M613" s="69"/>
      <c r="N613" s="69"/>
      <c r="O613" s="69"/>
      <c r="P613" s="69"/>
      <c r="Q613" s="69"/>
      <c r="R613" s="69"/>
      <c r="S613" s="69"/>
      <c r="T613" s="69"/>
      <c r="U613" s="69"/>
      <c r="V613" s="69"/>
      <c r="W613" s="69"/>
      <c r="X613" s="69"/>
      <c r="Y613" s="69"/>
      <c r="Z613" s="69"/>
      <c r="AA613" s="69"/>
      <c r="AB613" s="69"/>
      <c r="AC613" s="69"/>
      <c r="AD613" s="69"/>
      <c r="AE613" s="69"/>
      <c r="AF613" s="69"/>
    </row>
    <row r="614" spans="1:32" ht="15.75" customHeight="1" x14ac:dyDescent="0.2">
      <c r="A614" s="69"/>
      <c r="B614" s="69"/>
      <c r="C614" s="69"/>
      <c r="D614" s="69"/>
      <c r="E614" s="69"/>
      <c r="F614" s="69"/>
      <c r="G614" s="69"/>
      <c r="H614" s="69"/>
      <c r="I614" s="69"/>
      <c r="J614" s="69"/>
      <c r="K614" s="69"/>
      <c r="L614" s="69"/>
      <c r="M614" s="69"/>
      <c r="N614" s="69"/>
      <c r="O614" s="69"/>
      <c r="P614" s="69"/>
      <c r="Q614" s="69"/>
      <c r="R614" s="69"/>
      <c r="S614" s="69"/>
      <c r="T614" s="69"/>
      <c r="U614" s="69"/>
      <c r="V614" s="69"/>
      <c r="W614" s="69"/>
      <c r="X614" s="69"/>
      <c r="Y614" s="69"/>
      <c r="Z614" s="69"/>
      <c r="AA614" s="69"/>
      <c r="AB614" s="69"/>
      <c r="AC614" s="69"/>
      <c r="AD614" s="69"/>
      <c r="AE614" s="69"/>
      <c r="AF614" s="69"/>
    </row>
    <row r="615" spans="1:32" ht="15.75" customHeight="1" x14ac:dyDescent="0.2">
      <c r="A615" s="69"/>
      <c r="B615" s="69"/>
      <c r="C615" s="69"/>
      <c r="D615" s="69"/>
      <c r="E615" s="69"/>
      <c r="F615" s="69"/>
      <c r="G615" s="69"/>
      <c r="H615" s="69"/>
      <c r="I615" s="69"/>
      <c r="J615" s="69"/>
      <c r="K615" s="69"/>
      <c r="L615" s="69"/>
      <c r="M615" s="69"/>
      <c r="N615" s="69"/>
      <c r="O615" s="69"/>
      <c r="P615" s="69"/>
      <c r="Q615" s="69"/>
      <c r="R615" s="69"/>
      <c r="S615" s="69"/>
      <c r="T615" s="69"/>
      <c r="U615" s="69"/>
      <c r="V615" s="69"/>
      <c r="W615" s="69"/>
      <c r="X615" s="69"/>
      <c r="Y615" s="69"/>
      <c r="Z615" s="69"/>
      <c r="AA615" s="69"/>
      <c r="AB615" s="69"/>
      <c r="AC615" s="69"/>
      <c r="AD615" s="69"/>
      <c r="AE615" s="69"/>
      <c r="AF615" s="69"/>
    </row>
    <row r="616" spans="1:32" ht="15.75" customHeight="1" x14ac:dyDescent="0.2">
      <c r="A616" s="69"/>
      <c r="B616" s="69"/>
      <c r="C616" s="69"/>
      <c r="D616" s="69"/>
      <c r="E616" s="69"/>
      <c r="F616" s="69"/>
      <c r="G616" s="69"/>
      <c r="H616" s="69"/>
      <c r="I616" s="69"/>
      <c r="J616" s="69"/>
      <c r="K616" s="69"/>
      <c r="L616" s="69"/>
      <c r="M616" s="69"/>
      <c r="N616" s="69"/>
      <c r="O616" s="69"/>
      <c r="P616" s="69"/>
      <c r="Q616" s="69"/>
      <c r="R616" s="69"/>
      <c r="S616" s="69"/>
      <c r="T616" s="69"/>
      <c r="U616" s="69"/>
      <c r="V616" s="69"/>
      <c r="W616" s="69"/>
      <c r="X616" s="69"/>
      <c r="Y616" s="69"/>
      <c r="Z616" s="69"/>
      <c r="AA616" s="69"/>
      <c r="AB616" s="69"/>
      <c r="AC616" s="69"/>
      <c r="AD616" s="69"/>
      <c r="AE616" s="69"/>
      <c r="AF616" s="69"/>
    </row>
    <row r="617" spans="1:32" ht="15.75" customHeight="1" x14ac:dyDescent="0.2">
      <c r="A617" s="69"/>
      <c r="B617" s="69"/>
      <c r="C617" s="69"/>
      <c r="D617" s="69"/>
      <c r="E617" s="69"/>
      <c r="F617" s="69"/>
      <c r="G617" s="69"/>
      <c r="H617" s="69"/>
      <c r="I617" s="69"/>
      <c r="J617" s="69"/>
      <c r="K617" s="69"/>
      <c r="L617" s="69"/>
      <c r="M617" s="69"/>
      <c r="N617" s="69"/>
      <c r="O617" s="69"/>
      <c r="P617" s="69"/>
      <c r="Q617" s="69"/>
      <c r="R617" s="69"/>
      <c r="S617" s="69"/>
      <c r="T617" s="69"/>
      <c r="U617" s="69"/>
      <c r="V617" s="69"/>
      <c r="W617" s="69"/>
      <c r="X617" s="69"/>
      <c r="Y617" s="69"/>
      <c r="Z617" s="69"/>
      <c r="AA617" s="69"/>
      <c r="AB617" s="69"/>
      <c r="AC617" s="69"/>
      <c r="AD617" s="69"/>
      <c r="AE617" s="69"/>
      <c r="AF617" s="69"/>
    </row>
    <row r="618" spans="1:32" ht="15.75" customHeight="1" x14ac:dyDescent="0.2">
      <c r="A618" s="69"/>
      <c r="B618" s="69"/>
      <c r="C618" s="69"/>
      <c r="D618" s="69"/>
      <c r="E618" s="69"/>
      <c r="F618" s="69"/>
      <c r="G618" s="69"/>
      <c r="H618" s="69"/>
      <c r="I618" s="69"/>
      <c r="J618" s="69"/>
      <c r="K618" s="69"/>
      <c r="L618" s="69"/>
      <c r="M618" s="69"/>
      <c r="N618" s="69"/>
      <c r="O618" s="69"/>
      <c r="P618" s="69"/>
      <c r="Q618" s="69"/>
      <c r="R618" s="69"/>
      <c r="S618" s="69"/>
      <c r="T618" s="69"/>
      <c r="U618" s="69"/>
      <c r="V618" s="69"/>
      <c r="W618" s="69"/>
      <c r="X618" s="69"/>
      <c r="Y618" s="69"/>
      <c r="Z618" s="69"/>
      <c r="AA618" s="69"/>
      <c r="AB618" s="69"/>
      <c r="AC618" s="69"/>
      <c r="AD618" s="69"/>
      <c r="AE618" s="69"/>
      <c r="AF618" s="69"/>
    </row>
    <row r="619" spans="1:32" ht="15.75" customHeight="1" x14ac:dyDescent="0.2">
      <c r="A619" s="69"/>
      <c r="B619" s="69"/>
      <c r="C619" s="69"/>
      <c r="D619" s="69"/>
      <c r="E619" s="69"/>
      <c r="F619" s="69"/>
      <c r="G619" s="69"/>
      <c r="H619" s="69"/>
      <c r="I619" s="69"/>
      <c r="J619" s="69"/>
      <c r="K619" s="69"/>
      <c r="L619" s="69"/>
      <c r="M619" s="69"/>
      <c r="N619" s="69"/>
      <c r="O619" s="69"/>
      <c r="P619" s="69"/>
      <c r="Q619" s="69"/>
      <c r="R619" s="69"/>
      <c r="S619" s="69"/>
      <c r="T619" s="69"/>
      <c r="U619" s="69"/>
      <c r="V619" s="69"/>
      <c r="W619" s="69"/>
      <c r="X619" s="69"/>
      <c r="Y619" s="69"/>
      <c r="Z619" s="69"/>
      <c r="AA619" s="69"/>
      <c r="AB619" s="69"/>
      <c r="AC619" s="69"/>
      <c r="AD619" s="69"/>
      <c r="AE619" s="69"/>
      <c r="AF619" s="69"/>
    </row>
    <row r="620" spans="1:32" ht="15.75" customHeight="1" x14ac:dyDescent="0.2">
      <c r="A620" s="69"/>
      <c r="B620" s="69"/>
      <c r="C620" s="69"/>
      <c r="D620" s="69"/>
      <c r="E620" s="69"/>
      <c r="F620" s="69"/>
      <c r="G620" s="69"/>
      <c r="H620" s="69"/>
      <c r="I620" s="69"/>
      <c r="J620" s="69"/>
      <c r="K620" s="69"/>
      <c r="L620" s="69"/>
      <c r="M620" s="69"/>
      <c r="N620" s="69"/>
      <c r="O620" s="69"/>
      <c r="P620" s="69"/>
      <c r="Q620" s="69"/>
      <c r="R620" s="69"/>
      <c r="S620" s="69"/>
      <c r="T620" s="69"/>
      <c r="U620" s="69"/>
      <c r="V620" s="69"/>
      <c r="W620" s="69"/>
      <c r="X620" s="69"/>
      <c r="Y620" s="69"/>
      <c r="Z620" s="69"/>
      <c r="AA620" s="69"/>
      <c r="AB620" s="69"/>
      <c r="AC620" s="69"/>
      <c r="AD620" s="69"/>
      <c r="AE620" s="69"/>
      <c r="AF620" s="69"/>
    </row>
    <row r="621" spans="1:32" ht="15.75" customHeight="1" x14ac:dyDescent="0.2">
      <c r="A621" s="69"/>
      <c r="B621" s="69"/>
      <c r="C621" s="69"/>
      <c r="D621" s="69"/>
      <c r="E621" s="69"/>
      <c r="F621" s="69"/>
      <c r="G621" s="69"/>
      <c r="H621" s="69"/>
      <c r="I621" s="69"/>
      <c r="J621" s="69"/>
      <c r="K621" s="69"/>
      <c r="L621" s="69"/>
      <c r="M621" s="69"/>
      <c r="N621" s="69"/>
      <c r="O621" s="69"/>
      <c r="P621" s="69"/>
      <c r="Q621" s="69"/>
      <c r="R621" s="69"/>
      <c r="S621" s="69"/>
      <c r="T621" s="69"/>
      <c r="U621" s="69"/>
      <c r="V621" s="69"/>
      <c r="W621" s="69"/>
      <c r="X621" s="69"/>
      <c r="Y621" s="69"/>
      <c r="Z621" s="69"/>
      <c r="AA621" s="69"/>
      <c r="AB621" s="69"/>
      <c r="AC621" s="69"/>
      <c r="AD621" s="69"/>
      <c r="AE621" s="69"/>
      <c r="AF621" s="69"/>
    </row>
    <row r="622" spans="1:32" ht="15.75" customHeight="1" x14ac:dyDescent="0.2">
      <c r="A622" s="69"/>
      <c r="B622" s="69"/>
      <c r="C622" s="69"/>
      <c r="D622" s="69"/>
      <c r="E622" s="69"/>
      <c r="F622" s="69"/>
      <c r="G622" s="69"/>
      <c r="H622" s="69"/>
      <c r="I622" s="69"/>
      <c r="J622" s="69"/>
      <c r="K622" s="69"/>
      <c r="L622" s="69"/>
      <c r="M622" s="69"/>
      <c r="N622" s="69"/>
      <c r="O622" s="69"/>
      <c r="P622" s="69"/>
      <c r="Q622" s="69"/>
      <c r="R622" s="69"/>
      <c r="S622" s="69"/>
      <c r="T622" s="69"/>
      <c r="U622" s="69"/>
      <c r="V622" s="69"/>
      <c r="W622" s="69"/>
      <c r="X622" s="69"/>
      <c r="Y622" s="69"/>
      <c r="Z622" s="69"/>
      <c r="AA622" s="69"/>
      <c r="AB622" s="69"/>
      <c r="AC622" s="69"/>
      <c r="AD622" s="69"/>
      <c r="AE622" s="69"/>
      <c r="AF622" s="69"/>
    </row>
    <row r="623" spans="1:32" ht="15.75" customHeight="1" x14ac:dyDescent="0.2">
      <c r="A623" s="69"/>
      <c r="B623" s="69"/>
      <c r="C623" s="69"/>
      <c r="D623" s="69"/>
      <c r="E623" s="69"/>
      <c r="F623" s="69"/>
      <c r="G623" s="69"/>
      <c r="H623" s="69"/>
      <c r="I623" s="69"/>
      <c r="J623" s="69"/>
      <c r="K623" s="69"/>
      <c r="L623" s="69"/>
      <c r="M623" s="69"/>
      <c r="N623" s="69"/>
      <c r="O623" s="69"/>
      <c r="P623" s="69"/>
      <c r="Q623" s="69"/>
      <c r="R623" s="69"/>
      <c r="S623" s="69"/>
      <c r="T623" s="69"/>
      <c r="U623" s="69"/>
      <c r="V623" s="69"/>
      <c r="W623" s="69"/>
      <c r="X623" s="69"/>
      <c r="Y623" s="69"/>
      <c r="Z623" s="69"/>
      <c r="AA623" s="69"/>
      <c r="AB623" s="69"/>
      <c r="AC623" s="69"/>
      <c r="AD623" s="69"/>
      <c r="AE623" s="69"/>
      <c r="AF623" s="69"/>
    </row>
    <row r="624" spans="1:32" ht="15.75" customHeight="1" x14ac:dyDescent="0.2">
      <c r="A624" s="69"/>
      <c r="B624" s="69"/>
      <c r="C624" s="69"/>
      <c r="D624" s="69"/>
      <c r="E624" s="69"/>
      <c r="F624" s="69"/>
      <c r="G624" s="69"/>
      <c r="H624" s="69"/>
      <c r="I624" s="69"/>
      <c r="J624" s="69"/>
      <c r="K624" s="69"/>
      <c r="L624" s="69"/>
      <c r="M624" s="69"/>
      <c r="N624" s="69"/>
      <c r="O624" s="69"/>
      <c r="P624" s="69"/>
      <c r="Q624" s="69"/>
      <c r="R624" s="69"/>
      <c r="S624" s="69"/>
      <c r="T624" s="69"/>
      <c r="U624" s="69"/>
      <c r="V624" s="69"/>
      <c r="W624" s="69"/>
      <c r="X624" s="69"/>
      <c r="Y624" s="69"/>
      <c r="Z624" s="69"/>
      <c r="AA624" s="69"/>
      <c r="AB624" s="69"/>
      <c r="AC624" s="69"/>
      <c r="AD624" s="69"/>
      <c r="AE624" s="69"/>
      <c r="AF624" s="69"/>
    </row>
    <row r="625" spans="1:32" ht="15.75" customHeight="1" x14ac:dyDescent="0.2">
      <c r="A625" s="69"/>
      <c r="B625" s="69"/>
      <c r="C625" s="69"/>
      <c r="D625" s="69"/>
      <c r="E625" s="69"/>
      <c r="F625" s="69"/>
      <c r="G625" s="69"/>
      <c r="H625" s="69"/>
      <c r="I625" s="69"/>
      <c r="J625" s="69"/>
      <c r="K625" s="69"/>
      <c r="L625" s="69"/>
      <c r="M625" s="69"/>
      <c r="N625" s="69"/>
      <c r="O625" s="69"/>
      <c r="P625" s="69"/>
      <c r="Q625" s="69"/>
      <c r="R625" s="69"/>
      <c r="S625" s="69"/>
      <c r="T625" s="69"/>
      <c r="U625" s="69"/>
      <c r="V625" s="69"/>
      <c r="W625" s="69"/>
      <c r="X625" s="69"/>
      <c r="Y625" s="69"/>
      <c r="Z625" s="69"/>
      <c r="AA625" s="69"/>
      <c r="AB625" s="69"/>
      <c r="AC625" s="69"/>
      <c r="AD625" s="69"/>
      <c r="AE625" s="69"/>
      <c r="AF625" s="69"/>
    </row>
    <row r="626" spans="1:32" ht="15.75" customHeight="1" x14ac:dyDescent="0.2">
      <c r="A626" s="69"/>
      <c r="B626" s="69"/>
      <c r="C626" s="69"/>
      <c r="D626" s="69"/>
      <c r="E626" s="69"/>
      <c r="F626" s="69"/>
      <c r="G626" s="69"/>
      <c r="H626" s="69"/>
      <c r="I626" s="69"/>
      <c r="J626" s="69"/>
      <c r="K626" s="69"/>
      <c r="L626" s="69"/>
      <c r="M626" s="69"/>
      <c r="N626" s="69"/>
      <c r="O626" s="69"/>
      <c r="P626" s="69"/>
      <c r="Q626" s="69"/>
      <c r="R626" s="69"/>
      <c r="S626" s="69"/>
      <c r="T626" s="69"/>
      <c r="U626" s="69"/>
      <c r="V626" s="69"/>
      <c r="W626" s="69"/>
      <c r="X626" s="69"/>
      <c r="Y626" s="69"/>
      <c r="Z626" s="69"/>
      <c r="AA626" s="69"/>
      <c r="AB626" s="69"/>
      <c r="AC626" s="69"/>
      <c r="AD626" s="69"/>
      <c r="AE626" s="69"/>
      <c r="AF626" s="69"/>
    </row>
    <row r="627" spans="1:32" ht="15.75" customHeight="1" x14ac:dyDescent="0.2">
      <c r="A627" s="69"/>
      <c r="B627" s="69"/>
      <c r="C627" s="69"/>
      <c r="D627" s="69"/>
      <c r="E627" s="69"/>
      <c r="F627" s="69"/>
      <c r="G627" s="69"/>
      <c r="H627" s="69"/>
      <c r="I627" s="69"/>
      <c r="J627" s="69"/>
      <c r="K627" s="69"/>
      <c r="L627" s="69"/>
      <c r="M627" s="69"/>
      <c r="N627" s="69"/>
      <c r="O627" s="69"/>
      <c r="P627" s="69"/>
      <c r="Q627" s="69"/>
      <c r="R627" s="69"/>
      <c r="S627" s="69"/>
      <c r="T627" s="69"/>
      <c r="U627" s="69"/>
      <c r="V627" s="69"/>
      <c r="W627" s="69"/>
      <c r="X627" s="69"/>
      <c r="Y627" s="69"/>
      <c r="Z627" s="69"/>
      <c r="AA627" s="69"/>
      <c r="AB627" s="69"/>
      <c r="AC627" s="69"/>
      <c r="AD627" s="69"/>
      <c r="AE627" s="69"/>
      <c r="AF627" s="69"/>
    </row>
    <row r="628" spans="1:32" ht="15.75" customHeight="1" x14ac:dyDescent="0.2">
      <c r="A628" s="69"/>
      <c r="B628" s="69"/>
      <c r="C628" s="69"/>
      <c r="D628" s="69"/>
      <c r="E628" s="69"/>
      <c r="F628" s="69"/>
      <c r="G628" s="69"/>
      <c r="H628" s="69"/>
      <c r="I628" s="69"/>
      <c r="J628" s="69"/>
      <c r="K628" s="69"/>
      <c r="L628" s="69"/>
      <c r="M628" s="69"/>
      <c r="N628" s="69"/>
      <c r="O628" s="69"/>
      <c r="P628" s="69"/>
      <c r="Q628" s="69"/>
      <c r="R628" s="69"/>
      <c r="S628" s="69"/>
      <c r="T628" s="69"/>
      <c r="U628" s="69"/>
      <c r="V628" s="69"/>
      <c r="W628" s="69"/>
      <c r="X628" s="69"/>
      <c r="Y628" s="69"/>
      <c r="Z628" s="69"/>
      <c r="AA628" s="69"/>
      <c r="AB628" s="69"/>
      <c r="AC628" s="69"/>
      <c r="AD628" s="69"/>
      <c r="AE628" s="69"/>
      <c r="AF628" s="69"/>
    </row>
    <row r="629" spans="1:32" ht="15.75" customHeight="1" x14ac:dyDescent="0.2">
      <c r="A629" s="69"/>
      <c r="B629" s="69"/>
      <c r="C629" s="69"/>
      <c r="D629" s="69"/>
      <c r="E629" s="69"/>
      <c r="F629" s="69"/>
      <c r="G629" s="69"/>
      <c r="H629" s="69"/>
      <c r="I629" s="69"/>
      <c r="J629" s="69"/>
      <c r="K629" s="69"/>
      <c r="L629" s="69"/>
      <c r="M629" s="69"/>
      <c r="N629" s="69"/>
      <c r="O629" s="69"/>
      <c r="P629" s="69"/>
      <c r="Q629" s="69"/>
      <c r="R629" s="69"/>
      <c r="S629" s="69"/>
      <c r="T629" s="69"/>
      <c r="U629" s="69"/>
      <c r="V629" s="69"/>
      <c r="W629" s="69"/>
      <c r="X629" s="69"/>
      <c r="Y629" s="69"/>
      <c r="Z629" s="69"/>
      <c r="AA629" s="69"/>
      <c r="AB629" s="69"/>
      <c r="AC629" s="69"/>
      <c r="AD629" s="69"/>
      <c r="AE629" s="69"/>
      <c r="AF629" s="69"/>
    </row>
    <row r="630" spans="1:32" ht="15.75" customHeight="1" x14ac:dyDescent="0.2">
      <c r="A630" s="69"/>
      <c r="B630" s="69"/>
      <c r="C630" s="69"/>
      <c r="D630" s="69"/>
      <c r="E630" s="69"/>
      <c r="F630" s="69"/>
      <c r="G630" s="69"/>
      <c r="H630" s="69"/>
      <c r="I630" s="69"/>
      <c r="J630" s="69"/>
      <c r="K630" s="69"/>
      <c r="L630" s="69"/>
      <c r="M630" s="69"/>
      <c r="N630" s="69"/>
      <c r="O630" s="69"/>
      <c r="P630" s="69"/>
      <c r="Q630" s="69"/>
      <c r="R630" s="69"/>
      <c r="S630" s="69"/>
      <c r="T630" s="69"/>
      <c r="U630" s="69"/>
      <c r="V630" s="69"/>
      <c r="W630" s="69"/>
      <c r="X630" s="69"/>
      <c r="Y630" s="69"/>
      <c r="Z630" s="69"/>
      <c r="AA630" s="69"/>
      <c r="AB630" s="69"/>
      <c r="AC630" s="69"/>
      <c r="AD630" s="69"/>
      <c r="AE630" s="69"/>
      <c r="AF630" s="69"/>
    </row>
    <row r="631" spans="1:32" ht="15.75" customHeight="1" x14ac:dyDescent="0.2">
      <c r="A631" s="69"/>
      <c r="B631" s="69"/>
      <c r="C631" s="69"/>
      <c r="D631" s="69"/>
      <c r="E631" s="69"/>
      <c r="F631" s="69"/>
      <c r="G631" s="69"/>
      <c r="H631" s="69"/>
      <c r="I631" s="69"/>
      <c r="J631" s="69"/>
      <c r="K631" s="69"/>
      <c r="L631" s="69"/>
      <c r="M631" s="69"/>
      <c r="N631" s="69"/>
      <c r="O631" s="69"/>
      <c r="P631" s="69"/>
      <c r="Q631" s="69"/>
      <c r="R631" s="69"/>
      <c r="S631" s="69"/>
      <c r="T631" s="69"/>
      <c r="U631" s="69"/>
      <c r="V631" s="69"/>
      <c r="W631" s="69"/>
      <c r="X631" s="69"/>
      <c r="Y631" s="69"/>
      <c r="Z631" s="69"/>
      <c r="AA631" s="69"/>
      <c r="AB631" s="69"/>
      <c r="AC631" s="69"/>
      <c r="AD631" s="69"/>
      <c r="AE631" s="69"/>
      <c r="AF631" s="69"/>
    </row>
    <row r="632" spans="1:32" ht="15.75" customHeight="1" x14ac:dyDescent="0.2">
      <c r="A632" s="69"/>
      <c r="B632" s="69"/>
      <c r="C632" s="69"/>
      <c r="D632" s="69"/>
      <c r="E632" s="69"/>
      <c r="F632" s="69"/>
      <c r="G632" s="69"/>
      <c r="H632" s="69"/>
      <c r="I632" s="69"/>
      <c r="J632" s="69"/>
      <c r="K632" s="69"/>
      <c r="L632" s="69"/>
      <c r="M632" s="69"/>
      <c r="N632" s="69"/>
      <c r="O632" s="69"/>
      <c r="P632" s="69"/>
      <c r="Q632" s="69"/>
      <c r="R632" s="69"/>
      <c r="S632" s="69"/>
      <c r="T632" s="69"/>
      <c r="U632" s="69"/>
      <c r="V632" s="69"/>
      <c r="W632" s="69"/>
      <c r="X632" s="69"/>
      <c r="Y632" s="69"/>
      <c r="Z632" s="69"/>
      <c r="AA632" s="69"/>
      <c r="AB632" s="69"/>
      <c r="AC632" s="69"/>
      <c r="AD632" s="69"/>
      <c r="AE632" s="69"/>
      <c r="AF632" s="69"/>
    </row>
    <row r="633" spans="1:32" ht="15.75" customHeight="1" x14ac:dyDescent="0.2">
      <c r="A633" s="69"/>
      <c r="B633" s="69"/>
      <c r="C633" s="69"/>
      <c r="D633" s="69"/>
      <c r="E633" s="69"/>
      <c r="F633" s="69"/>
      <c r="G633" s="69"/>
      <c r="H633" s="69"/>
      <c r="I633" s="69"/>
      <c r="J633" s="69"/>
      <c r="K633" s="69"/>
      <c r="L633" s="69"/>
      <c r="M633" s="69"/>
      <c r="N633" s="69"/>
      <c r="O633" s="69"/>
      <c r="P633" s="69"/>
      <c r="Q633" s="69"/>
      <c r="R633" s="69"/>
      <c r="S633" s="69"/>
      <c r="T633" s="69"/>
      <c r="U633" s="69"/>
      <c r="V633" s="69"/>
      <c r="W633" s="69"/>
      <c r="X633" s="69"/>
      <c r="Y633" s="69"/>
      <c r="Z633" s="69"/>
      <c r="AA633" s="69"/>
      <c r="AB633" s="69"/>
      <c r="AC633" s="69"/>
      <c r="AD633" s="69"/>
      <c r="AE633" s="69"/>
      <c r="AF633" s="69"/>
    </row>
    <row r="634" spans="1:32" ht="15.75" customHeight="1" x14ac:dyDescent="0.2">
      <c r="A634" s="69"/>
      <c r="B634" s="69"/>
      <c r="C634" s="69"/>
      <c r="D634" s="69"/>
      <c r="E634" s="69"/>
      <c r="F634" s="69"/>
      <c r="G634" s="69"/>
      <c r="H634" s="69"/>
      <c r="I634" s="69"/>
      <c r="J634" s="69"/>
      <c r="K634" s="69"/>
      <c r="L634" s="69"/>
      <c r="M634" s="69"/>
      <c r="N634" s="69"/>
      <c r="O634" s="69"/>
      <c r="P634" s="69"/>
      <c r="Q634" s="69"/>
      <c r="R634" s="69"/>
      <c r="S634" s="69"/>
      <c r="T634" s="69"/>
      <c r="U634" s="69"/>
      <c r="V634" s="69"/>
      <c r="W634" s="69"/>
      <c r="X634" s="69"/>
      <c r="Y634" s="69"/>
      <c r="Z634" s="69"/>
      <c r="AA634" s="69"/>
      <c r="AB634" s="69"/>
      <c r="AC634" s="69"/>
      <c r="AD634" s="69"/>
      <c r="AE634" s="69"/>
      <c r="AF634" s="69"/>
    </row>
    <row r="635" spans="1:32" ht="15.75" customHeight="1" x14ac:dyDescent="0.2">
      <c r="A635" s="69"/>
      <c r="B635" s="69"/>
      <c r="C635" s="69"/>
      <c r="D635" s="69"/>
      <c r="E635" s="69"/>
      <c r="F635" s="69"/>
      <c r="G635" s="69"/>
      <c r="H635" s="69"/>
      <c r="I635" s="69"/>
      <c r="J635" s="69"/>
      <c r="K635" s="69"/>
      <c r="L635" s="69"/>
      <c r="M635" s="69"/>
      <c r="N635" s="69"/>
      <c r="O635" s="69"/>
      <c r="P635" s="69"/>
      <c r="Q635" s="69"/>
      <c r="R635" s="69"/>
      <c r="S635" s="69"/>
      <c r="T635" s="69"/>
      <c r="U635" s="69"/>
      <c r="V635" s="69"/>
      <c r="W635" s="69"/>
      <c r="X635" s="69"/>
      <c r="Y635" s="69"/>
      <c r="Z635" s="69"/>
      <c r="AA635" s="69"/>
      <c r="AB635" s="69"/>
      <c r="AC635" s="69"/>
      <c r="AD635" s="69"/>
      <c r="AE635" s="69"/>
      <c r="AF635" s="69"/>
    </row>
    <row r="636" spans="1:32" ht="15.75" customHeight="1" x14ac:dyDescent="0.2">
      <c r="A636" s="69"/>
      <c r="B636" s="69"/>
      <c r="C636" s="69"/>
      <c r="D636" s="69"/>
      <c r="E636" s="69"/>
      <c r="F636" s="69"/>
      <c r="G636" s="69"/>
      <c r="H636" s="69"/>
      <c r="I636" s="69"/>
      <c r="J636" s="69"/>
      <c r="K636" s="69"/>
      <c r="L636" s="69"/>
      <c r="M636" s="69"/>
      <c r="N636" s="69"/>
      <c r="O636" s="69"/>
      <c r="P636" s="69"/>
      <c r="Q636" s="69"/>
      <c r="R636" s="69"/>
      <c r="S636" s="69"/>
      <c r="T636" s="69"/>
      <c r="U636" s="69"/>
      <c r="V636" s="69"/>
      <c r="W636" s="69"/>
      <c r="X636" s="69"/>
      <c r="Y636" s="69"/>
      <c r="Z636" s="69"/>
      <c r="AA636" s="69"/>
      <c r="AB636" s="69"/>
      <c r="AC636" s="69"/>
      <c r="AD636" s="69"/>
      <c r="AE636" s="69"/>
      <c r="AF636" s="69"/>
    </row>
    <row r="637" spans="1:32" ht="15.75" customHeight="1" x14ac:dyDescent="0.2">
      <c r="A637" s="69"/>
      <c r="B637" s="69"/>
      <c r="C637" s="69"/>
      <c r="D637" s="69"/>
      <c r="E637" s="69"/>
      <c r="F637" s="69"/>
      <c r="G637" s="69"/>
      <c r="H637" s="69"/>
      <c r="I637" s="69"/>
      <c r="J637" s="69"/>
      <c r="K637" s="69"/>
      <c r="L637" s="69"/>
      <c r="M637" s="69"/>
      <c r="N637" s="69"/>
      <c r="O637" s="69"/>
      <c r="P637" s="69"/>
      <c r="Q637" s="69"/>
      <c r="R637" s="69"/>
      <c r="S637" s="69"/>
      <c r="T637" s="69"/>
      <c r="U637" s="69"/>
      <c r="V637" s="69"/>
      <c r="W637" s="69"/>
      <c r="X637" s="69"/>
      <c r="Y637" s="69"/>
      <c r="Z637" s="69"/>
      <c r="AA637" s="69"/>
      <c r="AB637" s="69"/>
      <c r="AC637" s="69"/>
      <c r="AD637" s="69"/>
      <c r="AE637" s="69"/>
      <c r="AF637" s="69"/>
    </row>
    <row r="638" spans="1:32" ht="15.75" customHeight="1" x14ac:dyDescent="0.2">
      <c r="A638" s="69"/>
      <c r="B638" s="69"/>
      <c r="C638" s="69"/>
      <c r="D638" s="69"/>
      <c r="E638" s="69"/>
      <c r="F638" s="69"/>
      <c r="G638" s="69"/>
      <c r="H638" s="69"/>
      <c r="I638" s="69"/>
      <c r="J638" s="69"/>
      <c r="K638" s="69"/>
      <c r="L638" s="69"/>
      <c r="M638" s="69"/>
      <c r="N638" s="69"/>
      <c r="O638" s="69"/>
      <c r="P638" s="69"/>
      <c r="Q638" s="69"/>
      <c r="R638" s="69"/>
      <c r="S638" s="69"/>
      <c r="T638" s="69"/>
      <c r="U638" s="69"/>
      <c r="V638" s="69"/>
      <c r="W638" s="69"/>
      <c r="X638" s="69"/>
      <c r="Y638" s="69"/>
      <c r="Z638" s="69"/>
      <c r="AA638" s="69"/>
      <c r="AB638" s="69"/>
      <c r="AC638" s="69"/>
      <c r="AD638" s="69"/>
      <c r="AE638" s="69"/>
      <c r="AF638" s="69"/>
    </row>
    <row r="639" spans="1:32" ht="15.75" customHeight="1" x14ac:dyDescent="0.2">
      <c r="A639" s="69"/>
      <c r="B639" s="69"/>
      <c r="C639" s="69"/>
      <c r="D639" s="69"/>
      <c r="E639" s="69"/>
      <c r="F639" s="69"/>
      <c r="G639" s="69"/>
      <c r="H639" s="69"/>
      <c r="I639" s="69"/>
      <c r="J639" s="69"/>
      <c r="K639" s="69"/>
      <c r="L639" s="69"/>
      <c r="M639" s="69"/>
      <c r="N639" s="69"/>
      <c r="O639" s="69"/>
      <c r="P639" s="69"/>
      <c r="Q639" s="69"/>
      <c r="R639" s="69"/>
      <c r="S639" s="69"/>
      <c r="T639" s="69"/>
      <c r="U639" s="69"/>
      <c r="V639" s="69"/>
      <c r="W639" s="69"/>
      <c r="X639" s="69"/>
      <c r="Y639" s="69"/>
      <c r="Z639" s="69"/>
      <c r="AA639" s="69"/>
      <c r="AB639" s="69"/>
      <c r="AC639" s="69"/>
      <c r="AD639" s="69"/>
      <c r="AE639" s="69"/>
      <c r="AF639" s="69"/>
    </row>
    <row r="640" spans="1:32" ht="15.75" customHeight="1" x14ac:dyDescent="0.2">
      <c r="A640" s="69"/>
      <c r="B640" s="69"/>
      <c r="C640" s="69"/>
      <c r="D640" s="69"/>
      <c r="E640" s="69"/>
      <c r="F640" s="69"/>
      <c r="G640" s="69"/>
      <c r="H640" s="69"/>
      <c r="I640" s="69"/>
      <c r="J640" s="69"/>
      <c r="K640" s="69"/>
      <c r="L640" s="69"/>
      <c r="M640" s="69"/>
      <c r="N640" s="69"/>
      <c r="O640" s="69"/>
      <c r="P640" s="69"/>
      <c r="Q640" s="69"/>
      <c r="R640" s="69"/>
      <c r="S640" s="69"/>
      <c r="T640" s="69"/>
      <c r="U640" s="69"/>
      <c r="V640" s="69"/>
      <c r="W640" s="69"/>
      <c r="X640" s="69"/>
      <c r="Y640" s="69"/>
      <c r="Z640" s="69"/>
      <c r="AA640" s="69"/>
      <c r="AB640" s="69"/>
      <c r="AC640" s="69"/>
      <c r="AD640" s="69"/>
      <c r="AE640" s="69"/>
      <c r="AF640" s="69"/>
    </row>
    <row r="641" spans="1:32" ht="15.75" customHeight="1" x14ac:dyDescent="0.2">
      <c r="A641" s="69"/>
      <c r="B641" s="69"/>
      <c r="C641" s="69"/>
      <c r="D641" s="69"/>
      <c r="E641" s="69"/>
      <c r="F641" s="69"/>
      <c r="G641" s="69"/>
      <c r="H641" s="69"/>
      <c r="I641" s="69"/>
      <c r="J641" s="69"/>
      <c r="K641" s="69"/>
      <c r="L641" s="69"/>
      <c r="M641" s="69"/>
      <c r="N641" s="69"/>
      <c r="O641" s="69"/>
      <c r="P641" s="69"/>
      <c r="Q641" s="69"/>
      <c r="R641" s="69"/>
      <c r="S641" s="69"/>
      <c r="T641" s="69"/>
      <c r="U641" s="69"/>
      <c r="V641" s="69"/>
      <c r="W641" s="69"/>
      <c r="X641" s="69"/>
      <c r="Y641" s="69"/>
      <c r="Z641" s="69"/>
      <c r="AA641" s="69"/>
      <c r="AB641" s="69"/>
      <c r="AC641" s="69"/>
      <c r="AD641" s="69"/>
      <c r="AE641" s="69"/>
      <c r="AF641" s="69"/>
    </row>
    <row r="642" spans="1:32" ht="15.75" customHeight="1" x14ac:dyDescent="0.2">
      <c r="A642" s="69"/>
      <c r="B642" s="69"/>
      <c r="C642" s="69"/>
      <c r="D642" s="69"/>
      <c r="E642" s="69"/>
      <c r="F642" s="69"/>
      <c r="G642" s="69"/>
      <c r="H642" s="69"/>
      <c r="I642" s="69"/>
      <c r="J642" s="69"/>
      <c r="K642" s="69"/>
      <c r="L642" s="69"/>
      <c r="M642" s="69"/>
      <c r="N642" s="69"/>
      <c r="O642" s="69"/>
      <c r="P642" s="69"/>
      <c r="Q642" s="69"/>
      <c r="R642" s="69"/>
      <c r="S642" s="69"/>
      <c r="T642" s="69"/>
      <c r="U642" s="69"/>
      <c r="V642" s="69"/>
      <c r="W642" s="69"/>
      <c r="X642" s="69"/>
      <c r="Y642" s="69"/>
      <c r="Z642" s="69"/>
      <c r="AA642" s="69"/>
      <c r="AB642" s="69"/>
      <c r="AC642" s="69"/>
      <c r="AD642" s="69"/>
      <c r="AE642" s="69"/>
      <c r="AF642" s="69"/>
    </row>
    <row r="643" spans="1:32" ht="15.75" customHeight="1" x14ac:dyDescent="0.2">
      <c r="A643" s="69"/>
      <c r="B643" s="69"/>
      <c r="C643" s="69"/>
      <c r="D643" s="69"/>
      <c r="E643" s="69"/>
      <c r="F643" s="69"/>
      <c r="G643" s="69"/>
      <c r="H643" s="69"/>
      <c r="I643" s="69"/>
      <c r="J643" s="69"/>
      <c r="K643" s="69"/>
      <c r="L643" s="69"/>
      <c r="M643" s="69"/>
      <c r="N643" s="69"/>
      <c r="O643" s="69"/>
      <c r="P643" s="69"/>
      <c r="Q643" s="69"/>
      <c r="R643" s="69"/>
      <c r="S643" s="69"/>
      <c r="T643" s="69"/>
      <c r="U643" s="69"/>
      <c r="V643" s="69"/>
      <c r="W643" s="69"/>
      <c r="X643" s="69"/>
      <c r="Y643" s="69"/>
      <c r="Z643" s="69"/>
      <c r="AA643" s="69"/>
      <c r="AB643" s="69"/>
      <c r="AC643" s="69"/>
      <c r="AD643" s="69"/>
      <c r="AE643" s="69"/>
      <c r="AF643" s="69"/>
    </row>
    <row r="644" spans="1:32" ht="15.75" customHeight="1" x14ac:dyDescent="0.2">
      <c r="A644" s="69"/>
      <c r="B644" s="69"/>
      <c r="C644" s="69"/>
      <c r="D644" s="69"/>
      <c r="E644" s="69"/>
      <c r="F644" s="69"/>
      <c r="G644" s="69"/>
      <c r="H644" s="69"/>
      <c r="I644" s="69"/>
      <c r="J644" s="69"/>
      <c r="K644" s="69"/>
      <c r="L644" s="69"/>
      <c r="M644" s="69"/>
      <c r="N644" s="69"/>
      <c r="O644" s="69"/>
      <c r="P644" s="69"/>
      <c r="Q644" s="69"/>
      <c r="R644" s="69"/>
      <c r="S644" s="69"/>
      <c r="T644" s="69"/>
      <c r="U644" s="69"/>
      <c r="V644" s="69"/>
      <c r="W644" s="69"/>
      <c r="X644" s="69"/>
      <c r="Y644" s="69"/>
      <c r="Z644" s="69"/>
      <c r="AA644" s="69"/>
      <c r="AB644" s="69"/>
      <c r="AC644" s="69"/>
      <c r="AD644" s="69"/>
      <c r="AE644" s="69"/>
      <c r="AF644" s="69"/>
    </row>
    <row r="645" spans="1:32" ht="15.75" customHeight="1" x14ac:dyDescent="0.2">
      <c r="A645" s="69"/>
      <c r="B645" s="69"/>
      <c r="C645" s="69"/>
      <c r="D645" s="69"/>
      <c r="E645" s="69"/>
      <c r="F645" s="69"/>
      <c r="G645" s="69"/>
      <c r="H645" s="69"/>
      <c r="I645" s="69"/>
      <c r="J645" s="69"/>
      <c r="K645" s="69"/>
      <c r="L645" s="69"/>
      <c r="M645" s="69"/>
      <c r="N645" s="69"/>
      <c r="O645" s="69"/>
      <c r="P645" s="69"/>
      <c r="Q645" s="69"/>
      <c r="R645" s="69"/>
      <c r="S645" s="69"/>
      <c r="T645" s="69"/>
      <c r="U645" s="69"/>
      <c r="V645" s="69"/>
      <c r="W645" s="69"/>
      <c r="X645" s="69"/>
      <c r="Y645" s="69"/>
      <c r="Z645" s="69"/>
      <c r="AA645" s="69"/>
      <c r="AB645" s="69"/>
      <c r="AC645" s="69"/>
      <c r="AD645" s="69"/>
      <c r="AE645" s="69"/>
      <c r="AF645" s="69"/>
    </row>
    <row r="646" spans="1:32" ht="15.75" customHeight="1" x14ac:dyDescent="0.2">
      <c r="A646" s="69"/>
      <c r="B646" s="69"/>
      <c r="C646" s="69"/>
      <c r="D646" s="69"/>
      <c r="E646" s="69"/>
      <c r="F646" s="69"/>
      <c r="G646" s="69"/>
      <c r="H646" s="69"/>
      <c r="I646" s="69"/>
      <c r="J646" s="69"/>
      <c r="K646" s="69"/>
      <c r="L646" s="69"/>
      <c r="M646" s="69"/>
      <c r="N646" s="69"/>
      <c r="O646" s="69"/>
      <c r="P646" s="69"/>
      <c r="Q646" s="69"/>
      <c r="R646" s="69"/>
      <c r="S646" s="69"/>
      <c r="T646" s="69"/>
      <c r="U646" s="69"/>
      <c r="V646" s="69"/>
      <c r="W646" s="69"/>
      <c r="X646" s="69"/>
      <c r="Y646" s="69"/>
      <c r="Z646" s="69"/>
      <c r="AA646" s="69"/>
      <c r="AB646" s="69"/>
      <c r="AC646" s="69"/>
      <c r="AD646" s="69"/>
      <c r="AE646" s="69"/>
      <c r="AF646" s="69"/>
    </row>
    <row r="647" spans="1:32" ht="15.75" customHeight="1" x14ac:dyDescent="0.2">
      <c r="A647" s="69"/>
      <c r="B647" s="69"/>
      <c r="C647" s="69"/>
      <c r="D647" s="69"/>
      <c r="E647" s="69"/>
      <c r="F647" s="69"/>
      <c r="G647" s="69"/>
      <c r="H647" s="69"/>
      <c r="I647" s="69"/>
      <c r="J647" s="69"/>
      <c r="K647" s="69"/>
      <c r="L647" s="69"/>
      <c r="M647" s="69"/>
      <c r="N647" s="69"/>
      <c r="O647" s="69"/>
      <c r="P647" s="69"/>
      <c r="Q647" s="69"/>
      <c r="R647" s="69"/>
      <c r="S647" s="69"/>
      <c r="T647" s="69"/>
      <c r="U647" s="69"/>
      <c r="V647" s="69"/>
      <c r="W647" s="69"/>
      <c r="X647" s="69"/>
      <c r="Y647" s="69"/>
      <c r="Z647" s="69"/>
      <c r="AA647" s="69"/>
      <c r="AB647" s="69"/>
      <c r="AC647" s="69"/>
      <c r="AD647" s="69"/>
      <c r="AE647" s="69"/>
      <c r="AF647" s="69"/>
    </row>
    <row r="648" spans="1:32" ht="15.75" customHeight="1" x14ac:dyDescent="0.2">
      <c r="A648" s="69"/>
      <c r="B648" s="69"/>
      <c r="C648" s="69"/>
      <c r="D648" s="69"/>
      <c r="E648" s="69"/>
      <c r="F648" s="69"/>
      <c r="G648" s="69"/>
      <c r="H648" s="69"/>
      <c r="I648" s="69"/>
      <c r="J648" s="69"/>
      <c r="K648" s="69"/>
      <c r="L648" s="69"/>
      <c r="M648" s="69"/>
      <c r="N648" s="69"/>
      <c r="O648" s="69"/>
      <c r="P648" s="69"/>
      <c r="Q648" s="69"/>
      <c r="R648" s="69"/>
      <c r="S648" s="69"/>
      <c r="T648" s="69"/>
      <c r="U648" s="69"/>
      <c r="V648" s="69"/>
      <c r="W648" s="69"/>
      <c r="X648" s="69"/>
      <c r="Y648" s="69"/>
      <c r="Z648" s="69"/>
      <c r="AA648" s="69"/>
      <c r="AB648" s="69"/>
      <c r="AC648" s="69"/>
      <c r="AD648" s="69"/>
      <c r="AE648" s="69"/>
      <c r="AF648" s="69"/>
    </row>
    <row r="649" spans="1:32" ht="15.75" customHeight="1" x14ac:dyDescent="0.2">
      <c r="A649" s="69"/>
      <c r="B649" s="69"/>
      <c r="C649" s="69"/>
      <c r="D649" s="69"/>
      <c r="E649" s="69"/>
      <c r="F649" s="69"/>
      <c r="G649" s="69"/>
      <c r="H649" s="69"/>
      <c r="I649" s="69"/>
      <c r="J649" s="69"/>
      <c r="K649" s="69"/>
      <c r="L649" s="69"/>
      <c r="M649" s="69"/>
      <c r="N649" s="69"/>
      <c r="O649" s="69"/>
      <c r="P649" s="69"/>
      <c r="Q649" s="69"/>
      <c r="R649" s="69"/>
      <c r="S649" s="69"/>
      <c r="T649" s="69"/>
      <c r="U649" s="69"/>
      <c r="V649" s="69"/>
      <c r="W649" s="69"/>
      <c r="X649" s="69"/>
      <c r="Y649" s="69"/>
      <c r="Z649" s="69"/>
      <c r="AA649" s="69"/>
      <c r="AB649" s="69"/>
      <c r="AC649" s="69"/>
      <c r="AD649" s="69"/>
      <c r="AE649" s="69"/>
      <c r="AF649" s="69"/>
    </row>
    <row r="650" spans="1:32" ht="15.75" customHeight="1" x14ac:dyDescent="0.2">
      <c r="A650" s="69"/>
      <c r="B650" s="69"/>
      <c r="C650" s="69"/>
      <c r="D650" s="69"/>
      <c r="E650" s="69"/>
      <c r="F650" s="69"/>
      <c r="G650" s="69"/>
      <c r="H650" s="69"/>
      <c r="I650" s="69"/>
      <c r="J650" s="69"/>
      <c r="K650" s="69"/>
      <c r="L650" s="69"/>
      <c r="M650" s="69"/>
      <c r="N650" s="69"/>
      <c r="O650" s="69"/>
      <c r="P650" s="69"/>
      <c r="Q650" s="69"/>
      <c r="R650" s="69"/>
      <c r="S650" s="69"/>
      <c r="T650" s="69"/>
      <c r="U650" s="69"/>
      <c r="V650" s="69"/>
      <c r="W650" s="69"/>
      <c r="X650" s="69"/>
      <c r="Y650" s="69"/>
      <c r="Z650" s="69"/>
      <c r="AA650" s="69"/>
      <c r="AB650" s="69"/>
      <c r="AC650" s="69"/>
      <c r="AD650" s="69"/>
      <c r="AE650" s="69"/>
      <c r="AF650" s="69"/>
    </row>
    <row r="651" spans="1:32" ht="15.75" customHeight="1" x14ac:dyDescent="0.2">
      <c r="A651" s="69"/>
      <c r="B651" s="69"/>
      <c r="C651" s="69"/>
      <c r="D651" s="69"/>
      <c r="E651" s="69"/>
      <c r="F651" s="69"/>
      <c r="G651" s="69"/>
      <c r="H651" s="69"/>
      <c r="I651" s="69"/>
      <c r="J651" s="69"/>
      <c r="K651" s="69"/>
      <c r="L651" s="69"/>
      <c r="M651" s="69"/>
      <c r="N651" s="69"/>
      <c r="O651" s="69"/>
      <c r="P651" s="69"/>
      <c r="Q651" s="69"/>
      <c r="R651" s="69"/>
      <c r="S651" s="69"/>
      <c r="T651" s="69"/>
      <c r="U651" s="69"/>
      <c r="V651" s="69"/>
      <c r="W651" s="69"/>
      <c r="X651" s="69"/>
      <c r="Y651" s="69"/>
      <c r="Z651" s="69"/>
      <c r="AA651" s="69"/>
      <c r="AB651" s="69"/>
      <c r="AC651" s="69"/>
      <c r="AD651" s="69"/>
      <c r="AE651" s="69"/>
      <c r="AF651" s="69"/>
    </row>
    <row r="652" spans="1:32" ht="15.75" customHeight="1" x14ac:dyDescent="0.2">
      <c r="A652" s="69"/>
      <c r="B652" s="69"/>
      <c r="C652" s="69"/>
      <c r="D652" s="69"/>
      <c r="E652" s="69"/>
      <c r="F652" s="69"/>
      <c r="G652" s="69"/>
      <c r="H652" s="69"/>
      <c r="I652" s="69"/>
      <c r="J652" s="69"/>
      <c r="K652" s="69"/>
      <c r="L652" s="69"/>
      <c r="M652" s="69"/>
      <c r="N652" s="69"/>
      <c r="O652" s="69"/>
      <c r="P652" s="69"/>
      <c r="Q652" s="69"/>
      <c r="R652" s="69"/>
      <c r="S652" s="69"/>
      <c r="T652" s="69"/>
      <c r="U652" s="69"/>
      <c r="V652" s="69"/>
      <c r="W652" s="69"/>
      <c r="X652" s="69"/>
      <c r="Y652" s="69"/>
      <c r="Z652" s="69"/>
      <c r="AA652" s="69"/>
      <c r="AB652" s="69"/>
      <c r="AC652" s="69"/>
      <c r="AD652" s="69"/>
      <c r="AE652" s="69"/>
      <c r="AF652" s="69"/>
    </row>
    <row r="653" spans="1:32" ht="15.75" customHeight="1" x14ac:dyDescent="0.2">
      <c r="A653" s="69"/>
      <c r="B653" s="69"/>
      <c r="C653" s="69"/>
      <c r="D653" s="69"/>
      <c r="E653" s="69"/>
      <c r="F653" s="69"/>
      <c r="G653" s="69"/>
      <c r="H653" s="69"/>
      <c r="I653" s="69"/>
      <c r="J653" s="69"/>
      <c r="K653" s="69"/>
      <c r="L653" s="69"/>
      <c r="M653" s="69"/>
      <c r="N653" s="69"/>
      <c r="O653" s="69"/>
      <c r="P653" s="69"/>
      <c r="Q653" s="69"/>
      <c r="R653" s="69"/>
      <c r="S653" s="69"/>
      <c r="T653" s="69"/>
      <c r="U653" s="69"/>
      <c r="V653" s="69"/>
      <c r="W653" s="69"/>
      <c r="X653" s="69"/>
      <c r="Y653" s="69"/>
      <c r="Z653" s="69"/>
      <c r="AA653" s="69"/>
      <c r="AB653" s="69"/>
      <c r="AC653" s="69"/>
      <c r="AD653" s="69"/>
      <c r="AE653" s="69"/>
      <c r="AF653" s="69"/>
    </row>
    <row r="654" spans="1:32" ht="15.75" customHeight="1" x14ac:dyDescent="0.2">
      <c r="A654" s="69"/>
      <c r="B654" s="69"/>
      <c r="C654" s="69"/>
      <c r="D654" s="69"/>
      <c r="E654" s="69"/>
      <c r="F654" s="69"/>
      <c r="G654" s="69"/>
      <c r="H654" s="69"/>
      <c r="I654" s="69"/>
      <c r="J654" s="69"/>
      <c r="K654" s="69"/>
      <c r="L654" s="69"/>
      <c r="M654" s="69"/>
      <c r="N654" s="69"/>
      <c r="O654" s="69"/>
      <c r="P654" s="69"/>
      <c r="Q654" s="69"/>
      <c r="R654" s="69"/>
      <c r="S654" s="69"/>
      <c r="T654" s="69"/>
      <c r="U654" s="69"/>
      <c r="V654" s="69"/>
      <c r="W654" s="69"/>
      <c r="X654" s="69"/>
      <c r="Y654" s="69"/>
      <c r="Z654" s="69"/>
      <c r="AA654" s="69"/>
      <c r="AB654" s="69"/>
      <c r="AC654" s="69"/>
      <c r="AD654" s="69"/>
      <c r="AE654" s="69"/>
      <c r="AF654" s="69"/>
    </row>
    <row r="655" spans="1:32" ht="15.75" customHeight="1" x14ac:dyDescent="0.2">
      <c r="A655" s="69"/>
      <c r="B655" s="69"/>
      <c r="C655" s="69"/>
      <c r="D655" s="69"/>
      <c r="E655" s="69"/>
      <c r="F655" s="69"/>
      <c r="G655" s="69"/>
      <c r="H655" s="69"/>
      <c r="I655" s="69"/>
      <c r="J655" s="69"/>
      <c r="K655" s="69"/>
      <c r="L655" s="69"/>
      <c r="M655" s="69"/>
      <c r="N655" s="69"/>
      <c r="O655" s="69"/>
      <c r="P655" s="69"/>
      <c r="Q655" s="69"/>
      <c r="R655" s="69"/>
      <c r="S655" s="69"/>
      <c r="T655" s="69"/>
      <c r="U655" s="69"/>
      <c r="V655" s="69"/>
      <c r="W655" s="69"/>
      <c r="X655" s="69"/>
      <c r="Y655" s="69"/>
      <c r="Z655" s="69"/>
      <c r="AA655" s="69"/>
      <c r="AB655" s="69"/>
      <c r="AC655" s="69"/>
      <c r="AD655" s="69"/>
      <c r="AE655" s="69"/>
      <c r="AF655" s="69"/>
    </row>
    <row r="656" spans="1:32" ht="15.75" customHeight="1" x14ac:dyDescent="0.2">
      <c r="A656" s="69"/>
      <c r="B656" s="69"/>
      <c r="C656" s="69"/>
      <c r="D656" s="69"/>
      <c r="E656" s="69"/>
      <c r="F656" s="69"/>
      <c r="G656" s="69"/>
      <c r="H656" s="69"/>
      <c r="I656" s="69"/>
      <c r="J656" s="69"/>
      <c r="K656" s="69"/>
      <c r="L656" s="69"/>
      <c r="M656" s="69"/>
      <c r="N656" s="69"/>
      <c r="O656" s="69"/>
      <c r="P656" s="69"/>
      <c r="Q656" s="69"/>
      <c r="R656" s="69"/>
      <c r="S656" s="69"/>
      <c r="T656" s="69"/>
      <c r="U656" s="69"/>
      <c r="V656" s="69"/>
      <c r="W656" s="69"/>
      <c r="X656" s="69"/>
      <c r="Y656" s="69"/>
      <c r="Z656" s="69"/>
      <c r="AA656" s="69"/>
      <c r="AB656" s="69"/>
      <c r="AC656" s="69"/>
      <c r="AD656" s="69"/>
      <c r="AE656" s="69"/>
      <c r="AF656" s="69"/>
    </row>
    <row r="657" spans="1:32" ht="15.75" customHeight="1" x14ac:dyDescent="0.2">
      <c r="A657" s="69"/>
      <c r="B657" s="69"/>
      <c r="C657" s="69"/>
      <c r="D657" s="69"/>
      <c r="E657" s="69"/>
      <c r="F657" s="69"/>
      <c r="G657" s="69"/>
      <c r="H657" s="69"/>
      <c r="I657" s="69"/>
      <c r="J657" s="69"/>
      <c r="K657" s="69"/>
      <c r="L657" s="69"/>
      <c r="M657" s="69"/>
      <c r="N657" s="69"/>
      <c r="O657" s="69"/>
      <c r="P657" s="69"/>
      <c r="Q657" s="69"/>
      <c r="R657" s="69"/>
      <c r="S657" s="69"/>
      <c r="T657" s="69"/>
      <c r="U657" s="69"/>
      <c r="V657" s="69"/>
      <c r="W657" s="69"/>
      <c r="X657" s="69"/>
      <c r="Y657" s="69"/>
      <c r="Z657" s="69"/>
      <c r="AA657" s="69"/>
      <c r="AB657" s="69"/>
      <c r="AC657" s="69"/>
      <c r="AD657" s="69"/>
      <c r="AE657" s="69"/>
      <c r="AF657" s="69"/>
    </row>
    <row r="658" spans="1:32" ht="15.75" customHeight="1" x14ac:dyDescent="0.2">
      <c r="A658" s="69"/>
      <c r="B658" s="69"/>
      <c r="C658" s="69"/>
      <c r="D658" s="69"/>
      <c r="E658" s="69"/>
      <c r="F658" s="69"/>
      <c r="G658" s="69"/>
      <c r="H658" s="69"/>
      <c r="I658" s="69"/>
      <c r="J658" s="69"/>
      <c r="K658" s="69"/>
      <c r="L658" s="69"/>
      <c r="M658" s="69"/>
      <c r="N658" s="69"/>
      <c r="O658" s="69"/>
      <c r="P658" s="69"/>
      <c r="Q658" s="69"/>
      <c r="R658" s="69"/>
      <c r="S658" s="69"/>
      <c r="T658" s="69"/>
      <c r="U658" s="69"/>
      <c r="V658" s="69"/>
      <c r="W658" s="69"/>
      <c r="X658" s="69"/>
      <c r="Y658" s="69"/>
      <c r="Z658" s="69"/>
      <c r="AA658" s="69"/>
      <c r="AB658" s="69"/>
      <c r="AC658" s="69"/>
      <c r="AD658" s="69"/>
      <c r="AE658" s="69"/>
      <c r="AF658" s="69"/>
    </row>
    <row r="659" spans="1:32" ht="15.75" customHeight="1" x14ac:dyDescent="0.2">
      <c r="A659" s="69"/>
      <c r="B659" s="69"/>
      <c r="C659" s="69"/>
      <c r="D659" s="69"/>
      <c r="E659" s="69"/>
      <c r="F659" s="69"/>
      <c r="G659" s="69"/>
      <c r="H659" s="69"/>
      <c r="I659" s="69"/>
      <c r="J659" s="69"/>
      <c r="K659" s="69"/>
      <c r="L659" s="69"/>
      <c r="M659" s="69"/>
      <c r="N659" s="69"/>
      <c r="O659" s="69"/>
      <c r="P659" s="69"/>
      <c r="Q659" s="69"/>
      <c r="R659" s="69"/>
      <c r="S659" s="69"/>
      <c r="T659" s="69"/>
      <c r="U659" s="69"/>
      <c r="V659" s="69"/>
      <c r="W659" s="69"/>
      <c r="X659" s="69"/>
      <c r="Y659" s="69"/>
      <c r="Z659" s="69"/>
      <c r="AA659" s="69"/>
      <c r="AB659" s="69"/>
      <c r="AC659" s="69"/>
      <c r="AD659" s="69"/>
      <c r="AE659" s="69"/>
      <c r="AF659" s="69"/>
    </row>
    <row r="660" spans="1:32" ht="15.75" customHeight="1" x14ac:dyDescent="0.2">
      <c r="A660" s="69"/>
      <c r="B660" s="69"/>
      <c r="C660" s="69"/>
      <c r="D660" s="69"/>
      <c r="E660" s="69"/>
      <c r="F660" s="69"/>
      <c r="G660" s="69"/>
      <c r="H660" s="69"/>
      <c r="I660" s="69"/>
      <c r="J660" s="69"/>
      <c r="K660" s="69"/>
      <c r="L660" s="69"/>
      <c r="M660" s="69"/>
      <c r="N660" s="69"/>
      <c r="O660" s="69"/>
      <c r="P660" s="69"/>
      <c r="Q660" s="69"/>
      <c r="R660" s="69"/>
      <c r="S660" s="69"/>
      <c r="T660" s="69"/>
      <c r="U660" s="69"/>
      <c r="V660" s="69"/>
      <c r="W660" s="69"/>
      <c r="X660" s="69"/>
      <c r="Y660" s="69"/>
      <c r="Z660" s="69"/>
      <c r="AA660" s="69"/>
      <c r="AB660" s="69"/>
      <c r="AC660" s="69"/>
      <c r="AD660" s="69"/>
      <c r="AE660" s="69"/>
      <c r="AF660" s="69"/>
    </row>
    <row r="661" spans="1:32" ht="15.75" customHeight="1" x14ac:dyDescent="0.2">
      <c r="A661" s="69"/>
      <c r="B661" s="69"/>
      <c r="C661" s="69"/>
      <c r="D661" s="69"/>
      <c r="E661" s="69"/>
      <c r="F661" s="69"/>
      <c r="G661" s="69"/>
      <c r="H661" s="69"/>
      <c r="I661" s="69"/>
      <c r="J661" s="69"/>
      <c r="K661" s="69"/>
      <c r="L661" s="69"/>
      <c r="M661" s="69"/>
      <c r="N661" s="69"/>
      <c r="O661" s="69"/>
      <c r="P661" s="69"/>
      <c r="Q661" s="69"/>
      <c r="R661" s="69"/>
      <c r="S661" s="69"/>
      <c r="T661" s="69"/>
      <c r="U661" s="69"/>
      <c r="V661" s="69"/>
      <c r="W661" s="69"/>
      <c r="X661" s="69"/>
      <c r="Y661" s="69"/>
      <c r="Z661" s="69"/>
      <c r="AA661" s="69"/>
      <c r="AB661" s="69"/>
      <c r="AC661" s="69"/>
      <c r="AD661" s="69"/>
      <c r="AE661" s="69"/>
      <c r="AF661" s="69"/>
    </row>
    <row r="662" spans="1:32" ht="15.75" customHeight="1" x14ac:dyDescent="0.2">
      <c r="A662" s="69"/>
      <c r="B662" s="69"/>
      <c r="C662" s="69"/>
      <c r="D662" s="69"/>
      <c r="E662" s="69"/>
      <c r="F662" s="69"/>
      <c r="G662" s="69"/>
      <c r="H662" s="69"/>
      <c r="I662" s="69"/>
      <c r="J662" s="69"/>
      <c r="K662" s="69"/>
      <c r="L662" s="69"/>
      <c r="M662" s="69"/>
      <c r="N662" s="69"/>
      <c r="O662" s="69"/>
      <c r="P662" s="69"/>
      <c r="Q662" s="69"/>
      <c r="R662" s="69"/>
      <c r="S662" s="69"/>
      <c r="T662" s="69"/>
      <c r="U662" s="69"/>
      <c r="V662" s="69"/>
      <c r="W662" s="69"/>
      <c r="X662" s="69"/>
      <c r="Y662" s="69"/>
      <c r="Z662" s="69"/>
      <c r="AA662" s="69"/>
      <c r="AB662" s="69"/>
      <c r="AC662" s="69"/>
      <c r="AD662" s="69"/>
      <c r="AE662" s="69"/>
      <c r="AF662" s="69"/>
    </row>
    <row r="663" spans="1:32" ht="15.75" customHeight="1" x14ac:dyDescent="0.2">
      <c r="A663" s="69"/>
      <c r="B663" s="69"/>
      <c r="C663" s="69"/>
      <c r="D663" s="69"/>
      <c r="E663" s="69"/>
      <c r="F663" s="69"/>
      <c r="G663" s="69"/>
      <c r="H663" s="69"/>
      <c r="I663" s="69"/>
      <c r="J663" s="69"/>
      <c r="K663" s="69"/>
      <c r="L663" s="69"/>
      <c r="M663" s="69"/>
      <c r="N663" s="69"/>
      <c r="O663" s="69"/>
      <c r="P663" s="69"/>
      <c r="Q663" s="69"/>
      <c r="R663" s="69"/>
      <c r="S663" s="69"/>
      <c r="T663" s="69"/>
      <c r="U663" s="69"/>
      <c r="V663" s="69"/>
      <c r="W663" s="69"/>
      <c r="X663" s="69"/>
      <c r="Y663" s="69"/>
      <c r="Z663" s="69"/>
      <c r="AA663" s="69"/>
      <c r="AB663" s="69"/>
      <c r="AC663" s="69"/>
      <c r="AD663" s="69"/>
      <c r="AE663" s="69"/>
      <c r="AF663" s="69"/>
    </row>
    <row r="664" spans="1:32" ht="15.75" customHeight="1" x14ac:dyDescent="0.2">
      <c r="A664" s="69"/>
      <c r="B664" s="69"/>
      <c r="C664" s="69"/>
      <c r="D664" s="69"/>
      <c r="E664" s="69"/>
      <c r="F664" s="69"/>
      <c r="G664" s="69"/>
      <c r="H664" s="69"/>
      <c r="I664" s="69"/>
      <c r="J664" s="69"/>
      <c r="K664" s="69"/>
      <c r="L664" s="69"/>
      <c r="M664" s="69"/>
      <c r="N664" s="69"/>
      <c r="O664" s="69"/>
      <c r="P664" s="69"/>
      <c r="Q664" s="69"/>
      <c r="R664" s="69"/>
      <c r="S664" s="69"/>
      <c r="T664" s="69"/>
      <c r="U664" s="69"/>
      <c r="V664" s="69"/>
      <c r="W664" s="69"/>
      <c r="X664" s="69"/>
      <c r="Y664" s="69"/>
      <c r="Z664" s="69"/>
      <c r="AA664" s="69"/>
      <c r="AB664" s="69"/>
      <c r="AC664" s="69"/>
      <c r="AD664" s="69"/>
      <c r="AE664" s="69"/>
      <c r="AF664" s="69"/>
    </row>
    <row r="665" spans="1:32" ht="15.75" customHeight="1" x14ac:dyDescent="0.2">
      <c r="A665" s="69"/>
      <c r="B665" s="69"/>
      <c r="C665" s="69"/>
      <c r="D665" s="69"/>
      <c r="E665" s="69"/>
      <c r="F665" s="69"/>
      <c r="G665" s="69"/>
      <c r="H665" s="69"/>
      <c r="I665" s="69"/>
      <c r="J665" s="69"/>
      <c r="K665" s="69"/>
      <c r="L665" s="69"/>
      <c r="M665" s="69"/>
      <c r="N665" s="69"/>
      <c r="O665" s="69"/>
      <c r="P665" s="69"/>
      <c r="Q665" s="69"/>
      <c r="R665" s="69"/>
      <c r="S665" s="69"/>
      <c r="T665" s="69"/>
      <c r="U665" s="69"/>
      <c r="V665" s="69"/>
      <c r="W665" s="69"/>
      <c r="X665" s="69"/>
      <c r="Y665" s="69"/>
      <c r="Z665" s="69"/>
      <c r="AA665" s="69"/>
      <c r="AB665" s="69"/>
      <c r="AC665" s="69"/>
      <c r="AD665" s="69"/>
      <c r="AE665" s="69"/>
      <c r="AF665" s="69"/>
    </row>
    <row r="666" spans="1:32" ht="15.75" customHeight="1" x14ac:dyDescent="0.2">
      <c r="A666" s="69"/>
      <c r="B666" s="69"/>
      <c r="C666" s="69"/>
      <c r="D666" s="69"/>
      <c r="E666" s="69"/>
      <c r="F666" s="69"/>
      <c r="G666" s="69"/>
      <c r="H666" s="69"/>
      <c r="I666" s="69"/>
      <c r="J666" s="69"/>
      <c r="K666" s="69"/>
      <c r="L666" s="69"/>
      <c r="M666" s="69"/>
      <c r="N666" s="69"/>
      <c r="O666" s="69"/>
      <c r="P666" s="69"/>
      <c r="Q666" s="69"/>
      <c r="R666" s="69"/>
      <c r="S666" s="69"/>
      <c r="T666" s="69"/>
      <c r="U666" s="69"/>
      <c r="V666" s="69"/>
      <c r="W666" s="69"/>
      <c r="X666" s="69"/>
      <c r="Y666" s="69"/>
      <c r="Z666" s="69"/>
      <c r="AA666" s="69"/>
      <c r="AB666" s="69"/>
      <c r="AC666" s="69"/>
      <c r="AD666" s="69"/>
      <c r="AE666" s="69"/>
      <c r="AF666" s="69"/>
    </row>
    <row r="667" spans="1:32" ht="15.75" customHeight="1" x14ac:dyDescent="0.2">
      <c r="A667" s="69"/>
      <c r="B667" s="69"/>
      <c r="C667" s="69"/>
      <c r="D667" s="69"/>
      <c r="E667" s="69"/>
      <c r="F667" s="69"/>
      <c r="G667" s="69"/>
      <c r="H667" s="69"/>
      <c r="I667" s="69"/>
      <c r="J667" s="69"/>
      <c r="K667" s="69"/>
      <c r="L667" s="69"/>
      <c r="M667" s="69"/>
      <c r="N667" s="69"/>
      <c r="O667" s="69"/>
      <c r="P667" s="69"/>
      <c r="Q667" s="69"/>
      <c r="R667" s="69"/>
      <c r="S667" s="69"/>
      <c r="T667" s="69"/>
      <c r="U667" s="69"/>
      <c r="V667" s="69"/>
      <c r="W667" s="69"/>
      <c r="X667" s="69"/>
      <c r="Y667" s="69"/>
      <c r="Z667" s="69"/>
      <c r="AA667" s="69"/>
      <c r="AB667" s="69"/>
      <c r="AC667" s="69"/>
      <c r="AD667" s="69"/>
      <c r="AE667" s="69"/>
      <c r="AF667" s="69"/>
    </row>
    <row r="668" spans="1:32" ht="15.75" customHeight="1" x14ac:dyDescent="0.2">
      <c r="A668" s="69"/>
      <c r="B668" s="69"/>
      <c r="C668" s="69"/>
      <c r="D668" s="69"/>
      <c r="E668" s="69"/>
      <c r="F668" s="69"/>
      <c r="G668" s="69"/>
      <c r="H668" s="69"/>
      <c r="I668" s="69"/>
      <c r="J668" s="69"/>
      <c r="K668" s="69"/>
      <c r="L668" s="69"/>
      <c r="M668" s="69"/>
      <c r="N668" s="69"/>
      <c r="O668" s="69"/>
      <c r="P668" s="69"/>
      <c r="Q668" s="69"/>
      <c r="R668" s="69"/>
      <c r="S668" s="69"/>
      <c r="T668" s="69"/>
      <c r="U668" s="69"/>
      <c r="V668" s="69"/>
      <c r="W668" s="69"/>
      <c r="X668" s="69"/>
      <c r="Y668" s="69"/>
      <c r="Z668" s="69"/>
      <c r="AA668" s="69"/>
      <c r="AB668" s="69"/>
      <c r="AC668" s="69"/>
      <c r="AD668" s="69"/>
      <c r="AE668" s="69"/>
      <c r="AF668" s="69"/>
    </row>
    <row r="669" spans="1:32" ht="15.75" customHeight="1" x14ac:dyDescent="0.2">
      <c r="A669" s="69"/>
      <c r="B669" s="69"/>
      <c r="C669" s="69"/>
      <c r="D669" s="69"/>
      <c r="E669" s="69"/>
      <c r="F669" s="69"/>
      <c r="G669" s="69"/>
      <c r="H669" s="69"/>
      <c r="I669" s="69"/>
      <c r="J669" s="69"/>
      <c r="K669" s="69"/>
      <c r="L669" s="69"/>
      <c r="M669" s="69"/>
      <c r="N669" s="69"/>
      <c r="O669" s="69"/>
      <c r="P669" s="69"/>
      <c r="Q669" s="69"/>
      <c r="R669" s="69"/>
      <c r="S669" s="69"/>
      <c r="T669" s="69"/>
      <c r="U669" s="69"/>
      <c r="V669" s="69"/>
      <c r="W669" s="69"/>
      <c r="X669" s="69"/>
      <c r="Y669" s="69"/>
      <c r="Z669" s="69"/>
      <c r="AA669" s="69"/>
      <c r="AB669" s="69"/>
      <c r="AC669" s="69"/>
      <c r="AD669" s="69"/>
      <c r="AE669" s="69"/>
      <c r="AF669" s="69"/>
    </row>
    <row r="670" spans="1:32" ht="15.75" customHeight="1" x14ac:dyDescent="0.2">
      <c r="A670" s="69"/>
      <c r="B670" s="69"/>
      <c r="C670" s="69"/>
      <c r="D670" s="69"/>
      <c r="E670" s="69"/>
      <c r="F670" s="69"/>
      <c r="G670" s="69"/>
      <c r="H670" s="69"/>
      <c r="I670" s="69"/>
      <c r="J670" s="69"/>
      <c r="K670" s="69"/>
      <c r="L670" s="69"/>
      <c r="M670" s="69"/>
      <c r="N670" s="69"/>
      <c r="O670" s="69"/>
      <c r="P670" s="69"/>
      <c r="Q670" s="69"/>
      <c r="R670" s="69"/>
      <c r="S670" s="69"/>
      <c r="T670" s="69"/>
      <c r="U670" s="69"/>
      <c r="V670" s="69"/>
      <c r="W670" s="69"/>
      <c r="X670" s="69"/>
      <c r="Y670" s="69"/>
      <c r="Z670" s="69"/>
      <c r="AA670" s="69"/>
      <c r="AB670" s="69"/>
      <c r="AC670" s="69"/>
      <c r="AD670" s="69"/>
      <c r="AE670" s="69"/>
      <c r="AF670" s="69"/>
    </row>
    <row r="671" spans="1:32" ht="15.75" customHeight="1" x14ac:dyDescent="0.2">
      <c r="A671" s="69"/>
      <c r="B671" s="69"/>
      <c r="C671" s="69"/>
      <c r="D671" s="69"/>
      <c r="E671" s="69"/>
      <c r="F671" s="69"/>
      <c r="G671" s="69"/>
      <c r="H671" s="69"/>
      <c r="I671" s="69"/>
      <c r="J671" s="69"/>
      <c r="K671" s="69"/>
      <c r="L671" s="69"/>
      <c r="M671" s="69"/>
      <c r="N671" s="69"/>
      <c r="O671" s="69"/>
      <c r="P671" s="69"/>
      <c r="Q671" s="69"/>
      <c r="R671" s="69"/>
      <c r="S671" s="69"/>
      <c r="T671" s="69"/>
      <c r="U671" s="69"/>
      <c r="V671" s="69"/>
      <c r="W671" s="69"/>
      <c r="X671" s="69"/>
      <c r="Y671" s="69"/>
      <c r="Z671" s="69"/>
      <c r="AA671" s="69"/>
      <c r="AB671" s="69"/>
      <c r="AC671" s="69"/>
      <c r="AD671" s="69"/>
      <c r="AE671" s="69"/>
      <c r="AF671" s="69"/>
    </row>
    <row r="672" spans="1:32" ht="15.75" customHeight="1" x14ac:dyDescent="0.2">
      <c r="A672" s="69"/>
      <c r="B672" s="69"/>
      <c r="C672" s="69"/>
      <c r="D672" s="69"/>
      <c r="E672" s="69"/>
      <c r="F672" s="69"/>
      <c r="G672" s="69"/>
      <c r="H672" s="69"/>
      <c r="I672" s="69"/>
      <c r="J672" s="69"/>
      <c r="K672" s="69"/>
      <c r="L672" s="69"/>
      <c r="M672" s="69"/>
      <c r="N672" s="69"/>
      <c r="O672" s="69"/>
      <c r="P672" s="69"/>
      <c r="Q672" s="69"/>
      <c r="R672" s="69"/>
      <c r="S672" s="69"/>
      <c r="T672" s="69"/>
      <c r="U672" s="69"/>
      <c r="V672" s="69"/>
      <c r="W672" s="69"/>
      <c r="X672" s="69"/>
      <c r="Y672" s="69"/>
      <c r="Z672" s="69"/>
      <c r="AA672" s="69"/>
      <c r="AB672" s="69"/>
      <c r="AC672" s="69"/>
      <c r="AD672" s="69"/>
      <c r="AE672" s="69"/>
      <c r="AF672" s="69"/>
    </row>
    <row r="673" spans="1:32" ht="15.75" customHeight="1" x14ac:dyDescent="0.2">
      <c r="A673" s="69"/>
      <c r="B673" s="69"/>
      <c r="C673" s="69"/>
      <c r="D673" s="69"/>
      <c r="E673" s="69"/>
      <c r="F673" s="69"/>
      <c r="G673" s="69"/>
      <c r="H673" s="69"/>
      <c r="I673" s="69"/>
      <c r="J673" s="69"/>
      <c r="K673" s="69"/>
      <c r="L673" s="69"/>
      <c r="M673" s="69"/>
      <c r="N673" s="69"/>
      <c r="O673" s="69"/>
      <c r="P673" s="69"/>
      <c r="Q673" s="69"/>
      <c r="R673" s="69"/>
      <c r="S673" s="69"/>
      <c r="T673" s="69"/>
      <c r="U673" s="69"/>
      <c r="V673" s="69"/>
      <c r="W673" s="69"/>
      <c r="X673" s="69"/>
      <c r="Y673" s="69"/>
      <c r="Z673" s="69"/>
      <c r="AA673" s="69"/>
      <c r="AB673" s="69"/>
      <c r="AC673" s="69"/>
      <c r="AD673" s="69"/>
      <c r="AE673" s="69"/>
      <c r="AF673" s="69"/>
    </row>
    <row r="674" spans="1:32" ht="15.75" customHeight="1" x14ac:dyDescent="0.2">
      <c r="A674" s="69"/>
      <c r="B674" s="69"/>
      <c r="C674" s="69"/>
      <c r="D674" s="69"/>
      <c r="E674" s="69"/>
      <c r="F674" s="69"/>
      <c r="G674" s="69"/>
      <c r="H674" s="69"/>
      <c r="I674" s="69"/>
      <c r="J674" s="69"/>
      <c r="K674" s="69"/>
      <c r="L674" s="69"/>
      <c r="M674" s="69"/>
      <c r="N674" s="69"/>
      <c r="O674" s="69"/>
      <c r="P674" s="69"/>
      <c r="Q674" s="69"/>
      <c r="R674" s="69"/>
      <c r="S674" s="69"/>
      <c r="T674" s="69"/>
      <c r="U674" s="69"/>
      <c r="V674" s="69"/>
      <c r="W674" s="69"/>
      <c r="X674" s="69"/>
      <c r="Y674" s="69"/>
      <c r="Z674" s="69"/>
      <c r="AA674" s="69"/>
      <c r="AB674" s="69"/>
      <c r="AC674" s="69"/>
      <c r="AD674" s="69"/>
      <c r="AE674" s="69"/>
      <c r="AF674" s="69"/>
    </row>
    <row r="675" spans="1:32" ht="15.75" customHeight="1" x14ac:dyDescent="0.2">
      <c r="A675" s="69"/>
      <c r="B675" s="69"/>
      <c r="C675" s="69"/>
      <c r="D675" s="69"/>
      <c r="E675" s="69"/>
      <c r="F675" s="69"/>
      <c r="G675" s="69"/>
      <c r="H675" s="69"/>
      <c r="I675" s="69"/>
      <c r="J675" s="69"/>
      <c r="K675" s="69"/>
      <c r="L675" s="69"/>
      <c r="M675" s="69"/>
      <c r="N675" s="69"/>
      <c r="O675" s="69"/>
      <c r="P675" s="69"/>
      <c r="Q675" s="69"/>
      <c r="R675" s="69"/>
      <c r="S675" s="69"/>
      <c r="T675" s="69"/>
      <c r="U675" s="69"/>
      <c r="V675" s="69"/>
      <c r="W675" s="69"/>
      <c r="X675" s="69"/>
      <c r="Y675" s="69"/>
      <c r="Z675" s="69"/>
      <c r="AA675" s="69"/>
      <c r="AB675" s="69"/>
      <c r="AC675" s="69"/>
      <c r="AD675" s="69"/>
      <c r="AE675" s="69"/>
      <c r="AF675" s="69"/>
    </row>
    <row r="676" spans="1:32" ht="15.75" customHeight="1" x14ac:dyDescent="0.2">
      <c r="A676" s="69"/>
      <c r="B676" s="69"/>
      <c r="C676" s="69"/>
      <c r="D676" s="69"/>
      <c r="E676" s="69"/>
      <c r="F676" s="69"/>
      <c r="G676" s="69"/>
      <c r="H676" s="69"/>
      <c r="I676" s="69"/>
      <c r="J676" s="69"/>
      <c r="K676" s="69"/>
      <c r="L676" s="69"/>
      <c r="M676" s="69"/>
      <c r="N676" s="69"/>
      <c r="O676" s="69"/>
      <c r="P676" s="69"/>
      <c r="Q676" s="69"/>
      <c r="R676" s="69"/>
      <c r="S676" s="69"/>
      <c r="T676" s="69"/>
      <c r="U676" s="69"/>
      <c r="V676" s="69"/>
      <c r="W676" s="69"/>
      <c r="X676" s="69"/>
      <c r="Y676" s="69"/>
      <c r="Z676" s="69"/>
      <c r="AA676" s="69"/>
      <c r="AB676" s="69"/>
      <c r="AC676" s="69"/>
      <c r="AD676" s="69"/>
      <c r="AE676" s="69"/>
      <c r="AF676" s="69"/>
    </row>
    <row r="677" spans="1:32" ht="15.75" customHeight="1" x14ac:dyDescent="0.2">
      <c r="A677" s="69"/>
      <c r="B677" s="69"/>
      <c r="C677" s="69"/>
      <c r="D677" s="69"/>
      <c r="E677" s="69"/>
      <c r="F677" s="69"/>
      <c r="G677" s="69"/>
      <c r="H677" s="69"/>
      <c r="I677" s="69"/>
      <c r="J677" s="69"/>
      <c r="K677" s="69"/>
      <c r="L677" s="69"/>
      <c r="M677" s="69"/>
      <c r="N677" s="69"/>
      <c r="O677" s="69"/>
      <c r="P677" s="69"/>
      <c r="Q677" s="69"/>
      <c r="R677" s="69"/>
      <c r="S677" s="69"/>
      <c r="T677" s="69"/>
      <c r="U677" s="69"/>
      <c r="V677" s="69"/>
      <c r="W677" s="69"/>
      <c r="X677" s="69"/>
      <c r="Y677" s="69"/>
      <c r="Z677" s="69"/>
      <c r="AA677" s="69"/>
      <c r="AB677" s="69"/>
      <c r="AC677" s="69"/>
      <c r="AD677" s="69"/>
      <c r="AE677" s="69"/>
      <c r="AF677" s="69"/>
    </row>
    <row r="678" spans="1:32" ht="15.75" customHeight="1" x14ac:dyDescent="0.2">
      <c r="A678" s="69"/>
      <c r="B678" s="69"/>
      <c r="C678" s="69"/>
      <c r="D678" s="69"/>
      <c r="E678" s="69"/>
      <c r="F678" s="69"/>
      <c r="G678" s="69"/>
      <c r="H678" s="69"/>
      <c r="I678" s="69"/>
      <c r="J678" s="69"/>
      <c r="K678" s="69"/>
      <c r="L678" s="69"/>
      <c r="M678" s="69"/>
      <c r="N678" s="69"/>
      <c r="O678" s="69"/>
      <c r="P678" s="69"/>
      <c r="Q678" s="69"/>
      <c r="R678" s="69"/>
      <c r="S678" s="69"/>
      <c r="T678" s="69"/>
      <c r="U678" s="69"/>
      <c r="V678" s="69"/>
      <c r="W678" s="69"/>
      <c r="X678" s="69"/>
      <c r="Y678" s="69"/>
      <c r="Z678" s="69"/>
      <c r="AA678" s="69"/>
      <c r="AB678" s="69"/>
      <c r="AC678" s="69"/>
      <c r="AD678" s="69"/>
      <c r="AE678" s="69"/>
      <c r="AF678" s="69"/>
    </row>
    <row r="679" spans="1:32" ht="15.75" customHeight="1" x14ac:dyDescent="0.2">
      <c r="A679" s="69"/>
      <c r="B679" s="69"/>
      <c r="C679" s="69"/>
      <c r="D679" s="69"/>
      <c r="E679" s="69"/>
      <c r="F679" s="69"/>
      <c r="G679" s="69"/>
      <c r="H679" s="69"/>
      <c r="I679" s="69"/>
      <c r="J679" s="69"/>
      <c r="K679" s="69"/>
      <c r="L679" s="69"/>
      <c r="M679" s="69"/>
      <c r="N679" s="69"/>
      <c r="O679" s="69"/>
      <c r="P679" s="69"/>
      <c r="Q679" s="69"/>
      <c r="R679" s="69"/>
      <c r="S679" s="69"/>
      <c r="T679" s="69"/>
      <c r="U679" s="69"/>
      <c r="V679" s="69"/>
      <c r="W679" s="69"/>
      <c r="X679" s="69"/>
      <c r="Y679" s="69"/>
      <c r="Z679" s="69"/>
      <c r="AA679" s="69"/>
      <c r="AB679" s="69"/>
      <c r="AC679" s="69"/>
      <c r="AD679" s="69"/>
      <c r="AE679" s="69"/>
      <c r="AF679" s="69"/>
    </row>
    <row r="680" spans="1:32" ht="15.75" customHeight="1" x14ac:dyDescent="0.2">
      <c r="A680" s="69"/>
      <c r="B680" s="69"/>
      <c r="C680" s="69"/>
      <c r="D680" s="69"/>
      <c r="E680" s="69"/>
      <c r="F680" s="69"/>
      <c r="G680" s="69"/>
      <c r="H680" s="69"/>
      <c r="I680" s="69"/>
      <c r="J680" s="69"/>
      <c r="K680" s="69"/>
      <c r="L680" s="69"/>
      <c r="M680" s="69"/>
      <c r="N680" s="69"/>
      <c r="O680" s="69"/>
      <c r="P680" s="69"/>
      <c r="Q680" s="69"/>
      <c r="R680" s="69"/>
      <c r="S680" s="69"/>
      <c r="T680" s="69"/>
      <c r="U680" s="69"/>
      <c r="V680" s="69"/>
      <c r="W680" s="69"/>
      <c r="X680" s="69"/>
      <c r="Y680" s="69"/>
      <c r="Z680" s="69"/>
      <c r="AA680" s="69"/>
      <c r="AB680" s="69"/>
      <c r="AC680" s="69"/>
      <c r="AD680" s="69"/>
      <c r="AE680" s="69"/>
      <c r="AF680" s="69"/>
    </row>
    <row r="681" spans="1:32" ht="15.75" customHeight="1" x14ac:dyDescent="0.2">
      <c r="A681" s="69"/>
      <c r="B681" s="69"/>
      <c r="C681" s="69"/>
      <c r="D681" s="69"/>
      <c r="E681" s="69"/>
      <c r="F681" s="69"/>
      <c r="G681" s="69"/>
      <c r="H681" s="69"/>
      <c r="I681" s="69"/>
      <c r="J681" s="69"/>
      <c r="K681" s="69"/>
      <c r="L681" s="69"/>
      <c r="M681" s="69"/>
      <c r="N681" s="69"/>
      <c r="O681" s="69"/>
      <c r="P681" s="69"/>
      <c r="Q681" s="69"/>
      <c r="R681" s="69"/>
      <c r="S681" s="69"/>
      <c r="T681" s="69"/>
      <c r="U681" s="69"/>
      <c r="V681" s="69"/>
      <c r="W681" s="69"/>
      <c r="X681" s="69"/>
      <c r="Y681" s="69"/>
      <c r="Z681" s="69"/>
      <c r="AA681" s="69"/>
      <c r="AB681" s="69"/>
      <c r="AC681" s="69"/>
      <c r="AD681" s="69"/>
      <c r="AE681" s="69"/>
      <c r="AF681" s="69"/>
    </row>
    <row r="682" spans="1:32" ht="15.75" customHeight="1" x14ac:dyDescent="0.2">
      <c r="A682" s="69"/>
      <c r="B682" s="69"/>
      <c r="C682" s="69"/>
      <c r="D682" s="69"/>
      <c r="E682" s="69"/>
      <c r="F682" s="69"/>
      <c r="G682" s="69"/>
      <c r="H682" s="69"/>
      <c r="I682" s="69"/>
      <c r="J682" s="69"/>
      <c r="K682" s="69"/>
      <c r="L682" s="69"/>
      <c r="M682" s="69"/>
      <c r="N682" s="69"/>
      <c r="O682" s="69"/>
      <c r="P682" s="69"/>
      <c r="Q682" s="69"/>
      <c r="R682" s="69"/>
      <c r="S682" s="69"/>
      <c r="T682" s="69"/>
      <c r="U682" s="69"/>
      <c r="V682" s="69"/>
      <c r="W682" s="69"/>
      <c r="X682" s="69"/>
      <c r="Y682" s="69"/>
      <c r="Z682" s="69"/>
      <c r="AA682" s="69"/>
      <c r="AB682" s="69"/>
      <c r="AC682" s="69"/>
      <c r="AD682" s="69"/>
      <c r="AE682" s="69"/>
      <c r="AF682" s="69"/>
    </row>
    <row r="683" spans="1:32" ht="15.75" customHeight="1" x14ac:dyDescent="0.2">
      <c r="A683" s="69"/>
      <c r="B683" s="69"/>
      <c r="C683" s="69"/>
      <c r="D683" s="69"/>
      <c r="E683" s="69"/>
      <c r="F683" s="69"/>
      <c r="G683" s="69"/>
      <c r="H683" s="69"/>
      <c r="I683" s="69"/>
      <c r="J683" s="69"/>
      <c r="K683" s="69"/>
      <c r="L683" s="69"/>
      <c r="M683" s="69"/>
      <c r="N683" s="69"/>
      <c r="O683" s="69"/>
      <c r="P683" s="69"/>
      <c r="Q683" s="69"/>
      <c r="R683" s="69"/>
      <c r="S683" s="69"/>
      <c r="T683" s="69"/>
      <c r="U683" s="69"/>
      <c r="V683" s="69"/>
      <c r="W683" s="69"/>
      <c r="X683" s="69"/>
      <c r="Y683" s="69"/>
      <c r="Z683" s="69"/>
      <c r="AA683" s="69"/>
      <c r="AB683" s="69"/>
      <c r="AC683" s="69"/>
      <c r="AD683" s="69"/>
      <c r="AE683" s="69"/>
      <c r="AF683" s="69"/>
    </row>
    <row r="684" spans="1:32" ht="15.75" customHeight="1" x14ac:dyDescent="0.2">
      <c r="A684" s="69"/>
      <c r="B684" s="69"/>
      <c r="C684" s="69"/>
      <c r="D684" s="69"/>
      <c r="E684" s="69"/>
      <c r="F684" s="69"/>
      <c r="G684" s="69"/>
      <c r="H684" s="69"/>
      <c r="I684" s="69"/>
      <c r="J684" s="69"/>
      <c r="K684" s="69"/>
      <c r="L684" s="69"/>
      <c r="M684" s="69"/>
      <c r="N684" s="69"/>
      <c r="O684" s="69"/>
      <c r="P684" s="69"/>
      <c r="Q684" s="69"/>
      <c r="R684" s="69"/>
      <c r="S684" s="69"/>
      <c r="T684" s="69"/>
      <c r="U684" s="69"/>
      <c r="V684" s="69"/>
      <c r="W684" s="69"/>
      <c r="X684" s="69"/>
      <c r="Y684" s="69"/>
      <c r="Z684" s="69"/>
      <c r="AA684" s="69"/>
      <c r="AB684" s="69"/>
      <c r="AC684" s="69"/>
      <c r="AD684" s="69"/>
      <c r="AE684" s="69"/>
      <c r="AF684" s="69"/>
    </row>
    <row r="685" spans="1:32" ht="15.75" customHeight="1" x14ac:dyDescent="0.2">
      <c r="A685" s="69"/>
      <c r="B685" s="69"/>
      <c r="C685" s="69"/>
      <c r="D685" s="69"/>
      <c r="E685" s="69"/>
      <c r="F685" s="69"/>
      <c r="G685" s="69"/>
      <c r="H685" s="69"/>
      <c r="I685" s="69"/>
      <c r="J685" s="69"/>
      <c r="K685" s="69"/>
      <c r="L685" s="69"/>
      <c r="M685" s="69"/>
      <c r="N685" s="69"/>
      <c r="O685" s="69"/>
      <c r="P685" s="69"/>
      <c r="Q685" s="69"/>
      <c r="R685" s="69"/>
      <c r="S685" s="69"/>
      <c r="T685" s="69"/>
      <c r="U685" s="69"/>
      <c r="V685" s="69"/>
      <c r="W685" s="69"/>
      <c r="X685" s="69"/>
      <c r="Y685" s="69"/>
      <c r="Z685" s="69"/>
      <c r="AA685" s="69"/>
      <c r="AB685" s="69"/>
      <c r="AC685" s="69"/>
      <c r="AD685" s="69"/>
      <c r="AE685" s="69"/>
      <c r="AF685" s="69"/>
    </row>
    <row r="686" spans="1:32" ht="15.75" customHeight="1" x14ac:dyDescent="0.2">
      <c r="A686" s="69"/>
      <c r="B686" s="69"/>
      <c r="C686" s="69"/>
      <c r="D686" s="69"/>
      <c r="E686" s="69"/>
      <c r="F686" s="69"/>
      <c r="G686" s="69"/>
      <c r="H686" s="69"/>
      <c r="I686" s="69"/>
      <c r="J686" s="69"/>
      <c r="K686" s="69"/>
      <c r="L686" s="69"/>
      <c r="M686" s="69"/>
      <c r="N686" s="69"/>
      <c r="O686" s="69"/>
      <c r="P686" s="69"/>
      <c r="Q686" s="69"/>
      <c r="R686" s="69"/>
      <c r="S686" s="69"/>
      <c r="T686" s="69"/>
      <c r="U686" s="69"/>
      <c r="V686" s="69"/>
      <c r="W686" s="69"/>
      <c r="X686" s="69"/>
      <c r="Y686" s="69"/>
      <c r="Z686" s="69"/>
      <c r="AA686" s="69"/>
      <c r="AB686" s="69"/>
      <c r="AC686" s="69"/>
      <c r="AD686" s="69"/>
      <c r="AE686" s="69"/>
      <c r="AF686" s="69"/>
    </row>
    <row r="687" spans="1:32" ht="15.75" customHeight="1" x14ac:dyDescent="0.2">
      <c r="A687" s="69"/>
      <c r="B687" s="69"/>
      <c r="C687" s="69"/>
      <c r="D687" s="69"/>
      <c r="E687" s="69"/>
      <c r="F687" s="69"/>
      <c r="G687" s="69"/>
      <c r="H687" s="69"/>
      <c r="I687" s="69"/>
      <c r="J687" s="69"/>
      <c r="K687" s="69"/>
      <c r="L687" s="69"/>
      <c r="M687" s="69"/>
      <c r="N687" s="69"/>
      <c r="O687" s="69"/>
      <c r="P687" s="69"/>
      <c r="Q687" s="69"/>
      <c r="R687" s="69"/>
      <c r="S687" s="69"/>
      <c r="T687" s="69"/>
      <c r="U687" s="69"/>
      <c r="V687" s="69"/>
      <c r="W687" s="69"/>
      <c r="X687" s="69"/>
      <c r="Y687" s="69"/>
      <c r="Z687" s="69"/>
      <c r="AA687" s="69"/>
      <c r="AB687" s="69"/>
      <c r="AC687" s="69"/>
      <c r="AD687" s="69"/>
      <c r="AE687" s="69"/>
      <c r="AF687" s="69"/>
    </row>
    <row r="688" spans="1:32" ht="15.75" customHeight="1" x14ac:dyDescent="0.2">
      <c r="A688" s="69"/>
      <c r="B688" s="69"/>
      <c r="C688" s="69"/>
      <c r="D688" s="69"/>
      <c r="E688" s="69"/>
      <c r="F688" s="69"/>
      <c r="G688" s="69"/>
      <c r="H688" s="69"/>
      <c r="I688" s="69"/>
      <c r="J688" s="69"/>
      <c r="K688" s="69"/>
      <c r="L688" s="69"/>
      <c r="M688" s="69"/>
      <c r="N688" s="69"/>
      <c r="O688" s="69"/>
      <c r="P688" s="69"/>
      <c r="Q688" s="69"/>
      <c r="R688" s="69"/>
      <c r="S688" s="69"/>
      <c r="T688" s="69"/>
      <c r="U688" s="69"/>
      <c r="V688" s="69"/>
      <c r="W688" s="69"/>
      <c r="X688" s="69"/>
      <c r="Y688" s="69"/>
      <c r="Z688" s="69"/>
      <c r="AA688" s="69"/>
      <c r="AB688" s="69"/>
      <c r="AC688" s="69"/>
      <c r="AD688" s="69"/>
      <c r="AE688" s="69"/>
      <c r="AF688" s="69"/>
    </row>
    <row r="689" spans="1:32" ht="15.75" customHeight="1" x14ac:dyDescent="0.2">
      <c r="A689" s="69"/>
      <c r="B689" s="69"/>
      <c r="C689" s="69"/>
      <c r="D689" s="69"/>
      <c r="E689" s="69"/>
      <c r="F689" s="69"/>
      <c r="G689" s="69"/>
      <c r="H689" s="69"/>
      <c r="I689" s="69"/>
      <c r="J689" s="69"/>
      <c r="K689" s="69"/>
      <c r="L689" s="69"/>
      <c r="M689" s="69"/>
      <c r="N689" s="69"/>
      <c r="O689" s="69"/>
      <c r="P689" s="69"/>
      <c r="Q689" s="69"/>
      <c r="R689" s="69"/>
      <c r="S689" s="69"/>
      <c r="T689" s="69"/>
      <c r="U689" s="69"/>
      <c r="V689" s="69"/>
      <c r="W689" s="69"/>
      <c r="X689" s="69"/>
      <c r="Y689" s="69"/>
      <c r="Z689" s="69"/>
      <c r="AA689" s="69"/>
      <c r="AB689" s="69"/>
      <c r="AC689" s="69"/>
      <c r="AD689" s="69"/>
      <c r="AE689" s="69"/>
      <c r="AF689" s="69"/>
    </row>
    <row r="690" spans="1:32" ht="15.75" customHeight="1" x14ac:dyDescent="0.2">
      <c r="A690" s="69"/>
      <c r="B690" s="69"/>
      <c r="C690" s="69"/>
      <c r="D690" s="69"/>
      <c r="E690" s="69"/>
      <c r="F690" s="69"/>
      <c r="G690" s="69"/>
      <c r="H690" s="69"/>
      <c r="I690" s="69"/>
      <c r="J690" s="69"/>
      <c r="K690" s="69"/>
      <c r="L690" s="69"/>
      <c r="M690" s="69"/>
      <c r="N690" s="69"/>
      <c r="O690" s="69"/>
      <c r="P690" s="69"/>
      <c r="Q690" s="69"/>
      <c r="R690" s="69"/>
      <c r="S690" s="69"/>
      <c r="T690" s="69"/>
      <c r="U690" s="69"/>
      <c r="V690" s="69"/>
      <c r="W690" s="69"/>
      <c r="X690" s="69"/>
      <c r="Y690" s="69"/>
      <c r="Z690" s="69"/>
      <c r="AA690" s="69"/>
      <c r="AB690" s="69"/>
      <c r="AC690" s="69"/>
      <c r="AD690" s="69"/>
      <c r="AE690" s="69"/>
      <c r="AF690" s="69"/>
    </row>
    <row r="691" spans="1:32" ht="15.75" customHeight="1" x14ac:dyDescent="0.2">
      <c r="A691" s="69"/>
      <c r="B691" s="69"/>
      <c r="C691" s="69"/>
      <c r="D691" s="69"/>
      <c r="E691" s="69"/>
      <c r="F691" s="69"/>
      <c r="G691" s="69"/>
      <c r="H691" s="69"/>
      <c r="I691" s="69"/>
      <c r="J691" s="69"/>
      <c r="K691" s="69"/>
      <c r="L691" s="69"/>
      <c r="M691" s="69"/>
      <c r="N691" s="69"/>
      <c r="O691" s="69"/>
      <c r="P691" s="69"/>
      <c r="Q691" s="69"/>
      <c r="R691" s="69"/>
      <c r="S691" s="69"/>
      <c r="T691" s="69"/>
      <c r="U691" s="69"/>
      <c r="V691" s="69"/>
      <c r="W691" s="69"/>
      <c r="X691" s="69"/>
      <c r="Y691" s="69"/>
      <c r="Z691" s="69"/>
      <c r="AA691" s="69"/>
      <c r="AB691" s="69"/>
      <c r="AC691" s="69"/>
      <c r="AD691" s="69"/>
      <c r="AE691" s="69"/>
      <c r="AF691" s="69"/>
    </row>
    <row r="692" spans="1:32" ht="15.75" customHeight="1" x14ac:dyDescent="0.2">
      <c r="A692" s="69"/>
      <c r="B692" s="69"/>
      <c r="C692" s="69"/>
      <c r="D692" s="69"/>
      <c r="E692" s="69"/>
      <c r="F692" s="69"/>
      <c r="G692" s="69"/>
      <c r="H692" s="69"/>
      <c r="I692" s="69"/>
      <c r="J692" s="69"/>
      <c r="K692" s="69"/>
      <c r="L692" s="69"/>
      <c r="M692" s="69"/>
      <c r="N692" s="69"/>
      <c r="O692" s="69"/>
      <c r="P692" s="69"/>
      <c r="Q692" s="69"/>
      <c r="R692" s="69"/>
      <c r="S692" s="69"/>
      <c r="T692" s="69"/>
      <c r="U692" s="69"/>
      <c r="V692" s="69"/>
      <c r="W692" s="69"/>
      <c r="X692" s="69"/>
      <c r="Y692" s="69"/>
      <c r="Z692" s="69"/>
      <c r="AA692" s="69"/>
      <c r="AB692" s="69"/>
      <c r="AC692" s="69"/>
      <c r="AD692" s="69"/>
      <c r="AE692" s="69"/>
      <c r="AF692" s="69"/>
    </row>
    <row r="693" spans="1:32" ht="15.75" customHeight="1" x14ac:dyDescent="0.2">
      <c r="A693" s="69"/>
      <c r="B693" s="69"/>
      <c r="C693" s="69"/>
      <c r="D693" s="69"/>
      <c r="E693" s="69"/>
      <c r="F693" s="69"/>
      <c r="G693" s="69"/>
      <c r="H693" s="69"/>
      <c r="I693" s="69"/>
      <c r="J693" s="69"/>
      <c r="K693" s="69"/>
      <c r="L693" s="69"/>
      <c r="M693" s="69"/>
      <c r="N693" s="69"/>
      <c r="O693" s="69"/>
      <c r="P693" s="69"/>
      <c r="Q693" s="69"/>
      <c r="R693" s="69"/>
      <c r="S693" s="69"/>
      <c r="T693" s="69"/>
      <c r="U693" s="69"/>
      <c r="V693" s="69"/>
      <c r="W693" s="69"/>
      <c r="X693" s="69"/>
      <c r="Y693" s="69"/>
      <c r="Z693" s="69"/>
      <c r="AA693" s="69"/>
      <c r="AB693" s="69"/>
      <c r="AC693" s="69"/>
      <c r="AD693" s="69"/>
      <c r="AE693" s="69"/>
      <c r="AF693" s="69"/>
    </row>
    <row r="694" spans="1:32" ht="15.75" customHeight="1" x14ac:dyDescent="0.2">
      <c r="A694" s="69"/>
      <c r="B694" s="69"/>
      <c r="C694" s="69"/>
      <c r="D694" s="69"/>
      <c r="E694" s="69"/>
      <c r="F694" s="69"/>
      <c r="G694" s="69"/>
      <c r="H694" s="69"/>
      <c r="I694" s="69"/>
      <c r="J694" s="69"/>
      <c r="K694" s="69"/>
      <c r="L694" s="69"/>
      <c r="M694" s="69"/>
      <c r="N694" s="69"/>
      <c r="O694" s="69"/>
      <c r="P694" s="69"/>
      <c r="Q694" s="69"/>
      <c r="R694" s="69"/>
      <c r="S694" s="69"/>
      <c r="T694" s="69"/>
      <c r="U694" s="69"/>
      <c r="V694" s="69"/>
      <c r="W694" s="69"/>
      <c r="X694" s="69"/>
      <c r="Y694" s="69"/>
      <c r="Z694" s="69"/>
      <c r="AA694" s="69"/>
      <c r="AB694" s="69"/>
      <c r="AC694" s="69"/>
      <c r="AD694" s="69"/>
      <c r="AE694" s="69"/>
      <c r="AF694" s="69"/>
    </row>
    <row r="695" spans="1:32" ht="15.75" customHeight="1" x14ac:dyDescent="0.2">
      <c r="A695" s="69"/>
      <c r="B695" s="69"/>
      <c r="C695" s="69"/>
      <c r="D695" s="69"/>
      <c r="E695" s="69"/>
      <c r="F695" s="69"/>
      <c r="G695" s="69"/>
      <c r="H695" s="69"/>
      <c r="I695" s="69"/>
      <c r="J695" s="69"/>
      <c r="K695" s="69"/>
      <c r="L695" s="69"/>
      <c r="M695" s="69"/>
      <c r="N695" s="69"/>
      <c r="O695" s="69"/>
      <c r="P695" s="69"/>
      <c r="Q695" s="69"/>
      <c r="R695" s="69"/>
      <c r="S695" s="69"/>
      <c r="T695" s="69"/>
      <c r="U695" s="69"/>
      <c r="V695" s="69"/>
      <c r="W695" s="69"/>
      <c r="X695" s="69"/>
      <c r="Y695" s="69"/>
      <c r="Z695" s="69"/>
      <c r="AA695" s="69"/>
      <c r="AB695" s="69"/>
      <c r="AC695" s="69"/>
      <c r="AD695" s="69"/>
      <c r="AE695" s="69"/>
      <c r="AF695" s="69"/>
    </row>
    <row r="696" spans="1:32" ht="15.75" customHeight="1" x14ac:dyDescent="0.2">
      <c r="A696" s="69"/>
      <c r="B696" s="69"/>
      <c r="C696" s="69"/>
      <c r="D696" s="69"/>
      <c r="E696" s="69"/>
      <c r="F696" s="69"/>
      <c r="G696" s="69"/>
      <c r="H696" s="69"/>
      <c r="I696" s="69"/>
      <c r="J696" s="69"/>
      <c r="K696" s="69"/>
      <c r="L696" s="69"/>
      <c r="M696" s="69"/>
      <c r="N696" s="69"/>
      <c r="O696" s="69"/>
      <c r="P696" s="69"/>
      <c r="Q696" s="69"/>
      <c r="R696" s="69"/>
      <c r="S696" s="69"/>
      <c r="T696" s="69"/>
      <c r="U696" s="69"/>
      <c r="V696" s="69"/>
      <c r="W696" s="69"/>
      <c r="X696" s="69"/>
      <c r="Y696" s="69"/>
      <c r="Z696" s="69"/>
      <c r="AA696" s="69"/>
      <c r="AB696" s="69"/>
      <c r="AC696" s="69"/>
      <c r="AD696" s="69"/>
      <c r="AE696" s="69"/>
      <c r="AF696" s="69"/>
    </row>
    <row r="697" spans="1:32" ht="15.75" customHeight="1" x14ac:dyDescent="0.2">
      <c r="A697" s="69"/>
      <c r="B697" s="69"/>
      <c r="C697" s="69"/>
      <c r="D697" s="69"/>
      <c r="E697" s="69"/>
      <c r="F697" s="69"/>
      <c r="G697" s="69"/>
      <c r="H697" s="69"/>
      <c r="I697" s="69"/>
      <c r="J697" s="69"/>
      <c r="K697" s="69"/>
      <c r="L697" s="69"/>
      <c r="M697" s="69"/>
      <c r="N697" s="69"/>
      <c r="O697" s="69"/>
      <c r="P697" s="69"/>
      <c r="Q697" s="69"/>
      <c r="R697" s="69"/>
      <c r="S697" s="69"/>
      <c r="T697" s="69"/>
      <c r="U697" s="69"/>
      <c r="V697" s="69"/>
      <c r="W697" s="69"/>
      <c r="X697" s="69"/>
      <c r="Y697" s="69"/>
      <c r="Z697" s="69"/>
      <c r="AA697" s="69"/>
      <c r="AB697" s="69"/>
      <c r="AC697" s="69"/>
      <c r="AD697" s="69"/>
      <c r="AE697" s="69"/>
      <c r="AF697" s="69"/>
    </row>
    <row r="698" spans="1:32" ht="15.75" customHeight="1" x14ac:dyDescent="0.2">
      <c r="A698" s="69"/>
      <c r="B698" s="69"/>
      <c r="C698" s="69"/>
      <c r="D698" s="69"/>
      <c r="E698" s="69"/>
      <c r="F698" s="69"/>
      <c r="G698" s="69"/>
      <c r="H698" s="69"/>
      <c r="I698" s="69"/>
      <c r="J698" s="69"/>
      <c r="K698" s="69"/>
      <c r="L698" s="69"/>
      <c r="M698" s="69"/>
      <c r="N698" s="69"/>
      <c r="O698" s="69"/>
      <c r="P698" s="69"/>
      <c r="Q698" s="69"/>
      <c r="R698" s="69"/>
      <c r="S698" s="69"/>
      <c r="T698" s="69"/>
      <c r="U698" s="69"/>
      <c r="V698" s="69"/>
      <c r="W698" s="69"/>
      <c r="X698" s="69"/>
      <c r="Y698" s="69"/>
      <c r="Z698" s="69"/>
      <c r="AA698" s="69"/>
      <c r="AB698" s="69"/>
      <c r="AC698" s="69"/>
      <c r="AD698" s="69"/>
      <c r="AE698" s="69"/>
      <c r="AF698" s="69"/>
    </row>
    <row r="699" spans="1:32" ht="15.75" customHeight="1" x14ac:dyDescent="0.2">
      <c r="A699" s="69"/>
      <c r="B699" s="69"/>
      <c r="C699" s="69"/>
      <c r="D699" s="69"/>
      <c r="E699" s="69"/>
      <c r="F699" s="69"/>
      <c r="G699" s="69"/>
      <c r="H699" s="69"/>
      <c r="I699" s="69"/>
      <c r="J699" s="69"/>
      <c r="K699" s="69"/>
      <c r="L699" s="69"/>
      <c r="M699" s="69"/>
      <c r="N699" s="69"/>
      <c r="O699" s="69"/>
      <c r="P699" s="69"/>
      <c r="Q699" s="69"/>
      <c r="R699" s="69"/>
      <c r="S699" s="69"/>
      <c r="T699" s="69"/>
      <c r="U699" s="69"/>
      <c r="V699" s="69"/>
      <c r="W699" s="69"/>
      <c r="X699" s="69"/>
      <c r="Y699" s="69"/>
      <c r="Z699" s="69"/>
      <c r="AA699" s="69"/>
      <c r="AB699" s="69"/>
      <c r="AC699" s="69"/>
      <c r="AD699" s="69"/>
      <c r="AE699" s="69"/>
      <c r="AF699" s="69"/>
    </row>
    <row r="700" spans="1:32" ht="15.75" customHeight="1" x14ac:dyDescent="0.2">
      <c r="A700" s="69"/>
      <c r="B700" s="69"/>
      <c r="C700" s="69"/>
      <c r="D700" s="69"/>
      <c r="E700" s="69"/>
      <c r="F700" s="69"/>
      <c r="G700" s="69"/>
      <c r="H700" s="69"/>
      <c r="I700" s="69"/>
      <c r="J700" s="69"/>
      <c r="K700" s="69"/>
      <c r="L700" s="69"/>
      <c r="M700" s="69"/>
      <c r="N700" s="69"/>
      <c r="O700" s="69"/>
      <c r="P700" s="69"/>
      <c r="Q700" s="69"/>
      <c r="R700" s="69"/>
      <c r="S700" s="69"/>
      <c r="T700" s="69"/>
      <c r="U700" s="69"/>
      <c r="V700" s="69"/>
      <c r="W700" s="69"/>
      <c r="X700" s="69"/>
      <c r="Y700" s="69"/>
      <c r="Z700" s="69"/>
      <c r="AA700" s="69"/>
      <c r="AB700" s="69"/>
      <c r="AC700" s="69"/>
      <c r="AD700" s="69"/>
      <c r="AE700" s="69"/>
      <c r="AF700" s="69"/>
    </row>
    <row r="701" spans="1:32" ht="15.75" customHeight="1" x14ac:dyDescent="0.2">
      <c r="A701" s="69"/>
      <c r="B701" s="69"/>
      <c r="C701" s="69"/>
      <c r="D701" s="69"/>
      <c r="E701" s="69"/>
      <c r="F701" s="69"/>
      <c r="G701" s="69"/>
      <c r="H701" s="69"/>
      <c r="I701" s="69"/>
      <c r="J701" s="69"/>
      <c r="K701" s="69"/>
      <c r="L701" s="69"/>
      <c r="M701" s="69"/>
      <c r="N701" s="69"/>
      <c r="O701" s="69"/>
      <c r="P701" s="69"/>
      <c r="Q701" s="69"/>
      <c r="R701" s="69"/>
      <c r="S701" s="69"/>
      <c r="T701" s="69"/>
      <c r="U701" s="69"/>
      <c r="V701" s="69"/>
      <c r="W701" s="69"/>
      <c r="X701" s="69"/>
      <c r="Y701" s="69"/>
      <c r="Z701" s="69"/>
      <c r="AA701" s="69"/>
      <c r="AB701" s="69"/>
      <c r="AC701" s="69"/>
      <c r="AD701" s="69"/>
      <c r="AE701" s="69"/>
      <c r="AF701" s="69"/>
    </row>
    <row r="702" spans="1:32" ht="15.75" customHeight="1" x14ac:dyDescent="0.2">
      <c r="A702" s="69"/>
      <c r="B702" s="69"/>
      <c r="C702" s="69"/>
      <c r="D702" s="69"/>
      <c r="E702" s="69"/>
      <c r="F702" s="69"/>
      <c r="G702" s="69"/>
      <c r="H702" s="69"/>
      <c r="I702" s="69"/>
      <c r="J702" s="69"/>
      <c r="K702" s="69"/>
      <c r="L702" s="69"/>
      <c r="M702" s="69"/>
      <c r="N702" s="69"/>
      <c r="O702" s="69"/>
      <c r="P702" s="69"/>
      <c r="Q702" s="69"/>
      <c r="R702" s="69"/>
      <c r="S702" s="69"/>
      <c r="T702" s="69"/>
      <c r="U702" s="69"/>
      <c r="V702" s="69"/>
      <c r="W702" s="69"/>
      <c r="X702" s="69"/>
      <c r="Y702" s="69"/>
      <c r="Z702" s="69"/>
      <c r="AA702" s="69"/>
      <c r="AB702" s="69"/>
      <c r="AC702" s="69"/>
      <c r="AD702" s="69"/>
      <c r="AE702" s="69"/>
      <c r="AF702" s="69"/>
    </row>
    <row r="703" spans="1:32" ht="15.75" customHeight="1" x14ac:dyDescent="0.2">
      <c r="A703" s="69"/>
      <c r="B703" s="69"/>
      <c r="C703" s="69"/>
      <c r="D703" s="69"/>
      <c r="E703" s="69"/>
      <c r="F703" s="69"/>
      <c r="G703" s="69"/>
      <c r="H703" s="69"/>
      <c r="I703" s="69"/>
      <c r="J703" s="69"/>
      <c r="K703" s="69"/>
      <c r="L703" s="69"/>
      <c r="M703" s="69"/>
      <c r="N703" s="69"/>
      <c r="O703" s="69"/>
      <c r="P703" s="69"/>
      <c r="Q703" s="69"/>
      <c r="R703" s="69"/>
      <c r="S703" s="69"/>
      <c r="T703" s="69"/>
      <c r="U703" s="69"/>
      <c r="V703" s="69"/>
      <c r="W703" s="69"/>
      <c r="X703" s="69"/>
      <c r="Y703" s="69"/>
      <c r="Z703" s="69"/>
      <c r="AA703" s="69"/>
      <c r="AB703" s="69"/>
      <c r="AC703" s="69"/>
      <c r="AD703" s="69"/>
      <c r="AE703" s="69"/>
      <c r="AF703" s="69"/>
    </row>
    <row r="704" spans="1:32" ht="15.75" customHeight="1" x14ac:dyDescent="0.2">
      <c r="A704" s="69"/>
      <c r="B704" s="69"/>
      <c r="C704" s="69"/>
      <c r="D704" s="69"/>
      <c r="E704" s="69"/>
      <c r="F704" s="69"/>
      <c r="G704" s="69"/>
      <c r="H704" s="69"/>
      <c r="I704" s="69"/>
      <c r="J704" s="69"/>
      <c r="K704" s="69"/>
      <c r="L704" s="69"/>
      <c r="M704" s="69"/>
      <c r="N704" s="69"/>
      <c r="O704" s="69"/>
      <c r="P704" s="69"/>
      <c r="Q704" s="69"/>
      <c r="R704" s="69"/>
      <c r="S704" s="69"/>
      <c r="T704" s="69"/>
      <c r="U704" s="69"/>
      <c r="V704" s="69"/>
      <c r="W704" s="69"/>
      <c r="X704" s="69"/>
      <c r="Y704" s="69"/>
      <c r="Z704" s="69"/>
      <c r="AA704" s="69"/>
      <c r="AB704" s="69"/>
      <c r="AC704" s="69"/>
      <c r="AD704" s="69"/>
      <c r="AE704" s="69"/>
      <c r="AF704" s="69"/>
    </row>
    <row r="705" spans="1:32" ht="15.75" customHeight="1" x14ac:dyDescent="0.2">
      <c r="A705" s="69"/>
      <c r="B705" s="69"/>
      <c r="C705" s="69"/>
      <c r="D705" s="69"/>
      <c r="E705" s="69"/>
      <c r="F705" s="69"/>
      <c r="G705" s="69"/>
      <c r="H705" s="69"/>
      <c r="I705" s="69"/>
      <c r="J705" s="69"/>
      <c r="K705" s="69"/>
      <c r="L705" s="69"/>
      <c r="M705" s="69"/>
      <c r="N705" s="69"/>
      <c r="O705" s="69"/>
      <c r="P705" s="69"/>
      <c r="Q705" s="69"/>
      <c r="R705" s="69"/>
      <c r="S705" s="69"/>
      <c r="T705" s="69"/>
      <c r="U705" s="69"/>
      <c r="V705" s="69"/>
      <c r="W705" s="69"/>
      <c r="X705" s="69"/>
      <c r="Y705" s="69"/>
      <c r="Z705" s="69"/>
      <c r="AA705" s="69"/>
      <c r="AB705" s="69"/>
      <c r="AC705" s="69"/>
      <c r="AD705" s="69"/>
      <c r="AE705" s="69"/>
      <c r="AF705" s="69"/>
    </row>
    <row r="706" spans="1:32" ht="15.75" customHeight="1" x14ac:dyDescent="0.2">
      <c r="A706" s="69"/>
      <c r="B706" s="69"/>
      <c r="C706" s="69"/>
      <c r="D706" s="69"/>
      <c r="E706" s="69"/>
      <c r="F706" s="69"/>
      <c r="G706" s="69"/>
      <c r="H706" s="69"/>
      <c r="I706" s="69"/>
      <c r="J706" s="69"/>
      <c r="K706" s="69"/>
      <c r="L706" s="69"/>
      <c r="M706" s="69"/>
      <c r="N706" s="69"/>
      <c r="O706" s="69"/>
      <c r="P706" s="69"/>
      <c r="Q706" s="69"/>
      <c r="R706" s="69"/>
      <c r="S706" s="69"/>
      <c r="T706" s="69"/>
      <c r="U706" s="69"/>
      <c r="V706" s="69"/>
      <c r="W706" s="69"/>
      <c r="X706" s="69"/>
      <c r="Y706" s="69"/>
      <c r="Z706" s="69"/>
      <c r="AA706" s="69"/>
      <c r="AB706" s="69"/>
      <c r="AC706" s="69"/>
      <c r="AD706" s="69"/>
      <c r="AE706" s="69"/>
      <c r="AF706" s="69"/>
    </row>
    <row r="707" spans="1:32" ht="15.75" customHeight="1" x14ac:dyDescent="0.2">
      <c r="A707" s="69"/>
      <c r="B707" s="69"/>
      <c r="C707" s="69"/>
      <c r="D707" s="69"/>
      <c r="E707" s="69"/>
      <c r="F707" s="69"/>
      <c r="G707" s="69"/>
      <c r="H707" s="69"/>
      <c r="I707" s="69"/>
      <c r="J707" s="69"/>
      <c r="K707" s="69"/>
      <c r="L707" s="69"/>
      <c r="M707" s="69"/>
      <c r="N707" s="69"/>
      <c r="O707" s="69"/>
      <c r="P707" s="69"/>
      <c r="Q707" s="69"/>
      <c r="R707" s="69"/>
      <c r="S707" s="69"/>
      <c r="T707" s="69"/>
      <c r="U707" s="69"/>
      <c r="V707" s="69"/>
      <c r="W707" s="69"/>
      <c r="X707" s="69"/>
      <c r="Y707" s="69"/>
      <c r="Z707" s="69"/>
      <c r="AA707" s="69"/>
      <c r="AB707" s="69"/>
      <c r="AC707" s="69"/>
      <c r="AD707" s="69"/>
      <c r="AE707" s="69"/>
      <c r="AF707" s="69"/>
    </row>
    <row r="708" spans="1:32" ht="15.75" customHeight="1" x14ac:dyDescent="0.2">
      <c r="A708" s="69"/>
      <c r="B708" s="69"/>
      <c r="C708" s="69"/>
      <c r="D708" s="69"/>
      <c r="E708" s="69"/>
      <c r="F708" s="69"/>
      <c r="G708" s="69"/>
      <c r="H708" s="69"/>
      <c r="I708" s="69"/>
      <c r="J708" s="69"/>
      <c r="K708" s="69"/>
      <c r="L708" s="69"/>
      <c r="M708" s="69"/>
      <c r="N708" s="69"/>
      <c r="O708" s="69"/>
      <c r="P708" s="69"/>
      <c r="Q708" s="69"/>
      <c r="R708" s="69"/>
      <c r="S708" s="69"/>
      <c r="T708" s="69"/>
      <c r="U708" s="69"/>
      <c r="V708" s="69"/>
      <c r="W708" s="69"/>
      <c r="X708" s="69"/>
      <c r="Y708" s="69"/>
      <c r="Z708" s="69"/>
      <c r="AA708" s="69"/>
      <c r="AB708" s="69"/>
      <c r="AC708" s="69"/>
      <c r="AD708" s="69"/>
      <c r="AE708" s="69"/>
      <c r="AF708" s="69"/>
    </row>
    <row r="709" spans="1:32" ht="15.75" customHeight="1" x14ac:dyDescent="0.2">
      <c r="A709" s="69"/>
      <c r="B709" s="69"/>
      <c r="C709" s="69"/>
      <c r="D709" s="69"/>
      <c r="E709" s="69"/>
      <c r="F709" s="69"/>
      <c r="G709" s="69"/>
      <c r="H709" s="69"/>
      <c r="I709" s="69"/>
      <c r="J709" s="69"/>
      <c r="K709" s="69"/>
      <c r="L709" s="69"/>
      <c r="M709" s="69"/>
      <c r="N709" s="69"/>
      <c r="O709" s="69"/>
      <c r="P709" s="69"/>
      <c r="Q709" s="69"/>
      <c r="R709" s="69"/>
      <c r="S709" s="69"/>
      <c r="T709" s="69"/>
      <c r="U709" s="69"/>
      <c r="V709" s="69"/>
      <c r="W709" s="69"/>
      <c r="X709" s="69"/>
      <c r="Y709" s="69"/>
      <c r="Z709" s="69"/>
      <c r="AA709" s="69"/>
      <c r="AB709" s="69"/>
      <c r="AC709" s="69"/>
      <c r="AD709" s="69"/>
      <c r="AE709" s="69"/>
      <c r="AF709" s="69"/>
    </row>
    <row r="710" spans="1:32" ht="15.75" customHeight="1" x14ac:dyDescent="0.2">
      <c r="A710" s="69"/>
      <c r="B710" s="69"/>
      <c r="C710" s="69"/>
      <c r="D710" s="69"/>
      <c r="E710" s="69"/>
      <c r="F710" s="69"/>
      <c r="G710" s="69"/>
      <c r="H710" s="69"/>
      <c r="I710" s="69"/>
      <c r="J710" s="69"/>
      <c r="K710" s="69"/>
      <c r="L710" s="69"/>
      <c r="M710" s="69"/>
      <c r="N710" s="69"/>
      <c r="O710" s="69"/>
      <c r="P710" s="69"/>
      <c r="Q710" s="69"/>
      <c r="R710" s="69"/>
      <c r="S710" s="69"/>
      <c r="T710" s="69"/>
      <c r="U710" s="69"/>
      <c r="V710" s="69"/>
      <c r="W710" s="69"/>
      <c r="X710" s="69"/>
      <c r="Y710" s="69"/>
      <c r="Z710" s="69"/>
      <c r="AA710" s="69"/>
      <c r="AB710" s="69"/>
      <c r="AC710" s="69"/>
      <c r="AD710" s="69"/>
      <c r="AE710" s="69"/>
      <c r="AF710" s="69"/>
    </row>
    <row r="711" spans="1:32" ht="15.75" customHeight="1" x14ac:dyDescent="0.2">
      <c r="A711" s="69"/>
      <c r="B711" s="69"/>
      <c r="C711" s="69"/>
      <c r="D711" s="69"/>
      <c r="E711" s="69"/>
      <c r="F711" s="69"/>
      <c r="G711" s="69"/>
      <c r="H711" s="69"/>
      <c r="I711" s="69"/>
      <c r="J711" s="69"/>
      <c r="K711" s="69"/>
      <c r="L711" s="69"/>
      <c r="M711" s="69"/>
      <c r="N711" s="69"/>
      <c r="O711" s="69"/>
      <c r="P711" s="69"/>
      <c r="Q711" s="69"/>
      <c r="R711" s="69"/>
      <c r="S711" s="69"/>
      <c r="T711" s="69"/>
      <c r="U711" s="69"/>
      <c r="V711" s="69"/>
      <c r="W711" s="69"/>
      <c r="X711" s="69"/>
      <c r="Y711" s="69"/>
      <c r="Z711" s="69"/>
      <c r="AA711" s="69"/>
      <c r="AB711" s="69"/>
      <c r="AC711" s="69"/>
      <c r="AD711" s="69"/>
      <c r="AE711" s="69"/>
      <c r="AF711" s="69"/>
    </row>
    <row r="712" spans="1:32" ht="15.75" customHeight="1" x14ac:dyDescent="0.2">
      <c r="A712" s="69"/>
      <c r="B712" s="69"/>
      <c r="C712" s="69"/>
      <c r="D712" s="69"/>
      <c r="E712" s="69"/>
      <c r="F712" s="69"/>
      <c r="G712" s="69"/>
      <c r="H712" s="69"/>
      <c r="I712" s="69"/>
      <c r="J712" s="69"/>
      <c r="K712" s="69"/>
      <c r="L712" s="69"/>
      <c r="M712" s="69"/>
      <c r="N712" s="69"/>
      <c r="O712" s="69"/>
      <c r="P712" s="69"/>
      <c r="Q712" s="69"/>
      <c r="R712" s="69"/>
      <c r="S712" s="69"/>
      <c r="T712" s="69"/>
      <c r="U712" s="69"/>
      <c r="V712" s="69"/>
      <c r="W712" s="69"/>
      <c r="X712" s="69"/>
      <c r="Y712" s="69"/>
      <c r="Z712" s="69"/>
      <c r="AA712" s="69"/>
      <c r="AB712" s="69"/>
      <c r="AC712" s="69"/>
      <c r="AD712" s="69"/>
      <c r="AE712" s="69"/>
      <c r="AF712" s="69"/>
    </row>
    <row r="713" spans="1:32" ht="15.75" customHeight="1" x14ac:dyDescent="0.2">
      <c r="A713" s="69"/>
      <c r="B713" s="69"/>
      <c r="C713" s="69"/>
      <c r="D713" s="69"/>
      <c r="E713" s="69"/>
      <c r="F713" s="69"/>
      <c r="G713" s="69"/>
      <c r="H713" s="69"/>
      <c r="I713" s="69"/>
      <c r="J713" s="69"/>
      <c r="K713" s="69"/>
      <c r="L713" s="69"/>
      <c r="M713" s="69"/>
      <c r="N713" s="69"/>
      <c r="O713" s="69"/>
      <c r="P713" s="69"/>
      <c r="Q713" s="69"/>
      <c r="R713" s="69"/>
      <c r="S713" s="69"/>
      <c r="T713" s="69"/>
      <c r="U713" s="69"/>
      <c r="V713" s="69"/>
      <c r="W713" s="69"/>
      <c r="X713" s="69"/>
      <c r="Y713" s="69"/>
      <c r="Z713" s="69"/>
      <c r="AA713" s="69"/>
      <c r="AB713" s="69"/>
      <c r="AC713" s="69"/>
      <c r="AD713" s="69"/>
      <c r="AE713" s="69"/>
      <c r="AF713" s="69"/>
    </row>
    <row r="714" spans="1:32" ht="15.75" customHeight="1" x14ac:dyDescent="0.2">
      <c r="A714" s="69"/>
      <c r="B714" s="69"/>
      <c r="C714" s="69"/>
      <c r="D714" s="69"/>
      <c r="E714" s="69"/>
      <c r="F714" s="69"/>
      <c r="G714" s="69"/>
      <c r="H714" s="69"/>
      <c r="I714" s="69"/>
      <c r="J714" s="69"/>
      <c r="K714" s="69"/>
      <c r="L714" s="69"/>
      <c r="M714" s="69"/>
      <c r="N714" s="69"/>
      <c r="O714" s="69"/>
      <c r="P714" s="69"/>
      <c r="Q714" s="69"/>
      <c r="R714" s="69"/>
      <c r="S714" s="69"/>
      <c r="T714" s="69"/>
      <c r="U714" s="69"/>
      <c r="V714" s="69"/>
      <c r="W714" s="69"/>
      <c r="X714" s="69"/>
      <c r="Y714" s="69"/>
      <c r="Z714" s="69"/>
      <c r="AA714" s="69"/>
      <c r="AB714" s="69"/>
      <c r="AC714" s="69"/>
      <c r="AD714" s="69"/>
      <c r="AE714" s="69"/>
      <c r="AF714" s="69"/>
    </row>
    <row r="715" spans="1:32" ht="15.75" customHeight="1" x14ac:dyDescent="0.2">
      <c r="A715" s="69"/>
      <c r="B715" s="69"/>
      <c r="C715" s="69"/>
      <c r="D715" s="69"/>
      <c r="E715" s="69"/>
      <c r="F715" s="69"/>
      <c r="G715" s="69"/>
      <c r="H715" s="69"/>
      <c r="I715" s="69"/>
      <c r="J715" s="69"/>
      <c r="K715" s="69"/>
      <c r="L715" s="69"/>
      <c r="M715" s="69"/>
      <c r="N715" s="69"/>
      <c r="O715" s="69"/>
      <c r="P715" s="69"/>
      <c r="Q715" s="69"/>
      <c r="R715" s="69"/>
      <c r="S715" s="69"/>
      <c r="T715" s="69"/>
      <c r="U715" s="69"/>
      <c r="V715" s="69"/>
      <c r="W715" s="69"/>
      <c r="X715" s="69"/>
      <c r="Y715" s="69"/>
      <c r="Z715" s="69"/>
      <c r="AA715" s="69"/>
      <c r="AB715" s="69"/>
      <c r="AC715" s="69"/>
      <c r="AD715" s="69"/>
      <c r="AE715" s="69"/>
      <c r="AF715" s="69"/>
    </row>
    <row r="716" spans="1:32" ht="15.75" customHeight="1" x14ac:dyDescent="0.2">
      <c r="A716" s="69"/>
      <c r="B716" s="69"/>
      <c r="C716" s="69"/>
      <c r="D716" s="69"/>
      <c r="E716" s="69"/>
      <c r="F716" s="69"/>
      <c r="G716" s="69"/>
      <c r="H716" s="69"/>
      <c r="I716" s="69"/>
      <c r="J716" s="69"/>
      <c r="K716" s="69"/>
      <c r="L716" s="69"/>
      <c r="M716" s="69"/>
      <c r="N716" s="69"/>
      <c r="O716" s="69"/>
      <c r="P716" s="69"/>
      <c r="Q716" s="69"/>
      <c r="R716" s="69"/>
      <c r="S716" s="69"/>
      <c r="T716" s="69"/>
      <c r="U716" s="69"/>
      <c r="V716" s="69"/>
      <c r="W716" s="69"/>
      <c r="X716" s="69"/>
      <c r="Y716" s="69"/>
      <c r="Z716" s="69"/>
      <c r="AA716" s="69"/>
      <c r="AB716" s="69"/>
      <c r="AC716" s="69"/>
      <c r="AD716" s="69"/>
      <c r="AE716" s="69"/>
      <c r="AF716" s="69"/>
    </row>
    <row r="717" spans="1:32" ht="15.75" customHeight="1" x14ac:dyDescent="0.2">
      <c r="A717" s="69"/>
      <c r="B717" s="69"/>
      <c r="C717" s="69"/>
      <c r="D717" s="69"/>
      <c r="E717" s="69"/>
      <c r="F717" s="69"/>
      <c r="G717" s="69"/>
      <c r="H717" s="69"/>
      <c r="I717" s="69"/>
      <c r="J717" s="69"/>
      <c r="K717" s="69"/>
      <c r="L717" s="69"/>
      <c r="M717" s="69"/>
      <c r="N717" s="69"/>
      <c r="O717" s="69"/>
      <c r="P717" s="69"/>
      <c r="Q717" s="69"/>
      <c r="R717" s="69"/>
      <c r="S717" s="69"/>
      <c r="T717" s="69"/>
      <c r="U717" s="69"/>
      <c r="V717" s="69"/>
      <c r="W717" s="69"/>
      <c r="X717" s="69"/>
      <c r="Y717" s="69"/>
      <c r="Z717" s="69"/>
      <c r="AA717" s="69"/>
      <c r="AB717" s="69"/>
      <c r="AC717" s="69"/>
      <c r="AD717" s="69"/>
      <c r="AE717" s="69"/>
      <c r="AF717" s="69"/>
    </row>
    <row r="718" spans="1:32" ht="15.75" customHeight="1" x14ac:dyDescent="0.2">
      <c r="A718" s="69"/>
      <c r="B718" s="69"/>
      <c r="C718" s="69"/>
      <c r="D718" s="69"/>
      <c r="E718" s="69"/>
      <c r="F718" s="69"/>
      <c r="G718" s="69"/>
      <c r="H718" s="69"/>
      <c r="I718" s="69"/>
      <c r="J718" s="69"/>
      <c r="K718" s="69"/>
      <c r="L718" s="69"/>
      <c r="M718" s="69"/>
      <c r="N718" s="69"/>
      <c r="O718" s="69"/>
      <c r="P718" s="69"/>
      <c r="Q718" s="69"/>
      <c r="R718" s="69"/>
      <c r="S718" s="69"/>
      <c r="T718" s="69"/>
      <c r="U718" s="69"/>
      <c r="V718" s="69"/>
      <c r="W718" s="69"/>
      <c r="X718" s="69"/>
      <c r="Y718" s="69"/>
      <c r="Z718" s="69"/>
      <c r="AA718" s="69"/>
      <c r="AB718" s="69"/>
      <c r="AC718" s="69"/>
      <c r="AD718" s="69"/>
      <c r="AE718" s="69"/>
      <c r="AF718" s="69"/>
    </row>
    <row r="719" spans="1:32" ht="15.75" customHeight="1" x14ac:dyDescent="0.2">
      <c r="A719" s="69"/>
      <c r="B719" s="69"/>
      <c r="C719" s="69"/>
      <c r="D719" s="69"/>
      <c r="E719" s="69"/>
      <c r="F719" s="69"/>
      <c r="G719" s="69"/>
      <c r="H719" s="69"/>
      <c r="I719" s="69"/>
      <c r="J719" s="69"/>
      <c r="K719" s="69"/>
      <c r="L719" s="69"/>
      <c r="M719" s="69"/>
      <c r="N719" s="69"/>
      <c r="O719" s="69"/>
      <c r="P719" s="69"/>
      <c r="Q719" s="69"/>
      <c r="R719" s="69"/>
      <c r="S719" s="69"/>
      <c r="T719" s="69"/>
      <c r="U719" s="69"/>
      <c r="V719" s="69"/>
      <c r="W719" s="69"/>
      <c r="X719" s="69"/>
      <c r="Y719" s="69"/>
      <c r="Z719" s="69"/>
      <c r="AA719" s="69"/>
      <c r="AB719" s="69"/>
      <c r="AC719" s="69"/>
      <c r="AD719" s="69"/>
      <c r="AE719" s="69"/>
      <c r="AF719" s="69"/>
    </row>
    <row r="720" spans="1:32" ht="15.75" customHeight="1" x14ac:dyDescent="0.2">
      <c r="A720" s="69"/>
      <c r="B720" s="69"/>
      <c r="C720" s="69"/>
      <c r="D720" s="69"/>
      <c r="E720" s="69"/>
      <c r="F720" s="69"/>
      <c r="G720" s="69"/>
      <c r="H720" s="69"/>
      <c r="I720" s="69"/>
      <c r="J720" s="69"/>
      <c r="K720" s="69"/>
      <c r="L720" s="69"/>
      <c r="M720" s="69"/>
      <c r="N720" s="69"/>
      <c r="O720" s="69"/>
      <c r="P720" s="69"/>
      <c r="Q720" s="69"/>
      <c r="R720" s="69"/>
      <c r="S720" s="69"/>
      <c r="T720" s="69"/>
      <c r="U720" s="69"/>
      <c r="V720" s="69"/>
      <c r="W720" s="69"/>
      <c r="X720" s="69"/>
      <c r="Y720" s="69"/>
      <c r="Z720" s="69"/>
      <c r="AA720" s="69"/>
      <c r="AB720" s="69"/>
      <c r="AC720" s="69"/>
      <c r="AD720" s="69"/>
      <c r="AE720" s="69"/>
      <c r="AF720" s="69"/>
    </row>
    <row r="721" spans="1:32" ht="15.75" customHeight="1" x14ac:dyDescent="0.2">
      <c r="A721" s="69"/>
      <c r="B721" s="69"/>
      <c r="C721" s="69"/>
      <c r="D721" s="69"/>
      <c r="E721" s="69"/>
      <c r="F721" s="69"/>
      <c r="G721" s="69"/>
      <c r="H721" s="69"/>
      <c r="I721" s="69"/>
      <c r="J721" s="69"/>
      <c r="K721" s="69"/>
      <c r="L721" s="69"/>
      <c r="M721" s="69"/>
      <c r="N721" s="69"/>
      <c r="O721" s="69"/>
      <c r="P721" s="69"/>
      <c r="Q721" s="69"/>
      <c r="R721" s="69"/>
      <c r="S721" s="69"/>
      <c r="T721" s="69"/>
      <c r="U721" s="69"/>
      <c r="V721" s="69"/>
      <c r="W721" s="69"/>
      <c r="X721" s="69"/>
      <c r="Y721" s="69"/>
      <c r="Z721" s="69"/>
      <c r="AA721" s="69"/>
      <c r="AB721" s="69"/>
      <c r="AC721" s="69"/>
      <c r="AD721" s="69"/>
      <c r="AE721" s="69"/>
      <c r="AF721" s="69"/>
    </row>
    <row r="722" spans="1:32" ht="15.75" customHeight="1" x14ac:dyDescent="0.2">
      <c r="A722" s="69"/>
      <c r="B722" s="69"/>
      <c r="C722" s="69"/>
      <c r="D722" s="69"/>
      <c r="E722" s="69"/>
      <c r="F722" s="69"/>
      <c r="G722" s="69"/>
      <c r="H722" s="69"/>
      <c r="I722" s="69"/>
      <c r="J722" s="69"/>
      <c r="K722" s="69"/>
      <c r="L722" s="69"/>
      <c r="M722" s="69"/>
      <c r="N722" s="69"/>
      <c r="O722" s="69"/>
      <c r="P722" s="69"/>
      <c r="Q722" s="69"/>
      <c r="R722" s="69"/>
      <c r="S722" s="69"/>
      <c r="T722" s="69"/>
      <c r="U722" s="69"/>
      <c r="V722" s="69"/>
      <c r="W722" s="69"/>
      <c r="X722" s="69"/>
      <c r="Y722" s="69"/>
      <c r="Z722" s="69"/>
      <c r="AA722" s="69"/>
      <c r="AB722" s="69"/>
      <c r="AC722" s="69"/>
      <c r="AD722" s="69"/>
      <c r="AE722" s="69"/>
      <c r="AF722" s="69"/>
    </row>
    <row r="723" spans="1:32" ht="15.75" customHeight="1" x14ac:dyDescent="0.2">
      <c r="A723" s="69"/>
      <c r="B723" s="69"/>
      <c r="C723" s="69"/>
      <c r="D723" s="69"/>
      <c r="E723" s="69"/>
      <c r="F723" s="69"/>
      <c r="G723" s="69"/>
      <c r="H723" s="69"/>
      <c r="I723" s="69"/>
      <c r="J723" s="69"/>
      <c r="K723" s="69"/>
      <c r="L723" s="69"/>
      <c r="M723" s="69"/>
      <c r="N723" s="69"/>
      <c r="O723" s="69"/>
      <c r="P723" s="69"/>
      <c r="Q723" s="69"/>
      <c r="R723" s="69"/>
      <c r="S723" s="69"/>
      <c r="T723" s="69"/>
      <c r="U723" s="69"/>
      <c r="V723" s="69"/>
      <c r="W723" s="69"/>
      <c r="X723" s="69"/>
      <c r="Y723" s="69"/>
      <c r="Z723" s="69"/>
      <c r="AA723" s="69"/>
      <c r="AB723" s="69"/>
      <c r="AC723" s="69"/>
      <c r="AD723" s="69"/>
      <c r="AE723" s="69"/>
      <c r="AF723" s="69"/>
    </row>
    <row r="724" spans="1:32" ht="15.75" customHeight="1" x14ac:dyDescent="0.2">
      <c r="A724" s="69"/>
      <c r="B724" s="69"/>
      <c r="C724" s="69"/>
      <c r="D724" s="69"/>
      <c r="E724" s="69"/>
      <c r="F724" s="69"/>
      <c r="G724" s="69"/>
      <c r="H724" s="69"/>
      <c r="I724" s="69"/>
      <c r="J724" s="69"/>
      <c r="K724" s="69"/>
      <c r="L724" s="69"/>
      <c r="M724" s="69"/>
      <c r="N724" s="69"/>
      <c r="O724" s="69"/>
      <c r="P724" s="69"/>
      <c r="Q724" s="69"/>
      <c r="R724" s="69"/>
      <c r="S724" s="69"/>
      <c r="T724" s="69"/>
      <c r="U724" s="69"/>
      <c r="V724" s="69"/>
      <c r="W724" s="69"/>
      <c r="X724" s="69"/>
      <c r="Y724" s="69"/>
      <c r="Z724" s="69"/>
      <c r="AA724" s="69"/>
      <c r="AB724" s="69"/>
      <c r="AC724" s="69"/>
      <c r="AD724" s="69"/>
      <c r="AE724" s="69"/>
      <c r="AF724" s="69"/>
    </row>
    <row r="725" spans="1:32" ht="15.75" customHeight="1" x14ac:dyDescent="0.2">
      <c r="A725" s="69"/>
      <c r="B725" s="69"/>
      <c r="C725" s="69"/>
      <c r="D725" s="69"/>
      <c r="E725" s="69"/>
      <c r="F725" s="69"/>
      <c r="G725" s="69"/>
      <c r="H725" s="69"/>
      <c r="I725" s="69"/>
      <c r="J725" s="69"/>
      <c r="K725" s="69"/>
      <c r="L725" s="69"/>
      <c r="M725" s="69"/>
      <c r="N725" s="69"/>
      <c r="O725" s="69"/>
      <c r="P725" s="69"/>
      <c r="Q725" s="69"/>
      <c r="R725" s="69"/>
      <c r="S725" s="69"/>
      <c r="T725" s="69"/>
      <c r="U725" s="69"/>
      <c r="V725" s="69"/>
      <c r="W725" s="69"/>
      <c r="X725" s="69"/>
      <c r="Y725" s="69"/>
      <c r="Z725" s="69"/>
      <c r="AA725" s="69"/>
      <c r="AB725" s="69"/>
      <c r="AC725" s="69"/>
      <c r="AD725" s="69"/>
      <c r="AE725" s="69"/>
      <c r="AF725" s="69"/>
    </row>
    <row r="726" spans="1:32" ht="15.75" customHeight="1" x14ac:dyDescent="0.2">
      <c r="A726" s="69"/>
      <c r="B726" s="69"/>
      <c r="C726" s="69"/>
      <c r="D726" s="69"/>
      <c r="E726" s="69"/>
      <c r="F726" s="69"/>
      <c r="G726" s="69"/>
      <c r="H726" s="69"/>
      <c r="I726" s="69"/>
      <c r="J726" s="69"/>
      <c r="K726" s="69"/>
      <c r="L726" s="69"/>
      <c r="M726" s="69"/>
      <c r="N726" s="69"/>
      <c r="O726" s="69"/>
      <c r="P726" s="69"/>
      <c r="Q726" s="69"/>
      <c r="R726" s="69"/>
      <c r="S726" s="69"/>
      <c r="T726" s="69"/>
      <c r="U726" s="69"/>
      <c r="V726" s="69"/>
      <c r="W726" s="69"/>
      <c r="X726" s="69"/>
      <c r="Y726" s="69"/>
      <c r="Z726" s="69"/>
      <c r="AA726" s="69"/>
      <c r="AB726" s="69"/>
      <c r="AC726" s="69"/>
      <c r="AD726" s="69"/>
      <c r="AE726" s="69"/>
      <c r="AF726" s="69"/>
    </row>
    <row r="727" spans="1:32" ht="15.75" customHeight="1" x14ac:dyDescent="0.2">
      <c r="A727" s="69"/>
      <c r="B727" s="69"/>
      <c r="C727" s="69"/>
      <c r="D727" s="69"/>
      <c r="E727" s="69"/>
      <c r="F727" s="69"/>
      <c r="G727" s="69"/>
      <c r="H727" s="69"/>
      <c r="I727" s="69"/>
      <c r="J727" s="69"/>
      <c r="K727" s="69"/>
      <c r="L727" s="69"/>
      <c r="M727" s="69"/>
      <c r="N727" s="69"/>
      <c r="O727" s="69"/>
      <c r="P727" s="69"/>
      <c r="Q727" s="69"/>
      <c r="R727" s="69"/>
      <c r="S727" s="69"/>
      <c r="T727" s="69"/>
      <c r="U727" s="69"/>
      <c r="V727" s="69"/>
      <c r="W727" s="69"/>
      <c r="X727" s="69"/>
      <c r="Y727" s="69"/>
      <c r="Z727" s="69"/>
      <c r="AA727" s="69"/>
      <c r="AB727" s="69"/>
      <c r="AC727" s="69"/>
      <c r="AD727" s="69"/>
      <c r="AE727" s="69"/>
      <c r="AF727" s="69"/>
    </row>
    <row r="728" spans="1:32" ht="15.75" customHeight="1" x14ac:dyDescent="0.2">
      <c r="A728" s="69"/>
      <c r="B728" s="69"/>
      <c r="C728" s="69"/>
      <c r="D728" s="69"/>
      <c r="E728" s="69"/>
      <c r="F728" s="69"/>
      <c r="G728" s="69"/>
      <c r="H728" s="69"/>
      <c r="I728" s="69"/>
      <c r="J728" s="69"/>
      <c r="K728" s="69"/>
      <c r="L728" s="69"/>
      <c r="M728" s="69"/>
      <c r="N728" s="69"/>
      <c r="O728" s="69"/>
      <c r="P728" s="69"/>
      <c r="Q728" s="69"/>
      <c r="R728" s="69"/>
      <c r="S728" s="69"/>
      <c r="T728" s="69"/>
      <c r="U728" s="69"/>
      <c r="V728" s="69"/>
      <c r="W728" s="69"/>
      <c r="X728" s="69"/>
      <c r="Y728" s="69"/>
      <c r="Z728" s="69"/>
      <c r="AA728" s="69"/>
      <c r="AB728" s="69"/>
      <c r="AC728" s="69"/>
      <c r="AD728" s="69"/>
      <c r="AE728" s="69"/>
      <c r="AF728" s="69"/>
    </row>
    <row r="729" spans="1:32" ht="15.75" customHeight="1" x14ac:dyDescent="0.2">
      <c r="A729" s="69"/>
      <c r="B729" s="69"/>
      <c r="C729" s="69"/>
      <c r="D729" s="69"/>
      <c r="E729" s="69"/>
      <c r="F729" s="69"/>
      <c r="G729" s="69"/>
      <c r="H729" s="69"/>
      <c r="I729" s="69"/>
      <c r="J729" s="69"/>
      <c r="K729" s="69"/>
      <c r="L729" s="69"/>
      <c r="M729" s="69"/>
      <c r="N729" s="69"/>
      <c r="O729" s="69"/>
      <c r="P729" s="69"/>
      <c r="Q729" s="69"/>
      <c r="R729" s="69"/>
      <c r="S729" s="69"/>
      <c r="T729" s="69"/>
      <c r="U729" s="69"/>
      <c r="V729" s="69"/>
      <c r="W729" s="69"/>
      <c r="X729" s="69"/>
      <c r="Y729" s="69"/>
      <c r="Z729" s="69"/>
      <c r="AA729" s="69"/>
      <c r="AB729" s="69"/>
      <c r="AC729" s="69"/>
      <c r="AD729" s="69"/>
      <c r="AE729" s="69"/>
      <c r="AF729" s="69"/>
    </row>
    <row r="730" spans="1:32" ht="15.75" customHeight="1" x14ac:dyDescent="0.2">
      <c r="A730" s="69"/>
      <c r="B730" s="69"/>
      <c r="C730" s="69"/>
      <c r="D730" s="69"/>
      <c r="E730" s="69"/>
      <c r="F730" s="69"/>
      <c r="G730" s="69"/>
      <c r="H730" s="69"/>
      <c r="I730" s="69"/>
      <c r="J730" s="69"/>
      <c r="K730" s="69"/>
      <c r="L730" s="69"/>
      <c r="M730" s="69"/>
      <c r="N730" s="69"/>
      <c r="O730" s="69"/>
      <c r="P730" s="69"/>
      <c r="Q730" s="69"/>
      <c r="R730" s="69"/>
      <c r="S730" s="69"/>
      <c r="T730" s="69"/>
      <c r="U730" s="69"/>
      <c r="V730" s="69"/>
      <c r="W730" s="69"/>
      <c r="X730" s="69"/>
      <c r="Y730" s="69"/>
      <c r="Z730" s="69"/>
      <c r="AA730" s="69"/>
      <c r="AB730" s="69"/>
      <c r="AC730" s="69"/>
      <c r="AD730" s="69"/>
      <c r="AE730" s="69"/>
      <c r="AF730" s="69"/>
    </row>
    <row r="731" spans="1:32" ht="15.75" customHeight="1" x14ac:dyDescent="0.2">
      <c r="A731" s="69"/>
      <c r="B731" s="69"/>
      <c r="C731" s="69"/>
      <c r="D731" s="69"/>
      <c r="E731" s="69"/>
      <c r="F731" s="69"/>
      <c r="G731" s="69"/>
      <c r="H731" s="69"/>
      <c r="I731" s="69"/>
      <c r="J731" s="69"/>
      <c r="K731" s="69"/>
      <c r="L731" s="69"/>
      <c r="M731" s="69"/>
      <c r="N731" s="69"/>
      <c r="O731" s="69"/>
      <c r="P731" s="69"/>
      <c r="Q731" s="69"/>
      <c r="R731" s="69"/>
      <c r="S731" s="69"/>
      <c r="T731" s="69"/>
      <c r="U731" s="69"/>
      <c r="V731" s="69"/>
      <c r="W731" s="69"/>
      <c r="X731" s="69"/>
      <c r="Y731" s="69"/>
      <c r="Z731" s="69"/>
      <c r="AA731" s="69"/>
      <c r="AB731" s="69"/>
      <c r="AC731" s="69"/>
      <c r="AD731" s="69"/>
      <c r="AE731" s="69"/>
      <c r="AF731" s="69"/>
    </row>
    <row r="732" spans="1:32" ht="15.75" customHeight="1" x14ac:dyDescent="0.2">
      <c r="A732" s="69"/>
      <c r="B732" s="69"/>
      <c r="C732" s="69"/>
      <c r="D732" s="69"/>
      <c r="E732" s="69"/>
      <c r="F732" s="69"/>
      <c r="G732" s="69"/>
      <c r="H732" s="69"/>
      <c r="I732" s="69"/>
      <c r="J732" s="69"/>
      <c r="K732" s="69"/>
      <c r="L732" s="69"/>
      <c r="M732" s="69"/>
      <c r="N732" s="69"/>
      <c r="O732" s="69"/>
      <c r="P732" s="69"/>
      <c r="Q732" s="69"/>
      <c r="R732" s="69"/>
      <c r="S732" s="69"/>
      <c r="T732" s="69"/>
      <c r="U732" s="69"/>
      <c r="V732" s="69"/>
      <c r="W732" s="69"/>
      <c r="X732" s="69"/>
      <c r="Y732" s="69"/>
      <c r="Z732" s="69"/>
      <c r="AA732" s="69"/>
      <c r="AB732" s="69"/>
      <c r="AC732" s="69"/>
      <c r="AD732" s="69"/>
      <c r="AE732" s="69"/>
      <c r="AF732" s="69"/>
    </row>
    <row r="733" spans="1:32" ht="15.75" customHeight="1" x14ac:dyDescent="0.2">
      <c r="A733" s="69"/>
      <c r="B733" s="69"/>
      <c r="C733" s="69"/>
      <c r="D733" s="69"/>
      <c r="E733" s="69"/>
      <c r="F733" s="69"/>
      <c r="G733" s="69"/>
      <c r="H733" s="69"/>
      <c r="I733" s="69"/>
      <c r="J733" s="69"/>
      <c r="K733" s="69"/>
      <c r="L733" s="69"/>
      <c r="M733" s="69"/>
      <c r="N733" s="69"/>
      <c r="O733" s="69"/>
      <c r="P733" s="69"/>
      <c r="Q733" s="69"/>
      <c r="R733" s="69"/>
      <c r="S733" s="69"/>
      <c r="T733" s="69"/>
      <c r="U733" s="69"/>
      <c r="V733" s="69"/>
      <c r="W733" s="69"/>
      <c r="X733" s="69"/>
      <c r="Y733" s="69"/>
      <c r="Z733" s="69"/>
      <c r="AA733" s="69"/>
      <c r="AB733" s="69"/>
      <c r="AC733" s="69"/>
      <c r="AD733" s="69"/>
      <c r="AE733" s="69"/>
      <c r="AF733" s="69"/>
    </row>
    <row r="734" spans="1:32" ht="15.75" customHeight="1" x14ac:dyDescent="0.2">
      <c r="A734" s="69"/>
      <c r="B734" s="69"/>
      <c r="C734" s="69"/>
      <c r="D734" s="69"/>
      <c r="E734" s="69"/>
      <c r="F734" s="69"/>
      <c r="G734" s="69"/>
      <c r="H734" s="69"/>
      <c r="I734" s="69"/>
      <c r="J734" s="69"/>
      <c r="K734" s="69"/>
      <c r="L734" s="69"/>
      <c r="M734" s="69"/>
      <c r="N734" s="69"/>
      <c r="O734" s="69"/>
      <c r="P734" s="69"/>
      <c r="Q734" s="69"/>
      <c r="R734" s="69"/>
      <c r="S734" s="69"/>
      <c r="T734" s="69"/>
      <c r="U734" s="69"/>
      <c r="V734" s="69"/>
      <c r="W734" s="69"/>
      <c r="X734" s="69"/>
      <c r="Y734" s="69"/>
      <c r="Z734" s="69"/>
      <c r="AA734" s="69"/>
      <c r="AB734" s="69"/>
      <c r="AC734" s="69"/>
      <c r="AD734" s="69"/>
      <c r="AE734" s="69"/>
      <c r="AF734" s="69"/>
    </row>
    <row r="735" spans="1:32" ht="15.75" customHeight="1" x14ac:dyDescent="0.2">
      <c r="A735" s="69"/>
      <c r="B735" s="69"/>
      <c r="C735" s="69"/>
      <c r="D735" s="69"/>
      <c r="E735" s="69"/>
      <c r="F735" s="69"/>
      <c r="G735" s="69"/>
      <c r="H735" s="69"/>
      <c r="I735" s="69"/>
      <c r="J735" s="69"/>
      <c r="K735" s="69"/>
      <c r="L735" s="69"/>
      <c r="M735" s="69"/>
      <c r="N735" s="69"/>
      <c r="O735" s="69"/>
      <c r="P735" s="69"/>
      <c r="Q735" s="69"/>
      <c r="R735" s="69"/>
      <c r="S735" s="69"/>
      <c r="T735" s="69"/>
      <c r="U735" s="69"/>
      <c r="V735" s="69"/>
      <c r="W735" s="69"/>
      <c r="X735" s="69"/>
      <c r="Y735" s="69"/>
      <c r="Z735" s="69"/>
      <c r="AA735" s="69"/>
      <c r="AB735" s="69"/>
      <c r="AC735" s="69"/>
      <c r="AD735" s="69"/>
      <c r="AE735" s="69"/>
      <c r="AF735" s="69"/>
    </row>
    <row r="736" spans="1:32" ht="15.75" customHeight="1" x14ac:dyDescent="0.2">
      <c r="A736" s="69"/>
      <c r="B736" s="69"/>
      <c r="C736" s="69"/>
      <c r="D736" s="69"/>
      <c r="E736" s="69"/>
      <c r="F736" s="69"/>
      <c r="G736" s="69"/>
      <c r="H736" s="69"/>
      <c r="I736" s="69"/>
      <c r="J736" s="69"/>
      <c r="K736" s="69"/>
      <c r="L736" s="69"/>
      <c r="M736" s="69"/>
      <c r="N736" s="69"/>
      <c r="O736" s="69"/>
      <c r="P736" s="69"/>
      <c r="Q736" s="69"/>
      <c r="R736" s="69"/>
      <c r="S736" s="69"/>
      <c r="T736" s="69"/>
      <c r="U736" s="69"/>
      <c r="V736" s="69"/>
      <c r="W736" s="69"/>
      <c r="X736" s="69"/>
      <c r="Y736" s="69"/>
      <c r="Z736" s="69"/>
      <c r="AA736" s="69"/>
      <c r="AB736" s="69"/>
      <c r="AC736" s="69"/>
      <c r="AD736" s="69"/>
      <c r="AE736" s="69"/>
      <c r="AF736" s="69"/>
    </row>
    <row r="737" spans="1:32" ht="15.75" customHeight="1" x14ac:dyDescent="0.2">
      <c r="A737" s="69"/>
      <c r="B737" s="69"/>
      <c r="C737" s="69"/>
      <c r="D737" s="69"/>
      <c r="E737" s="69"/>
      <c r="F737" s="69"/>
      <c r="G737" s="69"/>
      <c r="H737" s="69"/>
      <c r="I737" s="69"/>
      <c r="J737" s="69"/>
      <c r="K737" s="69"/>
      <c r="L737" s="69"/>
      <c r="M737" s="69"/>
      <c r="N737" s="69"/>
      <c r="O737" s="69"/>
      <c r="P737" s="69"/>
      <c r="Q737" s="69"/>
      <c r="R737" s="69"/>
      <c r="S737" s="69"/>
      <c r="T737" s="69"/>
      <c r="U737" s="69"/>
      <c r="V737" s="69"/>
      <c r="W737" s="69"/>
      <c r="X737" s="69"/>
      <c r="Y737" s="69"/>
      <c r="Z737" s="69"/>
      <c r="AA737" s="69"/>
      <c r="AB737" s="69"/>
      <c r="AC737" s="69"/>
      <c r="AD737" s="69"/>
      <c r="AE737" s="69"/>
      <c r="AF737" s="69"/>
    </row>
    <row r="738" spans="1:32" ht="15.75" customHeight="1" x14ac:dyDescent="0.2">
      <c r="A738" s="69"/>
      <c r="B738" s="69"/>
      <c r="C738" s="69"/>
      <c r="D738" s="69"/>
      <c r="E738" s="69"/>
      <c r="F738" s="69"/>
      <c r="G738" s="69"/>
      <c r="H738" s="69"/>
      <c r="I738" s="69"/>
      <c r="J738" s="69"/>
      <c r="K738" s="69"/>
      <c r="L738" s="69"/>
      <c r="M738" s="69"/>
      <c r="N738" s="69"/>
      <c r="O738" s="69"/>
      <c r="P738" s="69"/>
      <c r="Q738" s="69"/>
      <c r="R738" s="69"/>
      <c r="S738" s="69"/>
      <c r="T738" s="69"/>
      <c r="U738" s="69"/>
      <c r="V738" s="69"/>
      <c r="W738" s="69"/>
      <c r="X738" s="69"/>
      <c r="Y738" s="69"/>
      <c r="Z738" s="69"/>
      <c r="AA738" s="69"/>
      <c r="AB738" s="69"/>
      <c r="AC738" s="69"/>
      <c r="AD738" s="69"/>
      <c r="AE738" s="69"/>
      <c r="AF738" s="69"/>
    </row>
    <row r="739" spans="1:32" ht="15.75" customHeight="1" x14ac:dyDescent="0.2">
      <c r="A739" s="69"/>
      <c r="B739" s="69"/>
      <c r="C739" s="69"/>
      <c r="D739" s="69"/>
      <c r="E739" s="69"/>
      <c r="F739" s="69"/>
      <c r="G739" s="69"/>
      <c r="H739" s="69"/>
      <c r="I739" s="69"/>
      <c r="J739" s="69"/>
      <c r="K739" s="69"/>
      <c r="L739" s="69"/>
      <c r="M739" s="69"/>
      <c r="N739" s="69"/>
      <c r="O739" s="69"/>
      <c r="P739" s="69"/>
      <c r="Q739" s="69"/>
      <c r="R739" s="69"/>
      <c r="S739" s="69"/>
      <c r="T739" s="69"/>
      <c r="U739" s="69"/>
      <c r="V739" s="69"/>
      <c r="W739" s="69"/>
      <c r="X739" s="69"/>
      <c r="Y739" s="69"/>
      <c r="Z739" s="69"/>
      <c r="AA739" s="69"/>
      <c r="AB739" s="69"/>
      <c r="AC739" s="69"/>
      <c r="AD739" s="69"/>
      <c r="AE739" s="69"/>
      <c r="AF739" s="69"/>
    </row>
    <row r="740" spans="1:32" ht="15.75" customHeight="1" x14ac:dyDescent="0.2">
      <c r="A740" s="69"/>
      <c r="B740" s="69"/>
      <c r="C740" s="69"/>
      <c r="D740" s="69"/>
      <c r="E740" s="69"/>
      <c r="F740" s="69"/>
      <c r="G740" s="69"/>
      <c r="H740" s="69"/>
      <c r="I740" s="69"/>
      <c r="J740" s="69"/>
      <c r="K740" s="69"/>
      <c r="L740" s="69"/>
      <c r="M740" s="69"/>
      <c r="N740" s="69"/>
      <c r="O740" s="69"/>
      <c r="P740" s="69"/>
      <c r="Q740" s="69"/>
      <c r="R740" s="69"/>
      <c r="S740" s="69"/>
      <c r="T740" s="69"/>
      <c r="U740" s="69"/>
      <c r="V740" s="69"/>
      <c r="W740" s="69"/>
      <c r="X740" s="69"/>
      <c r="Y740" s="69"/>
      <c r="Z740" s="69"/>
      <c r="AA740" s="69"/>
      <c r="AB740" s="69"/>
      <c r="AC740" s="69"/>
      <c r="AD740" s="69"/>
      <c r="AE740" s="69"/>
      <c r="AF740" s="69"/>
    </row>
    <row r="741" spans="1:32" ht="15.75" customHeight="1" x14ac:dyDescent="0.2">
      <c r="A741" s="69"/>
      <c r="B741" s="69"/>
      <c r="C741" s="69"/>
      <c r="D741" s="69"/>
      <c r="E741" s="69"/>
      <c r="F741" s="69"/>
      <c r="G741" s="69"/>
      <c r="H741" s="69"/>
      <c r="I741" s="69"/>
      <c r="J741" s="69"/>
      <c r="K741" s="69"/>
      <c r="L741" s="69"/>
      <c r="M741" s="69"/>
      <c r="N741" s="69"/>
      <c r="O741" s="69"/>
      <c r="P741" s="69"/>
      <c r="Q741" s="69"/>
      <c r="R741" s="69"/>
      <c r="S741" s="69"/>
      <c r="T741" s="69"/>
      <c r="U741" s="69"/>
      <c r="V741" s="69"/>
      <c r="W741" s="69"/>
      <c r="X741" s="69"/>
      <c r="Y741" s="69"/>
      <c r="Z741" s="69"/>
      <c r="AA741" s="69"/>
      <c r="AB741" s="69"/>
      <c r="AC741" s="69"/>
      <c r="AD741" s="69"/>
      <c r="AE741" s="69"/>
      <c r="AF741" s="69"/>
    </row>
    <row r="742" spans="1:32" ht="15.75" customHeight="1" x14ac:dyDescent="0.2">
      <c r="A742" s="69"/>
      <c r="B742" s="69"/>
      <c r="C742" s="69"/>
      <c r="D742" s="69"/>
      <c r="E742" s="69"/>
      <c r="F742" s="69"/>
      <c r="G742" s="69"/>
      <c r="H742" s="69"/>
      <c r="I742" s="69"/>
      <c r="J742" s="69"/>
      <c r="K742" s="69"/>
      <c r="L742" s="69"/>
      <c r="M742" s="69"/>
      <c r="N742" s="69"/>
      <c r="O742" s="69"/>
      <c r="P742" s="69"/>
      <c r="Q742" s="69"/>
      <c r="R742" s="69"/>
      <c r="S742" s="69"/>
      <c r="T742" s="69"/>
      <c r="U742" s="69"/>
      <c r="V742" s="69"/>
      <c r="W742" s="69"/>
      <c r="X742" s="69"/>
      <c r="Y742" s="69"/>
      <c r="Z742" s="69"/>
      <c r="AA742" s="69"/>
      <c r="AB742" s="69"/>
      <c r="AC742" s="69"/>
      <c r="AD742" s="69"/>
      <c r="AE742" s="69"/>
      <c r="AF742" s="69"/>
    </row>
    <row r="743" spans="1:32" ht="15.75" customHeight="1" x14ac:dyDescent="0.2">
      <c r="A743" s="69"/>
      <c r="B743" s="69"/>
      <c r="C743" s="69"/>
      <c r="D743" s="69"/>
      <c r="E743" s="69"/>
      <c r="F743" s="69"/>
      <c r="G743" s="69"/>
      <c r="H743" s="69"/>
      <c r="I743" s="69"/>
      <c r="J743" s="69"/>
      <c r="K743" s="69"/>
      <c r="L743" s="69"/>
      <c r="M743" s="69"/>
      <c r="N743" s="69"/>
      <c r="O743" s="69"/>
      <c r="P743" s="69"/>
      <c r="Q743" s="69"/>
      <c r="R743" s="69"/>
      <c r="S743" s="69"/>
      <c r="T743" s="69"/>
      <c r="U743" s="69"/>
      <c r="V743" s="69"/>
      <c r="W743" s="69"/>
      <c r="X743" s="69"/>
      <c r="Y743" s="69"/>
      <c r="Z743" s="69"/>
      <c r="AA743" s="69"/>
      <c r="AB743" s="69"/>
      <c r="AC743" s="69"/>
      <c r="AD743" s="69"/>
      <c r="AE743" s="69"/>
      <c r="AF743" s="69"/>
    </row>
    <row r="744" spans="1:32" ht="15.75" customHeight="1" x14ac:dyDescent="0.2">
      <c r="A744" s="69"/>
      <c r="B744" s="69"/>
      <c r="C744" s="69"/>
      <c r="D744" s="69"/>
      <c r="E744" s="69"/>
      <c r="F744" s="69"/>
      <c r="G744" s="69"/>
      <c r="H744" s="69"/>
      <c r="I744" s="69"/>
      <c r="J744" s="69"/>
      <c r="K744" s="69"/>
      <c r="L744" s="69"/>
      <c r="M744" s="69"/>
      <c r="N744" s="69"/>
      <c r="O744" s="69"/>
      <c r="P744" s="69"/>
      <c r="Q744" s="69"/>
      <c r="R744" s="69"/>
      <c r="S744" s="69"/>
      <c r="T744" s="69"/>
      <c r="U744" s="69"/>
      <c r="V744" s="69"/>
      <c r="W744" s="69"/>
      <c r="X744" s="69"/>
      <c r="Y744" s="69"/>
      <c r="Z744" s="69"/>
      <c r="AA744" s="69"/>
      <c r="AB744" s="69"/>
      <c r="AC744" s="69"/>
      <c r="AD744" s="69"/>
      <c r="AE744" s="69"/>
      <c r="AF744" s="69"/>
    </row>
    <row r="745" spans="1:32" ht="15.75" customHeight="1" x14ac:dyDescent="0.2">
      <c r="A745" s="69"/>
      <c r="B745" s="69"/>
      <c r="C745" s="69"/>
      <c r="D745" s="69"/>
      <c r="E745" s="69"/>
      <c r="F745" s="69"/>
      <c r="G745" s="69"/>
      <c r="H745" s="69"/>
      <c r="I745" s="69"/>
      <c r="J745" s="69"/>
      <c r="K745" s="69"/>
      <c r="L745" s="69"/>
      <c r="M745" s="69"/>
      <c r="N745" s="69"/>
      <c r="O745" s="69"/>
      <c r="P745" s="69"/>
      <c r="Q745" s="69"/>
      <c r="R745" s="69"/>
      <c r="S745" s="69"/>
      <c r="T745" s="69"/>
      <c r="U745" s="69"/>
      <c r="V745" s="69"/>
      <c r="W745" s="69"/>
      <c r="X745" s="69"/>
      <c r="Y745" s="69"/>
      <c r="Z745" s="69"/>
      <c r="AA745" s="69"/>
      <c r="AB745" s="69"/>
      <c r="AC745" s="69"/>
      <c r="AD745" s="69"/>
      <c r="AE745" s="69"/>
      <c r="AF745" s="69"/>
    </row>
    <row r="746" spans="1:32" ht="15.75" customHeight="1" x14ac:dyDescent="0.2">
      <c r="A746" s="69"/>
      <c r="B746" s="69"/>
      <c r="C746" s="69"/>
      <c r="D746" s="69"/>
      <c r="E746" s="69"/>
      <c r="F746" s="69"/>
      <c r="G746" s="69"/>
      <c r="H746" s="69"/>
      <c r="I746" s="69"/>
      <c r="J746" s="69"/>
      <c r="K746" s="69"/>
      <c r="L746" s="69"/>
      <c r="M746" s="69"/>
      <c r="N746" s="69"/>
      <c r="O746" s="69"/>
      <c r="P746" s="69"/>
      <c r="Q746" s="69"/>
      <c r="R746" s="69"/>
      <c r="S746" s="69"/>
      <c r="T746" s="69"/>
      <c r="U746" s="69"/>
      <c r="V746" s="69"/>
      <c r="W746" s="69"/>
      <c r="X746" s="69"/>
      <c r="Y746" s="69"/>
      <c r="Z746" s="69"/>
      <c r="AA746" s="69"/>
      <c r="AB746" s="69"/>
      <c r="AC746" s="69"/>
      <c r="AD746" s="69"/>
      <c r="AE746" s="69"/>
      <c r="AF746" s="69"/>
    </row>
    <row r="747" spans="1:32" ht="15.75" customHeight="1" x14ac:dyDescent="0.2">
      <c r="A747" s="69"/>
      <c r="B747" s="69"/>
      <c r="C747" s="69"/>
      <c r="D747" s="69"/>
      <c r="E747" s="69"/>
      <c r="F747" s="69"/>
      <c r="G747" s="69"/>
      <c r="H747" s="69"/>
      <c r="I747" s="69"/>
      <c r="J747" s="69"/>
      <c r="K747" s="69"/>
      <c r="L747" s="69"/>
      <c r="M747" s="69"/>
      <c r="N747" s="69"/>
      <c r="O747" s="69"/>
      <c r="P747" s="69"/>
      <c r="Q747" s="69"/>
      <c r="R747" s="69"/>
      <c r="S747" s="69"/>
      <c r="T747" s="69"/>
      <c r="U747" s="69"/>
      <c r="V747" s="69"/>
      <c r="W747" s="69"/>
      <c r="X747" s="69"/>
      <c r="Y747" s="69"/>
      <c r="Z747" s="69"/>
      <c r="AA747" s="69"/>
      <c r="AB747" s="69"/>
      <c r="AC747" s="69"/>
      <c r="AD747" s="69"/>
      <c r="AE747" s="69"/>
      <c r="AF747" s="69"/>
    </row>
    <row r="748" spans="1:32" ht="15.75" customHeight="1" x14ac:dyDescent="0.2">
      <c r="A748" s="69"/>
      <c r="B748" s="69"/>
      <c r="C748" s="69"/>
      <c r="D748" s="69"/>
      <c r="E748" s="69"/>
      <c r="F748" s="69"/>
      <c r="G748" s="69"/>
      <c r="H748" s="69"/>
      <c r="I748" s="69"/>
      <c r="J748" s="69"/>
      <c r="K748" s="69"/>
      <c r="L748" s="69"/>
      <c r="M748" s="69"/>
      <c r="N748" s="69"/>
      <c r="O748" s="69"/>
      <c r="P748" s="69"/>
      <c r="Q748" s="69"/>
      <c r="R748" s="69"/>
      <c r="S748" s="69"/>
      <c r="T748" s="69"/>
      <c r="U748" s="69"/>
      <c r="V748" s="69"/>
      <c r="W748" s="69"/>
      <c r="X748" s="69"/>
      <c r="Y748" s="69"/>
      <c r="Z748" s="69"/>
      <c r="AA748" s="69"/>
      <c r="AB748" s="69"/>
      <c r="AC748" s="69"/>
      <c r="AD748" s="69"/>
      <c r="AE748" s="69"/>
      <c r="AF748" s="69"/>
    </row>
    <row r="749" spans="1:32" ht="15.75" customHeight="1" x14ac:dyDescent="0.2">
      <c r="A749" s="69"/>
      <c r="B749" s="69"/>
      <c r="C749" s="69"/>
      <c r="D749" s="69"/>
      <c r="E749" s="69"/>
      <c r="F749" s="69"/>
      <c r="G749" s="69"/>
      <c r="H749" s="69"/>
      <c r="I749" s="69"/>
      <c r="J749" s="69"/>
      <c r="K749" s="69"/>
      <c r="L749" s="69"/>
      <c r="M749" s="69"/>
      <c r="N749" s="69"/>
      <c r="O749" s="69"/>
      <c r="P749" s="69"/>
      <c r="Q749" s="69"/>
      <c r="R749" s="69"/>
      <c r="S749" s="69"/>
      <c r="T749" s="69"/>
      <c r="U749" s="69"/>
      <c r="V749" s="69"/>
      <c r="W749" s="69"/>
      <c r="X749" s="69"/>
      <c r="Y749" s="69"/>
      <c r="Z749" s="69"/>
      <c r="AA749" s="69"/>
      <c r="AB749" s="69"/>
      <c r="AC749" s="69"/>
      <c r="AD749" s="69"/>
      <c r="AE749" s="69"/>
      <c r="AF749" s="69"/>
    </row>
    <row r="750" spans="1:32" ht="15.75" customHeight="1" x14ac:dyDescent="0.2">
      <c r="A750" s="69"/>
      <c r="B750" s="69"/>
      <c r="C750" s="69"/>
      <c r="D750" s="69"/>
      <c r="E750" s="69"/>
      <c r="F750" s="69"/>
      <c r="G750" s="69"/>
      <c r="H750" s="69"/>
      <c r="I750" s="69"/>
      <c r="J750" s="69"/>
      <c r="K750" s="69"/>
      <c r="L750" s="69"/>
      <c r="M750" s="69"/>
      <c r="N750" s="69"/>
      <c r="O750" s="69"/>
      <c r="P750" s="69"/>
      <c r="Q750" s="69"/>
      <c r="R750" s="69"/>
      <c r="S750" s="69"/>
      <c r="T750" s="69"/>
      <c r="U750" s="69"/>
      <c r="V750" s="69"/>
      <c r="W750" s="69"/>
      <c r="X750" s="69"/>
      <c r="Y750" s="69"/>
      <c r="Z750" s="69"/>
      <c r="AA750" s="69"/>
      <c r="AB750" s="69"/>
      <c r="AC750" s="69"/>
      <c r="AD750" s="69"/>
      <c r="AE750" s="69"/>
      <c r="AF750" s="69"/>
    </row>
    <row r="751" spans="1:32" ht="15.75" customHeight="1" x14ac:dyDescent="0.2">
      <c r="A751" s="69"/>
      <c r="B751" s="69"/>
      <c r="C751" s="69"/>
      <c r="D751" s="69"/>
      <c r="E751" s="69"/>
      <c r="F751" s="69"/>
      <c r="G751" s="69"/>
      <c r="H751" s="69"/>
      <c r="I751" s="69"/>
      <c r="J751" s="69"/>
      <c r="K751" s="69"/>
      <c r="L751" s="69"/>
      <c r="M751" s="69"/>
      <c r="N751" s="69"/>
      <c r="O751" s="69"/>
      <c r="P751" s="69"/>
      <c r="Q751" s="69"/>
      <c r="R751" s="69"/>
      <c r="S751" s="69"/>
      <c r="T751" s="69"/>
      <c r="U751" s="69"/>
      <c r="V751" s="69"/>
      <c r="W751" s="69"/>
      <c r="X751" s="69"/>
      <c r="Y751" s="69"/>
      <c r="Z751" s="69"/>
      <c r="AA751" s="69"/>
      <c r="AB751" s="69"/>
      <c r="AC751" s="69"/>
      <c r="AD751" s="69"/>
      <c r="AE751" s="69"/>
      <c r="AF751" s="69"/>
    </row>
    <row r="752" spans="1:32" ht="15.75" customHeight="1" x14ac:dyDescent="0.2">
      <c r="A752" s="69"/>
      <c r="B752" s="69"/>
      <c r="C752" s="69"/>
      <c r="D752" s="69"/>
      <c r="E752" s="69"/>
      <c r="F752" s="69"/>
      <c r="G752" s="69"/>
      <c r="H752" s="69"/>
      <c r="I752" s="69"/>
      <c r="J752" s="69"/>
      <c r="K752" s="69"/>
      <c r="L752" s="69"/>
      <c r="M752" s="69"/>
      <c r="N752" s="69"/>
      <c r="O752" s="69"/>
      <c r="P752" s="69"/>
      <c r="Q752" s="69"/>
      <c r="R752" s="69"/>
      <c r="S752" s="69"/>
      <c r="T752" s="69"/>
      <c r="U752" s="69"/>
      <c r="V752" s="69"/>
      <c r="W752" s="69"/>
      <c r="X752" s="69"/>
      <c r="Y752" s="69"/>
      <c r="Z752" s="69"/>
      <c r="AA752" s="69"/>
      <c r="AB752" s="69"/>
      <c r="AC752" s="69"/>
      <c r="AD752" s="69"/>
      <c r="AE752" s="69"/>
      <c r="AF752" s="69"/>
    </row>
    <row r="753" spans="1:32" ht="15.75" customHeight="1" x14ac:dyDescent="0.2">
      <c r="A753" s="69"/>
      <c r="B753" s="69"/>
      <c r="C753" s="69"/>
      <c r="D753" s="69"/>
      <c r="E753" s="69"/>
      <c r="F753" s="69"/>
      <c r="G753" s="69"/>
      <c r="H753" s="69"/>
      <c r="I753" s="69"/>
      <c r="J753" s="69"/>
      <c r="K753" s="69"/>
      <c r="L753" s="69"/>
      <c r="M753" s="69"/>
      <c r="N753" s="69"/>
      <c r="O753" s="69"/>
      <c r="P753" s="69"/>
      <c r="Q753" s="69"/>
      <c r="R753" s="69"/>
      <c r="S753" s="69"/>
      <c r="T753" s="69"/>
      <c r="U753" s="69"/>
      <c r="V753" s="69"/>
      <c r="W753" s="69"/>
      <c r="X753" s="69"/>
      <c r="Y753" s="69"/>
      <c r="Z753" s="69"/>
      <c r="AA753" s="69"/>
      <c r="AB753" s="69"/>
      <c r="AC753" s="69"/>
      <c r="AD753" s="69"/>
      <c r="AE753" s="69"/>
      <c r="AF753" s="69"/>
    </row>
    <row r="754" spans="1:32" ht="15.75" customHeight="1" x14ac:dyDescent="0.2">
      <c r="A754" s="69"/>
      <c r="B754" s="69"/>
      <c r="C754" s="69"/>
      <c r="D754" s="69"/>
      <c r="E754" s="69"/>
      <c r="F754" s="69"/>
      <c r="G754" s="69"/>
      <c r="H754" s="69"/>
      <c r="I754" s="69"/>
      <c r="J754" s="69"/>
      <c r="K754" s="69"/>
      <c r="L754" s="69"/>
      <c r="M754" s="69"/>
      <c r="N754" s="69"/>
      <c r="O754" s="69"/>
      <c r="P754" s="69"/>
      <c r="Q754" s="69"/>
      <c r="R754" s="69"/>
      <c r="S754" s="69"/>
      <c r="T754" s="69"/>
      <c r="U754" s="69"/>
      <c r="V754" s="69"/>
      <c r="W754" s="69"/>
      <c r="X754" s="69"/>
      <c r="Y754" s="69"/>
      <c r="Z754" s="69"/>
      <c r="AA754" s="69"/>
      <c r="AB754" s="69"/>
      <c r="AC754" s="69"/>
      <c r="AD754" s="69"/>
      <c r="AE754" s="69"/>
      <c r="AF754" s="69"/>
    </row>
    <row r="755" spans="1:32" ht="15.75" customHeight="1" x14ac:dyDescent="0.2">
      <c r="A755" s="69"/>
      <c r="B755" s="69"/>
      <c r="C755" s="69"/>
      <c r="D755" s="69"/>
      <c r="E755" s="69"/>
      <c r="F755" s="69"/>
      <c r="G755" s="69"/>
      <c r="H755" s="69"/>
      <c r="I755" s="69"/>
      <c r="J755" s="69"/>
      <c r="K755" s="69"/>
      <c r="L755" s="69"/>
      <c r="M755" s="69"/>
      <c r="N755" s="69"/>
      <c r="O755" s="69"/>
      <c r="P755" s="69"/>
      <c r="Q755" s="69"/>
      <c r="R755" s="69"/>
      <c r="S755" s="69"/>
      <c r="T755" s="69"/>
      <c r="U755" s="69"/>
      <c r="V755" s="69"/>
      <c r="W755" s="69"/>
      <c r="X755" s="69"/>
      <c r="Y755" s="69"/>
      <c r="Z755" s="69"/>
      <c r="AA755" s="69"/>
      <c r="AB755" s="69"/>
      <c r="AC755" s="69"/>
      <c r="AD755" s="69"/>
      <c r="AE755" s="69"/>
      <c r="AF755" s="69"/>
    </row>
    <row r="756" spans="1:32" ht="15.75" customHeight="1" x14ac:dyDescent="0.2">
      <c r="A756" s="69"/>
      <c r="B756" s="69"/>
      <c r="C756" s="69"/>
      <c r="D756" s="69"/>
      <c r="E756" s="69"/>
      <c r="F756" s="69"/>
      <c r="G756" s="69"/>
      <c r="H756" s="69"/>
      <c r="I756" s="69"/>
      <c r="J756" s="69"/>
      <c r="K756" s="69"/>
      <c r="L756" s="69"/>
      <c r="M756" s="69"/>
      <c r="N756" s="69"/>
      <c r="O756" s="69"/>
      <c r="P756" s="69"/>
      <c r="Q756" s="69"/>
      <c r="R756" s="69"/>
      <c r="S756" s="69"/>
      <c r="T756" s="69"/>
      <c r="U756" s="69"/>
      <c r="V756" s="69"/>
      <c r="W756" s="69"/>
      <c r="X756" s="69"/>
      <c r="Y756" s="69"/>
      <c r="Z756" s="69"/>
      <c r="AA756" s="69"/>
      <c r="AB756" s="69"/>
      <c r="AC756" s="69"/>
      <c r="AD756" s="69"/>
      <c r="AE756" s="69"/>
      <c r="AF756" s="69"/>
    </row>
    <row r="757" spans="1:32" ht="15.75" customHeight="1" x14ac:dyDescent="0.2">
      <c r="A757" s="69"/>
      <c r="B757" s="69"/>
      <c r="C757" s="69"/>
      <c r="D757" s="69"/>
      <c r="E757" s="69"/>
      <c r="F757" s="69"/>
      <c r="G757" s="69"/>
      <c r="H757" s="69"/>
      <c r="I757" s="69"/>
      <c r="J757" s="69"/>
      <c r="K757" s="69"/>
      <c r="L757" s="69"/>
      <c r="M757" s="69"/>
      <c r="N757" s="69"/>
      <c r="O757" s="69"/>
      <c r="P757" s="69"/>
      <c r="Q757" s="69"/>
      <c r="R757" s="69"/>
      <c r="S757" s="69"/>
      <c r="T757" s="69"/>
      <c r="U757" s="69"/>
      <c r="V757" s="69"/>
      <c r="W757" s="69"/>
      <c r="X757" s="69"/>
      <c r="Y757" s="69"/>
      <c r="Z757" s="69"/>
      <c r="AA757" s="69"/>
      <c r="AB757" s="69"/>
      <c r="AC757" s="69"/>
      <c r="AD757" s="69"/>
      <c r="AE757" s="69"/>
      <c r="AF757" s="69"/>
    </row>
    <row r="758" spans="1:32" ht="15.75" customHeight="1" x14ac:dyDescent="0.2">
      <c r="A758" s="69"/>
      <c r="B758" s="69"/>
      <c r="C758" s="69"/>
      <c r="D758" s="69"/>
      <c r="E758" s="69"/>
      <c r="F758" s="69"/>
      <c r="G758" s="69"/>
      <c r="H758" s="69"/>
      <c r="I758" s="69"/>
      <c r="J758" s="69"/>
      <c r="K758" s="69"/>
      <c r="L758" s="69"/>
      <c r="M758" s="69"/>
      <c r="N758" s="69"/>
      <c r="O758" s="69"/>
      <c r="P758" s="69"/>
      <c r="Q758" s="69"/>
      <c r="R758" s="69"/>
      <c r="S758" s="69"/>
      <c r="T758" s="69"/>
      <c r="U758" s="69"/>
      <c r="V758" s="69"/>
      <c r="W758" s="69"/>
      <c r="X758" s="69"/>
      <c r="Y758" s="69"/>
      <c r="Z758" s="69"/>
      <c r="AA758" s="69"/>
      <c r="AB758" s="69"/>
      <c r="AC758" s="69"/>
      <c r="AD758" s="69"/>
      <c r="AE758" s="69"/>
      <c r="AF758" s="69"/>
    </row>
    <row r="759" spans="1:32" ht="15.75" customHeight="1" x14ac:dyDescent="0.2">
      <c r="A759" s="69"/>
      <c r="B759" s="69"/>
      <c r="C759" s="69"/>
      <c r="D759" s="69"/>
      <c r="E759" s="69"/>
      <c r="F759" s="69"/>
      <c r="G759" s="69"/>
      <c r="H759" s="69"/>
      <c r="I759" s="69"/>
      <c r="J759" s="69"/>
      <c r="K759" s="69"/>
      <c r="L759" s="69"/>
      <c r="M759" s="69"/>
      <c r="N759" s="69"/>
      <c r="O759" s="69"/>
      <c r="P759" s="69"/>
      <c r="Q759" s="69"/>
      <c r="R759" s="69"/>
      <c r="S759" s="69"/>
      <c r="T759" s="69"/>
      <c r="U759" s="69"/>
      <c r="V759" s="69"/>
      <c r="W759" s="69"/>
      <c r="X759" s="69"/>
      <c r="Y759" s="69"/>
      <c r="Z759" s="69"/>
      <c r="AA759" s="69"/>
      <c r="AB759" s="69"/>
      <c r="AC759" s="69"/>
      <c r="AD759" s="69"/>
      <c r="AE759" s="69"/>
      <c r="AF759" s="69"/>
    </row>
    <row r="760" spans="1:32" ht="15.75" customHeight="1" x14ac:dyDescent="0.2">
      <c r="A760" s="69"/>
      <c r="B760" s="69"/>
      <c r="C760" s="69"/>
      <c r="D760" s="69"/>
      <c r="E760" s="69"/>
      <c r="F760" s="69"/>
      <c r="G760" s="69"/>
      <c r="H760" s="69"/>
      <c r="I760" s="69"/>
      <c r="J760" s="69"/>
      <c r="K760" s="69"/>
      <c r="L760" s="69"/>
      <c r="M760" s="69"/>
      <c r="N760" s="69"/>
      <c r="O760" s="69"/>
      <c r="P760" s="69"/>
      <c r="Q760" s="69"/>
      <c r="R760" s="69"/>
      <c r="S760" s="69"/>
      <c r="T760" s="69"/>
      <c r="U760" s="69"/>
      <c r="V760" s="69"/>
      <c r="W760" s="69"/>
      <c r="X760" s="69"/>
      <c r="Y760" s="69"/>
      <c r="Z760" s="69"/>
      <c r="AA760" s="69"/>
      <c r="AB760" s="69"/>
      <c r="AC760" s="69"/>
      <c r="AD760" s="69"/>
      <c r="AE760" s="69"/>
      <c r="AF760" s="69"/>
    </row>
    <row r="761" spans="1:32" ht="15.75" customHeight="1" x14ac:dyDescent="0.2">
      <c r="A761" s="69"/>
      <c r="B761" s="69"/>
      <c r="C761" s="69"/>
      <c r="D761" s="69"/>
      <c r="E761" s="69"/>
      <c r="F761" s="69"/>
      <c r="G761" s="69"/>
      <c r="H761" s="69"/>
      <c r="I761" s="69"/>
      <c r="J761" s="69"/>
      <c r="K761" s="69"/>
      <c r="L761" s="69"/>
      <c r="M761" s="69"/>
      <c r="N761" s="69"/>
      <c r="O761" s="69"/>
      <c r="P761" s="69"/>
      <c r="Q761" s="69"/>
      <c r="R761" s="69"/>
      <c r="S761" s="69"/>
      <c r="T761" s="69"/>
      <c r="U761" s="69"/>
      <c r="V761" s="69"/>
      <c r="W761" s="69"/>
      <c r="X761" s="69"/>
      <c r="Y761" s="69"/>
      <c r="Z761" s="69"/>
      <c r="AA761" s="69"/>
      <c r="AB761" s="69"/>
      <c r="AC761" s="69"/>
      <c r="AD761" s="69"/>
      <c r="AE761" s="69"/>
      <c r="AF761" s="69"/>
    </row>
    <row r="762" spans="1:32" ht="15.75" customHeight="1" x14ac:dyDescent="0.2">
      <c r="A762" s="69"/>
      <c r="B762" s="69"/>
      <c r="C762" s="69"/>
      <c r="D762" s="69"/>
      <c r="E762" s="69"/>
      <c r="F762" s="69"/>
      <c r="G762" s="69"/>
      <c r="H762" s="69"/>
      <c r="I762" s="69"/>
      <c r="J762" s="69"/>
      <c r="K762" s="69"/>
      <c r="L762" s="69"/>
      <c r="M762" s="69"/>
      <c r="N762" s="69"/>
      <c r="O762" s="69"/>
      <c r="P762" s="69"/>
      <c r="Q762" s="69"/>
      <c r="R762" s="69"/>
      <c r="S762" s="69"/>
      <c r="T762" s="69"/>
      <c r="U762" s="69"/>
      <c r="V762" s="69"/>
      <c r="W762" s="69"/>
      <c r="X762" s="69"/>
      <c r="Y762" s="69"/>
      <c r="Z762" s="69"/>
      <c r="AA762" s="69"/>
      <c r="AB762" s="69"/>
      <c r="AC762" s="69"/>
      <c r="AD762" s="69"/>
      <c r="AE762" s="69"/>
      <c r="AF762" s="69"/>
    </row>
    <row r="763" spans="1:32" ht="15.75" customHeight="1" x14ac:dyDescent="0.2">
      <c r="A763" s="69"/>
      <c r="B763" s="69"/>
      <c r="C763" s="69"/>
      <c r="D763" s="69"/>
      <c r="E763" s="69"/>
      <c r="F763" s="69"/>
      <c r="G763" s="69"/>
      <c r="H763" s="69"/>
      <c r="I763" s="69"/>
      <c r="J763" s="69"/>
      <c r="K763" s="69"/>
      <c r="L763" s="69"/>
      <c r="M763" s="69"/>
      <c r="N763" s="69"/>
      <c r="O763" s="69"/>
      <c r="P763" s="69"/>
      <c r="Q763" s="69"/>
      <c r="R763" s="69"/>
      <c r="S763" s="69"/>
      <c r="T763" s="69"/>
      <c r="U763" s="69"/>
      <c r="V763" s="69"/>
      <c r="W763" s="69"/>
      <c r="X763" s="69"/>
      <c r="Y763" s="69"/>
      <c r="Z763" s="69"/>
      <c r="AA763" s="69"/>
      <c r="AB763" s="69"/>
      <c r="AC763" s="69"/>
      <c r="AD763" s="69"/>
      <c r="AE763" s="69"/>
      <c r="AF763" s="69"/>
    </row>
    <row r="764" spans="1:32" ht="15.75" customHeight="1" x14ac:dyDescent="0.2">
      <c r="A764" s="69"/>
      <c r="B764" s="69"/>
      <c r="C764" s="69"/>
      <c r="D764" s="69"/>
      <c r="E764" s="69"/>
      <c r="F764" s="69"/>
      <c r="G764" s="69"/>
      <c r="H764" s="69"/>
      <c r="I764" s="69"/>
      <c r="J764" s="69"/>
      <c r="K764" s="69"/>
      <c r="L764" s="69"/>
      <c r="M764" s="69"/>
      <c r="N764" s="69"/>
      <c r="O764" s="69"/>
      <c r="P764" s="69"/>
      <c r="Q764" s="69"/>
      <c r="R764" s="69"/>
      <c r="S764" s="69"/>
      <c r="T764" s="69"/>
      <c r="U764" s="69"/>
      <c r="V764" s="69"/>
      <c r="W764" s="69"/>
      <c r="X764" s="69"/>
      <c r="Y764" s="69"/>
      <c r="Z764" s="69"/>
      <c r="AA764" s="69"/>
      <c r="AB764" s="69"/>
      <c r="AC764" s="69"/>
      <c r="AD764" s="69"/>
      <c r="AE764" s="69"/>
      <c r="AF764" s="69"/>
    </row>
    <row r="765" spans="1:32" ht="15.75" customHeight="1" x14ac:dyDescent="0.2">
      <c r="A765" s="69"/>
      <c r="B765" s="69"/>
      <c r="C765" s="69"/>
      <c r="D765" s="69"/>
      <c r="E765" s="69"/>
      <c r="F765" s="69"/>
      <c r="G765" s="69"/>
      <c r="H765" s="69"/>
      <c r="I765" s="69"/>
      <c r="J765" s="69"/>
      <c r="K765" s="69"/>
      <c r="L765" s="69"/>
      <c r="M765" s="69"/>
      <c r="N765" s="69"/>
      <c r="O765" s="69"/>
      <c r="P765" s="69"/>
      <c r="Q765" s="69"/>
      <c r="R765" s="69"/>
      <c r="S765" s="69"/>
      <c r="T765" s="69"/>
      <c r="U765" s="69"/>
      <c r="V765" s="69"/>
      <c r="W765" s="69"/>
      <c r="X765" s="69"/>
      <c r="Y765" s="69"/>
      <c r="Z765" s="69"/>
      <c r="AA765" s="69"/>
      <c r="AB765" s="69"/>
      <c r="AC765" s="69"/>
      <c r="AD765" s="69"/>
      <c r="AE765" s="69"/>
      <c r="AF765" s="69"/>
    </row>
    <row r="766" spans="1:32" ht="15.75" customHeight="1" x14ac:dyDescent="0.2">
      <c r="A766" s="69"/>
      <c r="B766" s="69"/>
      <c r="C766" s="69"/>
      <c r="D766" s="69"/>
      <c r="E766" s="69"/>
      <c r="F766" s="69"/>
      <c r="G766" s="69"/>
      <c r="H766" s="69"/>
      <c r="I766" s="69"/>
      <c r="J766" s="69"/>
      <c r="K766" s="69"/>
      <c r="L766" s="69"/>
      <c r="M766" s="69"/>
      <c r="N766" s="69"/>
      <c r="O766" s="69"/>
      <c r="P766" s="69"/>
      <c r="Q766" s="69"/>
      <c r="R766" s="69"/>
      <c r="S766" s="69"/>
      <c r="T766" s="69"/>
      <c r="U766" s="69"/>
      <c r="V766" s="69"/>
      <c r="W766" s="69"/>
      <c r="X766" s="69"/>
      <c r="Y766" s="69"/>
      <c r="Z766" s="69"/>
      <c r="AA766" s="69"/>
      <c r="AB766" s="69"/>
      <c r="AC766" s="69"/>
      <c r="AD766" s="69"/>
      <c r="AE766" s="69"/>
      <c r="AF766" s="69"/>
    </row>
    <row r="767" spans="1:32" ht="15.75" customHeight="1" x14ac:dyDescent="0.2">
      <c r="A767" s="69"/>
      <c r="B767" s="69"/>
      <c r="C767" s="69"/>
      <c r="D767" s="69"/>
      <c r="E767" s="69"/>
      <c r="F767" s="69"/>
      <c r="G767" s="69"/>
      <c r="H767" s="69"/>
      <c r="I767" s="69"/>
      <c r="J767" s="69"/>
      <c r="K767" s="69"/>
      <c r="L767" s="69"/>
      <c r="M767" s="69"/>
      <c r="N767" s="69"/>
      <c r="O767" s="69"/>
      <c r="P767" s="69"/>
      <c r="Q767" s="69"/>
      <c r="R767" s="69"/>
      <c r="S767" s="69"/>
      <c r="T767" s="69"/>
      <c r="U767" s="69"/>
      <c r="V767" s="69"/>
      <c r="W767" s="69"/>
      <c r="X767" s="69"/>
      <c r="Y767" s="69"/>
      <c r="Z767" s="69"/>
      <c r="AA767" s="69"/>
      <c r="AB767" s="69"/>
      <c r="AC767" s="69"/>
      <c r="AD767" s="69"/>
      <c r="AE767" s="69"/>
      <c r="AF767" s="69"/>
    </row>
    <row r="768" spans="1:32" ht="15.75" customHeight="1" x14ac:dyDescent="0.2">
      <c r="A768" s="69"/>
      <c r="B768" s="69"/>
      <c r="C768" s="69"/>
      <c r="D768" s="69"/>
      <c r="E768" s="69"/>
      <c r="F768" s="69"/>
      <c r="G768" s="69"/>
      <c r="H768" s="69"/>
      <c r="I768" s="69"/>
      <c r="J768" s="69"/>
      <c r="K768" s="69"/>
      <c r="L768" s="69"/>
      <c r="M768" s="69"/>
      <c r="N768" s="69"/>
      <c r="O768" s="69"/>
      <c r="P768" s="69"/>
      <c r="Q768" s="69"/>
      <c r="R768" s="69"/>
      <c r="S768" s="69"/>
      <c r="T768" s="69"/>
      <c r="U768" s="69"/>
      <c r="V768" s="69"/>
      <c r="W768" s="69"/>
      <c r="X768" s="69"/>
      <c r="Y768" s="69"/>
      <c r="Z768" s="69"/>
      <c r="AA768" s="69"/>
      <c r="AB768" s="69"/>
      <c r="AC768" s="69"/>
      <c r="AD768" s="69"/>
      <c r="AE768" s="69"/>
      <c r="AF768" s="69"/>
    </row>
    <row r="769" spans="1:32" ht="15.75" customHeight="1" x14ac:dyDescent="0.2">
      <c r="A769" s="69"/>
      <c r="B769" s="69"/>
      <c r="C769" s="69"/>
      <c r="D769" s="69"/>
      <c r="E769" s="69"/>
      <c r="F769" s="69"/>
      <c r="G769" s="69"/>
      <c r="H769" s="69"/>
      <c r="I769" s="69"/>
      <c r="J769" s="69"/>
      <c r="K769" s="69"/>
      <c r="L769" s="69"/>
      <c r="M769" s="69"/>
      <c r="N769" s="69"/>
      <c r="O769" s="69"/>
      <c r="P769" s="69"/>
      <c r="Q769" s="69"/>
      <c r="R769" s="69"/>
      <c r="S769" s="69"/>
      <c r="T769" s="69"/>
      <c r="U769" s="69"/>
      <c r="V769" s="69"/>
      <c r="W769" s="69"/>
      <c r="X769" s="69"/>
      <c r="Y769" s="69"/>
      <c r="Z769" s="69"/>
      <c r="AA769" s="69"/>
      <c r="AB769" s="69"/>
      <c r="AC769" s="69"/>
      <c r="AD769" s="69"/>
      <c r="AE769" s="69"/>
      <c r="AF769" s="69"/>
    </row>
    <row r="770" spans="1:32" ht="15.75" customHeight="1" x14ac:dyDescent="0.2">
      <c r="A770" s="69"/>
      <c r="B770" s="69"/>
      <c r="C770" s="69"/>
      <c r="D770" s="69"/>
      <c r="E770" s="69"/>
      <c r="F770" s="69"/>
      <c r="G770" s="69"/>
      <c r="H770" s="69"/>
      <c r="I770" s="69"/>
      <c r="J770" s="69"/>
      <c r="K770" s="69"/>
      <c r="L770" s="69"/>
      <c r="M770" s="69"/>
      <c r="N770" s="69"/>
      <c r="O770" s="69"/>
      <c r="P770" s="69"/>
      <c r="Q770" s="69"/>
      <c r="R770" s="69"/>
      <c r="S770" s="69"/>
      <c r="T770" s="69"/>
      <c r="U770" s="69"/>
      <c r="V770" s="69"/>
      <c r="W770" s="69"/>
      <c r="X770" s="69"/>
      <c r="Y770" s="69"/>
      <c r="Z770" s="69"/>
      <c r="AA770" s="69"/>
      <c r="AB770" s="69"/>
      <c r="AC770" s="69"/>
      <c r="AD770" s="69"/>
      <c r="AE770" s="69"/>
      <c r="AF770" s="69"/>
    </row>
    <row r="771" spans="1:32" ht="15.75" customHeight="1" x14ac:dyDescent="0.2">
      <c r="A771" s="69"/>
      <c r="B771" s="69"/>
      <c r="C771" s="69"/>
      <c r="D771" s="69"/>
      <c r="E771" s="69"/>
      <c r="F771" s="69"/>
      <c r="G771" s="69"/>
      <c r="H771" s="69"/>
      <c r="I771" s="69"/>
      <c r="J771" s="69"/>
      <c r="K771" s="69"/>
      <c r="L771" s="69"/>
      <c r="M771" s="69"/>
      <c r="N771" s="69"/>
      <c r="O771" s="69"/>
      <c r="P771" s="69"/>
      <c r="Q771" s="69"/>
      <c r="R771" s="69"/>
      <c r="S771" s="69"/>
      <c r="T771" s="69"/>
      <c r="U771" s="69"/>
      <c r="V771" s="69"/>
      <c r="W771" s="69"/>
      <c r="X771" s="69"/>
      <c r="Y771" s="69"/>
      <c r="Z771" s="69"/>
      <c r="AA771" s="69"/>
      <c r="AB771" s="69"/>
      <c r="AC771" s="69"/>
      <c r="AD771" s="69"/>
      <c r="AE771" s="69"/>
      <c r="AF771" s="69"/>
    </row>
    <row r="772" spans="1:32" ht="15.75" customHeight="1" x14ac:dyDescent="0.2">
      <c r="A772" s="69"/>
      <c r="B772" s="69"/>
      <c r="C772" s="69"/>
      <c r="D772" s="69"/>
      <c r="E772" s="69"/>
      <c r="F772" s="69"/>
      <c r="G772" s="69"/>
      <c r="H772" s="69"/>
      <c r="I772" s="69"/>
      <c r="J772" s="69"/>
      <c r="K772" s="69"/>
      <c r="L772" s="69"/>
      <c r="M772" s="69"/>
      <c r="N772" s="69"/>
      <c r="O772" s="69"/>
      <c r="P772" s="69"/>
      <c r="Q772" s="69"/>
      <c r="R772" s="69"/>
      <c r="S772" s="69"/>
      <c r="T772" s="69"/>
      <c r="U772" s="69"/>
      <c r="V772" s="69"/>
      <c r="W772" s="69"/>
      <c r="X772" s="69"/>
      <c r="Y772" s="69"/>
      <c r="Z772" s="69"/>
      <c r="AA772" s="69"/>
      <c r="AB772" s="69"/>
      <c r="AC772" s="69"/>
      <c r="AD772" s="69"/>
      <c r="AE772" s="69"/>
      <c r="AF772" s="69"/>
    </row>
    <row r="773" spans="1:32" ht="15.75" customHeight="1" x14ac:dyDescent="0.2">
      <c r="A773" s="69"/>
      <c r="B773" s="69"/>
      <c r="C773" s="69"/>
      <c r="D773" s="69"/>
      <c r="E773" s="69"/>
      <c r="F773" s="69"/>
      <c r="G773" s="69"/>
      <c r="H773" s="69"/>
      <c r="I773" s="69"/>
      <c r="J773" s="69"/>
      <c r="K773" s="69"/>
      <c r="L773" s="69"/>
      <c r="M773" s="69"/>
      <c r="N773" s="69"/>
      <c r="O773" s="69"/>
      <c r="P773" s="69"/>
      <c r="Q773" s="69"/>
      <c r="R773" s="69"/>
      <c r="S773" s="69"/>
      <c r="T773" s="69"/>
      <c r="U773" s="69"/>
      <c r="V773" s="69"/>
      <c r="W773" s="69"/>
      <c r="X773" s="69"/>
      <c r="Y773" s="69"/>
      <c r="Z773" s="69"/>
      <c r="AA773" s="69"/>
      <c r="AB773" s="69"/>
      <c r="AC773" s="69"/>
      <c r="AD773" s="69"/>
      <c r="AE773" s="69"/>
      <c r="AF773" s="69"/>
    </row>
    <row r="774" spans="1:32" ht="15.75" customHeight="1" x14ac:dyDescent="0.2">
      <c r="A774" s="69"/>
      <c r="B774" s="69"/>
      <c r="C774" s="69"/>
      <c r="D774" s="69"/>
      <c r="E774" s="69"/>
      <c r="F774" s="69"/>
      <c r="G774" s="69"/>
      <c r="H774" s="69"/>
      <c r="I774" s="69"/>
      <c r="J774" s="69"/>
      <c r="K774" s="69"/>
      <c r="L774" s="69"/>
      <c r="M774" s="69"/>
      <c r="N774" s="69"/>
      <c r="O774" s="69"/>
      <c r="P774" s="69"/>
      <c r="Q774" s="69"/>
      <c r="R774" s="69"/>
      <c r="S774" s="69"/>
      <c r="T774" s="69"/>
      <c r="U774" s="69"/>
      <c r="V774" s="69"/>
      <c r="W774" s="69"/>
      <c r="X774" s="69"/>
      <c r="Y774" s="69"/>
      <c r="Z774" s="69"/>
      <c r="AA774" s="69"/>
      <c r="AB774" s="69"/>
      <c r="AC774" s="69"/>
      <c r="AD774" s="69"/>
      <c r="AE774" s="69"/>
      <c r="AF774" s="69"/>
    </row>
    <row r="775" spans="1:32" ht="15.75" customHeight="1" x14ac:dyDescent="0.2">
      <c r="A775" s="69"/>
      <c r="B775" s="69"/>
      <c r="C775" s="69"/>
      <c r="D775" s="69"/>
      <c r="E775" s="69"/>
      <c r="F775" s="69"/>
      <c r="G775" s="69"/>
      <c r="H775" s="69"/>
      <c r="I775" s="69"/>
      <c r="J775" s="69"/>
      <c r="K775" s="69"/>
      <c r="L775" s="69"/>
      <c r="M775" s="69"/>
      <c r="N775" s="69"/>
      <c r="O775" s="69"/>
      <c r="P775" s="69"/>
      <c r="Q775" s="69"/>
      <c r="R775" s="69"/>
      <c r="S775" s="69"/>
      <c r="T775" s="69"/>
      <c r="U775" s="69"/>
      <c r="V775" s="69"/>
      <c r="W775" s="69"/>
      <c r="X775" s="69"/>
      <c r="Y775" s="69"/>
      <c r="Z775" s="69"/>
      <c r="AA775" s="69"/>
      <c r="AB775" s="69"/>
      <c r="AC775" s="69"/>
      <c r="AD775" s="69"/>
      <c r="AE775" s="69"/>
      <c r="AF775" s="69"/>
    </row>
    <row r="776" spans="1:32" ht="15.75" customHeight="1" x14ac:dyDescent="0.2">
      <c r="A776" s="69"/>
      <c r="B776" s="69"/>
      <c r="C776" s="69"/>
      <c r="D776" s="69"/>
      <c r="E776" s="69"/>
      <c r="F776" s="69"/>
      <c r="G776" s="69"/>
      <c r="H776" s="69"/>
      <c r="I776" s="69"/>
      <c r="J776" s="69"/>
      <c r="K776" s="69"/>
      <c r="L776" s="69"/>
      <c r="M776" s="69"/>
      <c r="N776" s="69"/>
      <c r="O776" s="69"/>
      <c r="P776" s="69"/>
      <c r="Q776" s="69"/>
      <c r="R776" s="69"/>
      <c r="S776" s="69"/>
      <c r="T776" s="69"/>
      <c r="U776" s="69"/>
      <c r="V776" s="69"/>
      <c r="W776" s="69"/>
      <c r="X776" s="69"/>
      <c r="Y776" s="69"/>
      <c r="Z776" s="69"/>
      <c r="AA776" s="69"/>
      <c r="AB776" s="69"/>
      <c r="AC776" s="69"/>
      <c r="AD776" s="69"/>
      <c r="AE776" s="69"/>
      <c r="AF776" s="69"/>
    </row>
    <row r="777" spans="1:32" ht="15.75" customHeight="1" x14ac:dyDescent="0.2">
      <c r="A777" s="69"/>
      <c r="B777" s="69"/>
      <c r="C777" s="69"/>
      <c r="D777" s="69"/>
      <c r="E777" s="69"/>
      <c r="F777" s="69"/>
      <c r="G777" s="69"/>
      <c r="H777" s="69"/>
      <c r="I777" s="69"/>
      <c r="J777" s="69"/>
      <c r="K777" s="69"/>
      <c r="L777" s="69"/>
      <c r="M777" s="69"/>
      <c r="N777" s="69"/>
      <c r="O777" s="69"/>
      <c r="P777" s="69"/>
      <c r="Q777" s="69"/>
      <c r="R777" s="69"/>
      <c r="S777" s="69"/>
      <c r="T777" s="69"/>
      <c r="U777" s="69"/>
      <c r="V777" s="69"/>
      <c r="W777" s="69"/>
      <c r="X777" s="69"/>
      <c r="Y777" s="69"/>
      <c r="Z777" s="69"/>
      <c r="AA777" s="69"/>
      <c r="AB777" s="69"/>
      <c r="AC777" s="69"/>
      <c r="AD777" s="69"/>
      <c r="AE777" s="69"/>
      <c r="AF777" s="69"/>
    </row>
    <row r="778" spans="1:32" ht="15.75" customHeight="1" x14ac:dyDescent="0.2">
      <c r="A778" s="69"/>
      <c r="B778" s="69"/>
      <c r="C778" s="69"/>
      <c r="D778" s="69"/>
      <c r="E778" s="69"/>
      <c r="F778" s="69"/>
      <c r="G778" s="69"/>
      <c r="H778" s="69"/>
      <c r="I778" s="69"/>
      <c r="J778" s="69"/>
      <c r="K778" s="69"/>
      <c r="L778" s="69"/>
      <c r="M778" s="69"/>
      <c r="N778" s="69"/>
      <c r="O778" s="69"/>
      <c r="P778" s="69"/>
      <c r="Q778" s="69"/>
      <c r="R778" s="69"/>
      <c r="S778" s="69"/>
      <c r="T778" s="69"/>
      <c r="U778" s="69"/>
      <c r="V778" s="69"/>
      <c r="W778" s="69"/>
      <c r="X778" s="69"/>
      <c r="Y778" s="69"/>
      <c r="Z778" s="69"/>
      <c r="AA778" s="69"/>
      <c r="AB778" s="69"/>
      <c r="AC778" s="69"/>
      <c r="AD778" s="69"/>
      <c r="AE778" s="69"/>
      <c r="AF778" s="69"/>
    </row>
    <row r="779" spans="1:32" ht="15.75" customHeight="1" x14ac:dyDescent="0.2">
      <c r="A779" s="69"/>
      <c r="B779" s="69"/>
      <c r="C779" s="69"/>
      <c r="D779" s="69"/>
      <c r="E779" s="69"/>
      <c r="F779" s="69"/>
      <c r="G779" s="69"/>
      <c r="H779" s="69"/>
      <c r="I779" s="69"/>
      <c r="J779" s="69"/>
      <c r="K779" s="69"/>
      <c r="L779" s="69"/>
      <c r="M779" s="69"/>
      <c r="N779" s="69"/>
      <c r="O779" s="69"/>
      <c r="P779" s="69"/>
      <c r="Q779" s="69"/>
      <c r="R779" s="69"/>
      <c r="S779" s="69"/>
      <c r="T779" s="69"/>
      <c r="U779" s="69"/>
      <c r="V779" s="69"/>
      <c r="W779" s="69"/>
      <c r="X779" s="69"/>
      <c r="Y779" s="69"/>
      <c r="Z779" s="69"/>
      <c r="AA779" s="69"/>
      <c r="AB779" s="69"/>
      <c r="AC779" s="69"/>
      <c r="AD779" s="69"/>
      <c r="AE779" s="69"/>
      <c r="AF779" s="69"/>
    </row>
    <row r="780" spans="1:32" ht="15.75" customHeight="1" x14ac:dyDescent="0.2">
      <c r="A780" s="69"/>
      <c r="B780" s="69"/>
      <c r="C780" s="69"/>
      <c r="D780" s="69"/>
      <c r="E780" s="69"/>
      <c r="F780" s="69"/>
      <c r="G780" s="69"/>
      <c r="H780" s="69"/>
      <c r="I780" s="69"/>
      <c r="J780" s="69"/>
      <c r="K780" s="69"/>
      <c r="L780" s="69"/>
      <c r="M780" s="69"/>
      <c r="N780" s="69"/>
      <c r="O780" s="69"/>
      <c r="P780" s="69"/>
      <c r="Q780" s="69"/>
      <c r="R780" s="69"/>
      <c r="S780" s="69"/>
      <c r="T780" s="69"/>
      <c r="U780" s="69"/>
      <c r="V780" s="69"/>
      <c r="W780" s="69"/>
      <c r="X780" s="69"/>
      <c r="Y780" s="69"/>
      <c r="Z780" s="69"/>
      <c r="AA780" s="69"/>
      <c r="AB780" s="69"/>
      <c r="AC780" s="69"/>
      <c r="AD780" s="69"/>
      <c r="AE780" s="69"/>
      <c r="AF780" s="69"/>
    </row>
    <row r="781" spans="1:32" ht="15.75" customHeight="1" x14ac:dyDescent="0.2">
      <c r="A781" s="69"/>
      <c r="B781" s="69"/>
      <c r="C781" s="69"/>
      <c r="D781" s="69"/>
      <c r="E781" s="69"/>
      <c r="F781" s="69"/>
      <c r="G781" s="69"/>
      <c r="H781" s="69"/>
      <c r="I781" s="69"/>
      <c r="J781" s="69"/>
      <c r="K781" s="69"/>
      <c r="L781" s="69"/>
      <c r="M781" s="69"/>
      <c r="N781" s="69"/>
      <c r="O781" s="69"/>
      <c r="P781" s="69"/>
      <c r="Q781" s="69"/>
      <c r="R781" s="69"/>
      <c r="S781" s="69"/>
      <c r="T781" s="69"/>
      <c r="U781" s="69"/>
      <c r="V781" s="69"/>
      <c r="W781" s="69"/>
      <c r="X781" s="69"/>
      <c r="Y781" s="69"/>
      <c r="Z781" s="69"/>
      <c r="AA781" s="69"/>
      <c r="AB781" s="69"/>
      <c r="AC781" s="69"/>
      <c r="AD781" s="69"/>
      <c r="AE781" s="69"/>
      <c r="AF781" s="69"/>
    </row>
    <row r="782" spans="1:32" ht="15.75" customHeight="1" x14ac:dyDescent="0.2">
      <c r="A782" s="69"/>
      <c r="B782" s="69"/>
      <c r="C782" s="69"/>
      <c r="D782" s="69"/>
      <c r="E782" s="69"/>
      <c r="F782" s="69"/>
      <c r="G782" s="69"/>
      <c r="H782" s="69"/>
      <c r="I782" s="69"/>
      <c r="J782" s="69"/>
      <c r="K782" s="69"/>
      <c r="L782" s="69"/>
      <c r="M782" s="69"/>
      <c r="N782" s="69"/>
      <c r="O782" s="69"/>
      <c r="P782" s="69"/>
      <c r="Q782" s="69"/>
      <c r="R782" s="69"/>
      <c r="S782" s="69"/>
      <c r="T782" s="69"/>
      <c r="U782" s="69"/>
      <c r="V782" s="69"/>
      <c r="W782" s="69"/>
      <c r="X782" s="69"/>
      <c r="Y782" s="69"/>
      <c r="Z782" s="69"/>
      <c r="AA782" s="69"/>
      <c r="AB782" s="69"/>
      <c r="AC782" s="69"/>
      <c r="AD782" s="69"/>
      <c r="AE782" s="69"/>
      <c r="AF782" s="69"/>
    </row>
    <row r="783" spans="1:32" ht="15.75" customHeight="1" x14ac:dyDescent="0.2">
      <c r="A783" s="69"/>
      <c r="B783" s="69"/>
      <c r="C783" s="69"/>
      <c r="D783" s="69"/>
      <c r="E783" s="69"/>
      <c r="F783" s="69"/>
      <c r="G783" s="69"/>
      <c r="H783" s="69"/>
      <c r="I783" s="69"/>
      <c r="J783" s="69"/>
      <c r="K783" s="69"/>
      <c r="L783" s="69"/>
      <c r="M783" s="69"/>
      <c r="N783" s="69"/>
      <c r="O783" s="69"/>
      <c r="P783" s="69"/>
      <c r="Q783" s="69"/>
      <c r="R783" s="69"/>
      <c r="S783" s="69"/>
      <c r="T783" s="69"/>
      <c r="U783" s="69"/>
      <c r="V783" s="69"/>
      <c r="W783" s="69"/>
      <c r="X783" s="69"/>
      <c r="Y783" s="69"/>
      <c r="Z783" s="69"/>
      <c r="AA783" s="69"/>
      <c r="AB783" s="69"/>
      <c r="AC783" s="69"/>
      <c r="AD783" s="69"/>
      <c r="AE783" s="69"/>
      <c r="AF783" s="69"/>
    </row>
    <row r="784" spans="1:32" ht="15.75" customHeight="1" x14ac:dyDescent="0.2">
      <c r="A784" s="69"/>
      <c r="B784" s="69"/>
      <c r="C784" s="69"/>
      <c r="D784" s="69"/>
      <c r="E784" s="69"/>
      <c r="F784" s="69"/>
      <c r="G784" s="69"/>
      <c r="H784" s="69"/>
      <c r="I784" s="69"/>
      <c r="J784" s="69"/>
      <c r="K784" s="69"/>
      <c r="L784" s="69"/>
      <c r="M784" s="69"/>
      <c r="N784" s="69"/>
      <c r="O784" s="69"/>
      <c r="P784" s="69"/>
      <c r="Q784" s="69"/>
      <c r="R784" s="69"/>
      <c r="S784" s="69"/>
      <c r="T784" s="69"/>
      <c r="U784" s="69"/>
      <c r="V784" s="69"/>
      <c r="W784" s="69"/>
      <c r="X784" s="69"/>
      <c r="Y784" s="69"/>
      <c r="Z784" s="69"/>
      <c r="AA784" s="69"/>
      <c r="AB784" s="69"/>
      <c r="AC784" s="69"/>
      <c r="AD784" s="69"/>
      <c r="AE784" s="69"/>
      <c r="AF784" s="69"/>
    </row>
    <row r="785" spans="1:32" ht="15.75" customHeight="1" x14ac:dyDescent="0.2">
      <c r="A785" s="69"/>
      <c r="B785" s="69"/>
      <c r="C785" s="69"/>
      <c r="D785" s="69"/>
      <c r="E785" s="69"/>
      <c r="F785" s="69"/>
      <c r="G785" s="69"/>
      <c r="H785" s="69"/>
      <c r="I785" s="69"/>
      <c r="J785" s="69"/>
      <c r="K785" s="69"/>
      <c r="L785" s="69"/>
      <c r="M785" s="69"/>
      <c r="N785" s="69"/>
      <c r="O785" s="69"/>
      <c r="P785" s="69"/>
      <c r="Q785" s="69"/>
      <c r="R785" s="69"/>
      <c r="S785" s="69"/>
      <c r="T785" s="69"/>
      <c r="U785" s="69"/>
      <c r="V785" s="69"/>
      <c r="W785" s="69"/>
      <c r="X785" s="69"/>
      <c r="Y785" s="69"/>
      <c r="Z785" s="69"/>
      <c r="AA785" s="69"/>
      <c r="AB785" s="69"/>
      <c r="AC785" s="69"/>
      <c r="AD785" s="69"/>
      <c r="AE785" s="69"/>
      <c r="AF785" s="69"/>
    </row>
    <row r="786" spans="1:32" ht="15.75" customHeight="1" x14ac:dyDescent="0.2">
      <c r="A786" s="69"/>
      <c r="B786" s="69"/>
      <c r="C786" s="69"/>
      <c r="D786" s="69"/>
      <c r="E786" s="69"/>
      <c r="F786" s="69"/>
      <c r="G786" s="69"/>
      <c r="H786" s="69"/>
      <c r="I786" s="69"/>
      <c r="J786" s="69"/>
      <c r="K786" s="69"/>
      <c r="L786" s="69"/>
      <c r="M786" s="69"/>
      <c r="N786" s="69"/>
      <c r="O786" s="69"/>
      <c r="P786" s="69"/>
      <c r="Q786" s="69"/>
      <c r="R786" s="69"/>
      <c r="S786" s="69"/>
      <c r="T786" s="69"/>
      <c r="U786" s="69"/>
      <c r="V786" s="69"/>
      <c r="W786" s="69"/>
      <c r="X786" s="69"/>
      <c r="Y786" s="69"/>
      <c r="Z786" s="69"/>
      <c r="AA786" s="69"/>
      <c r="AB786" s="69"/>
      <c r="AC786" s="69"/>
      <c r="AD786" s="69"/>
      <c r="AE786" s="69"/>
      <c r="AF786" s="69"/>
    </row>
    <row r="787" spans="1:32" ht="15.75" customHeight="1" x14ac:dyDescent="0.2">
      <c r="A787" s="69"/>
      <c r="B787" s="69"/>
      <c r="C787" s="69"/>
      <c r="D787" s="69"/>
      <c r="E787" s="69"/>
      <c r="F787" s="69"/>
      <c r="G787" s="69"/>
      <c r="H787" s="69"/>
      <c r="I787" s="69"/>
      <c r="J787" s="69"/>
      <c r="K787" s="69"/>
      <c r="L787" s="69"/>
      <c r="M787" s="69"/>
      <c r="N787" s="69"/>
      <c r="O787" s="69"/>
      <c r="P787" s="69"/>
      <c r="Q787" s="69"/>
      <c r="R787" s="69"/>
      <c r="S787" s="69"/>
      <c r="T787" s="69"/>
      <c r="U787" s="69"/>
      <c r="V787" s="69"/>
      <c r="W787" s="69"/>
      <c r="X787" s="69"/>
      <c r="Y787" s="69"/>
      <c r="Z787" s="69"/>
      <c r="AA787" s="69"/>
      <c r="AB787" s="69"/>
      <c r="AC787" s="69"/>
      <c r="AD787" s="69"/>
      <c r="AE787" s="69"/>
      <c r="AF787" s="69"/>
    </row>
    <row r="788" spans="1:32" ht="15.75" customHeight="1" x14ac:dyDescent="0.2">
      <c r="A788" s="69"/>
      <c r="B788" s="69"/>
      <c r="C788" s="69"/>
      <c r="D788" s="69"/>
      <c r="E788" s="69"/>
      <c r="F788" s="69"/>
      <c r="G788" s="69"/>
      <c r="H788" s="69"/>
      <c r="I788" s="69"/>
      <c r="J788" s="69"/>
      <c r="K788" s="69"/>
      <c r="L788" s="69"/>
      <c r="M788" s="69"/>
      <c r="N788" s="69"/>
      <c r="O788" s="69"/>
      <c r="P788" s="69"/>
      <c r="Q788" s="69"/>
      <c r="R788" s="69"/>
      <c r="S788" s="69"/>
      <c r="T788" s="69"/>
      <c r="U788" s="69"/>
      <c r="V788" s="69"/>
      <c r="W788" s="69"/>
      <c r="X788" s="69"/>
      <c r="Y788" s="69"/>
      <c r="Z788" s="69"/>
      <c r="AA788" s="69"/>
      <c r="AB788" s="69"/>
      <c r="AC788" s="69"/>
      <c r="AD788" s="69"/>
      <c r="AE788" s="69"/>
      <c r="AF788" s="69"/>
    </row>
    <row r="789" spans="1:32" ht="15.75" customHeight="1" x14ac:dyDescent="0.2">
      <c r="A789" s="69"/>
      <c r="B789" s="69"/>
      <c r="C789" s="69"/>
      <c r="D789" s="69"/>
      <c r="E789" s="69"/>
      <c r="F789" s="69"/>
      <c r="G789" s="69"/>
      <c r="H789" s="69"/>
      <c r="I789" s="69"/>
      <c r="J789" s="69"/>
      <c r="K789" s="69"/>
      <c r="L789" s="69"/>
      <c r="M789" s="69"/>
      <c r="N789" s="69"/>
      <c r="O789" s="69"/>
      <c r="P789" s="69"/>
      <c r="Q789" s="69"/>
      <c r="R789" s="69"/>
      <c r="S789" s="69"/>
      <c r="T789" s="69"/>
      <c r="U789" s="69"/>
      <c r="V789" s="69"/>
      <c r="W789" s="69"/>
      <c r="X789" s="69"/>
      <c r="Y789" s="69"/>
      <c r="Z789" s="69"/>
      <c r="AA789" s="69"/>
      <c r="AB789" s="69"/>
      <c r="AC789" s="69"/>
      <c r="AD789" s="69"/>
      <c r="AE789" s="69"/>
      <c r="AF789" s="69"/>
    </row>
    <row r="790" spans="1:32" ht="15.75" customHeight="1" x14ac:dyDescent="0.2">
      <c r="A790" s="69"/>
      <c r="B790" s="69"/>
      <c r="C790" s="69"/>
      <c r="D790" s="69"/>
      <c r="E790" s="69"/>
      <c r="F790" s="69"/>
      <c r="G790" s="69"/>
      <c r="H790" s="69"/>
      <c r="I790" s="69"/>
      <c r="J790" s="69"/>
      <c r="K790" s="69"/>
      <c r="L790" s="69"/>
      <c r="M790" s="69"/>
      <c r="N790" s="69"/>
      <c r="O790" s="69"/>
      <c r="P790" s="69"/>
      <c r="Q790" s="69"/>
      <c r="R790" s="69"/>
      <c r="S790" s="69"/>
      <c r="T790" s="69"/>
      <c r="U790" s="69"/>
      <c r="V790" s="69"/>
      <c r="W790" s="69"/>
      <c r="X790" s="69"/>
      <c r="Y790" s="69"/>
      <c r="Z790" s="69"/>
      <c r="AA790" s="69"/>
      <c r="AB790" s="69"/>
      <c r="AC790" s="69"/>
      <c r="AD790" s="69"/>
      <c r="AE790" s="69"/>
      <c r="AF790" s="69"/>
    </row>
    <row r="791" spans="1:32" ht="15.75" customHeight="1" x14ac:dyDescent="0.2">
      <c r="A791" s="69"/>
      <c r="B791" s="69"/>
      <c r="C791" s="69"/>
      <c r="D791" s="69"/>
      <c r="E791" s="69"/>
      <c r="F791" s="69"/>
      <c r="G791" s="69"/>
      <c r="H791" s="69"/>
      <c r="I791" s="69"/>
      <c r="J791" s="69"/>
      <c r="K791" s="69"/>
      <c r="L791" s="69"/>
      <c r="M791" s="69"/>
      <c r="N791" s="69"/>
      <c r="O791" s="69"/>
      <c r="P791" s="69"/>
      <c r="Q791" s="69"/>
      <c r="R791" s="69"/>
      <c r="S791" s="69"/>
      <c r="T791" s="69"/>
      <c r="U791" s="69"/>
      <c r="V791" s="69"/>
      <c r="W791" s="69"/>
      <c r="X791" s="69"/>
      <c r="Y791" s="69"/>
      <c r="Z791" s="69"/>
      <c r="AA791" s="69"/>
      <c r="AB791" s="69"/>
      <c r="AC791" s="69"/>
      <c r="AD791" s="69"/>
      <c r="AE791" s="69"/>
      <c r="AF791" s="69"/>
    </row>
    <row r="792" spans="1:32" ht="15.75" customHeight="1" x14ac:dyDescent="0.2">
      <c r="A792" s="69"/>
      <c r="B792" s="69"/>
      <c r="C792" s="69"/>
      <c r="D792" s="69"/>
      <c r="E792" s="69"/>
      <c r="F792" s="69"/>
      <c r="G792" s="69"/>
      <c r="H792" s="69"/>
      <c r="I792" s="69"/>
      <c r="J792" s="69"/>
      <c r="K792" s="69"/>
      <c r="L792" s="69"/>
      <c r="M792" s="69"/>
      <c r="N792" s="69"/>
      <c r="O792" s="69"/>
      <c r="P792" s="69"/>
      <c r="Q792" s="69"/>
      <c r="R792" s="69"/>
      <c r="S792" s="69"/>
      <c r="T792" s="69"/>
      <c r="U792" s="69"/>
      <c r="V792" s="69"/>
      <c r="W792" s="69"/>
      <c r="X792" s="69"/>
      <c r="Y792" s="69"/>
      <c r="Z792" s="69"/>
      <c r="AA792" s="69"/>
      <c r="AB792" s="69"/>
      <c r="AC792" s="69"/>
      <c r="AD792" s="69"/>
      <c r="AE792" s="69"/>
      <c r="AF792" s="69"/>
    </row>
    <row r="793" spans="1:32" ht="15.75" customHeight="1" x14ac:dyDescent="0.2">
      <c r="A793" s="69"/>
      <c r="B793" s="69"/>
      <c r="C793" s="69"/>
      <c r="D793" s="69"/>
      <c r="E793" s="69"/>
      <c r="F793" s="69"/>
      <c r="G793" s="69"/>
      <c r="H793" s="69"/>
      <c r="I793" s="69"/>
      <c r="J793" s="69"/>
      <c r="K793" s="69"/>
      <c r="L793" s="69"/>
      <c r="M793" s="69"/>
      <c r="N793" s="69"/>
      <c r="O793" s="69"/>
      <c r="P793" s="69"/>
      <c r="Q793" s="69"/>
      <c r="R793" s="69"/>
      <c r="S793" s="69"/>
      <c r="T793" s="69"/>
      <c r="U793" s="69"/>
      <c r="V793" s="69"/>
      <c r="W793" s="69"/>
      <c r="X793" s="69"/>
      <c r="Y793" s="69"/>
      <c r="Z793" s="69"/>
      <c r="AA793" s="69"/>
      <c r="AB793" s="69"/>
      <c r="AC793" s="69"/>
      <c r="AD793" s="69"/>
      <c r="AE793" s="69"/>
      <c r="AF793" s="69"/>
    </row>
    <row r="794" spans="1:32" ht="15.75" customHeight="1" x14ac:dyDescent="0.2">
      <c r="A794" s="69"/>
      <c r="B794" s="69"/>
      <c r="C794" s="69"/>
      <c r="D794" s="69"/>
      <c r="E794" s="69"/>
      <c r="F794" s="69"/>
      <c r="G794" s="69"/>
      <c r="H794" s="69"/>
      <c r="I794" s="69"/>
      <c r="J794" s="69"/>
      <c r="K794" s="69"/>
      <c r="L794" s="69"/>
      <c r="M794" s="69"/>
      <c r="N794" s="69"/>
      <c r="O794" s="69"/>
      <c r="P794" s="69"/>
      <c r="Q794" s="69"/>
      <c r="R794" s="69"/>
      <c r="S794" s="69"/>
      <c r="T794" s="69"/>
      <c r="U794" s="69"/>
      <c r="V794" s="69"/>
      <c r="W794" s="69"/>
      <c r="X794" s="69"/>
      <c r="Y794" s="69"/>
      <c r="Z794" s="69"/>
      <c r="AA794" s="69"/>
      <c r="AB794" s="69"/>
      <c r="AC794" s="69"/>
      <c r="AD794" s="69"/>
      <c r="AE794" s="69"/>
      <c r="AF794" s="69"/>
    </row>
    <row r="795" spans="1:32" ht="15.75" customHeight="1" x14ac:dyDescent="0.2">
      <c r="A795" s="69"/>
      <c r="B795" s="69"/>
      <c r="C795" s="69"/>
      <c r="D795" s="69"/>
      <c r="E795" s="69"/>
      <c r="F795" s="69"/>
      <c r="G795" s="69"/>
      <c r="H795" s="69"/>
      <c r="I795" s="69"/>
      <c r="J795" s="69"/>
      <c r="K795" s="69"/>
      <c r="L795" s="69"/>
      <c r="M795" s="69"/>
      <c r="N795" s="69"/>
      <c r="O795" s="69"/>
      <c r="P795" s="69"/>
      <c r="Q795" s="69"/>
      <c r="R795" s="69"/>
      <c r="S795" s="69"/>
      <c r="T795" s="69"/>
      <c r="U795" s="69"/>
      <c r="V795" s="69"/>
      <c r="W795" s="69"/>
      <c r="X795" s="69"/>
      <c r="Y795" s="69"/>
      <c r="Z795" s="69"/>
      <c r="AA795" s="69"/>
      <c r="AB795" s="69"/>
      <c r="AC795" s="69"/>
      <c r="AD795" s="69"/>
      <c r="AE795" s="69"/>
      <c r="AF795" s="69"/>
    </row>
    <row r="796" spans="1:32" ht="15.75" customHeight="1" x14ac:dyDescent="0.2">
      <c r="A796" s="69"/>
      <c r="B796" s="69"/>
      <c r="C796" s="69"/>
      <c r="D796" s="69"/>
      <c r="E796" s="69"/>
      <c r="F796" s="69"/>
      <c r="G796" s="69"/>
      <c r="H796" s="69"/>
      <c r="I796" s="69"/>
      <c r="J796" s="69"/>
      <c r="K796" s="69"/>
      <c r="L796" s="69"/>
      <c r="M796" s="69"/>
      <c r="N796" s="69"/>
      <c r="O796" s="69"/>
      <c r="P796" s="69"/>
      <c r="Q796" s="69"/>
      <c r="R796" s="69"/>
      <c r="S796" s="69"/>
      <c r="T796" s="69"/>
      <c r="U796" s="69"/>
      <c r="V796" s="69"/>
      <c r="W796" s="69"/>
      <c r="X796" s="69"/>
      <c r="Y796" s="69"/>
      <c r="Z796" s="69"/>
      <c r="AA796" s="69"/>
      <c r="AB796" s="69"/>
      <c r="AC796" s="69"/>
      <c r="AD796" s="69"/>
      <c r="AE796" s="69"/>
      <c r="AF796" s="69"/>
    </row>
    <row r="797" spans="1:32" ht="15.75" customHeight="1" x14ac:dyDescent="0.2">
      <c r="A797" s="69"/>
      <c r="B797" s="69"/>
      <c r="C797" s="69"/>
      <c r="D797" s="69"/>
      <c r="E797" s="69"/>
      <c r="F797" s="69"/>
      <c r="G797" s="69"/>
      <c r="H797" s="69"/>
      <c r="I797" s="69"/>
      <c r="J797" s="69"/>
      <c r="K797" s="69"/>
      <c r="L797" s="69"/>
      <c r="M797" s="69"/>
      <c r="N797" s="69"/>
      <c r="O797" s="69"/>
      <c r="P797" s="69"/>
      <c r="Q797" s="69"/>
      <c r="R797" s="69"/>
      <c r="S797" s="69"/>
      <c r="T797" s="69"/>
      <c r="U797" s="69"/>
      <c r="V797" s="69"/>
      <c r="W797" s="69"/>
      <c r="X797" s="69"/>
      <c r="Y797" s="69"/>
      <c r="Z797" s="69"/>
      <c r="AA797" s="69"/>
      <c r="AB797" s="69"/>
      <c r="AC797" s="69"/>
      <c r="AD797" s="69"/>
      <c r="AE797" s="69"/>
      <c r="AF797" s="69"/>
    </row>
    <row r="798" spans="1:32" ht="15.75" customHeight="1" x14ac:dyDescent="0.2">
      <c r="A798" s="69"/>
      <c r="B798" s="69"/>
      <c r="C798" s="69"/>
      <c r="D798" s="69"/>
      <c r="E798" s="69"/>
      <c r="F798" s="69"/>
      <c r="G798" s="69"/>
      <c r="H798" s="69"/>
      <c r="I798" s="69"/>
      <c r="J798" s="69"/>
      <c r="K798" s="69"/>
      <c r="L798" s="69"/>
      <c r="M798" s="69"/>
      <c r="N798" s="69"/>
      <c r="O798" s="69"/>
      <c r="P798" s="69"/>
      <c r="Q798" s="69"/>
      <c r="R798" s="69"/>
      <c r="S798" s="69"/>
      <c r="T798" s="69"/>
      <c r="U798" s="69"/>
      <c r="V798" s="69"/>
      <c r="W798" s="69"/>
      <c r="X798" s="69"/>
      <c r="Y798" s="69"/>
      <c r="Z798" s="69"/>
      <c r="AA798" s="69"/>
      <c r="AB798" s="69"/>
      <c r="AC798" s="69"/>
      <c r="AD798" s="69"/>
      <c r="AE798" s="69"/>
      <c r="AF798" s="69"/>
    </row>
    <row r="799" spans="1:32" ht="15.75" customHeight="1" x14ac:dyDescent="0.2">
      <c r="A799" s="69"/>
      <c r="B799" s="69"/>
      <c r="C799" s="69"/>
      <c r="D799" s="69"/>
      <c r="E799" s="69"/>
      <c r="F799" s="69"/>
      <c r="G799" s="69"/>
      <c r="H799" s="69"/>
      <c r="I799" s="69"/>
      <c r="J799" s="69"/>
      <c r="K799" s="69"/>
      <c r="L799" s="69"/>
      <c r="M799" s="69"/>
      <c r="N799" s="69"/>
      <c r="O799" s="69"/>
      <c r="P799" s="69"/>
      <c r="Q799" s="69"/>
      <c r="R799" s="69"/>
      <c r="S799" s="69"/>
      <c r="T799" s="69"/>
      <c r="U799" s="69"/>
      <c r="V799" s="69"/>
      <c r="W799" s="69"/>
      <c r="X799" s="69"/>
      <c r="Y799" s="69"/>
      <c r="Z799" s="69"/>
      <c r="AA799" s="69"/>
      <c r="AB799" s="69"/>
      <c r="AC799" s="69"/>
      <c r="AD799" s="69"/>
      <c r="AE799" s="69"/>
      <c r="AF799" s="69"/>
    </row>
    <row r="800" spans="1:32" ht="15.75" customHeight="1" x14ac:dyDescent="0.2">
      <c r="A800" s="69"/>
      <c r="B800" s="69"/>
      <c r="C800" s="69"/>
      <c r="D800" s="69"/>
      <c r="E800" s="69"/>
      <c r="F800" s="69"/>
      <c r="G800" s="69"/>
      <c r="H800" s="69"/>
      <c r="I800" s="69"/>
      <c r="J800" s="69"/>
      <c r="K800" s="69"/>
      <c r="L800" s="69"/>
      <c r="M800" s="69"/>
      <c r="N800" s="69"/>
      <c r="O800" s="69"/>
      <c r="P800" s="69"/>
      <c r="Q800" s="69"/>
      <c r="R800" s="69"/>
      <c r="S800" s="69"/>
      <c r="T800" s="69"/>
      <c r="U800" s="69"/>
      <c r="V800" s="69"/>
      <c r="W800" s="69"/>
      <c r="X800" s="69"/>
      <c r="Y800" s="69"/>
      <c r="Z800" s="69"/>
      <c r="AA800" s="69"/>
      <c r="AB800" s="69"/>
      <c r="AC800" s="69"/>
      <c r="AD800" s="69"/>
      <c r="AE800" s="69"/>
      <c r="AF800" s="69"/>
    </row>
    <row r="801" spans="1:32" ht="15.75" customHeight="1" x14ac:dyDescent="0.2">
      <c r="A801" s="69"/>
      <c r="B801" s="69"/>
      <c r="C801" s="69"/>
      <c r="D801" s="69"/>
      <c r="E801" s="69"/>
      <c r="F801" s="69"/>
      <c r="G801" s="69"/>
      <c r="H801" s="69"/>
      <c r="I801" s="69"/>
      <c r="J801" s="69"/>
      <c r="K801" s="69"/>
      <c r="L801" s="69"/>
      <c r="M801" s="69"/>
      <c r="N801" s="69"/>
      <c r="O801" s="69"/>
      <c r="P801" s="69"/>
      <c r="Q801" s="69"/>
      <c r="R801" s="69"/>
      <c r="S801" s="69"/>
      <c r="T801" s="69"/>
      <c r="U801" s="69"/>
      <c r="V801" s="69"/>
      <c r="W801" s="69"/>
      <c r="X801" s="69"/>
      <c r="Y801" s="69"/>
      <c r="Z801" s="69"/>
      <c r="AA801" s="69"/>
      <c r="AB801" s="69"/>
      <c r="AC801" s="69"/>
      <c r="AD801" s="69"/>
      <c r="AE801" s="69"/>
      <c r="AF801" s="69"/>
    </row>
    <row r="802" spans="1:32" ht="15.75" customHeight="1" x14ac:dyDescent="0.2">
      <c r="A802" s="69"/>
      <c r="B802" s="69"/>
      <c r="C802" s="69"/>
      <c r="D802" s="69"/>
      <c r="E802" s="69"/>
      <c r="F802" s="69"/>
      <c r="G802" s="69"/>
      <c r="H802" s="69"/>
      <c r="I802" s="69"/>
      <c r="J802" s="69"/>
      <c r="K802" s="69"/>
      <c r="L802" s="69"/>
      <c r="M802" s="69"/>
      <c r="N802" s="69"/>
      <c r="O802" s="69"/>
      <c r="P802" s="69"/>
      <c r="Q802" s="69"/>
      <c r="R802" s="69"/>
      <c r="S802" s="69"/>
      <c r="T802" s="69"/>
      <c r="U802" s="69"/>
      <c r="V802" s="69"/>
      <c r="W802" s="69"/>
      <c r="X802" s="69"/>
      <c r="Y802" s="69"/>
      <c r="Z802" s="69"/>
      <c r="AA802" s="69"/>
      <c r="AB802" s="69"/>
      <c r="AC802" s="69"/>
      <c r="AD802" s="69"/>
      <c r="AE802" s="69"/>
      <c r="AF802" s="69"/>
    </row>
    <row r="803" spans="1:32" ht="15.75" customHeight="1" x14ac:dyDescent="0.2">
      <c r="A803" s="69"/>
      <c r="B803" s="69"/>
      <c r="C803" s="69"/>
      <c r="D803" s="69"/>
      <c r="E803" s="69"/>
      <c r="F803" s="69"/>
      <c r="G803" s="69"/>
      <c r="H803" s="69"/>
      <c r="I803" s="69"/>
      <c r="J803" s="69"/>
      <c r="K803" s="69"/>
      <c r="L803" s="69"/>
      <c r="M803" s="69"/>
      <c r="N803" s="69"/>
      <c r="O803" s="69"/>
      <c r="P803" s="69"/>
      <c r="Q803" s="69"/>
      <c r="R803" s="69"/>
      <c r="S803" s="69"/>
      <c r="T803" s="69"/>
      <c r="U803" s="69"/>
      <c r="V803" s="69"/>
      <c r="W803" s="69"/>
      <c r="X803" s="69"/>
      <c r="Y803" s="69"/>
      <c r="Z803" s="69"/>
      <c r="AA803" s="69"/>
      <c r="AB803" s="69"/>
      <c r="AC803" s="69"/>
      <c r="AD803" s="69"/>
      <c r="AE803" s="69"/>
      <c r="AF803" s="69"/>
    </row>
    <row r="804" spans="1:32" ht="15.75" customHeight="1" x14ac:dyDescent="0.2">
      <c r="A804" s="69"/>
      <c r="B804" s="69"/>
      <c r="C804" s="69"/>
      <c r="D804" s="69"/>
      <c r="E804" s="69"/>
      <c r="F804" s="69"/>
      <c r="G804" s="69"/>
      <c r="H804" s="69"/>
      <c r="I804" s="69"/>
      <c r="J804" s="69"/>
      <c r="K804" s="69"/>
      <c r="L804" s="69"/>
      <c r="M804" s="69"/>
      <c r="N804" s="69"/>
      <c r="O804" s="69"/>
      <c r="P804" s="69"/>
      <c r="Q804" s="69"/>
      <c r="R804" s="69"/>
      <c r="S804" s="69"/>
      <c r="T804" s="69"/>
      <c r="U804" s="69"/>
      <c r="V804" s="69"/>
      <c r="W804" s="69"/>
      <c r="X804" s="69"/>
      <c r="Y804" s="69"/>
      <c r="Z804" s="69"/>
      <c r="AA804" s="69"/>
      <c r="AB804" s="69"/>
      <c r="AC804" s="69"/>
      <c r="AD804" s="69"/>
      <c r="AE804" s="69"/>
      <c r="AF804" s="69"/>
    </row>
    <row r="805" spans="1:32" ht="15.75" customHeight="1" x14ac:dyDescent="0.2">
      <c r="A805" s="69"/>
      <c r="B805" s="69"/>
      <c r="C805" s="69"/>
      <c r="D805" s="69"/>
      <c r="E805" s="69"/>
      <c r="F805" s="69"/>
      <c r="G805" s="69"/>
      <c r="H805" s="69"/>
      <c r="I805" s="69"/>
      <c r="J805" s="69"/>
      <c r="K805" s="69"/>
      <c r="L805" s="69"/>
      <c r="M805" s="69"/>
      <c r="N805" s="69"/>
      <c r="O805" s="69"/>
      <c r="P805" s="69"/>
      <c r="Q805" s="69"/>
      <c r="R805" s="69"/>
      <c r="S805" s="69"/>
      <c r="T805" s="69"/>
      <c r="U805" s="69"/>
      <c r="V805" s="69"/>
      <c r="W805" s="69"/>
      <c r="X805" s="69"/>
      <c r="Y805" s="69"/>
      <c r="Z805" s="69"/>
      <c r="AA805" s="69"/>
      <c r="AB805" s="69"/>
      <c r="AC805" s="69"/>
      <c r="AD805" s="69"/>
      <c r="AE805" s="69"/>
      <c r="AF805" s="69"/>
    </row>
    <row r="806" spans="1:32" ht="15.75" customHeight="1" x14ac:dyDescent="0.2">
      <c r="A806" s="69"/>
      <c r="B806" s="69"/>
      <c r="C806" s="69"/>
      <c r="D806" s="69"/>
      <c r="E806" s="69"/>
      <c r="F806" s="69"/>
      <c r="G806" s="69"/>
      <c r="H806" s="69"/>
      <c r="I806" s="69"/>
      <c r="J806" s="69"/>
      <c r="K806" s="69"/>
      <c r="L806" s="69"/>
      <c r="M806" s="69"/>
      <c r="N806" s="69"/>
      <c r="O806" s="69"/>
      <c r="P806" s="69"/>
      <c r="Q806" s="69"/>
      <c r="R806" s="69"/>
      <c r="S806" s="69"/>
      <c r="T806" s="69"/>
      <c r="U806" s="69"/>
      <c r="V806" s="69"/>
      <c r="W806" s="69"/>
      <c r="X806" s="69"/>
      <c r="Y806" s="69"/>
      <c r="Z806" s="69"/>
      <c r="AA806" s="69"/>
      <c r="AB806" s="69"/>
      <c r="AC806" s="69"/>
      <c r="AD806" s="69"/>
      <c r="AE806" s="69"/>
      <c r="AF806" s="69"/>
    </row>
    <row r="807" spans="1:32" ht="15.75" customHeight="1" x14ac:dyDescent="0.2">
      <c r="A807" s="69"/>
      <c r="B807" s="69"/>
      <c r="C807" s="69"/>
      <c r="D807" s="69"/>
      <c r="E807" s="69"/>
      <c r="F807" s="69"/>
      <c r="G807" s="69"/>
      <c r="H807" s="69"/>
      <c r="I807" s="69"/>
      <c r="J807" s="69"/>
      <c r="K807" s="69"/>
      <c r="L807" s="69"/>
      <c r="M807" s="69"/>
      <c r="N807" s="69"/>
      <c r="O807" s="69"/>
      <c r="P807" s="69"/>
      <c r="Q807" s="69"/>
      <c r="R807" s="69"/>
      <c r="S807" s="69"/>
      <c r="T807" s="69"/>
      <c r="U807" s="69"/>
      <c r="V807" s="69"/>
      <c r="W807" s="69"/>
      <c r="X807" s="69"/>
      <c r="Y807" s="69"/>
      <c r="Z807" s="69"/>
      <c r="AA807" s="69"/>
      <c r="AB807" s="69"/>
      <c r="AC807" s="69"/>
      <c r="AD807" s="69"/>
      <c r="AE807" s="69"/>
      <c r="AF807" s="69"/>
    </row>
    <row r="808" spans="1:32" ht="15.75" customHeight="1" x14ac:dyDescent="0.2">
      <c r="A808" s="69"/>
      <c r="B808" s="69"/>
      <c r="C808" s="69"/>
      <c r="D808" s="69"/>
      <c r="E808" s="69"/>
      <c r="F808" s="69"/>
      <c r="G808" s="69"/>
      <c r="H808" s="69"/>
      <c r="I808" s="69"/>
      <c r="J808" s="69"/>
      <c r="K808" s="69"/>
      <c r="L808" s="69"/>
      <c r="M808" s="69"/>
      <c r="N808" s="69"/>
      <c r="O808" s="69"/>
      <c r="P808" s="69"/>
      <c r="Q808" s="69"/>
      <c r="R808" s="69"/>
      <c r="S808" s="69"/>
      <c r="T808" s="69"/>
      <c r="U808" s="69"/>
      <c r="V808" s="69"/>
      <c r="W808" s="69"/>
      <c r="X808" s="69"/>
      <c r="Y808" s="69"/>
      <c r="Z808" s="69"/>
      <c r="AA808" s="69"/>
      <c r="AB808" s="69"/>
      <c r="AC808" s="69"/>
      <c r="AD808" s="69"/>
      <c r="AE808" s="69"/>
      <c r="AF808" s="69"/>
    </row>
    <row r="809" spans="1:32" ht="15.75" customHeight="1" x14ac:dyDescent="0.2">
      <c r="A809" s="69"/>
      <c r="B809" s="69"/>
      <c r="C809" s="69"/>
      <c r="D809" s="69"/>
      <c r="E809" s="69"/>
      <c r="F809" s="69"/>
      <c r="G809" s="69"/>
      <c r="H809" s="69"/>
      <c r="I809" s="69"/>
      <c r="J809" s="69"/>
      <c r="K809" s="69"/>
      <c r="L809" s="69"/>
      <c r="M809" s="69"/>
      <c r="N809" s="69"/>
      <c r="O809" s="69"/>
      <c r="P809" s="69"/>
      <c r="Q809" s="69"/>
      <c r="R809" s="69"/>
      <c r="S809" s="69"/>
      <c r="T809" s="69"/>
      <c r="U809" s="69"/>
      <c r="V809" s="69"/>
      <c r="W809" s="69"/>
      <c r="X809" s="69"/>
      <c r="Y809" s="69"/>
      <c r="Z809" s="69"/>
      <c r="AA809" s="69"/>
      <c r="AB809" s="69"/>
      <c r="AC809" s="69"/>
      <c r="AD809" s="69"/>
      <c r="AE809" s="69"/>
      <c r="AF809" s="69"/>
    </row>
    <row r="810" spans="1:32" ht="15.75" customHeight="1" x14ac:dyDescent="0.2">
      <c r="A810" s="69"/>
      <c r="B810" s="69"/>
      <c r="C810" s="69"/>
      <c r="D810" s="69"/>
      <c r="E810" s="69"/>
      <c r="F810" s="69"/>
      <c r="G810" s="69"/>
      <c r="H810" s="69"/>
      <c r="I810" s="69"/>
      <c r="J810" s="69"/>
      <c r="K810" s="69"/>
      <c r="L810" s="69"/>
      <c r="M810" s="69"/>
      <c r="N810" s="69"/>
      <c r="O810" s="69"/>
      <c r="P810" s="69"/>
      <c r="Q810" s="69"/>
      <c r="R810" s="69"/>
      <c r="S810" s="69"/>
      <c r="T810" s="69"/>
      <c r="U810" s="69"/>
      <c r="V810" s="69"/>
      <c r="W810" s="69"/>
      <c r="X810" s="69"/>
      <c r="Y810" s="69"/>
      <c r="Z810" s="69"/>
      <c r="AA810" s="69"/>
      <c r="AB810" s="69"/>
      <c r="AC810" s="69"/>
      <c r="AD810" s="69"/>
      <c r="AE810" s="69"/>
      <c r="AF810" s="69"/>
    </row>
    <row r="811" spans="1:32" ht="15.75" customHeight="1" x14ac:dyDescent="0.2">
      <c r="A811" s="69"/>
      <c r="B811" s="69"/>
      <c r="C811" s="69"/>
      <c r="D811" s="69"/>
      <c r="E811" s="69"/>
      <c r="F811" s="69"/>
      <c r="G811" s="69"/>
      <c r="H811" s="69"/>
      <c r="I811" s="69"/>
      <c r="J811" s="69"/>
      <c r="K811" s="69"/>
      <c r="L811" s="69"/>
      <c r="M811" s="69"/>
      <c r="N811" s="69"/>
      <c r="O811" s="69"/>
      <c r="P811" s="69"/>
      <c r="Q811" s="69"/>
      <c r="R811" s="69"/>
      <c r="S811" s="69"/>
      <c r="T811" s="69"/>
      <c r="U811" s="69"/>
      <c r="V811" s="69"/>
      <c r="W811" s="69"/>
      <c r="X811" s="69"/>
      <c r="Y811" s="69"/>
      <c r="Z811" s="69"/>
      <c r="AA811" s="69"/>
      <c r="AB811" s="69"/>
      <c r="AC811" s="69"/>
      <c r="AD811" s="69"/>
      <c r="AE811" s="69"/>
      <c r="AF811" s="69"/>
    </row>
    <row r="812" spans="1:32" ht="15.75" customHeight="1" x14ac:dyDescent="0.2">
      <c r="A812" s="69"/>
      <c r="B812" s="69"/>
      <c r="C812" s="69"/>
      <c r="D812" s="69"/>
      <c r="E812" s="69"/>
      <c r="F812" s="69"/>
      <c r="G812" s="69"/>
      <c r="H812" s="69"/>
      <c r="I812" s="69"/>
      <c r="J812" s="69"/>
      <c r="K812" s="69"/>
      <c r="L812" s="69"/>
      <c r="M812" s="69"/>
      <c r="N812" s="69"/>
      <c r="O812" s="69"/>
      <c r="P812" s="69"/>
      <c r="Q812" s="69"/>
      <c r="R812" s="69"/>
      <c r="S812" s="69"/>
      <c r="T812" s="69"/>
      <c r="U812" s="69"/>
      <c r="V812" s="69"/>
      <c r="W812" s="69"/>
      <c r="X812" s="69"/>
      <c r="Y812" s="69"/>
      <c r="Z812" s="69"/>
      <c r="AA812" s="69"/>
      <c r="AB812" s="69"/>
      <c r="AC812" s="69"/>
      <c r="AD812" s="69"/>
      <c r="AE812" s="69"/>
      <c r="AF812" s="69"/>
    </row>
    <row r="813" spans="1:32" ht="15.75" customHeight="1" x14ac:dyDescent="0.2">
      <c r="A813" s="69"/>
      <c r="B813" s="69"/>
      <c r="C813" s="69"/>
      <c r="D813" s="69"/>
      <c r="E813" s="69"/>
      <c r="F813" s="69"/>
      <c r="G813" s="69"/>
      <c r="H813" s="69"/>
      <c r="I813" s="69"/>
      <c r="J813" s="69"/>
      <c r="K813" s="69"/>
      <c r="L813" s="69"/>
      <c r="M813" s="69"/>
      <c r="N813" s="69"/>
      <c r="O813" s="69"/>
      <c r="P813" s="69"/>
      <c r="Q813" s="69"/>
      <c r="R813" s="69"/>
      <c r="S813" s="69"/>
      <c r="T813" s="69"/>
      <c r="U813" s="69"/>
      <c r="V813" s="69"/>
      <c r="W813" s="69"/>
      <c r="X813" s="69"/>
      <c r="Y813" s="69"/>
      <c r="Z813" s="69"/>
      <c r="AA813" s="69"/>
      <c r="AB813" s="69"/>
      <c r="AC813" s="69"/>
      <c r="AD813" s="69"/>
      <c r="AE813" s="69"/>
      <c r="AF813" s="69"/>
    </row>
    <row r="814" spans="1:32" ht="15.75" customHeight="1" x14ac:dyDescent="0.2">
      <c r="A814" s="69"/>
      <c r="B814" s="69"/>
      <c r="C814" s="69"/>
      <c r="D814" s="69"/>
      <c r="E814" s="69"/>
      <c r="F814" s="69"/>
      <c r="G814" s="69"/>
      <c r="H814" s="69"/>
      <c r="I814" s="69"/>
      <c r="J814" s="69"/>
      <c r="K814" s="69"/>
      <c r="L814" s="69"/>
      <c r="M814" s="69"/>
      <c r="N814" s="69"/>
      <c r="O814" s="69"/>
      <c r="P814" s="69"/>
      <c r="Q814" s="69"/>
      <c r="R814" s="69"/>
      <c r="S814" s="69"/>
      <c r="T814" s="69"/>
      <c r="U814" s="69"/>
      <c r="V814" s="69"/>
      <c r="W814" s="69"/>
      <c r="X814" s="69"/>
      <c r="Y814" s="69"/>
      <c r="Z814" s="69"/>
      <c r="AA814" s="69"/>
      <c r="AB814" s="69"/>
      <c r="AC814" s="69"/>
      <c r="AD814" s="69"/>
      <c r="AE814" s="69"/>
      <c r="AF814" s="69"/>
    </row>
    <row r="815" spans="1:32" ht="15.75" customHeight="1" x14ac:dyDescent="0.2">
      <c r="A815" s="69"/>
      <c r="B815" s="69"/>
      <c r="C815" s="69"/>
      <c r="D815" s="69"/>
      <c r="E815" s="69"/>
      <c r="F815" s="69"/>
      <c r="G815" s="69"/>
      <c r="H815" s="69"/>
      <c r="I815" s="69"/>
      <c r="J815" s="69"/>
      <c r="K815" s="69"/>
      <c r="L815" s="69"/>
      <c r="M815" s="69"/>
      <c r="N815" s="69"/>
      <c r="O815" s="69"/>
      <c r="P815" s="69"/>
      <c r="Q815" s="69"/>
      <c r="R815" s="69"/>
      <c r="S815" s="69"/>
      <c r="T815" s="69"/>
      <c r="U815" s="69"/>
      <c r="V815" s="69"/>
      <c r="W815" s="69"/>
      <c r="X815" s="69"/>
      <c r="Y815" s="69"/>
      <c r="Z815" s="69"/>
      <c r="AA815" s="69"/>
      <c r="AB815" s="69"/>
      <c r="AC815" s="69"/>
      <c r="AD815" s="69"/>
      <c r="AE815" s="69"/>
      <c r="AF815" s="69"/>
    </row>
    <row r="816" spans="1:32" ht="15.75" customHeight="1" x14ac:dyDescent="0.2">
      <c r="A816" s="69"/>
      <c r="B816" s="69"/>
      <c r="C816" s="69"/>
      <c r="D816" s="69"/>
      <c r="E816" s="69"/>
      <c r="F816" s="69"/>
      <c r="G816" s="69"/>
      <c r="H816" s="69"/>
      <c r="I816" s="69"/>
      <c r="J816" s="69"/>
      <c r="K816" s="69"/>
      <c r="L816" s="69"/>
      <c r="M816" s="69"/>
      <c r="N816" s="69"/>
      <c r="O816" s="69"/>
      <c r="P816" s="69"/>
      <c r="Q816" s="69"/>
      <c r="R816" s="69"/>
      <c r="S816" s="69"/>
      <c r="T816" s="69"/>
      <c r="U816" s="69"/>
      <c r="V816" s="69"/>
      <c r="W816" s="69"/>
      <c r="X816" s="69"/>
      <c r="Y816" s="69"/>
      <c r="Z816" s="69"/>
      <c r="AA816" s="69"/>
      <c r="AB816" s="69"/>
      <c r="AC816" s="69"/>
      <c r="AD816" s="69"/>
      <c r="AE816" s="69"/>
      <c r="AF816" s="69"/>
    </row>
    <row r="817" spans="1:32" ht="15.75" customHeight="1" x14ac:dyDescent="0.2">
      <c r="A817" s="69"/>
      <c r="B817" s="69"/>
      <c r="C817" s="69"/>
      <c r="D817" s="69"/>
      <c r="E817" s="69"/>
      <c r="F817" s="69"/>
      <c r="G817" s="69"/>
      <c r="H817" s="69"/>
      <c r="I817" s="69"/>
      <c r="J817" s="69"/>
      <c r="K817" s="69"/>
      <c r="L817" s="69"/>
      <c r="M817" s="69"/>
      <c r="N817" s="69"/>
      <c r="O817" s="69"/>
      <c r="P817" s="69"/>
      <c r="Q817" s="69"/>
      <c r="R817" s="69"/>
      <c r="S817" s="69"/>
      <c r="T817" s="69"/>
      <c r="U817" s="69"/>
      <c r="V817" s="69"/>
      <c r="W817" s="69"/>
      <c r="X817" s="69"/>
      <c r="Y817" s="69"/>
      <c r="Z817" s="69"/>
      <c r="AA817" s="69"/>
      <c r="AB817" s="69"/>
      <c r="AC817" s="69"/>
      <c r="AD817" s="69"/>
      <c r="AE817" s="69"/>
      <c r="AF817" s="69"/>
    </row>
    <row r="818" spans="1:32" ht="15.75" customHeight="1" x14ac:dyDescent="0.2">
      <c r="A818" s="69"/>
      <c r="B818" s="69"/>
      <c r="C818" s="69"/>
      <c r="D818" s="69"/>
      <c r="E818" s="69"/>
      <c r="F818" s="69"/>
      <c r="G818" s="69"/>
      <c r="H818" s="69"/>
      <c r="I818" s="69"/>
      <c r="J818" s="69"/>
      <c r="K818" s="69"/>
      <c r="L818" s="69"/>
      <c r="M818" s="69"/>
      <c r="N818" s="69"/>
      <c r="O818" s="69"/>
      <c r="P818" s="69"/>
      <c r="Q818" s="69"/>
      <c r="R818" s="69"/>
      <c r="S818" s="69"/>
      <c r="T818" s="69"/>
      <c r="U818" s="69"/>
      <c r="V818" s="69"/>
      <c r="W818" s="69"/>
      <c r="X818" s="69"/>
      <c r="Y818" s="69"/>
      <c r="Z818" s="69"/>
      <c r="AA818" s="69"/>
      <c r="AB818" s="69"/>
      <c r="AC818" s="69"/>
      <c r="AD818" s="69"/>
      <c r="AE818" s="69"/>
      <c r="AF818" s="69"/>
    </row>
    <row r="819" spans="1:32" ht="15.75" customHeight="1" x14ac:dyDescent="0.2">
      <c r="A819" s="69"/>
      <c r="B819" s="69"/>
      <c r="C819" s="69"/>
      <c r="D819" s="69"/>
      <c r="E819" s="69"/>
      <c r="F819" s="69"/>
      <c r="G819" s="69"/>
      <c r="H819" s="69"/>
      <c r="I819" s="69"/>
      <c r="J819" s="69"/>
      <c r="K819" s="69"/>
      <c r="L819" s="69"/>
      <c r="M819" s="69"/>
      <c r="N819" s="69"/>
      <c r="O819" s="69"/>
      <c r="P819" s="69"/>
      <c r="Q819" s="69"/>
      <c r="R819" s="69"/>
      <c r="S819" s="69"/>
      <c r="T819" s="69"/>
      <c r="U819" s="69"/>
      <c r="V819" s="69"/>
      <c r="W819" s="69"/>
      <c r="X819" s="69"/>
      <c r="Y819" s="69"/>
      <c r="Z819" s="69"/>
      <c r="AA819" s="69"/>
      <c r="AB819" s="69"/>
      <c r="AC819" s="69"/>
      <c r="AD819" s="69"/>
      <c r="AE819" s="69"/>
      <c r="AF819" s="69"/>
    </row>
    <row r="820" spans="1:32" ht="15.75" customHeight="1" x14ac:dyDescent="0.2">
      <c r="A820" s="69"/>
      <c r="B820" s="69"/>
      <c r="C820" s="69"/>
      <c r="D820" s="69"/>
      <c r="E820" s="69"/>
      <c r="F820" s="69"/>
      <c r="G820" s="69"/>
      <c r="H820" s="69"/>
      <c r="I820" s="69"/>
      <c r="J820" s="69"/>
      <c r="K820" s="69"/>
      <c r="L820" s="69"/>
      <c r="M820" s="69"/>
      <c r="N820" s="69"/>
      <c r="O820" s="69"/>
      <c r="P820" s="69"/>
      <c r="Q820" s="69"/>
      <c r="R820" s="69"/>
      <c r="S820" s="69"/>
      <c r="T820" s="69"/>
      <c r="U820" s="69"/>
      <c r="V820" s="69"/>
      <c r="W820" s="69"/>
      <c r="X820" s="69"/>
      <c r="Y820" s="69"/>
      <c r="Z820" s="69"/>
      <c r="AA820" s="69"/>
      <c r="AB820" s="69"/>
      <c r="AC820" s="69"/>
      <c r="AD820" s="69"/>
      <c r="AE820" s="69"/>
      <c r="AF820" s="69"/>
    </row>
    <row r="821" spans="1:32" ht="15.75" customHeight="1" x14ac:dyDescent="0.2">
      <c r="A821" s="69"/>
      <c r="B821" s="69"/>
      <c r="C821" s="69"/>
      <c r="D821" s="69"/>
      <c r="E821" s="69"/>
      <c r="F821" s="69"/>
      <c r="G821" s="69"/>
      <c r="H821" s="69"/>
      <c r="I821" s="69"/>
      <c r="J821" s="69"/>
      <c r="K821" s="69"/>
      <c r="L821" s="69"/>
      <c r="M821" s="69"/>
      <c r="N821" s="69"/>
      <c r="O821" s="69"/>
      <c r="P821" s="69"/>
      <c r="Q821" s="69"/>
      <c r="R821" s="69"/>
      <c r="S821" s="69"/>
      <c r="T821" s="69"/>
      <c r="U821" s="69"/>
      <c r="V821" s="69"/>
      <c r="W821" s="69"/>
      <c r="X821" s="69"/>
      <c r="Y821" s="69"/>
      <c r="Z821" s="69"/>
      <c r="AA821" s="69"/>
      <c r="AB821" s="69"/>
      <c r="AC821" s="69"/>
      <c r="AD821" s="69"/>
      <c r="AE821" s="69"/>
      <c r="AF821" s="69"/>
    </row>
    <row r="822" spans="1:32" ht="15.75" customHeight="1" x14ac:dyDescent="0.2">
      <c r="A822" s="69"/>
      <c r="B822" s="69"/>
      <c r="C822" s="69"/>
      <c r="D822" s="69"/>
      <c r="E822" s="69"/>
      <c r="F822" s="69"/>
      <c r="G822" s="69"/>
      <c r="H822" s="69"/>
      <c r="I822" s="69"/>
      <c r="J822" s="69"/>
      <c r="K822" s="69"/>
      <c r="L822" s="69"/>
      <c r="M822" s="69"/>
      <c r="N822" s="69"/>
      <c r="O822" s="69"/>
      <c r="P822" s="69"/>
      <c r="Q822" s="69"/>
      <c r="R822" s="69"/>
      <c r="S822" s="69"/>
      <c r="T822" s="69"/>
      <c r="U822" s="69"/>
      <c r="V822" s="69"/>
      <c r="W822" s="69"/>
      <c r="X822" s="69"/>
      <c r="Y822" s="69"/>
      <c r="Z822" s="69"/>
      <c r="AA822" s="69"/>
      <c r="AB822" s="69"/>
      <c r="AC822" s="69"/>
      <c r="AD822" s="69"/>
      <c r="AE822" s="69"/>
      <c r="AF822" s="69"/>
    </row>
    <row r="823" spans="1:32" ht="15.75" customHeight="1" x14ac:dyDescent="0.2">
      <c r="A823" s="69"/>
      <c r="B823" s="69"/>
      <c r="C823" s="69"/>
      <c r="D823" s="69"/>
      <c r="E823" s="69"/>
      <c r="F823" s="69"/>
      <c r="G823" s="69"/>
      <c r="H823" s="69"/>
      <c r="I823" s="69"/>
      <c r="J823" s="69"/>
      <c r="K823" s="69"/>
      <c r="L823" s="69"/>
      <c r="M823" s="69"/>
      <c r="N823" s="69"/>
      <c r="O823" s="69"/>
      <c r="P823" s="69"/>
      <c r="Q823" s="69"/>
      <c r="R823" s="69"/>
      <c r="S823" s="69"/>
      <c r="T823" s="69"/>
      <c r="U823" s="69"/>
      <c r="V823" s="69"/>
      <c r="W823" s="69"/>
      <c r="X823" s="69"/>
      <c r="Y823" s="69"/>
      <c r="Z823" s="69"/>
      <c r="AA823" s="69"/>
      <c r="AB823" s="69"/>
      <c r="AC823" s="69"/>
      <c r="AD823" s="69"/>
      <c r="AE823" s="69"/>
      <c r="AF823" s="69"/>
    </row>
    <row r="824" spans="1:32" ht="15.75" customHeight="1" x14ac:dyDescent="0.2">
      <c r="A824" s="69"/>
      <c r="B824" s="69"/>
      <c r="C824" s="69"/>
      <c r="D824" s="69"/>
      <c r="E824" s="69"/>
      <c r="F824" s="69"/>
      <c r="G824" s="69"/>
      <c r="H824" s="69"/>
      <c r="I824" s="69"/>
      <c r="J824" s="69"/>
      <c r="K824" s="69"/>
      <c r="L824" s="69"/>
      <c r="M824" s="69"/>
      <c r="N824" s="69"/>
      <c r="O824" s="69"/>
      <c r="P824" s="69"/>
      <c r="Q824" s="69"/>
      <c r="R824" s="69"/>
      <c r="S824" s="69"/>
      <c r="T824" s="69"/>
      <c r="U824" s="69"/>
      <c r="V824" s="69"/>
      <c r="W824" s="69"/>
      <c r="X824" s="69"/>
      <c r="Y824" s="69"/>
      <c r="Z824" s="69"/>
      <c r="AA824" s="69"/>
      <c r="AB824" s="69"/>
      <c r="AC824" s="69"/>
      <c r="AD824" s="69"/>
      <c r="AE824" s="69"/>
      <c r="AF824" s="69"/>
    </row>
    <row r="825" spans="1:32" ht="15.75" customHeight="1" x14ac:dyDescent="0.2">
      <c r="A825" s="69"/>
      <c r="B825" s="69"/>
      <c r="C825" s="69"/>
      <c r="D825" s="69"/>
      <c r="E825" s="69"/>
      <c r="F825" s="69"/>
      <c r="G825" s="69"/>
      <c r="H825" s="69"/>
      <c r="I825" s="69"/>
      <c r="J825" s="69"/>
      <c r="K825" s="69"/>
      <c r="L825" s="69"/>
      <c r="M825" s="69"/>
      <c r="N825" s="69"/>
      <c r="O825" s="69"/>
      <c r="P825" s="69"/>
      <c r="Q825" s="69"/>
      <c r="R825" s="69"/>
      <c r="S825" s="69"/>
      <c r="T825" s="69"/>
      <c r="U825" s="69"/>
      <c r="V825" s="69"/>
      <c r="W825" s="69"/>
      <c r="X825" s="69"/>
      <c r="Y825" s="69"/>
      <c r="Z825" s="69"/>
      <c r="AA825" s="69"/>
      <c r="AB825" s="69"/>
      <c r="AC825" s="69"/>
      <c r="AD825" s="69"/>
      <c r="AE825" s="69"/>
      <c r="AF825" s="69"/>
    </row>
    <row r="826" spans="1:32" ht="15.75" customHeight="1" x14ac:dyDescent="0.2">
      <c r="A826" s="69"/>
      <c r="B826" s="69"/>
      <c r="C826" s="69"/>
      <c r="D826" s="69"/>
      <c r="E826" s="69"/>
      <c r="F826" s="69"/>
      <c r="G826" s="69"/>
      <c r="H826" s="69"/>
      <c r="I826" s="69"/>
      <c r="J826" s="69"/>
      <c r="K826" s="69"/>
      <c r="L826" s="69"/>
      <c r="M826" s="69"/>
      <c r="N826" s="69"/>
      <c r="O826" s="69"/>
      <c r="P826" s="69"/>
      <c r="Q826" s="69"/>
      <c r="R826" s="69"/>
      <c r="S826" s="69"/>
      <c r="T826" s="69"/>
      <c r="U826" s="69"/>
      <c r="V826" s="69"/>
      <c r="W826" s="69"/>
      <c r="X826" s="69"/>
      <c r="Y826" s="69"/>
      <c r="Z826" s="69"/>
      <c r="AA826" s="69"/>
      <c r="AB826" s="69"/>
      <c r="AC826" s="69"/>
      <c r="AD826" s="69"/>
      <c r="AE826" s="69"/>
      <c r="AF826" s="69"/>
    </row>
    <row r="827" spans="1:32" ht="15.75" customHeight="1" x14ac:dyDescent="0.2">
      <c r="A827" s="69"/>
      <c r="B827" s="69"/>
      <c r="C827" s="69"/>
      <c r="D827" s="69"/>
      <c r="E827" s="69"/>
      <c r="F827" s="69"/>
      <c r="G827" s="69"/>
      <c r="H827" s="69"/>
      <c r="I827" s="69"/>
      <c r="J827" s="69"/>
      <c r="K827" s="69"/>
      <c r="L827" s="69"/>
      <c r="M827" s="69"/>
      <c r="N827" s="69"/>
      <c r="O827" s="69"/>
      <c r="P827" s="69"/>
      <c r="Q827" s="69"/>
      <c r="R827" s="69"/>
      <c r="S827" s="69"/>
      <c r="T827" s="69"/>
      <c r="U827" s="69"/>
      <c r="V827" s="69"/>
      <c r="W827" s="69"/>
      <c r="X827" s="69"/>
      <c r="Y827" s="69"/>
      <c r="Z827" s="69"/>
      <c r="AA827" s="69"/>
      <c r="AB827" s="69"/>
      <c r="AC827" s="69"/>
      <c r="AD827" s="69"/>
      <c r="AE827" s="69"/>
      <c r="AF827" s="69"/>
    </row>
    <row r="828" spans="1:32" ht="15.75" customHeight="1" x14ac:dyDescent="0.2">
      <c r="A828" s="69"/>
      <c r="B828" s="69"/>
      <c r="C828" s="69"/>
      <c r="D828" s="69"/>
      <c r="E828" s="69"/>
      <c r="F828" s="69"/>
      <c r="G828" s="69"/>
      <c r="H828" s="69"/>
      <c r="I828" s="69"/>
      <c r="J828" s="69"/>
      <c r="K828" s="69"/>
      <c r="L828" s="69"/>
      <c r="M828" s="69"/>
      <c r="N828" s="69"/>
      <c r="O828" s="69"/>
      <c r="P828" s="69"/>
      <c r="Q828" s="69"/>
      <c r="R828" s="69"/>
      <c r="S828" s="69"/>
      <c r="T828" s="69"/>
      <c r="U828" s="69"/>
      <c r="V828" s="69"/>
      <c r="W828" s="69"/>
      <c r="X828" s="69"/>
      <c r="Y828" s="69"/>
      <c r="Z828" s="69"/>
      <c r="AA828" s="69"/>
      <c r="AB828" s="69"/>
      <c r="AC828" s="69"/>
      <c r="AD828" s="69"/>
      <c r="AE828" s="69"/>
      <c r="AF828" s="69"/>
    </row>
    <row r="829" spans="1:32" ht="15.75" customHeight="1" x14ac:dyDescent="0.2">
      <c r="A829" s="69"/>
      <c r="B829" s="69"/>
      <c r="C829" s="69"/>
      <c r="D829" s="69"/>
      <c r="E829" s="69"/>
      <c r="F829" s="69"/>
      <c r="G829" s="69"/>
      <c r="H829" s="69"/>
      <c r="I829" s="69"/>
      <c r="J829" s="69"/>
      <c r="K829" s="69"/>
      <c r="L829" s="69"/>
      <c r="M829" s="69"/>
      <c r="N829" s="69"/>
      <c r="O829" s="69"/>
      <c r="P829" s="69"/>
      <c r="Q829" s="69"/>
      <c r="R829" s="69"/>
      <c r="S829" s="69"/>
      <c r="T829" s="69"/>
      <c r="U829" s="69"/>
      <c r="V829" s="69"/>
      <c r="W829" s="69"/>
      <c r="X829" s="69"/>
      <c r="Y829" s="69"/>
      <c r="Z829" s="69"/>
      <c r="AA829" s="69"/>
      <c r="AB829" s="69"/>
      <c r="AC829" s="69"/>
      <c r="AD829" s="69"/>
      <c r="AE829" s="69"/>
      <c r="AF829" s="69"/>
    </row>
    <row r="830" spans="1:32" ht="15.75" customHeight="1" x14ac:dyDescent="0.2">
      <c r="A830" s="69"/>
      <c r="B830" s="69"/>
      <c r="C830" s="69"/>
      <c r="D830" s="69"/>
      <c r="E830" s="69"/>
      <c r="F830" s="69"/>
      <c r="G830" s="69"/>
      <c r="H830" s="69"/>
      <c r="I830" s="69"/>
      <c r="J830" s="69"/>
      <c r="K830" s="69"/>
      <c r="L830" s="69"/>
      <c r="M830" s="69"/>
      <c r="N830" s="69"/>
      <c r="O830" s="69"/>
      <c r="P830" s="69"/>
      <c r="Q830" s="69"/>
      <c r="R830" s="69"/>
      <c r="S830" s="69"/>
      <c r="T830" s="69"/>
      <c r="U830" s="69"/>
      <c r="V830" s="69"/>
      <c r="W830" s="69"/>
      <c r="X830" s="69"/>
      <c r="Y830" s="69"/>
      <c r="Z830" s="69"/>
      <c r="AA830" s="69"/>
      <c r="AB830" s="69"/>
      <c r="AC830" s="69"/>
      <c r="AD830" s="69"/>
      <c r="AE830" s="69"/>
      <c r="AF830" s="69"/>
    </row>
    <row r="831" spans="1:32" ht="15.75" customHeight="1" x14ac:dyDescent="0.2">
      <c r="A831" s="69"/>
      <c r="B831" s="69"/>
      <c r="C831" s="69"/>
      <c r="D831" s="69"/>
      <c r="E831" s="69"/>
      <c r="F831" s="69"/>
      <c r="G831" s="69"/>
      <c r="H831" s="69"/>
      <c r="I831" s="69"/>
      <c r="J831" s="69"/>
      <c r="K831" s="69"/>
      <c r="L831" s="69"/>
      <c r="M831" s="69"/>
      <c r="N831" s="69"/>
      <c r="O831" s="69"/>
      <c r="P831" s="69"/>
      <c r="Q831" s="69"/>
      <c r="R831" s="69"/>
      <c r="S831" s="69"/>
      <c r="T831" s="69"/>
      <c r="U831" s="69"/>
      <c r="V831" s="69"/>
      <c r="W831" s="69"/>
      <c r="X831" s="69"/>
      <c r="Y831" s="69"/>
      <c r="Z831" s="69"/>
      <c r="AA831" s="69"/>
      <c r="AB831" s="69"/>
      <c r="AC831" s="69"/>
      <c r="AD831" s="69"/>
      <c r="AE831" s="69"/>
      <c r="AF831" s="69"/>
    </row>
    <row r="832" spans="1:32" ht="15.75" customHeight="1" x14ac:dyDescent="0.2">
      <c r="A832" s="69"/>
      <c r="B832" s="69"/>
      <c r="C832" s="69"/>
      <c r="D832" s="69"/>
      <c r="E832" s="69"/>
      <c r="F832" s="69"/>
      <c r="G832" s="69"/>
      <c r="H832" s="69"/>
      <c r="I832" s="69"/>
      <c r="J832" s="69"/>
      <c r="K832" s="69"/>
      <c r="L832" s="69"/>
      <c r="M832" s="69"/>
      <c r="N832" s="69"/>
      <c r="O832" s="69"/>
      <c r="P832" s="69"/>
      <c r="Q832" s="69"/>
      <c r="R832" s="69"/>
      <c r="S832" s="69"/>
      <c r="T832" s="69"/>
      <c r="U832" s="69"/>
      <c r="V832" s="69"/>
      <c r="W832" s="69"/>
      <c r="X832" s="69"/>
      <c r="Y832" s="69"/>
      <c r="Z832" s="69"/>
      <c r="AA832" s="69"/>
      <c r="AB832" s="69"/>
      <c r="AC832" s="69"/>
      <c r="AD832" s="69"/>
      <c r="AE832" s="69"/>
      <c r="AF832" s="69"/>
    </row>
    <row r="833" spans="1:32" ht="15.75" customHeight="1" x14ac:dyDescent="0.2">
      <c r="A833" s="69"/>
      <c r="B833" s="69"/>
      <c r="C833" s="69"/>
      <c r="D833" s="69"/>
      <c r="E833" s="69"/>
      <c r="F833" s="69"/>
      <c r="G833" s="69"/>
      <c r="H833" s="69"/>
      <c r="I833" s="69"/>
      <c r="J833" s="69"/>
      <c r="K833" s="69"/>
      <c r="L833" s="69"/>
      <c r="M833" s="69"/>
      <c r="N833" s="69"/>
      <c r="O833" s="69"/>
      <c r="P833" s="69"/>
      <c r="Q833" s="69"/>
      <c r="R833" s="69"/>
      <c r="S833" s="69"/>
      <c r="T833" s="69"/>
      <c r="U833" s="69"/>
      <c r="V833" s="69"/>
      <c r="W833" s="69"/>
      <c r="X833" s="69"/>
      <c r="Y833" s="69"/>
      <c r="Z833" s="69"/>
      <c r="AA833" s="69"/>
      <c r="AB833" s="69"/>
      <c r="AC833" s="69"/>
      <c r="AD833" s="69"/>
      <c r="AE833" s="69"/>
      <c r="AF833" s="69"/>
    </row>
    <row r="834" spans="1:32" ht="15.75" customHeight="1" x14ac:dyDescent="0.2">
      <c r="A834" s="69"/>
      <c r="B834" s="69"/>
      <c r="C834" s="69"/>
      <c r="D834" s="69"/>
      <c r="E834" s="69"/>
      <c r="F834" s="69"/>
      <c r="G834" s="69"/>
      <c r="H834" s="69"/>
      <c r="I834" s="69"/>
      <c r="J834" s="69"/>
      <c r="K834" s="69"/>
      <c r="L834" s="69"/>
      <c r="M834" s="69"/>
      <c r="N834" s="69"/>
      <c r="O834" s="69"/>
      <c r="P834" s="69"/>
      <c r="Q834" s="69"/>
      <c r="R834" s="69"/>
      <c r="S834" s="69"/>
      <c r="T834" s="69"/>
      <c r="U834" s="69"/>
      <c r="V834" s="69"/>
      <c r="W834" s="69"/>
      <c r="X834" s="69"/>
      <c r="Y834" s="69"/>
      <c r="Z834" s="69"/>
      <c r="AA834" s="69"/>
      <c r="AB834" s="69"/>
      <c r="AC834" s="69"/>
      <c r="AD834" s="69"/>
      <c r="AE834" s="69"/>
      <c r="AF834" s="69"/>
    </row>
    <row r="835" spans="1:32" ht="15.75" customHeight="1" x14ac:dyDescent="0.2">
      <c r="A835" s="69"/>
      <c r="B835" s="69"/>
      <c r="C835" s="69"/>
      <c r="D835" s="69"/>
      <c r="E835" s="69"/>
      <c r="F835" s="69"/>
      <c r="G835" s="69"/>
      <c r="H835" s="69"/>
      <c r="I835" s="69"/>
      <c r="J835" s="69"/>
      <c r="K835" s="69"/>
      <c r="L835" s="69"/>
      <c r="M835" s="69"/>
      <c r="N835" s="69"/>
      <c r="O835" s="69"/>
      <c r="P835" s="69"/>
      <c r="Q835" s="69"/>
      <c r="R835" s="69"/>
      <c r="S835" s="69"/>
      <c r="T835" s="69"/>
      <c r="U835" s="69"/>
      <c r="V835" s="69"/>
      <c r="W835" s="69"/>
      <c r="X835" s="69"/>
      <c r="Y835" s="69"/>
      <c r="Z835" s="69"/>
      <c r="AA835" s="69"/>
      <c r="AB835" s="69"/>
      <c r="AC835" s="69"/>
      <c r="AD835" s="69"/>
      <c r="AE835" s="69"/>
      <c r="AF835" s="69"/>
    </row>
    <row r="836" spans="1:32" ht="15.75" customHeight="1" x14ac:dyDescent="0.2">
      <c r="A836" s="69"/>
      <c r="B836" s="69"/>
      <c r="C836" s="69"/>
      <c r="D836" s="69"/>
      <c r="E836" s="69"/>
      <c r="F836" s="69"/>
      <c r="G836" s="69"/>
      <c r="H836" s="69"/>
      <c r="I836" s="69"/>
      <c r="J836" s="69"/>
      <c r="K836" s="69"/>
      <c r="L836" s="69"/>
      <c r="M836" s="69"/>
      <c r="N836" s="69"/>
      <c r="O836" s="69"/>
      <c r="P836" s="69"/>
      <c r="Q836" s="69"/>
      <c r="R836" s="69"/>
      <c r="S836" s="69"/>
      <c r="T836" s="69"/>
      <c r="U836" s="69"/>
      <c r="V836" s="69"/>
      <c r="W836" s="69"/>
      <c r="X836" s="69"/>
      <c r="Y836" s="69"/>
      <c r="Z836" s="69"/>
      <c r="AA836" s="69"/>
      <c r="AB836" s="69"/>
      <c r="AC836" s="69"/>
      <c r="AD836" s="69"/>
      <c r="AE836" s="69"/>
      <c r="AF836" s="69"/>
    </row>
    <row r="837" spans="1:32" ht="15.75" customHeight="1" x14ac:dyDescent="0.2">
      <c r="A837" s="69"/>
      <c r="B837" s="69"/>
      <c r="C837" s="69"/>
      <c r="D837" s="69"/>
      <c r="E837" s="69"/>
      <c r="F837" s="69"/>
      <c r="G837" s="69"/>
      <c r="H837" s="69"/>
      <c r="I837" s="69"/>
      <c r="J837" s="69"/>
      <c r="K837" s="69"/>
      <c r="L837" s="69"/>
      <c r="M837" s="69"/>
      <c r="N837" s="69"/>
      <c r="O837" s="69"/>
      <c r="P837" s="69"/>
      <c r="Q837" s="69"/>
      <c r="R837" s="69"/>
      <c r="S837" s="69"/>
      <c r="T837" s="69"/>
      <c r="U837" s="69"/>
      <c r="V837" s="69"/>
      <c r="W837" s="69"/>
      <c r="X837" s="69"/>
      <c r="Y837" s="69"/>
      <c r="Z837" s="69"/>
      <c r="AA837" s="69"/>
      <c r="AB837" s="69"/>
      <c r="AC837" s="69"/>
      <c r="AD837" s="69"/>
      <c r="AE837" s="69"/>
      <c r="AF837" s="69"/>
    </row>
    <row r="838" spans="1:32" ht="15.75" customHeight="1" x14ac:dyDescent="0.2">
      <c r="A838" s="69"/>
      <c r="B838" s="69"/>
      <c r="C838" s="69"/>
      <c r="D838" s="69"/>
      <c r="E838" s="69"/>
      <c r="F838" s="69"/>
      <c r="G838" s="69"/>
      <c r="H838" s="69"/>
      <c r="I838" s="69"/>
      <c r="J838" s="69"/>
      <c r="K838" s="69"/>
      <c r="L838" s="69"/>
      <c r="M838" s="69"/>
      <c r="N838" s="69"/>
      <c r="O838" s="69"/>
      <c r="P838" s="69"/>
      <c r="Q838" s="69"/>
      <c r="R838" s="69"/>
      <c r="S838" s="69"/>
      <c r="T838" s="69"/>
      <c r="U838" s="69"/>
      <c r="V838" s="69"/>
      <c r="W838" s="69"/>
      <c r="X838" s="69"/>
      <c r="Y838" s="69"/>
      <c r="Z838" s="69"/>
      <c r="AA838" s="69"/>
      <c r="AB838" s="69"/>
      <c r="AC838" s="69"/>
      <c r="AD838" s="69"/>
      <c r="AE838" s="69"/>
      <c r="AF838" s="69"/>
    </row>
    <row r="839" spans="1:32" ht="15.75" customHeight="1" x14ac:dyDescent="0.2">
      <c r="A839" s="69"/>
      <c r="B839" s="69"/>
      <c r="C839" s="69"/>
      <c r="D839" s="69"/>
      <c r="E839" s="69"/>
      <c r="F839" s="69"/>
      <c r="G839" s="69"/>
      <c r="H839" s="69"/>
      <c r="I839" s="69"/>
      <c r="J839" s="69"/>
      <c r="K839" s="69"/>
      <c r="L839" s="69"/>
      <c r="M839" s="69"/>
      <c r="N839" s="69"/>
      <c r="O839" s="69"/>
      <c r="P839" s="69"/>
      <c r="Q839" s="69"/>
      <c r="R839" s="69"/>
      <c r="S839" s="69"/>
      <c r="T839" s="69"/>
      <c r="U839" s="69"/>
      <c r="V839" s="69"/>
      <c r="W839" s="69"/>
      <c r="X839" s="69"/>
      <c r="Y839" s="69"/>
      <c r="Z839" s="69"/>
      <c r="AA839" s="69"/>
      <c r="AB839" s="69"/>
      <c r="AC839" s="69"/>
      <c r="AD839" s="69"/>
      <c r="AE839" s="69"/>
      <c r="AF839" s="69"/>
    </row>
    <row r="840" spans="1:32" ht="15.75" customHeight="1" x14ac:dyDescent="0.2">
      <c r="A840" s="69"/>
      <c r="B840" s="69"/>
      <c r="C840" s="69"/>
      <c r="D840" s="69"/>
      <c r="E840" s="69"/>
      <c r="F840" s="69"/>
      <c r="G840" s="69"/>
      <c r="H840" s="69"/>
      <c r="I840" s="69"/>
      <c r="J840" s="69"/>
      <c r="K840" s="69"/>
      <c r="L840" s="69"/>
      <c r="M840" s="69"/>
      <c r="N840" s="69"/>
      <c r="O840" s="69"/>
      <c r="P840" s="69"/>
      <c r="Q840" s="69"/>
      <c r="R840" s="69"/>
      <c r="S840" s="69"/>
      <c r="T840" s="69"/>
      <c r="U840" s="69"/>
      <c r="V840" s="69"/>
      <c r="W840" s="69"/>
      <c r="X840" s="69"/>
      <c r="Y840" s="69"/>
      <c r="Z840" s="69"/>
      <c r="AA840" s="69"/>
      <c r="AB840" s="69"/>
      <c r="AC840" s="69"/>
      <c r="AD840" s="69"/>
      <c r="AE840" s="69"/>
      <c r="AF840" s="69"/>
    </row>
    <row r="841" spans="1:32" ht="15.75" customHeight="1" x14ac:dyDescent="0.2">
      <c r="A841" s="69"/>
      <c r="B841" s="69"/>
      <c r="C841" s="69"/>
      <c r="D841" s="69"/>
      <c r="E841" s="69"/>
      <c r="F841" s="69"/>
      <c r="G841" s="69"/>
      <c r="H841" s="69"/>
      <c r="I841" s="69"/>
      <c r="J841" s="69"/>
      <c r="K841" s="69"/>
      <c r="L841" s="69"/>
      <c r="M841" s="69"/>
      <c r="N841" s="69"/>
      <c r="O841" s="69"/>
      <c r="P841" s="69"/>
      <c r="Q841" s="69"/>
      <c r="R841" s="69"/>
      <c r="S841" s="69"/>
      <c r="T841" s="69"/>
      <c r="U841" s="69"/>
      <c r="V841" s="69"/>
      <c r="W841" s="69"/>
      <c r="X841" s="69"/>
      <c r="Y841" s="69"/>
      <c r="Z841" s="69"/>
      <c r="AA841" s="69"/>
      <c r="AB841" s="69"/>
      <c r="AC841" s="69"/>
      <c r="AD841" s="69"/>
      <c r="AE841" s="69"/>
      <c r="AF841" s="69"/>
    </row>
    <row r="842" spans="1:32" ht="15.75" customHeight="1" x14ac:dyDescent="0.2">
      <c r="A842" s="69"/>
      <c r="B842" s="69"/>
      <c r="C842" s="69"/>
      <c r="D842" s="69"/>
      <c r="E842" s="69"/>
      <c r="F842" s="69"/>
      <c r="G842" s="69"/>
      <c r="H842" s="69"/>
      <c r="I842" s="69"/>
      <c r="J842" s="69"/>
      <c r="K842" s="69"/>
      <c r="L842" s="69"/>
      <c r="M842" s="69"/>
      <c r="N842" s="69"/>
      <c r="O842" s="69"/>
      <c r="P842" s="69"/>
      <c r="Q842" s="69"/>
      <c r="R842" s="69"/>
      <c r="S842" s="69"/>
      <c r="T842" s="69"/>
      <c r="U842" s="69"/>
      <c r="V842" s="69"/>
      <c r="W842" s="69"/>
      <c r="X842" s="69"/>
      <c r="Y842" s="69"/>
      <c r="Z842" s="69"/>
      <c r="AA842" s="69"/>
      <c r="AB842" s="69"/>
      <c r="AC842" s="69"/>
      <c r="AD842" s="69"/>
      <c r="AE842" s="69"/>
      <c r="AF842" s="69"/>
    </row>
    <row r="843" spans="1:32" ht="15.75" customHeight="1" x14ac:dyDescent="0.2">
      <c r="A843" s="69"/>
      <c r="B843" s="69"/>
      <c r="C843" s="69"/>
      <c r="D843" s="69"/>
      <c r="E843" s="69"/>
      <c r="F843" s="69"/>
      <c r="G843" s="69"/>
      <c r="H843" s="69"/>
      <c r="I843" s="69"/>
      <c r="J843" s="69"/>
      <c r="K843" s="69"/>
      <c r="L843" s="69"/>
      <c r="M843" s="69"/>
      <c r="N843" s="69"/>
      <c r="O843" s="69"/>
      <c r="P843" s="69"/>
      <c r="Q843" s="69"/>
      <c r="R843" s="69"/>
      <c r="S843" s="69"/>
      <c r="T843" s="69"/>
      <c r="U843" s="69"/>
      <c r="V843" s="69"/>
      <c r="W843" s="69"/>
      <c r="X843" s="69"/>
      <c r="Y843" s="69"/>
      <c r="Z843" s="69"/>
      <c r="AA843" s="69"/>
      <c r="AB843" s="69"/>
      <c r="AC843" s="69"/>
      <c r="AD843" s="69"/>
      <c r="AE843" s="69"/>
      <c r="AF843" s="69"/>
    </row>
    <row r="844" spans="1:32" ht="15.75" customHeight="1" x14ac:dyDescent="0.2">
      <c r="A844" s="69"/>
      <c r="B844" s="69"/>
      <c r="C844" s="69"/>
      <c r="D844" s="69"/>
      <c r="E844" s="69"/>
      <c r="F844" s="69"/>
      <c r="G844" s="69"/>
      <c r="H844" s="69"/>
      <c r="I844" s="69"/>
      <c r="J844" s="69"/>
      <c r="K844" s="69"/>
      <c r="L844" s="69"/>
      <c r="M844" s="69"/>
      <c r="N844" s="69"/>
      <c r="O844" s="69"/>
      <c r="P844" s="69"/>
      <c r="Q844" s="69"/>
      <c r="R844" s="69"/>
      <c r="S844" s="69"/>
      <c r="T844" s="69"/>
      <c r="U844" s="69"/>
      <c r="V844" s="69"/>
      <c r="W844" s="69"/>
      <c r="X844" s="69"/>
      <c r="Y844" s="69"/>
      <c r="Z844" s="69"/>
      <c r="AA844" s="69"/>
      <c r="AB844" s="69"/>
      <c r="AC844" s="69"/>
      <c r="AD844" s="69"/>
      <c r="AE844" s="69"/>
      <c r="AF844" s="69"/>
    </row>
    <row r="845" spans="1:32" ht="15.75" customHeight="1" x14ac:dyDescent="0.2">
      <c r="A845" s="69"/>
      <c r="B845" s="69"/>
      <c r="C845" s="69"/>
      <c r="D845" s="69"/>
      <c r="E845" s="69"/>
      <c r="F845" s="69"/>
      <c r="G845" s="69"/>
      <c r="H845" s="69"/>
      <c r="I845" s="69"/>
      <c r="J845" s="69"/>
      <c r="K845" s="69"/>
      <c r="L845" s="69"/>
      <c r="M845" s="69"/>
      <c r="N845" s="69"/>
      <c r="O845" s="69"/>
      <c r="P845" s="69"/>
      <c r="Q845" s="69"/>
      <c r="R845" s="69"/>
      <c r="S845" s="69"/>
      <c r="T845" s="69"/>
      <c r="U845" s="69"/>
      <c r="V845" s="69"/>
      <c r="W845" s="69"/>
      <c r="X845" s="69"/>
      <c r="Y845" s="69"/>
      <c r="Z845" s="69"/>
      <c r="AA845" s="69"/>
      <c r="AB845" s="69"/>
      <c r="AC845" s="69"/>
      <c r="AD845" s="69"/>
      <c r="AE845" s="69"/>
      <c r="AF845" s="69"/>
    </row>
    <row r="846" spans="1:32" ht="15.75" customHeight="1" x14ac:dyDescent="0.2">
      <c r="A846" s="69"/>
      <c r="B846" s="69"/>
      <c r="C846" s="69"/>
      <c r="D846" s="69"/>
      <c r="E846" s="69"/>
      <c r="F846" s="69"/>
      <c r="G846" s="69"/>
      <c r="H846" s="69"/>
      <c r="I846" s="69"/>
      <c r="J846" s="69"/>
      <c r="K846" s="69"/>
      <c r="L846" s="69"/>
      <c r="M846" s="69"/>
      <c r="N846" s="69"/>
      <c r="O846" s="69"/>
      <c r="P846" s="69"/>
      <c r="Q846" s="69"/>
      <c r="R846" s="69"/>
      <c r="S846" s="69"/>
      <c r="T846" s="69"/>
      <c r="U846" s="69"/>
      <c r="V846" s="69"/>
      <c r="W846" s="69"/>
      <c r="X846" s="69"/>
      <c r="Y846" s="69"/>
      <c r="Z846" s="69"/>
      <c r="AA846" s="69"/>
      <c r="AB846" s="69"/>
      <c r="AC846" s="69"/>
      <c r="AD846" s="69"/>
      <c r="AE846" s="69"/>
      <c r="AF846" s="69"/>
    </row>
    <row r="847" spans="1:32" ht="15.75" customHeight="1" x14ac:dyDescent="0.2">
      <c r="A847" s="69"/>
      <c r="B847" s="69"/>
      <c r="C847" s="69"/>
      <c r="D847" s="69"/>
      <c r="E847" s="69"/>
      <c r="F847" s="69"/>
      <c r="G847" s="69"/>
      <c r="H847" s="69"/>
      <c r="I847" s="69"/>
      <c r="J847" s="69"/>
      <c r="K847" s="69"/>
      <c r="L847" s="69"/>
      <c r="M847" s="69"/>
      <c r="N847" s="69"/>
      <c r="O847" s="69"/>
      <c r="P847" s="69"/>
      <c r="Q847" s="69"/>
      <c r="R847" s="69"/>
      <c r="S847" s="69"/>
      <c r="T847" s="69"/>
      <c r="U847" s="69"/>
      <c r="V847" s="69"/>
      <c r="W847" s="69"/>
      <c r="X847" s="69"/>
      <c r="Y847" s="69"/>
      <c r="Z847" s="69"/>
      <c r="AA847" s="69"/>
      <c r="AB847" s="69"/>
      <c r="AC847" s="69"/>
      <c r="AD847" s="69"/>
      <c r="AE847" s="69"/>
      <c r="AF847" s="69"/>
    </row>
    <row r="848" spans="1:32" ht="15.75" customHeight="1" x14ac:dyDescent="0.2">
      <c r="A848" s="69"/>
      <c r="B848" s="69"/>
      <c r="C848" s="69"/>
      <c r="D848" s="69"/>
      <c r="E848" s="69"/>
      <c r="F848" s="69"/>
      <c r="G848" s="69"/>
      <c r="H848" s="69"/>
      <c r="I848" s="69"/>
      <c r="J848" s="69"/>
      <c r="K848" s="69"/>
      <c r="L848" s="69"/>
      <c r="M848" s="69"/>
      <c r="N848" s="69"/>
      <c r="O848" s="69"/>
      <c r="P848" s="69"/>
      <c r="Q848" s="69"/>
      <c r="R848" s="69"/>
      <c r="S848" s="69"/>
      <c r="T848" s="69"/>
      <c r="U848" s="69"/>
      <c r="V848" s="69"/>
      <c r="W848" s="69"/>
      <c r="X848" s="69"/>
      <c r="Y848" s="69"/>
      <c r="Z848" s="69"/>
      <c r="AA848" s="69"/>
      <c r="AB848" s="69"/>
      <c r="AC848" s="69"/>
      <c r="AD848" s="69"/>
      <c r="AE848" s="69"/>
      <c r="AF848" s="69"/>
    </row>
    <row r="849" spans="1:32" ht="15.75" customHeight="1" x14ac:dyDescent="0.2">
      <c r="A849" s="69"/>
      <c r="B849" s="69"/>
      <c r="C849" s="69"/>
      <c r="D849" s="69"/>
      <c r="E849" s="69"/>
      <c r="F849" s="69"/>
      <c r="G849" s="69"/>
      <c r="H849" s="69"/>
      <c r="I849" s="69"/>
      <c r="J849" s="69"/>
      <c r="K849" s="69"/>
      <c r="L849" s="69"/>
      <c r="M849" s="69"/>
      <c r="N849" s="69"/>
      <c r="O849" s="69"/>
      <c r="P849" s="69"/>
      <c r="Q849" s="69"/>
      <c r="R849" s="69"/>
      <c r="S849" s="69"/>
      <c r="T849" s="69"/>
      <c r="U849" s="69"/>
      <c r="V849" s="69"/>
      <c r="W849" s="69"/>
      <c r="X849" s="69"/>
      <c r="Y849" s="69"/>
      <c r="Z849" s="69"/>
      <c r="AA849" s="69"/>
      <c r="AB849" s="69"/>
      <c r="AC849" s="69"/>
      <c r="AD849" s="69"/>
      <c r="AE849" s="69"/>
      <c r="AF849" s="69"/>
    </row>
    <row r="850" spans="1:32" ht="15.75" customHeight="1" x14ac:dyDescent="0.2">
      <c r="A850" s="69"/>
      <c r="B850" s="69"/>
      <c r="C850" s="69"/>
      <c r="D850" s="69"/>
      <c r="E850" s="69"/>
      <c r="F850" s="69"/>
      <c r="G850" s="69"/>
      <c r="H850" s="69"/>
      <c r="I850" s="69"/>
      <c r="J850" s="69"/>
      <c r="K850" s="69"/>
      <c r="L850" s="69"/>
      <c r="M850" s="69"/>
      <c r="N850" s="69"/>
      <c r="O850" s="69"/>
      <c r="P850" s="69"/>
      <c r="Q850" s="69"/>
      <c r="R850" s="69"/>
      <c r="S850" s="69"/>
      <c r="T850" s="69"/>
      <c r="U850" s="69"/>
      <c r="V850" s="69"/>
      <c r="W850" s="69"/>
      <c r="X850" s="69"/>
      <c r="Y850" s="69"/>
      <c r="Z850" s="69"/>
      <c r="AA850" s="69"/>
      <c r="AB850" s="69"/>
      <c r="AC850" s="69"/>
      <c r="AD850" s="69"/>
      <c r="AE850" s="69"/>
      <c r="AF850" s="69"/>
    </row>
    <row r="851" spans="1:32" ht="15.75" customHeight="1" x14ac:dyDescent="0.2">
      <c r="A851" s="69"/>
      <c r="B851" s="69"/>
      <c r="C851" s="69"/>
      <c r="D851" s="69"/>
      <c r="E851" s="69"/>
      <c r="F851" s="69"/>
      <c r="G851" s="69"/>
      <c r="H851" s="69"/>
      <c r="I851" s="69"/>
      <c r="J851" s="69"/>
      <c r="K851" s="69"/>
      <c r="L851" s="69"/>
      <c r="M851" s="69"/>
      <c r="N851" s="69"/>
      <c r="O851" s="69"/>
      <c r="P851" s="69"/>
      <c r="Q851" s="69"/>
      <c r="R851" s="69"/>
      <c r="S851" s="69"/>
      <c r="T851" s="69"/>
      <c r="U851" s="69"/>
      <c r="V851" s="69"/>
      <c r="W851" s="69"/>
      <c r="X851" s="69"/>
      <c r="Y851" s="69"/>
      <c r="Z851" s="69"/>
      <c r="AA851" s="69"/>
      <c r="AB851" s="69"/>
      <c r="AC851" s="69"/>
      <c r="AD851" s="69"/>
      <c r="AE851" s="69"/>
      <c r="AF851" s="69"/>
    </row>
    <row r="852" spans="1:32" ht="15.75" customHeight="1" x14ac:dyDescent="0.2">
      <c r="A852" s="69"/>
      <c r="B852" s="69"/>
      <c r="C852" s="69"/>
      <c r="D852" s="69"/>
      <c r="E852" s="69"/>
      <c r="F852" s="69"/>
      <c r="G852" s="69"/>
      <c r="H852" s="69"/>
      <c r="I852" s="69"/>
      <c r="J852" s="69"/>
      <c r="K852" s="69"/>
      <c r="L852" s="69"/>
      <c r="M852" s="69"/>
      <c r="N852" s="69"/>
      <c r="O852" s="69"/>
      <c r="P852" s="69"/>
      <c r="Q852" s="69"/>
      <c r="R852" s="69"/>
      <c r="S852" s="69"/>
      <c r="T852" s="69"/>
      <c r="U852" s="69"/>
      <c r="V852" s="69"/>
      <c r="W852" s="69"/>
      <c r="X852" s="69"/>
      <c r="Y852" s="69"/>
      <c r="Z852" s="69"/>
      <c r="AA852" s="69"/>
      <c r="AB852" s="69"/>
      <c r="AC852" s="69"/>
      <c r="AD852" s="69"/>
      <c r="AE852" s="69"/>
      <c r="AF852" s="69"/>
    </row>
    <row r="853" spans="1:32" ht="15.75" customHeight="1" x14ac:dyDescent="0.2">
      <c r="A853" s="69"/>
      <c r="B853" s="69"/>
      <c r="C853" s="69"/>
      <c r="D853" s="69"/>
      <c r="E853" s="69"/>
      <c r="F853" s="69"/>
      <c r="G853" s="69"/>
      <c r="H853" s="69"/>
      <c r="I853" s="69"/>
      <c r="J853" s="69"/>
      <c r="K853" s="69"/>
      <c r="L853" s="69"/>
      <c r="M853" s="69"/>
      <c r="N853" s="69"/>
      <c r="O853" s="69"/>
      <c r="P853" s="69"/>
      <c r="Q853" s="69"/>
      <c r="R853" s="69"/>
      <c r="S853" s="69"/>
      <c r="T853" s="69"/>
      <c r="U853" s="69"/>
      <c r="V853" s="69"/>
      <c r="W853" s="69"/>
      <c r="X853" s="69"/>
      <c r="Y853" s="69"/>
      <c r="Z853" s="69"/>
      <c r="AA853" s="69"/>
      <c r="AB853" s="69"/>
      <c r="AC853" s="69"/>
      <c r="AD853" s="69"/>
      <c r="AE853" s="69"/>
      <c r="AF853" s="69"/>
    </row>
    <row r="854" spans="1:32" ht="15.75" customHeight="1" x14ac:dyDescent="0.2">
      <c r="A854" s="69"/>
      <c r="B854" s="69"/>
      <c r="C854" s="69"/>
      <c r="D854" s="69"/>
      <c r="E854" s="69"/>
      <c r="F854" s="69"/>
      <c r="G854" s="69"/>
      <c r="H854" s="69"/>
      <c r="I854" s="69"/>
      <c r="J854" s="69"/>
      <c r="K854" s="69"/>
      <c r="L854" s="69"/>
      <c r="M854" s="69"/>
      <c r="N854" s="69"/>
      <c r="O854" s="69"/>
      <c r="P854" s="69"/>
      <c r="Q854" s="69"/>
      <c r="R854" s="69"/>
      <c r="S854" s="69"/>
      <c r="T854" s="69"/>
      <c r="U854" s="69"/>
      <c r="V854" s="69"/>
      <c r="W854" s="69"/>
      <c r="X854" s="69"/>
      <c r="Y854" s="69"/>
      <c r="Z854" s="69"/>
      <c r="AA854" s="69"/>
      <c r="AB854" s="69"/>
      <c r="AC854" s="69"/>
      <c r="AD854" s="69"/>
      <c r="AE854" s="69"/>
      <c r="AF854" s="69"/>
    </row>
    <row r="855" spans="1:32" ht="15.75" customHeight="1" x14ac:dyDescent="0.2">
      <c r="A855" s="69"/>
      <c r="B855" s="69"/>
      <c r="C855" s="69"/>
      <c r="D855" s="69"/>
      <c r="E855" s="69"/>
      <c r="F855" s="69"/>
      <c r="G855" s="69"/>
      <c r="H855" s="69"/>
      <c r="I855" s="69"/>
      <c r="J855" s="69"/>
      <c r="K855" s="69"/>
      <c r="L855" s="69"/>
      <c r="M855" s="69"/>
      <c r="N855" s="69"/>
      <c r="O855" s="69"/>
      <c r="P855" s="69"/>
      <c r="Q855" s="69"/>
      <c r="R855" s="69"/>
      <c r="S855" s="69"/>
      <c r="T855" s="69"/>
      <c r="U855" s="69"/>
      <c r="V855" s="69"/>
      <c r="W855" s="69"/>
      <c r="X855" s="69"/>
      <c r="Y855" s="69"/>
      <c r="Z855" s="69"/>
      <c r="AA855" s="69"/>
      <c r="AB855" s="69"/>
      <c r="AC855" s="69"/>
      <c r="AD855" s="69"/>
      <c r="AE855" s="69"/>
      <c r="AF855" s="69"/>
    </row>
    <row r="856" spans="1:32" ht="15.75" customHeight="1" x14ac:dyDescent="0.2">
      <c r="A856" s="69"/>
      <c r="B856" s="69"/>
      <c r="C856" s="69"/>
      <c r="D856" s="69"/>
      <c r="E856" s="69"/>
      <c r="F856" s="69"/>
      <c r="G856" s="69"/>
      <c r="H856" s="69"/>
      <c r="I856" s="69"/>
      <c r="J856" s="69"/>
      <c r="K856" s="69"/>
      <c r="L856" s="69"/>
      <c r="M856" s="69"/>
      <c r="N856" s="69"/>
      <c r="O856" s="69"/>
      <c r="P856" s="69"/>
      <c r="Q856" s="69"/>
      <c r="R856" s="69"/>
      <c r="S856" s="69"/>
      <c r="T856" s="69"/>
      <c r="U856" s="69"/>
      <c r="V856" s="69"/>
      <c r="W856" s="69"/>
      <c r="X856" s="69"/>
      <c r="Y856" s="69"/>
      <c r="Z856" s="69"/>
      <c r="AA856" s="69"/>
      <c r="AB856" s="69"/>
      <c r="AC856" s="69"/>
      <c r="AD856" s="69"/>
      <c r="AE856" s="69"/>
      <c r="AF856" s="69"/>
    </row>
    <row r="857" spans="1:32" ht="15.75" customHeight="1" x14ac:dyDescent="0.2">
      <c r="A857" s="69"/>
      <c r="B857" s="69"/>
      <c r="C857" s="69"/>
      <c r="D857" s="69"/>
      <c r="E857" s="69"/>
      <c r="F857" s="69"/>
      <c r="G857" s="69"/>
      <c r="H857" s="69"/>
      <c r="I857" s="69"/>
      <c r="J857" s="69"/>
      <c r="K857" s="69"/>
      <c r="L857" s="69"/>
      <c r="M857" s="69"/>
      <c r="N857" s="69"/>
      <c r="O857" s="69"/>
      <c r="P857" s="69"/>
      <c r="Q857" s="69"/>
      <c r="R857" s="69"/>
      <c r="S857" s="69"/>
      <c r="T857" s="69"/>
      <c r="U857" s="69"/>
      <c r="V857" s="69"/>
      <c r="W857" s="69"/>
      <c r="X857" s="69"/>
      <c r="Y857" s="69"/>
      <c r="Z857" s="69"/>
      <c r="AA857" s="69"/>
      <c r="AB857" s="69"/>
      <c r="AC857" s="69"/>
      <c r="AD857" s="69"/>
      <c r="AE857" s="69"/>
      <c r="AF857" s="69"/>
    </row>
    <row r="858" spans="1:32" ht="15.75" customHeight="1" x14ac:dyDescent="0.2">
      <c r="A858" s="69"/>
      <c r="B858" s="69"/>
      <c r="C858" s="69"/>
      <c r="D858" s="69"/>
      <c r="E858" s="69"/>
      <c r="F858" s="69"/>
      <c r="G858" s="69"/>
      <c r="H858" s="69"/>
      <c r="I858" s="69"/>
      <c r="J858" s="69"/>
      <c r="K858" s="69"/>
      <c r="L858" s="69"/>
      <c r="M858" s="69"/>
      <c r="N858" s="69"/>
      <c r="O858" s="69"/>
      <c r="P858" s="69"/>
      <c r="Q858" s="69"/>
      <c r="R858" s="69"/>
      <c r="S858" s="69"/>
      <c r="T858" s="69"/>
      <c r="U858" s="69"/>
      <c r="V858" s="69"/>
      <c r="W858" s="69"/>
      <c r="X858" s="69"/>
      <c r="Y858" s="69"/>
      <c r="Z858" s="69"/>
      <c r="AA858" s="69"/>
      <c r="AB858" s="69"/>
      <c r="AC858" s="69"/>
      <c r="AD858" s="69"/>
      <c r="AE858" s="69"/>
      <c r="AF858" s="69"/>
    </row>
    <row r="859" spans="1:32" ht="15.75" customHeight="1" x14ac:dyDescent="0.2">
      <c r="A859" s="69"/>
      <c r="B859" s="69"/>
      <c r="C859" s="69"/>
      <c r="D859" s="69"/>
      <c r="E859" s="69"/>
      <c r="F859" s="69"/>
      <c r="G859" s="69"/>
      <c r="H859" s="69"/>
      <c r="I859" s="69"/>
      <c r="J859" s="69"/>
      <c r="K859" s="69"/>
      <c r="L859" s="69"/>
      <c r="M859" s="69"/>
      <c r="N859" s="69"/>
      <c r="O859" s="69"/>
      <c r="P859" s="69"/>
      <c r="Q859" s="69"/>
      <c r="R859" s="69"/>
      <c r="S859" s="69"/>
      <c r="T859" s="69"/>
      <c r="U859" s="69"/>
      <c r="V859" s="69"/>
      <c r="W859" s="69"/>
      <c r="X859" s="69"/>
      <c r="Y859" s="69"/>
      <c r="Z859" s="69"/>
      <c r="AA859" s="69"/>
      <c r="AB859" s="69"/>
      <c r="AC859" s="69"/>
      <c r="AD859" s="69"/>
      <c r="AE859" s="69"/>
      <c r="AF859" s="69"/>
    </row>
    <row r="860" spans="1:32" ht="15.75" customHeight="1" x14ac:dyDescent="0.2">
      <c r="A860" s="69"/>
      <c r="B860" s="69"/>
      <c r="C860" s="69"/>
      <c r="D860" s="69"/>
      <c r="E860" s="69"/>
      <c r="F860" s="69"/>
      <c r="G860" s="69"/>
      <c r="H860" s="69"/>
      <c r="I860" s="69"/>
      <c r="J860" s="69"/>
      <c r="K860" s="69"/>
      <c r="L860" s="69"/>
      <c r="M860" s="69"/>
      <c r="N860" s="69"/>
      <c r="O860" s="69"/>
      <c r="P860" s="69"/>
      <c r="Q860" s="69"/>
      <c r="R860" s="69"/>
      <c r="S860" s="69"/>
      <c r="T860" s="69"/>
      <c r="U860" s="69"/>
      <c r="V860" s="69"/>
      <c r="W860" s="69"/>
      <c r="X860" s="69"/>
      <c r="Y860" s="69"/>
      <c r="Z860" s="69"/>
      <c r="AA860" s="69"/>
      <c r="AB860" s="69"/>
      <c r="AC860" s="69"/>
      <c r="AD860" s="69"/>
      <c r="AE860" s="69"/>
      <c r="AF860" s="69"/>
    </row>
    <row r="861" spans="1:32" ht="15.75" customHeight="1" x14ac:dyDescent="0.2">
      <c r="A861" s="69"/>
      <c r="B861" s="69"/>
      <c r="C861" s="69"/>
      <c r="D861" s="69"/>
      <c r="E861" s="69"/>
      <c r="F861" s="69"/>
      <c r="G861" s="69"/>
      <c r="H861" s="69"/>
      <c r="I861" s="69"/>
      <c r="J861" s="69"/>
      <c r="K861" s="69"/>
      <c r="L861" s="69"/>
      <c r="M861" s="69"/>
      <c r="N861" s="69"/>
      <c r="O861" s="69"/>
      <c r="P861" s="69"/>
      <c r="Q861" s="69"/>
      <c r="R861" s="69"/>
      <c r="S861" s="69"/>
      <c r="T861" s="69"/>
      <c r="U861" s="69"/>
      <c r="V861" s="69"/>
      <c r="W861" s="69"/>
      <c r="X861" s="69"/>
      <c r="Y861" s="69"/>
      <c r="Z861" s="69"/>
      <c r="AA861" s="69"/>
      <c r="AB861" s="69"/>
      <c r="AC861" s="69"/>
      <c r="AD861" s="69"/>
      <c r="AE861" s="69"/>
      <c r="AF861" s="69"/>
    </row>
    <row r="862" spans="1:32" ht="15.75" customHeight="1" x14ac:dyDescent="0.2">
      <c r="A862" s="69"/>
      <c r="B862" s="69"/>
      <c r="C862" s="69"/>
      <c r="D862" s="69"/>
      <c r="E862" s="69"/>
      <c r="F862" s="69"/>
      <c r="G862" s="69"/>
      <c r="H862" s="69"/>
      <c r="I862" s="69"/>
      <c r="J862" s="69"/>
      <c r="K862" s="69"/>
      <c r="L862" s="69"/>
      <c r="M862" s="69"/>
      <c r="N862" s="69"/>
      <c r="O862" s="69"/>
      <c r="P862" s="69"/>
      <c r="Q862" s="69"/>
      <c r="R862" s="69"/>
      <c r="S862" s="69"/>
      <c r="T862" s="69"/>
      <c r="U862" s="69"/>
      <c r="V862" s="69"/>
      <c r="W862" s="69"/>
      <c r="X862" s="69"/>
      <c r="Y862" s="69"/>
      <c r="Z862" s="69"/>
      <c r="AA862" s="69"/>
      <c r="AB862" s="69"/>
      <c r="AC862" s="69"/>
      <c r="AD862" s="69"/>
      <c r="AE862" s="69"/>
      <c r="AF862" s="69"/>
    </row>
    <row r="863" spans="1:32" ht="15.75" customHeight="1" x14ac:dyDescent="0.2">
      <c r="A863" s="69"/>
      <c r="B863" s="69"/>
      <c r="C863" s="69"/>
      <c r="D863" s="69"/>
      <c r="E863" s="69"/>
      <c r="F863" s="69"/>
      <c r="G863" s="69"/>
      <c r="H863" s="69"/>
      <c r="I863" s="69"/>
      <c r="J863" s="69"/>
      <c r="K863" s="69"/>
      <c r="L863" s="69"/>
      <c r="M863" s="69"/>
      <c r="N863" s="69"/>
      <c r="O863" s="69"/>
      <c r="P863" s="69"/>
      <c r="Q863" s="69"/>
      <c r="R863" s="69"/>
      <c r="S863" s="69"/>
      <c r="T863" s="69"/>
      <c r="U863" s="69"/>
      <c r="V863" s="69"/>
      <c r="W863" s="69"/>
      <c r="X863" s="69"/>
      <c r="Y863" s="69"/>
      <c r="Z863" s="69"/>
      <c r="AA863" s="69"/>
      <c r="AB863" s="69"/>
      <c r="AC863" s="69"/>
      <c r="AD863" s="69"/>
      <c r="AE863" s="69"/>
      <c r="AF863" s="69"/>
    </row>
    <row r="864" spans="1:32" ht="15.75" customHeight="1" x14ac:dyDescent="0.2">
      <c r="A864" s="69"/>
      <c r="B864" s="69"/>
      <c r="C864" s="69"/>
      <c r="D864" s="69"/>
      <c r="E864" s="69"/>
      <c r="F864" s="69"/>
      <c r="G864" s="69"/>
      <c r="H864" s="69"/>
      <c r="I864" s="69"/>
      <c r="J864" s="69"/>
      <c r="K864" s="69"/>
      <c r="L864" s="69"/>
      <c r="M864" s="69"/>
      <c r="N864" s="69"/>
      <c r="O864" s="69"/>
      <c r="P864" s="69"/>
      <c r="Q864" s="69"/>
      <c r="R864" s="69"/>
      <c r="S864" s="69"/>
      <c r="T864" s="69"/>
      <c r="U864" s="69"/>
      <c r="V864" s="69"/>
      <c r="W864" s="69"/>
      <c r="X864" s="69"/>
      <c r="Y864" s="69"/>
      <c r="Z864" s="69"/>
      <c r="AA864" s="69"/>
      <c r="AB864" s="69"/>
      <c r="AC864" s="69"/>
      <c r="AD864" s="69"/>
      <c r="AE864" s="69"/>
      <c r="AF864" s="69"/>
    </row>
    <row r="865" spans="1:32" ht="15.75" customHeight="1" x14ac:dyDescent="0.2">
      <c r="A865" s="69"/>
      <c r="B865" s="69"/>
      <c r="C865" s="69"/>
      <c r="D865" s="69"/>
      <c r="E865" s="69"/>
      <c r="F865" s="69"/>
      <c r="G865" s="69"/>
      <c r="H865" s="69"/>
      <c r="I865" s="69"/>
      <c r="J865" s="69"/>
      <c r="K865" s="69"/>
      <c r="L865" s="69"/>
      <c r="M865" s="69"/>
      <c r="N865" s="69"/>
      <c r="O865" s="69"/>
      <c r="P865" s="69"/>
      <c r="Q865" s="69"/>
      <c r="R865" s="69"/>
      <c r="S865" s="69"/>
      <c r="T865" s="69"/>
      <c r="U865" s="69"/>
      <c r="V865" s="69"/>
      <c r="W865" s="69"/>
      <c r="X865" s="69"/>
      <c r="Y865" s="69"/>
      <c r="Z865" s="69"/>
      <c r="AA865" s="69"/>
      <c r="AB865" s="69"/>
      <c r="AC865" s="69"/>
      <c r="AD865" s="69"/>
      <c r="AE865" s="69"/>
      <c r="AF865" s="69"/>
    </row>
    <row r="866" spans="1:32" ht="15.75" customHeight="1" x14ac:dyDescent="0.2">
      <c r="A866" s="69"/>
      <c r="B866" s="69"/>
      <c r="C866" s="69"/>
      <c r="D866" s="69"/>
      <c r="E866" s="69"/>
      <c r="F866" s="69"/>
      <c r="G866" s="69"/>
      <c r="H866" s="69"/>
      <c r="I866" s="69"/>
      <c r="J866" s="69"/>
      <c r="K866" s="69"/>
      <c r="L866" s="69"/>
      <c r="M866" s="69"/>
      <c r="N866" s="69"/>
      <c r="O866" s="69"/>
      <c r="P866" s="69"/>
      <c r="Q866" s="69"/>
      <c r="R866" s="69"/>
      <c r="S866" s="69"/>
      <c r="T866" s="69"/>
      <c r="U866" s="69"/>
      <c r="V866" s="69"/>
      <c r="W866" s="69"/>
      <c r="X866" s="69"/>
      <c r="Y866" s="69"/>
      <c r="Z866" s="69"/>
      <c r="AA866" s="69"/>
      <c r="AB866" s="69"/>
      <c r="AC866" s="69"/>
      <c r="AD866" s="69"/>
      <c r="AE866" s="69"/>
      <c r="AF866" s="69"/>
    </row>
    <row r="867" spans="1:32" ht="15.75" customHeight="1" x14ac:dyDescent="0.2">
      <c r="A867" s="69"/>
      <c r="B867" s="69"/>
      <c r="C867" s="69"/>
      <c r="D867" s="69"/>
      <c r="E867" s="69"/>
      <c r="F867" s="69"/>
      <c r="G867" s="69"/>
      <c r="H867" s="69"/>
      <c r="I867" s="69"/>
      <c r="J867" s="69"/>
      <c r="K867" s="69"/>
      <c r="L867" s="69"/>
      <c r="M867" s="69"/>
      <c r="N867" s="69"/>
      <c r="O867" s="69"/>
      <c r="P867" s="69"/>
      <c r="Q867" s="69"/>
      <c r="R867" s="69"/>
      <c r="S867" s="69"/>
      <c r="T867" s="69"/>
      <c r="U867" s="69"/>
      <c r="V867" s="69"/>
      <c r="W867" s="69"/>
      <c r="X867" s="69"/>
      <c r="Y867" s="69"/>
      <c r="Z867" s="69"/>
      <c r="AA867" s="69"/>
      <c r="AB867" s="69"/>
      <c r="AC867" s="69"/>
      <c r="AD867" s="69"/>
      <c r="AE867" s="69"/>
      <c r="AF867" s="69"/>
    </row>
    <row r="868" spans="1:32" ht="15.75" customHeight="1" x14ac:dyDescent="0.2">
      <c r="A868" s="69"/>
      <c r="B868" s="69"/>
      <c r="C868" s="69"/>
      <c r="D868" s="69"/>
      <c r="E868" s="69"/>
      <c r="F868" s="69"/>
      <c r="G868" s="69"/>
      <c r="H868" s="69"/>
      <c r="I868" s="69"/>
      <c r="J868" s="69"/>
      <c r="K868" s="69"/>
      <c r="L868" s="69"/>
      <c r="M868" s="69"/>
      <c r="N868" s="69"/>
      <c r="O868" s="69"/>
      <c r="P868" s="69"/>
      <c r="Q868" s="69"/>
      <c r="R868" s="69"/>
      <c r="S868" s="69"/>
      <c r="T868" s="69"/>
      <c r="U868" s="69"/>
      <c r="V868" s="69"/>
      <c r="W868" s="69"/>
      <c r="X868" s="69"/>
      <c r="Y868" s="69"/>
      <c r="Z868" s="69"/>
      <c r="AA868" s="69"/>
      <c r="AB868" s="69"/>
      <c r="AC868" s="69"/>
      <c r="AD868" s="69"/>
      <c r="AE868" s="69"/>
      <c r="AF868" s="69"/>
    </row>
    <row r="869" spans="1:32" ht="15.75" customHeight="1" x14ac:dyDescent="0.2">
      <c r="A869" s="69"/>
      <c r="B869" s="69"/>
      <c r="C869" s="69"/>
      <c r="D869" s="69"/>
      <c r="E869" s="69"/>
      <c r="F869" s="69"/>
      <c r="G869" s="69"/>
      <c r="H869" s="69"/>
      <c r="I869" s="69"/>
      <c r="J869" s="69"/>
      <c r="K869" s="69"/>
      <c r="L869" s="69"/>
      <c r="M869" s="69"/>
      <c r="N869" s="69"/>
      <c r="O869" s="69"/>
      <c r="P869" s="69"/>
      <c r="Q869" s="69"/>
      <c r="R869" s="69"/>
      <c r="S869" s="69"/>
      <c r="T869" s="69"/>
      <c r="U869" s="69"/>
      <c r="V869" s="69"/>
      <c r="W869" s="69"/>
      <c r="X869" s="69"/>
      <c r="Y869" s="69"/>
      <c r="Z869" s="69"/>
      <c r="AA869" s="69"/>
      <c r="AB869" s="69"/>
      <c r="AC869" s="69"/>
      <c r="AD869" s="69"/>
      <c r="AE869" s="69"/>
      <c r="AF869" s="69"/>
    </row>
    <row r="870" spans="1:32" ht="15.75" customHeight="1" x14ac:dyDescent="0.2">
      <c r="A870" s="69"/>
      <c r="B870" s="69"/>
      <c r="C870" s="69"/>
      <c r="D870" s="69"/>
      <c r="E870" s="69"/>
      <c r="F870" s="69"/>
      <c r="G870" s="69"/>
      <c r="H870" s="69"/>
      <c r="I870" s="69"/>
      <c r="J870" s="69"/>
      <c r="K870" s="69"/>
      <c r="L870" s="69"/>
      <c r="M870" s="69"/>
      <c r="N870" s="69"/>
      <c r="O870" s="69"/>
      <c r="P870" s="69"/>
      <c r="Q870" s="69"/>
      <c r="R870" s="69"/>
      <c r="S870" s="69"/>
      <c r="T870" s="69"/>
      <c r="U870" s="69"/>
      <c r="V870" s="69"/>
      <c r="W870" s="69"/>
      <c r="X870" s="69"/>
      <c r="Y870" s="69"/>
      <c r="Z870" s="69"/>
      <c r="AA870" s="69"/>
      <c r="AB870" s="69"/>
      <c r="AC870" s="69"/>
      <c r="AD870" s="69"/>
      <c r="AE870" s="69"/>
      <c r="AF870" s="69"/>
    </row>
    <row r="871" spans="1:32" ht="15.75" customHeight="1" x14ac:dyDescent="0.2">
      <c r="A871" s="69"/>
      <c r="B871" s="69"/>
      <c r="C871" s="69"/>
      <c r="D871" s="69"/>
      <c r="E871" s="69"/>
      <c r="F871" s="69"/>
      <c r="G871" s="69"/>
      <c r="H871" s="69"/>
      <c r="I871" s="69"/>
      <c r="J871" s="69"/>
      <c r="K871" s="69"/>
      <c r="L871" s="69"/>
      <c r="M871" s="69"/>
      <c r="N871" s="69"/>
      <c r="O871" s="69"/>
      <c r="P871" s="69"/>
      <c r="Q871" s="69"/>
      <c r="R871" s="69"/>
      <c r="S871" s="69"/>
      <c r="T871" s="69"/>
      <c r="U871" s="69"/>
      <c r="V871" s="69"/>
      <c r="W871" s="69"/>
      <c r="X871" s="69"/>
      <c r="Y871" s="69"/>
      <c r="Z871" s="69"/>
      <c r="AA871" s="69"/>
      <c r="AB871" s="69"/>
      <c r="AC871" s="69"/>
      <c r="AD871" s="69"/>
      <c r="AE871" s="69"/>
      <c r="AF871" s="69"/>
    </row>
    <row r="872" spans="1:32" ht="15.75" customHeight="1" x14ac:dyDescent="0.2">
      <c r="A872" s="69"/>
      <c r="B872" s="69"/>
      <c r="C872" s="69"/>
      <c r="D872" s="69"/>
      <c r="E872" s="69"/>
      <c r="F872" s="69"/>
      <c r="G872" s="69"/>
      <c r="H872" s="69"/>
      <c r="I872" s="69"/>
      <c r="J872" s="69"/>
      <c r="K872" s="69"/>
      <c r="L872" s="69"/>
      <c r="M872" s="69"/>
      <c r="N872" s="69"/>
      <c r="O872" s="69"/>
      <c r="P872" s="69"/>
      <c r="Q872" s="69"/>
      <c r="R872" s="69"/>
      <c r="S872" s="69"/>
      <c r="T872" s="69"/>
      <c r="U872" s="69"/>
      <c r="V872" s="69"/>
      <c r="W872" s="69"/>
      <c r="X872" s="69"/>
      <c r="Y872" s="69"/>
      <c r="Z872" s="69"/>
      <c r="AA872" s="69"/>
      <c r="AB872" s="69"/>
      <c r="AC872" s="69"/>
      <c r="AD872" s="69"/>
      <c r="AE872" s="69"/>
      <c r="AF872" s="69"/>
    </row>
    <row r="873" spans="1:32" ht="15.75" customHeight="1" x14ac:dyDescent="0.2">
      <c r="A873" s="69"/>
      <c r="B873" s="69"/>
      <c r="C873" s="69"/>
      <c r="D873" s="69"/>
      <c r="E873" s="69"/>
      <c r="F873" s="69"/>
      <c r="G873" s="69"/>
      <c r="H873" s="69"/>
      <c r="I873" s="69"/>
      <c r="J873" s="69"/>
      <c r="K873" s="69"/>
      <c r="L873" s="69"/>
      <c r="M873" s="69"/>
      <c r="N873" s="69"/>
      <c r="O873" s="69"/>
      <c r="P873" s="69"/>
      <c r="Q873" s="69"/>
      <c r="R873" s="69"/>
      <c r="S873" s="69"/>
      <c r="T873" s="69"/>
      <c r="U873" s="69"/>
      <c r="V873" s="69"/>
      <c r="W873" s="69"/>
      <c r="X873" s="69"/>
      <c r="Y873" s="69"/>
      <c r="Z873" s="69"/>
      <c r="AA873" s="69"/>
      <c r="AB873" s="69"/>
      <c r="AC873" s="69"/>
      <c r="AD873" s="69"/>
      <c r="AE873" s="69"/>
      <c r="AF873" s="69"/>
    </row>
    <row r="874" spans="1:32" ht="15.75" customHeight="1" x14ac:dyDescent="0.2">
      <c r="A874" s="69"/>
      <c r="B874" s="69"/>
      <c r="C874" s="69"/>
      <c r="D874" s="69"/>
      <c r="E874" s="69"/>
      <c r="F874" s="69"/>
      <c r="G874" s="69"/>
      <c r="H874" s="69"/>
      <c r="I874" s="69"/>
      <c r="J874" s="69"/>
      <c r="K874" s="69"/>
      <c r="L874" s="69"/>
      <c r="M874" s="69"/>
      <c r="N874" s="69"/>
      <c r="O874" s="69"/>
      <c r="P874" s="69"/>
      <c r="Q874" s="69"/>
      <c r="R874" s="69"/>
      <c r="S874" s="69"/>
      <c r="T874" s="69"/>
      <c r="U874" s="69"/>
      <c r="V874" s="69"/>
      <c r="W874" s="69"/>
      <c r="X874" s="69"/>
      <c r="Y874" s="69"/>
      <c r="Z874" s="69"/>
      <c r="AA874" s="69"/>
      <c r="AB874" s="69"/>
      <c r="AC874" s="69"/>
      <c r="AD874" s="69"/>
      <c r="AE874" s="69"/>
      <c r="AF874" s="69"/>
    </row>
    <row r="875" spans="1:32" ht="15.75" customHeight="1" x14ac:dyDescent="0.2">
      <c r="A875" s="69"/>
      <c r="B875" s="69"/>
      <c r="C875" s="69"/>
      <c r="D875" s="69"/>
      <c r="E875" s="69"/>
      <c r="F875" s="69"/>
      <c r="G875" s="69"/>
      <c r="H875" s="69"/>
      <c r="I875" s="69"/>
      <c r="J875" s="69"/>
      <c r="K875" s="69"/>
      <c r="L875" s="69"/>
      <c r="M875" s="69"/>
      <c r="N875" s="69"/>
      <c r="O875" s="69"/>
      <c r="P875" s="69"/>
      <c r="Q875" s="69"/>
      <c r="R875" s="69"/>
      <c r="S875" s="69"/>
      <c r="T875" s="69"/>
      <c r="U875" s="69"/>
      <c r="V875" s="69"/>
      <c r="W875" s="69"/>
      <c r="X875" s="69"/>
      <c r="Y875" s="69"/>
      <c r="Z875" s="69"/>
      <c r="AA875" s="69"/>
      <c r="AB875" s="69"/>
      <c r="AC875" s="69"/>
      <c r="AD875" s="69"/>
      <c r="AE875" s="69"/>
      <c r="AF875" s="69"/>
    </row>
    <row r="876" spans="1:32" ht="15.75" customHeight="1" x14ac:dyDescent="0.2">
      <c r="A876" s="69"/>
      <c r="B876" s="69"/>
      <c r="C876" s="69"/>
      <c r="D876" s="69"/>
      <c r="E876" s="69"/>
      <c r="F876" s="69"/>
      <c r="G876" s="69"/>
      <c r="H876" s="69"/>
      <c r="I876" s="69"/>
      <c r="J876" s="69"/>
      <c r="K876" s="69"/>
      <c r="L876" s="69"/>
      <c r="M876" s="69"/>
      <c r="N876" s="69"/>
      <c r="O876" s="69"/>
      <c r="P876" s="69"/>
      <c r="Q876" s="69"/>
      <c r="R876" s="69"/>
      <c r="S876" s="69"/>
      <c r="T876" s="69"/>
      <c r="U876" s="69"/>
      <c r="V876" s="69"/>
      <c r="W876" s="69"/>
      <c r="X876" s="69"/>
      <c r="Y876" s="69"/>
      <c r="Z876" s="69"/>
      <c r="AA876" s="69"/>
      <c r="AB876" s="69"/>
      <c r="AC876" s="69"/>
      <c r="AD876" s="69"/>
      <c r="AE876" s="69"/>
      <c r="AF876" s="69"/>
    </row>
    <row r="877" spans="1:32" ht="15.75" customHeight="1" x14ac:dyDescent="0.2">
      <c r="A877" s="69"/>
      <c r="B877" s="69"/>
      <c r="C877" s="69"/>
      <c r="D877" s="69"/>
      <c r="E877" s="69"/>
      <c r="F877" s="69"/>
      <c r="G877" s="69"/>
      <c r="H877" s="69"/>
      <c r="I877" s="69"/>
      <c r="J877" s="69"/>
      <c r="K877" s="69"/>
      <c r="L877" s="69"/>
      <c r="M877" s="69"/>
      <c r="N877" s="69"/>
      <c r="O877" s="69"/>
      <c r="P877" s="69"/>
      <c r="Q877" s="69"/>
      <c r="R877" s="69"/>
      <c r="S877" s="69"/>
      <c r="T877" s="69"/>
      <c r="U877" s="69"/>
      <c r="V877" s="69"/>
      <c r="W877" s="69"/>
      <c r="X877" s="69"/>
      <c r="Y877" s="69"/>
      <c r="Z877" s="69"/>
      <c r="AA877" s="69"/>
      <c r="AB877" s="69"/>
      <c r="AC877" s="69"/>
      <c r="AD877" s="69"/>
      <c r="AE877" s="69"/>
      <c r="AF877" s="69"/>
    </row>
    <row r="878" spans="1:32" ht="15.75" customHeight="1" x14ac:dyDescent="0.2">
      <c r="A878" s="69"/>
      <c r="B878" s="69"/>
      <c r="C878" s="69"/>
      <c r="D878" s="69"/>
      <c r="E878" s="69"/>
      <c r="F878" s="69"/>
      <c r="G878" s="69"/>
      <c r="H878" s="69"/>
      <c r="I878" s="69"/>
      <c r="J878" s="69"/>
      <c r="K878" s="69"/>
      <c r="L878" s="69"/>
      <c r="M878" s="69"/>
      <c r="N878" s="69"/>
      <c r="O878" s="69"/>
      <c r="P878" s="69"/>
      <c r="Q878" s="69"/>
      <c r="R878" s="69"/>
      <c r="S878" s="69"/>
      <c r="T878" s="69"/>
      <c r="U878" s="69"/>
      <c r="V878" s="69"/>
      <c r="W878" s="69"/>
      <c r="X878" s="69"/>
      <c r="Y878" s="69"/>
      <c r="Z878" s="69"/>
      <c r="AA878" s="69"/>
      <c r="AB878" s="69"/>
      <c r="AC878" s="69"/>
      <c r="AD878" s="69"/>
      <c r="AE878" s="69"/>
      <c r="AF878" s="69"/>
    </row>
    <row r="879" spans="1:32" ht="15.75" customHeight="1" x14ac:dyDescent="0.2">
      <c r="A879" s="69"/>
      <c r="B879" s="69"/>
      <c r="C879" s="69"/>
      <c r="D879" s="69"/>
      <c r="E879" s="69"/>
      <c r="F879" s="69"/>
      <c r="G879" s="69"/>
      <c r="H879" s="69"/>
      <c r="I879" s="69"/>
      <c r="J879" s="69"/>
      <c r="K879" s="69"/>
      <c r="L879" s="69"/>
      <c r="M879" s="69"/>
      <c r="N879" s="69"/>
      <c r="O879" s="69"/>
      <c r="P879" s="69"/>
      <c r="Q879" s="69"/>
      <c r="R879" s="69"/>
      <c r="S879" s="69"/>
      <c r="T879" s="69"/>
      <c r="U879" s="69"/>
      <c r="V879" s="69"/>
      <c r="W879" s="69"/>
      <c r="X879" s="69"/>
      <c r="Y879" s="69"/>
      <c r="Z879" s="69"/>
      <c r="AA879" s="69"/>
      <c r="AB879" s="69"/>
      <c r="AC879" s="69"/>
      <c r="AD879" s="69"/>
      <c r="AE879" s="69"/>
      <c r="AF879" s="69"/>
    </row>
    <row r="880" spans="1:32" ht="15.75" customHeight="1" x14ac:dyDescent="0.2">
      <c r="A880" s="69"/>
      <c r="B880" s="69"/>
      <c r="C880" s="69"/>
      <c r="D880" s="69"/>
      <c r="E880" s="69"/>
      <c r="F880" s="69"/>
      <c r="G880" s="69"/>
      <c r="H880" s="69"/>
      <c r="I880" s="69"/>
      <c r="J880" s="69"/>
      <c r="K880" s="69"/>
      <c r="L880" s="69"/>
      <c r="M880" s="69"/>
      <c r="N880" s="69"/>
      <c r="O880" s="69"/>
      <c r="P880" s="69"/>
      <c r="Q880" s="69"/>
      <c r="R880" s="69"/>
      <c r="S880" s="69"/>
      <c r="T880" s="69"/>
      <c r="U880" s="69"/>
      <c r="V880" s="69"/>
      <c r="W880" s="69"/>
      <c r="X880" s="69"/>
      <c r="Y880" s="69"/>
      <c r="Z880" s="69"/>
      <c r="AA880" s="69"/>
      <c r="AB880" s="69"/>
      <c r="AC880" s="69"/>
      <c r="AD880" s="69"/>
      <c r="AE880" s="69"/>
      <c r="AF880" s="69"/>
    </row>
    <row r="881" spans="1:32" ht="15.75" customHeight="1" x14ac:dyDescent="0.2">
      <c r="A881" s="69"/>
      <c r="B881" s="69"/>
      <c r="C881" s="69"/>
      <c r="D881" s="69"/>
      <c r="E881" s="69"/>
      <c r="F881" s="69"/>
      <c r="G881" s="69"/>
      <c r="H881" s="69"/>
      <c r="I881" s="69"/>
      <c r="J881" s="69"/>
      <c r="K881" s="69"/>
      <c r="L881" s="69"/>
      <c r="M881" s="69"/>
      <c r="N881" s="69"/>
      <c r="O881" s="69"/>
      <c r="P881" s="69"/>
      <c r="Q881" s="69"/>
      <c r="R881" s="69"/>
      <c r="S881" s="69"/>
      <c r="T881" s="69"/>
      <c r="U881" s="69"/>
      <c r="V881" s="69"/>
      <c r="W881" s="69"/>
      <c r="X881" s="69"/>
      <c r="Y881" s="69"/>
      <c r="Z881" s="69"/>
      <c r="AA881" s="69"/>
      <c r="AB881" s="69"/>
      <c r="AC881" s="69"/>
      <c r="AD881" s="69"/>
      <c r="AE881" s="69"/>
      <c r="AF881" s="69"/>
    </row>
    <row r="882" spans="1:32" ht="15.75" customHeight="1" x14ac:dyDescent="0.2">
      <c r="A882" s="69"/>
      <c r="B882" s="69"/>
      <c r="C882" s="69"/>
      <c r="D882" s="69"/>
      <c r="E882" s="69"/>
      <c r="F882" s="69"/>
      <c r="G882" s="69"/>
      <c r="H882" s="69"/>
      <c r="I882" s="69"/>
      <c r="J882" s="69"/>
      <c r="K882" s="69"/>
      <c r="L882" s="69"/>
      <c r="M882" s="69"/>
      <c r="N882" s="69"/>
      <c r="O882" s="69"/>
      <c r="P882" s="69"/>
      <c r="Q882" s="69"/>
      <c r="R882" s="69"/>
      <c r="S882" s="69"/>
      <c r="T882" s="69"/>
      <c r="U882" s="69"/>
      <c r="V882" s="69"/>
      <c r="W882" s="69"/>
      <c r="X882" s="69"/>
      <c r="Y882" s="69"/>
      <c r="Z882" s="69"/>
      <c r="AA882" s="69"/>
      <c r="AB882" s="69"/>
      <c r="AC882" s="69"/>
      <c r="AD882" s="69"/>
      <c r="AE882" s="69"/>
      <c r="AF882" s="69"/>
    </row>
    <row r="883" spans="1:32" ht="15.75" customHeight="1" x14ac:dyDescent="0.2">
      <c r="A883" s="69"/>
      <c r="B883" s="69"/>
      <c r="C883" s="69"/>
      <c r="D883" s="69"/>
      <c r="E883" s="69"/>
      <c r="F883" s="69"/>
      <c r="G883" s="69"/>
      <c r="H883" s="69"/>
      <c r="I883" s="69"/>
      <c r="J883" s="69"/>
      <c r="K883" s="69"/>
      <c r="L883" s="69"/>
      <c r="M883" s="69"/>
      <c r="N883" s="69"/>
      <c r="O883" s="69"/>
      <c r="P883" s="69"/>
      <c r="Q883" s="69"/>
      <c r="R883" s="69"/>
      <c r="S883" s="69"/>
      <c r="T883" s="69"/>
      <c r="U883" s="69"/>
      <c r="V883" s="69"/>
      <c r="W883" s="69"/>
      <c r="X883" s="69"/>
      <c r="Y883" s="69"/>
      <c r="Z883" s="69"/>
      <c r="AA883" s="69"/>
      <c r="AB883" s="69"/>
      <c r="AC883" s="69"/>
      <c r="AD883" s="69"/>
      <c r="AE883" s="69"/>
      <c r="AF883" s="69"/>
    </row>
    <row r="884" spans="1:32" ht="15.75" customHeight="1" x14ac:dyDescent="0.2">
      <c r="A884" s="69"/>
      <c r="B884" s="69"/>
      <c r="C884" s="69"/>
      <c r="D884" s="69"/>
      <c r="E884" s="69"/>
      <c r="F884" s="69"/>
      <c r="G884" s="69"/>
      <c r="H884" s="69"/>
      <c r="I884" s="69"/>
      <c r="J884" s="69"/>
      <c r="K884" s="69"/>
      <c r="L884" s="69"/>
      <c r="M884" s="69"/>
      <c r="N884" s="69"/>
      <c r="O884" s="69"/>
      <c r="P884" s="69"/>
      <c r="Q884" s="69"/>
      <c r="R884" s="69"/>
      <c r="S884" s="69"/>
      <c r="T884" s="69"/>
      <c r="U884" s="69"/>
      <c r="V884" s="69"/>
      <c r="W884" s="69"/>
      <c r="X884" s="69"/>
      <c r="Y884" s="69"/>
      <c r="Z884" s="69"/>
      <c r="AA884" s="69"/>
      <c r="AB884" s="69"/>
      <c r="AC884" s="69"/>
      <c r="AD884" s="69"/>
      <c r="AE884" s="69"/>
      <c r="AF884" s="69"/>
    </row>
    <row r="885" spans="1:32" ht="15.75" customHeight="1" x14ac:dyDescent="0.2">
      <c r="A885" s="69"/>
      <c r="B885" s="69"/>
      <c r="C885" s="69"/>
      <c r="D885" s="69"/>
      <c r="E885" s="69"/>
      <c r="F885" s="69"/>
      <c r="G885" s="69"/>
      <c r="H885" s="69"/>
      <c r="I885" s="69"/>
      <c r="J885" s="69"/>
      <c r="K885" s="69"/>
      <c r="L885" s="69"/>
      <c r="M885" s="69"/>
      <c r="N885" s="69"/>
      <c r="O885" s="69"/>
      <c r="P885" s="69"/>
      <c r="Q885" s="69"/>
      <c r="R885" s="69"/>
      <c r="S885" s="69"/>
      <c r="T885" s="69"/>
      <c r="U885" s="69"/>
      <c r="V885" s="69"/>
      <c r="W885" s="69"/>
      <c r="X885" s="69"/>
      <c r="Y885" s="69"/>
      <c r="Z885" s="69"/>
      <c r="AA885" s="69"/>
      <c r="AB885" s="69"/>
      <c r="AC885" s="69"/>
      <c r="AD885" s="69"/>
      <c r="AE885" s="69"/>
      <c r="AF885" s="69"/>
    </row>
    <row r="886" spans="1:32" ht="15.75" customHeight="1" x14ac:dyDescent="0.2">
      <c r="A886" s="69"/>
      <c r="B886" s="69"/>
      <c r="C886" s="69"/>
      <c r="D886" s="69"/>
      <c r="E886" s="69"/>
      <c r="F886" s="69"/>
      <c r="G886" s="69"/>
      <c r="H886" s="69"/>
      <c r="I886" s="69"/>
      <c r="J886" s="69"/>
      <c r="K886" s="69"/>
      <c r="L886" s="69"/>
      <c r="M886" s="69"/>
      <c r="N886" s="69"/>
      <c r="O886" s="69"/>
      <c r="P886" s="69"/>
      <c r="Q886" s="69"/>
      <c r="R886" s="69"/>
      <c r="S886" s="69"/>
      <c r="T886" s="69"/>
      <c r="U886" s="69"/>
      <c r="V886" s="69"/>
      <c r="W886" s="69"/>
      <c r="X886" s="69"/>
      <c r="Y886" s="69"/>
      <c r="Z886" s="69"/>
      <c r="AA886" s="69"/>
      <c r="AB886" s="69"/>
      <c r="AC886" s="69"/>
      <c r="AD886" s="69"/>
      <c r="AE886" s="69"/>
      <c r="AF886" s="69"/>
    </row>
    <row r="887" spans="1:32" ht="15.75" customHeight="1" x14ac:dyDescent="0.2">
      <c r="A887" s="69"/>
      <c r="B887" s="69"/>
      <c r="C887" s="69"/>
      <c r="D887" s="69"/>
      <c r="E887" s="69"/>
      <c r="F887" s="69"/>
      <c r="G887" s="69"/>
      <c r="H887" s="69"/>
      <c r="I887" s="69"/>
      <c r="J887" s="69"/>
      <c r="K887" s="69"/>
      <c r="L887" s="69"/>
      <c r="M887" s="69"/>
      <c r="N887" s="69"/>
      <c r="O887" s="69"/>
      <c r="P887" s="69"/>
      <c r="Q887" s="69"/>
      <c r="R887" s="69"/>
      <c r="S887" s="69"/>
      <c r="T887" s="69"/>
      <c r="U887" s="69"/>
      <c r="V887" s="69"/>
      <c r="W887" s="69"/>
      <c r="X887" s="69"/>
      <c r="Y887" s="69"/>
      <c r="Z887" s="69"/>
      <c r="AA887" s="69"/>
      <c r="AB887" s="69"/>
      <c r="AC887" s="69"/>
      <c r="AD887" s="69"/>
      <c r="AE887" s="69"/>
      <c r="AF887" s="69"/>
    </row>
    <row r="888" spans="1:32" ht="15.75" customHeight="1" x14ac:dyDescent="0.2">
      <c r="A888" s="69"/>
      <c r="B888" s="69"/>
      <c r="C888" s="69"/>
      <c r="D888" s="69"/>
      <c r="E888" s="69"/>
      <c r="F888" s="69"/>
      <c r="G888" s="69"/>
      <c r="H888" s="69"/>
      <c r="I888" s="69"/>
      <c r="J888" s="69"/>
      <c r="K888" s="69"/>
      <c r="L888" s="69"/>
      <c r="M888" s="69"/>
      <c r="N888" s="69"/>
      <c r="O888" s="69"/>
      <c r="P888" s="69"/>
      <c r="Q888" s="69"/>
      <c r="R888" s="69"/>
      <c r="S888" s="69"/>
      <c r="T888" s="69"/>
      <c r="U888" s="69"/>
      <c r="V888" s="69"/>
      <c r="W888" s="69"/>
      <c r="X888" s="69"/>
      <c r="Y888" s="69"/>
      <c r="Z888" s="69"/>
      <c r="AA888" s="69"/>
      <c r="AB888" s="69"/>
      <c r="AC888" s="69"/>
      <c r="AD888" s="69"/>
      <c r="AE888" s="69"/>
      <c r="AF888" s="69"/>
    </row>
    <row r="889" spans="1:32" ht="15.75" customHeight="1" x14ac:dyDescent="0.2">
      <c r="A889" s="69"/>
      <c r="B889" s="69"/>
      <c r="C889" s="69"/>
      <c r="D889" s="69"/>
      <c r="E889" s="69"/>
      <c r="F889" s="69"/>
      <c r="G889" s="69"/>
      <c r="H889" s="69"/>
      <c r="I889" s="69"/>
      <c r="J889" s="69"/>
      <c r="K889" s="69"/>
      <c r="L889" s="69"/>
      <c r="M889" s="69"/>
      <c r="N889" s="69"/>
      <c r="O889" s="69"/>
      <c r="P889" s="69"/>
      <c r="Q889" s="69"/>
      <c r="R889" s="69"/>
      <c r="S889" s="69"/>
      <c r="T889" s="69"/>
      <c r="U889" s="69"/>
      <c r="V889" s="69"/>
      <c r="W889" s="69"/>
      <c r="X889" s="69"/>
      <c r="Y889" s="69"/>
      <c r="Z889" s="69"/>
      <c r="AA889" s="69"/>
      <c r="AB889" s="69"/>
      <c r="AC889" s="69"/>
      <c r="AD889" s="69"/>
      <c r="AE889" s="69"/>
      <c r="AF889" s="69"/>
    </row>
    <row r="890" spans="1:32" ht="15.75" customHeight="1" x14ac:dyDescent="0.2">
      <c r="A890" s="69"/>
      <c r="B890" s="69"/>
      <c r="C890" s="69"/>
      <c r="D890" s="69"/>
      <c r="E890" s="69"/>
      <c r="F890" s="69"/>
      <c r="G890" s="69"/>
      <c r="H890" s="69"/>
      <c r="I890" s="69"/>
      <c r="J890" s="69"/>
      <c r="K890" s="69"/>
      <c r="L890" s="69"/>
      <c r="M890" s="69"/>
      <c r="N890" s="69"/>
      <c r="O890" s="69"/>
      <c r="P890" s="69"/>
      <c r="Q890" s="69"/>
      <c r="R890" s="69"/>
      <c r="S890" s="69"/>
      <c r="T890" s="69"/>
      <c r="U890" s="69"/>
      <c r="V890" s="69"/>
      <c r="W890" s="69"/>
      <c r="X890" s="69"/>
      <c r="Y890" s="69"/>
      <c r="Z890" s="69"/>
      <c r="AA890" s="69"/>
      <c r="AB890" s="69"/>
      <c r="AC890" s="69"/>
      <c r="AD890" s="69"/>
      <c r="AE890" s="69"/>
      <c r="AF890" s="69"/>
    </row>
    <row r="891" spans="1:32" ht="15.75" customHeight="1" x14ac:dyDescent="0.2">
      <c r="A891" s="69"/>
      <c r="B891" s="69"/>
      <c r="C891" s="69"/>
      <c r="D891" s="69"/>
      <c r="E891" s="69"/>
      <c r="F891" s="69"/>
      <c r="G891" s="69"/>
      <c r="H891" s="69"/>
      <c r="I891" s="69"/>
      <c r="J891" s="69"/>
      <c r="K891" s="69"/>
      <c r="L891" s="69"/>
      <c r="M891" s="69"/>
      <c r="N891" s="69"/>
      <c r="O891" s="69"/>
      <c r="P891" s="69"/>
      <c r="Q891" s="69"/>
      <c r="R891" s="69"/>
      <c r="S891" s="69"/>
      <c r="T891" s="69"/>
      <c r="U891" s="69"/>
      <c r="V891" s="69"/>
      <c r="W891" s="69"/>
      <c r="X891" s="69"/>
      <c r="Y891" s="69"/>
      <c r="Z891" s="69"/>
      <c r="AA891" s="69"/>
      <c r="AB891" s="69"/>
      <c r="AC891" s="69"/>
      <c r="AD891" s="69"/>
      <c r="AE891" s="69"/>
      <c r="AF891" s="69"/>
    </row>
    <row r="892" spans="1:32" ht="15.75" customHeight="1" x14ac:dyDescent="0.2">
      <c r="A892" s="69"/>
      <c r="B892" s="69"/>
      <c r="C892" s="69"/>
      <c r="D892" s="69"/>
      <c r="E892" s="69"/>
      <c r="F892" s="69"/>
      <c r="G892" s="69"/>
      <c r="H892" s="69"/>
      <c r="I892" s="69"/>
      <c r="J892" s="69"/>
      <c r="K892" s="69"/>
      <c r="L892" s="69"/>
      <c r="M892" s="69"/>
      <c r="N892" s="69"/>
      <c r="O892" s="69"/>
      <c r="P892" s="69"/>
      <c r="Q892" s="69"/>
      <c r="R892" s="69"/>
      <c r="S892" s="69"/>
      <c r="T892" s="69"/>
      <c r="U892" s="69"/>
      <c r="V892" s="69"/>
      <c r="W892" s="69"/>
      <c r="X892" s="69"/>
      <c r="Y892" s="69"/>
      <c r="Z892" s="69"/>
      <c r="AA892" s="69"/>
      <c r="AB892" s="69"/>
      <c r="AC892" s="69"/>
      <c r="AD892" s="69"/>
      <c r="AE892" s="69"/>
      <c r="AF892" s="69"/>
    </row>
    <row r="893" spans="1:32" ht="15.75" customHeight="1" x14ac:dyDescent="0.2">
      <c r="A893" s="69"/>
      <c r="B893" s="69"/>
      <c r="C893" s="69"/>
      <c r="D893" s="69"/>
      <c r="E893" s="69"/>
      <c r="F893" s="69"/>
      <c r="G893" s="69"/>
      <c r="H893" s="69"/>
      <c r="I893" s="69"/>
      <c r="J893" s="69"/>
      <c r="K893" s="69"/>
      <c r="L893" s="69"/>
      <c r="M893" s="69"/>
      <c r="N893" s="69"/>
      <c r="O893" s="69"/>
      <c r="P893" s="69"/>
      <c r="Q893" s="69"/>
      <c r="R893" s="69"/>
      <c r="S893" s="69"/>
      <c r="T893" s="69"/>
      <c r="U893" s="69"/>
      <c r="V893" s="69"/>
      <c r="W893" s="69"/>
      <c r="X893" s="69"/>
      <c r="Y893" s="69"/>
      <c r="Z893" s="69"/>
      <c r="AA893" s="69"/>
      <c r="AB893" s="69"/>
      <c r="AC893" s="69"/>
      <c r="AD893" s="69"/>
      <c r="AE893" s="69"/>
      <c r="AF893" s="69"/>
    </row>
    <row r="894" spans="1:32" ht="15.75" customHeight="1" x14ac:dyDescent="0.2">
      <c r="A894" s="69"/>
      <c r="B894" s="69"/>
      <c r="C894" s="69"/>
      <c r="D894" s="69"/>
      <c r="E894" s="69"/>
      <c r="F894" s="69"/>
      <c r="G894" s="69"/>
      <c r="H894" s="69"/>
      <c r="I894" s="69"/>
      <c r="J894" s="69"/>
      <c r="K894" s="69"/>
      <c r="L894" s="69"/>
      <c r="M894" s="69"/>
      <c r="N894" s="69"/>
      <c r="O894" s="69"/>
      <c r="P894" s="69"/>
      <c r="Q894" s="69"/>
      <c r="R894" s="69"/>
      <c r="S894" s="69"/>
      <c r="T894" s="69"/>
      <c r="U894" s="69"/>
      <c r="V894" s="69"/>
      <c r="W894" s="69"/>
      <c r="X894" s="69"/>
      <c r="Y894" s="69"/>
      <c r="Z894" s="69"/>
      <c r="AA894" s="69"/>
      <c r="AB894" s="69"/>
      <c r="AC894" s="69"/>
      <c r="AD894" s="69"/>
      <c r="AE894" s="69"/>
      <c r="AF894" s="69"/>
    </row>
    <row r="895" spans="1:32" ht="15.75" customHeight="1" x14ac:dyDescent="0.2">
      <c r="A895" s="69"/>
      <c r="B895" s="69"/>
      <c r="C895" s="69"/>
      <c r="D895" s="69"/>
      <c r="E895" s="69"/>
      <c r="F895" s="69"/>
      <c r="G895" s="69"/>
      <c r="H895" s="69"/>
      <c r="I895" s="69"/>
      <c r="J895" s="69"/>
      <c r="K895" s="69"/>
      <c r="L895" s="69"/>
      <c r="M895" s="69"/>
      <c r="N895" s="69"/>
      <c r="O895" s="69"/>
      <c r="P895" s="69"/>
      <c r="Q895" s="69"/>
      <c r="R895" s="69"/>
      <c r="S895" s="69"/>
      <c r="T895" s="69"/>
      <c r="U895" s="69"/>
      <c r="V895" s="69"/>
      <c r="W895" s="69"/>
      <c r="X895" s="69"/>
      <c r="Y895" s="69"/>
      <c r="Z895" s="69"/>
      <c r="AA895" s="69"/>
      <c r="AB895" s="69"/>
      <c r="AC895" s="69"/>
      <c r="AD895" s="69"/>
      <c r="AE895" s="69"/>
      <c r="AF895" s="69"/>
    </row>
    <row r="896" spans="1:32" ht="15.75" customHeight="1" x14ac:dyDescent="0.2">
      <c r="A896" s="69"/>
      <c r="B896" s="69"/>
      <c r="C896" s="69"/>
      <c r="D896" s="69"/>
      <c r="E896" s="69"/>
      <c r="F896" s="69"/>
      <c r="G896" s="69"/>
      <c r="H896" s="69"/>
      <c r="I896" s="69"/>
      <c r="J896" s="69"/>
      <c r="K896" s="69"/>
      <c r="L896" s="69"/>
      <c r="M896" s="69"/>
      <c r="N896" s="69"/>
      <c r="O896" s="69"/>
      <c r="P896" s="69"/>
      <c r="Q896" s="69"/>
      <c r="R896" s="69"/>
      <c r="S896" s="69"/>
      <c r="T896" s="69"/>
      <c r="U896" s="69"/>
      <c r="V896" s="69"/>
      <c r="W896" s="69"/>
      <c r="X896" s="69"/>
      <c r="Y896" s="69"/>
      <c r="Z896" s="69"/>
      <c r="AA896" s="69"/>
      <c r="AB896" s="69"/>
      <c r="AC896" s="69"/>
      <c r="AD896" s="69"/>
      <c r="AE896" s="69"/>
      <c r="AF896" s="69"/>
    </row>
    <row r="897" spans="1:32" ht="15.75" customHeight="1" x14ac:dyDescent="0.2">
      <c r="A897" s="69"/>
      <c r="B897" s="69"/>
      <c r="C897" s="69"/>
      <c r="D897" s="69"/>
      <c r="E897" s="69"/>
      <c r="F897" s="69"/>
      <c r="G897" s="69"/>
      <c r="H897" s="69"/>
      <c r="I897" s="69"/>
      <c r="J897" s="69"/>
      <c r="K897" s="69"/>
      <c r="L897" s="69"/>
      <c r="M897" s="69"/>
      <c r="N897" s="69"/>
      <c r="O897" s="69"/>
      <c r="P897" s="69"/>
      <c r="Q897" s="69"/>
      <c r="R897" s="69"/>
      <c r="S897" s="69"/>
      <c r="T897" s="69"/>
      <c r="U897" s="69"/>
      <c r="V897" s="69"/>
      <c r="W897" s="69"/>
      <c r="X897" s="69"/>
      <c r="Y897" s="69"/>
      <c r="Z897" s="69"/>
      <c r="AA897" s="69"/>
      <c r="AB897" s="69"/>
      <c r="AC897" s="69"/>
      <c r="AD897" s="69"/>
      <c r="AE897" s="69"/>
      <c r="AF897" s="69"/>
    </row>
    <row r="898" spans="1:32" ht="15.75" customHeight="1" x14ac:dyDescent="0.2">
      <c r="A898" s="69"/>
      <c r="B898" s="69"/>
      <c r="C898" s="69"/>
      <c r="D898" s="69"/>
      <c r="E898" s="69"/>
      <c r="F898" s="69"/>
      <c r="G898" s="69"/>
      <c r="H898" s="69"/>
      <c r="I898" s="69"/>
      <c r="J898" s="69"/>
      <c r="K898" s="69"/>
      <c r="L898" s="69"/>
      <c r="M898" s="69"/>
      <c r="N898" s="69"/>
      <c r="O898" s="69"/>
      <c r="P898" s="69"/>
      <c r="Q898" s="69"/>
      <c r="R898" s="69"/>
      <c r="S898" s="69"/>
      <c r="T898" s="69"/>
      <c r="U898" s="69"/>
      <c r="V898" s="69"/>
      <c r="W898" s="69"/>
      <c r="X898" s="69"/>
      <c r="Y898" s="69"/>
      <c r="Z898" s="69"/>
      <c r="AA898" s="69"/>
      <c r="AB898" s="69"/>
      <c r="AC898" s="69"/>
      <c r="AD898" s="69"/>
      <c r="AE898" s="69"/>
      <c r="AF898" s="69"/>
    </row>
    <row r="899" spans="1:32" ht="15.75" customHeight="1" x14ac:dyDescent="0.2">
      <c r="A899" s="69"/>
      <c r="B899" s="69"/>
      <c r="C899" s="69"/>
      <c r="D899" s="69"/>
      <c r="E899" s="69"/>
      <c r="F899" s="69"/>
      <c r="G899" s="69"/>
      <c r="H899" s="69"/>
      <c r="I899" s="69"/>
      <c r="J899" s="69"/>
      <c r="K899" s="69"/>
      <c r="L899" s="69"/>
      <c r="M899" s="69"/>
      <c r="N899" s="69"/>
      <c r="O899" s="69"/>
      <c r="P899" s="69"/>
      <c r="Q899" s="69"/>
      <c r="R899" s="69"/>
      <c r="S899" s="69"/>
      <c r="T899" s="69"/>
      <c r="U899" s="69"/>
      <c r="V899" s="69"/>
      <c r="W899" s="69"/>
      <c r="X899" s="69"/>
      <c r="Y899" s="69"/>
      <c r="Z899" s="69"/>
      <c r="AA899" s="69"/>
      <c r="AB899" s="69"/>
      <c r="AC899" s="69"/>
      <c r="AD899" s="69"/>
      <c r="AE899" s="69"/>
      <c r="AF899" s="69"/>
    </row>
    <row r="900" spans="1:32" ht="15.75" customHeight="1" x14ac:dyDescent="0.2">
      <c r="A900" s="69"/>
      <c r="B900" s="69"/>
      <c r="C900" s="69"/>
      <c r="D900" s="69"/>
      <c r="E900" s="69"/>
      <c r="F900" s="69"/>
      <c r="G900" s="69"/>
      <c r="H900" s="69"/>
      <c r="I900" s="69"/>
      <c r="J900" s="69"/>
      <c r="K900" s="69"/>
      <c r="L900" s="69"/>
      <c r="M900" s="69"/>
      <c r="N900" s="69"/>
      <c r="O900" s="69"/>
      <c r="P900" s="69"/>
      <c r="Q900" s="69"/>
      <c r="R900" s="69"/>
      <c r="S900" s="69"/>
      <c r="T900" s="69"/>
      <c r="U900" s="69"/>
      <c r="V900" s="69"/>
      <c r="W900" s="69"/>
      <c r="X900" s="69"/>
      <c r="Y900" s="69"/>
      <c r="Z900" s="69"/>
      <c r="AA900" s="69"/>
      <c r="AB900" s="69"/>
      <c r="AC900" s="69"/>
      <c r="AD900" s="69"/>
      <c r="AE900" s="69"/>
      <c r="AF900" s="69"/>
    </row>
    <row r="901" spans="1:32" ht="15.75" customHeight="1" x14ac:dyDescent="0.2">
      <c r="A901" s="69"/>
      <c r="B901" s="69"/>
      <c r="C901" s="69"/>
      <c r="D901" s="69"/>
      <c r="E901" s="69"/>
      <c r="F901" s="69"/>
      <c r="G901" s="69"/>
      <c r="H901" s="69"/>
      <c r="I901" s="69"/>
      <c r="J901" s="69"/>
      <c r="K901" s="69"/>
      <c r="L901" s="69"/>
      <c r="M901" s="69"/>
      <c r="N901" s="69"/>
      <c r="O901" s="69"/>
      <c r="P901" s="69"/>
      <c r="Q901" s="69"/>
      <c r="R901" s="69"/>
      <c r="S901" s="69"/>
      <c r="T901" s="69"/>
      <c r="U901" s="69"/>
      <c r="V901" s="69"/>
      <c r="W901" s="69"/>
      <c r="X901" s="69"/>
      <c r="Y901" s="69"/>
      <c r="Z901" s="69"/>
      <c r="AA901" s="69"/>
      <c r="AB901" s="69"/>
      <c r="AC901" s="69"/>
      <c r="AD901" s="69"/>
      <c r="AE901" s="69"/>
      <c r="AF901" s="69"/>
    </row>
    <row r="902" spans="1:32" ht="15.75" customHeight="1" x14ac:dyDescent="0.2">
      <c r="A902" s="69"/>
      <c r="B902" s="69"/>
      <c r="C902" s="69"/>
      <c r="D902" s="69"/>
      <c r="E902" s="69"/>
      <c r="F902" s="69"/>
      <c r="G902" s="69"/>
      <c r="H902" s="69"/>
      <c r="I902" s="69"/>
      <c r="J902" s="69"/>
      <c r="K902" s="69"/>
      <c r="L902" s="69"/>
      <c r="M902" s="69"/>
      <c r="N902" s="69"/>
      <c r="O902" s="69"/>
      <c r="P902" s="69"/>
      <c r="Q902" s="69"/>
      <c r="R902" s="69"/>
      <c r="S902" s="69"/>
      <c r="T902" s="69"/>
      <c r="U902" s="69"/>
      <c r="V902" s="69"/>
      <c r="W902" s="69"/>
      <c r="X902" s="69"/>
      <c r="Y902" s="69"/>
      <c r="Z902" s="69"/>
      <c r="AA902" s="69"/>
      <c r="AB902" s="69"/>
      <c r="AC902" s="69"/>
      <c r="AD902" s="69"/>
      <c r="AE902" s="69"/>
      <c r="AF902" s="69"/>
    </row>
    <row r="903" spans="1:32" ht="15.75" customHeight="1" x14ac:dyDescent="0.2">
      <c r="A903" s="69"/>
      <c r="B903" s="69"/>
      <c r="C903" s="69"/>
      <c r="D903" s="69"/>
      <c r="E903" s="69"/>
      <c r="F903" s="69"/>
      <c r="G903" s="69"/>
      <c r="H903" s="69"/>
      <c r="I903" s="69"/>
      <c r="J903" s="69"/>
      <c r="K903" s="69"/>
      <c r="L903" s="69"/>
      <c r="M903" s="69"/>
      <c r="N903" s="69"/>
      <c r="O903" s="69"/>
      <c r="P903" s="69"/>
      <c r="Q903" s="69"/>
      <c r="R903" s="69"/>
      <c r="S903" s="69"/>
      <c r="T903" s="69"/>
      <c r="U903" s="69"/>
      <c r="V903" s="69"/>
      <c r="W903" s="69"/>
      <c r="X903" s="69"/>
      <c r="Y903" s="69"/>
      <c r="Z903" s="69"/>
      <c r="AA903" s="69"/>
      <c r="AB903" s="69"/>
      <c r="AC903" s="69"/>
      <c r="AD903" s="69"/>
      <c r="AE903" s="69"/>
      <c r="AF903" s="69"/>
    </row>
    <row r="904" spans="1:32" ht="15.75" customHeight="1" x14ac:dyDescent="0.2">
      <c r="A904" s="69"/>
      <c r="B904" s="69"/>
      <c r="C904" s="69"/>
      <c r="D904" s="69"/>
      <c r="E904" s="69"/>
      <c r="F904" s="69"/>
      <c r="G904" s="69"/>
      <c r="H904" s="69"/>
      <c r="I904" s="69"/>
      <c r="J904" s="69"/>
      <c r="K904" s="69"/>
      <c r="L904" s="69"/>
      <c r="M904" s="69"/>
      <c r="N904" s="69"/>
      <c r="O904" s="69"/>
      <c r="P904" s="69"/>
      <c r="Q904" s="69"/>
      <c r="R904" s="69"/>
      <c r="S904" s="69"/>
      <c r="T904" s="69"/>
      <c r="U904" s="69"/>
      <c r="V904" s="69"/>
      <c r="W904" s="69"/>
      <c r="X904" s="69"/>
      <c r="Y904" s="69"/>
      <c r="Z904" s="69"/>
      <c r="AA904" s="69"/>
      <c r="AB904" s="69"/>
      <c r="AC904" s="69"/>
      <c r="AD904" s="69"/>
      <c r="AE904" s="69"/>
      <c r="AF904" s="69"/>
    </row>
    <row r="905" spans="1:32" ht="15.75" customHeight="1" x14ac:dyDescent="0.2">
      <c r="A905" s="69"/>
      <c r="B905" s="69"/>
      <c r="C905" s="69"/>
      <c r="D905" s="69"/>
      <c r="E905" s="69"/>
      <c r="F905" s="69"/>
      <c r="G905" s="69"/>
      <c r="H905" s="69"/>
      <c r="I905" s="69"/>
      <c r="J905" s="69"/>
      <c r="K905" s="69"/>
      <c r="L905" s="69"/>
      <c r="M905" s="69"/>
      <c r="N905" s="69"/>
      <c r="O905" s="69"/>
      <c r="P905" s="69"/>
      <c r="Q905" s="69"/>
      <c r="R905" s="69"/>
      <c r="S905" s="69"/>
      <c r="T905" s="69"/>
      <c r="U905" s="69"/>
      <c r="V905" s="69"/>
      <c r="W905" s="69"/>
      <c r="X905" s="69"/>
      <c r="Y905" s="69"/>
      <c r="Z905" s="69"/>
      <c r="AA905" s="69"/>
      <c r="AB905" s="69"/>
      <c r="AC905" s="69"/>
      <c r="AD905" s="69"/>
      <c r="AE905" s="69"/>
      <c r="AF905" s="69"/>
    </row>
    <row r="906" spans="1:32" ht="15.75" customHeight="1" x14ac:dyDescent="0.2">
      <c r="A906" s="69"/>
      <c r="B906" s="69"/>
      <c r="C906" s="69"/>
      <c r="D906" s="69"/>
      <c r="E906" s="69"/>
      <c r="F906" s="69"/>
      <c r="G906" s="69"/>
      <c r="H906" s="69"/>
      <c r="I906" s="69"/>
      <c r="J906" s="69"/>
      <c r="K906" s="69"/>
      <c r="L906" s="69"/>
      <c r="M906" s="69"/>
      <c r="N906" s="69"/>
      <c r="O906" s="69"/>
      <c r="P906" s="69"/>
      <c r="Q906" s="69"/>
      <c r="R906" s="69"/>
      <c r="S906" s="69"/>
      <c r="T906" s="69"/>
      <c r="U906" s="69"/>
      <c r="V906" s="69"/>
      <c r="W906" s="69"/>
      <c r="X906" s="69"/>
      <c r="Y906" s="69"/>
      <c r="Z906" s="69"/>
      <c r="AA906" s="69"/>
      <c r="AB906" s="69"/>
      <c r="AC906" s="69"/>
      <c r="AD906" s="69"/>
      <c r="AE906" s="69"/>
      <c r="AF906" s="69"/>
    </row>
    <row r="907" spans="1:32" ht="15.75" customHeight="1" x14ac:dyDescent="0.2">
      <c r="A907" s="69"/>
      <c r="B907" s="69"/>
      <c r="C907" s="69"/>
      <c r="D907" s="69"/>
      <c r="E907" s="69"/>
      <c r="F907" s="69"/>
      <c r="G907" s="69"/>
      <c r="H907" s="69"/>
      <c r="I907" s="69"/>
      <c r="J907" s="69"/>
      <c r="K907" s="69"/>
      <c r="L907" s="69"/>
      <c r="M907" s="69"/>
      <c r="N907" s="69"/>
      <c r="O907" s="69"/>
      <c r="P907" s="69"/>
      <c r="Q907" s="69"/>
      <c r="R907" s="69"/>
      <c r="S907" s="69"/>
      <c r="T907" s="69"/>
      <c r="U907" s="69"/>
      <c r="V907" s="69"/>
      <c r="W907" s="69"/>
      <c r="X907" s="69"/>
      <c r="Y907" s="69"/>
      <c r="Z907" s="69"/>
      <c r="AA907" s="69"/>
      <c r="AB907" s="69"/>
      <c r="AC907" s="69"/>
      <c r="AD907" s="69"/>
      <c r="AE907" s="69"/>
      <c r="AF907" s="69"/>
    </row>
    <row r="908" spans="1:32" ht="15.75" customHeight="1" x14ac:dyDescent="0.2">
      <c r="A908" s="69"/>
      <c r="B908" s="69"/>
      <c r="C908" s="69"/>
      <c r="D908" s="69"/>
      <c r="E908" s="69"/>
      <c r="F908" s="69"/>
      <c r="G908" s="69"/>
      <c r="H908" s="69"/>
      <c r="I908" s="69"/>
      <c r="J908" s="69"/>
      <c r="K908" s="69"/>
      <c r="L908" s="69"/>
      <c r="M908" s="69"/>
      <c r="N908" s="69"/>
      <c r="O908" s="69"/>
      <c r="P908" s="69"/>
      <c r="Q908" s="69"/>
      <c r="R908" s="69"/>
      <c r="S908" s="69"/>
      <c r="T908" s="69"/>
      <c r="U908" s="69"/>
      <c r="V908" s="69"/>
      <c r="W908" s="69"/>
      <c r="X908" s="69"/>
      <c r="Y908" s="69"/>
      <c r="Z908" s="69"/>
      <c r="AA908" s="69"/>
      <c r="AB908" s="69"/>
      <c r="AC908" s="69"/>
      <c r="AD908" s="69"/>
      <c r="AE908" s="69"/>
      <c r="AF908" s="69"/>
    </row>
    <row r="909" spans="1:32" ht="15.75" customHeight="1" x14ac:dyDescent="0.2">
      <c r="A909" s="69"/>
      <c r="B909" s="69"/>
      <c r="C909" s="69"/>
      <c r="D909" s="69"/>
      <c r="E909" s="69"/>
      <c r="F909" s="69"/>
      <c r="G909" s="69"/>
      <c r="H909" s="69"/>
      <c r="I909" s="69"/>
      <c r="J909" s="69"/>
      <c r="K909" s="69"/>
      <c r="L909" s="69"/>
      <c r="M909" s="69"/>
      <c r="N909" s="69"/>
      <c r="O909" s="69"/>
      <c r="P909" s="69"/>
      <c r="Q909" s="69"/>
      <c r="R909" s="69"/>
      <c r="S909" s="69"/>
      <c r="T909" s="69"/>
      <c r="U909" s="69"/>
      <c r="V909" s="69"/>
      <c r="W909" s="69"/>
      <c r="X909" s="69"/>
      <c r="Y909" s="69"/>
      <c r="Z909" s="69"/>
      <c r="AA909" s="69"/>
      <c r="AB909" s="69"/>
      <c r="AC909" s="69"/>
      <c r="AD909" s="69"/>
      <c r="AE909" s="69"/>
      <c r="AF909" s="69"/>
    </row>
    <row r="910" spans="1:32" ht="15.75" customHeight="1" x14ac:dyDescent="0.2">
      <c r="A910" s="69"/>
      <c r="B910" s="69"/>
      <c r="C910" s="69"/>
      <c r="D910" s="69"/>
      <c r="E910" s="69"/>
      <c r="F910" s="69"/>
      <c r="G910" s="69"/>
      <c r="H910" s="69"/>
      <c r="I910" s="69"/>
      <c r="J910" s="69"/>
      <c r="K910" s="69"/>
      <c r="L910" s="69"/>
      <c r="M910" s="69"/>
      <c r="N910" s="69"/>
      <c r="O910" s="69"/>
      <c r="P910" s="69"/>
      <c r="Q910" s="69"/>
      <c r="R910" s="69"/>
      <c r="S910" s="69"/>
      <c r="T910" s="69"/>
      <c r="U910" s="69"/>
      <c r="V910" s="69"/>
      <c r="W910" s="69"/>
      <c r="X910" s="69"/>
      <c r="Y910" s="69"/>
      <c r="Z910" s="69"/>
      <c r="AA910" s="69"/>
      <c r="AB910" s="69"/>
      <c r="AC910" s="69"/>
      <c r="AD910" s="69"/>
      <c r="AE910" s="69"/>
      <c r="AF910" s="69"/>
    </row>
    <row r="911" spans="1:32" ht="15.75" customHeight="1" x14ac:dyDescent="0.2">
      <c r="A911" s="69"/>
      <c r="B911" s="69"/>
      <c r="C911" s="69"/>
      <c r="D911" s="69"/>
      <c r="E911" s="69"/>
      <c r="F911" s="69"/>
      <c r="G911" s="69"/>
      <c r="H911" s="69"/>
      <c r="I911" s="69"/>
      <c r="J911" s="69"/>
      <c r="K911" s="69"/>
      <c r="L911" s="69"/>
      <c r="M911" s="69"/>
      <c r="N911" s="69"/>
      <c r="O911" s="69"/>
      <c r="P911" s="69"/>
      <c r="Q911" s="69"/>
      <c r="R911" s="69"/>
      <c r="S911" s="69"/>
      <c r="T911" s="69"/>
      <c r="U911" s="69"/>
      <c r="V911" s="69"/>
      <c r="W911" s="69"/>
      <c r="X911" s="69"/>
      <c r="Y911" s="69"/>
      <c r="Z911" s="69"/>
      <c r="AA911" s="69"/>
      <c r="AB911" s="69"/>
      <c r="AC911" s="69"/>
      <c r="AD911" s="69"/>
      <c r="AE911" s="69"/>
      <c r="AF911" s="69"/>
    </row>
    <row r="912" spans="1:32" ht="15.75" customHeight="1" x14ac:dyDescent="0.2">
      <c r="A912" s="69"/>
      <c r="B912" s="69"/>
      <c r="C912" s="69"/>
      <c r="D912" s="69"/>
      <c r="E912" s="69"/>
      <c r="F912" s="69"/>
      <c r="G912" s="69"/>
      <c r="H912" s="69"/>
      <c r="I912" s="69"/>
      <c r="J912" s="69"/>
      <c r="K912" s="69"/>
      <c r="L912" s="69"/>
      <c r="M912" s="69"/>
      <c r="N912" s="69"/>
      <c r="O912" s="69"/>
      <c r="P912" s="69"/>
      <c r="Q912" s="69"/>
      <c r="R912" s="69"/>
      <c r="S912" s="69"/>
      <c r="T912" s="69"/>
      <c r="U912" s="69"/>
      <c r="V912" s="69"/>
      <c r="W912" s="69"/>
      <c r="X912" s="69"/>
      <c r="Y912" s="69"/>
      <c r="Z912" s="69"/>
      <c r="AA912" s="69"/>
      <c r="AB912" s="69"/>
      <c r="AC912" s="69"/>
      <c r="AD912" s="69"/>
      <c r="AE912" s="69"/>
      <c r="AF912" s="69"/>
    </row>
    <row r="913" spans="1:32" ht="15.75" customHeight="1" x14ac:dyDescent="0.2">
      <c r="A913" s="69"/>
      <c r="B913" s="69"/>
      <c r="C913" s="69"/>
      <c r="D913" s="69"/>
      <c r="E913" s="69"/>
      <c r="F913" s="69"/>
      <c r="G913" s="69"/>
      <c r="H913" s="69"/>
      <c r="I913" s="69"/>
      <c r="J913" s="69"/>
      <c r="K913" s="69"/>
      <c r="L913" s="69"/>
      <c r="M913" s="69"/>
      <c r="N913" s="69"/>
      <c r="O913" s="69"/>
      <c r="P913" s="69"/>
      <c r="Q913" s="69"/>
      <c r="R913" s="69"/>
      <c r="S913" s="69"/>
      <c r="T913" s="69"/>
      <c r="U913" s="69"/>
      <c r="V913" s="69"/>
      <c r="W913" s="69"/>
      <c r="X913" s="69"/>
      <c r="Y913" s="69"/>
      <c r="Z913" s="69"/>
      <c r="AA913" s="69"/>
      <c r="AB913" s="69"/>
      <c r="AC913" s="69"/>
      <c r="AD913" s="69"/>
      <c r="AE913" s="69"/>
      <c r="AF913" s="69"/>
    </row>
    <row r="914" spans="1:32" ht="15.75" customHeight="1" x14ac:dyDescent="0.2">
      <c r="A914" s="69"/>
      <c r="B914" s="69"/>
      <c r="C914" s="69"/>
      <c r="D914" s="69"/>
      <c r="E914" s="69"/>
      <c r="F914" s="69"/>
      <c r="G914" s="69"/>
      <c r="H914" s="69"/>
      <c r="I914" s="69"/>
      <c r="J914" s="69"/>
      <c r="K914" s="69"/>
      <c r="L914" s="69"/>
      <c r="M914" s="69"/>
      <c r="N914" s="69"/>
      <c r="O914" s="69"/>
      <c r="P914" s="69"/>
      <c r="Q914" s="69"/>
      <c r="R914" s="69"/>
      <c r="S914" s="69"/>
      <c r="T914" s="69"/>
      <c r="U914" s="69"/>
      <c r="V914" s="69"/>
      <c r="W914" s="69"/>
      <c r="X914" s="69"/>
      <c r="Y914" s="69"/>
      <c r="Z914" s="69"/>
      <c r="AA914" s="69"/>
      <c r="AB914" s="69"/>
      <c r="AC914" s="69"/>
      <c r="AD914" s="69"/>
      <c r="AE914" s="69"/>
      <c r="AF914" s="69"/>
    </row>
    <row r="915" spans="1:32" ht="15.75" customHeight="1" x14ac:dyDescent="0.2">
      <c r="A915" s="69"/>
      <c r="B915" s="69"/>
      <c r="C915" s="69"/>
      <c r="D915" s="69"/>
      <c r="E915" s="69"/>
      <c r="F915" s="69"/>
      <c r="G915" s="69"/>
      <c r="H915" s="69"/>
      <c r="I915" s="69"/>
      <c r="J915" s="69"/>
      <c r="K915" s="69"/>
      <c r="L915" s="69"/>
      <c r="M915" s="69"/>
      <c r="N915" s="69"/>
      <c r="O915" s="69"/>
      <c r="P915" s="69"/>
      <c r="Q915" s="69"/>
      <c r="R915" s="69"/>
      <c r="S915" s="69"/>
      <c r="T915" s="69"/>
      <c r="U915" s="69"/>
      <c r="V915" s="69"/>
      <c r="W915" s="69"/>
      <c r="X915" s="69"/>
      <c r="Y915" s="69"/>
      <c r="Z915" s="69"/>
      <c r="AA915" s="69"/>
      <c r="AB915" s="69"/>
      <c r="AC915" s="69"/>
      <c r="AD915" s="69"/>
      <c r="AE915" s="69"/>
      <c r="AF915" s="69"/>
    </row>
    <row r="916" spans="1:32" ht="15.75" customHeight="1" x14ac:dyDescent="0.2">
      <c r="A916" s="69"/>
      <c r="B916" s="69"/>
      <c r="C916" s="69"/>
      <c r="D916" s="69"/>
      <c r="E916" s="69"/>
      <c r="F916" s="69"/>
      <c r="G916" s="69"/>
      <c r="H916" s="69"/>
      <c r="I916" s="69"/>
      <c r="J916" s="69"/>
      <c r="K916" s="69"/>
      <c r="L916" s="69"/>
      <c r="M916" s="69"/>
      <c r="N916" s="69"/>
      <c r="O916" s="69"/>
      <c r="P916" s="69"/>
      <c r="Q916" s="69"/>
      <c r="R916" s="69"/>
      <c r="S916" s="69"/>
      <c r="T916" s="69"/>
      <c r="U916" s="69"/>
      <c r="V916" s="69"/>
      <c r="W916" s="69"/>
      <c r="X916" s="69"/>
      <c r="Y916" s="69"/>
      <c r="Z916" s="69"/>
      <c r="AA916" s="69"/>
      <c r="AB916" s="69"/>
      <c r="AC916" s="69"/>
      <c r="AD916" s="69"/>
      <c r="AE916" s="69"/>
      <c r="AF916" s="69"/>
    </row>
    <row r="917" spans="1:32" ht="15.75" customHeight="1" x14ac:dyDescent="0.2">
      <c r="A917" s="69"/>
      <c r="B917" s="69"/>
      <c r="C917" s="69"/>
      <c r="D917" s="69"/>
      <c r="E917" s="69"/>
      <c r="F917" s="69"/>
      <c r="G917" s="69"/>
      <c r="H917" s="69"/>
      <c r="I917" s="69"/>
      <c r="J917" s="69"/>
      <c r="K917" s="69"/>
      <c r="L917" s="69"/>
      <c r="M917" s="69"/>
      <c r="N917" s="69"/>
      <c r="O917" s="69"/>
      <c r="P917" s="69"/>
      <c r="Q917" s="69"/>
      <c r="R917" s="69"/>
      <c r="S917" s="69"/>
      <c r="T917" s="69"/>
      <c r="U917" s="69"/>
      <c r="V917" s="69"/>
      <c r="W917" s="69"/>
      <c r="X917" s="69"/>
      <c r="Y917" s="69"/>
      <c r="Z917" s="69"/>
      <c r="AA917" s="69"/>
      <c r="AB917" s="69"/>
      <c r="AC917" s="69"/>
      <c r="AD917" s="69"/>
      <c r="AE917" s="69"/>
      <c r="AF917" s="69"/>
    </row>
    <row r="918" spans="1:32" ht="15.75" customHeight="1" x14ac:dyDescent="0.2">
      <c r="A918" s="69"/>
      <c r="B918" s="69"/>
      <c r="C918" s="69"/>
      <c r="D918" s="69"/>
      <c r="E918" s="69"/>
      <c r="F918" s="69"/>
      <c r="G918" s="69"/>
      <c r="H918" s="69"/>
      <c r="I918" s="69"/>
      <c r="J918" s="69"/>
      <c r="K918" s="69"/>
      <c r="L918" s="69"/>
      <c r="M918" s="69"/>
      <c r="N918" s="69"/>
      <c r="O918" s="69"/>
      <c r="P918" s="69"/>
      <c r="Q918" s="69"/>
      <c r="R918" s="69"/>
      <c r="S918" s="69"/>
      <c r="T918" s="69"/>
      <c r="U918" s="69"/>
      <c r="V918" s="69"/>
      <c r="W918" s="69"/>
      <c r="X918" s="69"/>
      <c r="Y918" s="69"/>
      <c r="Z918" s="69"/>
      <c r="AA918" s="69"/>
      <c r="AB918" s="69"/>
      <c r="AC918" s="69"/>
      <c r="AD918" s="69"/>
      <c r="AE918" s="69"/>
      <c r="AF918" s="69"/>
    </row>
    <row r="919" spans="1:32" ht="15.75" customHeight="1" x14ac:dyDescent="0.2">
      <c r="A919" s="69"/>
      <c r="B919" s="69"/>
      <c r="C919" s="69"/>
      <c r="D919" s="69"/>
      <c r="E919" s="69"/>
      <c r="F919" s="69"/>
      <c r="G919" s="69"/>
      <c r="H919" s="69"/>
      <c r="I919" s="69"/>
      <c r="J919" s="69"/>
      <c r="K919" s="69"/>
      <c r="L919" s="69"/>
      <c r="M919" s="69"/>
      <c r="N919" s="69"/>
      <c r="O919" s="69"/>
      <c r="P919" s="69"/>
      <c r="Q919" s="69"/>
      <c r="R919" s="69"/>
      <c r="S919" s="69"/>
      <c r="T919" s="69"/>
      <c r="U919" s="69"/>
      <c r="V919" s="69"/>
      <c r="W919" s="69"/>
      <c r="X919" s="69"/>
      <c r="Y919" s="69"/>
      <c r="Z919" s="69"/>
      <c r="AA919" s="69"/>
      <c r="AB919" s="69"/>
      <c r="AC919" s="69"/>
      <c r="AD919" s="69"/>
      <c r="AE919" s="69"/>
      <c r="AF919" s="69"/>
    </row>
    <row r="920" spans="1:32" ht="15.75" customHeight="1" x14ac:dyDescent="0.2">
      <c r="A920" s="69"/>
      <c r="B920" s="69"/>
      <c r="C920" s="69"/>
      <c r="D920" s="69"/>
      <c r="E920" s="69"/>
      <c r="F920" s="69"/>
      <c r="G920" s="69"/>
      <c r="H920" s="69"/>
      <c r="I920" s="69"/>
      <c r="J920" s="69"/>
      <c r="K920" s="69"/>
      <c r="L920" s="69"/>
      <c r="M920" s="69"/>
      <c r="N920" s="69"/>
      <c r="O920" s="69"/>
      <c r="P920" s="69"/>
      <c r="Q920" s="69"/>
      <c r="R920" s="69"/>
      <c r="S920" s="69"/>
      <c r="T920" s="69"/>
      <c r="U920" s="69"/>
      <c r="V920" s="69"/>
      <c r="W920" s="69"/>
      <c r="X920" s="69"/>
      <c r="Y920" s="69"/>
      <c r="Z920" s="69"/>
      <c r="AA920" s="69"/>
      <c r="AB920" s="69"/>
      <c r="AC920" s="69"/>
      <c r="AD920" s="69"/>
      <c r="AE920" s="69"/>
      <c r="AF920" s="69"/>
    </row>
    <row r="921" spans="1:32" ht="15.75" customHeight="1" x14ac:dyDescent="0.2">
      <c r="A921" s="69"/>
      <c r="B921" s="69"/>
      <c r="C921" s="69"/>
      <c r="D921" s="69"/>
      <c r="E921" s="69"/>
      <c r="F921" s="69"/>
      <c r="G921" s="69"/>
      <c r="H921" s="69"/>
      <c r="I921" s="69"/>
      <c r="J921" s="69"/>
      <c r="K921" s="69"/>
      <c r="L921" s="69"/>
      <c r="M921" s="69"/>
      <c r="N921" s="69"/>
      <c r="O921" s="69"/>
      <c r="P921" s="69"/>
      <c r="Q921" s="69"/>
      <c r="R921" s="69"/>
      <c r="S921" s="69"/>
      <c r="T921" s="69"/>
      <c r="U921" s="69"/>
      <c r="V921" s="69"/>
      <c r="W921" s="69"/>
      <c r="X921" s="69"/>
      <c r="Y921" s="69"/>
      <c r="Z921" s="69"/>
      <c r="AA921" s="69"/>
      <c r="AB921" s="69"/>
      <c r="AC921" s="69"/>
      <c r="AD921" s="69"/>
      <c r="AE921" s="69"/>
      <c r="AF921" s="69"/>
    </row>
    <row r="922" spans="1:32" ht="15.75" customHeight="1" x14ac:dyDescent="0.2">
      <c r="A922" s="69"/>
      <c r="B922" s="69"/>
      <c r="C922" s="69"/>
      <c r="D922" s="69"/>
      <c r="E922" s="69"/>
      <c r="F922" s="69"/>
      <c r="G922" s="69"/>
      <c r="H922" s="69"/>
      <c r="I922" s="69"/>
      <c r="J922" s="69"/>
      <c r="K922" s="69"/>
      <c r="L922" s="69"/>
      <c r="M922" s="69"/>
      <c r="N922" s="69"/>
      <c r="O922" s="69"/>
      <c r="P922" s="69"/>
      <c r="Q922" s="69"/>
      <c r="R922" s="69"/>
      <c r="S922" s="69"/>
      <c r="T922" s="69"/>
      <c r="U922" s="69"/>
      <c r="V922" s="69"/>
      <c r="W922" s="69"/>
      <c r="X922" s="69"/>
      <c r="Y922" s="69"/>
      <c r="Z922" s="69"/>
      <c r="AA922" s="69"/>
      <c r="AB922" s="69"/>
      <c r="AC922" s="69"/>
      <c r="AD922" s="69"/>
      <c r="AE922" s="69"/>
      <c r="AF922" s="69"/>
    </row>
    <row r="923" spans="1:32" ht="15.75" customHeight="1" x14ac:dyDescent="0.2">
      <c r="A923" s="69"/>
      <c r="B923" s="69"/>
      <c r="C923" s="69"/>
      <c r="D923" s="69"/>
      <c r="E923" s="69"/>
      <c r="F923" s="69"/>
      <c r="G923" s="69"/>
      <c r="H923" s="69"/>
      <c r="I923" s="69"/>
      <c r="J923" s="69"/>
      <c r="K923" s="69"/>
      <c r="L923" s="69"/>
      <c r="M923" s="69"/>
      <c r="N923" s="69"/>
      <c r="O923" s="69"/>
      <c r="P923" s="69"/>
      <c r="Q923" s="69"/>
      <c r="R923" s="69"/>
      <c r="S923" s="69"/>
      <c r="T923" s="69"/>
      <c r="U923" s="69"/>
      <c r="V923" s="69"/>
      <c r="W923" s="69"/>
      <c r="X923" s="69"/>
      <c r="Y923" s="69"/>
      <c r="Z923" s="69"/>
      <c r="AA923" s="69"/>
      <c r="AB923" s="69"/>
      <c r="AC923" s="69"/>
      <c r="AD923" s="69"/>
      <c r="AE923" s="69"/>
      <c r="AF923" s="69"/>
    </row>
    <row r="924" spans="1:32" ht="15.75" customHeight="1" x14ac:dyDescent="0.2">
      <c r="A924" s="69"/>
      <c r="B924" s="69"/>
      <c r="C924" s="69"/>
      <c r="D924" s="69"/>
      <c r="E924" s="69"/>
      <c r="F924" s="69"/>
      <c r="G924" s="69"/>
      <c r="H924" s="69"/>
      <c r="I924" s="69"/>
      <c r="J924" s="69"/>
      <c r="K924" s="69"/>
      <c r="L924" s="69"/>
      <c r="M924" s="69"/>
      <c r="N924" s="69"/>
      <c r="O924" s="69"/>
      <c r="P924" s="69"/>
      <c r="Q924" s="69"/>
      <c r="R924" s="69"/>
      <c r="S924" s="69"/>
      <c r="T924" s="69"/>
      <c r="U924" s="69"/>
      <c r="V924" s="69"/>
      <c r="W924" s="69"/>
      <c r="X924" s="69"/>
      <c r="Y924" s="69"/>
      <c r="Z924" s="69"/>
      <c r="AA924" s="69"/>
      <c r="AB924" s="69"/>
      <c r="AC924" s="69"/>
      <c r="AD924" s="69"/>
      <c r="AE924" s="69"/>
      <c r="AF924" s="69"/>
    </row>
    <row r="925" spans="1:32" ht="15.75" customHeight="1" x14ac:dyDescent="0.2">
      <c r="A925" s="69"/>
      <c r="B925" s="69"/>
      <c r="C925" s="69"/>
      <c r="D925" s="69"/>
      <c r="E925" s="69"/>
      <c r="F925" s="69"/>
      <c r="G925" s="69"/>
      <c r="H925" s="69"/>
      <c r="I925" s="69"/>
      <c r="J925" s="69"/>
      <c r="K925" s="69"/>
      <c r="L925" s="69"/>
      <c r="M925" s="69"/>
      <c r="N925" s="69"/>
      <c r="O925" s="69"/>
      <c r="P925" s="69"/>
      <c r="Q925" s="69"/>
      <c r="R925" s="69"/>
      <c r="S925" s="69"/>
      <c r="T925" s="69"/>
      <c r="U925" s="69"/>
      <c r="V925" s="69"/>
      <c r="W925" s="69"/>
      <c r="X925" s="69"/>
      <c r="Y925" s="69"/>
      <c r="Z925" s="69"/>
      <c r="AA925" s="69"/>
      <c r="AB925" s="69"/>
      <c r="AC925" s="69"/>
      <c r="AD925" s="69"/>
      <c r="AE925" s="69"/>
      <c r="AF925" s="69"/>
    </row>
    <row r="926" spans="1:32" ht="15.75" customHeight="1" x14ac:dyDescent="0.2">
      <c r="A926" s="69"/>
      <c r="B926" s="69"/>
      <c r="C926" s="69"/>
      <c r="D926" s="69"/>
      <c r="E926" s="69"/>
      <c r="F926" s="69"/>
      <c r="G926" s="69"/>
      <c r="H926" s="69"/>
      <c r="I926" s="69"/>
      <c r="J926" s="69"/>
      <c r="K926" s="69"/>
      <c r="L926" s="69"/>
      <c r="M926" s="69"/>
      <c r="N926" s="69"/>
      <c r="O926" s="69"/>
      <c r="P926" s="69"/>
      <c r="Q926" s="69"/>
      <c r="R926" s="69"/>
      <c r="S926" s="69"/>
      <c r="T926" s="69"/>
      <c r="U926" s="69"/>
      <c r="V926" s="69"/>
      <c r="W926" s="69"/>
      <c r="X926" s="69"/>
      <c r="Y926" s="69"/>
      <c r="Z926" s="69"/>
      <c r="AA926" s="69"/>
      <c r="AB926" s="69"/>
      <c r="AC926" s="69"/>
      <c r="AD926" s="69"/>
      <c r="AE926" s="69"/>
      <c r="AF926" s="69"/>
    </row>
    <row r="927" spans="1:32" ht="15.75" customHeight="1" x14ac:dyDescent="0.2">
      <c r="A927" s="69"/>
      <c r="B927" s="69"/>
      <c r="C927" s="69"/>
      <c r="D927" s="69"/>
      <c r="E927" s="69"/>
      <c r="F927" s="69"/>
      <c r="G927" s="69"/>
      <c r="H927" s="69"/>
      <c r="I927" s="69"/>
      <c r="J927" s="69"/>
      <c r="K927" s="69"/>
      <c r="L927" s="69"/>
      <c r="M927" s="69"/>
      <c r="N927" s="69"/>
      <c r="O927" s="69"/>
      <c r="P927" s="69"/>
      <c r="Q927" s="69"/>
      <c r="R927" s="69"/>
      <c r="S927" s="69"/>
      <c r="T927" s="69"/>
      <c r="U927" s="69"/>
      <c r="V927" s="69"/>
      <c r="W927" s="69"/>
      <c r="X927" s="69"/>
      <c r="Y927" s="69"/>
      <c r="Z927" s="69"/>
      <c r="AA927" s="69"/>
      <c r="AB927" s="69"/>
      <c r="AC927" s="69"/>
      <c r="AD927" s="69"/>
      <c r="AE927" s="69"/>
      <c r="AF927" s="69"/>
    </row>
    <row r="928" spans="1:32" ht="15.75" customHeight="1" x14ac:dyDescent="0.2">
      <c r="A928" s="69"/>
      <c r="B928" s="69"/>
      <c r="C928" s="69"/>
      <c r="D928" s="69"/>
      <c r="E928" s="69"/>
      <c r="F928" s="69"/>
      <c r="G928" s="69"/>
      <c r="H928" s="69"/>
      <c r="I928" s="69"/>
      <c r="J928" s="69"/>
      <c r="K928" s="69"/>
      <c r="L928" s="69"/>
      <c r="M928" s="69"/>
      <c r="N928" s="69"/>
      <c r="O928" s="69"/>
      <c r="P928" s="69"/>
      <c r="Q928" s="69"/>
      <c r="R928" s="69"/>
      <c r="S928" s="69"/>
      <c r="T928" s="69"/>
      <c r="U928" s="69"/>
      <c r="V928" s="69"/>
      <c r="W928" s="69"/>
      <c r="X928" s="69"/>
      <c r="Y928" s="69"/>
      <c r="Z928" s="69"/>
      <c r="AA928" s="69"/>
      <c r="AB928" s="69"/>
      <c r="AC928" s="69"/>
      <c r="AD928" s="69"/>
      <c r="AE928" s="69"/>
      <c r="AF928" s="69"/>
    </row>
    <row r="929" spans="1:32" ht="15.75" customHeight="1" x14ac:dyDescent="0.2">
      <c r="A929" s="69"/>
      <c r="B929" s="69"/>
      <c r="C929" s="69"/>
      <c r="D929" s="69"/>
      <c r="E929" s="69"/>
      <c r="F929" s="69"/>
      <c r="G929" s="69"/>
      <c r="H929" s="69"/>
      <c r="I929" s="69"/>
      <c r="J929" s="69"/>
      <c r="K929" s="69"/>
      <c r="L929" s="69"/>
      <c r="M929" s="69"/>
      <c r="N929" s="69"/>
      <c r="O929" s="69"/>
      <c r="P929" s="69"/>
      <c r="Q929" s="69"/>
      <c r="R929" s="69"/>
      <c r="S929" s="69"/>
      <c r="T929" s="69"/>
      <c r="U929" s="69"/>
      <c r="V929" s="69"/>
      <c r="W929" s="69"/>
      <c r="X929" s="69"/>
      <c r="Y929" s="69"/>
      <c r="Z929" s="69"/>
      <c r="AA929" s="69"/>
      <c r="AB929" s="69"/>
      <c r="AC929" s="69"/>
      <c r="AD929" s="69"/>
      <c r="AE929" s="69"/>
      <c r="AF929" s="69"/>
    </row>
    <row r="930" spans="1:32" ht="15.75" customHeight="1" x14ac:dyDescent="0.2">
      <c r="A930" s="69"/>
      <c r="B930" s="69"/>
      <c r="C930" s="69"/>
      <c r="D930" s="69"/>
      <c r="E930" s="69"/>
      <c r="F930" s="69"/>
      <c r="G930" s="69"/>
      <c r="H930" s="69"/>
      <c r="I930" s="69"/>
      <c r="J930" s="69"/>
      <c r="K930" s="69"/>
      <c r="L930" s="69"/>
      <c r="M930" s="69"/>
      <c r="N930" s="69"/>
      <c r="O930" s="69"/>
      <c r="P930" s="69"/>
      <c r="Q930" s="69"/>
      <c r="R930" s="69"/>
      <c r="S930" s="69"/>
      <c r="T930" s="69"/>
      <c r="U930" s="69"/>
      <c r="V930" s="69"/>
      <c r="W930" s="69"/>
      <c r="X930" s="69"/>
      <c r="Y930" s="69"/>
      <c r="Z930" s="69"/>
      <c r="AA930" s="69"/>
      <c r="AB930" s="69"/>
      <c r="AC930" s="69"/>
      <c r="AD930" s="69"/>
      <c r="AE930" s="69"/>
      <c r="AF930" s="69"/>
    </row>
    <row r="931" spans="1:32" ht="15.75" customHeight="1" x14ac:dyDescent="0.2">
      <c r="A931" s="69"/>
      <c r="B931" s="69"/>
      <c r="C931" s="69"/>
      <c r="D931" s="69"/>
      <c r="E931" s="69"/>
      <c r="F931" s="69"/>
      <c r="G931" s="69"/>
      <c r="H931" s="69"/>
      <c r="I931" s="69"/>
      <c r="J931" s="69"/>
      <c r="K931" s="69"/>
      <c r="L931" s="69"/>
      <c r="M931" s="69"/>
      <c r="N931" s="69"/>
      <c r="O931" s="69"/>
      <c r="P931" s="69"/>
      <c r="Q931" s="69"/>
      <c r="R931" s="69"/>
      <c r="S931" s="69"/>
      <c r="T931" s="69"/>
      <c r="U931" s="69"/>
      <c r="V931" s="69"/>
      <c r="W931" s="69"/>
      <c r="X931" s="69"/>
      <c r="Y931" s="69"/>
      <c r="Z931" s="69"/>
      <c r="AA931" s="69"/>
      <c r="AB931" s="69"/>
      <c r="AC931" s="69"/>
      <c r="AD931" s="69"/>
      <c r="AE931" s="69"/>
      <c r="AF931" s="69"/>
    </row>
    <row r="932" spans="1:32" ht="15.75" customHeight="1" x14ac:dyDescent="0.2">
      <c r="A932" s="69"/>
      <c r="B932" s="69"/>
      <c r="C932" s="69"/>
      <c r="D932" s="69"/>
      <c r="E932" s="69"/>
      <c r="F932" s="69"/>
      <c r="G932" s="69"/>
      <c r="H932" s="69"/>
      <c r="I932" s="69"/>
      <c r="J932" s="69"/>
      <c r="K932" s="69"/>
      <c r="L932" s="69"/>
      <c r="M932" s="69"/>
      <c r="N932" s="69"/>
      <c r="O932" s="69"/>
      <c r="P932" s="69"/>
      <c r="Q932" s="69"/>
      <c r="R932" s="69"/>
      <c r="S932" s="69"/>
      <c r="T932" s="69"/>
      <c r="U932" s="69"/>
      <c r="V932" s="69"/>
      <c r="W932" s="69"/>
      <c r="X932" s="69"/>
      <c r="Y932" s="69"/>
      <c r="Z932" s="69"/>
      <c r="AA932" s="69"/>
      <c r="AB932" s="69"/>
      <c r="AC932" s="69"/>
      <c r="AD932" s="69"/>
      <c r="AE932" s="69"/>
      <c r="AF932" s="69"/>
    </row>
    <row r="933" spans="1:32" ht="15.75" customHeight="1" x14ac:dyDescent="0.2">
      <c r="A933" s="69"/>
      <c r="B933" s="69"/>
      <c r="C933" s="69"/>
      <c r="D933" s="69"/>
      <c r="E933" s="69"/>
      <c r="F933" s="69"/>
      <c r="G933" s="69"/>
      <c r="H933" s="69"/>
      <c r="I933" s="69"/>
      <c r="J933" s="69"/>
      <c r="K933" s="69"/>
      <c r="L933" s="69"/>
      <c r="M933" s="69"/>
      <c r="N933" s="69"/>
      <c r="O933" s="69"/>
      <c r="P933" s="69"/>
      <c r="Q933" s="69"/>
      <c r="R933" s="69"/>
      <c r="S933" s="69"/>
      <c r="T933" s="69"/>
      <c r="U933" s="69"/>
      <c r="V933" s="69"/>
      <c r="W933" s="69"/>
      <c r="X933" s="69"/>
      <c r="Y933" s="69"/>
      <c r="Z933" s="69"/>
      <c r="AA933" s="69"/>
      <c r="AB933" s="69"/>
      <c r="AC933" s="69"/>
      <c r="AD933" s="69"/>
      <c r="AE933" s="69"/>
      <c r="AF933" s="69"/>
    </row>
    <row r="934" spans="1:32" ht="15.75" customHeight="1" x14ac:dyDescent="0.2">
      <c r="A934" s="69"/>
      <c r="B934" s="69"/>
      <c r="C934" s="69"/>
      <c r="D934" s="69"/>
      <c r="E934" s="69"/>
      <c r="F934" s="69"/>
      <c r="G934" s="69"/>
      <c r="H934" s="69"/>
      <c r="I934" s="69"/>
      <c r="J934" s="69"/>
      <c r="K934" s="69"/>
      <c r="L934" s="69"/>
      <c r="M934" s="69"/>
      <c r="N934" s="69"/>
      <c r="O934" s="69"/>
      <c r="P934" s="69"/>
      <c r="Q934" s="69"/>
      <c r="R934" s="69"/>
      <c r="S934" s="69"/>
      <c r="T934" s="69"/>
      <c r="U934" s="69"/>
      <c r="V934" s="69"/>
      <c r="W934" s="69"/>
      <c r="X934" s="69"/>
      <c r="Y934" s="69"/>
      <c r="Z934" s="69"/>
      <c r="AA934" s="69"/>
      <c r="AB934" s="69"/>
      <c r="AC934" s="69"/>
      <c r="AD934" s="69"/>
      <c r="AE934" s="69"/>
      <c r="AF934" s="69"/>
    </row>
    <row r="935" spans="1:32" ht="15.75" customHeight="1" x14ac:dyDescent="0.2">
      <c r="A935" s="69"/>
      <c r="B935" s="69"/>
      <c r="C935" s="69"/>
      <c r="D935" s="69"/>
      <c r="E935" s="69"/>
      <c r="F935" s="69"/>
      <c r="G935" s="69"/>
      <c r="H935" s="69"/>
      <c r="I935" s="69"/>
      <c r="J935" s="69"/>
      <c r="K935" s="69"/>
      <c r="L935" s="69"/>
      <c r="M935" s="69"/>
      <c r="N935" s="69"/>
      <c r="O935" s="69"/>
      <c r="P935" s="69"/>
      <c r="Q935" s="69"/>
      <c r="R935" s="69"/>
      <c r="S935" s="69"/>
      <c r="T935" s="69"/>
      <c r="U935" s="69"/>
      <c r="V935" s="69"/>
      <c r="W935" s="69"/>
      <c r="X935" s="69"/>
      <c r="Y935" s="69"/>
      <c r="Z935" s="69"/>
      <c r="AA935" s="69"/>
      <c r="AB935" s="69"/>
      <c r="AC935" s="69"/>
      <c r="AD935" s="69"/>
      <c r="AE935" s="69"/>
      <c r="AF935" s="69"/>
    </row>
    <row r="936" spans="1:32" ht="15.75" customHeight="1" x14ac:dyDescent="0.2">
      <c r="A936" s="69"/>
      <c r="B936" s="69"/>
      <c r="C936" s="69"/>
      <c r="D936" s="69"/>
      <c r="E936" s="69"/>
      <c r="F936" s="69"/>
      <c r="G936" s="69"/>
      <c r="H936" s="69"/>
      <c r="I936" s="69"/>
      <c r="J936" s="69"/>
      <c r="K936" s="69"/>
      <c r="L936" s="69"/>
      <c r="M936" s="69"/>
      <c r="N936" s="69"/>
      <c r="O936" s="69"/>
      <c r="P936" s="69"/>
      <c r="Q936" s="69"/>
      <c r="R936" s="69"/>
      <c r="S936" s="69"/>
      <c r="T936" s="69"/>
      <c r="U936" s="69"/>
      <c r="V936" s="69"/>
      <c r="W936" s="69"/>
      <c r="X936" s="69"/>
      <c r="Y936" s="69"/>
      <c r="Z936" s="69"/>
      <c r="AA936" s="69"/>
      <c r="AB936" s="69"/>
      <c r="AC936" s="69"/>
      <c r="AD936" s="69"/>
      <c r="AE936" s="69"/>
      <c r="AF936" s="69"/>
    </row>
    <row r="937" spans="1:32" ht="15.75" customHeight="1" x14ac:dyDescent="0.2">
      <c r="A937" s="69"/>
      <c r="B937" s="69"/>
      <c r="C937" s="69"/>
      <c r="D937" s="69"/>
      <c r="E937" s="69"/>
      <c r="F937" s="69"/>
      <c r="G937" s="69"/>
      <c r="H937" s="69"/>
      <c r="I937" s="69"/>
      <c r="J937" s="69"/>
      <c r="K937" s="69"/>
      <c r="L937" s="69"/>
      <c r="M937" s="69"/>
      <c r="N937" s="69"/>
      <c r="O937" s="69"/>
      <c r="P937" s="69"/>
      <c r="Q937" s="69"/>
      <c r="R937" s="69"/>
      <c r="S937" s="69"/>
      <c r="T937" s="69"/>
      <c r="U937" s="69"/>
      <c r="V937" s="69"/>
      <c r="W937" s="69"/>
      <c r="X937" s="69"/>
      <c r="Y937" s="69"/>
      <c r="Z937" s="69"/>
      <c r="AA937" s="69"/>
      <c r="AB937" s="69"/>
      <c r="AC937" s="69"/>
      <c r="AD937" s="69"/>
      <c r="AE937" s="69"/>
      <c r="AF937" s="69"/>
    </row>
    <row r="938" spans="1:32" ht="15.75" customHeight="1" x14ac:dyDescent="0.2">
      <c r="A938" s="69"/>
      <c r="B938" s="69"/>
      <c r="C938" s="69"/>
      <c r="D938" s="69"/>
      <c r="E938" s="69"/>
      <c r="F938" s="69"/>
      <c r="G938" s="69"/>
      <c r="H938" s="69"/>
      <c r="I938" s="69"/>
      <c r="J938" s="69"/>
      <c r="K938" s="69"/>
      <c r="L938" s="69"/>
      <c r="M938" s="69"/>
      <c r="N938" s="69"/>
      <c r="O938" s="69"/>
      <c r="P938" s="69"/>
      <c r="Q938" s="69"/>
      <c r="R938" s="69"/>
      <c r="S938" s="69"/>
      <c r="T938" s="69"/>
      <c r="U938" s="69"/>
      <c r="V938" s="69"/>
      <c r="W938" s="69"/>
      <c r="X938" s="69"/>
      <c r="Y938" s="69"/>
      <c r="Z938" s="69"/>
      <c r="AA938" s="69"/>
      <c r="AB938" s="69"/>
      <c r="AC938" s="69"/>
      <c r="AD938" s="69"/>
      <c r="AE938" s="69"/>
      <c r="AF938" s="69"/>
    </row>
    <row r="939" spans="1:32" ht="15.75" customHeight="1" x14ac:dyDescent="0.2">
      <c r="A939" s="69"/>
      <c r="B939" s="69"/>
      <c r="C939" s="69"/>
      <c r="D939" s="69"/>
      <c r="E939" s="69"/>
      <c r="F939" s="69"/>
      <c r="G939" s="69"/>
      <c r="H939" s="69"/>
      <c r="I939" s="69"/>
      <c r="J939" s="69"/>
      <c r="K939" s="69"/>
      <c r="L939" s="69"/>
      <c r="M939" s="69"/>
      <c r="N939" s="69"/>
      <c r="O939" s="69"/>
      <c r="P939" s="69"/>
      <c r="Q939" s="69"/>
      <c r="R939" s="69"/>
      <c r="S939" s="69"/>
      <c r="T939" s="69"/>
      <c r="U939" s="69"/>
      <c r="V939" s="69"/>
      <c r="W939" s="69"/>
      <c r="X939" s="69"/>
      <c r="Y939" s="69"/>
      <c r="Z939" s="69"/>
      <c r="AA939" s="69"/>
      <c r="AB939" s="69"/>
      <c r="AC939" s="69"/>
      <c r="AD939" s="69"/>
      <c r="AE939" s="69"/>
      <c r="AF939" s="69"/>
    </row>
    <row r="940" spans="1:32" ht="15.75" customHeight="1" x14ac:dyDescent="0.2">
      <c r="A940" s="69"/>
      <c r="B940" s="69"/>
      <c r="C940" s="69"/>
      <c r="D940" s="69"/>
      <c r="E940" s="69"/>
      <c r="F940" s="69"/>
      <c r="G940" s="69"/>
      <c r="H940" s="69"/>
      <c r="I940" s="69"/>
      <c r="J940" s="69"/>
      <c r="K940" s="69"/>
      <c r="L940" s="69"/>
      <c r="M940" s="69"/>
      <c r="N940" s="69"/>
      <c r="O940" s="69"/>
      <c r="P940" s="69"/>
      <c r="Q940" s="69"/>
      <c r="R940" s="69"/>
      <c r="S940" s="69"/>
      <c r="T940" s="69"/>
      <c r="U940" s="69"/>
      <c r="V940" s="69"/>
      <c r="W940" s="69"/>
      <c r="X940" s="69"/>
      <c r="Y940" s="69"/>
      <c r="Z940" s="69"/>
      <c r="AA940" s="69"/>
      <c r="AB940" s="69"/>
      <c r="AC940" s="69"/>
      <c r="AD940" s="69"/>
      <c r="AE940" s="69"/>
      <c r="AF940" s="69"/>
    </row>
    <row r="941" spans="1:32" ht="15.75" customHeight="1" x14ac:dyDescent="0.2">
      <c r="A941" s="69"/>
      <c r="B941" s="69"/>
      <c r="C941" s="69"/>
      <c r="D941" s="69"/>
      <c r="E941" s="69"/>
      <c r="F941" s="69"/>
      <c r="G941" s="69"/>
      <c r="H941" s="69"/>
      <c r="I941" s="69"/>
      <c r="J941" s="69"/>
      <c r="K941" s="69"/>
      <c r="L941" s="69"/>
      <c r="M941" s="69"/>
      <c r="N941" s="69"/>
      <c r="O941" s="69"/>
      <c r="P941" s="69"/>
      <c r="Q941" s="69"/>
      <c r="R941" s="69"/>
      <c r="S941" s="69"/>
      <c r="T941" s="69"/>
      <c r="U941" s="69"/>
      <c r="V941" s="69"/>
      <c r="W941" s="69"/>
      <c r="X941" s="69"/>
      <c r="Y941" s="69"/>
      <c r="Z941" s="69"/>
      <c r="AA941" s="69"/>
      <c r="AB941" s="69"/>
      <c r="AC941" s="69"/>
      <c r="AD941" s="69"/>
      <c r="AE941" s="69"/>
      <c r="AF941" s="69"/>
    </row>
    <row r="942" spans="1:32" ht="15.75" customHeight="1" x14ac:dyDescent="0.2">
      <c r="A942" s="69"/>
      <c r="B942" s="69"/>
      <c r="C942" s="69"/>
      <c r="D942" s="69"/>
      <c r="E942" s="69"/>
      <c r="F942" s="69"/>
      <c r="G942" s="69"/>
      <c r="H942" s="69"/>
      <c r="I942" s="69"/>
      <c r="J942" s="69"/>
      <c r="K942" s="69"/>
      <c r="L942" s="69"/>
      <c r="M942" s="69"/>
      <c r="N942" s="69"/>
      <c r="O942" s="69"/>
      <c r="P942" s="69"/>
      <c r="Q942" s="69"/>
      <c r="R942" s="69"/>
      <c r="S942" s="69"/>
      <c r="T942" s="69"/>
      <c r="U942" s="69"/>
      <c r="V942" s="69"/>
      <c r="W942" s="69"/>
      <c r="X942" s="69"/>
      <c r="Y942" s="69"/>
      <c r="Z942" s="69"/>
      <c r="AA942" s="69"/>
      <c r="AB942" s="69"/>
      <c r="AC942" s="69"/>
      <c r="AD942" s="69"/>
      <c r="AE942" s="69"/>
      <c r="AF942" s="69"/>
    </row>
    <row r="943" spans="1:32" ht="15.75" customHeight="1" x14ac:dyDescent="0.2">
      <c r="A943" s="69"/>
      <c r="B943" s="69"/>
      <c r="C943" s="69"/>
      <c r="D943" s="69"/>
      <c r="E943" s="69"/>
      <c r="F943" s="69"/>
      <c r="G943" s="69"/>
      <c r="H943" s="69"/>
      <c r="I943" s="69"/>
      <c r="J943" s="69"/>
      <c r="K943" s="69"/>
      <c r="L943" s="69"/>
      <c r="M943" s="69"/>
      <c r="N943" s="69"/>
      <c r="O943" s="69"/>
      <c r="P943" s="69"/>
      <c r="Q943" s="69"/>
      <c r="R943" s="69"/>
      <c r="S943" s="69"/>
      <c r="T943" s="69"/>
      <c r="U943" s="69"/>
      <c r="V943" s="69"/>
      <c r="W943" s="69"/>
      <c r="X943" s="69"/>
      <c r="Y943" s="69"/>
      <c r="Z943" s="69"/>
      <c r="AA943" s="69"/>
      <c r="AB943" s="69"/>
      <c r="AC943" s="69"/>
      <c r="AD943" s="69"/>
      <c r="AE943" s="69"/>
      <c r="AF943" s="69"/>
    </row>
    <row r="944" spans="1:32" ht="15.75" customHeight="1" x14ac:dyDescent="0.2">
      <c r="A944" s="69"/>
      <c r="B944" s="69"/>
      <c r="C944" s="69"/>
      <c r="D944" s="69"/>
      <c r="E944" s="69"/>
      <c r="F944" s="69"/>
      <c r="G944" s="69"/>
      <c r="H944" s="69"/>
      <c r="I944" s="69"/>
      <c r="J944" s="69"/>
      <c r="K944" s="69"/>
      <c r="L944" s="69"/>
      <c r="M944" s="69"/>
      <c r="N944" s="69"/>
      <c r="O944" s="69"/>
      <c r="P944" s="69"/>
      <c r="Q944" s="69"/>
      <c r="R944" s="69"/>
      <c r="S944" s="69"/>
      <c r="T944" s="69"/>
      <c r="U944" s="69"/>
      <c r="V944" s="69"/>
      <c r="W944" s="69"/>
      <c r="X944" s="69"/>
      <c r="Y944" s="69"/>
      <c r="Z944" s="69"/>
      <c r="AA944" s="69"/>
      <c r="AB944" s="69"/>
      <c r="AC944" s="69"/>
      <c r="AD944" s="69"/>
      <c r="AE944" s="69"/>
      <c r="AF944" s="69"/>
    </row>
    <row r="945" spans="1:32" ht="15.75" customHeight="1" x14ac:dyDescent="0.2">
      <c r="A945" s="69"/>
      <c r="B945" s="69"/>
      <c r="C945" s="69"/>
      <c r="D945" s="69"/>
      <c r="E945" s="69"/>
      <c r="F945" s="69"/>
      <c r="G945" s="69"/>
      <c r="H945" s="69"/>
      <c r="I945" s="69"/>
      <c r="J945" s="69"/>
      <c r="K945" s="69"/>
      <c r="L945" s="69"/>
      <c r="M945" s="69"/>
      <c r="N945" s="69"/>
      <c r="O945" s="69"/>
      <c r="P945" s="69"/>
      <c r="Q945" s="69"/>
      <c r="R945" s="69"/>
      <c r="S945" s="69"/>
      <c r="T945" s="69"/>
      <c r="U945" s="69"/>
      <c r="V945" s="69"/>
      <c r="W945" s="69"/>
      <c r="X945" s="69"/>
      <c r="Y945" s="69"/>
      <c r="Z945" s="69"/>
      <c r="AA945" s="69"/>
      <c r="AB945" s="69"/>
      <c r="AC945" s="69"/>
      <c r="AD945" s="69"/>
      <c r="AE945" s="69"/>
      <c r="AF945" s="69"/>
    </row>
    <row r="946" spans="1:32" ht="15.75" customHeight="1" x14ac:dyDescent="0.2">
      <c r="A946" s="69"/>
      <c r="B946" s="69"/>
      <c r="C946" s="69"/>
      <c r="D946" s="69"/>
      <c r="E946" s="69"/>
      <c r="F946" s="69"/>
      <c r="G946" s="69"/>
      <c r="H946" s="69"/>
      <c r="I946" s="69"/>
      <c r="J946" s="69"/>
      <c r="K946" s="69"/>
      <c r="L946" s="69"/>
      <c r="M946" s="69"/>
      <c r="N946" s="69"/>
      <c r="O946" s="69"/>
      <c r="P946" s="69"/>
      <c r="Q946" s="69"/>
      <c r="R946" s="69"/>
      <c r="S946" s="69"/>
      <c r="T946" s="69"/>
      <c r="U946" s="69"/>
      <c r="V946" s="69"/>
      <c r="W946" s="69"/>
      <c r="X946" s="69"/>
      <c r="Y946" s="69"/>
      <c r="Z946" s="69"/>
      <c r="AA946" s="69"/>
      <c r="AB946" s="69"/>
      <c r="AC946" s="69"/>
      <c r="AD946" s="69"/>
      <c r="AE946" s="69"/>
      <c r="AF946" s="69"/>
    </row>
    <row r="947" spans="1:32" ht="15.75" customHeight="1" x14ac:dyDescent="0.2">
      <c r="A947" s="69"/>
      <c r="B947" s="69"/>
      <c r="C947" s="69"/>
      <c r="D947" s="69"/>
      <c r="E947" s="69"/>
      <c r="F947" s="69"/>
      <c r="G947" s="69"/>
      <c r="H947" s="69"/>
      <c r="I947" s="69"/>
      <c r="J947" s="69"/>
      <c r="K947" s="69"/>
      <c r="L947" s="69"/>
      <c r="M947" s="69"/>
      <c r="N947" s="69"/>
      <c r="O947" s="69"/>
      <c r="P947" s="69"/>
      <c r="Q947" s="69"/>
      <c r="R947" s="69"/>
      <c r="S947" s="69"/>
      <c r="T947" s="69"/>
      <c r="U947" s="69"/>
      <c r="V947" s="69"/>
      <c r="W947" s="69"/>
      <c r="X947" s="69"/>
      <c r="Y947" s="69"/>
      <c r="Z947" s="69"/>
      <c r="AA947" s="69"/>
      <c r="AB947" s="69"/>
      <c r="AC947" s="69"/>
      <c r="AD947" s="69"/>
      <c r="AE947" s="69"/>
      <c r="AF947" s="69"/>
    </row>
    <row r="948" spans="1:32" ht="15.75" customHeight="1" x14ac:dyDescent="0.2">
      <c r="A948" s="69"/>
      <c r="B948" s="69"/>
      <c r="C948" s="69"/>
      <c r="D948" s="69"/>
      <c r="E948" s="69"/>
      <c r="F948" s="69"/>
      <c r="G948" s="69"/>
      <c r="H948" s="69"/>
      <c r="I948" s="69"/>
      <c r="J948" s="69"/>
      <c r="K948" s="69"/>
      <c r="L948" s="69"/>
      <c r="M948" s="69"/>
      <c r="N948" s="69"/>
      <c r="O948" s="69"/>
      <c r="P948" s="69"/>
      <c r="Q948" s="69"/>
      <c r="R948" s="69"/>
      <c r="S948" s="69"/>
      <c r="T948" s="69"/>
      <c r="U948" s="69"/>
      <c r="V948" s="69"/>
      <c r="W948" s="69"/>
      <c r="X948" s="69"/>
      <c r="Y948" s="69"/>
      <c r="Z948" s="69"/>
      <c r="AA948" s="69"/>
      <c r="AB948" s="69"/>
      <c r="AC948" s="69"/>
      <c r="AD948" s="69"/>
      <c r="AE948" s="69"/>
      <c r="AF948" s="69"/>
    </row>
    <row r="949" spans="1:32" ht="15.75" customHeight="1" x14ac:dyDescent="0.2">
      <c r="A949" s="69"/>
      <c r="B949" s="69"/>
      <c r="C949" s="69"/>
      <c r="D949" s="69"/>
      <c r="E949" s="69"/>
      <c r="F949" s="69"/>
      <c r="G949" s="69"/>
      <c r="H949" s="69"/>
      <c r="I949" s="69"/>
      <c r="J949" s="69"/>
      <c r="K949" s="69"/>
      <c r="L949" s="69"/>
      <c r="M949" s="69"/>
      <c r="N949" s="69"/>
      <c r="O949" s="69"/>
      <c r="P949" s="69"/>
      <c r="Q949" s="69"/>
      <c r="R949" s="69"/>
      <c r="S949" s="69"/>
      <c r="T949" s="69"/>
      <c r="U949" s="69"/>
      <c r="V949" s="69"/>
      <c r="W949" s="69"/>
      <c r="X949" s="69"/>
      <c r="Y949" s="69"/>
      <c r="Z949" s="69"/>
      <c r="AA949" s="69"/>
      <c r="AB949" s="69"/>
      <c r="AC949" s="69"/>
      <c r="AD949" s="69"/>
      <c r="AE949" s="69"/>
      <c r="AF949" s="69"/>
    </row>
    <row r="950" spans="1:32" ht="15.75" customHeight="1" x14ac:dyDescent="0.2">
      <c r="A950" s="69"/>
      <c r="B950" s="69"/>
      <c r="C950" s="69"/>
      <c r="D950" s="69"/>
      <c r="E950" s="69"/>
      <c r="F950" s="69"/>
      <c r="G950" s="69"/>
      <c r="H950" s="69"/>
      <c r="I950" s="69"/>
      <c r="J950" s="69"/>
      <c r="K950" s="69"/>
      <c r="L950" s="69"/>
      <c r="M950" s="69"/>
      <c r="N950" s="69"/>
      <c r="O950" s="69"/>
      <c r="P950" s="69"/>
      <c r="Q950" s="69"/>
      <c r="R950" s="69"/>
      <c r="S950" s="69"/>
      <c r="T950" s="69"/>
      <c r="U950" s="69"/>
      <c r="V950" s="69"/>
      <c r="W950" s="69"/>
      <c r="X950" s="69"/>
      <c r="Y950" s="69"/>
      <c r="Z950" s="69"/>
      <c r="AA950" s="69"/>
      <c r="AB950" s="69"/>
      <c r="AC950" s="69"/>
      <c r="AD950" s="69"/>
      <c r="AE950" s="69"/>
      <c r="AF950" s="69"/>
    </row>
    <row r="951" spans="1:32" ht="15.75" customHeight="1" x14ac:dyDescent="0.2">
      <c r="A951" s="69"/>
      <c r="B951" s="69"/>
      <c r="C951" s="69"/>
      <c r="D951" s="69"/>
      <c r="E951" s="69"/>
      <c r="F951" s="69"/>
      <c r="G951" s="69"/>
      <c r="H951" s="69"/>
      <c r="I951" s="69"/>
      <c r="J951" s="69"/>
      <c r="K951" s="69"/>
      <c r="L951" s="69"/>
      <c r="M951" s="69"/>
      <c r="N951" s="69"/>
      <c r="O951" s="69"/>
      <c r="P951" s="69"/>
      <c r="Q951" s="69"/>
      <c r="R951" s="69"/>
      <c r="S951" s="69"/>
      <c r="T951" s="69"/>
      <c r="U951" s="69"/>
      <c r="V951" s="69"/>
      <c r="W951" s="69"/>
      <c r="X951" s="69"/>
      <c r="Y951" s="69"/>
      <c r="Z951" s="69"/>
      <c r="AA951" s="69"/>
      <c r="AB951" s="69"/>
      <c r="AC951" s="69"/>
      <c r="AD951" s="69"/>
      <c r="AE951" s="69"/>
      <c r="AF951" s="69"/>
    </row>
    <row r="952" spans="1:32" ht="15.75" customHeight="1" x14ac:dyDescent="0.2">
      <c r="A952" s="69"/>
      <c r="B952" s="69"/>
      <c r="C952" s="69"/>
      <c r="D952" s="69"/>
      <c r="E952" s="69"/>
      <c r="F952" s="69"/>
      <c r="G952" s="69"/>
      <c r="H952" s="69"/>
      <c r="I952" s="69"/>
      <c r="J952" s="69"/>
      <c r="K952" s="69"/>
      <c r="L952" s="69"/>
      <c r="M952" s="69"/>
      <c r="N952" s="69"/>
      <c r="O952" s="69"/>
      <c r="P952" s="69"/>
      <c r="Q952" s="69"/>
      <c r="R952" s="69"/>
      <c r="S952" s="69"/>
      <c r="T952" s="69"/>
      <c r="U952" s="69"/>
      <c r="V952" s="69"/>
      <c r="W952" s="69"/>
      <c r="X952" s="69"/>
      <c r="Y952" s="69"/>
      <c r="Z952" s="69"/>
      <c r="AA952" s="69"/>
      <c r="AB952" s="69"/>
      <c r="AC952" s="69"/>
      <c r="AD952" s="69"/>
      <c r="AE952" s="69"/>
      <c r="AF952" s="69"/>
    </row>
    <row r="953" spans="1:32" ht="15.75" customHeight="1" x14ac:dyDescent="0.2">
      <c r="A953" s="69"/>
      <c r="B953" s="69"/>
      <c r="C953" s="69"/>
      <c r="D953" s="69"/>
      <c r="E953" s="69"/>
      <c r="F953" s="69"/>
      <c r="G953" s="69"/>
      <c r="H953" s="69"/>
      <c r="I953" s="69"/>
      <c r="J953" s="69"/>
      <c r="K953" s="69"/>
      <c r="L953" s="69"/>
      <c r="M953" s="69"/>
      <c r="N953" s="69"/>
      <c r="O953" s="69"/>
      <c r="P953" s="69"/>
      <c r="Q953" s="69"/>
      <c r="R953" s="69"/>
      <c r="S953" s="69"/>
      <c r="T953" s="69"/>
      <c r="U953" s="69"/>
      <c r="V953" s="69"/>
      <c r="W953" s="69"/>
      <c r="X953" s="69"/>
      <c r="Y953" s="69"/>
      <c r="Z953" s="69"/>
      <c r="AA953" s="69"/>
      <c r="AB953" s="69"/>
      <c r="AC953" s="69"/>
      <c r="AD953" s="69"/>
      <c r="AE953" s="69"/>
      <c r="AF953" s="69"/>
    </row>
    <row r="954" spans="1:32" ht="15.75" customHeight="1" x14ac:dyDescent="0.2">
      <c r="A954" s="69"/>
      <c r="B954" s="69"/>
      <c r="C954" s="69"/>
      <c r="D954" s="69"/>
      <c r="E954" s="69"/>
      <c r="F954" s="69"/>
      <c r="G954" s="69"/>
      <c r="H954" s="69"/>
      <c r="I954" s="69"/>
      <c r="J954" s="69"/>
      <c r="K954" s="69"/>
      <c r="L954" s="69"/>
      <c r="M954" s="69"/>
      <c r="N954" s="69"/>
      <c r="O954" s="69"/>
      <c r="P954" s="69"/>
      <c r="Q954" s="69"/>
      <c r="R954" s="69"/>
      <c r="S954" s="69"/>
      <c r="T954" s="69"/>
      <c r="U954" s="69"/>
      <c r="V954" s="69"/>
      <c r="W954" s="69"/>
      <c r="X954" s="69"/>
      <c r="Y954" s="69"/>
      <c r="Z954" s="69"/>
      <c r="AA954" s="69"/>
      <c r="AB954" s="69"/>
      <c r="AC954" s="69"/>
      <c r="AD954" s="69"/>
      <c r="AE954" s="69"/>
      <c r="AF954" s="69"/>
    </row>
    <row r="955" spans="1:32" ht="15.75" customHeight="1" x14ac:dyDescent="0.2">
      <c r="A955" s="69"/>
      <c r="B955" s="69"/>
      <c r="C955" s="69"/>
      <c r="D955" s="69"/>
      <c r="E955" s="69"/>
      <c r="F955" s="69"/>
      <c r="G955" s="69"/>
      <c r="H955" s="69"/>
      <c r="I955" s="69"/>
      <c r="J955" s="69"/>
      <c r="K955" s="69"/>
      <c r="L955" s="69"/>
      <c r="M955" s="69"/>
      <c r="N955" s="69"/>
      <c r="O955" s="69"/>
      <c r="P955" s="69"/>
      <c r="Q955" s="69"/>
      <c r="R955" s="69"/>
      <c r="S955" s="69"/>
      <c r="T955" s="69"/>
      <c r="U955" s="69"/>
      <c r="V955" s="69"/>
      <c r="W955" s="69"/>
      <c r="X955" s="69"/>
      <c r="Y955" s="69"/>
      <c r="Z955" s="69"/>
      <c r="AA955" s="69"/>
      <c r="AB955" s="69"/>
      <c r="AC955" s="69"/>
      <c r="AD955" s="69"/>
      <c r="AE955" s="69"/>
      <c r="AF955" s="69"/>
    </row>
    <row r="956" spans="1:32" ht="15.75" customHeight="1" x14ac:dyDescent="0.2">
      <c r="A956" s="69"/>
      <c r="B956" s="69"/>
      <c r="C956" s="69"/>
      <c r="D956" s="69"/>
      <c r="E956" s="69"/>
      <c r="F956" s="69"/>
      <c r="G956" s="69"/>
      <c r="H956" s="69"/>
      <c r="I956" s="69"/>
      <c r="J956" s="69"/>
      <c r="K956" s="69"/>
      <c r="L956" s="69"/>
      <c r="M956" s="69"/>
      <c r="N956" s="69"/>
      <c r="O956" s="69"/>
      <c r="P956" s="69"/>
      <c r="Q956" s="69"/>
      <c r="R956" s="69"/>
      <c r="S956" s="69"/>
      <c r="T956" s="69"/>
      <c r="U956" s="69"/>
      <c r="V956" s="69"/>
      <c r="W956" s="69"/>
      <c r="X956" s="69"/>
      <c r="Y956" s="69"/>
      <c r="Z956" s="69"/>
      <c r="AA956" s="69"/>
      <c r="AB956" s="69"/>
      <c r="AC956" s="69"/>
      <c r="AD956" s="69"/>
      <c r="AE956" s="69"/>
      <c r="AF956" s="69"/>
    </row>
    <row r="957" spans="1:32" ht="15.75" customHeight="1" x14ac:dyDescent="0.2">
      <c r="A957" s="69"/>
      <c r="B957" s="69"/>
      <c r="C957" s="69"/>
      <c r="D957" s="69"/>
      <c r="E957" s="69"/>
      <c r="F957" s="69"/>
      <c r="G957" s="69"/>
      <c r="H957" s="69"/>
      <c r="I957" s="69"/>
      <c r="J957" s="69"/>
      <c r="K957" s="69"/>
      <c r="L957" s="69"/>
      <c r="M957" s="69"/>
      <c r="N957" s="69"/>
      <c r="O957" s="69"/>
      <c r="P957" s="69"/>
      <c r="Q957" s="69"/>
      <c r="R957" s="69"/>
      <c r="S957" s="69"/>
      <c r="T957" s="69"/>
      <c r="U957" s="69"/>
      <c r="V957" s="69"/>
      <c r="W957" s="69"/>
      <c r="X957" s="69"/>
      <c r="Y957" s="69"/>
      <c r="Z957" s="69"/>
      <c r="AA957" s="69"/>
      <c r="AB957" s="69"/>
      <c r="AC957" s="69"/>
      <c r="AD957" s="69"/>
      <c r="AE957" s="69"/>
      <c r="AF957" s="69"/>
    </row>
    <row r="958" spans="1:32" ht="15.75" customHeight="1" x14ac:dyDescent="0.2">
      <c r="A958" s="69"/>
      <c r="B958" s="69"/>
      <c r="C958" s="69"/>
      <c r="D958" s="69"/>
      <c r="E958" s="69"/>
      <c r="F958" s="69"/>
      <c r="G958" s="69"/>
      <c r="H958" s="69"/>
      <c r="I958" s="69"/>
      <c r="J958" s="69"/>
      <c r="K958" s="69"/>
      <c r="L958" s="69"/>
      <c r="M958" s="69"/>
      <c r="N958" s="69"/>
      <c r="O958" s="69"/>
      <c r="P958" s="69"/>
      <c r="Q958" s="69"/>
      <c r="R958" s="69"/>
      <c r="S958" s="69"/>
      <c r="T958" s="69"/>
      <c r="U958" s="69"/>
      <c r="V958" s="69"/>
      <c r="W958" s="69"/>
      <c r="X958" s="69"/>
      <c r="Y958" s="69"/>
      <c r="Z958" s="69"/>
      <c r="AA958" s="69"/>
      <c r="AB958" s="69"/>
      <c r="AC958" s="69"/>
      <c r="AD958" s="69"/>
      <c r="AE958" s="69"/>
      <c r="AF958" s="69"/>
    </row>
    <row r="959" spans="1:32" ht="15.75" customHeight="1" x14ac:dyDescent="0.2">
      <c r="A959" s="69"/>
      <c r="B959" s="69"/>
      <c r="C959" s="69"/>
      <c r="D959" s="69"/>
      <c r="E959" s="69"/>
      <c r="F959" s="69"/>
      <c r="G959" s="69"/>
      <c r="H959" s="69"/>
      <c r="I959" s="69"/>
      <c r="J959" s="69"/>
      <c r="K959" s="69"/>
      <c r="L959" s="69"/>
      <c r="M959" s="69"/>
      <c r="N959" s="69"/>
      <c r="O959" s="69"/>
      <c r="P959" s="69"/>
      <c r="Q959" s="69"/>
      <c r="R959" s="69"/>
      <c r="S959" s="69"/>
      <c r="T959" s="69"/>
      <c r="U959" s="69"/>
      <c r="V959" s="69"/>
      <c r="W959" s="69"/>
      <c r="X959" s="69"/>
      <c r="Y959" s="69"/>
      <c r="Z959" s="69"/>
      <c r="AA959" s="69"/>
      <c r="AB959" s="69"/>
      <c r="AC959" s="69"/>
      <c r="AD959" s="69"/>
      <c r="AE959" s="69"/>
      <c r="AF959" s="69"/>
    </row>
    <row r="960" spans="1:32" ht="15.75" customHeight="1" x14ac:dyDescent="0.2">
      <c r="A960" s="69"/>
      <c r="B960" s="69"/>
      <c r="C960" s="69"/>
      <c r="D960" s="69"/>
      <c r="E960" s="69"/>
      <c r="F960" s="69"/>
      <c r="G960" s="69"/>
      <c r="H960" s="69"/>
      <c r="I960" s="69"/>
      <c r="J960" s="69"/>
      <c r="K960" s="69"/>
      <c r="L960" s="69"/>
      <c r="M960" s="69"/>
      <c r="N960" s="69"/>
      <c r="O960" s="69"/>
      <c r="P960" s="69"/>
      <c r="Q960" s="69"/>
      <c r="R960" s="69"/>
      <c r="S960" s="69"/>
      <c r="T960" s="69"/>
      <c r="U960" s="69"/>
      <c r="V960" s="69"/>
      <c r="W960" s="69"/>
      <c r="X960" s="69"/>
      <c r="Y960" s="69"/>
      <c r="Z960" s="69"/>
      <c r="AA960" s="69"/>
      <c r="AB960" s="69"/>
      <c r="AC960" s="69"/>
      <c r="AD960" s="69"/>
      <c r="AE960" s="69"/>
      <c r="AF960" s="69"/>
    </row>
    <row r="961" spans="1:32" ht="15.75" customHeight="1" x14ac:dyDescent="0.2">
      <c r="A961" s="69"/>
      <c r="B961" s="69"/>
      <c r="C961" s="69"/>
      <c r="D961" s="69"/>
      <c r="E961" s="69"/>
      <c r="F961" s="69"/>
      <c r="G961" s="69"/>
      <c r="H961" s="69"/>
      <c r="I961" s="69"/>
      <c r="J961" s="69"/>
      <c r="K961" s="69"/>
      <c r="L961" s="69"/>
      <c r="M961" s="69"/>
      <c r="N961" s="69"/>
      <c r="O961" s="69"/>
      <c r="P961" s="69"/>
      <c r="Q961" s="69"/>
      <c r="R961" s="69"/>
      <c r="S961" s="69"/>
      <c r="T961" s="69"/>
      <c r="U961" s="69"/>
      <c r="V961" s="69"/>
      <c r="W961" s="69"/>
      <c r="X961" s="69"/>
      <c r="Y961" s="69"/>
      <c r="Z961" s="69"/>
      <c r="AA961" s="69"/>
      <c r="AB961" s="69"/>
      <c r="AC961" s="69"/>
      <c r="AD961" s="69"/>
      <c r="AE961" s="69"/>
      <c r="AF961" s="69"/>
    </row>
    <row r="962" spans="1:32" ht="15.75" customHeight="1" x14ac:dyDescent="0.2">
      <c r="A962" s="69"/>
      <c r="B962" s="69"/>
      <c r="C962" s="69"/>
      <c r="D962" s="69"/>
      <c r="E962" s="69"/>
      <c r="F962" s="69"/>
      <c r="G962" s="69"/>
      <c r="H962" s="69"/>
      <c r="I962" s="69"/>
      <c r="J962" s="69"/>
      <c r="K962" s="69"/>
      <c r="L962" s="69"/>
      <c r="M962" s="69"/>
      <c r="N962" s="69"/>
      <c r="O962" s="69"/>
      <c r="P962" s="69"/>
      <c r="Q962" s="69"/>
      <c r="R962" s="69"/>
      <c r="S962" s="69"/>
      <c r="T962" s="69"/>
      <c r="U962" s="69"/>
      <c r="V962" s="69"/>
      <c r="W962" s="69"/>
      <c r="X962" s="69"/>
      <c r="Y962" s="69"/>
      <c r="Z962" s="69"/>
      <c r="AA962" s="69"/>
      <c r="AB962" s="69"/>
      <c r="AC962" s="69"/>
      <c r="AD962" s="69"/>
      <c r="AE962" s="69"/>
      <c r="AF962" s="69"/>
    </row>
    <row r="963" spans="1:32" ht="15.75" customHeight="1" x14ac:dyDescent="0.2">
      <c r="A963" s="69"/>
      <c r="B963" s="69"/>
      <c r="C963" s="69"/>
      <c r="D963" s="69"/>
      <c r="E963" s="69"/>
      <c r="F963" s="69"/>
      <c r="G963" s="69"/>
      <c r="H963" s="69"/>
      <c r="I963" s="69"/>
      <c r="J963" s="69"/>
      <c r="K963" s="69"/>
      <c r="L963" s="69"/>
      <c r="M963" s="69"/>
      <c r="N963" s="69"/>
      <c r="O963" s="69"/>
      <c r="P963" s="69"/>
      <c r="Q963" s="69"/>
      <c r="R963" s="69"/>
      <c r="S963" s="69"/>
      <c r="T963" s="69"/>
      <c r="U963" s="69"/>
      <c r="V963" s="69"/>
      <c r="W963" s="69"/>
      <c r="X963" s="69"/>
      <c r="Y963" s="69"/>
      <c r="Z963" s="69"/>
      <c r="AA963" s="69"/>
      <c r="AB963" s="69"/>
      <c r="AC963" s="69"/>
      <c r="AD963" s="69"/>
      <c r="AE963" s="69"/>
      <c r="AF963" s="69"/>
    </row>
    <row r="964" spans="1:32" ht="15.75" customHeight="1" x14ac:dyDescent="0.2">
      <c r="A964" s="69"/>
      <c r="B964" s="69"/>
      <c r="C964" s="69"/>
      <c r="D964" s="69"/>
      <c r="E964" s="69"/>
      <c r="F964" s="69"/>
      <c r="G964" s="69"/>
      <c r="H964" s="69"/>
      <c r="I964" s="69"/>
      <c r="J964" s="69"/>
      <c r="K964" s="69"/>
      <c r="L964" s="69"/>
      <c r="M964" s="69"/>
      <c r="N964" s="69"/>
      <c r="O964" s="69"/>
      <c r="P964" s="69"/>
      <c r="Q964" s="69"/>
      <c r="R964" s="69"/>
      <c r="S964" s="69"/>
      <c r="T964" s="69"/>
      <c r="U964" s="69"/>
      <c r="V964" s="69"/>
      <c r="W964" s="69"/>
      <c r="X964" s="69"/>
      <c r="Y964" s="69"/>
      <c r="Z964" s="69"/>
      <c r="AA964" s="69"/>
      <c r="AB964" s="69"/>
      <c r="AC964" s="69"/>
      <c r="AD964" s="69"/>
      <c r="AE964" s="69"/>
      <c r="AF964" s="69"/>
    </row>
    <row r="965" spans="1:32" ht="15.75" customHeight="1" x14ac:dyDescent="0.2">
      <c r="A965" s="69"/>
      <c r="B965" s="69"/>
      <c r="C965" s="69"/>
      <c r="D965" s="69"/>
      <c r="E965" s="69"/>
      <c r="F965" s="69"/>
      <c r="G965" s="69"/>
      <c r="H965" s="69"/>
      <c r="I965" s="69"/>
      <c r="J965" s="69"/>
      <c r="K965" s="69"/>
      <c r="L965" s="69"/>
      <c r="M965" s="69"/>
      <c r="N965" s="69"/>
      <c r="O965" s="69"/>
      <c r="P965" s="69"/>
      <c r="Q965" s="69"/>
      <c r="R965" s="69"/>
      <c r="S965" s="69"/>
      <c r="T965" s="69"/>
      <c r="U965" s="69"/>
      <c r="V965" s="69"/>
      <c r="W965" s="69"/>
      <c r="X965" s="69"/>
      <c r="Y965" s="69"/>
      <c r="Z965" s="69"/>
      <c r="AA965" s="69"/>
      <c r="AB965" s="69"/>
      <c r="AC965" s="69"/>
      <c r="AD965" s="69"/>
      <c r="AE965" s="69"/>
      <c r="AF965" s="69"/>
    </row>
    <row r="966" spans="1:32" ht="15.75" customHeight="1" x14ac:dyDescent="0.2">
      <c r="A966" s="69"/>
      <c r="B966" s="69"/>
      <c r="C966" s="69"/>
      <c r="D966" s="69"/>
      <c r="E966" s="69"/>
      <c r="F966" s="69"/>
      <c r="G966" s="69"/>
      <c r="H966" s="69"/>
      <c r="I966" s="69"/>
      <c r="J966" s="69"/>
      <c r="K966" s="69"/>
      <c r="L966" s="69"/>
      <c r="M966" s="69"/>
      <c r="N966" s="69"/>
      <c r="O966" s="69"/>
      <c r="P966" s="69"/>
      <c r="Q966" s="69"/>
      <c r="R966" s="69"/>
      <c r="S966" s="69"/>
      <c r="T966" s="69"/>
      <c r="U966" s="69"/>
      <c r="V966" s="69"/>
      <c r="W966" s="69"/>
      <c r="X966" s="69"/>
      <c r="Y966" s="69"/>
      <c r="Z966" s="69"/>
      <c r="AA966" s="69"/>
      <c r="AB966" s="69"/>
      <c r="AC966" s="69"/>
      <c r="AD966" s="69"/>
      <c r="AE966" s="69"/>
      <c r="AF966" s="69"/>
    </row>
    <row r="967" spans="1:32" ht="15.75" customHeight="1" x14ac:dyDescent="0.2">
      <c r="A967" s="69"/>
      <c r="B967" s="69"/>
      <c r="C967" s="69"/>
      <c r="D967" s="69"/>
      <c r="E967" s="69"/>
      <c r="F967" s="69"/>
      <c r="G967" s="69"/>
      <c r="H967" s="69"/>
      <c r="I967" s="69"/>
      <c r="J967" s="69"/>
      <c r="K967" s="69"/>
      <c r="L967" s="69"/>
      <c r="M967" s="69"/>
      <c r="N967" s="69"/>
      <c r="O967" s="69"/>
      <c r="P967" s="69"/>
      <c r="Q967" s="69"/>
      <c r="R967" s="69"/>
      <c r="S967" s="69"/>
      <c r="T967" s="69"/>
      <c r="U967" s="69"/>
      <c r="V967" s="69"/>
      <c r="W967" s="69"/>
      <c r="X967" s="69"/>
      <c r="Y967" s="69"/>
      <c r="Z967" s="69"/>
      <c r="AA967" s="69"/>
      <c r="AB967" s="69"/>
      <c r="AC967" s="69"/>
      <c r="AD967" s="69"/>
      <c r="AE967" s="69"/>
      <c r="AF967" s="69"/>
    </row>
    <row r="968" spans="1:32" ht="15.75" customHeight="1" x14ac:dyDescent="0.2">
      <c r="A968" s="69"/>
      <c r="B968" s="69"/>
      <c r="C968" s="69"/>
      <c r="D968" s="69"/>
      <c r="E968" s="69"/>
      <c r="F968" s="69"/>
      <c r="G968" s="69"/>
      <c r="H968" s="69"/>
      <c r="I968" s="69"/>
      <c r="J968" s="69"/>
      <c r="K968" s="69"/>
      <c r="L968" s="69"/>
      <c r="M968" s="69"/>
      <c r="N968" s="69"/>
      <c r="O968" s="69"/>
      <c r="P968" s="69"/>
      <c r="Q968" s="69"/>
      <c r="R968" s="69"/>
      <c r="S968" s="69"/>
      <c r="T968" s="69"/>
      <c r="U968" s="69"/>
      <c r="V968" s="69"/>
      <c r="W968" s="69"/>
      <c r="X968" s="69"/>
      <c r="Y968" s="69"/>
      <c r="Z968" s="69"/>
      <c r="AA968" s="69"/>
      <c r="AB968" s="69"/>
      <c r="AC968" s="69"/>
      <c r="AD968" s="69"/>
      <c r="AE968" s="69"/>
      <c r="AF968" s="69"/>
    </row>
    <row r="969" spans="1:32" ht="15.75" customHeight="1" x14ac:dyDescent="0.2">
      <c r="A969" s="69"/>
      <c r="B969" s="69"/>
      <c r="C969" s="69"/>
      <c r="D969" s="69"/>
      <c r="E969" s="69"/>
      <c r="F969" s="69"/>
      <c r="G969" s="69"/>
      <c r="H969" s="69"/>
      <c r="I969" s="69"/>
      <c r="J969" s="69"/>
      <c r="K969" s="69"/>
      <c r="L969" s="69"/>
      <c r="M969" s="69"/>
      <c r="N969" s="69"/>
      <c r="O969" s="69"/>
      <c r="P969" s="69"/>
      <c r="Q969" s="69"/>
      <c r="R969" s="69"/>
      <c r="S969" s="69"/>
      <c r="T969" s="69"/>
      <c r="U969" s="69"/>
      <c r="V969" s="69"/>
      <c r="W969" s="69"/>
      <c r="X969" s="69"/>
      <c r="Y969" s="69"/>
      <c r="Z969" s="69"/>
      <c r="AA969" s="69"/>
      <c r="AB969" s="69"/>
      <c r="AC969" s="69"/>
      <c r="AD969" s="69"/>
      <c r="AE969" s="69"/>
      <c r="AF969" s="69"/>
    </row>
    <row r="970" spans="1:32" ht="15.75" customHeight="1" x14ac:dyDescent="0.2">
      <c r="A970" s="69"/>
      <c r="B970" s="69"/>
      <c r="C970" s="69"/>
      <c r="D970" s="69"/>
      <c r="E970" s="69"/>
      <c r="F970" s="69"/>
      <c r="G970" s="69"/>
      <c r="H970" s="69"/>
      <c r="I970" s="69"/>
      <c r="J970" s="69"/>
      <c r="K970" s="69"/>
      <c r="L970" s="69"/>
      <c r="M970" s="69"/>
      <c r="N970" s="69"/>
      <c r="O970" s="69"/>
      <c r="P970" s="69"/>
      <c r="Q970" s="69"/>
      <c r="R970" s="69"/>
      <c r="S970" s="69"/>
      <c r="T970" s="69"/>
      <c r="U970" s="69"/>
      <c r="V970" s="69"/>
      <c r="W970" s="69"/>
      <c r="X970" s="69"/>
      <c r="Y970" s="69"/>
      <c r="Z970" s="69"/>
      <c r="AA970" s="69"/>
      <c r="AB970" s="69"/>
      <c r="AC970" s="69"/>
      <c r="AD970" s="69"/>
      <c r="AE970" s="69"/>
      <c r="AF970" s="69"/>
    </row>
    <row r="971" spans="1:32" ht="15.75" customHeight="1" x14ac:dyDescent="0.2">
      <c r="A971" s="69"/>
      <c r="B971" s="69"/>
      <c r="C971" s="69"/>
      <c r="D971" s="69"/>
      <c r="E971" s="69"/>
      <c r="F971" s="69"/>
      <c r="G971" s="69"/>
      <c r="H971" s="69"/>
      <c r="I971" s="69"/>
      <c r="J971" s="69"/>
      <c r="K971" s="69"/>
      <c r="L971" s="69"/>
      <c r="M971" s="69"/>
      <c r="N971" s="69"/>
      <c r="O971" s="69"/>
      <c r="P971" s="69"/>
      <c r="Q971" s="69"/>
      <c r="R971" s="69"/>
      <c r="S971" s="69"/>
      <c r="T971" s="69"/>
      <c r="U971" s="69"/>
      <c r="V971" s="69"/>
      <c r="W971" s="69"/>
      <c r="X971" s="69"/>
      <c r="Y971" s="69"/>
      <c r="Z971" s="69"/>
      <c r="AA971" s="69"/>
      <c r="AB971" s="69"/>
      <c r="AC971" s="69"/>
      <c r="AD971" s="69"/>
      <c r="AE971" s="69"/>
      <c r="AF971" s="69"/>
    </row>
    <row r="972" spans="1:32" ht="15.75" customHeight="1" x14ac:dyDescent="0.2">
      <c r="A972" s="69"/>
      <c r="B972" s="69"/>
      <c r="C972" s="69"/>
      <c r="D972" s="69"/>
      <c r="E972" s="69"/>
      <c r="F972" s="69"/>
      <c r="G972" s="69"/>
      <c r="H972" s="69"/>
      <c r="I972" s="69"/>
      <c r="J972" s="69"/>
      <c r="K972" s="69"/>
      <c r="L972" s="69"/>
      <c r="M972" s="69"/>
      <c r="N972" s="69"/>
      <c r="O972" s="69"/>
      <c r="P972" s="69"/>
      <c r="Q972" s="69"/>
      <c r="R972" s="69"/>
      <c r="S972" s="69"/>
      <c r="T972" s="69"/>
      <c r="U972" s="69"/>
      <c r="V972" s="69"/>
      <c r="W972" s="69"/>
      <c r="X972" s="69"/>
      <c r="Y972" s="69"/>
      <c r="Z972" s="69"/>
      <c r="AA972" s="69"/>
      <c r="AB972" s="69"/>
      <c r="AC972" s="69"/>
      <c r="AD972" s="69"/>
      <c r="AE972" s="69"/>
      <c r="AF972" s="69"/>
    </row>
    <row r="973" spans="1:32" ht="15.75" customHeight="1" x14ac:dyDescent="0.2">
      <c r="A973" s="69"/>
      <c r="B973" s="69"/>
      <c r="C973" s="69"/>
      <c r="D973" s="69"/>
      <c r="E973" s="69"/>
      <c r="F973" s="69"/>
      <c r="G973" s="69"/>
      <c r="H973" s="69"/>
      <c r="I973" s="69"/>
      <c r="J973" s="69"/>
      <c r="K973" s="69"/>
      <c r="L973" s="69"/>
      <c r="M973" s="69"/>
      <c r="N973" s="69"/>
      <c r="O973" s="69"/>
      <c r="P973" s="69"/>
      <c r="Q973" s="69"/>
      <c r="R973" s="69"/>
      <c r="S973" s="69"/>
      <c r="T973" s="69"/>
      <c r="U973" s="69"/>
      <c r="V973" s="69"/>
      <c r="W973" s="69"/>
      <c r="X973" s="69"/>
      <c r="Y973" s="69"/>
      <c r="Z973" s="69"/>
      <c r="AA973" s="69"/>
      <c r="AB973" s="69"/>
      <c r="AC973" s="69"/>
      <c r="AD973" s="69"/>
      <c r="AE973" s="69"/>
      <c r="AF973" s="69"/>
    </row>
    <row r="974" spans="1:32" ht="15.75" customHeight="1" x14ac:dyDescent="0.2">
      <c r="A974" s="69"/>
      <c r="B974" s="69"/>
      <c r="C974" s="69"/>
      <c r="D974" s="69"/>
      <c r="E974" s="69"/>
      <c r="F974" s="69"/>
      <c r="G974" s="69"/>
      <c r="H974" s="69"/>
      <c r="I974" s="69"/>
      <c r="J974" s="69"/>
      <c r="K974" s="69"/>
      <c r="L974" s="69"/>
      <c r="M974" s="69"/>
      <c r="N974" s="69"/>
      <c r="O974" s="69"/>
      <c r="P974" s="69"/>
      <c r="Q974" s="69"/>
      <c r="R974" s="69"/>
      <c r="S974" s="69"/>
      <c r="T974" s="69"/>
      <c r="U974" s="69"/>
      <c r="V974" s="69"/>
      <c r="W974" s="69"/>
      <c r="X974" s="69"/>
      <c r="Y974" s="69"/>
      <c r="Z974" s="69"/>
      <c r="AA974" s="69"/>
      <c r="AB974" s="69"/>
      <c r="AC974" s="69"/>
      <c r="AD974" s="69"/>
      <c r="AE974" s="69"/>
      <c r="AF974" s="69"/>
    </row>
    <row r="975" spans="1:32" ht="15.75" customHeight="1" x14ac:dyDescent="0.2">
      <c r="A975" s="69"/>
      <c r="B975" s="69"/>
      <c r="C975" s="69"/>
      <c r="D975" s="69"/>
      <c r="E975" s="69"/>
      <c r="F975" s="69"/>
      <c r="G975" s="69"/>
      <c r="H975" s="69"/>
      <c r="I975" s="69"/>
      <c r="J975" s="69"/>
      <c r="K975" s="69"/>
      <c r="L975" s="69"/>
      <c r="M975" s="69"/>
      <c r="N975" s="69"/>
      <c r="O975" s="69"/>
      <c r="P975" s="69"/>
      <c r="Q975" s="69"/>
      <c r="R975" s="69"/>
      <c r="S975" s="69"/>
      <c r="T975" s="69"/>
      <c r="U975" s="69"/>
      <c r="V975" s="69"/>
      <c r="W975" s="69"/>
      <c r="X975" s="69"/>
      <c r="Y975" s="69"/>
      <c r="Z975" s="69"/>
      <c r="AA975" s="69"/>
      <c r="AB975" s="69"/>
      <c r="AC975" s="69"/>
      <c r="AD975" s="69"/>
      <c r="AE975" s="69"/>
      <c r="AF975" s="69"/>
    </row>
    <row r="976" spans="1:32" ht="15.75" customHeight="1" x14ac:dyDescent="0.2">
      <c r="A976" s="69"/>
      <c r="B976" s="69"/>
      <c r="C976" s="69"/>
      <c r="D976" s="69"/>
      <c r="E976" s="69"/>
      <c r="F976" s="69"/>
      <c r="G976" s="69"/>
      <c r="H976" s="69"/>
      <c r="I976" s="69"/>
      <c r="J976" s="69"/>
      <c r="K976" s="69"/>
      <c r="L976" s="69"/>
      <c r="M976" s="69"/>
      <c r="N976" s="69"/>
      <c r="O976" s="69"/>
      <c r="P976" s="69"/>
      <c r="Q976" s="69"/>
      <c r="R976" s="69"/>
      <c r="S976" s="69"/>
      <c r="T976" s="69"/>
      <c r="U976" s="69"/>
      <c r="V976" s="69"/>
      <c r="W976" s="69"/>
      <c r="X976" s="69"/>
      <c r="Y976" s="69"/>
      <c r="Z976" s="69"/>
      <c r="AA976" s="69"/>
      <c r="AB976" s="69"/>
      <c r="AC976" s="69"/>
      <c r="AD976" s="69"/>
      <c r="AE976" s="69"/>
      <c r="AF976" s="69"/>
    </row>
    <row r="977" spans="1:32" ht="15.75" customHeight="1" x14ac:dyDescent="0.2">
      <c r="A977" s="69"/>
      <c r="B977" s="69"/>
      <c r="C977" s="69"/>
      <c r="D977" s="69"/>
      <c r="E977" s="69"/>
      <c r="F977" s="69"/>
      <c r="G977" s="69"/>
      <c r="H977" s="69"/>
      <c r="I977" s="69"/>
      <c r="J977" s="69"/>
      <c r="K977" s="69"/>
      <c r="L977" s="69"/>
      <c r="M977" s="69"/>
      <c r="N977" s="69"/>
      <c r="O977" s="69"/>
      <c r="P977" s="69"/>
      <c r="Q977" s="69"/>
      <c r="R977" s="69"/>
      <c r="S977" s="69"/>
      <c r="T977" s="69"/>
      <c r="U977" s="69"/>
      <c r="V977" s="69"/>
      <c r="W977" s="69"/>
      <c r="X977" s="69"/>
      <c r="Y977" s="69"/>
      <c r="Z977" s="69"/>
      <c r="AA977" s="69"/>
      <c r="AB977" s="69"/>
      <c r="AC977" s="69"/>
      <c r="AD977" s="69"/>
      <c r="AE977" s="69"/>
      <c r="AF977" s="69"/>
    </row>
    <row r="978" spans="1:32" ht="15.75" customHeight="1" x14ac:dyDescent="0.2">
      <c r="A978" s="69"/>
      <c r="B978" s="69"/>
      <c r="C978" s="69"/>
      <c r="D978" s="69"/>
      <c r="E978" s="69"/>
      <c r="F978" s="69"/>
      <c r="G978" s="69"/>
      <c r="H978" s="69"/>
      <c r="I978" s="69"/>
      <c r="J978" s="69"/>
      <c r="K978" s="69"/>
      <c r="L978" s="69"/>
      <c r="M978" s="69"/>
      <c r="N978" s="69"/>
      <c r="O978" s="69"/>
      <c r="P978" s="69"/>
      <c r="Q978" s="69"/>
      <c r="R978" s="69"/>
      <c r="S978" s="69"/>
      <c r="T978" s="69"/>
      <c r="U978" s="69"/>
      <c r="V978" s="69"/>
      <c r="W978" s="69"/>
      <c r="X978" s="69"/>
      <c r="Y978" s="69"/>
      <c r="Z978" s="69"/>
      <c r="AA978" s="69"/>
      <c r="AB978" s="69"/>
      <c r="AC978" s="69"/>
      <c r="AD978" s="69"/>
      <c r="AE978" s="69"/>
      <c r="AF978" s="69"/>
    </row>
    <row r="979" spans="1:32" ht="15.75" customHeight="1" x14ac:dyDescent="0.2">
      <c r="A979" s="69"/>
      <c r="B979" s="69"/>
      <c r="C979" s="69"/>
      <c r="D979" s="69"/>
      <c r="E979" s="69"/>
      <c r="F979" s="69"/>
      <c r="G979" s="69"/>
      <c r="H979" s="69"/>
      <c r="I979" s="69"/>
      <c r="J979" s="69"/>
      <c r="K979" s="69"/>
      <c r="L979" s="69"/>
      <c r="M979" s="69"/>
      <c r="N979" s="69"/>
      <c r="O979" s="69"/>
      <c r="P979" s="69"/>
      <c r="Q979" s="69"/>
      <c r="R979" s="69"/>
      <c r="S979" s="69"/>
      <c r="T979" s="69"/>
      <c r="U979" s="69"/>
      <c r="V979" s="69"/>
      <c r="W979" s="69"/>
      <c r="X979" s="69"/>
      <c r="Y979" s="69"/>
      <c r="Z979" s="69"/>
      <c r="AA979" s="69"/>
      <c r="AB979" s="69"/>
      <c r="AC979" s="69"/>
      <c r="AD979" s="69"/>
      <c r="AE979" s="69"/>
      <c r="AF979" s="69"/>
    </row>
    <row r="980" spans="1:32" ht="15.75" customHeight="1" x14ac:dyDescent="0.2">
      <c r="A980" s="69"/>
      <c r="B980" s="69"/>
      <c r="C980" s="69"/>
      <c r="D980" s="69"/>
      <c r="E980" s="69"/>
      <c r="F980" s="69"/>
      <c r="G980" s="69"/>
      <c r="H980" s="69"/>
      <c r="I980" s="69"/>
      <c r="J980" s="69"/>
      <c r="K980" s="69"/>
      <c r="L980" s="69"/>
      <c r="M980" s="69"/>
      <c r="N980" s="69"/>
      <c r="O980" s="69"/>
      <c r="P980" s="69"/>
      <c r="Q980" s="69"/>
      <c r="R980" s="69"/>
      <c r="S980" s="69"/>
      <c r="T980" s="69"/>
      <c r="U980" s="69"/>
      <c r="V980" s="69"/>
      <c r="W980" s="69"/>
      <c r="X980" s="69"/>
      <c r="Y980" s="69"/>
      <c r="Z980" s="69"/>
      <c r="AA980" s="69"/>
      <c r="AB980" s="69"/>
      <c r="AC980" s="69"/>
      <c r="AD980" s="69"/>
      <c r="AE980" s="69"/>
      <c r="AF980" s="69"/>
    </row>
    <row r="981" spans="1:32" ht="15.75" customHeight="1" x14ac:dyDescent="0.2">
      <c r="A981" s="69"/>
      <c r="B981" s="69"/>
      <c r="C981" s="69"/>
      <c r="D981" s="69"/>
      <c r="E981" s="69"/>
      <c r="F981" s="69"/>
      <c r="G981" s="69"/>
      <c r="H981" s="69"/>
      <c r="I981" s="69"/>
      <c r="J981" s="69"/>
      <c r="K981" s="69"/>
      <c r="L981" s="69"/>
      <c r="M981" s="69"/>
      <c r="N981" s="69"/>
      <c r="O981" s="69"/>
      <c r="P981" s="69"/>
      <c r="Q981" s="69"/>
      <c r="R981" s="69"/>
      <c r="S981" s="69"/>
      <c r="T981" s="69"/>
      <c r="U981" s="69"/>
      <c r="V981" s="69"/>
      <c r="W981" s="69"/>
      <c r="X981" s="69"/>
      <c r="Y981" s="69"/>
      <c r="Z981" s="69"/>
      <c r="AA981" s="69"/>
      <c r="AB981" s="69"/>
      <c r="AC981" s="69"/>
      <c r="AD981" s="69"/>
      <c r="AE981" s="69"/>
      <c r="AF981" s="69"/>
    </row>
    <row r="982" spans="1:32" ht="15.75" customHeight="1" x14ac:dyDescent="0.2">
      <c r="A982" s="69"/>
      <c r="B982" s="69"/>
      <c r="C982" s="69"/>
      <c r="D982" s="69"/>
      <c r="E982" s="69"/>
      <c r="F982" s="69"/>
      <c r="G982" s="69"/>
      <c r="H982" s="69"/>
      <c r="I982" s="69"/>
      <c r="J982" s="69"/>
      <c r="K982" s="69"/>
      <c r="L982" s="69"/>
      <c r="M982" s="69"/>
      <c r="N982" s="69"/>
      <c r="O982" s="69"/>
      <c r="P982" s="69"/>
      <c r="Q982" s="69"/>
      <c r="R982" s="69"/>
      <c r="S982" s="69"/>
      <c r="T982" s="69"/>
      <c r="U982" s="69"/>
      <c r="V982" s="69"/>
      <c r="W982" s="69"/>
      <c r="X982" s="69"/>
      <c r="Y982" s="69"/>
      <c r="Z982" s="69"/>
      <c r="AA982" s="69"/>
      <c r="AB982" s="69"/>
      <c r="AC982" s="69"/>
      <c r="AD982" s="69"/>
      <c r="AE982" s="69"/>
      <c r="AF982" s="69"/>
    </row>
    <row r="983" spans="1:32" ht="15.75" customHeight="1" x14ac:dyDescent="0.2">
      <c r="A983" s="69"/>
      <c r="B983" s="69"/>
      <c r="C983" s="69"/>
      <c r="D983" s="69"/>
      <c r="E983" s="69"/>
      <c r="F983" s="69"/>
      <c r="G983" s="69"/>
      <c r="H983" s="69"/>
      <c r="I983" s="69"/>
      <c r="J983" s="69"/>
      <c r="K983" s="69"/>
      <c r="L983" s="69"/>
      <c r="M983" s="69"/>
      <c r="N983" s="69"/>
      <c r="O983" s="69"/>
      <c r="P983" s="69"/>
      <c r="Q983" s="69"/>
      <c r="R983" s="69"/>
      <c r="S983" s="69"/>
      <c r="T983" s="69"/>
      <c r="U983" s="69"/>
      <c r="V983" s="69"/>
      <c r="W983" s="69"/>
      <c r="X983" s="69"/>
      <c r="Y983" s="69"/>
      <c r="Z983" s="69"/>
      <c r="AA983" s="69"/>
      <c r="AB983" s="69"/>
      <c r="AC983" s="69"/>
      <c r="AD983" s="69"/>
      <c r="AE983" s="69"/>
      <c r="AF983" s="69"/>
    </row>
    <row r="984" spans="1:32" ht="15.75" customHeight="1" x14ac:dyDescent="0.2">
      <c r="A984" s="69"/>
      <c r="B984" s="69"/>
      <c r="C984" s="69"/>
      <c r="D984" s="69"/>
      <c r="E984" s="69"/>
      <c r="F984" s="69"/>
      <c r="G984" s="69"/>
      <c r="H984" s="69"/>
      <c r="I984" s="69"/>
      <c r="J984" s="69"/>
      <c r="K984" s="69"/>
      <c r="L984" s="69"/>
      <c r="M984" s="69"/>
      <c r="N984" s="69"/>
      <c r="O984" s="69"/>
      <c r="P984" s="69"/>
      <c r="Q984" s="69"/>
      <c r="R984" s="69"/>
      <c r="S984" s="69"/>
      <c r="T984" s="69"/>
      <c r="U984" s="69"/>
      <c r="V984" s="69"/>
      <c r="W984" s="69"/>
      <c r="X984" s="69"/>
      <c r="Y984" s="69"/>
      <c r="Z984" s="69"/>
      <c r="AA984" s="69"/>
      <c r="AB984" s="69"/>
      <c r="AC984" s="69"/>
      <c r="AD984" s="69"/>
      <c r="AE984" s="69"/>
      <c r="AF984" s="69"/>
    </row>
    <row r="985" spans="1:32" ht="15.75" customHeight="1" x14ac:dyDescent="0.2">
      <c r="A985" s="69"/>
      <c r="B985" s="69"/>
      <c r="C985" s="69"/>
      <c r="D985" s="69"/>
      <c r="E985" s="69"/>
      <c r="F985" s="69"/>
      <c r="G985" s="69"/>
      <c r="H985" s="69"/>
      <c r="I985" s="69"/>
      <c r="J985" s="69"/>
      <c r="K985" s="69"/>
      <c r="L985" s="69"/>
      <c r="M985" s="69"/>
      <c r="N985" s="69"/>
      <c r="O985" s="69"/>
      <c r="P985" s="69"/>
      <c r="Q985" s="69"/>
      <c r="R985" s="69"/>
      <c r="S985" s="69"/>
      <c r="T985" s="69"/>
      <c r="U985" s="69"/>
      <c r="V985" s="69"/>
      <c r="W985" s="69"/>
      <c r="X985" s="69"/>
      <c r="Y985" s="69"/>
      <c r="Z985" s="69"/>
      <c r="AA985" s="69"/>
      <c r="AB985" s="69"/>
      <c r="AC985" s="69"/>
      <c r="AD985" s="69"/>
      <c r="AE985" s="69"/>
      <c r="AF985" s="69"/>
    </row>
    <row r="986" spans="1:32" ht="15.75" customHeight="1" x14ac:dyDescent="0.2">
      <c r="A986" s="69"/>
      <c r="B986" s="69"/>
      <c r="C986" s="69"/>
      <c r="D986" s="69"/>
      <c r="E986" s="69"/>
      <c r="F986" s="69"/>
      <c r="G986" s="69"/>
      <c r="H986" s="69"/>
      <c r="I986" s="69"/>
      <c r="J986" s="69"/>
      <c r="K986" s="69"/>
      <c r="L986" s="69"/>
      <c r="M986" s="69"/>
      <c r="N986" s="69"/>
      <c r="O986" s="69"/>
      <c r="P986" s="69"/>
      <c r="Q986" s="69"/>
      <c r="R986" s="69"/>
      <c r="S986" s="69"/>
      <c r="T986" s="69"/>
      <c r="U986" s="69"/>
      <c r="V986" s="69"/>
      <c r="W986" s="69"/>
      <c r="X986" s="69"/>
      <c r="Y986" s="69"/>
      <c r="Z986" s="69"/>
      <c r="AA986" s="69"/>
      <c r="AB986" s="69"/>
      <c r="AC986" s="69"/>
      <c r="AD986" s="69"/>
      <c r="AE986" s="69"/>
      <c r="AF986" s="69"/>
    </row>
    <row r="987" spans="1:32" ht="15.75" customHeight="1" x14ac:dyDescent="0.2">
      <c r="A987" s="69"/>
      <c r="B987" s="69"/>
      <c r="C987" s="69"/>
      <c r="D987" s="69"/>
      <c r="E987" s="69"/>
      <c r="F987" s="69"/>
      <c r="G987" s="69"/>
      <c r="H987" s="69"/>
      <c r="I987" s="69"/>
      <c r="J987" s="69"/>
      <c r="K987" s="69"/>
      <c r="L987" s="69"/>
      <c r="M987" s="69"/>
      <c r="N987" s="69"/>
      <c r="O987" s="69"/>
      <c r="P987" s="69"/>
      <c r="Q987" s="69"/>
      <c r="R987" s="69"/>
      <c r="S987" s="69"/>
      <c r="T987" s="69"/>
      <c r="U987" s="69"/>
      <c r="V987" s="69"/>
      <c r="W987" s="69"/>
      <c r="X987" s="69"/>
      <c r="Y987" s="69"/>
      <c r="Z987" s="69"/>
      <c r="AA987" s="69"/>
      <c r="AB987" s="69"/>
      <c r="AC987" s="69"/>
      <c r="AD987" s="69"/>
      <c r="AE987" s="69"/>
      <c r="AF987" s="69"/>
    </row>
    <row r="988" spans="1:32" ht="15.75" customHeight="1" x14ac:dyDescent="0.2">
      <c r="A988" s="69"/>
      <c r="B988" s="69"/>
      <c r="C988" s="69"/>
      <c r="D988" s="69"/>
      <c r="E988" s="69"/>
      <c r="F988" s="69"/>
      <c r="G988" s="69"/>
      <c r="H988" s="69"/>
      <c r="I988" s="69"/>
      <c r="J988" s="69"/>
      <c r="K988" s="69"/>
      <c r="L988" s="69"/>
      <c r="M988" s="69"/>
      <c r="N988" s="69"/>
      <c r="O988" s="69"/>
      <c r="P988" s="69"/>
      <c r="Q988" s="69"/>
      <c r="R988" s="69"/>
      <c r="S988" s="69"/>
      <c r="T988" s="69"/>
      <c r="U988" s="69"/>
      <c r="V988" s="69"/>
      <c r="W988" s="69"/>
      <c r="X988" s="69"/>
      <c r="Y988" s="69"/>
      <c r="Z988" s="69"/>
      <c r="AA988" s="69"/>
      <c r="AB988" s="69"/>
      <c r="AC988" s="69"/>
      <c r="AD988" s="69"/>
      <c r="AE988" s="69"/>
      <c r="AF988" s="69"/>
    </row>
    <row r="989" spans="1:32" ht="15.75" customHeight="1" x14ac:dyDescent="0.2">
      <c r="A989" s="69"/>
      <c r="B989" s="69"/>
      <c r="C989" s="69"/>
      <c r="D989" s="69"/>
      <c r="E989" s="69"/>
      <c r="F989" s="69"/>
      <c r="G989" s="69"/>
      <c r="H989" s="69"/>
      <c r="I989" s="69"/>
      <c r="J989" s="69"/>
      <c r="K989" s="69"/>
      <c r="L989" s="69"/>
      <c r="M989" s="69"/>
      <c r="N989" s="69"/>
      <c r="O989" s="69"/>
      <c r="P989" s="69"/>
      <c r="Q989" s="69"/>
      <c r="R989" s="69"/>
      <c r="S989" s="69"/>
      <c r="T989" s="69"/>
      <c r="U989" s="69"/>
      <c r="V989" s="69"/>
      <c r="W989" s="69"/>
      <c r="X989" s="69"/>
      <c r="Y989" s="69"/>
      <c r="Z989" s="69"/>
      <c r="AA989" s="69"/>
      <c r="AB989" s="69"/>
      <c r="AC989" s="69"/>
      <c r="AD989" s="69"/>
      <c r="AE989" s="69"/>
      <c r="AF989" s="69"/>
    </row>
    <row r="990" spans="1:32" ht="15.75" customHeight="1" x14ac:dyDescent="0.2">
      <c r="A990" s="69"/>
      <c r="B990" s="69"/>
      <c r="C990" s="69"/>
      <c r="D990" s="69"/>
      <c r="E990" s="69"/>
      <c r="F990" s="69"/>
      <c r="G990" s="69"/>
      <c r="H990" s="69"/>
      <c r="I990" s="69"/>
      <c r="J990" s="69"/>
      <c r="K990" s="69"/>
      <c r="L990" s="69"/>
      <c r="M990" s="69"/>
      <c r="N990" s="69"/>
      <c r="O990" s="69"/>
      <c r="P990" s="69"/>
      <c r="Q990" s="69"/>
      <c r="R990" s="69"/>
      <c r="S990" s="69"/>
      <c r="T990" s="69"/>
      <c r="U990" s="69"/>
      <c r="V990" s="69"/>
      <c r="W990" s="69"/>
      <c r="X990" s="69"/>
      <c r="Y990" s="69"/>
      <c r="Z990" s="69"/>
      <c r="AA990" s="69"/>
      <c r="AB990" s="69"/>
      <c r="AC990" s="69"/>
      <c r="AD990" s="69"/>
      <c r="AE990" s="69"/>
      <c r="AF990" s="69"/>
    </row>
    <row r="991" spans="1:32" ht="15.75" customHeight="1" x14ac:dyDescent="0.2">
      <c r="A991" s="69"/>
      <c r="B991" s="69"/>
      <c r="C991" s="69"/>
      <c r="D991" s="69"/>
      <c r="E991" s="69"/>
      <c r="F991" s="69"/>
      <c r="G991" s="69"/>
      <c r="H991" s="69"/>
      <c r="I991" s="69"/>
      <c r="J991" s="69"/>
      <c r="K991" s="69"/>
      <c r="L991" s="69"/>
      <c r="M991" s="69"/>
      <c r="N991" s="69"/>
      <c r="O991" s="69"/>
      <c r="P991" s="69"/>
      <c r="Q991" s="69"/>
      <c r="R991" s="69"/>
      <c r="S991" s="69"/>
      <c r="T991" s="69"/>
      <c r="U991" s="69"/>
      <c r="V991" s="69"/>
      <c r="W991" s="69"/>
      <c r="X991" s="69"/>
      <c r="Y991" s="69"/>
      <c r="Z991" s="69"/>
      <c r="AA991" s="69"/>
      <c r="AB991" s="69"/>
      <c r="AC991" s="69"/>
      <c r="AD991" s="69"/>
      <c r="AE991" s="69"/>
      <c r="AF991" s="69"/>
    </row>
    <row r="992" spans="1:32" ht="15.75" customHeight="1" x14ac:dyDescent="0.2">
      <c r="A992" s="69"/>
      <c r="B992" s="69"/>
      <c r="C992" s="69"/>
      <c r="D992" s="69"/>
      <c r="E992" s="69"/>
      <c r="F992" s="69"/>
      <c r="G992" s="69"/>
      <c r="H992" s="69"/>
      <c r="I992" s="69"/>
      <c r="J992" s="69"/>
      <c r="K992" s="69"/>
      <c r="L992" s="69"/>
      <c r="M992" s="69"/>
      <c r="N992" s="69"/>
      <c r="O992" s="69"/>
      <c r="P992" s="69"/>
      <c r="Q992" s="69"/>
      <c r="R992" s="69"/>
      <c r="S992" s="69"/>
      <c r="T992" s="69"/>
      <c r="U992" s="69"/>
      <c r="V992" s="69"/>
      <c r="W992" s="69"/>
      <c r="X992" s="69"/>
      <c r="Y992" s="69"/>
      <c r="Z992" s="69"/>
      <c r="AA992" s="69"/>
      <c r="AB992" s="69"/>
      <c r="AC992" s="69"/>
      <c r="AD992" s="69"/>
      <c r="AE992" s="69"/>
      <c r="AF992" s="69"/>
    </row>
    <row r="993" spans="1:32" ht="15.75" customHeight="1" x14ac:dyDescent="0.2">
      <c r="A993" s="69"/>
      <c r="B993" s="69"/>
      <c r="C993" s="69"/>
      <c r="D993" s="69"/>
      <c r="E993" s="69"/>
      <c r="F993" s="69"/>
      <c r="G993" s="69"/>
      <c r="H993" s="69"/>
      <c r="I993" s="69"/>
      <c r="J993" s="69"/>
      <c r="K993" s="69"/>
      <c r="L993" s="69"/>
      <c r="M993" s="69"/>
      <c r="N993" s="69"/>
      <c r="O993" s="69"/>
      <c r="P993" s="69"/>
      <c r="Q993" s="69"/>
      <c r="R993" s="69"/>
      <c r="S993" s="69"/>
      <c r="T993" s="69"/>
      <c r="U993" s="69"/>
      <c r="V993" s="69"/>
      <c r="W993" s="69"/>
      <c r="X993" s="69"/>
      <c r="Y993" s="69"/>
      <c r="Z993" s="69"/>
      <c r="AA993" s="69"/>
      <c r="AB993" s="69"/>
      <c r="AC993" s="69"/>
      <c r="AD993" s="69"/>
      <c r="AE993" s="69"/>
      <c r="AF993" s="69"/>
    </row>
    <row r="994" spans="1:32" ht="15.75" customHeight="1" x14ac:dyDescent="0.2">
      <c r="A994" s="69"/>
      <c r="B994" s="69"/>
      <c r="C994" s="69"/>
      <c r="D994" s="69"/>
      <c r="E994" s="69"/>
      <c r="F994" s="69"/>
      <c r="G994" s="69"/>
      <c r="H994" s="69"/>
      <c r="I994" s="69"/>
      <c r="J994" s="69"/>
      <c r="K994" s="69"/>
      <c r="L994" s="69"/>
      <c r="M994" s="69"/>
      <c r="N994" s="69"/>
      <c r="O994" s="69"/>
      <c r="P994" s="69"/>
      <c r="Q994" s="69"/>
      <c r="R994" s="69"/>
      <c r="S994" s="69"/>
      <c r="T994" s="69"/>
      <c r="U994" s="69"/>
      <c r="V994" s="69"/>
      <c r="W994" s="69"/>
      <c r="X994" s="69"/>
      <c r="Y994" s="69"/>
      <c r="Z994" s="69"/>
      <c r="AA994" s="69"/>
      <c r="AB994" s="69"/>
      <c r="AC994" s="69"/>
      <c r="AD994" s="69"/>
      <c r="AE994" s="69"/>
      <c r="AF994" s="69"/>
    </row>
    <row r="995" spans="1:32" ht="15.75" customHeight="1" x14ac:dyDescent="0.2">
      <c r="A995" s="69"/>
      <c r="B995" s="69"/>
      <c r="C995" s="69"/>
      <c r="D995" s="69"/>
      <c r="E995" s="69"/>
      <c r="F995" s="69"/>
      <c r="G995" s="69"/>
      <c r="H995" s="69"/>
      <c r="I995" s="69"/>
      <c r="J995" s="69"/>
      <c r="K995" s="69"/>
      <c r="L995" s="69"/>
      <c r="M995" s="69"/>
      <c r="N995" s="69"/>
      <c r="O995" s="69"/>
      <c r="P995" s="69"/>
      <c r="Q995" s="69"/>
      <c r="R995" s="69"/>
      <c r="S995" s="69"/>
      <c r="T995" s="69"/>
      <c r="U995" s="69"/>
      <c r="V995" s="69"/>
      <c r="W995" s="69"/>
      <c r="X995" s="69"/>
      <c r="Y995" s="69"/>
      <c r="Z995" s="69"/>
      <c r="AA995" s="69"/>
      <c r="AB995" s="69"/>
      <c r="AC995" s="69"/>
      <c r="AD995" s="69"/>
      <c r="AE995" s="69"/>
      <c r="AF995" s="69"/>
    </row>
    <row r="996" spans="1:32" ht="15.75" customHeight="1" x14ac:dyDescent="0.2">
      <c r="A996" s="69"/>
      <c r="B996" s="69"/>
      <c r="C996" s="69"/>
      <c r="D996" s="69"/>
      <c r="E996" s="69"/>
      <c r="F996" s="69"/>
      <c r="G996" s="69"/>
      <c r="H996" s="69"/>
      <c r="I996" s="69"/>
      <c r="J996" s="69"/>
      <c r="K996" s="69"/>
      <c r="L996" s="69"/>
      <c r="M996" s="69"/>
      <c r="N996" s="69"/>
      <c r="O996" s="69"/>
      <c r="P996" s="69"/>
      <c r="Q996" s="69"/>
      <c r="R996" s="69"/>
      <c r="S996" s="69"/>
      <c r="T996" s="69"/>
      <c r="U996" s="69"/>
      <c r="V996" s="69"/>
      <c r="W996" s="69"/>
      <c r="X996" s="69"/>
      <c r="Y996" s="69"/>
      <c r="Z996" s="69"/>
      <c r="AA996" s="69"/>
      <c r="AB996" s="69"/>
      <c r="AC996" s="69"/>
      <c r="AD996" s="69"/>
      <c r="AE996" s="69"/>
      <c r="AF996" s="69"/>
    </row>
    <row r="997" spans="1:32" ht="15.75" customHeight="1" x14ac:dyDescent="0.2">
      <c r="A997" s="69"/>
      <c r="B997" s="69"/>
      <c r="C997" s="69"/>
      <c r="D997" s="69"/>
      <c r="E997" s="69"/>
      <c r="F997" s="69"/>
      <c r="G997" s="69"/>
      <c r="H997" s="69"/>
      <c r="I997" s="69"/>
      <c r="J997" s="69"/>
      <c r="K997" s="69"/>
      <c r="L997" s="69"/>
      <c r="M997" s="69"/>
      <c r="N997" s="69"/>
      <c r="O997" s="69"/>
      <c r="P997" s="69"/>
      <c r="Q997" s="69"/>
      <c r="R997" s="69"/>
      <c r="S997" s="69"/>
      <c r="T997" s="69"/>
      <c r="U997" s="69"/>
      <c r="V997" s="69"/>
      <c r="W997" s="69"/>
      <c r="X997" s="69"/>
      <c r="Y997" s="69"/>
      <c r="Z997" s="69"/>
      <c r="AA997" s="69"/>
      <c r="AB997" s="69"/>
      <c r="AC997" s="69"/>
      <c r="AD997" s="69"/>
      <c r="AE997" s="69"/>
      <c r="AF997" s="69"/>
    </row>
    <row r="998" spans="1:32" ht="15.75" customHeight="1" x14ac:dyDescent="0.2">
      <c r="A998" s="69"/>
      <c r="B998" s="69"/>
      <c r="C998" s="69"/>
      <c r="D998" s="69"/>
      <c r="E998" s="69"/>
      <c r="F998" s="69"/>
      <c r="G998" s="69"/>
      <c r="H998" s="69"/>
      <c r="I998" s="69"/>
      <c r="J998" s="69"/>
      <c r="K998" s="69"/>
      <c r="L998" s="69"/>
      <c r="M998" s="69"/>
      <c r="N998" s="69"/>
      <c r="O998" s="69"/>
      <c r="P998" s="69"/>
      <c r="Q998" s="69"/>
      <c r="R998" s="69"/>
      <c r="S998" s="69"/>
      <c r="T998" s="69"/>
      <c r="U998" s="69"/>
      <c r="V998" s="69"/>
      <c r="W998" s="69"/>
      <c r="X998" s="69"/>
      <c r="Y998" s="69"/>
      <c r="Z998" s="69"/>
      <c r="AA998" s="69"/>
      <c r="AB998" s="69"/>
      <c r="AC998" s="69"/>
      <c r="AD998" s="69"/>
      <c r="AE998" s="69"/>
      <c r="AF998" s="69"/>
    </row>
    <row r="999" spans="1:32" ht="15.75" customHeight="1" x14ac:dyDescent="0.2">
      <c r="A999" s="69"/>
      <c r="B999" s="69"/>
      <c r="C999" s="69"/>
      <c r="D999" s="69"/>
      <c r="E999" s="69"/>
      <c r="F999" s="69"/>
      <c r="G999" s="69"/>
      <c r="H999" s="69"/>
      <c r="I999" s="69"/>
      <c r="J999" s="69"/>
      <c r="K999" s="69"/>
      <c r="L999" s="69"/>
      <c r="M999" s="69"/>
      <c r="N999" s="69"/>
      <c r="O999" s="69"/>
      <c r="P999" s="69"/>
      <c r="Q999" s="69"/>
      <c r="R999" s="69"/>
      <c r="S999" s="69"/>
      <c r="T999" s="69"/>
      <c r="U999" s="69"/>
      <c r="V999" s="69"/>
      <c r="W999" s="69"/>
      <c r="X999" s="69"/>
      <c r="Y999" s="69"/>
      <c r="Z999" s="69"/>
      <c r="AA999" s="69"/>
      <c r="AB999" s="69"/>
      <c r="AC999" s="69"/>
      <c r="AD999" s="69"/>
      <c r="AE999" s="69"/>
      <c r="AF999" s="69"/>
    </row>
    <row r="1000" spans="1:32" ht="15.75" customHeight="1" x14ac:dyDescent="0.2">
      <c r="A1000" s="69"/>
      <c r="B1000" s="69"/>
      <c r="C1000" s="69"/>
      <c r="D1000" s="69"/>
      <c r="E1000" s="69"/>
      <c r="F1000" s="69"/>
      <c r="G1000" s="69"/>
      <c r="H1000" s="69"/>
      <c r="I1000" s="69"/>
      <c r="J1000" s="69"/>
      <c r="K1000" s="69"/>
      <c r="L1000" s="69"/>
      <c r="M1000" s="69"/>
      <c r="N1000" s="69"/>
      <c r="O1000" s="69"/>
      <c r="P1000" s="69"/>
      <c r="Q1000" s="69"/>
      <c r="R1000" s="69"/>
      <c r="S1000" s="69"/>
      <c r="T1000" s="69"/>
      <c r="U1000" s="69"/>
      <c r="V1000" s="69"/>
      <c r="W1000" s="69"/>
      <c r="X1000" s="69"/>
      <c r="Y1000" s="69"/>
      <c r="Z1000" s="69"/>
      <c r="AA1000" s="69"/>
      <c r="AB1000" s="69"/>
      <c r="AC1000" s="69"/>
      <c r="AD1000" s="69"/>
      <c r="AE1000" s="69"/>
      <c r="AF1000" s="69"/>
    </row>
  </sheetData>
  <sheetProtection algorithmName="SHA-512" hashValue="tC1x7aa361XyZXPZOB8/2oVqm8oV64JKEwBvIuOaH5aJTscEjEjRFImI21nzeBGn9rk5LAVBI80tOTiijEdTSQ==" saltValue="x+yD1DALVxkf1Ryxt0V/QQ==" spinCount="100000" sheet="1" objects="1" scenarios="1"/>
  <mergeCells count="1">
    <mergeCell ref="A32:A36"/>
  </mergeCells>
  <conditionalFormatting sqref="C37">
    <cfRule type="cellIs" dxfId="8941" priority="21" operator="equal">
      <formula>"NO CUMPLE"</formula>
    </cfRule>
  </conditionalFormatting>
  <conditionalFormatting sqref="C37">
    <cfRule type="cellIs" dxfId="8940" priority="22" operator="equal">
      <formula>"CUMPLE"</formula>
    </cfRule>
  </conditionalFormatting>
  <conditionalFormatting sqref="D37">
    <cfRule type="cellIs" dxfId="8939" priority="23" operator="equal">
      <formula>"NO CUMPLE"</formula>
    </cfRule>
  </conditionalFormatting>
  <conditionalFormatting sqref="D37">
    <cfRule type="cellIs" dxfId="8938" priority="24" operator="equal">
      <formula>"CUMPLE"</formula>
    </cfRule>
  </conditionalFormatting>
  <conditionalFormatting sqref="E37">
    <cfRule type="cellIs" dxfId="8937" priority="25" operator="equal">
      <formula>"NO CUMPLE"</formula>
    </cfRule>
  </conditionalFormatting>
  <conditionalFormatting sqref="E37">
    <cfRule type="cellIs" dxfId="8936" priority="26" operator="equal">
      <formula>"CUMPLE"</formula>
    </cfRule>
  </conditionalFormatting>
  <conditionalFormatting sqref="C22:AF22">
    <cfRule type="cellIs" dxfId="8935" priority="27" operator="equal">
      <formula>"NO CUMPLE"</formula>
    </cfRule>
  </conditionalFormatting>
  <conditionalFormatting sqref="C22:AF22">
    <cfRule type="cellIs" dxfId="8934" priority="28" operator="equal">
      <formula>"CUMPLE"</formula>
    </cfRule>
  </conditionalFormatting>
  <conditionalFormatting sqref="G37">
    <cfRule type="cellIs" dxfId="8933" priority="19" operator="equal">
      <formula>"NO CUMPLE"</formula>
    </cfRule>
  </conditionalFormatting>
  <conditionalFormatting sqref="G37">
    <cfRule type="cellIs" dxfId="8932" priority="20" operator="equal">
      <formula>"CUMPLE"</formula>
    </cfRule>
  </conditionalFormatting>
  <conditionalFormatting sqref="H37">
    <cfRule type="cellIs" dxfId="8931" priority="17" operator="equal">
      <formula>"NO CUMPLE"</formula>
    </cfRule>
  </conditionalFormatting>
  <conditionalFormatting sqref="H37">
    <cfRule type="cellIs" dxfId="8930" priority="18" operator="equal">
      <formula>"CUMPLE"</formula>
    </cfRule>
  </conditionalFormatting>
  <conditionalFormatting sqref="I37">
    <cfRule type="cellIs" dxfId="8929" priority="15" operator="equal">
      <formula>"NO CUMPLE"</formula>
    </cfRule>
  </conditionalFormatting>
  <conditionalFormatting sqref="I37">
    <cfRule type="cellIs" dxfId="8928" priority="16" operator="equal">
      <formula>"CUMPLE"</formula>
    </cfRule>
  </conditionalFormatting>
  <conditionalFormatting sqref="J37">
    <cfRule type="cellIs" dxfId="8927" priority="13" operator="equal">
      <formula>"NO CUMPLE"</formula>
    </cfRule>
  </conditionalFormatting>
  <conditionalFormatting sqref="J37">
    <cfRule type="cellIs" dxfId="8926" priority="14" operator="equal">
      <formula>"CUMPLE"</formula>
    </cfRule>
  </conditionalFormatting>
  <conditionalFormatting sqref="L37">
    <cfRule type="cellIs" dxfId="8925" priority="11" operator="equal">
      <formula>"NO CUMPLE"</formula>
    </cfRule>
  </conditionalFormatting>
  <conditionalFormatting sqref="L37">
    <cfRule type="cellIs" dxfId="8924" priority="12" operator="equal">
      <formula>"CUMPLE"</formula>
    </cfRule>
  </conditionalFormatting>
  <conditionalFormatting sqref="P37">
    <cfRule type="cellIs" dxfId="8923" priority="9" operator="equal">
      <formula>"NO CUMPLE"</formula>
    </cfRule>
  </conditionalFormatting>
  <conditionalFormatting sqref="P37">
    <cfRule type="cellIs" dxfId="8922" priority="10" operator="equal">
      <formula>"CUMPLE"</formula>
    </cfRule>
  </conditionalFormatting>
  <conditionalFormatting sqref="T37">
    <cfRule type="cellIs" dxfId="8921" priority="7" operator="equal">
      <formula>"NO CUMPLE"</formula>
    </cfRule>
  </conditionalFormatting>
  <conditionalFormatting sqref="T37">
    <cfRule type="cellIs" dxfId="8920" priority="8" operator="equal">
      <formula>"CUMPLE"</formula>
    </cfRule>
  </conditionalFormatting>
  <conditionalFormatting sqref="R37">
    <cfRule type="cellIs" dxfId="8919" priority="5" operator="equal">
      <formula>"NO CUMPLE"</formula>
    </cfRule>
  </conditionalFormatting>
  <conditionalFormatting sqref="R37">
    <cfRule type="cellIs" dxfId="8918" priority="6" operator="equal">
      <formula>"CUMPLE"</formula>
    </cfRule>
  </conditionalFormatting>
  <conditionalFormatting sqref="U37">
    <cfRule type="cellIs" dxfId="8917" priority="3" operator="equal">
      <formula>"NO CUMPLE"</formula>
    </cfRule>
  </conditionalFormatting>
  <conditionalFormatting sqref="U37">
    <cfRule type="cellIs" dxfId="8916" priority="4" operator="equal">
      <formula>"CUMPLE"</formula>
    </cfRule>
  </conditionalFormatting>
  <conditionalFormatting sqref="V37:W37">
    <cfRule type="cellIs" dxfId="8915" priority="1" operator="equal">
      <formula>"NO CUMPLE"</formula>
    </cfRule>
  </conditionalFormatting>
  <conditionalFormatting sqref="V37:W37">
    <cfRule type="cellIs" dxfId="8914" priority="2" operator="equal">
      <formula>"CUMPLE"</formula>
    </cfRule>
  </conditionalFormatting>
  <dataValidations count="1">
    <dataValidation type="list" allowBlank="1" showErrorMessage="1" sqref="C22:AF22 C37:E37 G37:J37 L37 P37 T37:W37 R37">
      <formula1>"CUMPLE,NO CUMPLE"</formula1>
    </dataValidation>
  </dataValidations>
  <printOptions horizontalCentered="1"/>
  <pageMargins left="0.39370078740157483" right="0.19685039370078741" top="0.39370078740157483" bottom="0.39370078740157483" header="0" footer="0"/>
  <pageSetup orientation="portrai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I1000"/>
  <sheetViews>
    <sheetView topLeftCell="B457" zoomScale="55" zoomScaleNormal="55" workbookViewId="0">
      <selection activeCell="P167" sqref="P167:P175"/>
    </sheetView>
  </sheetViews>
  <sheetFormatPr baseColWidth="10" defaultColWidth="14.42578125" defaultRowHeight="15" customHeight="1" x14ac:dyDescent="0.2"/>
  <cols>
    <col min="1" max="1" width="6" customWidth="1"/>
    <col min="2" max="2" width="6.85546875" customWidth="1"/>
    <col min="3" max="3" width="27.85546875" customWidth="1"/>
    <col min="4" max="4" width="17" customWidth="1"/>
    <col min="5" max="5" width="17.28515625" customWidth="1"/>
    <col min="6" max="6" width="29.42578125" customWidth="1"/>
    <col min="7" max="7" width="18" customWidth="1"/>
    <col min="8" max="8" width="20.42578125" customWidth="1"/>
    <col min="9" max="9" width="18.5703125" customWidth="1"/>
    <col min="10" max="10" width="18.42578125" customWidth="1"/>
    <col min="11" max="11" width="11.28515625" customWidth="1"/>
    <col min="12" max="12" width="18.42578125" customWidth="1"/>
    <col min="13" max="13" width="12" customWidth="1"/>
    <col min="14" max="14" width="24.7109375" customWidth="1"/>
    <col min="15" max="15" width="25.5703125" customWidth="1"/>
    <col min="16" max="16" width="39.5703125" customWidth="1"/>
    <col min="17" max="17" width="32.28515625" customWidth="1"/>
    <col min="18" max="18" width="24.42578125" customWidth="1"/>
    <col min="19" max="19" width="22.140625" customWidth="1"/>
    <col min="20" max="20" width="41.7109375" customWidth="1"/>
    <col min="21" max="23" width="11.42578125" customWidth="1"/>
    <col min="24" max="24" width="39.5703125" customWidth="1"/>
    <col min="25" max="25" width="22.85546875" customWidth="1"/>
    <col min="26" max="26" width="32.42578125" customWidth="1"/>
    <col min="27" max="29" width="11.42578125" customWidth="1"/>
    <col min="30" max="30" width="35.140625" hidden="1" customWidth="1"/>
    <col min="31" max="31" width="23.5703125" hidden="1" customWidth="1"/>
    <col min="32" max="35" width="11.42578125" hidden="1" customWidth="1"/>
  </cols>
  <sheetData>
    <row r="1" spans="1:35" ht="39.75" customHeight="1" x14ac:dyDescent="0.2">
      <c r="A1" s="71"/>
      <c r="B1" s="320" t="s">
        <v>127</v>
      </c>
      <c r="C1" s="290"/>
      <c r="D1" s="290"/>
      <c r="E1" s="290"/>
      <c r="F1" s="290"/>
      <c r="G1" s="290"/>
      <c r="H1" s="290"/>
      <c r="I1" s="290"/>
      <c r="J1" s="290"/>
      <c r="K1" s="290"/>
      <c r="L1" s="290"/>
      <c r="M1" s="290"/>
      <c r="N1" s="290"/>
      <c r="O1" s="290"/>
      <c r="P1" s="290"/>
      <c r="Q1" s="290"/>
      <c r="R1" s="290"/>
      <c r="S1" s="291"/>
      <c r="T1" s="71"/>
      <c r="U1" s="71"/>
      <c r="V1" s="71"/>
      <c r="W1" s="71"/>
      <c r="X1" s="71"/>
      <c r="Y1" s="71"/>
      <c r="Z1" s="71"/>
      <c r="AA1" s="71"/>
      <c r="AB1" s="71"/>
      <c r="AC1" s="71"/>
      <c r="AD1" s="71"/>
      <c r="AE1" s="71"/>
      <c r="AF1" s="71"/>
      <c r="AG1" s="71"/>
      <c r="AH1" s="71"/>
      <c r="AI1" s="71"/>
    </row>
    <row r="2" spans="1:35" ht="12.75" customHeight="1" x14ac:dyDescent="0.2">
      <c r="A2" s="72"/>
      <c r="B2" s="72"/>
      <c r="C2" s="73"/>
      <c r="D2" s="73"/>
      <c r="E2" s="73"/>
      <c r="F2" s="73"/>
      <c r="G2" s="73"/>
      <c r="H2" s="73"/>
      <c r="I2" s="71"/>
      <c r="J2" s="71"/>
      <c r="K2" s="71"/>
      <c r="L2" s="71"/>
      <c r="M2" s="71"/>
      <c r="N2" s="74"/>
      <c r="O2" s="74"/>
      <c r="P2" s="74"/>
      <c r="Q2" s="74"/>
      <c r="R2" s="74"/>
      <c r="S2" s="74"/>
      <c r="T2" s="74"/>
      <c r="U2" s="74"/>
      <c r="V2" s="74"/>
      <c r="W2" s="74"/>
      <c r="X2" s="74"/>
      <c r="Y2" s="74"/>
      <c r="Z2" s="74"/>
      <c r="AA2" s="74"/>
      <c r="AB2" s="74"/>
      <c r="AC2" s="74"/>
      <c r="AD2" s="74"/>
      <c r="AE2" s="74"/>
      <c r="AF2" s="74"/>
      <c r="AG2" s="74"/>
      <c r="AH2" s="74"/>
      <c r="AI2" s="74"/>
    </row>
    <row r="3" spans="1:35" ht="258.75" customHeight="1" x14ac:dyDescent="0.2">
      <c r="A3" s="74"/>
      <c r="B3" s="321" t="s">
        <v>128</v>
      </c>
      <c r="C3" s="290"/>
      <c r="D3" s="290"/>
      <c r="E3" s="290"/>
      <c r="F3" s="290"/>
      <c r="G3" s="290"/>
      <c r="H3" s="290"/>
      <c r="I3" s="290"/>
      <c r="J3" s="290"/>
      <c r="K3" s="290"/>
      <c r="L3" s="290"/>
      <c r="M3" s="290"/>
      <c r="N3" s="290"/>
      <c r="O3" s="290"/>
      <c r="P3" s="290"/>
      <c r="Q3" s="290"/>
      <c r="R3" s="290"/>
      <c r="S3" s="291"/>
      <c r="T3" s="74"/>
      <c r="U3" s="74"/>
      <c r="V3" s="74"/>
      <c r="W3" s="74"/>
      <c r="X3" s="74"/>
      <c r="Y3" s="74"/>
      <c r="Z3" s="74"/>
      <c r="AA3" s="74"/>
      <c r="AB3" s="74"/>
      <c r="AC3" s="74"/>
      <c r="AD3" s="74"/>
      <c r="AE3" s="74"/>
      <c r="AF3" s="74"/>
      <c r="AG3" s="74"/>
      <c r="AH3" s="74"/>
      <c r="AI3" s="74"/>
    </row>
    <row r="4" spans="1:35" ht="12.75" customHeight="1" x14ac:dyDescent="0.2">
      <c r="A4" s="74"/>
      <c r="B4" s="74"/>
      <c r="C4" s="74"/>
      <c r="D4" s="74"/>
      <c r="E4" s="74"/>
      <c r="F4" s="322"/>
      <c r="G4" s="264"/>
      <c r="H4" s="264"/>
      <c r="I4" s="264"/>
      <c r="J4" s="264"/>
      <c r="K4" s="264"/>
      <c r="L4" s="264"/>
      <c r="M4" s="264"/>
      <c r="N4" s="264"/>
      <c r="O4" s="71"/>
      <c r="P4" s="71"/>
      <c r="Q4" s="74"/>
      <c r="R4" s="74"/>
      <c r="S4" s="74"/>
      <c r="T4" s="74"/>
      <c r="U4" s="74"/>
      <c r="V4" s="74"/>
      <c r="W4" s="74"/>
      <c r="X4" s="74"/>
      <c r="Y4" s="74"/>
      <c r="Z4" s="74"/>
      <c r="AA4" s="74"/>
      <c r="AB4" s="74"/>
      <c r="AC4" s="74"/>
      <c r="AD4" s="74"/>
      <c r="AE4" s="74"/>
      <c r="AF4" s="74"/>
      <c r="AG4" s="74"/>
      <c r="AH4" s="74"/>
      <c r="AI4" s="74"/>
    </row>
    <row r="5" spans="1:35" ht="30.75" customHeight="1" x14ac:dyDescent="0.2">
      <c r="A5" s="74"/>
      <c r="B5" s="74"/>
      <c r="C5" s="74"/>
      <c r="D5" s="74"/>
      <c r="E5" s="74"/>
      <c r="F5" s="323" t="s">
        <v>129</v>
      </c>
      <c r="G5" s="291"/>
      <c r="H5" s="75" t="s">
        <v>130</v>
      </c>
      <c r="I5" s="74"/>
      <c r="J5" s="74"/>
      <c r="K5" s="74"/>
      <c r="L5" s="324" t="s">
        <v>131</v>
      </c>
      <c r="M5" s="316"/>
      <c r="N5" s="325" t="s">
        <v>132</v>
      </c>
      <c r="O5" s="291"/>
      <c r="P5" s="76" t="s">
        <v>133</v>
      </c>
      <c r="Q5" s="74"/>
      <c r="R5" s="74"/>
      <c r="S5" s="74"/>
      <c r="T5" s="74"/>
      <c r="U5" s="74"/>
      <c r="V5" s="74"/>
      <c r="W5" s="74"/>
      <c r="X5" s="74"/>
      <c r="Y5" s="74"/>
      <c r="Z5" s="74"/>
      <c r="AA5" s="74"/>
      <c r="AB5" s="74"/>
      <c r="AC5" s="74"/>
      <c r="AD5" s="74"/>
      <c r="AE5" s="74"/>
      <c r="AF5" s="74"/>
      <c r="AG5" s="74"/>
      <c r="AH5" s="74"/>
      <c r="AI5" s="74"/>
    </row>
    <row r="6" spans="1:35" ht="30" customHeight="1" x14ac:dyDescent="0.2">
      <c r="A6" s="74"/>
      <c r="B6" s="74"/>
      <c r="C6" s="74"/>
      <c r="D6" s="74"/>
      <c r="E6" s="74"/>
      <c r="F6" s="328">
        <v>887803</v>
      </c>
      <c r="G6" s="291"/>
      <c r="H6" s="77">
        <v>2</v>
      </c>
      <c r="I6" s="74"/>
      <c r="J6" s="74"/>
      <c r="K6" s="74"/>
      <c r="L6" s="317"/>
      <c r="M6" s="319"/>
      <c r="N6" s="326">
        <v>186916654</v>
      </c>
      <c r="O6" s="291"/>
      <c r="P6" s="78">
        <f>+ROUND(N6/$F$6,0)</f>
        <v>211</v>
      </c>
      <c r="Q6" s="74"/>
      <c r="R6" s="74"/>
      <c r="S6" s="74"/>
      <c r="T6" s="74"/>
      <c r="U6" s="74"/>
      <c r="V6" s="74"/>
      <c r="W6" s="74"/>
      <c r="X6" s="74"/>
      <c r="Y6" s="74"/>
      <c r="Z6" s="74"/>
      <c r="AA6" s="74"/>
      <c r="AB6" s="74"/>
      <c r="AC6" s="74"/>
      <c r="AD6" s="74"/>
      <c r="AE6" s="74"/>
      <c r="AF6" s="74"/>
      <c r="AG6" s="74"/>
      <c r="AH6" s="74"/>
      <c r="AI6" s="74"/>
    </row>
    <row r="7" spans="1:35" ht="12.75" customHeight="1" x14ac:dyDescent="0.2">
      <c r="A7" s="72"/>
      <c r="B7" s="72"/>
      <c r="C7" s="79"/>
      <c r="D7" s="80"/>
      <c r="E7" s="81"/>
      <c r="F7" s="71"/>
      <c r="G7" s="71"/>
      <c r="H7" s="71"/>
      <c r="I7" s="82"/>
      <c r="J7" s="71"/>
      <c r="K7" s="71"/>
      <c r="L7" s="71"/>
      <c r="M7" s="71"/>
      <c r="N7" s="74"/>
      <c r="O7" s="74"/>
      <c r="P7" s="74"/>
      <c r="Q7" s="74"/>
      <c r="R7" s="74"/>
      <c r="S7" s="74"/>
      <c r="T7" s="74"/>
      <c r="U7" s="74"/>
      <c r="V7" s="74"/>
      <c r="W7" s="74"/>
      <c r="X7" s="74"/>
      <c r="Y7" s="74"/>
      <c r="Z7" s="74"/>
      <c r="AA7" s="74"/>
      <c r="AB7" s="74"/>
      <c r="AC7" s="74"/>
      <c r="AD7" s="74"/>
      <c r="AE7" s="74"/>
      <c r="AF7" s="74"/>
      <c r="AG7" s="74"/>
      <c r="AH7" s="74"/>
      <c r="AI7" s="74"/>
    </row>
    <row r="8" spans="1:35" ht="30" customHeight="1" x14ac:dyDescent="0.2">
      <c r="A8" s="71"/>
      <c r="B8" s="71"/>
      <c r="C8" s="71"/>
      <c r="D8" s="71"/>
      <c r="E8" s="83"/>
      <c r="F8" s="84"/>
      <c r="G8" s="84"/>
      <c r="H8" s="71"/>
      <c r="I8" s="71"/>
      <c r="J8" s="71"/>
      <c r="K8" s="71"/>
      <c r="L8" s="71"/>
      <c r="M8" s="71"/>
      <c r="N8" s="71"/>
      <c r="O8" s="71"/>
      <c r="P8" s="71"/>
      <c r="Q8" s="71"/>
      <c r="R8" s="71"/>
      <c r="S8" s="71"/>
      <c r="T8" s="71"/>
      <c r="U8" s="71"/>
      <c r="V8" s="71"/>
      <c r="W8" s="71"/>
      <c r="X8" s="71"/>
      <c r="Y8" s="71"/>
      <c r="Z8" s="71"/>
      <c r="AA8" s="71"/>
      <c r="AB8" s="71"/>
      <c r="AC8" s="71"/>
      <c r="AD8" s="71"/>
      <c r="AE8" s="71"/>
      <c r="AF8" s="71"/>
      <c r="AG8" s="71"/>
      <c r="AH8" s="71"/>
      <c r="AI8" s="71"/>
    </row>
    <row r="9" spans="1:35" ht="30" customHeight="1" x14ac:dyDescent="0.2">
      <c r="A9" s="71"/>
      <c r="B9" s="71"/>
      <c r="C9" s="71"/>
      <c r="D9" s="71"/>
      <c r="E9" s="83"/>
      <c r="F9" s="84"/>
      <c r="G9" s="84"/>
      <c r="H9" s="71"/>
      <c r="I9" s="71"/>
      <c r="J9" s="71"/>
      <c r="K9" s="71"/>
      <c r="L9" s="71"/>
      <c r="M9" s="71"/>
      <c r="N9" s="71"/>
      <c r="O9" s="71"/>
      <c r="P9" s="71"/>
      <c r="Q9" s="71"/>
      <c r="R9" s="71"/>
      <c r="S9" s="71"/>
      <c r="T9" s="71"/>
      <c r="U9" s="71"/>
      <c r="V9" s="71"/>
      <c r="W9" s="71"/>
      <c r="X9" s="71"/>
      <c r="Y9" s="71"/>
      <c r="Z9" s="71"/>
      <c r="AA9" s="71"/>
      <c r="AB9" s="71"/>
      <c r="AC9" s="71"/>
      <c r="AD9" s="71"/>
      <c r="AE9" s="71"/>
      <c r="AF9" s="71"/>
      <c r="AG9" s="71"/>
      <c r="AH9" s="71"/>
      <c r="AI9" s="71"/>
    </row>
    <row r="10" spans="1:35" ht="74.25" customHeight="1" x14ac:dyDescent="0.2">
      <c r="A10" s="71"/>
      <c r="B10" s="85">
        <v>1</v>
      </c>
      <c r="C10" s="310" t="s">
        <v>134</v>
      </c>
      <c r="D10" s="290"/>
      <c r="E10" s="291"/>
      <c r="F10" s="311" t="str">
        <f>IFERROR(VLOOKUP(B10,LISTA_OFERENTES,2,FALSE)," ")</f>
        <v>LUIS ENRIQUE OYOLA QUINTERO</v>
      </c>
      <c r="G10" s="290"/>
      <c r="H10" s="290"/>
      <c r="I10" s="290"/>
      <c r="J10" s="290"/>
      <c r="K10" s="290"/>
      <c r="L10" s="290"/>
      <c r="M10" s="290"/>
      <c r="N10" s="290"/>
      <c r="O10" s="291"/>
      <c r="P10" s="312" t="s">
        <v>135</v>
      </c>
      <c r="Q10" s="290"/>
      <c r="R10" s="291"/>
      <c r="S10" s="86">
        <f>5-(INT(COUNTBLANK(C13:C27))-10)</f>
        <v>0</v>
      </c>
      <c r="T10" s="87"/>
      <c r="U10" s="71"/>
      <c r="V10" s="71"/>
      <c r="W10" s="71"/>
      <c r="X10" s="71"/>
      <c r="Y10" s="71"/>
      <c r="Z10" s="71"/>
      <c r="AA10" s="71"/>
      <c r="AB10" s="71"/>
      <c r="AC10" s="71"/>
      <c r="AD10" s="71"/>
      <c r="AE10" s="71"/>
      <c r="AF10" s="71"/>
      <c r="AG10" s="71"/>
      <c r="AH10" s="71"/>
      <c r="AI10" s="71"/>
    </row>
    <row r="11" spans="1:35" ht="53.25" customHeight="1" x14ac:dyDescent="0.2">
      <c r="A11" s="88"/>
      <c r="B11" s="313" t="s">
        <v>136</v>
      </c>
      <c r="C11" s="288" t="s">
        <v>137</v>
      </c>
      <c r="D11" s="288" t="s">
        <v>138</v>
      </c>
      <c r="E11" s="288" t="s">
        <v>139</v>
      </c>
      <c r="F11" s="288" t="s">
        <v>140</v>
      </c>
      <c r="G11" s="288" t="s">
        <v>141</v>
      </c>
      <c r="H11" s="288" t="s">
        <v>662</v>
      </c>
      <c r="I11" s="288" t="s">
        <v>143</v>
      </c>
      <c r="J11" s="289" t="s">
        <v>144</v>
      </c>
      <c r="K11" s="290"/>
      <c r="L11" s="290"/>
      <c r="M11" s="291"/>
      <c r="N11" s="288" t="s">
        <v>145</v>
      </c>
      <c r="O11" s="288" t="s">
        <v>146</v>
      </c>
      <c r="P11" s="89" t="s">
        <v>147</v>
      </c>
      <c r="Q11" s="89"/>
      <c r="R11" s="288" t="s">
        <v>148</v>
      </c>
      <c r="S11" s="288" t="s">
        <v>149</v>
      </c>
      <c r="T11" s="288" t="s">
        <v>664</v>
      </c>
      <c r="U11" s="6"/>
      <c r="V11" s="6"/>
      <c r="W11" s="327" t="s">
        <v>150</v>
      </c>
      <c r="X11" s="290"/>
      <c r="Y11" s="291"/>
      <c r="Z11" s="90" t="s">
        <v>151</v>
      </c>
      <c r="AA11" s="88"/>
      <c r="AB11" s="88"/>
      <c r="AC11" s="88"/>
      <c r="AD11" s="88"/>
      <c r="AE11" s="88"/>
      <c r="AF11" s="88"/>
      <c r="AG11" s="88"/>
      <c r="AH11" s="88"/>
      <c r="AI11" s="88"/>
    </row>
    <row r="12" spans="1:35" ht="63" customHeight="1" x14ac:dyDescent="0.2">
      <c r="A12" s="88"/>
      <c r="B12" s="286"/>
      <c r="C12" s="286"/>
      <c r="D12" s="286"/>
      <c r="E12" s="286"/>
      <c r="F12" s="286"/>
      <c r="G12" s="286"/>
      <c r="H12" s="286"/>
      <c r="I12" s="286"/>
      <c r="J12" s="292" t="s">
        <v>663</v>
      </c>
      <c r="K12" s="290"/>
      <c r="L12" s="290"/>
      <c r="M12" s="291"/>
      <c r="N12" s="286"/>
      <c r="O12" s="286"/>
      <c r="P12" s="91" t="s">
        <v>37</v>
      </c>
      <c r="Q12" s="91" t="s">
        <v>152</v>
      </c>
      <c r="R12" s="286"/>
      <c r="S12" s="286"/>
      <c r="T12" s="286"/>
      <c r="U12" s="6"/>
      <c r="V12" s="6"/>
      <c r="W12" s="92">
        <v>1</v>
      </c>
      <c r="X12" s="93" t="str">
        <f t="shared" ref="X12:X41" si="0">IFERROR(VLOOKUP(W12,LISTA_OFERENTES,2,FALSE)," ")</f>
        <v>LUIS ENRIQUE OYOLA QUINTERO</v>
      </c>
      <c r="Y12" s="94" t="str">
        <f t="shared" ref="Y12:Y41" ca="1" si="1">VLOOKUP(X12,BANDERA,2,FALSE)</f>
        <v>NO CUMPLE</v>
      </c>
      <c r="Z12" s="95" t="str">
        <f t="shared" ref="Z12:Z41" ca="1" si="2">IF(Y12="CUMPLE","H","NH")</f>
        <v>NH</v>
      </c>
      <c r="AA12" s="88"/>
      <c r="AB12" s="88"/>
      <c r="AC12" s="88"/>
      <c r="AD12" s="93" t="str">
        <f t="shared" ref="AD12:AD41" si="3">X12</f>
        <v>LUIS ENRIQUE OYOLA QUINTERO</v>
      </c>
      <c r="AE12" s="96" t="str">
        <f t="shared" ref="AE12:AE41" ca="1" si="4">INDIRECT("T"&amp;AH12)</f>
        <v>NO CUMPLE</v>
      </c>
      <c r="AF12" s="88"/>
      <c r="AG12" s="95" t="s">
        <v>153</v>
      </c>
      <c r="AH12" s="3">
        <v>28</v>
      </c>
      <c r="AI12" s="97"/>
    </row>
    <row r="13" spans="1:35" ht="24.75" customHeight="1" x14ac:dyDescent="0.25">
      <c r="A13" s="98"/>
      <c r="B13" s="297">
        <v>1</v>
      </c>
      <c r="C13" s="287"/>
      <c r="D13" s="287"/>
      <c r="E13" s="287"/>
      <c r="F13" s="287"/>
      <c r="G13" s="303"/>
      <c r="H13" s="300"/>
      <c r="I13" s="302"/>
      <c r="J13" s="99"/>
      <c r="K13" s="3">
        <v>721015</v>
      </c>
      <c r="L13" s="99"/>
      <c r="M13" s="3">
        <v>721214</v>
      </c>
      <c r="N13" s="293"/>
      <c r="O13" s="293"/>
      <c r="P13" s="287"/>
      <c r="Q13" s="295"/>
      <c r="R13" s="295"/>
      <c r="S13" s="304">
        <f>IF(COUNTIF(J13:M15,"CUMPLE")&gt;=1,(G13*I13),0)* (IF(N13="PRESENTÓ CERTIFICADO",1,0))* (IF(O13="ACORDE A ITEM 5.2.1 (T.R.)",1,0) )* ( IF(OR(Q13="SIN OBSERVACIÓN", Q13="REQUERIMIENTOS SUBSANADOS"),1,0)) *(IF(OR(R13="NINGUNO", R13="CUMPLEN CON LO SOLICITADO"),1,0))</f>
        <v>0</v>
      </c>
      <c r="T13" s="305" t="s">
        <v>154</v>
      </c>
      <c r="U13" s="100"/>
      <c r="V13" s="100"/>
      <c r="W13" s="92">
        <v>2</v>
      </c>
      <c r="X13" s="93" t="str">
        <f t="shared" si="0"/>
        <v>PERAZZA S.A.S.</v>
      </c>
      <c r="Y13" s="94" t="str">
        <f t="shared" ca="1" si="1"/>
        <v>NO CUMPLE</v>
      </c>
      <c r="Z13" s="95" t="str">
        <f t="shared" ca="1" si="2"/>
        <v>NH</v>
      </c>
      <c r="AA13" s="100"/>
      <c r="AB13" s="100"/>
      <c r="AC13" s="100"/>
      <c r="AD13" s="93" t="str">
        <f t="shared" si="3"/>
        <v>PERAZZA S.A.S.</v>
      </c>
      <c r="AE13" s="96" t="str">
        <f t="shared" ca="1" si="4"/>
        <v>NO CUMPLE</v>
      </c>
      <c r="AF13" s="101"/>
      <c r="AG13" s="95" t="s">
        <v>153</v>
      </c>
      <c r="AH13" s="3">
        <f t="shared" ref="AH13:AH41" si="5">AH12+AI$13</f>
        <v>50</v>
      </c>
      <c r="AI13" s="306">
        <v>22</v>
      </c>
    </row>
    <row r="14" spans="1:35" ht="24.75" customHeight="1" x14ac:dyDescent="0.25">
      <c r="A14" s="98"/>
      <c r="B14" s="285"/>
      <c r="C14" s="285"/>
      <c r="D14" s="285"/>
      <c r="E14" s="285"/>
      <c r="F14" s="285"/>
      <c r="G14" s="285"/>
      <c r="H14" s="285"/>
      <c r="I14" s="285"/>
      <c r="J14" s="99"/>
      <c r="K14" s="3">
        <v>721029</v>
      </c>
      <c r="L14" s="99"/>
      <c r="M14" s="3">
        <v>261216</v>
      </c>
      <c r="N14" s="285"/>
      <c r="O14" s="285"/>
      <c r="P14" s="285"/>
      <c r="Q14" s="285"/>
      <c r="R14" s="285"/>
      <c r="S14" s="285"/>
      <c r="T14" s="285"/>
      <c r="U14" s="100"/>
      <c r="V14" s="100"/>
      <c r="W14" s="92">
        <v>3</v>
      </c>
      <c r="X14" s="93" t="str">
        <f t="shared" si="0"/>
        <v>DISTRIBUCIONES EN ELECTRICIDAD Y COMUNICACIONES SAS</v>
      </c>
      <c r="Y14" s="94" t="str">
        <f t="shared" ca="1" si="1"/>
        <v>CUMPLE</v>
      </c>
      <c r="Z14" s="95" t="str">
        <f t="shared" ca="1" si="2"/>
        <v>H</v>
      </c>
      <c r="AA14" s="100"/>
      <c r="AB14" s="100"/>
      <c r="AC14" s="100"/>
      <c r="AD14" s="93" t="str">
        <f t="shared" si="3"/>
        <v>DISTRIBUCIONES EN ELECTRICIDAD Y COMUNICACIONES SAS</v>
      </c>
      <c r="AE14" s="96" t="str">
        <f t="shared" ca="1" si="4"/>
        <v>CUMPLE</v>
      </c>
      <c r="AF14" s="101"/>
      <c r="AG14" s="95" t="s">
        <v>153</v>
      </c>
      <c r="AH14" s="3">
        <f t="shared" si="5"/>
        <v>72</v>
      </c>
      <c r="AI14" s="307"/>
    </row>
    <row r="15" spans="1:35" ht="24.75" customHeight="1" x14ac:dyDescent="0.25">
      <c r="A15" s="98"/>
      <c r="B15" s="286"/>
      <c r="C15" s="286"/>
      <c r="D15" s="286"/>
      <c r="E15" s="286"/>
      <c r="F15" s="286"/>
      <c r="G15" s="286"/>
      <c r="H15" s="286"/>
      <c r="I15" s="286"/>
      <c r="J15" s="99"/>
      <c r="K15" s="3">
        <v>721033</v>
      </c>
      <c r="L15" s="99"/>
      <c r="M15" s="3"/>
      <c r="N15" s="286"/>
      <c r="O15" s="286"/>
      <c r="P15" s="286"/>
      <c r="Q15" s="286"/>
      <c r="R15" s="286"/>
      <c r="S15" s="286"/>
      <c r="T15" s="285"/>
      <c r="U15" s="100"/>
      <c r="V15" s="100"/>
      <c r="W15" s="92">
        <v>4</v>
      </c>
      <c r="X15" s="93" t="str">
        <f t="shared" si="0"/>
        <v>JORGE FERNANDO PRIETO MUÑOZ</v>
      </c>
      <c r="Y15" s="94" t="str">
        <f t="shared" ca="1" si="1"/>
        <v>CUMPLE</v>
      </c>
      <c r="Z15" s="95" t="str">
        <f t="shared" ca="1" si="2"/>
        <v>H</v>
      </c>
      <c r="AA15" s="100"/>
      <c r="AB15" s="100"/>
      <c r="AC15" s="100"/>
      <c r="AD15" s="93" t="str">
        <f t="shared" si="3"/>
        <v>JORGE FERNANDO PRIETO MUÑOZ</v>
      </c>
      <c r="AE15" s="96" t="str">
        <f t="shared" ca="1" si="4"/>
        <v>CUMPLE</v>
      </c>
      <c r="AF15" s="101"/>
      <c r="AG15" s="95" t="s">
        <v>153</v>
      </c>
      <c r="AH15" s="3">
        <f t="shared" si="5"/>
        <v>94</v>
      </c>
      <c r="AI15" s="307"/>
    </row>
    <row r="16" spans="1:35" ht="24.75" customHeight="1" x14ac:dyDescent="0.25">
      <c r="A16" s="98"/>
      <c r="B16" s="297">
        <v>2</v>
      </c>
      <c r="C16" s="298"/>
      <c r="D16" s="298"/>
      <c r="E16" s="298"/>
      <c r="F16" s="298"/>
      <c r="G16" s="299"/>
      <c r="H16" s="300"/>
      <c r="I16" s="296"/>
      <c r="J16" s="99"/>
      <c r="K16" s="3">
        <v>721015</v>
      </c>
      <c r="L16" s="99"/>
      <c r="M16" s="3">
        <v>721214</v>
      </c>
      <c r="N16" s="293"/>
      <c r="O16" s="293"/>
      <c r="P16" s="294"/>
      <c r="Q16" s="301"/>
      <c r="R16" s="301"/>
      <c r="S16" s="304">
        <f>IF(COUNTIF(J16:M18,"CUMPLE")&gt;=1,(G16*I16),0)* (IF(N16="PRESENTÓ CERTIFICADO",1,0))* (IF(O16="ACORDE A ITEM 5.2.1 (T.R.)",1,0) )* ( IF(OR(Q16="SIN OBSERVACIÓN", Q16="REQUERIMIENTOS SUBSANADOS"),1,0)) *(IF(OR(R16="NINGUNO", R16="CUMPLEN CON LO SOLICITADO"),1,0))</f>
        <v>0</v>
      </c>
      <c r="T16" s="285"/>
      <c r="U16" s="100"/>
      <c r="V16" s="100"/>
      <c r="W16" s="92">
        <v>5</v>
      </c>
      <c r="X16" s="93" t="str">
        <f t="shared" si="0"/>
        <v>CONSTRUVALORES S.A.S.</v>
      </c>
      <c r="Y16" s="94" t="str">
        <f t="shared" ca="1" si="1"/>
        <v>CUMPLE</v>
      </c>
      <c r="Z16" s="95" t="str">
        <f t="shared" ca="1" si="2"/>
        <v>H</v>
      </c>
      <c r="AA16" s="100"/>
      <c r="AB16" s="100"/>
      <c r="AC16" s="100"/>
      <c r="AD16" s="93" t="str">
        <f t="shared" si="3"/>
        <v>CONSTRUVALORES S.A.S.</v>
      </c>
      <c r="AE16" s="96" t="str">
        <f t="shared" ca="1" si="4"/>
        <v>CUMPLE</v>
      </c>
      <c r="AF16" s="101"/>
      <c r="AG16" s="95" t="s">
        <v>153</v>
      </c>
      <c r="AH16" s="3">
        <f t="shared" si="5"/>
        <v>116</v>
      </c>
      <c r="AI16" s="307"/>
    </row>
    <row r="17" spans="1:35" ht="24.75" customHeight="1" x14ac:dyDescent="0.25">
      <c r="A17" s="98"/>
      <c r="B17" s="285"/>
      <c r="C17" s="285"/>
      <c r="D17" s="285"/>
      <c r="E17" s="285"/>
      <c r="F17" s="285"/>
      <c r="G17" s="285"/>
      <c r="H17" s="285"/>
      <c r="I17" s="285"/>
      <c r="J17" s="99"/>
      <c r="K17" s="3">
        <v>721029</v>
      </c>
      <c r="L17" s="99"/>
      <c r="M17" s="3">
        <v>261216</v>
      </c>
      <c r="N17" s="285"/>
      <c r="O17" s="285"/>
      <c r="P17" s="285"/>
      <c r="Q17" s="285"/>
      <c r="R17" s="285"/>
      <c r="S17" s="285"/>
      <c r="T17" s="285"/>
      <c r="U17" s="100"/>
      <c r="V17" s="100"/>
      <c r="W17" s="92">
        <v>6</v>
      </c>
      <c r="X17" s="93" t="str">
        <f t="shared" si="0"/>
        <v>INGAP S.A.S.</v>
      </c>
      <c r="Y17" s="94" t="str">
        <f t="shared" ca="1" si="1"/>
        <v>CUMPLE</v>
      </c>
      <c r="Z17" s="95" t="str">
        <f t="shared" ca="1" si="2"/>
        <v>H</v>
      </c>
      <c r="AA17" s="100"/>
      <c r="AB17" s="100"/>
      <c r="AC17" s="100"/>
      <c r="AD17" s="93" t="str">
        <f t="shared" si="3"/>
        <v>INGAP S.A.S.</v>
      </c>
      <c r="AE17" s="96" t="str">
        <f t="shared" ca="1" si="4"/>
        <v>CUMPLE</v>
      </c>
      <c r="AF17" s="101"/>
      <c r="AG17" s="95" t="s">
        <v>153</v>
      </c>
      <c r="AH17" s="3">
        <f t="shared" si="5"/>
        <v>138</v>
      </c>
      <c r="AI17" s="307"/>
    </row>
    <row r="18" spans="1:35" ht="24.75" customHeight="1" x14ac:dyDescent="0.25">
      <c r="A18" s="98"/>
      <c r="B18" s="286"/>
      <c r="C18" s="286"/>
      <c r="D18" s="286"/>
      <c r="E18" s="286"/>
      <c r="F18" s="286"/>
      <c r="G18" s="286"/>
      <c r="H18" s="286"/>
      <c r="I18" s="286"/>
      <c r="J18" s="99"/>
      <c r="K18" s="3">
        <v>721033</v>
      </c>
      <c r="L18" s="99"/>
      <c r="M18" s="3"/>
      <c r="N18" s="286"/>
      <c r="O18" s="286"/>
      <c r="P18" s="286"/>
      <c r="Q18" s="286"/>
      <c r="R18" s="286"/>
      <c r="S18" s="286"/>
      <c r="T18" s="285"/>
      <c r="U18" s="100"/>
      <c r="V18" s="100"/>
      <c r="W18" s="92">
        <v>7</v>
      </c>
      <c r="X18" s="93" t="str">
        <f t="shared" si="0"/>
        <v>INVERSIONES FERNANDO IRAL</v>
      </c>
      <c r="Y18" s="94" t="str">
        <f t="shared" ca="1" si="1"/>
        <v>CUMPLE</v>
      </c>
      <c r="Z18" s="95" t="str">
        <f t="shared" ca="1" si="2"/>
        <v>H</v>
      </c>
      <c r="AA18" s="100"/>
      <c r="AB18" s="100"/>
      <c r="AC18" s="100"/>
      <c r="AD18" s="93" t="str">
        <f t="shared" si="3"/>
        <v>INVERSIONES FERNANDO IRAL</v>
      </c>
      <c r="AE18" s="96" t="str">
        <f t="shared" ca="1" si="4"/>
        <v>CUMPLE</v>
      </c>
      <c r="AF18" s="102"/>
      <c r="AG18" s="95" t="s">
        <v>153</v>
      </c>
      <c r="AH18" s="3">
        <f t="shared" si="5"/>
        <v>160</v>
      </c>
      <c r="AI18" s="307"/>
    </row>
    <row r="19" spans="1:35" ht="24.75" customHeight="1" x14ac:dyDescent="0.25">
      <c r="A19" s="98"/>
      <c r="B19" s="297">
        <v>3</v>
      </c>
      <c r="C19" s="287"/>
      <c r="D19" s="287"/>
      <c r="E19" s="287"/>
      <c r="F19" s="287"/>
      <c r="G19" s="303"/>
      <c r="H19" s="300"/>
      <c r="I19" s="302"/>
      <c r="J19" s="99"/>
      <c r="K19" s="3">
        <v>721015</v>
      </c>
      <c r="L19" s="99"/>
      <c r="M19" s="3">
        <v>721214</v>
      </c>
      <c r="N19" s="293"/>
      <c r="O19" s="293"/>
      <c r="P19" s="287"/>
      <c r="Q19" s="301"/>
      <c r="R19" s="301"/>
      <c r="S19" s="304">
        <f>IF(COUNTIF(J19:M21,"CUMPLE")&gt;=1,(G19*I19),0)* (IF(N19="PRESENTÓ CERTIFICADO",1,0))* (IF(O19="ACORDE A ITEM 5.2.1 (T.R.)",1,0) )* ( IF(OR(Q19="SIN OBSERVACIÓN", Q19="REQUERIMIENTOS SUBSANADOS"),1,0)) *(IF(OR(R19="NINGUNO", R19="CUMPLEN CON LO SOLICITADO"),1,0))</f>
        <v>0</v>
      </c>
      <c r="T19" s="285"/>
      <c r="U19" s="100"/>
      <c r="V19" s="100"/>
      <c r="W19" s="92">
        <v>8</v>
      </c>
      <c r="X19" s="93" t="str">
        <f t="shared" si="0"/>
        <v>ELECTROINGENIERIAS UPEGUI S.A.S.</v>
      </c>
      <c r="Y19" s="94" t="str">
        <f t="shared" ca="1" si="1"/>
        <v>CUMPLE</v>
      </c>
      <c r="Z19" s="95" t="str">
        <f t="shared" ca="1" si="2"/>
        <v>H</v>
      </c>
      <c r="AA19" s="100"/>
      <c r="AB19" s="100"/>
      <c r="AC19" s="100"/>
      <c r="AD19" s="93" t="str">
        <f t="shared" si="3"/>
        <v>ELECTROINGENIERIAS UPEGUI S.A.S.</v>
      </c>
      <c r="AE19" s="96" t="str">
        <f t="shared" ca="1" si="4"/>
        <v>CUMPLE</v>
      </c>
      <c r="AF19" s="102"/>
      <c r="AG19" s="95" t="s">
        <v>153</v>
      </c>
      <c r="AH19" s="3">
        <f t="shared" si="5"/>
        <v>182</v>
      </c>
      <c r="AI19" s="307"/>
    </row>
    <row r="20" spans="1:35" ht="24.75" customHeight="1" x14ac:dyDescent="0.25">
      <c r="A20" s="98"/>
      <c r="B20" s="285"/>
      <c r="C20" s="285"/>
      <c r="D20" s="285"/>
      <c r="E20" s="285"/>
      <c r="F20" s="285"/>
      <c r="G20" s="285"/>
      <c r="H20" s="285"/>
      <c r="I20" s="285"/>
      <c r="J20" s="99"/>
      <c r="K20" s="3">
        <v>721029</v>
      </c>
      <c r="L20" s="99"/>
      <c r="M20" s="3">
        <v>261216</v>
      </c>
      <c r="N20" s="285"/>
      <c r="O20" s="285"/>
      <c r="P20" s="285"/>
      <c r="Q20" s="285"/>
      <c r="R20" s="285"/>
      <c r="S20" s="285"/>
      <c r="T20" s="285"/>
      <c r="U20" s="100"/>
      <c r="V20" s="100"/>
      <c r="W20" s="92">
        <v>9</v>
      </c>
      <c r="X20" s="93" t="str">
        <f t="shared" si="0"/>
        <v>OMAIRA RIAÑO MOLANO</v>
      </c>
      <c r="Y20" s="94" t="str">
        <f t="shared" ca="1" si="1"/>
        <v>CUMPLE</v>
      </c>
      <c r="Z20" s="95" t="str">
        <f t="shared" ca="1" si="2"/>
        <v>H</v>
      </c>
      <c r="AA20" s="100"/>
      <c r="AB20" s="100"/>
      <c r="AC20" s="100"/>
      <c r="AD20" s="93" t="str">
        <f t="shared" si="3"/>
        <v>OMAIRA RIAÑO MOLANO</v>
      </c>
      <c r="AE20" s="96" t="str">
        <f t="shared" ca="1" si="4"/>
        <v>CUMPLE</v>
      </c>
      <c r="AF20" s="102"/>
      <c r="AG20" s="95" t="s">
        <v>153</v>
      </c>
      <c r="AH20" s="3">
        <f t="shared" si="5"/>
        <v>204</v>
      </c>
      <c r="AI20" s="307"/>
    </row>
    <row r="21" spans="1:35" ht="24.75" customHeight="1" x14ac:dyDescent="0.25">
      <c r="A21" s="98"/>
      <c r="B21" s="286"/>
      <c r="C21" s="286"/>
      <c r="D21" s="286"/>
      <c r="E21" s="286"/>
      <c r="F21" s="286"/>
      <c r="G21" s="286"/>
      <c r="H21" s="286"/>
      <c r="I21" s="286"/>
      <c r="J21" s="99"/>
      <c r="K21" s="3">
        <v>721033</v>
      </c>
      <c r="L21" s="99"/>
      <c r="M21" s="3"/>
      <c r="N21" s="286"/>
      <c r="O21" s="286"/>
      <c r="P21" s="286"/>
      <c r="Q21" s="286"/>
      <c r="R21" s="286"/>
      <c r="S21" s="286"/>
      <c r="T21" s="285"/>
      <c r="U21" s="100"/>
      <c r="V21" s="100"/>
      <c r="W21" s="92">
        <v>10</v>
      </c>
      <c r="X21" s="93" t="str">
        <f t="shared" si="0"/>
        <v>KA S.A.</v>
      </c>
      <c r="Y21" s="94" t="str">
        <f t="shared" ca="1" si="1"/>
        <v>CUMPLE</v>
      </c>
      <c r="Z21" s="95" t="str">
        <f t="shared" ca="1" si="2"/>
        <v>H</v>
      </c>
      <c r="AA21" s="100"/>
      <c r="AB21" s="100"/>
      <c r="AC21" s="100"/>
      <c r="AD21" s="93" t="str">
        <f t="shared" si="3"/>
        <v>KA S.A.</v>
      </c>
      <c r="AE21" s="96" t="str">
        <f t="shared" ca="1" si="4"/>
        <v>CUMPLE</v>
      </c>
      <c r="AF21" s="102"/>
      <c r="AG21" s="95" t="s">
        <v>153</v>
      </c>
      <c r="AH21" s="3">
        <f t="shared" si="5"/>
        <v>226</v>
      </c>
      <c r="AI21" s="307"/>
    </row>
    <row r="22" spans="1:35" ht="24.75" customHeight="1" x14ac:dyDescent="0.25">
      <c r="A22" s="98"/>
      <c r="B22" s="297">
        <v>4</v>
      </c>
      <c r="C22" s="298"/>
      <c r="D22" s="298"/>
      <c r="E22" s="298"/>
      <c r="F22" s="298"/>
      <c r="G22" s="299"/>
      <c r="H22" s="300"/>
      <c r="I22" s="296"/>
      <c r="J22" s="99"/>
      <c r="K22" s="3">
        <v>721015</v>
      </c>
      <c r="L22" s="99"/>
      <c r="M22" s="3">
        <v>721214</v>
      </c>
      <c r="N22" s="293"/>
      <c r="O22" s="293"/>
      <c r="P22" s="294"/>
      <c r="Q22" s="301"/>
      <c r="R22" s="301"/>
      <c r="S22" s="304">
        <f>IF(COUNTIF(J22:M24,"CUMPLE")&gt;=1,(G22*I22),0)* (IF(N22="PRESENTÓ CERTIFICADO",1,0))* (IF(O22="ACORDE A ITEM 5.2.1 (T.R.)",1,0) )* ( IF(OR(Q22="SIN OBSERVACIÓN", Q22="REQUERIMIENTOS SUBSANADOS"),1,0)) *(IF(OR(R22="NINGUNO", R22="CUMPLEN CON LO SOLICITADO"),1,0))</f>
        <v>0</v>
      </c>
      <c r="T22" s="285"/>
      <c r="U22" s="100"/>
      <c r="V22" s="100"/>
      <c r="W22" s="92">
        <v>11</v>
      </c>
      <c r="X22" s="93" t="str">
        <f t="shared" si="0"/>
        <v>OSCAR ADOLFO DIEZ YEPES</v>
      </c>
      <c r="Y22" s="94" t="str">
        <f t="shared" ca="1" si="1"/>
        <v>CUMPLE</v>
      </c>
      <c r="Z22" s="95" t="str">
        <f t="shared" ca="1" si="2"/>
        <v>H</v>
      </c>
      <c r="AA22" s="100"/>
      <c r="AB22" s="100"/>
      <c r="AC22" s="100"/>
      <c r="AD22" s="93" t="str">
        <f t="shared" si="3"/>
        <v>OSCAR ADOLFO DIEZ YEPES</v>
      </c>
      <c r="AE22" s="96" t="str">
        <f t="shared" ca="1" si="4"/>
        <v>CUMPLE</v>
      </c>
      <c r="AF22" s="102"/>
      <c r="AG22" s="95" t="s">
        <v>153</v>
      </c>
      <c r="AH22" s="3">
        <f t="shared" si="5"/>
        <v>248</v>
      </c>
      <c r="AI22" s="307"/>
    </row>
    <row r="23" spans="1:35" ht="24.75" customHeight="1" x14ac:dyDescent="0.25">
      <c r="A23" s="98"/>
      <c r="B23" s="285"/>
      <c r="C23" s="285"/>
      <c r="D23" s="285"/>
      <c r="E23" s="285"/>
      <c r="F23" s="285"/>
      <c r="G23" s="285"/>
      <c r="H23" s="285"/>
      <c r="I23" s="285"/>
      <c r="J23" s="99"/>
      <c r="K23" s="3">
        <v>721029</v>
      </c>
      <c r="L23" s="99"/>
      <c r="M23" s="3">
        <v>261216</v>
      </c>
      <c r="N23" s="285"/>
      <c r="O23" s="285"/>
      <c r="P23" s="285"/>
      <c r="Q23" s="285"/>
      <c r="R23" s="285"/>
      <c r="S23" s="285"/>
      <c r="T23" s="285"/>
      <c r="U23" s="100"/>
      <c r="V23" s="100"/>
      <c r="W23" s="92">
        <v>12</v>
      </c>
      <c r="X23" s="93" t="str">
        <f t="shared" si="0"/>
        <v>ANDRES ENRIQUE VASQUEZ GAVIRIA</v>
      </c>
      <c r="Y23" s="94" t="str">
        <f t="shared" ca="1" si="1"/>
        <v>CUMPLE</v>
      </c>
      <c r="Z23" s="95" t="str">
        <f t="shared" ca="1" si="2"/>
        <v>H</v>
      </c>
      <c r="AA23" s="100"/>
      <c r="AB23" s="100"/>
      <c r="AC23" s="100"/>
      <c r="AD23" s="93" t="str">
        <f t="shared" si="3"/>
        <v>ANDRES ENRIQUE VASQUEZ GAVIRIA</v>
      </c>
      <c r="AE23" s="96" t="str">
        <f t="shared" ca="1" si="4"/>
        <v>CUMPLE</v>
      </c>
      <c r="AF23" s="102"/>
      <c r="AG23" s="95" t="s">
        <v>153</v>
      </c>
      <c r="AH23" s="3">
        <f t="shared" si="5"/>
        <v>270</v>
      </c>
      <c r="AI23" s="307"/>
    </row>
    <row r="24" spans="1:35" ht="24.75" customHeight="1" x14ac:dyDescent="0.25">
      <c r="A24" s="98"/>
      <c r="B24" s="286"/>
      <c r="C24" s="286"/>
      <c r="D24" s="286"/>
      <c r="E24" s="286"/>
      <c r="F24" s="286"/>
      <c r="G24" s="286"/>
      <c r="H24" s="286"/>
      <c r="I24" s="286"/>
      <c r="J24" s="99"/>
      <c r="K24" s="3">
        <v>721033</v>
      </c>
      <c r="L24" s="99"/>
      <c r="M24" s="3"/>
      <c r="N24" s="286"/>
      <c r="O24" s="286"/>
      <c r="P24" s="286"/>
      <c r="Q24" s="286"/>
      <c r="R24" s="286"/>
      <c r="S24" s="286"/>
      <c r="T24" s="285"/>
      <c r="U24" s="100"/>
      <c r="V24" s="100"/>
      <c r="W24" s="92">
        <v>13</v>
      </c>
      <c r="X24" s="93" t="str">
        <f t="shared" si="0"/>
        <v>CESAR GIRALDO ATEHORTUA</v>
      </c>
      <c r="Y24" s="94" t="str">
        <f t="shared" ca="1" si="1"/>
        <v>CUMPLE</v>
      </c>
      <c r="Z24" s="95" t="str">
        <f t="shared" ca="1" si="2"/>
        <v>H</v>
      </c>
      <c r="AA24" s="100"/>
      <c r="AB24" s="100"/>
      <c r="AC24" s="100"/>
      <c r="AD24" s="93" t="str">
        <f t="shared" si="3"/>
        <v>CESAR GIRALDO ATEHORTUA</v>
      </c>
      <c r="AE24" s="96" t="str">
        <f t="shared" ca="1" si="4"/>
        <v>CUMPLE</v>
      </c>
      <c r="AF24" s="102"/>
      <c r="AG24" s="95" t="s">
        <v>153</v>
      </c>
      <c r="AH24" s="3">
        <f t="shared" si="5"/>
        <v>292</v>
      </c>
      <c r="AI24" s="307"/>
    </row>
    <row r="25" spans="1:35" ht="24.75" customHeight="1" x14ac:dyDescent="0.25">
      <c r="A25" s="98"/>
      <c r="B25" s="297">
        <v>5</v>
      </c>
      <c r="C25" s="287"/>
      <c r="D25" s="287"/>
      <c r="E25" s="287"/>
      <c r="F25" s="287"/>
      <c r="G25" s="303"/>
      <c r="H25" s="300"/>
      <c r="I25" s="302"/>
      <c r="J25" s="99"/>
      <c r="K25" s="3">
        <v>721015</v>
      </c>
      <c r="L25" s="99"/>
      <c r="M25" s="3">
        <v>721214</v>
      </c>
      <c r="N25" s="293"/>
      <c r="O25" s="293"/>
      <c r="P25" s="287"/>
      <c r="Q25" s="295"/>
      <c r="R25" s="295"/>
      <c r="S25" s="304">
        <f>IF(COUNTIF(J25:M27,"CUMPLE")&gt;=1,(G25*I25),0)* (IF(N25="PRESENTÓ CERTIFICADO",1,0))* (IF(O25="ACORDE A ITEM 5.2.1 (T.R.)",1,0) )* ( IF(OR(Q25="SIN OBSERVACIÓN", Q25="REQUERIMIENTOS SUBSANADOS"),1,0)) *(IF(OR(R25="NINGUNO", R25="CUMPLEN CON LO SOLICITADO"),1,0))</f>
        <v>0</v>
      </c>
      <c r="T25" s="285"/>
      <c r="U25" s="100"/>
      <c r="V25" s="100"/>
      <c r="W25" s="92">
        <v>14</v>
      </c>
      <c r="X25" s="93" t="str">
        <f t="shared" si="0"/>
        <v>ACEROS Y CONCRETOS S.A.S.</v>
      </c>
      <c r="Y25" s="94" t="str">
        <f t="shared" ca="1" si="1"/>
        <v>CUMPLE</v>
      </c>
      <c r="Z25" s="95" t="str">
        <f t="shared" ca="1" si="2"/>
        <v>H</v>
      </c>
      <c r="AA25" s="100"/>
      <c r="AB25" s="100"/>
      <c r="AC25" s="100"/>
      <c r="AD25" s="93" t="str">
        <f t="shared" si="3"/>
        <v>ACEROS Y CONCRETOS S.A.S.</v>
      </c>
      <c r="AE25" s="96" t="str">
        <f t="shared" ca="1" si="4"/>
        <v>CUMPLE</v>
      </c>
      <c r="AF25" s="102"/>
      <c r="AG25" s="95" t="s">
        <v>153</v>
      </c>
      <c r="AH25" s="3">
        <f t="shared" si="5"/>
        <v>314</v>
      </c>
      <c r="AI25" s="307"/>
    </row>
    <row r="26" spans="1:35" ht="24.75" customHeight="1" x14ac:dyDescent="0.25">
      <c r="A26" s="98"/>
      <c r="B26" s="285"/>
      <c r="C26" s="285"/>
      <c r="D26" s="285"/>
      <c r="E26" s="285"/>
      <c r="F26" s="285"/>
      <c r="G26" s="285"/>
      <c r="H26" s="285"/>
      <c r="I26" s="285"/>
      <c r="J26" s="99"/>
      <c r="K26" s="3">
        <v>721029</v>
      </c>
      <c r="L26" s="99"/>
      <c r="M26" s="3">
        <v>261216</v>
      </c>
      <c r="N26" s="285"/>
      <c r="O26" s="285"/>
      <c r="P26" s="285"/>
      <c r="Q26" s="285"/>
      <c r="R26" s="285"/>
      <c r="S26" s="285"/>
      <c r="T26" s="285"/>
      <c r="U26" s="100"/>
      <c r="V26" s="100"/>
      <c r="W26" s="92">
        <v>15</v>
      </c>
      <c r="X26" s="93" t="str">
        <f t="shared" si="0"/>
        <v>INGENEC S.A.S.</v>
      </c>
      <c r="Y26" s="94" t="str">
        <f t="shared" ca="1" si="1"/>
        <v>CUMPLE</v>
      </c>
      <c r="Z26" s="95" t="str">
        <f t="shared" ca="1" si="2"/>
        <v>H</v>
      </c>
      <c r="AA26" s="100"/>
      <c r="AB26" s="100"/>
      <c r="AC26" s="100"/>
      <c r="AD26" s="93" t="str">
        <f t="shared" si="3"/>
        <v>INGENEC S.A.S.</v>
      </c>
      <c r="AE26" s="96" t="str">
        <f t="shared" ca="1" si="4"/>
        <v>CUMPLE</v>
      </c>
      <c r="AF26" s="102"/>
      <c r="AG26" s="95" t="s">
        <v>153</v>
      </c>
      <c r="AH26" s="3">
        <f t="shared" si="5"/>
        <v>336</v>
      </c>
      <c r="AI26" s="307"/>
    </row>
    <row r="27" spans="1:35" ht="24.75" customHeight="1" x14ac:dyDescent="0.2">
      <c r="A27" s="98"/>
      <c r="B27" s="286"/>
      <c r="C27" s="286"/>
      <c r="D27" s="286"/>
      <c r="E27" s="286"/>
      <c r="F27" s="286"/>
      <c r="G27" s="286"/>
      <c r="H27" s="286"/>
      <c r="I27" s="286"/>
      <c r="J27" s="99"/>
      <c r="K27" s="3">
        <v>721033</v>
      </c>
      <c r="L27" s="99"/>
      <c r="M27" s="3"/>
      <c r="N27" s="286"/>
      <c r="O27" s="286"/>
      <c r="P27" s="286"/>
      <c r="Q27" s="286"/>
      <c r="R27" s="286"/>
      <c r="S27" s="286"/>
      <c r="T27" s="286"/>
      <c r="U27" s="100"/>
      <c r="V27" s="100"/>
      <c r="W27" s="92">
        <v>16</v>
      </c>
      <c r="X27" s="93" t="str">
        <f t="shared" si="0"/>
        <v>ENECON SOCIEDAD POR ACCIONES SIMPLIFICADA</v>
      </c>
      <c r="Y27" s="94" t="str">
        <f t="shared" ca="1" si="1"/>
        <v>CUMPLE</v>
      </c>
      <c r="Z27" s="95" t="str">
        <f t="shared" ca="1" si="2"/>
        <v>H</v>
      </c>
      <c r="AA27" s="100"/>
      <c r="AB27" s="100"/>
      <c r="AC27" s="100"/>
      <c r="AD27" s="93" t="str">
        <f t="shared" si="3"/>
        <v>ENECON SOCIEDAD POR ACCIONES SIMPLIFICADA</v>
      </c>
      <c r="AE27" s="96" t="str">
        <f t="shared" ca="1" si="4"/>
        <v>CUMPLE</v>
      </c>
      <c r="AF27" s="100"/>
      <c r="AG27" s="95" t="s">
        <v>153</v>
      </c>
      <c r="AH27" s="3">
        <f t="shared" si="5"/>
        <v>358</v>
      </c>
      <c r="AI27" s="307"/>
    </row>
    <row r="28" spans="1:35" ht="24.75" customHeight="1" x14ac:dyDescent="0.2">
      <c r="A28" s="87"/>
      <c r="B28" s="314" t="str">
        <f>IF(S29=" "," ",IF(S29&gt;=$H$6,"CUMPLE CON LA EXPERIENCIA REQUERIDA","NO CUMPLE CON LA EXPERIENCIA REQUERIDA"))</f>
        <v>NO CUMPLE CON LA EXPERIENCIA REQUERIDA</v>
      </c>
      <c r="C28" s="315"/>
      <c r="D28" s="315"/>
      <c r="E28" s="315"/>
      <c r="F28" s="315"/>
      <c r="G28" s="315"/>
      <c r="H28" s="315"/>
      <c r="I28" s="315"/>
      <c r="J28" s="315"/>
      <c r="K28" s="315"/>
      <c r="L28" s="315"/>
      <c r="M28" s="315"/>
      <c r="N28" s="315"/>
      <c r="O28" s="316"/>
      <c r="P28" s="309" t="s">
        <v>155</v>
      </c>
      <c r="Q28" s="291"/>
      <c r="R28" s="103"/>
      <c r="S28" s="104">
        <f>IF(T13="SI",SUM(S13:S27),0)</f>
        <v>0</v>
      </c>
      <c r="T28" s="308" t="str">
        <f>IF(S29=" "," ",IF(S29&gt;=$H$6,"CUMPLE","NO CUMPLE"))</f>
        <v>NO CUMPLE</v>
      </c>
      <c r="U28" s="87"/>
      <c r="V28" s="87"/>
      <c r="W28" s="92">
        <v>17</v>
      </c>
      <c r="X28" s="93" t="str">
        <f t="shared" si="0"/>
        <v>JOHN JAIRO VÁSQUEZ SUÁREZ</v>
      </c>
      <c r="Y28" s="94" t="str">
        <f t="shared" ca="1" si="1"/>
        <v>CUMPLE</v>
      </c>
      <c r="Z28" s="95" t="str">
        <f t="shared" ca="1" si="2"/>
        <v>H</v>
      </c>
      <c r="AA28" s="100"/>
      <c r="AB28" s="100"/>
      <c r="AC28" s="100"/>
      <c r="AD28" s="93" t="str">
        <f t="shared" si="3"/>
        <v>JOHN JAIRO VÁSQUEZ SUÁREZ</v>
      </c>
      <c r="AE28" s="96" t="str">
        <f t="shared" ca="1" si="4"/>
        <v>CUMPLE</v>
      </c>
      <c r="AF28" s="100"/>
      <c r="AG28" s="95" t="s">
        <v>153</v>
      </c>
      <c r="AH28" s="3">
        <f t="shared" si="5"/>
        <v>380</v>
      </c>
      <c r="AI28" s="307"/>
    </row>
    <row r="29" spans="1:35" ht="24.75" customHeight="1" x14ac:dyDescent="0.2">
      <c r="A29" s="100"/>
      <c r="B29" s="317"/>
      <c r="C29" s="318"/>
      <c r="D29" s="318"/>
      <c r="E29" s="318"/>
      <c r="F29" s="318"/>
      <c r="G29" s="318"/>
      <c r="H29" s="318"/>
      <c r="I29" s="318"/>
      <c r="J29" s="318"/>
      <c r="K29" s="318"/>
      <c r="L29" s="318"/>
      <c r="M29" s="318"/>
      <c r="N29" s="318"/>
      <c r="O29" s="319"/>
      <c r="P29" s="309" t="s">
        <v>156</v>
      </c>
      <c r="Q29" s="291"/>
      <c r="R29" s="103"/>
      <c r="S29" s="105">
        <f>IFERROR((S28/$P$6)," ")</f>
        <v>0</v>
      </c>
      <c r="T29" s="286"/>
      <c r="U29" s="100"/>
      <c r="V29" s="100"/>
      <c r="W29" s="92">
        <v>18</v>
      </c>
      <c r="X29" s="93" t="str">
        <f t="shared" si="0"/>
        <v>GALA URBANA S.A.S.</v>
      </c>
      <c r="Y29" s="94" t="str">
        <f t="shared" ca="1" si="1"/>
        <v>CUMPLE</v>
      </c>
      <c r="Z29" s="95" t="str">
        <f t="shared" ca="1" si="2"/>
        <v>H</v>
      </c>
      <c r="AA29" s="100"/>
      <c r="AB29" s="100"/>
      <c r="AC29" s="100"/>
      <c r="AD29" s="93" t="str">
        <f t="shared" si="3"/>
        <v>GALA URBANA S.A.S.</v>
      </c>
      <c r="AE29" s="96" t="str">
        <f t="shared" ca="1" si="4"/>
        <v>CUMPLE</v>
      </c>
      <c r="AF29" s="100"/>
      <c r="AG29" s="95" t="s">
        <v>153</v>
      </c>
      <c r="AH29" s="3">
        <f t="shared" si="5"/>
        <v>402</v>
      </c>
      <c r="AI29" s="307"/>
    </row>
    <row r="30" spans="1:35" ht="30" customHeight="1" x14ac:dyDescent="0.2">
      <c r="A30" s="100"/>
      <c r="B30" s="100"/>
      <c r="C30" s="100"/>
      <c r="D30" s="100"/>
      <c r="E30" s="100"/>
      <c r="F30" s="100"/>
      <c r="G30" s="100"/>
      <c r="H30" s="100"/>
      <c r="I30" s="100"/>
      <c r="J30" s="100"/>
      <c r="K30" s="100"/>
      <c r="L30" s="100"/>
      <c r="M30" s="100"/>
      <c r="N30" s="100"/>
      <c r="O30" s="100"/>
      <c r="P30" s="100"/>
      <c r="Q30" s="100"/>
      <c r="R30" s="100"/>
      <c r="S30" s="100"/>
      <c r="T30" s="100"/>
      <c r="U30" s="100"/>
      <c r="V30" s="100"/>
      <c r="W30" s="92">
        <v>19</v>
      </c>
      <c r="X30" s="93" t="str">
        <f t="shared" si="0"/>
        <v>ANFER INGENIERIA S.A.S.</v>
      </c>
      <c r="Y30" s="94" t="str">
        <f t="shared" ca="1" si="1"/>
        <v>CUMPLE</v>
      </c>
      <c r="Z30" s="95" t="str">
        <f t="shared" ca="1" si="2"/>
        <v>H</v>
      </c>
      <c r="AA30" s="100"/>
      <c r="AB30" s="100"/>
      <c r="AC30" s="100"/>
      <c r="AD30" s="93" t="str">
        <f t="shared" si="3"/>
        <v>ANFER INGENIERIA S.A.S.</v>
      </c>
      <c r="AE30" s="96" t="str">
        <f t="shared" ca="1" si="4"/>
        <v>CUMPLE</v>
      </c>
      <c r="AF30" s="100"/>
      <c r="AG30" s="95" t="s">
        <v>153</v>
      </c>
      <c r="AH30" s="3">
        <f t="shared" si="5"/>
        <v>424</v>
      </c>
      <c r="AI30" s="307"/>
    </row>
    <row r="31" spans="1:35" ht="30" customHeight="1" x14ac:dyDescent="0.2">
      <c r="A31" s="71"/>
      <c r="B31" s="71"/>
      <c r="C31" s="71"/>
      <c r="D31" s="71"/>
      <c r="E31" s="83"/>
      <c r="F31" s="84"/>
      <c r="G31" s="84"/>
      <c r="H31" s="71"/>
      <c r="I31" s="71"/>
      <c r="J31" s="71"/>
      <c r="K31" s="71"/>
      <c r="L31" s="71"/>
      <c r="M31" s="71"/>
      <c r="N31" s="71"/>
      <c r="O31" s="71"/>
      <c r="P31" s="71"/>
      <c r="Q31" s="71"/>
      <c r="R31" s="71"/>
      <c r="S31" s="71"/>
      <c r="T31" s="71"/>
      <c r="U31" s="71"/>
      <c r="V31" s="71"/>
      <c r="W31" s="92">
        <v>20</v>
      </c>
      <c r="X31" s="93" t="str">
        <f t="shared" si="0"/>
        <v>CORE IP S.A.S.</v>
      </c>
      <c r="Y31" s="94" t="str">
        <f t="shared" ca="1" si="1"/>
        <v>CUMPLE</v>
      </c>
      <c r="Z31" s="95" t="str">
        <f t="shared" ca="1" si="2"/>
        <v>H</v>
      </c>
      <c r="AA31" s="100"/>
      <c r="AB31" s="100"/>
      <c r="AC31" s="100"/>
      <c r="AD31" s="93" t="str">
        <f t="shared" si="3"/>
        <v>CORE IP S.A.S.</v>
      </c>
      <c r="AE31" s="96" t="str">
        <f t="shared" ca="1" si="4"/>
        <v>CUMPLE</v>
      </c>
      <c r="AF31" s="100"/>
      <c r="AG31" s="95" t="s">
        <v>153</v>
      </c>
      <c r="AH31" s="3">
        <f t="shared" si="5"/>
        <v>446</v>
      </c>
      <c r="AI31" s="307"/>
    </row>
    <row r="32" spans="1:35" ht="36" customHeight="1" x14ac:dyDescent="0.2">
      <c r="A32" s="71"/>
      <c r="B32" s="85">
        <v>2</v>
      </c>
      <c r="C32" s="310" t="s">
        <v>157</v>
      </c>
      <c r="D32" s="290"/>
      <c r="E32" s="291"/>
      <c r="F32" s="311" t="str">
        <f>IFERROR(VLOOKUP(B32,LISTA_OFERENTES,2,FALSE)," ")</f>
        <v>PERAZZA S.A.S.</v>
      </c>
      <c r="G32" s="290"/>
      <c r="H32" s="290"/>
      <c r="I32" s="290"/>
      <c r="J32" s="290"/>
      <c r="K32" s="290"/>
      <c r="L32" s="290"/>
      <c r="M32" s="290"/>
      <c r="N32" s="290"/>
      <c r="O32" s="291"/>
      <c r="P32" s="312" t="s">
        <v>135</v>
      </c>
      <c r="Q32" s="290"/>
      <c r="R32" s="291"/>
      <c r="S32" s="86">
        <f>5-(INT(COUNTBLANK(C35:C49))-10)</f>
        <v>0</v>
      </c>
      <c r="T32" s="87"/>
      <c r="U32" s="71"/>
      <c r="V32" s="71"/>
      <c r="W32" s="92">
        <v>21</v>
      </c>
      <c r="X32" s="93" t="str">
        <f t="shared" si="0"/>
        <v>CONSORCIO INTERNACIONAL DE SOLUCIONES INTEGRALES S.A.S.</v>
      </c>
      <c r="Y32" s="94" t="str">
        <f t="shared" ca="1" si="1"/>
        <v>CUMPLE</v>
      </c>
      <c r="Z32" s="95" t="str">
        <f t="shared" ca="1" si="2"/>
        <v>H</v>
      </c>
      <c r="AA32" s="100"/>
      <c r="AB32" s="100"/>
      <c r="AC32" s="100"/>
      <c r="AD32" s="93" t="str">
        <f t="shared" si="3"/>
        <v>CONSORCIO INTERNACIONAL DE SOLUCIONES INTEGRALES S.A.S.</v>
      </c>
      <c r="AE32" s="96" t="str">
        <f t="shared" ca="1" si="4"/>
        <v>CUMPLE</v>
      </c>
      <c r="AF32" s="100"/>
      <c r="AG32" s="95" t="s">
        <v>153</v>
      </c>
      <c r="AH32" s="3">
        <f t="shared" si="5"/>
        <v>468</v>
      </c>
      <c r="AI32" s="307"/>
    </row>
    <row r="33" spans="1:35" ht="46.5" customHeight="1" x14ac:dyDescent="0.25">
      <c r="A33" s="101"/>
      <c r="B33" s="313" t="s">
        <v>136</v>
      </c>
      <c r="C33" s="288" t="s">
        <v>137</v>
      </c>
      <c r="D33" s="288" t="s">
        <v>138</v>
      </c>
      <c r="E33" s="288" t="s">
        <v>139</v>
      </c>
      <c r="F33" s="288" t="s">
        <v>140</v>
      </c>
      <c r="G33" s="288" t="s">
        <v>141</v>
      </c>
      <c r="H33" s="288" t="s">
        <v>142</v>
      </c>
      <c r="I33" s="288" t="s">
        <v>143</v>
      </c>
      <c r="J33" s="289" t="s">
        <v>144</v>
      </c>
      <c r="K33" s="290"/>
      <c r="L33" s="290"/>
      <c r="M33" s="291"/>
      <c r="N33" s="288" t="s">
        <v>145</v>
      </c>
      <c r="O33" s="288" t="s">
        <v>146</v>
      </c>
      <c r="P33" s="106" t="s">
        <v>147</v>
      </c>
      <c r="Q33" s="106"/>
      <c r="R33" s="288" t="s">
        <v>148</v>
      </c>
      <c r="S33" s="288" t="s">
        <v>149</v>
      </c>
      <c r="T33" s="288" t="str">
        <f>T11</f>
        <v>CUMPLE CON EL REQUERIMIENTO OBLIGATORIO DE MÍNIMO UNO (1) DE LOS CINCO CONTRATOS SEA DE MANTENIMIENTO Y ESTE CLASIFICADO
EN EL CÓDIGO 721033</v>
      </c>
      <c r="U33" s="107"/>
      <c r="V33" s="107"/>
      <c r="W33" s="92">
        <v>22</v>
      </c>
      <c r="X33" s="93" t="str">
        <f t="shared" si="0"/>
        <v>O7</v>
      </c>
      <c r="Y33" s="94" t="str">
        <f t="shared" ca="1" si="1"/>
        <v>NO CUMPLE</v>
      </c>
      <c r="Z33" s="95" t="str">
        <f t="shared" ca="1" si="2"/>
        <v>NH</v>
      </c>
      <c r="AA33" s="100"/>
      <c r="AB33" s="100"/>
      <c r="AC33" s="100"/>
      <c r="AD33" s="93" t="str">
        <f t="shared" si="3"/>
        <v>O7</v>
      </c>
      <c r="AE33" s="96" t="str">
        <f t="shared" ca="1" si="4"/>
        <v>NO CUMPLE</v>
      </c>
      <c r="AF33" s="100"/>
      <c r="AG33" s="95" t="s">
        <v>153</v>
      </c>
      <c r="AH33" s="3">
        <f t="shared" si="5"/>
        <v>490</v>
      </c>
      <c r="AI33" s="307"/>
    </row>
    <row r="34" spans="1:35" ht="70.5" customHeight="1" x14ac:dyDescent="0.25">
      <c r="A34" s="101"/>
      <c r="B34" s="286"/>
      <c r="C34" s="286"/>
      <c r="D34" s="286"/>
      <c r="E34" s="286"/>
      <c r="F34" s="286"/>
      <c r="G34" s="286"/>
      <c r="H34" s="286"/>
      <c r="I34" s="286"/>
      <c r="J34" s="292" t="s">
        <v>158</v>
      </c>
      <c r="K34" s="290"/>
      <c r="L34" s="290"/>
      <c r="M34" s="291"/>
      <c r="N34" s="286"/>
      <c r="O34" s="286"/>
      <c r="P34" s="91" t="s">
        <v>37</v>
      </c>
      <c r="Q34" s="91" t="s">
        <v>152</v>
      </c>
      <c r="R34" s="286"/>
      <c r="S34" s="286"/>
      <c r="T34" s="286"/>
      <c r="U34" s="107"/>
      <c r="V34" s="107"/>
      <c r="W34" s="92">
        <v>23</v>
      </c>
      <c r="X34" s="93" t="str">
        <f t="shared" si="0"/>
        <v>O8</v>
      </c>
      <c r="Y34" s="94" t="str">
        <f t="shared" ca="1" si="1"/>
        <v>NO CUMPLE</v>
      </c>
      <c r="Z34" s="95" t="str">
        <f t="shared" ca="1" si="2"/>
        <v>NH</v>
      </c>
      <c r="AA34" s="100"/>
      <c r="AB34" s="100"/>
      <c r="AC34" s="100"/>
      <c r="AD34" s="93" t="str">
        <f t="shared" si="3"/>
        <v>O8</v>
      </c>
      <c r="AE34" s="96" t="str">
        <f t="shared" ca="1" si="4"/>
        <v>NO CUMPLE</v>
      </c>
      <c r="AF34" s="100"/>
      <c r="AG34" s="95" t="s">
        <v>153</v>
      </c>
      <c r="AH34" s="3">
        <f t="shared" si="5"/>
        <v>512</v>
      </c>
      <c r="AI34" s="307"/>
    </row>
    <row r="35" spans="1:35" ht="24.75" customHeight="1" x14ac:dyDescent="0.2">
      <c r="A35" s="98"/>
      <c r="B35" s="297">
        <v>1</v>
      </c>
      <c r="C35" s="287"/>
      <c r="D35" s="287"/>
      <c r="E35" s="287"/>
      <c r="F35" s="287"/>
      <c r="G35" s="303"/>
      <c r="H35" s="300"/>
      <c r="I35" s="302"/>
      <c r="J35" s="99"/>
      <c r="K35" s="3">
        <v>721015</v>
      </c>
      <c r="L35" s="99"/>
      <c r="M35" s="3">
        <v>721214</v>
      </c>
      <c r="N35" s="293"/>
      <c r="O35" s="293"/>
      <c r="P35" s="287"/>
      <c r="Q35" s="295"/>
      <c r="R35" s="295"/>
      <c r="S35" s="304">
        <f>IF(COUNTIF(J35:M37,"CUMPLE")&gt;=1,(G35*I35),0)* (IF(N35="PRESENTÓ CERTIFICADO",1,0))* (IF(O35="ACORDE A ITEM 5.2.1 (T.R.)",1,0) )* ( IF(OR(Q35="SIN OBSERVACIÓN", Q35="REQUERIMIENTOS SUBSANADOS"),1,0)) *(IF(OR(R35="NINGUNO", R35="CUMPLEN CON LO SOLICITADO"),1,0))</f>
        <v>0</v>
      </c>
      <c r="T35" s="305" t="s">
        <v>154</v>
      </c>
      <c r="U35" s="100"/>
      <c r="V35" s="100"/>
      <c r="W35" s="92">
        <v>24</v>
      </c>
      <c r="X35" s="93" t="str">
        <f t="shared" si="0"/>
        <v>O9</v>
      </c>
      <c r="Y35" s="94" t="str">
        <f t="shared" ca="1" si="1"/>
        <v>NO CUMPLE</v>
      </c>
      <c r="Z35" s="95" t="str">
        <f t="shared" ca="1" si="2"/>
        <v>NH</v>
      </c>
      <c r="AA35" s="100"/>
      <c r="AB35" s="100"/>
      <c r="AC35" s="100"/>
      <c r="AD35" s="93" t="str">
        <f t="shared" si="3"/>
        <v>O9</v>
      </c>
      <c r="AE35" s="96" t="str">
        <f t="shared" ca="1" si="4"/>
        <v>NO CUMPLE</v>
      </c>
      <c r="AF35" s="100"/>
      <c r="AG35" s="95" t="s">
        <v>153</v>
      </c>
      <c r="AH35" s="3">
        <f t="shared" si="5"/>
        <v>534</v>
      </c>
      <c r="AI35" s="307"/>
    </row>
    <row r="36" spans="1:35" ht="24.75" customHeight="1" x14ac:dyDescent="0.2">
      <c r="A36" s="98"/>
      <c r="B36" s="285"/>
      <c r="C36" s="285"/>
      <c r="D36" s="285"/>
      <c r="E36" s="285"/>
      <c r="F36" s="285"/>
      <c r="G36" s="285"/>
      <c r="H36" s="285"/>
      <c r="I36" s="285"/>
      <c r="J36" s="99"/>
      <c r="K36" s="3">
        <v>721029</v>
      </c>
      <c r="L36" s="99"/>
      <c r="M36" s="3">
        <v>261216</v>
      </c>
      <c r="N36" s="285"/>
      <c r="O36" s="285"/>
      <c r="P36" s="285"/>
      <c r="Q36" s="285"/>
      <c r="R36" s="285"/>
      <c r="S36" s="285"/>
      <c r="T36" s="285"/>
      <c r="U36" s="100"/>
      <c r="V36" s="100"/>
      <c r="W36" s="92">
        <v>25</v>
      </c>
      <c r="X36" s="93" t="str">
        <f t="shared" si="0"/>
        <v>O10</v>
      </c>
      <c r="Y36" s="94" t="str">
        <f t="shared" ca="1" si="1"/>
        <v>NO CUMPLE</v>
      </c>
      <c r="Z36" s="95" t="str">
        <f t="shared" ca="1" si="2"/>
        <v>NH</v>
      </c>
      <c r="AA36" s="100"/>
      <c r="AB36" s="100"/>
      <c r="AC36" s="100"/>
      <c r="AD36" s="93" t="str">
        <f t="shared" si="3"/>
        <v>O10</v>
      </c>
      <c r="AE36" s="96" t="str">
        <f t="shared" ca="1" si="4"/>
        <v>NO CUMPLE</v>
      </c>
      <c r="AF36" s="100"/>
      <c r="AG36" s="95" t="s">
        <v>153</v>
      </c>
      <c r="AH36" s="3">
        <f t="shared" si="5"/>
        <v>556</v>
      </c>
      <c r="AI36" s="307"/>
    </row>
    <row r="37" spans="1:35" ht="24.75" customHeight="1" x14ac:dyDescent="0.2">
      <c r="A37" s="98"/>
      <c r="B37" s="286"/>
      <c r="C37" s="286"/>
      <c r="D37" s="286"/>
      <c r="E37" s="286"/>
      <c r="F37" s="286"/>
      <c r="G37" s="286"/>
      <c r="H37" s="286"/>
      <c r="I37" s="286"/>
      <c r="J37" s="99"/>
      <c r="K37" s="3">
        <v>721033</v>
      </c>
      <c r="L37" s="99"/>
      <c r="M37" s="3"/>
      <c r="N37" s="286"/>
      <c r="O37" s="286"/>
      <c r="P37" s="286"/>
      <c r="Q37" s="286"/>
      <c r="R37" s="286"/>
      <c r="S37" s="286"/>
      <c r="T37" s="285"/>
      <c r="U37" s="100"/>
      <c r="V37" s="100"/>
      <c r="W37" s="92">
        <v>26</v>
      </c>
      <c r="X37" s="93" t="str">
        <f t="shared" si="0"/>
        <v>O11</v>
      </c>
      <c r="Y37" s="94" t="str">
        <f t="shared" ca="1" si="1"/>
        <v>NO CUMPLE</v>
      </c>
      <c r="Z37" s="95" t="str">
        <f t="shared" ca="1" si="2"/>
        <v>NH</v>
      </c>
      <c r="AA37" s="100"/>
      <c r="AB37" s="100"/>
      <c r="AC37" s="100"/>
      <c r="AD37" s="93" t="str">
        <f t="shared" si="3"/>
        <v>O11</v>
      </c>
      <c r="AE37" s="96" t="str">
        <f t="shared" ca="1" si="4"/>
        <v>NO CUMPLE</v>
      </c>
      <c r="AF37" s="100"/>
      <c r="AG37" s="95" t="s">
        <v>153</v>
      </c>
      <c r="AH37" s="3">
        <f t="shared" si="5"/>
        <v>578</v>
      </c>
      <c r="AI37" s="307"/>
    </row>
    <row r="38" spans="1:35" ht="24.75" customHeight="1" x14ac:dyDescent="0.2">
      <c r="A38" s="98"/>
      <c r="B38" s="297">
        <v>2</v>
      </c>
      <c r="C38" s="298"/>
      <c r="D38" s="298"/>
      <c r="E38" s="298"/>
      <c r="F38" s="287"/>
      <c r="G38" s="299"/>
      <c r="H38" s="300"/>
      <c r="I38" s="296"/>
      <c r="J38" s="99"/>
      <c r="K38" s="3">
        <v>721015</v>
      </c>
      <c r="L38" s="99"/>
      <c r="M38" s="3">
        <v>721214</v>
      </c>
      <c r="N38" s="293"/>
      <c r="O38" s="293"/>
      <c r="P38" s="287"/>
      <c r="Q38" s="301"/>
      <c r="R38" s="301"/>
      <c r="S38" s="304">
        <f>IF(COUNTIF(J38:M40,"CUMPLE")&gt;=1,(G38*I38),0)* (IF(N38="PRESENTÓ CERTIFICADO",1,0))* (IF(O38="ACORDE A ITEM 5.2.1 (T.R.)",1,0) )* ( IF(OR(Q38="SIN OBSERVACIÓN", Q38="REQUERIMIENTOS SUBSANADOS"),1,0)) *(IF(OR(R38="NINGUNO", R38="CUMPLEN CON LO SOLICITADO"),1,0))</f>
        <v>0</v>
      </c>
      <c r="T38" s="285"/>
      <c r="U38" s="100"/>
      <c r="V38" s="100"/>
      <c r="W38" s="92">
        <v>27</v>
      </c>
      <c r="X38" s="93" t="str">
        <f t="shared" si="0"/>
        <v>O12</v>
      </c>
      <c r="Y38" s="94" t="str">
        <f t="shared" ca="1" si="1"/>
        <v>NO CUMPLE</v>
      </c>
      <c r="Z38" s="95" t="str">
        <f t="shared" ca="1" si="2"/>
        <v>NH</v>
      </c>
      <c r="AA38" s="100"/>
      <c r="AB38" s="100"/>
      <c r="AC38" s="100"/>
      <c r="AD38" s="93" t="str">
        <f t="shared" si="3"/>
        <v>O12</v>
      </c>
      <c r="AE38" s="96" t="str">
        <f t="shared" ca="1" si="4"/>
        <v>NO CUMPLE</v>
      </c>
      <c r="AF38" s="100"/>
      <c r="AG38" s="95" t="s">
        <v>153</v>
      </c>
      <c r="AH38" s="3">
        <f t="shared" si="5"/>
        <v>600</v>
      </c>
      <c r="AI38" s="307"/>
    </row>
    <row r="39" spans="1:35" ht="24.75" customHeight="1" x14ac:dyDescent="0.2">
      <c r="A39" s="98"/>
      <c r="B39" s="285"/>
      <c r="C39" s="285"/>
      <c r="D39" s="285"/>
      <c r="E39" s="285"/>
      <c r="F39" s="285"/>
      <c r="G39" s="285"/>
      <c r="H39" s="285"/>
      <c r="I39" s="285"/>
      <c r="J39" s="99"/>
      <c r="K39" s="3">
        <v>721029</v>
      </c>
      <c r="L39" s="99"/>
      <c r="M39" s="3">
        <v>261216</v>
      </c>
      <c r="N39" s="285"/>
      <c r="O39" s="285"/>
      <c r="P39" s="285"/>
      <c r="Q39" s="285"/>
      <c r="R39" s="285"/>
      <c r="S39" s="285"/>
      <c r="T39" s="285"/>
      <c r="U39" s="100"/>
      <c r="V39" s="100"/>
      <c r="W39" s="92">
        <v>28</v>
      </c>
      <c r="X39" s="93" t="str">
        <f t="shared" si="0"/>
        <v>O13</v>
      </c>
      <c r="Y39" s="94" t="str">
        <f t="shared" ca="1" si="1"/>
        <v>NO CUMPLE</v>
      </c>
      <c r="Z39" s="95" t="str">
        <f t="shared" ca="1" si="2"/>
        <v>NH</v>
      </c>
      <c r="AA39" s="100"/>
      <c r="AB39" s="100"/>
      <c r="AC39" s="100"/>
      <c r="AD39" s="93" t="str">
        <f t="shared" si="3"/>
        <v>O13</v>
      </c>
      <c r="AE39" s="96" t="str">
        <f t="shared" ca="1" si="4"/>
        <v>NO CUMPLE</v>
      </c>
      <c r="AF39" s="100"/>
      <c r="AG39" s="95" t="s">
        <v>153</v>
      </c>
      <c r="AH39" s="3">
        <f t="shared" si="5"/>
        <v>622</v>
      </c>
      <c r="AI39" s="307"/>
    </row>
    <row r="40" spans="1:35" ht="24.75" customHeight="1" x14ac:dyDescent="0.2">
      <c r="A40" s="98"/>
      <c r="B40" s="286"/>
      <c r="C40" s="286"/>
      <c r="D40" s="286"/>
      <c r="E40" s="286"/>
      <c r="F40" s="286"/>
      <c r="G40" s="286"/>
      <c r="H40" s="286"/>
      <c r="I40" s="286"/>
      <c r="J40" s="99"/>
      <c r="K40" s="3">
        <v>721033</v>
      </c>
      <c r="L40" s="99"/>
      <c r="M40" s="3"/>
      <c r="N40" s="286"/>
      <c r="O40" s="286"/>
      <c r="P40" s="286"/>
      <c r="Q40" s="286"/>
      <c r="R40" s="286"/>
      <c r="S40" s="286"/>
      <c r="T40" s="285"/>
      <c r="U40" s="100"/>
      <c r="V40" s="100"/>
      <c r="W40" s="92">
        <v>29</v>
      </c>
      <c r="X40" s="93" t="str">
        <f t="shared" si="0"/>
        <v>O14</v>
      </c>
      <c r="Y40" s="94" t="str">
        <f t="shared" ca="1" si="1"/>
        <v>NO CUMPLE</v>
      </c>
      <c r="Z40" s="95" t="str">
        <f t="shared" ca="1" si="2"/>
        <v>NH</v>
      </c>
      <c r="AA40" s="100"/>
      <c r="AB40" s="100"/>
      <c r="AC40" s="100"/>
      <c r="AD40" s="93" t="str">
        <f t="shared" si="3"/>
        <v>O14</v>
      </c>
      <c r="AE40" s="96" t="str">
        <f t="shared" ca="1" si="4"/>
        <v>NO CUMPLE</v>
      </c>
      <c r="AF40" s="100"/>
      <c r="AG40" s="95" t="s">
        <v>153</v>
      </c>
      <c r="AH40" s="3">
        <f t="shared" si="5"/>
        <v>644</v>
      </c>
      <c r="AI40" s="307"/>
    </row>
    <row r="41" spans="1:35" ht="24.75" customHeight="1" x14ac:dyDescent="0.2">
      <c r="A41" s="98"/>
      <c r="B41" s="297">
        <v>3</v>
      </c>
      <c r="C41" s="287"/>
      <c r="D41" s="287"/>
      <c r="E41" s="287"/>
      <c r="F41" s="287"/>
      <c r="G41" s="303"/>
      <c r="H41" s="300"/>
      <c r="I41" s="302"/>
      <c r="J41" s="99"/>
      <c r="K41" s="3">
        <v>721015</v>
      </c>
      <c r="L41" s="99"/>
      <c r="M41" s="3">
        <v>721214</v>
      </c>
      <c r="N41" s="293"/>
      <c r="O41" s="293"/>
      <c r="P41" s="287"/>
      <c r="Q41" s="295"/>
      <c r="R41" s="295"/>
      <c r="S41" s="304">
        <f>IF(COUNTIF(J41:M43,"CUMPLE")&gt;=1,(G41*I41),0)* (IF(N41="PRESENTÓ CERTIFICADO",1,0))* (IF(O41="ACORDE A ITEM 5.2.1 (T.R.)",1,0) )* ( IF(OR(Q41="SIN OBSERVACIÓN", Q41="REQUERIMIENTOS SUBSANADOS"),1,0)) *(IF(OR(R41="NINGUNO", R41="CUMPLEN CON LO SOLICITADO"),1,0))</f>
        <v>0</v>
      </c>
      <c r="T41" s="285"/>
      <c r="U41" s="100"/>
      <c r="V41" s="100"/>
      <c r="W41" s="92">
        <v>30</v>
      </c>
      <c r="X41" s="93" t="str">
        <f t="shared" si="0"/>
        <v>O15</v>
      </c>
      <c r="Y41" s="94" t="str">
        <f t="shared" ca="1" si="1"/>
        <v>NO CUMPLE</v>
      </c>
      <c r="Z41" s="95" t="str">
        <f t="shared" ca="1" si="2"/>
        <v>NH</v>
      </c>
      <c r="AA41" s="87"/>
      <c r="AB41" s="87"/>
      <c r="AC41" s="87"/>
      <c r="AD41" s="93" t="str">
        <f t="shared" si="3"/>
        <v>O15</v>
      </c>
      <c r="AE41" s="96" t="str">
        <f t="shared" ca="1" si="4"/>
        <v>NO CUMPLE</v>
      </c>
      <c r="AF41" s="87"/>
      <c r="AG41" s="95" t="s">
        <v>153</v>
      </c>
      <c r="AH41" s="3">
        <f t="shared" si="5"/>
        <v>666</v>
      </c>
      <c r="AI41" s="307"/>
    </row>
    <row r="42" spans="1:35" ht="24.75" customHeight="1" x14ac:dyDescent="0.2">
      <c r="A42" s="98"/>
      <c r="B42" s="285"/>
      <c r="C42" s="285"/>
      <c r="D42" s="285"/>
      <c r="E42" s="285"/>
      <c r="F42" s="285"/>
      <c r="G42" s="285"/>
      <c r="H42" s="285"/>
      <c r="I42" s="285"/>
      <c r="J42" s="99"/>
      <c r="K42" s="3">
        <v>721029</v>
      </c>
      <c r="L42" s="99"/>
      <c r="M42" s="3">
        <v>261216</v>
      </c>
      <c r="N42" s="285"/>
      <c r="O42" s="285"/>
      <c r="P42" s="285"/>
      <c r="Q42" s="285"/>
      <c r="R42" s="285"/>
      <c r="S42" s="285"/>
      <c r="T42" s="285"/>
      <c r="U42" s="100"/>
      <c r="V42" s="100"/>
      <c r="W42" s="71"/>
      <c r="X42" s="71"/>
      <c r="Y42" s="71"/>
      <c r="Z42" s="71"/>
      <c r="AA42" s="100"/>
      <c r="AB42" s="100"/>
      <c r="AC42" s="100"/>
      <c r="AD42" s="100"/>
      <c r="AE42" s="100"/>
      <c r="AF42" s="100"/>
      <c r="AG42" s="100"/>
      <c r="AH42" s="100"/>
      <c r="AI42" s="100"/>
    </row>
    <row r="43" spans="1:35" ht="24.75" customHeight="1" x14ac:dyDescent="0.2">
      <c r="A43" s="98"/>
      <c r="B43" s="286"/>
      <c r="C43" s="286"/>
      <c r="D43" s="286"/>
      <c r="E43" s="286"/>
      <c r="F43" s="286"/>
      <c r="G43" s="286"/>
      <c r="H43" s="286"/>
      <c r="I43" s="286"/>
      <c r="J43" s="99"/>
      <c r="K43" s="3">
        <v>721033</v>
      </c>
      <c r="L43" s="99"/>
      <c r="M43" s="3"/>
      <c r="N43" s="286"/>
      <c r="O43" s="286"/>
      <c r="P43" s="286"/>
      <c r="Q43" s="286"/>
      <c r="R43" s="286"/>
      <c r="S43" s="286"/>
      <c r="T43" s="285"/>
      <c r="U43" s="100"/>
      <c r="V43" s="100"/>
      <c r="W43" s="71"/>
      <c r="X43" s="71"/>
      <c r="Y43" s="71"/>
      <c r="Z43" s="71"/>
      <c r="AA43" s="100"/>
      <c r="AB43" s="100"/>
      <c r="AC43" s="100"/>
      <c r="AD43" s="100"/>
      <c r="AE43" s="100"/>
      <c r="AF43" s="100"/>
      <c r="AG43" s="100"/>
      <c r="AH43" s="100"/>
      <c r="AI43" s="100"/>
    </row>
    <row r="44" spans="1:35" ht="24.75" customHeight="1" x14ac:dyDescent="0.2">
      <c r="A44" s="98"/>
      <c r="B44" s="297">
        <v>4</v>
      </c>
      <c r="C44" s="298"/>
      <c r="D44" s="298"/>
      <c r="E44" s="298"/>
      <c r="F44" s="298"/>
      <c r="G44" s="299"/>
      <c r="H44" s="300"/>
      <c r="I44" s="296"/>
      <c r="J44" s="99"/>
      <c r="K44" s="3">
        <v>721015</v>
      </c>
      <c r="L44" s="99"/>
      <c r="M44" s="3">
        <v>721214</v>
      </c>
      <c r="N44" s="293"/>
      <c r="O44" s="293"/>
      <c r="P44" s="294"/>
      <c r="Q44" s="301"/>
      <c r="R44" s="301"/>
      <c r="S44" s="304">
        <f>IF(COUNTIF(J44:M46,"CUMPLE")&gt;=1,(G44*I44),0)* (IF(N44="PRESENTÓ CERTIFICADO",1,0))* (IF(O44="ACORDE A ITEM 5.2.1 (T.R.)",1,0) )* ( IF(OR(Q44="SIN OBSERVACIÓN", Q44="REQUERIMIENTOS SUBSANADOS"),1,0)) *(IF(OR(R44="NINGUNO", R44="CUMPLEN CON LO SOLICITADO"),1,0))</f>
        <v>0</v>
      </c>
      <c r="T44" s="285"/>
      <c r="U44" s="100"/>
      <c r="V44" s="100"/>
      <c r="W44" s="71"/>
      <c r="X44" s="71"/>
      <c r="Y44" s="71"/>
      <c r="Z44" s="71"/>
      <c r="AA44" s="71"/>
      <c r="AB44" s="71"/>
      <c r="AC44" s="71"/>
      <c r="AD44" s="71"/>
      <c r="AE44" s="71"/>
      <c r="AF44" s="71"/>
      <c r="AG44" s="71"/>
      <c r="AH44" s="100"/>
      <c r="AI44" s="100"/>
    </row>
    <row r="45" spans="1:35" ht="24.75" customHeight="1" x14ac:dyDescent="0.2">
      <c r="A45" s="98"/>
      <c r="B45" s="285"/>
      <c r="C45" s="285"/>
      <c r="D45" s="285"/>
      <c r="E45" s="285"/>
      <c r="F45" s="285"/>
      <c r="G45" s="285"/>
      <c r="H45" s="285"/>
      <c r="I45" s="285"/>
      <c r="J45" s="99"/>
      <c r="K45" s="3">
        <v>721029</v>
      </c>
      <c r="L45" s="99"/>
      <c r="M45" s="3">
        <v>261216</v>
      </c>
      <c r="N45" s="285"/>
      <c r="O45" s="285"/>
      <c r="P45" s="285"/>
      <c r="Q45" s="285"/>
      <c r="R45" s="285"/>
      <c r="S45" s="285"/>
      <c r="T45" s="285"/>
      <c r="U45" s="100"/>
      <c r="V45" s="100"/>
      <c r="W45" s="71"/>
      <c r="X45" s="71"/>
      <c r="Y45" s="71"/>
      <c r="Z45" s="71"/>
      <c r="AA45" s="71"/>
      <c r="AB45" s="71"/>
      <c r="AC45" s="71"/>
      <c r="AD45" s="71"/>
      <c r="AE45" s="71"/>
      <c r="AF45" s="71"/>
      <c r="AG45" s="71"/>
      <c r="AH45" s="100"/>
      <c r="AI45" s="100"/>
    </row>
    <row r="46" spans="1:35" ht="24.75" customHeight="1" x14ac:dyDescent="0.25">
      <c r="A46" s="98"/>
      <c r="B46" s="286"/>
      <c r="C46" s="286"/>
      <c r="D46" s="286"/>
      <c r="E46" s="286"/>
      <c r="F46" s="286"/>
      <c r="G46" s="286"/>
      <c r="H46" s="286"/>
      <c r="I46" s="286"/>
      <c r="J46" s="99"/>
      <c r="K46" s="3">
        <v>721033</v>
      </c>
      <c r="L46" s="99"/>
      <c r="M46" s="3"/>
      <c r="N46" s="286"/>
      <c r="O46" s="286"/>
      <c r="P46" s="286"/>
      <c r="Q46" s="286"/>
      <c r="R46" s="286"/>
      <c r="S46" s="286"/>
      <c r="T46" s="285"/>
      <c r="U46" s="100"/>
      <c r="V46" s="100"/>
      <c r="W46" s="71"/>
      <c r="X46" s="71"/>
      <c r="Y46" s="71"/>
      <c r="Z46" s="71"/>
      <c r="AA46" s="71"/>
      <c r="AB46" s="71"/>
      <c r="AC46" s="71"/>
      <c r="AD46" s="101"/>
      <c r="AE46" s="101"/>
      <c r="AF46" s="101"/>
      <c r="AG46" s="101"/>
      <c r="AH46" s="100"/>
      <c r="AI46" s="100"/>
    </row>
    <row r="47" spans="1:35" ht="24.75" customHeight="1" x14ac:dyDescent="0.25">
      <c r="A47" s="98"/>
      <c r="B47" s="297">
        <v>5</v>
      </c>
      <c r="C47" s="287"/>
      <c r="D47" s="287"/>
      <c r="E47" s="287"/>
      <c r="F47" s="287"/>
      <c r="G47" s="303"/>
      <c r="H47" s="300"/>
      <c r="I47" s="302"/>
      <c r="J47" s="99"/>
      <c r="K47" s="3">
        <v>721015</v>
      </c>
      <c r="L47" s="99"/>
      <c r="M47" s="3">
        <v>721214</v>
      </c>
      <c r="N47" s="293"/>
      <c r="O47" s="293"/>
      <c r="P47" s="287"/>
      <c r="Q47" s="295"/>
      <c r="R47" s="295"/>
      <c r="S47" s="304">
        <f>IF(COUNTIF(J47:M49,"CUMPLE")&gt;=1,(G47*I47),0)* (IF(N47="PRESENTÓ CERTIFICADO",1,0))* (IF(O47="ACORDE A ITEM 5.2.1 (T.R.)",1,0) )* ( IF(OR(Q47="SIN OBSERVACIÓN", Q47="REQUERIMIENTOS SUBSANADOS"),1,0)) *(IF(OR(R47="NINGUNO", R47="CUMPLEN CON LO SOLICITADO"),1,0))</f>
        <v>0</v>
      </c>
      <c r="T47" s="285"/>
      <c r="U47" s="100"/>
      <c r="V47" s="100"/>
      <c r="W47" s="71"/>
      <c r="X47" s="71"/>
      <c r="Y47" s="71"/>
      <c r="Z47" s="71"/>
      <c r="AA47" s="71"/>
      <c r="AB47" s="71"/>
      <c r="AC47" s="71"/>
      <c r="AD47" s="101"/>
      <c r="AE47" s="101"/>
      <c r="AF47" s="101"/>
      <c r="AG47" s="101"/>
      <c r="AH47" s="100"/>
      <c r="AI47" s="100"/>
    </row>
    <row r="48" spans="1:35" ht="24.75" customHeight="1" x14ac:dyDescent="0.2">
      <c r="A48" s="98"/>
      <c r="B48" s="285"/>
      <c r="C48" s="285"/>
      <c r="D48" s="285"/>
      <c r="E48" s="285"/>
      <c r="F48" s="285"/>
      <c r="G48" s="285"/>
      <c r="H48" s="285"/>
      <c r="I48" s="285"/>
      <c r="J48" s="99"/>
      <c r="K48" s="3">
        <v>721029</v>
      </c>
      <c r="L48" s="99"/>
      <c r="M48" s="3">
        <v>261216</v>
      </c>
      <c r="N48" s="285"/>
      <c r="O48" s="285"/>
      <c r="P48" s="285"/>
      <c r="Q48" s="285"/>
      <c r="R48" s="285"/>
      <c r="S48" s="285"/>
      <c r="T48" s="285"/>
      <c r="U48" s="100"/>
      <c r="V48" s="100"/>
      <c r="W48" s="71"/>
      <c r="X48" s="71"/>
      <c r="Y48" s="71"/>
      <c r="Z48" s="71"/>
      <c r="AA48" s="71"/>
      <c r="AB48" s="71"/>
      <c r="AC48" s="71"/>
      <c r="AD48" s="100"/>
      <c r="AE48" s="100"/>
      <c r="AF48" s="100"/>
      <c r="AG48" s="100"/>
      <c r="AH48" s="100"/>
      <c r="AI48" s="100"/>
    </row>
    <row r="49" spans="1:35" ht="24.75" customHeight="1" x14ac:dyDescent="0.2">
      <c r="A49" s="98"/>
      <c r="B49" s="286"/>
      <c r="C49" s="286"/>
      <c r="D49" s="286"/>
      <c r="E49" s="286"/>
      <c r="F49" s="286"/>
      <c r="G49" s="286"/>
      <c r="H49" s="286"/>
      <c r="I49" s="286"/>
      <c r="J49" s="99"/>
      <c r="K49" s="3">
        <v>721033</v>
      </c>
      <c r="L49" s="99"/>
      <c r="M49" s="3"/>
      <c r="N49" s="286"/>
      <c r="O49" s="286"/>
      <c r="P49" s="286"/>
      <c r="Q49" s="286"/>
      <c r="R49" s="286"/>
      <c r="S49" s="286"/>
      <c r="T49" s="286"/>
      <c r="U49" s="100"/>
      <c r="V49" s="100"/>
      <c r="W49" s="71"/>
      <c r="X49" s="71"/>
      <c r="Y49" s="71"/>
      <c r="Z49" s="71"/>
      <c r="AA49" s="71"/>
      <c r="AB49" s="71"/>
      <c r="AC49" s="71"/>
      <c r="AD49" s="100"/>
      <c r="AE49" s="100"/>
      <c r="AF49" s="100"/>
      <c r="AG49" s="100"/>
      <c r="AH49" s="100"/>
      <c r="AI49" s="100"/>
    </row>
    <row r="50" spans="1:35" ht="24.75" customHeight="1" x14ac:dyDescent="0.2">
      <c r="A50" s="87"/>
      <c r="B50" s="314" t="str">
        <f>IF(S51=" "," ",IF(S51&gt;=$H$6,"CUMPLE CON LA EXPERIENCIA REQUERIDA","NO CUMPLE CON LA EXPERIENCIA REQUERIDA"))</f>
        <v>NO CUMPLE CON LA EXPERIENCIA REQUERIDA</v>
      </c>
      <c r="C50" s="315"/>
      <c r="D50" s="315"/>
      <c r="E50" s="315"/>
      <c r="F50" s="315"/>
      <c r="G50" s="315"/>
      <c r="H50" s="315"/>
      <c r="I50" s="315"/>
      <c r="J50" s="315"/>
      <c r="K50" s="315"/>
      <c r="L50" s="315"/>
      <c r="M50" s="315"/>
      <c r="N50" s="315"/>
      <c r="O50" s="316"/>
      <c r="P50" s="309" t="s">
        <v>155</v>
      </c>
      <c r="Q50" s="291"/>
      <c r="R50" s="103"/>
      <c r="S50" s="104">
        <f>IF(T35="SI",SUM(S35:S49),0)</f>
        <v>0</v>
      </c>
      <c r="T50" s="308" t="str">
        <f>IF(S51=" "," ",IF(S51&gt;=$H$6,"CUMPLE","NO CUMPLE"))</f>
        <v>NO CUMPLE</v>
      </c>
      <c r="U50" s="87"/>
      <c r="V50" s="87"/>
      <c r="W50" s="71"/>
      <c r="X50" s="71"/>
      <c r="Y50" s="71"/>
      <c r="Z50" s="71"/>
      <c r="AA50" s="71"/>
      <c r="AB50" s="71"/>
      <c r="AC50" s="71"/>
      <c r="AD50" s="100"/>
      <c r="AE50" s="100"/>
      <c r="AF50" s="100"/>
      <c r="AG50" s="100"/>
      <c r="AH50" s="100"/>
      <c r="AI50" s="87"/>
    </row>
    <row r="51" spans="1:35" ht="24.75" customHeight="1" x14ac:dyDescent="0.2">
      <c r="A51" s="100"/>
      <c r="B51" s="317"/>
      <c r="C51" s="318"/>
      <c r="D51" s="318"/>
      <c r="E51" s="318"/>
      <c r="F51" s="318"/>
      <c r="G51" s="318"/>
      <c r="H51" s="318"/>
      <c r="I51" s="318"/>
      <c r="J51" s="318"/>
      <c r="K51" s="318"/>
      <c r="L51" s="318"/>
      <c r="M51" s="318"/>
      <c r="N51" s="318"/>
      <c r="O51" s="319"/>
      <c r="P51" s="309" t="s">
        <v>156</v>
      </c>
      <c r="Q51" s="291"/>
      <c r="R51" s="103"/>
      <c r="S51" s="105">
        <f>IFERROR((S50/$P$6)," ")</f>
        <v>0</v>
      </c>
      <c r="T51" s="286"/>
      <c r="U51" s="100"/>
      <c r="V51" s="100"/>
      <c r="W51" s="71"/>
      <c r="X51" s="71"/>
      <c r="Y51" s="71"/>
      <c r="Z51" s="71"/>
      <c r="AA51" s="71"/>
      <c r="AB51" s="71"/>
      <c r="AC51" s="71"/>
      <c r="AD51" s="100"/>
      <c r="AE51" s="100"/>
      <c r="AF51" s="100"/>
      <c r="AG51" s="100"/>
      <c r="AH51" s="100"/>
      <c r="AI51" s="100"/>
    </row>
    <row r="52" spans="1:35" ht="30" customHeight="1" x14ac:dyDescent="0.2">
      <c r="A52" s="71"/>
      <c r="B52" s="71"/>
      <c r="C52" s="71"/>
      <c r="D52" s="71"/>
      <c r="E52" s="83"/>
      <c r="F52" s="84"/>
      <c r="G52" s="84"/>
      <c r="H52" s="71"/>
      <c r="I52" s="71"/>
      <c r="J52" s="71"/>
      <c r="K52" s="71"/>
      <c r="L52" s="71"/>
      <c r="M52" s="71"/>
      <c r="N52" s="71"/>
      <c r="O52" s="71"/>
      <c r="P52" s="71"/>
      <c r="Q52" s="71"/>
      <c r="R52" s="71"/>
      <c r="S52" s="71"/>
      <c r="T52" s="71"/>
      <c r="U52" s="71"/>
      <c r="V52" s="71"/>
      <c r="W52" s="71"/>
      <c r="X52" s="71"/>
      <c r="Y52" s="71"/>
      <c r="Z52" s="71"/>
      <c r="AA52" s="71"/>
      <c r="AB52" s="71"/>
      <c r="AC52" s="71"/>
      <c r="AD52" s="100"/>
      <c r="AE52" s="100"/>
      <c r="AF52" s="100"/>
      <c r="AG52" s="100"/>
      <c r="AH52" s="87"/>
      <c r="AI52" s="71"/>
    </row>
    <row r="53" spans="1:35" ht="30" customHeight="1" x14ac:dyDescent="0.2">
      <c r="A53" s="71"/>
      <c r="B53" s="71"/>
      <c r="C53" s="71"/>
      <c r="D53" s="71"/>
      <c r="E53" s="83"/>
      <c r="F53" s="84"/>
      <c r="G53" s="84"/>
      <c r="H53" s="71"/>
      <c r="I53" s="71"/>
      <c r="J53" s="71"/>
      <c r="K53" s="71"/>
      <c r="L53" s="71"/>
      <c r="M53" s="71"/>
      <c r="N53" s="71"/>
      <c r="O53" s="71"/>
      <c r="P53" s="71"/>
      <c r="Q53" s="71"/>
      <c r="R53" s="71"/>
      <c r="S53" s="71"/>
      <c r="T53" s="71"/>
      <c r="U53" s="71"/>
      <c r="V53" s="71"/>
      <c r="W53" s="71"/>
      <c r="X53" s="71"/>
      <c r="Y53" s="71"/>
      <c r="Z53" s="71"/>
      <c r="AA53" s="71"/>
      <c r="AB53" s="71"/>
      <c r="AC53" s="71"/>
      <c r="AD53" s="100"/>
      <c r="AE53" s="100"/>
      <c r="AF53" s="100"/>
      <c r="AG53" s="100"/>
      <c r="AH53" s="100"/>
      <c r="AI53" s="71"/>
    </row>
    <row r="54" spans="1:35" ht="36" customHeight="1" x14ac:dyDescent="0.2">
      <c r="A54" s="71"/>
      <c r="B54" s="85">
        <v>3</v>
      </c>
      <c r="C54" s="310" t="s">
        <v>157</v>
      </c>
      <c r="D54" s="290"/>
      <c r="E54" s="291"/>
      <c r="F54" s="311" t="str">
        <f>IFERROR(VLOOKUP(B54,LISTA_OFERENTES,2,FALSE)," ")</f>
        <v>DISTRIBUCIONES EN ELECTRICIDAD Y COMUNICACIONES SAS</v>
      </c>
      <c r="G54" s="290"/>
      <c r="H54" s="290"/>
      <c r="I54" s="290"/>
      <c r="J54" s="290"/>
      <c r="K54" s="290"/>
      <c r="L54" s="290"/>
      <c r="M54" s="290"/>
      <c r="N54" s="290"/>
      <c r="O54" s="291"/>
      <c r="P54" s="312" t="s">
        <v>135</v>
      </c>
      <c r="Q54" s="290"/>
      <c r="R54" s="291"/>
      <c r="S54" s="86">
        <f>5-(INT(COUNTBLANK(C57:C71))-10)</f>
        <v>4</v>
      </c>
      <c r="T54" s="87"/>
      <c r="U54" s="71"/>
      <c r="V54" s="71"/>
      <c r="W54" s="71"/>
      <c r="X54" s="71"/>
      <c r="Y54" s="71"/>
      <c r="Z54" s="71"/>
      <c r="AA54" s="71"/>
      <c r="AB54" s="71"/>
      <c r="AC54" s="71"/>
      <c r="AD54" s="100"/>
      <c r="AE54" s="100"/>
      <c r="AF54" s="100"/>
      <c r="AG54" s="100"/>
      <c r="AH54" s="71"/>
      <c r="AI54" s="71"/>
    </row>
    <row r="55" spans="1:35" ht="56.25" customHeight="1" x14ac:dyDescent="0.25">
      <c r="A55" s="101"/>
      <c r="B55" s="313" t="s">
        <v>136</v>
      </c>
      <c r="C55" s="288" t="s">
        <v>137</v>
      </c>
      <c r="D55" s="288" t="s">
        <v>138</v>
      </c>
      <c r="E55" s="288" t="s">
        <v>139</v>
      </c>
      <c r="F55" s="288" t="s">
        <v>140</v>
      </c>
      <c r="G55" s="288" t="s">
        <v>141</v>
      </c>
      <c r="H55" s="288" t="s">
        <v>142</v>
      </c>
      <c r="I55" s="288" t="s">
        <v>143</v>
      </c>
      <c r="J55" s="289" t="s">
        <v>144</v>
      </c>
      <c r="K55" s="290"/>
      <c r="L55" s="290"/>
      <c r="M55" s="291"/>
      <c r="N55" s="288" t="s">
        <v>145</v>
      </c>
      <c r="O55" s="288" t="s">
        <v>146</v>
      </c>
      <c r="P55" s="106" t="s">
        <v>147</v>
      </c>
      <c r="Q55" s="106"/>
      <c r="R55" s="288" t="s">
        <v>148</v>
      </c>
      <c r="S55" s="288" t="s">
        <v>149</v>
      </c>
      <c r="T55" s="288" t="str">
        <f>T11</f>
        <v>CUMPLE CON EL REQUERIMIENTO OBLIGATORIO DE MÍNIMO UNO (1) DE LOS CINCO CONTRATOS SEA DE MANTENIMIENTO Y ESTE CLASIFICADO
EN EL CÓDIGO 721033</v>
      </c>
      <c r="U55" s="107"/>
      <c r="V55" s="107"/>
      <c r="W55" s="71"/>
      <c r="X55" s="71"/>
      <c r="Y55" s="71"/>
      <c r="Z55" s="71"/>
      <c r="AA55" s="71"/>
      <c r="AB55" s="71"/>
      <c r="AC55" s="71"/>
      <c r="AD55" s="100"/>
      <c r="AE55" s="100"/>
      <c r="AF55" s="100"/>
      <c r="AG55" s="100"/>
      <c r="AH55" s="71"/>
      <c r="AI55" s="101"/>
    </row>
    <row r="56" spans="1:35" ht="59.25" customHeight="1" x14ac:dyDescent="0.25">
      <c r="A56" s="101"/>
      <c r="B56" s="286"/>
      <c r="C56" s="286"/>
      <c r="D56" s="286"/>
      <c r="E56" s="286"/>
      <c r="F56" s="286"/>
      <c r="G56" s="286"/>
      <c r="H56" s="286"/>
      <c r="I56" s="286"/>
      <c r="J56" s="292" t="s">
        <v>158</v>
      </c>
      <c r="K56" s="290"/>
      <c r="L56" s="290"/>
      <c r="M56" s="291"/>
      <c r="N56" s="286"/>
      <c r="O56" s="286"/>
      <c r="P56" s="91" t="s">
        <v>37</v>
      </c>
      <c r="Q56" s="91" t="s">
        <v>152</v>
      </c>
      <c r="R56" s="286"/>
      <c r="S56" s="286"/>
      <c r="T56" s="286"/>
      <c r="U56" s="107"/>
      <c r="V56" s="107"/>
      <c r="W56" s="71"/>
      <c r="X56" s="71"/>
      <c r="Y56" s="71"/>
      <c r="Z56" s="71"/>
      <c r="AA56" s="71"/>
      <c r="AB56" s="71"/>
      <c r="AC56" s="71"/>
      <c r="AD56" s="100"/>
      <c r="AE56" s="100"/>
      <c r="AF56" s="100"/>
      <c r="AG56" s="100"/>
      <c r="AH56" s="71"/>
      <c r="AI56" s="101"/>
    </row>
    <row r="57" spans="1:35" ht="24.75" customHeight="1" x14ac:dyDescent="0.25">
      <c r="A57" s="98"/>
      <c r="B57" s="297">
        <v>1</v>
      </c>
      <c r="C57" s="341">
        <v>29</v>
      </c>
      <c r="D57" s="341">
        <v>30</v>
      </c>
      <c r="E57" s="356" t="s">
        <v>159</v>
      </c>
      <c r="F57" s="341" t="s">
        <v>160</v>
      </c>
      <c r="G57" s="344">
        <v>318</v>
      </c>
      <c r="H57" s="347" t="s">
        <v>161</v>
      </c>
      <c r="I57" s="329">
        <v>1</v>
      </c>
      <c r="J57" s="248" t="s">
        <v>162</v>
      </c>
      <c r="K57" s="249">
        <v>721015</v>
      </c>
      <c r="L57" s="248" t="s">
        <v>162</v>
      </c>
      <c r="M57" s="249">
        <v>721214</v>
      </c>
      <c r="N57" s="332" t="s">
        <v>213</v>
      </c>
      <c r="O57" s="332" t="s">
        <v>214</v>
      </c>
      <c r="P57" s="335"/>
      <c r="Q57" s="338" t="s">
        <v>215</v>
      </c>
      <c r="R57" s="338" t="s">
        <v>216</v>
      </c>
      <c r="S57" s="304">
        <f>IF(COUNTIF(J57:M59,"CUMPLE")&gt;=1,(G57*I57),0)* (IF(N57="PRESENTÓ CERTIFICADO",1,0))* (IF(O57="ACORDE A ITEM 5.2.1 (T.R.)",1,0) )* ( IF(OR(Q57="SIN OBSERVACIÓN", Q57="REQUERIMIENTOS SUBSANADOS"),1,0)) *(IF(OR(R57="NINGUNO", R57="CUMPLEN CON LO SOLICITADO"),1,0))</f>
        <v>318</v>
      </c>
      <c r="T57" s="305" t="s">
        <v>217</v>
      </c>
      <c r="U57" s="100"/>
      <c r="V57" s="100"/>
      <c r="W57" s="71"/>
      <c r="X57" s="71"/>
      <c r="Y57" s="71"/>
      <c r="Z57" s="71"/>
      <c r="AA57" s="71"/>
      <c r="AB57" s="71"/>
      <c r="AC57" s="71"/>
      <c r="AD57" s="100"/>
      <c r="AE57" s="100"/>
      <c r="AF57" s="100"/>
      <c r="AG57" s="100"/>
      <c r="AH57" s="101"/>
      <c r="AI57" s="100"/>
    </row>
    <row r="58" spans="1:35" ht="24.75" customHeight="1" x14ac:dyDescent="0.25">
      <c r="A58" s="98"/>
      <c r="B58" s="285"/>
      <c r="C58" s="342"/>
      <c r="D58" s="342"/>
      <c r="E58" s="342"/>
      <c r="F58" s="342"/>
      <c r="G58" s="345"/>
      <c r="H58" s="348"/>
      <c r="I58" s="330"/>
      <c r="J58" s="248" t="s">
        <v>162</v>
      </c>
      <c r="K58" s="249">
        <v>721029</v>
      </c>
      <c r="L58" s="248" t="s">
        <v>162</v>
      </c>
      <c r="M58" s="249">
        <v>261216</v>
      </c>
      <c r="N58" s="333"/>
      <c r="O58" s="333"/>
      <c r="P58" s="336"/>
      <c r="Q58" s="339"/>
      <c r="R58" s="339"/>
      <c r="S58" s="285"/>
      <c r="T58" s="285"/>
      <c r="U58" s="100"/>
      <c r="V58" s="100"/>
      <c r="W58" s="71"/>
      <c r="X58" s="71"/>
      <c r="Y58" s="71"/>
      <c r="Z58" s="71"/>
      <c r="AA58" s="71"/>
      <c r="AB58" s="71"/>
      <c r="AC58" s="71"/>
      <c r="AD58" s="100"/>
      <c r="AE58" s="100"/>
      <c r="AF58" s="100"/>
      <c r="AG58" s="100"/>
      <c r="AH58" s="101"/>
      <c r="AI58" s="100"/>
    </row>
    <row r="59" spans="1:35" ht="24.75" customHeight="1" x14ac:dyDescent="0.2">
      <c r="A59" s="98"/>
      <c r="B59" s="286"/>
      <c r="C59" s="343"/>
      <c r="D59" s="343"/>
      <c r="E59" s="343"/>
      <c r="F59" s="343"/>
      <c r="G59" s="346"/>
      <c r="H59" s="349"/>
      <c r="I59" s="331"/>
      <c r="J59" s="248" t="s">
        <v>163</v>
      </c>
      <c r="K59" s="249">
        <v>721033</v>
      </c>
      <c r="L59" s="248"/>
      <c r="M59" s="249"/>
      <c r="N59" s="334"/>
      <c r="O59" s="334"/>
      <c r="P59" s="337"/>
      <c r="Q59" s="340"/>
      <c r="R59" s="340"/>
      <c r="S59" s="286"/>
      <c r="T59" s="285"/>
      <c r="U59" s="100"/>
      <c r="V59" s="100"/>
      <c r="W59" s="71"/>
      <c r="X59" s="71"/>
      <c r="Y59" s="71"/>
      <c r="Z59" s="71"/>
      <c r="AA59" s="71"/>
      <c r="AB59" s="71"/>
      <c r="AC59" s="71"/>
      <c r="AD59" s="100"/>
      <c r="AE59" s="100"/>
      <c r="AF59" s="100"/>
      <c r="AG59" s="100"/>
      <c r="AH59" s="100"/>
      <c r="AI59" s="100"/>
    </row>
    <row r="60" spans="1:35" ht="24.75" customHeight="1" x14ac:dyDescent="0.2">
      <c r="A60" s="98"/>
      <c r="B60" s="297">
        <v>2</v>
      </c>
      <c r="C60" s="350">
        <v>45</v>
      </c>
      <c r="D60" s="350">
        <v>45</v>
      </c>
      <c r="E60" s="350">
        <v>7171</v>
      </c>
      <c r="F60" s="341" t="s">
        <v>164</v>
      </c>
      <c r="G60" s="353">
        <v>37.32</v>
      </c>
      <c r="H60" s="347" t="s">
        <v>161</v>
      </c>
      <c r="I60" s="329">
        <v>1</v>
      </c>
      <c r="J60" s="248" t="s">
        <v>162</v>
      </c>
      <c r="K60" s="249">
        <v>721015</v>
      </c>
      <c r="L60" s="248" t="s">
        <v>162</v>
      </c>
      <c r="M60" s="249">
        <v>721214</v>
      </c>
      <c r="N60" s="332" t="s">
        <v>213</v>
      </c>
      <c r="O60" s="332" t="s">
        <v>214</v>
      </c>
      <c r="P60" s="335"/>
      <c r="Q60" s="338" t="s">
        <v>215</v>
      </c>
      <c r="R60" s="338" t="s">
        <v>216</v>
      </c>
      <c r="S60" s="304">
        <f>IF(COUNTIF(J60:M62,"CUMPLE")&gt;=1,(G60*I60),0)* (IF(N60="PRESENTÓ CERTIFICADO",1,0))* (IF(O60="ACORDE A ITEM 5.2.1 (T.R.)",1,0) )* ( IF(OR(Q60="SIN OBSERVACIÓN", Q60="REQUERIMIENTOS SUBSANADOS"),1,0)) *(IF(OR(R60="NINGUNO", R60="CUMPLEN CON LO SOLICITADO"),1,0))</f>
        <v>37.32</v>
      </c>
      <c r="T60" s="285"/>
      <c r="U60" s="100"/>
      <c r="V60" s="100"/>
      <c r="W60" s="71"/>
      <c r="X60" s="71"/>
      <c r="Y60" s="71"/>
      <c r="Z60" s="71"/>
      <c r="AA60" s="71"/>
      <c r="AB60" s="71"/>
      <c r="AC60" s="71"/>
      <c r="AD60" s="100"/>
      <c r="AE60" s="100"/>
      <c r="AF60" s="100"/>
      <c r="AG60" s="100"/>
      <c r="AH60" s="100"/>
      <c r="AI60" s="100"/>
    </row>
    <row r="61" spans="1:35" ht="24.75" customHeight="1" x14ac:dyDescent="0.2">
      <c r="A61" s="98"/>
      <c r="B61" s="285"/>
      <c r="C61" s="351"/>
      <c r="D61" s="351"/>
      <c r="E61" s="351"/>
      <c r="F61" s="342"/>
      <c r="G61" s="354"/>
      <c r="H61" s="348"/>
      <c r="I61" s="330"/>
      <c r="J61" s="248" t="s">
        <v>162</v>
      </c>
      <c r="K61" s="249">
        <v>721029</v>
      </c>
      <c r="L61" s="248" t="s">
        <v>162</v>
      </c>
      <c r="M61" s="249">
        <v>261216</v>
      </c>
      <c r="N61" s="333"/>
      <c r="O61" s="333"/>
      <c r="P61" s="336"/>
      <c r="Q61" s="339"/>
      <c r="R61" s="339"/>
      <c r="S61" s="285"/>
      <c r="T61" s="285"/>
      <c r="U61" s="100"/>
      <c r="V61" s="100"/>
      <c r="W61" s="71"/>
      <c r="X61" s="71"/>
      <c r="Y61" s="71"/>
      <c r="Z61" s="71"/>
      <c r="AA61" s="71"/>
      <c r="AB61" s="71"/>
      <c r="AC61" s="71"/>
      <c r="AD61" s="100"/>
      <c r="AE61" s="100"/>
      <c r="AF61" s="100"/>
      <c r="AG61" s="100"/>
      <c r="AH61" s="100"/>
      <c r="AI61" s="100"/>
    </row>
    <row r="62" spans="1:35" ht="24.75" customHeight="1" x14ac:dyDescent="0.2">
      <c r="A62" s="98"/>
      <c r="B62" s="286"/>
      <c r="C62" s="352"/>
      <c r="D62" s="352"/>
      <c r="E62" s="352"/>
      <c r="F62" s="343"/>
      <c r="G62" s="355"/>
      <c r="H62" s="349"/>
      <c r="I62" s="331"/>
      <c r="J62" s="248" t="s">
        <v>163</v>
      </c>
      <c r="K62" s="249">
        <v>721033</v>
      </c>
      <c r="L62" s="248"/>
      <c r="M62" s="249"/>
      <c r="N62" s="334"/>
      <c r="O62" s="334"/>
      <c r="P62" s="337"/>
      <c r="Q62" s="340"/>
      <c r="R62" s="340"/>
      <c r="S62" s="286"/>
      <c r="T62" s="285"/>
      <c r="U62" s="100"/>
      <c r="V62" s="100"/>
      <c r="W62" s="71"/>
      <c r="X62" s="71"/>
      <c r="Y62" s="71"/>
      <c r="Z62" s="71"/>
      <c r="AA62" s="100"/>
      <c r="AB62" s="100"/>
      <c r="AC62" s="100"/>
      <c r="AD62" s="100"/>
      <c r="AE62" s="100"/>
      <c r="AF62" s="100"/>
      <c r="AG62" s="100"/>
      <c r="AH62" s="100"/>
      <c r="AI62" s="100"/>
    </row>
    <row r="63" spans="1:35" ht="24.75" customHeight="1" x14ac:dyDescent="0.2">
      <c r="A63" s="98"/>
      <c r="B63" s="297">
        <v>3</v>
      </c>
      <c r="C63" s="341">
        <v>52</v>
      </c>
      <c r="D63" s="341">
        <v>50</v>
      </c>
      <c r="E63" s="341" t="s">
        <v>165</v>
      </c>
      <c r="F63" s="341" t="s">
        <v>166</v>
      </c>
      <c r="G63" s="344">
        <v>1152</v>
      </c>
      <c r="H63" s="347" t="s">
        <v>161</v>
      </c>
      <c r="I63" s="329">
        <v>1</v>
      </c>
      <c r="J63" s="248" t="s">
        <v>162</v>
      </c>
      <c r="K63" s="249">
        <v>721015</v>
      </c>
      <c r="L63" s="248" t="s">
        <v>162</v>
      </c>
      <c r="M63" s="249">
        <v>721214</v>
      </c>
      <c r="N63" s="332" t="s">
        <v>213</v>
      </c>
      <c r="O63" s="332" t="s">
        <v>214</v>
      </c>
      <c r="P63" s="335"/>
      <c r="Q63" s="338" t="s">
        <v>215</v>
      </c>
      <c r="R63" s="338" t="s">
        <v>216</v>
      </c>
      <c r="S63" s="304">
        <f>IF(COUNTIF(J63:M65,"CUMPLE")&gt;=1,(G63*I63),0)* (IF(N63="PRESENTÓ CERTIFICADO",1,0))* (IF(O63="ACORDE A ITEM 5.2.1 (T.R.)",1,0) )* ( IF(OR(Q63="SIN OBSERVACIÓN", Q63="REQUERIMIENTOS SUBSANADOS"),1,0)) *(IF(OR(R63="NINGUNO", R63="CUMPLEN CON LO SOLICITADO"),1,0))</f>
        <v>1152</v>
      </c>
      <c r="T63" s="285"/>
      <c r="U63" s="100"/>
      <c r="V63" s="100"/>
      <c r="W63" s="71"/>
      <c r="X63" s="71"/>
      <c r="Y63" s="71"/>
      <c r="Z63" s="71"/>
      <c r="AA63" s="87"/>
      <c r="AB63" s="87"/>
      <c r="AC63" s="87"/>
      <c r="AD63" s="87"/>
      <c r="AE63" s="87"/>
      <c r="AF63" s="87"/>
      <c r="AG63" s="87"/>
      <c r="AH63" s="100"/>
      <c r="AI63" s="100"/>
    </row>
    <row r="64" spans="1:35" ht="24.75" customHeight="1" x14ac:dyDescent="0.2">
      <c r="A64" s="98"/>
      <c r="B64" s="285"/>
      <c r="C64" s="342"/>
      <c r="D64" s="342"/>
      <c r="E64" s="342"/>
      <c r="F64" s="342"/>
      <c r="G64" s="345"/>
      <c r="H64" s="348"/>
      <c r="I64" s="330"/>
      <c r="J64" s="248" t="s">
        <v>162</v>
      </c>
      <c r="K64" s="249">
        <v>721029</v>
      </c>
      <c r="L64" s="248" t="s">
        <v>163</v>
      </c>
      <c r="M64" s="249">
        <v>261216</v>
      </c>
      <c r="N64" s="333"/>
      <c r="O64" s="333"/>
      <c r="P64" s="336"/>
      <c r="Q64" s="339"/>
      <c r="R64" s="339"/>
      <c r="S64" s="285"/>
      <c r="T64" s="285"/>
      <c r="U64" s="100"/>
      <c r="V64" s="100"/>
      <c r="W64" s="71"/>
      <c r="X64" s="71"/>
      <c r="Y64" s="71"/>
      <c r="Z64" s="71"/>
      <c r="AA64" s="100"/>
      <c r="AB64" s="100"/>
      <c r="AC64" s="100"/>
      <c r="AD64" s="100"/>
      <c r="AE64" s="100"/>
      <c r="AF64" s="100"/>
      <c r="AG64" s="100"/>
      <c r="AH64" s="100"/>
      <c r="AI64" s="100"/>
    </row>
    <row r="65" spans="1:35" ht="24.75" customHeight="1" x14ac:dyDescent="0.2">
      <c r="A65" s="98"/>
      <c r="B65" s="286"/>
      <c r="C65" s="343"/>
      <c r="D65" s="343"/>
      <c r="E65" s="343"/>
      <c r="F65" s="343"/>
      <c r="G65" s="346"/>
      <c r="H65" s="349"/>
      <c r="I65" s="331"/>
      <c r="J65" s="248" t="s">
        <v>163</v>
      </c>
      <c r="K65" s="249">
        <v>721033</v>
      </c>
      <c r="L65" s="248"/>
      <c r="M65" s="249"/>
      <c r="N65" s="334"/>
      <c r="O65" s="334"/>
      <c r="P65" s="337"/>
      <c r="Q65" s="340"/>
      <c r="R65" s="340"/>
      <c r="S65" s="286"/>
      <c r="T65" s="285"/>
      <c r="U65" s="100"/>
      <c r="V65" s="100"/>
      <c r="W65" s="71"/>
      <c r="X65" s="71"/>
      <c r="Y65" s="71"/>
      <c r="Z65" s="71"/>
      <c r="AA65" s="71"/>
      <c r="AB65" s="71"/>
      <c r="AC65" s="71"/>
      <c r="AD65" s="71"/>
      <c r="AE65" s="71"/>
      <c r="AF65" s="71"/>
      <c r="AG65" s="71"/>
      <c r="AH65" s="100"/>
      <c r="AI65" s="100"/>
    </row>
    <row r="66" spans="1:35" ht="24.75" customHeight="1" x14ac:dyDescent="0.2">
      <c r="A66" s="98"/>
      <c r="B66" s="297">
        <v>4</v>
      </c>
      <c r="C66" s="350">
        <v>60</v>
      </c>
      <c r="D66" s="350">
        <v>58</v>
      </c>
      <c r="E66" s="350" t="s">
        <v>167</v>
      </c>
      <c r="F66" s="350" t="s">
        <v>168</v>
      </c>
      <c r="G66" s="353">
        <v>117.8</v>
      </c>
      <c r="H66" s="347" t="s">
        <v>161</v>
      </c>
      <c r="I66" s="329">
        <v>1</v>
      </c>
      <c r="J66" s="248" t="s">
        <v>162</v>
      </c>
      <c r="K66" s="249">
        <v>721015</v>
      </c>
      <c r="L66" s="248" t="s">
        <v>162</v>
      </c>
      <c r="M66" s="249">
        <v>721214</v>
      </c>
      <c r="N66" s="332" t="s">
        <v>213</v>
      </c>
      <c r="O66" s="332" t="s">
        <v>214</v>
      </c>
      <c r="P66" s="335"/>
      <c r="Q66" s="338" t="s">
        <v>215</v>
      </c>
      <c r="R66" s="338" t="s">
        <v>216</v>
      </c>
      <c r="S66" s="304">
        <f>IF(COUNTIF(J66:M68,"CUMPLE")&gt;=1,(G66*I66),0)* (IF(N66="PRESENTÓ CERTIFICADO",1,0))* (IF(O66="ACORDE A ITEM 5.2.1 (T.R.)",1,0) )* ( IF(OR(Q66="SIN OBSERVACIÓN", Q66="REQUERIMIENTOS SUBSANADOS"),1,0)) *(IF(OR(R66="NINGUNO", R66="CUMPLEN CON LO SOLICITADO"),1,0))</f>
        <v>117.8</v>
      </c>
      <c r="T66" s="285"/>
      <c r="U66" s="100"/>
      <c r="V66" s="100"/>
      <c r="W66" s="71"/>
      <c r="X66" s="71"/>
      <c r="Y66" s="71"/>
      <c r="Z66" s="71"/>
      <c r="AA66" s="71"/>
      <c r="AB66" s="71"/>
      <c r="AC66" s="71"/>
      <c r="AD66" s="71"/>
      <c r="AE66" s="71"/>
      <c r="AF66" s="71"/>
      <c r="AG66" s="71"/>
      <c r="AH66" s="100"/>
      <c r="AI66" s="100"/>
    </row>
    <row r="67" spans="1:35" ht="24.75" customHeight="1" x14ac:dyDescent="0.2">
      <c r="A67" s="98"/>
      <c r="B67" s="285"/>
      <c r="C67" s="351"/>
      <c r="D67" s="351"/>
      <c r="E67" s="351"/>
      <c r="F67" s="351"/>
      <c r="G67" s="354"/>
      <c r="H67" s="348"/>
      <c r="I67" s="330"/>
      <c r="J67" s="248" t="s">
        <v>162</v>
      </c>
      <c r="K67" s="249">
        <v>721029</v>
      </c>
      <c r="L67" s="248" t="s">
        <v>162</v>
      </c>
      <c r="M67" s="249">
        <v>261216</v>
      </c>
      <c r="N67" s="333"/>
      <c r="O67" s="333"/>
      <c r="P67" s="336"/>
      <c r="Q67" s="339"/>
      <c r="R67" s="339"/>
      <c r="S67" s="285"/>
      <c r="T67" s="285"/>
      <c r="U67" s="100"/>
      <c r="V67" s="100"/>
      <c r="W67" s="71"/>
      <c r="X67" s="71"/>
      <c r="Y67" s="71"/>
      <c r="Z67" s="71"/>
      <c r="AA67" s="71"/>
      <c r="AB67" s="71"/>
      <c r="AC67" s="71"/>
      <c r="AD67" s="71"/>
      <c r="AE67" s="71"/>
      <c r="AF67" s="71"/>
      <c r="AG67" s="71"/>
      <c r="AH67" s="100"/>
      <c r="AI67" s="100"/>
    </row>
    <row r="68" spans="1:35" ht="24.75" customHeight="1" x14ac:dyDescent="0.25">
      <c r="A68" s="98"/>
      <c r="B68" s="286"/>
      <c r="C68" s="352"/>
      <c r="D68" s="352"/>
      <c r="E68" s="352"/>
      <c r="F68" s="352"/>
      <c r="G68" s="355"/>
      <c r="H68" s="349"/>
      <c r="I68" s="331"/>
      <c r="J68" s="248" t="s">
        <v>162</v>
      </c>
      <c r="K68" s="249">
        <v>721033</v>
      </c>
      <c r="L68" s="248"/>
      <c r="M68" s="249"/>
      <c r="N68" s="334"/>
      <c r="O68" s="334"/>
      <c r="P68" s="337"/>
      <c r="Q68" s="340"/>
      <c r="R68" s="340"/>
      <c r="S68" s="286"/>
      <c r="T68" s="285"/>
      <c r="U68" s="100"/>
      <c r="V68" s="100"/>
      <c r="W68" s="71"/>
      <c r="X68" s="71"/>
      <c r="Y68" s="71"/>
      <c r="Z68" s="71"/>
      <c r="AA68" s="71"/>
      <c r="AB68" s="71"/>
      <c r="AC68" s="71"/>
      <c r="AD68" s="101"/>
      <c r="AE68" s="101"/>
      <c r="AF68" s="101"/>
      <c r="AG68" s="101"/>
      <c r="AH68" s="100"/>
      <c r="AI68" s="100"/>
    </row>
    <row r="69" spans="1:35" ht="24.75" customHeight="1" x14ac:dyDescent="0.25">
      <c r="A69" s="98"/>
      <c r="B69" s="297">
        <v>5</v>
      </c>
      <c r="C69" s="287"/>
      <c r="D69" s="287"/>
      <c r="E69" s="287"/>
      <c r="F69" s="287"/>
      <c r="G69" s="303"/>
      <c r="H69" s="300"/>
      <c r="I69" s="302"/>
      <c r="J69" s="99"/>
      <c r="K69" s="3">
        <v>721015</v>
      </c>
      <c r="L69" s="99"/>
      <c r="M69" s="3">
        <v>721214</v>
      </c>
      <c r="N69" s="293"/>
      <c r="O69" s="293"/>
      <c r="P69" s="287"/>
      <c r="Q69" s="295"/>
      <c r="R69" s="295"/>
      <c r="S69" s="304">
        <f>IF(COUNTIF(J69:M71,"CUMPLE")&gt;=1,(G69*I69),0)* (IF(N69="PRESENTÓ CERTIFICADO",1,0))* (IF(O69="ACORDE A ITEM 5.2.1 (T.R.)",1,0) )* ( IF(OR(Q69="SIN OBSERVACIÓN", Q69="REQUERIMIENTOS SUBSANADOS"),1,0)) *(IF(OR(R69="NINGUNO", R69="CUMPLEN CON LO SOLICITADO"),1,0))</f>
        <v>0</v>
      </c>
      <c r="T69" s="285"/>
      <c r="U69" s="100"/>
      <c r="V69" s="100"/>
      <c r="W69" s="71"/>
      <c r="X69" s="71"/>
      <c r="Y69" s="71"/>
      <c r="Z69" s="71"/>
      <c r="AA69" s="71"/>
      <c r="AB69" s="71"/>
      <c r="AC69" s="71"/>
      <c r="AD69" s="101"/>
      <c r="AE69" s="101"/>
      <c r="AF69" s="101"/>
      <c r="AG69" s="101"/>
      <c r="AH69" s="100"/>
      <c r="AI69" s="100"/>
    </row>
    <row r="70" spans="1:35" ht="24.75" customHeight="1" x14ac:dyDescent="0.2">
      <c r="A70" s="98"/>
      <c r="B70" s="285"/>
      <c r="C70" s="285"/>
      <c r="D70" s="285"/>
      <c r="E70" s="285"/>
      <c r="F70" s="285"/>
      <c r="G70" s="285"/>
      <c r="H70" s="285"/>
      <c r="I70" s="285"/>
      <c r="J70" s="99"/>
      <c r="K70" s="3">
        <v>721029</v>
      </c>
      <c r="L70" s="99"/>
      <c r="M70" s="3">
        <v>261216</v>
      </c>
      <c r="N70" s="285"/>
      <c r="O70" s="285"/>
      <c r="P70" s="285"/>
      <c r="Q70" s="285"/>
      <c r="R70" s="285"/>
      <c r="S70" s="285"/>
      <c r="T70" s="285"/>
      <c r="U70" s="100"/>
      <c r="V70" s="100"/>
      <c r="W70" s="71"/>
      <c r="X70" s="71"/>
      <c r="Y70" s="71"/>
      <c r="Z70" s="71"/>
      <c r="AA70" s="71"/>
      <c r="AB70" s="71"/>
      <c r="AC70" s="71"/>
      <c r="AD70" s="100"/>
      <c r="AE70" s="100"/>
      <c r="AF70" s="100"/>
      <c r="AG70" s="100"/>
      <c r="AH70" s="100"/>
      <c r="AI70" s="100"/>
    </row>
    <row r="71" spans="1:35" ht="24.75" customHeight="1" x14ac:dyDescent="0.2">
      <c r="A71" s="98"/>
      <c r="B71" s="286"/>
      <c r="C71" s="286"/>
      <c r="D71" s="286"/>
      <c r="E71" s="286"/>
      <c r="F71" s="286"/>
      <c r="G71" s="286"/>
      <c r="H71" s="286"/>
      <c r="I71" s="286"/>
      <c r="J71" s="99"/>
      <c r="K71" s="3">
        <v>721033</v>
      </c>
      <c r="L71" s="99"/>
      <c r="M71" s="3"/>
      <c r="N71" s="286"/>
      <c r="O71" s="286"/>
      <c r="P71" s="286"/>
      <c r="Q71" s="286"/>
      <c r="R71" s="286"/>
      <c r="S71" s="286"/>
      <c r="T71" s="286"/>
      <c r="U71" s="100"/>
      <c r="V71" s="100"/>
      <c r="W71" s="71"/>
      <c r="X71" s="71"/>
      <c r="Y71" s="71"/>
      <c r="Z71" s="71"/>
      <c r="AA71" s="71"/>
      <c r="AB71" s="71"/>
      <c r="AC71" s="71"/>
      <c r="AD71" s="100"/>
      <c r="AE71" s="100"/>
      <c r="AF71" s="100"/>
      <c r="AG71" s="100"/>
      <c r="AH71" s="100"/>
      <c r="AI71" s="100"/>
    </row>
    <row r="72" spans="1:35" ht="24.75" customHeight="1" x14ac:dyDescent="0.2">
      <c r="A72" s="87"/>
      <c r="B72" s="314" t="str">
        <f>IF(S73=" "," ",IF(S73&gt;=$H$6,"CUMPLE CON LA EXPERIENCIA REQUERIDA","NO CUMPLE CON LA EXPERIENCIA REQUERIDA"))</f>
        <v>CUMPLE CON LA EXPERIENCIA REQUERIDA</v>
      </c>
      <c r="C72" s="315"/>
      <c r="D72" s="315"/>
      <c r="E72" s="315"/>
      <c r="F72" s="315"/>
      <c r="G72" s="315"/>
      <c r="H72" s="315"/>
      <c r="I72" s="315"/>
      <c r="J72" s="315"/>
      <c r="K72" s="315"/>
      <c r="L72" s="315"/>
      <c r="M72" s="315"/>
      <c r="N72" s="315"/>
      <c r="O72" s="316"/>
      <c r="P72" s="309" t="s">
        <v>155</v>
      </c>
      <c r="Q72" s="291"/>
      <c r="R72" s="103"/>
      <c r="S72" s="104">
        <f>IF(T57="SI",SUM(S57:S71),0)</f>
        <v>1625.12</v>
      </c>
      <c r="T72" s="308" t="str">
        <f>IF(S73=" "," ",IF(S73&gt;=$H$6,"CUMPLE","NO CUMPLE"))</f>
        <v>CUMPLE</v>
      </c>
      <c r="U72" s="87"/>
      <c r="V72" s="87"/>
      <c r="W72" s="71"/>
      <c r="X72" s="71"/>
      <c r="Y72" s="71"/>
      <c r="Z72" s="71"/>
      <c r="AA72" s="71"/>
      <c r="AB72" s="71"/>
      <c r="AC72" s="71"/>
      <c r="AD72" s="100"/>
      <c r="AE72" s="100"/>
      <c r="AF72" s="100"/>
      <c r="AG72" s="100"/>
      <c r="AH72" s="100"/>
      <c r="AI72" s="87"/>
    </row>
    <row r="73" spans="1:35" ht="24.75" customHeight="1" x14ac:dyDescent="0.2">
      <c r="A73" s="100"/>
      <c r="B73" s="317"/>
      <c r="C73" s="318"/>
      <c r="D73" s="318"/>
      <c r="E73" s="318"/>
      <c r="F73" s="318"/>
      <c r="G73" s="318"/>
      <c r="H73" s="318"/>
      <c r="I73" s="318"/>
      <c r="J73" s="318"/>
      <c r="K73" s="318"/>
      <c r="L73" s="318"/>
      <c r="M73" s="318"/>
      <c r="N73" s="318"/>
      <c r="O73" s="319"/>
      <c r="P73" s="309" t="s">
        <v>156</v>
      </c>
      <c r="Q73" s="291"/>
      <c r="R73" s="103"/>
      <c r="S73" s="105">
        <f>IFERROR((S72/$P$6)," ")</f>
        <v>7.7019905213270139</v>
      </c>
      <c r="T73" s="286"/>
      <c r="U73" s="100"/>
      <c r="V73" s="100"/>
      <c r="W73" s="71"/>
      <c r="X73" s="71"/>
      <c r="Y73" s="71"/>
      <c r="Z73" s="71"/>
      <c r="AA73" s="71"/>
      <c r="AB73" s="71"/>
      <c r="AC73" s="71"/>
      <c r="AD73" s="100"/>
      <c r="AE73" s="100"/>
      <c r="AF73" s="100"/>
      <c r="AG73" s="100"/>
      <c r="AH73" s="100"/>
      <c r="AI73" s="100"/>
    </row>
    <row r="74" spans="1:35" ht="30" customHeight="1" x14ac:dyDescent="0.2">
      <c r="A74" s="71"/>
      <c r="B74" s="71"/>
      <c r="C74" s="71"/>
      <c r="D74" s="71"/>
      <c r="E74" s="83"/>
      <c r="F74" s="84"/>
      <c r="G74" s="84"/>
      <c r="H74" s="71"/>
      <c r="I74" s="71"/>
      <c r="J74" s="71"/>
      <c r="K74" s="71"/>
      <c r="L74" s="71"/>
      <c r="M74" s="71"/>
      <c r="N74" s="71"/>
      <c r="O74" s="71"/>
      <c r="P74" s="71"/>
      <c r="Q74" s="71"/>
      <c r="R74" s="71"/>
      <c r="S74" s="71"/>
      <c r="T74" s="71"/>
      <c r="U74" s="71"/>
      <c r="V74" s="71"/>
      <c r="W74" s="71"/>
      <c r="X74" s="71"/>
      <c r="Y74" s="71"/>
      <c r="Z74" s="71"/>
      <c r="AA74" s="71"/>
      <c r="AB74" s="71"/>
      <c r="AC74" s="71"/>
      <c r="AD74" s="100"/>
      <c r="AE74" s="100"/>
      <c r="AF74" s="100"/>
      <c r="AG74" s="100"/>
      <c r="AH74" s="87"/>
      <c r="AI74" s="71"/>
    </row>
    <row r="75" spans="1:35" ht="30" customHeight="1" x14ac:dyDescent="0.2">
      <c r="A75" s="71"/>
      <c r="B75" s="71"/>
      <c r="C75" s="71"/>
      <c r="D75" s="71"/>
      <c r="E75" s="83"/>
      <c r="F75" s="84"/>
      <c r="G75" s="84"/>
      <c r="H75" s="71"/>
      <c r="I75" s="71"/>
      <c r="J75" s="71"/>
      <c r="K75" s="71"/>
      <c r="L75" s="71"/>
      <c r="M75" s="71"/>
      <c r="N75" s="71"/>
      <c r="O75" s="71"/>
      <c r="P75" s="71"/>
      <c r="Q75" s="71"/>
      <c r="R75" s="71"/>
      <c r="S75" s="71"/>
      <c r="T75" s="71"/>
      <c r="U75" s="71"/>
      <c r="V75" s="71"/>
      <c r="W75" s="71"/>
      <c r="X75" s="71"/>
      <c r="Y75" s="71"/>
      <c r="Z75" s="71"/>
      <c r="AA75" s="71"/>
      <c r="AB75" s="71"/>
      <c r="AC75" s="71"/>
      <c r="AD75" s="100"/>
      <c r="AE75" s="100"/>
      <c r="AF75" s="100"/>
      <c r="AG75" s="100"/>
      <c r="AH75" s="100"/>
      <c r="AI75" s="71"/>
    </row>
    <row r="76" spans="1:35" ht="36" customHeight="1" x14ac:dyDescent="0.2">
      <c r="A76" s="71"/>
      <c r="B76" s="85">
        <v>4</v>
      </c>
      <c r="C76" s="310" t="s">
        <v>157</v>
      </c>
      <c r="D76" s="290"/>
      <c r="E76" s="291"/>
      <c r="F76" s="311" t="str">
        <f>IFERROR(VLOOKUP(B76,LISTA_OFERENTES,2,FALSE)," ")</f>
        <v>JORGE FERNANDO PRIETO MUÑOZ</v>
      </c>
      <c r="G76" s="290"/>
      <c r="H76" s="290"/>
      <c r="I76" s="290"/>
      <c r="J76" s="290"/>
      <c r="K76" s="290"/>
      <c r="L76" s="290"/>
      <c r="M76" s="290"/>
      <c r="N76" s="290"/>
      <c r="O76" s="291"/>
      <c r="P76" s="312" t="s">
        <v>135</v>
      </c>
      <c r="Q76" s="290"/>
      <c r="R76" s="291"/>
      <c r="S76" s="86">
        <f>5-(INT(COUNTBLANK(C79:C93))-10)</f>
        <v>3</v>
      </c>
      <c r="T76" s="87"/>
      <c r="U76" s="71"/>
      <c r="V76" s="71"/>
      <c r="W76" s="71"/>
      <c r="X76" s="71"/>
      <c r="Y76" s="71"/>
      <c r="Z76" s="71"/>
      <c r="AA76" s="71"/>
      <c r="AB76" s="71"/>
      <c r="AC76" s="71"/>
      <c r="AD76" s="100"/>
      <c r="AE76" s="100"/>
      <c r="AF76" s="100"/>
      <c r="AG76" s="100"/>
      <c r="AH76" s="71"/>
      <c r="AI76" s="71"/>
    </row>
    <row r="77" spans="1:35" ht="41.25" customHeight="1" x14ac:dyDescent="0.25">
      <c r="A77" s="101"/>
      <c r="B77" s="313" t="s">
        <v>136</v>
      </c>
      <c r="C77" s="288" t="s">
        <v>137</v>
      </c>
      <c r="D77" s="288" t="s">
        <v>138</v>
      </c>
      <c r="E77" s="288" t="s">
        <v>139</v>
      </c>
      <c r="F77" s="288" t="s">
        <v>140</v>
      </c>
      <c r="G77" s="288" t="s">
        <v>141</v>
      </c>
      <c r="H77" s="288" t="s">
        <v>142</v>
      </c>
      <c r="I77" s="288" t="s">
        <v>143</v>
      </c>
      <c r="J77" s="289" t="s">
        <v>144</v>
      </c>
      <c r="K77" s="290"/>
      <c r="L77" s="290"/>
      <c r="M77" s="291"/>
      <c r="N77" s="288" t="s">
        <v>145</v>
      </c>
      <c r="O77" s="288" t="s">
        <v>146</v>
      </c>
      <c r="P77" s="106" t="s">
        <v>147</v>
      </c>
      <c r="Q77" s="106"/>
      <c r="R77" s="288" t="s">
        <v>148</v>
      </c>
      <c r="S77" s="288" t="s">
        <v>149</v>
      </c>
      <c r="T77" s="288" t="str">
        <f>T11</f>
        <v>CUMPLE CON EL REQUERIMIENTO OBLIGATORIO DE MÍNIMO UNO (1) DE LOS CINCO CONTRATOS SEA DE MANTENIMIENTO Y ESTE CLASIFICADO
EN EL CÓDIGO 721033</v>
      </c>
      <c r="U77" s="107"/>
      <c r="V77" s="107"/>
      <c r="W77" s="71"/>
      <c r="X77" s="71"/>
      <c r="Y77" s="71"/>
      <c r="Z77" s="71"/>
      <c r="AA77" s="71"/>
      <c r="AB77" s="71"/>
      <c r="AC77" s="71"/>
      <c r="AD77" s="100"/>
      <c r="AE77" s="100"/>
      <c r="AF77" s="100"/>
      <c r="AG77" s="100"/>
      <c r="AH77" s="71"/>
      <c r="AI77" s="101"/>
    </row>
    <row r="78" spans="1:35" ht="78" customHeight="1" x14ac:dyDescent="0.25">
      <c r="A78" s="101"/>
      <c r="B78" s="286"/>
      <c r="C78" s="286"/>
      <c r="D78" s="286"/>
      <c r="E78" s="286"/>
      <c r="F78" s="286"/>
      <c r="G78" s="286"/>
      <c r="H78" s="286"/>
      <c r="I78" s="286"/>
      <c r="J78" s="292" t="s">
        <v>158</v>
      </c>
      <c r="K78" s="290"/>
      <c r="L78" s="290"/>
      <c r="M78" s="291"/>
      <c r="N78" s="286"/>
      <c r="O78" s="286"/>
      <c r="P78" s="91" t="s">
        <v>37</v>
      </c>
      <c r="Q78" s="91" t="s">
        <v>152</v>
      </c>
      <c r="R78" s="286"/>
      <c r="S78" s="286"/>
      <c r="T78" s="286"/>
      <c r="U78" s="107"/>
      <c r="V78" s="107"/>
      <c r="W78" s="71"/>
      <c r="X78" s="71"/>
      <c r="Y78" s="71"/>
      <c r="Z78" s="71"/>
      <c r="AA78" s="71"/>
      <c r="AB78" s="71"/>
      <c r="AC78" s="71"/>
      <c r="AD78" s="100"/>
      <c r="AE78" s="100"/>
      <c r="AF78" s="100"/>
      <c r="AG78" s="100"/>
      <c r="AH78" s="71"/>
      <c r="AI78" s="101"/>
    </row>
    <row r="79" spans="1:35" ht="24.75" customHeight="1" x14ac:dyDescent="0.25">
      <c r="A79" s="98"/>
      <c r="B79" s="297">
        <v>1</v>
      </c>
      <c r="C79" s="341">
        <v>12</v>
      </c>
      <c r="D79" s="341">
        <v>13</v>
      </c>
      <c r="E79" s="341" t="s">
        <v>169</v>
      </c>
      <c r="F79" s="341" t="s">
        <v>170</v>
      </c>
      <c r="G79" s="344">
        <v>1074.67</v>
      </c>
      <c r="H79" s="347" t="s">
        <v>171</v>
      </c>
      <c r="I79" s="329">
        <v>0.8</v>
      </c>
      <c r="J79" s="248" t="s">
        <v>162</v>
      </c>
      <c r="K79" s="249">
        <v>721015</v>
      </c>
      <c r="L79" s="248" t="s">
        <v>162</v>
      </c>
      <c r="M79" s="249">
        <v>721214</v>
      </c>
      <c r="N79" s="332" t="s">
        <v>213</v>
      </c>
      <c r="O79" s="332" t="s">
        <v>214</v>
      </c>
      <c r="P79" s="335"/>
      <c r="Q79" s="338" t="s">
        <v>215</v>
      </c>
      <c r="R79" s="338" t="s">
        <v>216</v>
      </c>
      <c r="S79" s="304">
        <f>IF(COUNTIF(J79:M81,"CUMPLE")&gt;=1,(G79*I79),0)* (IF(N79="PRESENTÓ CERTIFICADO",1,0))* (IF(O79="ACORDE A ITEM 5.2.1 (T.R.)",1,0) )* ( IF(OR(Q79="SIN OBSERVACIÓN", Q79="REQUERIMIENTOS SUBSANADOS"),1,0)) *(IF(OR(R79="NINGUNO", R79="CUMPLEN CON LO SOLICITADO"),1,0))</f>
        <v>859.7360000000001</v>
      </c>
      <c r="T79" s="305" t="s">
        <v>217</v>
      </c>
      <c r="U79" s="100"/>
      <c r="V79" s="100"/>
      <c r="W79" s="71"/>
      <c r="X79" s="71"/>
      <c r="Y79" s="71"/>
      <c r="Z79" s="71"/>
      <c r="AA79" s="71"/>
      <c r="AB79" s="71"/>
      <c r="AC79" s="71"/>
      <c r="AD79" s="100"/>
      <c r="AE79" s="100"/>
      <c r="AF79" s="100"/>
      <c r="AG79" s="100"/>
      <c r="AH79" s="101"/>
      <c r="AI79" s="100"/>
    </row>
    <row r="80" spans="1:35" ht="24.75" customHeight="1" x14ac:dyDescent="0.25">
      <c r="A80" s="98"/>
      <c r="B80" s="285"/>
      <c r="C80" s="342"/>
      <c r="D80" s="342"/>
      <c r="E80" s="342"/>
      <c r="F80" s="342"/>
      <c r="G80" s="345"/>
      <c r="H80" s="348"/>
      <c r="I80" s="330"/>
      <c r="J80" s="248" t="s">
        <v>163</v>
      </c>
      <c r="K80" s="249">
        <v>721029</v>
      </c>
      <c r="L80" s="248" t="s">
        <v>163</v>
      </c>
      <c r="M80" s="249">
        <v>261216</v>
      </c>
      <c r="N80" s="333"/>
      <c r="O80" s="333"/>
      <c r="P80" s="336"/>
      <c r="Q80" s="339"/>
      <c r="R80" s="339"/>
      <c r="S80" s="285"/>
      <c r="T80" s="285"/>
      <c r="U80" s="100"/>
      <c r="V80" s="100"/>
      <c r="W80" s="71"/>
      <c r="X80" s="71"/>
      <c r="Y80" s="71"/>
      <c r="Z80" s="71"/>
      <c r="AA80" s="71"/>
      <c r="AB80" s="71"/>
      <c r="AC80" s="71"/>
      <c r="AD80" s="100"/>
      <c r="AE80" s="100"/>
      <c r="AF80" s="100"/>
      <c r="AG80" s="100"/>
      <c r="AH80" s="101"/>
      <c r="AI80" s="100"/>
    </row>
    <row r="81" spans="1:35" ht="24.75" customHeight="1" x14ac:dyDescent="0.2">
      <c r="A81" s="98"/>
      <c r="B81" s="286"/>
      <c r="C81" s="343"/>
      <c r="D81" s="343"/>
      <c r="E81" s="343"/>
      <c r="F81" s="343"/>
      <c r="G81" s="346"/>
      <c r="H81" s="349"/>
      <c r="I81" s="331"/>
      <c r="J81" s="248" t="s">
        <v>163</v>
      </c>
      <c r="K81" s="249">
        <v>721033</v>
      </c>
      <c r="L81" s="248"/>
      <c r="M81" s="249"/>
      <c r="N81" s="334"/>
      <c r="O81" s="334"/>
      <c r="P81" s="337"/>
      <c r="Q81" s="340"/>
      <c r="R81" s="340"/>
      <c r="S81" s="286"/>
      <c r="T81" s="285"/>
      <c r="U81" s="100"/>
      <c r="V81" s="100"/>
      <c r="W81" s="71"/>
      <c r="X81" s="71"/>
      <c r="Y81" s="71"/>
      <c r="Z81" s="71"/>
      <c r="AA81" s="71"/>
      <c r="AB81" s="71"/>
      <c r="AC81" s="71"/>
      <c r="AD81" s="100"/>
      <c r="AE81" s="100"/>
      <c r="AF81" s="100"/>
      <c r="AG81" s="100"/>
      <c r="AH81" s="100"/>
      <c r="AI81" s="100"/>
    </row>
    <row r="82" spans="1:35" ht="24.75" customHeight="1" x14ac:dyDescent="0.2">
      <c r="A82" s="98"/>
      <c r="B82" s="297">
        <v>2</v>
      </c>
      <c r="C82" s="350">
        <v>64</v>
      </c>
      <c r="D82" s="350">
        <v>38</v>
      </c>
      <c r="E82" s="350" t="s">
        <v>172</v>
      </c>
      <c r="F82" s="341" t="s">
        <v>170</v>
      </c>
      <c r="G82" s="353">
        <v>592.29</v>
      </c>
      <c r="H82" s="347" t="s">
        <v>161</v>
      </c>
      <c r="I82" s="357">
        <v>1</v>
      </c>
      <c r="J82" s="248" t="s">
        <v>162</v>
      </c>
      <c r="K82" s="249">
        <v>721015</v>
      </c>
      <c r="L82" s="248" t="s">
        <v>162</v>
      </c>
      <c r="M82" s="249">
        <v>721214</v>
      </c>
      <c r="N82" s="332" t="s">
        <v>213</v>
      </c>
      <c r="O82" s="332" t="s">
        <v>214</v>
      </c>
      <c r="P82" s="335"/>
      <c r="Q82" s="338" t="s">
        <v>215</v>
      </c>
      <c r="R82" s="338" t="s">
        <v>216</v>
      </c>
      <c r="S82" s="304">
        <f>IF(COUNTIF(J82:M84,"CUMPLE")&gt;=1,(G82*I82),0)* (IF(N82="PRESENTÓ CERTIFICADO",1,0))* (IF(O82="ACORDE A ITEM 5.2.1 (T.R.)",1,0) )* ( IF(OR(Q82="SIN OBSERVACIÓN", Q82="REQUERIMIENTOS SUBSANADOS"),1,0)) *(IF(OR(R82="NINGUNO", R82="CUMPLEN CON LO SOLICITADO"),1,0))</f>
        <v>592.29</v>
      </c>
      <c r="T82" s="285"/>
      <c r="U82" s="100"/>
      <c r="V82" s="100"/>
      <c r="W82" s="71"/>
      <c r="X82" s="71"/>
      <c r="Y82" s="71"/>
      <c r="Z82" s="71"/>
      <c r="AA82" s="71"/>
      <c r="AB82" s="71"/>
      <c r="AC82" s="71"/>
      <c r="AD82" s="100"/>
      <c r="AE82" s="100"/>
      <c r="AF82" s="100"/>
      <c r="AG82" s="100"/>
      <c r="AH82" s="100"/>
      <c r="AI82" s="100"/>
    </row>
    <row r="83" spans="1:35" ht="24.75" customHeight="1" x14ac:dyDescent="0.2">
      <c r="A83" s="98"/>
      <c r="B83" s="285"/>
      <c r="C83" s="351"/>
      <c r="D83" s="351"/>
      <c r="E83" s="351"/>
      <c r="F83" s="342"/>
      <c r="G83" s="354"/>
      <c r="H83" s="348"/>
      <c r="I83" s="358"/>
      <c r="J83" s="248" t="s">
        <v>162</v>
      </c>
      <c r="K83" s="249">
        <v>721029</v>
      </c>
      <c r="L83" s="248" t="s">
        <v>163</v>
      </c>
      <c r="M83" s="249">
        <v>261216</v>
      </c>
      <c r="N83" s="333"/>
      <c r="O83" s="333"/>
      <c r="P83" s="336"/>
      <c r="Q83" s="339"/>
      <c r="R83" s="339"/>
      <c r="S83" s="285"/>
      <c r="T83" s="285"/>
      <c r="U83" s="100"/>
      <c r="V83" s="100"/>
      <c r="W83" s="71"/>
      <c r="X83" s="71"/>
      <c r="Y83" s="71"/>
      <c r="Z83" s="71"/>
      <c r="AA83" s="71"/>
      <c r="AB83" s="71"/>
      <c r="AC83" s="71"/>
      <c r="AD83" s="100"/>
      <c r="AE83" s="100"/>
      <c r="AF83" s="100"/>
      <c r="AG83" s="100"/>
      <c r="AH83" s="100"/>
      <c r="AI83" s="100"/>
    </row>
    <row r="84" spans="1:35" ht="24.75" customHeight="1" x14ac:dyDescent="0.2">
      <c r="A84" s="98"/>
      <c r="B84" s="286"/>
      <c r="C84" s="352"/>
      <c r="D84" s="352"/>
      <c r="E84" s="352"/>
      <c r="F84" s="343"/>
      <c r="G84" s="355"/>
      <c r="H84" s="349"/>
      <c r="I84" s="359"/>
      <c r="J84" s="248" t="s">
        <v>162</v>
      </c>
      <c r="K84" s="249">
        <v>721033</v>
      </c>
      <c r="L84" s="248"/>
      <c r="M84" s="249"/>
      <c r="N84" s="334"/>
      <c r="O84" s="334"/>
      <c r="P84" s="337"/>
      <c r="Q84" s="340"/>
      <c r="R84" s="340"/>
      <c r="S84" s="286"/>
      <c r="T84" s="285"/>
      <c r="U84" s="100"/>
      <c r="V84" s="100"/>
      <c r="W84" s="71"/>
      <c r="X84" s="71"/>
      <c r="Y84" s="71"/>
      <c r="Z84" s="71"/>
      <c r="AA84" s="100"/>
      <c r="AB84" s="100"/>
      <c r="AC84" s="100"/>
      <c r="AD84" s="100"/>
      <c r="AE84" s="100"/>
      <c r="AF84" s="100"/>
      <c r="AG84" s="100"/>
      <c r="AH84" s="100"/>
      <c r="AI84" s="100"/>
    </row>
    <row r="85" spans="1:35" ht="24.75" customHeight="1" x14ac:dyDescent="0.2">
      <c r="A85" s="98"/>
      <c r="B85" s="297">
        <v>3</v>
      </c>
      <c r="C85" s="341">
        <v>79</v>
      </c>
      <c r="D85" s="341">
        <v>52</v>
      </c>
      <c r="E85" s="341"/>
      <c r="F85" s="341" t="s">
        <v>173</v>
      </c>
      <c r="G85" s="344">
        <v>1727.3</v>
      </c>
      <c r="H85" s="347" t="s">
        <v>171</v>
      </c>
      <c r="I85" s="329">
        <v>0.5</v>
      </c>
      <c r="J85" s="248" t="s">
        <v>162</v>
      </c>
      <c r="K85" s="249">
        <v>721015</v>
      </c>
      <c r="L85" s="248" t="s">
        <v>163</v>
      </c>
      <c r="M85" s="249">
        <v>721214</v>
      </c>
      <c r="N85" s="332" t="s">
        <v>213</v>
      </c>
      <c r="O85" s="332" t="s">
        <v>214</v>
      </c>
      <c r="P85" s="335"/>
      <c r="Q85" s="338" t="s">
        <v>215</v>
      </c>
      <c r="R85" s="338" t="s">
        <v>216</v>
      </c>
      <c r="S85" s="304">
        <f>IF(COUNTIF(J85:M87,"CUMPLE")&gt;=1,(G85*I85),0)* (IF(N85="PRESENTÓ CERTIFICADO",1,0))* (IF(O85="ACORDE A ITEM 5.2.1 (T.R.)",1,0) )* ( IF(OR(Q85="SIN OBSERVACIÓN", Q85="REQUERIMIENTOS SUBSANADOS"),1,0)) *(IF(OR(R85="NINGUNO", R85="CUMPLEN CON LO SOLICITADO"),1,0))</f>
        <v>863.65</v>
      </c>
      <c r="T85" s="285"/>
      <c r="U85" s="100"/>
      <c r="V85" s="100"/>
      <c r="W85" s="71"/>
      <c r="X85" s="71"/>
      <c r="Y85" s="71"/>
      <c r="Z85" s="71"/>
      <c r="AA85" s="87"/>
      <c r="AB85" s="87"/>
      <c r="AC85" s="87"/>
      <c r="AD85" s="87"/>
      <c r="AE85" s="87"/>
      <c r="AF85" s="87"/>
      <c r="AG85" s="87"/>
      <c r="AH85" s="100"/>
      <c r="AI85" s="100"/>
    </row>
    <row r="86" spans="1:35" ht="24.75" customHeight="1" x14ac:dyDescent="0.2">
      <c r="A86" s="98"/>
      <c r="B86" s="285"/>
      <c r="C86" s="342"/>
      <c r="D86" s="342"/>
      <c r="E86" s="342"/>
      <c r="F86" s="342"/>
      <c r="G86" s="345"/>
      <c r="H86" s="348"/>
      <c r="I86" s="330"/>
      <c r="J86" s="248" t="s">
        <v>162</v>
      </c>
      <c r="K86" s="249">
        <v>721029</v>
      </c>
      <c r="L86" s="248" t="s">
        <v>163</v>
      </c>
      <c r="M86" s="249">
        <v>261216</v>
      </c>
      <c r="N86" s="333"/>
      <c r="O86" s="333"/>
      <c r="P86" s="336"/>
      <c r="Q86" s="339"/>
      <c r="R86" s="339"/>
      <c r="S86" s="285"/>
      <c r="T86" s="285"/>
      <c r="U86" s="100"/>
      <c r="V86" s="100"/>
      <c r="W86" s="71"/>
      <c r="X86" s="71"/>
      <c r="Y86" s="71"/>
      <c r="Z86" s="71"/>
      <c r="AA86" s="100"/>
      <c r="AB86" s="100"/>
      <c r="AC86" s="100"/>
      <c r="AD86" s="100"/>
      <c r="AE86" s="100"/>
      <c r="AF86" s="100"/>
      <c r="AG86" s="100"/>
      <c r="AH86" s="100"/>
      <c r="AI86" s="100"/>
    </row>
    <row r="87" spans="1:35" ht="24.75" customHeight="1" x14ac:dyDescent="0.2">
      <c r="A87" s="98"/>
      <c r="B87" s="286"/>
      <c r="C87" s="343"/>
      <c r="D87" s="343"/>
      <c r="E87" s="343"/>
      <c r="F87" s="343"/>
      <c r="G87" s="346"/>
      <c r="H87" s="349"/>
      <c r="I87" s="331"/>
      <c r="J87" s="248" t="s">
        <v>163</v>
      </c>
      <c r="K87" s="249">
        <v>721033</v>
      </c>
      <c r="L87" s="248"/>
      <c r="M87" s="249"/>
      <c r="N87" s="334"/>
      <c r="O87" s="334"/>
      <c r="P87" s="337"/>
      <c r="Q87" s="340"/>
      <c r="R87" s="340"/>
      <c r="S87" s="286"/>
      <c r="T87" s="285"/>
      <c r="U87" s="100"/>
      <c r="V87" s="100"/>
      <c r="W87" s="71"/>
      <c r="X87" s="71"/>
      <c r="Y87" s="71"/>
      <c r="Z87" s="71"/>
      <c r="AA87" s="71"/>
      <c r="AB87" s="71"/>
      <c r="AC87" s="71"/>
      <c r="AD87" s="71"/>
      <c r="AE87" s="71"/>
      <c r="AF87" s="71"/>
      <c r="AG87" s="71"/>
      <c r="AH87" s="100"/>
      <c r="AI87" s="100"/>
    </row>
    <row r="88" spans="1:35" ht="24.75" customHeight="1" x14ac:dyDescent="0.2">
      <c r="A88" s="98"/>
      <c r="B88" s="297">
        <v>4</v>
      </c>
      <c r="C88" s="298"/>
      <c r="D88" s="298"/>
      <c r="E88" s="298"/>
      <c r="F88" s="298"/>
      <c r="G88" s="299"/>
      <c r="H88" s="300"/>
      <c r="I88" s="296"/>
      <c r="J88" s="99"/>
      <c r="K88" s="3">
        <v>721015</v>
      </c>
      <c r="L88" s="99"/>
      <c r="M88" s="3">
        <v>721214</v>
      </c>
      <c r="N88" s="293"/>
      <c r="O88" s="293"/>
      <c r="P88" s="294"/>
      <c r="Q88" s="301"/>
      <c r="R88" s="301"/>
      <c r="S88" s="304">
        <f>IF(COUNTIF(J88:M90,"CUMPLE")&gt;=1,(G88*I88),0)* (IF(N88="PRESENTÓ CERTIFICADO",1,0))* (IF(O88="ACORDE A ITEM 5.2.1 (T.R.)",1,0) )* ( IF(OR(Q88="SIN OBSERVACIÓN", Q88="REQUERIMIENTOS SUBSANADOS"),1,0)) *(IF(OR(R88="NINGUNO", R88="CUMPLEN CON LO SOLICITADO"),1,0))</f>
        <v>0</v>
      </c>
      <c r="T88" s="285"/>
      <c r="U88" s="100"/>
      <c r="V88" s="100"/>
      <c r="W88" s="71"/>
      <c r="X88" s="71"/>
      <c r="Y88" s="71"/>
      <c r="Z88" s="71"/>
      <c r="AA88" s="71"/>
      <c r="AB88" s="71"/>
      <c r="AC88" s="71"/>
      <c r="AD88" s="71"/>
      <c r="AE88" s="71"/>
      <c r="AF88" s="71"/>
      <c r="AG88" s="71"/>
      <c r="AH88" s="100"/>
      <c r="AI88" s="100"/>
    </row>
    <row r="89" spans="1:35" ht="24.75" customHeight="1" x14ac:dyDescent="0.2">
      <c r="A89" s="98"/>
      <c r="B89" s="285"/>
      <c r="C89" s="285"/>
      <c r="D89" s="285"/>
      <c r="E89" s="285"/>
      <c r="F89" s="285"/>
      <c r="G89" s="285"/>
      <c r="H89" s="285"/>
      <c r="I89" s="285"/>
      <c r="J89" s="99"/>
      <c r="K89" s="3">
        <v>721029</v>
      </c>
      <c r="L89" s="99"/>
      <c r="M89" s="3">
        <v>261216</v>
      </c>
      <c r="N89" s="285"/>
      <c r="O89" s="285"/>
      <c r="P89" s="285"/>
      <c r="Q89" s="285"/>
      <c r="R89" s="285"/>
      <c r="S89" s="285"/>
      <c r="T89" s="285"/>
      <c r="U89" s="100"/>
      <c r="V89" s="100"/>
      <c r="W89" s="71"/>
      <c r="X89" s="71"/>
      <c r="Y89" s="71"/>
      <c r="Z89" s="71"/>
      <c r="AA89" s="71"/>
      <c r="AB89" s="71"/>
      <c r="AC89" s="71"/>
      <c r="AD89" s="71"/>
      <c r="AE89" s="71"/>
      <c r="AF89" s="71"/>
      <c r="AG89" s="71"/>
      <c r="AH89" s="100"/>
      <c r="AI89" s="100"/>
    </row>
    <row r="90" spans="1:35" ht="24.75" customHeight="1" x14ac:dyDescent="0.25">
      <c r="A90" s="98"/>
      <c r="B90" s="286"/>
      <c r="C90" s="286"/>
      <c r="D90" s="286"/>
      <c r="E90" s="286"/>
      <c r="F90" s="286"/>
      <c r="G90" s="286"/>
      <c r="H90" s="286"/>
      <c r="I90" s="286"/>
      <c r="J90" s="99"/>
      <c r="K90" s="3">
        <v>721033</v>
      </c>
      <c r="L90" s="99"/>
      <c r="M90" s="3"/>
      <c r="N90" s="286"/>
      <c r="O90" s="286"/>
      <c r="P90" s="286"/>
      <c r="Q90" s="286"/>
      <c r="R90" s="286"/>
      <c r="S90" s="286"/>
      <c r="T90" s="285"/>
      <c r="U90" s="100"/>
      <c r="V90" s="100"/>
      <c r="W90" s="71"/>
      <c r="X90" s="71"/>
      <c r="Y90" s="71"/>
      <c r="Z90" s="71"/>
      <c r="AA90" s="71"/>
      <c r="AB90" s="71"/>
      <c r="AC90" s="71"/>
      <c r="AD90" s="101"/>
      <c r="AE90" s="101"/>
      <c r="AF90" s="101"/>
      <c r="AG90" s="101"/>
      <c r="AH90" s="100"/>
      <c r="AI90" s="100"/>
    </row>
    <row r="91" spans="1:35" ht="24.75" customHeight="1" x14ac:dyDescent="0.25">
      <c r="A91" s="98"/>
      <c r="B91" s="297">
        <v>5</v>
      </c>
      <c r="C91" s="287"/>
      <c r="D91" s="287"/>
      <c r="E91" s="287"/>
      <c r="F91" s="287"/>
      <c r="G91" s="303"/>
      <c r="H91" s="300"/>
      <c r="I91" s="302"/>
      <c r="J91" s="99"/>
      <c r="K91" s="3">
        <v>721015</v>
      </c>
      <c r="L91" s="99"/>
      <c r="M91" s="3">
        <v>721214</v>
      </c>
      <c r="N91" s="293"/>
      <c r="O91" s="293"/>
      <c r="P91" s="287"/>
      <c r="Q91" s="295"/>
      <c r="R91" s="295"/>
      <c r="S91" s="304">
        <f>IF(COUNTIF(J91:M93,"CUMPLE")&gt;=1,(G91*I91),0)* (IF(N91="PRESENTÓ CERTIFICADO",1,0))* (IF(O91="ACORDE A ITEM 5.2.1 (T.R.)",1,0) )* ( IF(OR(Q91="SIN OBSERVACIÓN", Q91="REQUERIMIENTOS SUBSANADOS"),1,0)) *(IF(OR(R91="NINGUNO", R91="CUMPLEN CON LO SOLICITADO"),1,0))</f>
        <v>0</v>
      </c>
      <c r="T91" s="285"/>
      <c r="U91" s="100"/>
      <c r="V91" s="100"/>
      <c r="W91" s="71"/>
      <c r="X91" s="71"/>
      <c r="Y91" s="71"/>
      <c r="Z91" s="71"/>
      <c r="AA91" s="71"/>
      <c r="AB91" s="71"/>
      <c r="AC91" s="71"/>
      <c r="AD91" s="101"/>
      <c r="AE91" s="101"/>
      <c r="AF91" s="101"/>
      <c r="AG91" s="101"/>
      <c r="AH91" s="100"/>
      <c r="AI91" s="100"/>
    </row>
    <row r="92" spans="1:35" ht="24.75" customHeight="1" x14ac:dyDescent="0.2">
      <c r="A92" s="98"/>
      <c r="B92" s="285"/>
      <c r="C92" s="285"/>
      <c r="D92" s="285"/>
      <c r="E92" s="285"/>
      <c r="F92" s="285"/>
      <c r="G92" s="285"/>
      <c r="H92" s="285"/>
      <c r="I92" s="285"/>
      <c r="J92" s="99"/>
      <c r="K92" s="3">
        <v>721029</v>
      </c>
      <c r="L92" s="99"/>
      <c r="M92" s="3">
        <v>261216</v>
      </c>
      <c r="N92" s="285"/>
      <c r="O92" s="285"/>
      <c r="P92" s="285"/>
      <c r="Q92" s="285"/>
      <c r="R92" s="285"/>
      <c r="S92" s="285"/>
      <c r="T92" s="285"/>
      <c r="U92" s="100"/>
      <c r="V92" s="100"/>
      <c r="W92" s="71"/>
      <c r="X92" s="71"/>
      <c r="Y92" s="71"/>
      <c r="Z92" s="71"/>
      <c r="AA92" s="71"/>
      <c r="AB92" s="71"/>
      <c r="AC92" s="71"/>
      <c r="AD92" s="100"/>
      <c r="AE92" s="100"/>
      <c r="AF92" s="100"/>
      <c r="AG92" s="100"/>
      <c r="AH92" s="100"/>
      <c r="AI92" s="100"/>
    </row>
    <row r="93" spans="1:35" ht="24.75" customHeight="1" x14ac:dyDescent="0.2">
      <c r="A93" s="98"/>
      <c r="B93" s="286"/>
      <c r="C93" s="286"/>
      <c r="D93" s="286"/>
      <c r="E93" s="286"/>
      <c r="F93" s="286"/>
      <c r="G93" s="286"/>
      <c r="H93" s="286"/>
      <c r="I93" s="286"/>
      <c r="J93" s="99"/>
      <c r="K93" s="3">
        <v>721033</v>
      </c>
      <c r="L93" s="99"/>
      <c r="M93" s="3"/>
      <c r="N93" s="286"/>
      <c r="O93" s="286"/>
      <c r="P93" s="286"/>
      <c r="Q93" s="286"/>
      <c r="R93" s="286"/>
      <c r="S93" s="286"/>
      <c r="T93" s="286"/>
      <c r="U93" s="100"/>
      <c r="V93" s="100"/>
      <c r="W93" s="71"/>
      <c r="X93" s="71"/>
      <c r="Y93" s="71"/>
      <c r="Z93" s="71"/>
      <c r="AA93" s="71"/>
      <c r="AB93" s="71"/>
      <c r="AC93" s="71"/>
      <c r="AD93" s="100"/>
      <c r="AE93" s="100"/>
      <c r="AF93" s="100"/>
      <c r="AG93" s="100"/>
      <c r="AH93" s="100"/>
      <c r="AI93" s="100"/>
    </row>
    <row r="94" spans="1:35" ht="24.75" customHeight="1" x14ac:dyDescent="0.2">
      <c r="A94" s="87"/>
      <c r="B94" s="314" t="str">
        <f>IF(S95=" "," ",IF(S95&gt;=$H$6,"CUMPLE CON LA EXPERIENCIA REQUERIDA","NO CUMPLE CON LA EXPERIENCIA REQUERIDA"))</f>
        <v>CUMPLE CON LA EXPERIENCIA REQUERIDA</v>
      </c>
      <c r="C94" s="315"/>
      <c r="D94" s="315"/>
      <c r="E94" s="315"/>
      <c r="F94" s="315"/>
      <c r="G94" s="315"/>
      <c r="H94" s="315"/>
      <c r="I94" s="315"/>
      <c r="J94" s="315"/>
      <c r="K94" s="315"/>
      <c r="L94" s="315"/>
      <c r="M94" s="315"/>
      <c r="N94" s="315"/>
      <c r="O94" s="316"/>
      <c r="P94" s="309" t="s">
        <v>155</v>
      </c>
      <c r="Q94" s="291"/>
      <c r="R94" s="103"/>
      <c r="S94" s="104">
        <f>IF(T79="SI",SUM(S79:S93),0)</f>
        <v>2315.6759999999999</v>
      </c>
      <c r="T94" s="308" t="str">
        <f>IF(S95=" "," ",IF(S95&gt;=$H$6,"CUMPLE","NO CUMPLE"))</f>
        <v>CUMPLE</v>
      </c>
      <c r="U94" s="87"/>
      <c r="V94" s="87"/>
      <c r="W94" s="71"/>
      <c r="X94" s="71"/>
      <c r="Y94" s="71"/>
      <c r="Z94" s="71"/>
      <c r="AA94" s="71"/>
      <c r="AB94" s="71"/>
      <c r="AC94" s="71"/>
      <c r="AD94" s="100"/>
      <c r="AE94" s="100"/>
      <c r="AF94" s="100"/>
      <c r="AG94" s="100"/>
      <c r="AH94" s="100"/>
      <c r="AI94" s="87"/>
    </row>
    <row r="95" spans="1:35" ht="24.75" customHeight="1" x14ac:dyDescent="0.2">
      <c r="A95" s="100"/>
      <c r="B95" s="317"/>
      <c r="C95" s="318"/>
      <c r="D95" s="318"/>
      <c r="E95" s="318"/>
      <c r="F95" s="318"/>
      <c r="G95" s="318"/>
      <c r="H95" s="318"/>
      <c r="I95" s="318"/>
      <c r="J95" s="318"/>
      <c r="K95" s="318"/>
      <c r="L95" s="318"/>
      <c r="M95" s="318"/>
      <c r="N95" s="318"/>
      <c r="O95" s="319"/>
      <c r="P95" s="309" t="s">
        <v>156</v>
      </c>
      <c r="Q95" s="291"/>
      <c r="R95" s="103"/>
      <c r="S95" s="105">
        <f>IFERROR((S94/$P$6)," ")</f>
        <v>10.974767772511848</v>
      </c>
      <c r="T95" s="286"/>
      <c r="U95" s="100"/>
      <c r="V95" s="100"/>
      <c r="W95" s="71"/>
      <c r="X95" s="71"/>
      <c r="Y95" s="71"/>
      <c r="Z95" s="71"/>
      <c r="AA95" s="71"/>
      <c r="AB95" s="71"/>
      <c r="AC95" s="71"/>
      <c r="AD95" s="100"/>
      <c r="AE95" s="100"/>
      <c r="AF95" s="100"/>
      <c r="AG95" s="100"/>
      <c r="AH95" s="100"/>
      <c r="AI95" s="100"/>
    </row>
    <row r="96" spans="1:35" ht="30" customHeight="1" x14ac:dyDescent="0.2">
      <c r="A96" s="71"/>
      <c r="B96" s="71"/>
      <c r="C96" s="71"/>
      <c r="D96" s="71"/>
      <c r="E96" s="83"/>
      <c r="F96" s="84"/>
      <c r="G96" s="84"/>
      <c r="H96" s="71"/>
      <c r="I96" s="71"/>
      <c r="J96" s="71"/>
      <c r="K96" s="71"/>
      <c r="L96" s="71"/>
      <c r="M96" s="71"/>
      <c r="N96" s="71"/>
      <c r="O96" s="71"/>
      <c r="P96" s="71"/>
      <c r="Q96" s="71"/>
      <c r="R96" s="71"/>
      <c r="S96" s="71"/>
      <c r="T96" s="71"/>
      <c r="U96" s="71"/>
      <c r="V96" s="71"/>
      <c r="W96" s="71"/>
      <c r="X96" s="71"/>
      <c r="Y96" s="71"/>
      <c r="Z96" s="71"/>
      <c r="AA96" s="71"/>
      <c r="AB96" s="71"/>
      <c r="AC96" s="71"/>
      <c r="AD96" s="100"/>
      <c r="AE96" s="100"/>
      <c r="AF96" s="100"/>
      <c r="AG96" s="100"/>
      <c r="AH96" s="87"/>
      <c r="AI96" s="71"/>
    </row>
    <row r="97" spans="1:35" ht="30" customHeight="1" x14ac:dyDescent="0.2">
      <c r="A97" s="71"/>
      <c r="B97" s="71"/>
      <c r="C97" s="71"/>
      <c r="D97" s="71"/>
      <c r="E97" s="83"/>
      <c r="F97" s="84"/>
      <c r="G97" s="84"/>
      <c r="H97" s="71"/>
      <c r="I97" s="71"/>
      <c r="J97" s="71"/>
      <c r="K97" s="71"/>
      <c r="L97" s="71"/>
      <c r="M97" s="71"/>
      <c r="N97" s="71"/>
      <c r="O97" s="71"/>
      <c r="P97" s="71"/>
      <c r="Q97" s="71"/>
      <c r="R97" s="71"/>
      <c r="S97" s="71"/>
      <c r="T97" s="71"/>
      <c r="U97" s="71"/>
      <c r="V97" s="71"/>
      <c r="W97" s="71"/>
      <c r="X97" s="71"/>
      <c r="Y97" s="71"/>
      <c r="Z97" s="71"/>
      <c r="AA97" s="71"/>
      <c r="AB97" s="71"/>
      <c r="AC97" s="71"/>
      <c r="AD97" s="100"/>
      <c r="AE97" s="100"/>
      <c r="AF97" s="100"/>
      <c r="AG97" s="100"/>
      <c r="AH97" s="100"/>
      <c r="AI97" s="71"/>
    </row>
    <row r="98" spans="1:35" ht="36" customHeight="1" x14ac:dyDescent="0.2">
      <c r="A98" s="71"/>
      <c r="B98" s="85">
        <v>5</v>
      </c>
      <c r="C98" s="310" t="s">
        <v>157</v>
      </c>
      <c r="D98" s="290"/>
      <c r="E98" s="291"/>
      <c r="F98" s="311" t="str">
        <f>IFERROR(VLOOKUP(B98,LISTA_OFERENTES,2,FALSE)," ")</f>
        <v>CONSTRUVALORES S.A.S.</v>
      </c>
      <c r="G98" s="290"/>
      <c r="H98" s="290"/>
      <c r="I98" s="290"/>
      <c r="J98" s="290"/>
      <c r="K98" s="290"/>
      <c r="L98" s="290"/>
      <c r="M98" s="290"/>
      <c r="N98" s="290"/>
      <c r="O98" s="291"/>
      <c r="P98" s="312" t="s">
        <v>135</v>
      </c>
      <c r="Q98" s="290"/>
      <c r="R98" s="291"/>
      <c r="S98" s="86">
        <f>5-(INT(COUNTBLANK(C101:C115))-10)</f>
        <v>1</v>
      </c>
      <c r="T98" s="87"/>
      <c r="U98" s="71"/>
      <c r="V98" s="71"/>
      <c r="W98" s="71"/>
      <c r="X98" s="71"/>
      <c r="Y98" s="71"/>
      <c r="Z98" s="71"/>
      <c r="AA98" s="71"/>
      <c r="AB98" s="71"/>
      <c r="AC98" s="71"/>
      <c r="AD98" s="100"/>
      <c r="AE98" s="100"/>
      <c r="AF98" s="100"/>
      <c r="AG98" s="100"/>
      <c r="AH98" s="71"/>
      <c r="AI98" s="71"/>
    </row>
    <row r="99" spans="1:35" ht="30" customHeight="1" x14ac:dyDescent="0.25">
      <c r="A99" s="101"/>
      <c r="B99" s="313" t="s">
        <v>136</v>
      </c>
      <c r="C99" s="288" t="s">
        <v>137</v>
      </c>
      <c r="D99" s="288" t="s">
        <v>138</v>
      </c>
      <c r="E99" s="288" t="s">
        <v>139</v>
      </c>
      <c r="F99" s="288" t="s">
        <v>140</v>
      </c>
      <c r="G99" s="288" t="s">
        <v>141</v>
      </c>
      <c r="H99" s="288" t="s">
        <v>142</v>
      </c>
      <c r="I99" s="288" t="s">
        <v>143</v>
      </c>
      <c r="J99" s="289" t="s">
        <v>144</v>
      </c>
      <c r="K99" s="290"/>
      <c r="L99" s="290"/>
      <c r="M99" s="291"/>
      <c r="N99" s="288" t="s">
        <v>145</v>
      </c>
      <c r="O99" s="288" t="s">
        <v>146</v>
      </c>
      <c r="P99" s="106" t="s">
        <v>147</v>
      </c>
      <c r="Q99" s="106"/>
      <c r="R99" s="288" t="s">
        <v>148</v>
      </c>
      <c r="S99" s="288" t="s">
        <v>149</v>
      </c>
      <c r="T99" s="288" t="str">
        <f>T11</f>
        <v>CUMPLE CON EL REQUERIMIENTO OBLIGATORIO DE MÍNIMO UNO (1) DE LOS CINCO CONTRATOS SEA DE MANTENIMIENTO Y ESTE CLASIFICADO
EN EL CÓDIGO 721033</v>
      </c>
      <c r="U99" s="107"/>
      <c r="V99" s="107"/>
      <c r="W99" s="71"/>
      <c r="X99" s="71"/>
      <c r="Y99" s="71"/>
      <c r="Z99" s="71"/>
      <c r="AA99" s="71"/>
      <c r="AB99" s="71"/>
      <c r="AC99" s="71"/>
      <c r="AD99" s="100"/>
      <c r="AE99" s="100"/>
      <c r="AF99" s="100"/>
      <c r="AG99" s="100"/>
      <c r="AH99" s="71"/>
      <c r="AI99" s="101"/>
    </row>
    <row r="100" spans="1:35" ht="90.75" customHeight="1" x14ac:dyDescent="0.25">
      <c r="A100" s="101"/>
      <c r="B100" s="286"/>
      <c r="C100" s="286"/>
      <c r="D100" s="286"/>
      <c r="E100" s="286"/>
      <c r="F100" s="286"/>
      <c r="G100" s="286"/>
      <c r="H100" s="286"/>
      <c r="I100" s="286"/>
      <c r="J100" s="292" t="s">
        <v>158</v>
      </c>
      <c r="K100" s="290"/>
      <c r="L100" s="290"/>
      <c r="M100" s="291"/>
      <c r="N100" s="286"/>
      <c r="O100" s="286"/>
      <c r="P100" s="91" t="s">
        <v>37</v>
      </c>
      <c r="Q100" s="91" t="s">
        <v>152</v>
      </c>
      <c r="R100" s="286"/>
      <c r="S100" s="286"/>
      <c r="T100" s="286"/>
      <c r="U100" s="107"/>
      <c r="V100" s="107"/>
      <c r="W100" s="71"/>
      <c r="X100" s="71"/>
      <c r="Y100" s="71"/>
      <c r="Z100" s="71"/>
      <c r="AA100" s="71"/>
      <c r="AB100" s="71"/>
      <c r="AC100" s="71"/>
      <c r="AD100" s="100"/>
      <c r="AE100" s="100"/>
      <c r="AF100" s="100"/>
      <c r="AG100" s="100"/>
      <c r="AH100" s="71"/>
      <c r="AI100" s="101"/>
    </row>
    <row r="101" spans="1:35" ht="24.75" customHeight="1" x14ac:dyDescent="0.25">
      <c r="A101" s="98"/>
      <c r="B101" s="297">
        <v>1</v>
      </c>
      <c r="C101" s="341">
        <v>41</v>
      </c>
      <c r="D101" s="341">
        <v>47</v>
      </c>
      <c r="E101" s="341" t="s">
        <v>174</v>
      </c>
      <c r="F101" s="341" t="s">
        <v>175</v>
      </c>
      <c r="G101" s="344">
        <v>6832</v>
      </c>
      <c r="H101" s="347" t="s">
        <v>171</v>
      </c>
      <c r="I101" s="329">
        <v>0.33</v>
      </c>
      <c r="J101" s="248" t="s">
        <v>162</v>
      </c>
      <c r="K101" s="249">
        <v>721015</v>
      </c>
      <c r="L101" s="248" t="s">
        <v>162</v>
      </c>
      <c r="M101" s="249">
        <v>721214</v>
      </c>
      <c r="N101" s="332" t="s">
        <v>213</v>
      </c>
      <c r="O101" s="332" t="s">
        <v>214</v>
      </c>
      <c r="P101" s="335"/>
      <c r="Q101" s="338" t="s">
        <v>215</v>
      </c>
      <c r="R101" s="338" t="s">
        <v>216</v>
      </c>
      <c r="S101" s="304">
        <f>IF(COUNTIF(J101:M103,"CUMPLE")&gt;=1,(G101*I101),0)* (IF(N101="PRESENTÓ CERTIFICADO",1,0))* (IF(O101="ACORDE A ITEM 5.2.1 (T.R.)",1,0) )* ( IF(OR(Q101="SIN OBSERVACIÓN", Q101="REQUERIMIENTOS SUBSANADOS"),1,0)) *(IF(OR(R101="NINGUNO", R101="CUMPLEN CON LO SOLICITADO"),1,0))</f>
        <v>2254.56</v>
      </c>
      <c r="T101" s="305" t="s">
        <v>217</v>
      </c>
      <c r="U101" s="100"/>
      <c r="V101" s="100"/>
      <c r="W101" s="71"/>
      <c r="X101" s="71"/>
      <c r="Y101" s="71"/>
      <c r="Z101" s="71"/>
      <c r="AA101" s="71"/>
      <c r="AB101" s="71"/>
      <c r="AC101" s="71"/>
      <c r="AD101" s="100"/>
      <c r="AE101" s="100"/>
      <c r="AF101" s="100"/>
      <c r="AG101" s="100"/>
      <c r="AH101" s="101"/>
      <c r="AI101" s="100"/>
    </row>
    <row r="102" spans="1:35" ht="24.75" customHeight="1" x14ac:dyDescent="0.25">
      <c r="A102" s="98"/>
      <c r="B102" s="285"/>
      <c r="C102" s="342"/>
      <c r="D102" s="342"/>
      <c r="E102" s="342"/>
      <c r="F102" s="342"/>
      <c r="G102" s="345"/>
      <c r="H102" s="348"/>
      <c r="I102" s="330"/>
      <c r="J102" s="248" t="s">
        <v>162</v>
      </c>
      <c r="K102" s="249">
        <v>721029</v>
      </c>
      <c r="L102" s="248" t="s">
        <v>162</v>
      </c>
      <c r="M102" s="249">
        <v>261216</v>
      </c>
      <c r="N102" s="333"/>
      <c r="O102" s="333"/>
      <c r="P102" s="336"/>
      <c r="Q102" s="339"/>
      <c r="R102" s="339"/>
      <c r="S102" s="285"/>
      <c r="T102" s="285"/>
      <c r="U102" s="100"/>
      <c r="V102" s="100"/>
      <c r="W102" s="71"/>
      <c r="X102" s="71"/>
      <c r="Y102" s="71"/>
      <c r="Z102" s="71"/>
      <c r="AA102" s="71"/>
      <c r="AB102" s="71"/>
      <c r="AC102" s="71"/>
      <c r="AD102" s="100"/>
      <c r="AE102" s="100"/>
      <c r="AF102" s="100"/>
      <c r="AG102" s="100"/>
      <c r="AH102" s="101"/>
      <c r="AI102" s="100"/>
    </row>
    <row r="103" spans="1:35" ht="24.75" customHeight="1" x14ac:dyDescent="0.2">
      <c r="A103" s="98"/>
      <c r="B103" s="286"/>
      <c r="C103" s="343"/>
      <c r="D103" s="343"/>
      <c r="E103" s="343"/>
      <c r="F103" s="343"/>
      <c r="G103" s="346"/>
      <c r="H103" s="349"/>
      <c r="I103" s="331"/>
      <c r="J103" s="248" t="s">
        <v>162</v>
      </c>
      <c r="K103" s="249">
        <v>721033</v>
      </c>
      <c r="L103" s="248"/>
      <c r="M103" s="249"/>
      <c r="N103" s="334"/>
      <c r="O103" s="334"/>
      <c r="P103" s="337"/>
      <c r="Q103" s="340"/>
      <c r="R103" s="340"/>
      <c r="S103" s="286"/>
      <c r="T103" s="285"/>
      <c r="U103" s="100"/>
      <c r="V103" s="100"/>
      <c r="W103" s="71"/>
      <c r="X103" s="71"/>
      <c r="Y103" s="71"/>
      <c r="Z103" s="71"/>
      <c r="AA103" s="71"/>
      <c r="AB103" s="71"/>
      <c r="AC103" s="71"/>
      <c r="AD103" s="100"/>
      <c r="AE103" s="100"/>
      <c r="AF103" s="100"/>
      <c r="AG103" s="100"/>
      <c r="AH103" s="100"/>
      <c r="AI103" s="100"/>
    </row>
    <row r="104" spans="1:35" ht="24.75" customHeight="1" x14ac:dyDescent="0.2">
      <c r="A104" s="98"/>
      <c r="B104" s="297">
        <v>2</v>
      </c>
      <c r="C104" s="298"/>
      <c r="D104" s="298"/>
      <c r="E104" s="298"/>
      <c r="F104" s="298"/>
      <c r="G104" s="299"/>
      <c r="H104" s="300"/>
      <c r="I104" s="296"/>
      <c r="J104" s="99"/>
      <c r="K104" s="3">
        <v>721015</v>
      </c>
      <c r="L104" s="99"/>
      <c r="M104" s="3">
        <v>721214</v>
      </c>
      <c r="N104" s="360"/>
      <c r="O104" s="360"/>
      <c r="P104" s="361"/>
      <c r="Q104" s="362"/>
      <c r="R104" s="362"/>
      <c r="S104" s="304">
        <f>IF(COUNTIF(J104:M106,"CUMPLE")&gt;=1,(G104*I104),0)* (IF(N104="PRESENTÓ CERTIFICADO",1,0))* (IF(O104="ACORDE A ITEM 5.2.1 (T.R.)",1,0) )* ( IF(OR(Q104="SIN OBSERVACIÓN", Q104="REQUERIMIENTOS SUBSANADOS"),1,0)) *(IF(OR(R104="NINGUNO", R104="CUMPLEN CON LO SOLICITADO"),1,0))</f>
        <v>0</v>
      </c>
      <c r="T104" s="285"/>
      <c r="U104" s="100"/>
      <c r="V104" s="100"/>
      <c r="W104" s="71"/>
      <c r="X104" s="71"/>
      <c r="Y104" s="71"/>
      <c r="Z104" s="71"/>
      <c r="AA104" s="71"/>
      <c r="AB104" s="71"/>
      <c r="AC104" s="71"/>
      <c r="AD104" s="100"/>
      <c r="AE104" s="100"/>
      <c r="AF104" s="100"/>
      <c r="AG104" s="100"/>
      <c r="AH104" s="100"/>
      <c r="AI104" s="100"/>
    </row>
    <row r="105" spans="1:35" ht="24.75" customHeight="1" x14ac:dyDescent="0.2">
      <c r="A105" s="98"/>
      <c r="B105" s="285"/>
      <c r="C105" s="285"/>
      <c r="D105" s="285"/>
      <c r="E105" s="285"/>
      <c r="F105" s="285"/>
      <c r="G105" s="285"/>
      <c r="H105" s="285"/>
      <c r="I105" s="285"/>
      <c r="J105" s="99"/>
      <c r="K105" s="3">
        <v>721029</v>
      </c>
      <c r="L105" s="99"/>
      <c r="M105" s="3">
        <v>261216</v>
      </c>
      <c r="N105" s="285"/>
      <c r="O105" s="285"/>
      <c r="P105" s="285"/>
      <c r="Q105" s="285"/>
      <c r="R105" s="285"/>
      <c r="S105" s="285"/>
      <c r="T105" s="285"/>
      <c r="U105" s="100"/>
      <c r="V105" s="100"/>
      <c r="W105" s="71"/>
      <c r="X105" s="71"/>
      <c r="Y105" s="71"/>
      <c r="Z105" s="71"/>
      <c r="AA105" s="71"/>
      <c r="AB105" s="71"/>
      <c r="AC105" s="71"/>
      <c r="AD105" s="100"/>
      <c r="AE105" s="100"/>
      <c r="AF105" s="100"/>
      <c r="AG105" s="100"/>
      <c r="AH105" s="100"/>
      <c r="AI105" s="100"/>
    </row>
    <row r="106" spans="1:35" ht="24.75" customHeight="1" x14ac:dyDescent="0.2">
      <c r="A106" s="98"/>
      <c r="B106" s="286"/>
      <c r="C106" s="286"/>
      <c r="D106" s="286"/>
      <c r="E106" s="286"/>
      <c r="F106" s="286"/>
      <c r="G106" s="286"/>
      <c r="H106" s="286"/>
      <c r="I106" s="286"/>
      <c r="J106" s="99"/>
      <c r="K106" s="3">
        <v>721033</v>
      </c>
      <c r="L106" s="99"/>
      <c r="M106" s="3"/>
      <c r="N106" s="286"/>
      <c r="O106" s="286"/>
      <c r="P106" s="286"/>
      <c r="Q106" s="286"/>
      <c r="R106" s="286"/>
      <c r="S106" s="286"/>
      <c r="T106" s="285"/>
      <c r="U106" s="100"/>
      <c r="V106" s="100"/>
      <c r="W106" s="71"/>
      <c r="X106" s="71"/>
      <c r="Y106" s="71"/>
      <c r="Z106" s="71"/>
      <c r="AA106" s="100"/>
      <c r="AB106" s="100"/>
      <c r="AC106" s="100"/>
      <c r="AD106" s="100"/>
      <c r="AE106" s="100"/>
      <c r="AF106" s="100"/>
      <c r="AG106" s="100"/>
      <c r="AH106" s="100"/>
      <c r="AI106" s="100"/>
    </row>
    <row r="107" spans="1:35" ht="24.75" customHeight="1" x14ac:dyDescent="0.2">
      <c r="A107" s="98"/>
      <c r="B107" s="297">
        <v>3</v>
      </c>
      <c r="C107" s="287"/>
      <c r="D107" s="287"/>
      <c r="E107" s="287"/>
      <c r="F107" s="287"/>
      <c r="G107" s="303"/>
      <c r="H107" s="300"/>
      <c r="I107" s="302"/>
      <c r="J107" s="99"/>
      <c r="K107" s="3">
        <v>721015</v>
      </c>
      <c r="L107" s="99"/>
      <c r="M107" s="3">
        <v>721214</v>
      </c>
      <c r="N107" s="360"/>
      <c r="O107" s="360"/>
      <c r="P107" s="364"/>
      <c r="Q107" s="363"/>
      <c r="R107" s="363"/>
      <c r="S107" s="304">
        <f>IF(COUNTIF(J107:M109,"CUMPLE")&gt;=1,(G107*I107),0)* (IF(N107="PRESENTÓ CERTIFICADO",1,0))* (IF(O107="ACORDE A ITEM 5.2.1 (T.R.)",1,0) )* ( IF(OR(Q107="SIN OBSERVACIÓN", Q107="REQUERIMIENTOS SUBSANADOS"),1,0)) *(IF(OR(R107="NINGUNO", R107="CUMPLEN CON LO SOLICITADO"),1,0))</f>
        <v>0</v>
      </c>
      <c r="T107" s="285"/>
      <c r="U107" s="100"/>
      <c r="V107" s="100"/>
      <c r="W107" s="71"/>
      <c r="X107" s="71"/>
      <c r="Y107" s="71"/>
      <c r="Z107" s="71"/>
      <c r="AA107" s="87"/>
      <c r="AB107" s="87"/>
      <c r="AC107" s="87"/>
      <c r="AD107" s="87"/>
      <c r="AE107" s="87"/>
      <c r="AF107" s="87"/>
      <c r="AG107" s="87"/>
      <c r="AH107" s="100"/>
      <c r="AI107" s="100"/>
    </row>
    <row r="108" spans="1:35" ht="24.75" customHeight="1" x14ac:dyDescent="0.2">
      <c r="A108" s="98"/>
      <c r="B108" s="285"/>
      <c r="C108" s="285"/>
      <c r="D108" s="285"/>
      <c r="E108" s="285"/>
      <c r="F108" s="285"/>
      <c r="G108" s="285"/>
      <c r="H108" s="285"/>
      <c r="I108" s="285"/>
      <c r="J108" s="99"/>
      <c r="K108" s="3">
        <v>721029</v>
      </c>
      <c r="L108" s="99"/>
      <c r="M108" s="3">
        <v>261216</v>
      </c>
      <c r="N108" s="285"/>
      <c r="O108" s="285"/>
      <c r="P108" s="285"/>
      <c r="Q108" s="285"/>
      <c r="R108" s="285"/>
      <c r="S108" s="285"/>
      <c r="T108" s="285"/>
      <c r="U108" s="100"/>
      <c r="V108" s="100"/>
      <c r="W108" s="71"/>
      <c r="X108" s="71"/>
      <c r="Y108" s="71"/>
      <c r="Z108" s="71"/>
      <c r="AA108" s="100"/>
      <c r="AB108" s="100"/>
      <c r="AC108" s="100"/>
      <c r="AD108" s="100"/>
      <c r="AE108" s="100"/>
      <c r="AF108" s="100"/>
      <c r="AG108" s="100"/>
      <c r="AH108" s="100"/>
      <c r="AI108" s="100"/>
    </row>
    <row r="109" spans="1:35" ht="24.75" customHeight="1" x14ac:dyDescent="0.2">
      <c r="A109" s="98"/>
      <c r="B109" s="286"/>
      <c r="C109" s="286"/>
      <c r="D109" s="286"/>
      <c r="E109" s="286"/>
      <c r="F109" s="286"/>
      <c r="G109" s="286"/>
      <c r="H109" s="286"/>
      <c r="I109" s="286"/>
      <c r="J109" s="99"/>
      <c r="K109" s="3">
        <v>721033</v>
      </c>
      <c r="L109" s="99"/>
      <c r="M109" s="3"/>
      <c r="N109" s="286"/>
      <c r="O109" s="286"/>
      <c r="P109" s="286"/>
      <c r="Q109" s="286"/>
      <c r="R109" s="286"/>
      <c r="S109" s="286"/>
      <c r="T109" s="285"/>
      <c r="U109" s="100"/>
      <c r="V109" s="100"/>
      <c r="W109" s="71"/>
      <c r="X109" s="71"/>
      <c r="Y109" s="71"/>
      <c r="Z109" s="71"/>
      <c r="AA109" s="71"/>
      <c r="AB109" s="71"/>
      <c r="AC109" s="71"/>
      <c r="AD109" s="71"/>
      <c r="AE109" s="71"/>
      <c r="AF109" s="71"/>
      <c r="AG109" s="71"/>
      <c r="AH109" s="100"/>
      <c r="AI109" s="100"/>
    </row>
    <row r="110" spans="1:35" ht="24.75" customHeight="1" x14ac:dyDescent="0.2">
      <c r="A110" s="98"/>
      <c r="B110" s="297">
        <v>4</v>
      </c>
      <c r="C110" s="298"/>
      <c r="D110" s="298"/>
      <c r="E110" s="298"/>
      <c r="F110" s="287"/>
      <c r="G110" s="299"/>
      <c r="H110" s="300"/>
      <c r="I110" s="296"/>
      <c r="J110" s="99"/>
      <c r="K110" s="3">
        <v>721015</v>
      </c>
      <c r="L110" s="99"/>
      <c r="M110" s="3">
        <v>721214</v>
      </c>
      <c r="N110" s="360"/>
      <c r="O110" s="360"/>
      <c r="P110" s="361"/>
      <c r="Q110" s="362"/>
      <c r="R110" s="362"/>
      <c r="S110" s="304">
        <f>IF(COUNTIF(J110:M112,"CUMPLE")&gt;=1,(G110*I110),0)* (IF(N110="PRESENTÓ CERTIFICADO",1,0))* (IF(O110="ACORDE A ITEM 5.2.1 (T.R.)",1,0) )* ( IF(OR(Q110="SIN OBSERVACIÓN", Q110="REQUERIMIENTOS SUBSANADOS"),1,0)) *(IF(OR(R110="NINGUNO", R110="CUMPLEN CON LO SOLICITADO"),1,0))</f>
        <v>0</v>
      </c>
      <c r="T110" s="285"/>
      <c r="U110" s="100"/>
      <c r="V110" s="100"/>
      <c r="W110" s="71"/>
      <c r="X110" s="71"/>
      <c r="Y110" s="71"/>
      <c r="Z110" s="71"/>
      <c r="AA110" s="71"/>
      <c r="AB110" s="71"/>
      <c r="AC110" s="71"/>
      <c r="AD110" s="71"/>
      <c r="AE110" s="71"/>
      <c r="AF110" s="71"/>
      <c r="AG110" s="71"/>
      <c r="AH110" s="100"/>
      <c r="AI110" s="100"/>
    </row>
    <row r="111" spans="1:35" ht="24.75" customHeight="1" x14ac:dyDescent="0.2">
      <c r="A111" s="98"/>
      <c r="B111" s="285"/>
      <c r="C111" s="285"/>
      <c r="D111" s="285"/>
      <c r="E111" s="285"/>
      <c r="F111" s="285"/>
      <c r="G111" s="285"/>
      <c r="H111" s="285"/>
      <c r="I111" s="285"/>
      <c r="J111" s="99"/>
      <c r="K111" s="3">
        <v>721029</v>
      </c>
      <c r="L111" s="99"/>
      <c r="M111" s="3">
        <v>261216</v>
      </c>
      <c r="N111" s="285"/>
      <c r="O111" s="285"/>
      <c r="P111" s="285"/>
      <c r="Q111" s="285"/>
      <c r="R111" s="285"/>
      <c r="S111" s="285"/>
      <c r="T111" s="285"/>
      <c r="U111" s="100"/>
      <c r="V111" s="100"/>
      <c r="W111" s="71"/>
      <c r="X111" s="71"/>
      <c r="Y111" s="71"/>
      <c r="Z111" s="71"/>
      <c r="AA111" s="71"/>
      <c r="AB111" s="71"/>
      <c r="AC111" s="71"/>
      <c r="AD111" s="71"/>
      <c r="AE111" s="71"/>
      <c r="AF111" s="71"/>
      <c r="AG111" s="71"/>
      <c r="AH111" s="100"/>
      <c r="AI111" s="100"/>
    </row>
    <row r="112" spans="1:35" ht="24.75" customHeight="1" x14ac:dyDescent="0.25">
      <c r="A112" s="98"/>
      <c r="B112" s="286"/>
      <c r="C112" s="286"/>
      <c r="D112" s="286"/>
      <c r="E112" s="286"/>
      <c r="F112" s="286"/>
      <c r="G112" s="286"/>
      <c r="H112" s="286"/>
      <c r="I112" s="286"/>
      <c r="J112" s="99"/>
      <c r="K112" s="3">
        <v>721033</v>
      </c>
      <c r="L112" s="99"/>
      <c r="M112" s="3"/>
      <c r="N112" s="286"/>
      <c r="O112" s="286"/>
      <c r="P112" s="286"/>
      <c r="Q112" s="286"/>
      <c r="R112" s="286"/>
      <c r="S112" s="286"/>
      <c r="T112" s="285"/>
      <c r="U112" s="100"/>
      <c r="V112" s="100"/>
      <c r="W112" s="71"/>
      <c r="X112" s="71"/>
      <c r="Y112" s="71"/>
      <c r="Z112" s="71"/>
      <c r="AA112" s="71"/>
      <c r="AB112" s="71"/>
      <c r="AC112" s="71"/>
      <c r="AD112" s="101"/>
      <c r="AE112" s="101"/>
      <c r="AF112" s="101"/>
      <c r="AG112" s="101"/>
      <c r="AH112" s="100"/>
      <c r="AI112" s="100"/>
    </row>
    <row r="113" spans="1:35" ht="24.75" customHeight="1" x14ac:dyDescent="0.25">
      <c r="A113" s="98"/>
      <c r="B113" s="297">
        <v>5</v>
      </c>
      <c r="C113" s="287"/>
      <c r="D113" s="287"/>
      <c r="E113" s="287"/>
      <c r="F113" s="287"/>
      <c r="G113" s="303"/>
      <c r="H113" s="300"/>
      <c r="I113" s="302"/>
      <c r="J113" s="99"/>
      <c r="K113" s="3">
        <v>721015</v>
      </c>
      <c r="L113" s="99"/>
      <c r="M113" s="3">
        <v>721214</v>
      </c>
      <c r="N113" s="293"/>
      <c r="O113" s="293"/>
      <c r="P113" s="287"/>
      <c r="Q113" s="295"/>
      <c r="R113" s="295"/>
      <c r="S113" s="304">
        <f>IF(COUNTIF(J113:M115,"CUMPLE")&gt;=1,(G113*I113),0)* (IF(N113="PRESENTÓ CERTIFICADO",1,0))* (IF(O113="ACORDE A ITEM 5.2.1 (T.R.)",1,0) )* ( IF(OR(Q113="SIN OBSERVACIÓN", Q113="REQUERIMIENTOS SUBSANADOS"),1,0)) *(IF(OR(R113="NINGUNO", R113="CUMPLEN CON LO SOLICITADO"),1,0))</f>
        <v>0</v>
      </c>
      <c r="T113" s="285"/>
      <c r="U113" s="100"/>
      <c r="V113" s="100"/>
      <c r="W113" s="71"/>
      <c r="X113" s="71"/>
      <c r="Y113" s="71"/>
      <c r="Z113" s="71"/>
      <c r="AA113" s="71"/>
      <c r="AB113" s="71"/>
      <c r="AC113" s="71"/>
      <c r="AD113" s="101"/>
      <c r="AE113" s="101"/>
      <c r="AF113" s="101"/>
      <c r="AG113" s="101"/>
      <c r="AH113" s="100"/>
      <c r="AI113" s="100"/>
    </row>
    <row r="114" spans="1:35" ht="24.75" customHeight="1" x14ac:dyDescent="0.2">
      <c r="A114" s="98"/>
      <c r="B114" s="285"/>
      <c r="C114" s="285"/>
      <c r="D114" s="285"/>
      <c r="E114" s="285"/>
      <c r="F114" s="285"/>
      <c r="G114" s="285"/>
      <c r="H114" s="285"/>
      <c r="I114" s="285"/>
      <c r="J114" s="99"/>
      <c r="K114" s="3">
        <v>721029</v>
      </c>
      <c r="L114" s="99"/>
      <c r="M114" s="3">
        <v>261216</v>
      </c>
      <c r="N114" s="285"/>
      <c r="O114" s="285"/>
      <c r="P114" s="285"/>
      <c r="Q114" s="285"/>
      <c r="R114" s="285"/>
      <c r="S114" s="285"/>
      <c r="T114" s="285"/>
      <c r="U114" s="100"/>
      <c r="V114" s="100"/>
      <c r="W114" s="71"/>
      <c r="X114" s="71"/>
      <c r="Y114" s="71"/>
      <c r="Z114" s="71"/>
      <c r="AA114" s="71"/>
      <c r="AB114" s="71"/>
      <c r="AC114" s="71"/>
      <c r="AD114" s="100"/>
      <c r="AE114" s="100"/>
      <c r="AF114" s="100"/>
      <c r="AG114" s="100"/>
      <c r="AH114" s="100"/>
      <c r="AI114" s="100"/>
    </row>
    <row r="115" spans="1:35" ht="24.75" customHeight="1" x14ac:dyDescent="0.2">
      <c r="A115" s="98"/>
      <c r="B115" s="286"/>
      <c r="C115" s="286"/>
      <c r="D115" s="286"/>
      <c r="E115" s="286"/>
      <c r="F115" s="286"/>
      <c r="G115" s="286"/>
      <c r="H115" s="286"/>
      <c r="I115" s="286"/>
      <c r="J115" s="99"/>
      <c r="K115" s="3">
        <v>721033</v>
      </c>
      <c r="L115" s="99"/>
      <c r="M115" s="3"/>
      <c r="N115" s="286"/>
      <c r="O115" s="286"/>
      <c r="P115" s="286"/>
      <c r="Q115" s="286"/>
      <c r="R115" s="286"/>
      <c r="S115" s="286"/>
      <c r="T115" s="286"/>
      <c r="U115" s="100"/>
      <c r="V115" s="100"/>
      <c r="W115" s="71"/>
      <c r="X115" s="71"/>
      <c r="Y115" s="71"/>
      <c r="Z115" s="71"/>
      <c r="AA115" s="71"/>
      <c r="AB115" s="71"/>
      <c r="AC115" s="71"/>
      <c r="AD115" s="100"/>
      <c r="AE115" s="100"/>
      <c r="AF115" s="100"/>
      <c r="AG115" s="100"/>
      <c r="AH115" s="100"/>
      <c r="AI115" s="100"/>
    </row>
    <row r="116" spans="1:35" ht="24.75" customHeight="1" x14ac:dyDescent="0.2">
      <c r="A116" s="87"/>
      <c r="B116" s="314" t="str">
        <f>IF(S117=" "," ",IF(S117&gt;=$H$6,"CUMPLE CON LA EXPERIENCIA REQUERIDA","NO CUMPLE CON LA EXPERIENCIA REQUERIDA"))</f>
        <v>CUMPLE CON LA EXPERIENCIA REQUERIDA</v>
      </c>
      <c r="C116" s="315"/>
      <c r="D116" s="315"/>
      <c r="E116" s="315"/>
      <c r="F116" s="315"/>
      <c r="G116" s="315"/>
      <c r="H116" s="315"/>
      <c r="I116" s="315"/>
      <c r="J116" s="315"/>
      <c r="K116" s="315"/>
      <c r="L116" s="315"/>
      <c r="M116" s="315"/>
      <c r="N116" s="315"/>
      <c r="O116" s="316"/>
      <c r="P116" s="309" t="s">
        <v>155</v>
      </c>
      <c r="Q116" s="291"/>
      <c r="R116" s="103"/>
      <c r="S116" s="104">
        <f>IF(T101="SI",SUM(S101:S115),0)</f>
        <v>2254.56</v>
      </c>
      <c r="T116" s="308" t="str">
        <f>IF(S117=" "," ",IF(S117&gt;=$H$6,"CUMPLE","NO CUMPLE"))</f>
        <v>CUMPLE</v>
      </c>
      <c r="U116" s="87"/>
      <c r="V116" s="87"/>
      <c r="W116" s="71"/>
      <c r="X116" s="71"/>
      <c r="Y116" s="71"/>
      <c r="Z116" s="71"/>
      <c r="AA116" s="71"/>
      <c r="AB116" s="71"/>
      <c r="AC116" s="71"/>
      <c r="AD116" s="100"/>
      <c r="AE116" s="100"/>
      <c r="AF116" s="100"/>
      <c r="AG116" s="100"/>
      <c r="AH116" s="100"/>
      <c r="AI116" s="87"/>
    </row>
    <row r="117" spans="1:35" ht="24.75" customHeight="1" x14ac:dyDescent="0.2">
      <c r="A117" s="100"/>
      <c r="B117" s="317"/>
      <c r="C117" s="318"/>
      <c r="D117" s="318"/>
      <c r="E117" s="318"/>
      <c r="F117" s="318"/>
      <c r="G117" s="318"/>
      <c r="H117" s="318"/>
      <c r="I117" s="318"/>
      <c r="J117" s="318"/>
      <c r="K117" s="318"/>
      <c r="L117" s="318"/>
      <c r="M117" s="318"/>
      <c r="N117" s="318"/>
      <c r="O117" s="319"/>
      <c r="P117" s="309" t="s">
        <v>156</v>
      </c>
      <c r="Q117" s="291"/>
      <c r="R117" s="103"/>
      <c r="S117" s="105">
        <f>IFERROR((S116/$P$6)," ")</f>
        <v>10.685118483412323</v>
      </c>
      <c r="T117" s="286"/>
      <c r="U117" s="100"/>
      <c r="V117" s="100"/>
      <c r="W117" s="71"/>
      <c r="X117" s="71"/>
      <c r="Y117" s="71"/>
      <c r="Z117" s="71"/>
      <c r="AA117" s="71"/>
      <c r="AB117" s="71"/>
      <c r="AC117" s="71"/>
      <c r="AD117" s="100"/>
      <c r="AE117" s="100"/>
      <c r="AF117" s="100"/>
      <c r="AG117" s="100"/>
      <c r="AH117" s="100"/>
      <c r="AI117" s="100"/>
    </row>
    <row r="118" spans="1:35" ht="30" customHeight="1" x14ac:dyDescent="0.2">
      <c r="A118" s="71"/>
      <c r="B118" s="71"/>
      <c r="C118" s="71"/>
      <c r="D118" s="71"/>
      <c r="E118" s="83"/>
      <c r="F118" s="84"/>
      <c r="G118" s="84"/>
      <c r="H118" s="71"/>
      <c r="I118" s="71"/>
      <c r="J118" s="71"/>
      <c r="K118" s="71"/>
      <c r="L118" s="71"/>
      <c r="M118" s="71"/>
      <c r="N118" s="71"/>
      <c r="O118" s="71"/>
      <c r="P118" s="71"/>
      <c r="Q118" s="71"/>
      <c r="R118" s="71"/>
      <c r="S118" s="71"/>
      <c r="T118" s="71"/>
      <c r="U118" s="71"/>
      <c r="V118" s="71"/>
      <c r="W118" s="71"/>
      <c r="X118" s="71"/>
      <c r="Y118" s="71"/>
      <c r="Z118" s="71"/>
      <c r="AA118" s="71"/>
      <c r="AB118" s="71"/>
      <c r="AC118" s="71"/>
      <c r="AD118" s="100"/>
      <c r="AE118" s="100"/>
      <c r="AF118" s="100"/>
      <c r="AG118" s="100"/>
      <c r="AH118" s="87"/>
      <c r="AI118" s="71"/>
    </row>
    <row r="119" spans="1:35" ht="30" customHeight="1" x14ac:dyDescent="0.2">
      <c r="A119" s="71"/>
      <c r="B119" s="71"/>
      <c r="C119" s="71"/>
      <c r="D119" s="71"/>
      <c r="E119" s="83"/>
      <c r="F119" s="84"/>
      <c r="G119" s="84"/>
      <c r="H119" s="71"/>
      <c r="I119" s="71"/>
      <c r="J119" s="71"/>
      <c r="K119" s="71"/>
      <c r="L119" s="71"/>
      <c r="M119" s="71"/>
      <c r="N119" s="71"/>
      <c r="O119" s="71"/>
      <c r="P119" s="71"/>
      <c r="Q119" s="71"/>
      <c r="R119" s="71"/>
      <c r="S119" s="71"/>
      <c r="T119" s="71"/>
      <c r="U119" s="71"/>
      <c r="V119" s="71"/>
      <c r="W119" s="71"/>
      <c r="X119" s="71"/>
      <c r="Y119" s="71"/>
      <c r="Z119" s="71"/>
      <c r="AA119" s="71"/>
      <c r="AB119" s="71"/>
      <c r="AC119" s="71"/>
      <c r="AD119" s="100"/>
      <c r="AE119" s="100"/>
      <c r="AF119" s="100"/>
      <c r="AG119" s="100"/>
      <c r="AH119" s="100"/>
      <c r="AI119" s="71"/>
    </row>
    <row r="120" spans="1:35" ht="36" customHeight="1" x14ac:dyDescent="0.2">
      <c r="A120" s="71"/>
      <c r="B120" s="85">
        <v>6</v>
      </c>
      <c r="C120" s="310" t="s">
        <v>157</v>
      </c>
      <c r="D120" s="290"/>
      <c r="E120" s="291"/>
      <c r="F120" s="311" t="str">
        <f>IFERROR(VLOOKUP(B120,LISTA_OFERENTES,2,FALSE)," ")</f>
        <v>INGAP S.A.S.</v>
      </c>
      <c r="G120" s="290"/>
      <c r="H120" s="290"/>
      <c r="I120" s="290"/>
      <c r="J120" s="290"/>
      <c r="K120" s="290"/>
      <c r="L120" s="290"/>
      <c r="M120" s="290"/>
      <c r="N120" s="290"/>
      <c r="O120" s="291"/>
      <c r="P120" s="312" t="s">
        <v>135</v>
      </c>
      <c r="Q120" s="290"/>
      <c r="R120" s="291"/>
      <c r="S120" s="86">
        <f>5-(INT(COUNTBLANK(C123:C137))-10)</f>
        <v>3</v>
      </c>
      <c r="T120" s="87"/>
      <c r="U120" s="71"/>
      <c r="V120" s="71"/>
      <c r="W120" s="71"/>
      <c r="X120" s="71"/>
      <c r="Y120" s="71"/>
      <c r="Z120" s="71"/>
      <c r="AA120" s="71"/>
      <c r="AB120" s="71"/>
      <c r="AC120" s="71"/>
      <c r="AD120" s="100"/>
      <c r="AE120" s="100"/>
      <c r="AF120" s="100"/>
      <c r="AG120" s="100"/>
      <c r="AH120" s="71"/>
      <c r="AI120" s="71"/>
    </row>
    <row r="121" spans="1:35" ht="30" customHeight="1" x14ac:dyDescent="0.25">
      <c r="A121" s="101"/>
      <c r="B121" s="313" t="s">
        <v>136</v>
      </c>
      <c r="C121" s="288" t="s">
        <v>137</v>
      </c>
      <c r="D121" s="288" t="s">
        <v>138</v>
      </c>
      <c r="E121" s="288" t="s">
        <v>139</v>
      </c>
      <c r="F121" s="288" t="s">
        <v>140</v>
      </c>
      <c r="G121" s="288" t="s">
        <v>141</v>
      </c>
      <c r="H121" s="288" t="s">
        <v>142</v>
      </c>
      <c r="I121" s="288" t="s">
        <v>143</v>
      </c>
      <c r="J121" s="289" t="s">
        <v>144</v>
      </c>
      <c r="K121" s="290"/>
      <c r="L121" s="290"/>
      <c r="M121" s="291"/>
      <c r="N121" s="288" t="s">
        <v>145</v>
      </c>
      <c r="O121" s="288" t="s">
        <v>146</v>
      </c>
      <c r="P121" s="106" t="s">
        <v>147</v>
      </c>
      <c r="Q121" s="106"/>
      <c r="R121" s="288" t="s">
        <v>148</v>
      </c>
      <c r="S121" s="288" t="s">
        <v>149</v>
      </c>
      <c r="T121" s="288" t="str">
        <f>T11</f>
        <v>CUMPLE CON EL REQUERIMIENTO OBLIGATORIO DE MÍNIMO UNO (1) DE LOS CINCO CONTRATOS SEA DE MANTENIMIENTO Y ESTE CLASIFICADO
EN EL CÓDIGO 721033</v>
      </c>
      <c r="U121" s="107"/>
      <c r="V121" s="107"/>
      <c r="W121" s="71"/>
      <c r="X121" s="71"/>
      <c r="Y121" s="71"/>
      <c r="Z121" s="71"/>
      <c r="AA121" s="71"/>
      <c r="AB121" s="71"/>
      <c r="AC121" s="71"/>
      <c r="AD121" s="100"/>
      <c r="AE121" s="100"/>
      <c r="AF121" s="100"/>
      <c r="AG121" s="100"/>
      <c r="AH121" s="71"/>
      <c r="AI121" s="101"/>
    </row>
    <row r="122" spans="1:35" ht="106.5" customHeight="1" x14ac:dyDescent="0.25">
      <c r="A122" s="101"/>
      <c r="B122" s="286"/>
      <c r="C122" s="286"/>
      <c r="D122" s="286"/>
      <c r="E122" s="286"/>
      <c r="F122" s="286"/>
      <c r="G122" s="286"/>
      <c r="H122" s="286"/>
      <c r="I122" s="286"/>
      <c r="J122" s="292" t="s">
        <v>158</v>
      </c>
      <c r="K122" s="290"/>
      <c r="L122" s="290"/>
      <c r="M122" s="291"/>
      <c r="N122" s="286"/>
      <c r="O122" s="286"/>
      <c r="P122" s="91" t="s">
        <v>37</v>
      </c>
      <c r="Q122" s="91" t="s">
        <v>152</v>
      </c>
      <c r="R122" s="286"/>
      <c r="S122" s="286"/>
      <c r="T122" s="286"/>
      <c r="U122" s="107"/>
      <c r="V122" s="107"/>
      <c r="W122" s="71"/>
      <c r="X122" s="71"/>
      <c r="Y122" s="71"/>
      <c r="Z122" s="71"/>
      <c r="AA122" s="71"/>
      <c r="AB122" s="71"/>
      <c r="AC122" s="71"/>
      <c r="AD122" s="100"/>
      <c r="AE122" s="100"/>
      <c r="AF122" s="100"/>
      <c r="AG122" s="100"/>
      <c r="AH122" s="71"/>
      <c r="AI122" s="101"/>
    </row>
    <row r="123" spans="1:35" ht="24.75" customHeight="1" x14ac:dyDescent="0.25">
      <c r="A123" s="98"/>
      <c r="B123" s="297">
        <v>1</v>
      </c>
      <c r="C123" s="341">
        <v>76</v>
      </c>
      <c r="D123" s="341"/>
      <c r="E123" s="341" t="s">
        <v>176</v>
      </c>
      <c r="F123" s="341" t="s">
        <v>177</v>
      </c>
      <c r="G123" s="344">
        <v>8773.92</v>
      </c>
      <c r="H123" s="347" t="s">
        <v>171</v>
      </c>
      <c r="I123" s="329">
        <v>0.5</v>
      </c>
      <c r="J123" s="248" t="s">
        <v>162</v>
      </c>
      <c r="K123" s="249">
        <v>721015</v>
      </c>
      <c r="L123" s="248" t="s">
        <v>162</v>
      </c>
      <c r="M123" s="249">
        <v>721214</v>
      </c>
      <c r="N123" s="332" t="s">
        <v>213</v>
      </c>
      <c r="O123" s="332" t="s">
        <v>214</v>
      </c>
      <c r="P123" s="335"/>
      <c r="Q123" s="338" t="s">
        <v>215</v>
      </c>
      <c r="R123" s="338" t="s">
        <v>216</v>
      </c>
      <c r="S123" s="304">
        <f>IF(COUNTIF(J123:M125,"CUMPLE")&gt;=1,(G123*I123),0)* (IF(N123="PRESENTÓ CERTIFICADO",1,0))* (IF(O123="ACORDE A ITEM 5.2.1 (T.R.)",1,0) )* ( IF(OR(Q123="SIN OBSERVACIÓN", Q123="REQUERIMIENTOS SUBSANADOS"),1,0)) *(IF(OR(R123="NINGUNO", R123="CUMPLEN CON LO SOLICITADO"),1,0))</f>
        <v>4386.96</v>
      </c>
      <c r="T123" s="305" t="s">
        <v>217</v>
      </c>
      <c r="U123" s="100"/>
      <c r="V123" s="100"/>
      <c r="W123" s="71"/>
      <c r="X123" s="71"/>
      <c r="Y123" s="71"/>
      <c r="Z123" s="71"/>
      <c r="AA123" s="71"/>
      <c r="AB123" s="71"/>
      <c r="AC123" s="71"/>
      <c r="AD123" s="100"/>
      <c r="AE123" s="100"/>
      <c r="AF123" s="100"/>
      <c r="AG123" s="100"/>
      <c r="AH123" s="101"/>
      <c r="AI123" s="100"/>
    </row>
    <row r="124" spans="1:35" ht="24.75" customHeight="1" x14ac:dyDescent="0.25">
      <c r="A124" s="98"/>
      <c r="B124" s="285"/>
      <c r="C124" s="342"/>
      <c r="D124" s="342"/>
      <c r="E124" s="342"/>
      <c r="F124" s="342"/>
      <c r="G124" s="345"/>
      <c r="H124" s="348"/>
      <c r="I124" s="330"/>
      <c r="J124" s="248" t="s">
        <v>163</v>
      </c>
      <c r="K124" s="249">
        <v>721029</v>
      </c>
      <c r="L124" s="248" t="s">
        <v>163</v>
      </c>
      <c r="M124" s="249">
        <v>261216</v>
      </c>
      <c r="N124" s="333"/>
      <c r="O124" s="333"/>
      <c r="P124" s="336"/>
      <c r="Q124" s="339"/>
      <c r="R124" s="339"/>
      <c r="S124" s="285"/>
      <c r="T124" s="285"/>
      <c r="U124" s="100"/>
      <c r="V124" s="100"/>
      <c r="W124" s="71"/>
      <c r="X124" s="71"/>
      <c r="Y124" s="71"/>
      <c r="Z124" s="71"/>
      <c r="AA124" s="71"/>
      <c r="AB124" s="71"/>
      <c r="AC124" s="71"/>
      <c r="AD124" s="100"/>
      <c r="AE124" s="100"/>
      <c r="AF124" s="100"/>
      <c r="AG124" s="100"/>
      <c r="AH124" s="101"/>
      <c r="AI124" s="100"/>
    </row>
    <row r="125" spans="1:35" ht="24.75" customHeight="1" x14ac:dyDescent="0.2">
      <c r="A125" s="98"/>
      <c r="B125" s="286"/>
      <c r="C125" s="343"/>
      <c r="D125" s="343"/>
      <c r="E125" s="343"/>
      <c r="F125" s="343"/>
      <c r="G125" s="346"/>
      <c r="H125" s="349"/>
      <c r="I125" s="331"/>
      <c r="J125" s="248" t="s">
        <v>163</v>
      </c>
      <c r="K125" s="249">
        <v>721033</v>
      </c>
      <c r="L125" s="248"/>
      <c r="M125" s="249"/>
      <c r="N125" s="334"/>
      <c r="O125" s="334"/>
      <c r="P125" s="337"/>
      <c r="Q125" s="340"/>
      <c r="R125" s="340"/>
      <c r="S125" s="286"/>
      <c r="T125" s="285"/>
      <c r="U125" s="100"/>
      <c r="V125" s="100"/>
      <c r="W125" s="71"/>
      <c r="X125" s="71"/>
      <c r="Y125" s="71"/>
      <c r="Z125" s="71"/>
      <c r="AA125" s="71"/>
      <c r="AB125" s="71"/>
      <c r="AC125" s="71"/>
      <c r="AD125" s="100"/>
      <c r="AE125" s="100"/>
      <c r="AF125" s="100"/>
      <c r="AG125" s="100"/>
      <c r="AH125" s="100"/>
      <c r="AI125" s="100"/>
    </row>
    <row r="126" spans="1:35" ht="24.75" customHeight="1" x14ac:dyDescent="0.2">
      <c r="A126" s="98"/>
      <c r="B126" s="297">
        <v>2</v>
      </c>
      <c r="C126" s="350">
        <v>87</v>
      </c>
      <c r="D126" s="350"/>
      <c r="E126" s="350" t="s">
        <v>178</v>
      </c>
      <c r="F126" s="350" t="s">
        <v>179</v>
      </c>
      <c r="G126" s="353">
        <v>1266.6099999999999</v>
      </c>
      <c r="H126" s="347" t="s">
        <v>161</v>
      </c>
      <c r="I126" s="357">
        <v>1</v>
      </c>
      <c r="J126" s="248" t="s">
        <v>162</v>
      </c>
      <c r="K126" s="249">
        <v>721015</v>
      </c>
      <c r="L126" s="248" t="s">
        <v>162</v>
      </c>
      <c r="M126" s="249">
        <v>721214</v>
      </c>
      <c r="N126" s="332" t="s">
        <v>213</v>
      </c>
      <c r="O126" s="332" t="s">
        <v>214</v>
      </c>
      <c r="P126" s="335"/>
      <c r="Q126" s="338" t="s">
        <v>215</v>
      </c>
      <c r="R126" s="338" t="s">
        <v>216</v>
      </c>
      <c r="S126" s="304">
        <f>IF(COUNTIF(J126:M128,"CUMPLE")&gt;=1,(G126*I126),0)* (IF(N126="PRESENTÓ CERTIFICADO",1,0))* (IF(O126="ACORDE A ITEM 5.2.1 (T.R.)",1,0) )* ( IF(OR(Q126="SIN OBSERVACIÓN", Q126="REQUERIMIENTOS SUBSANADOS"),1,0)) *(IF(OR(R126="NINGUNO", R126="CUMPLEN CON LO SOLICITADO"),1,0))</f>
        <v>1266.6099999999999</v>
      </c>
      <c r="T126" s="285"/>
      <c r="U126" s="100"/>
      <c r="V126" s="100"/>
      <c r="W126" s="71"/>
      <c r="X126" s="71"/>
      <c r="Y126" s="71"/>
      <c r="Z126" s="71"/>
      <c r="AA126" s="71"/>
      <c r="AB126" s="71"/>
      <c r="AC126" s="71"/>
      <c r="AD126" s="100"/>
      <c r="AE126" s="100"/>
      <c r="AF126" s="100"/>
      <c r="AG126" s="100"/>
      <c r="AH126" s="100"/>
      <c r="AI126" s="100"/>
    </row>
    <row r="127" spans="1:35" ht="24.75" customHeight="1" x14ac:dyDescent="0.2">
      <c r="A127" s="98"/>
      <c r="B127" s="285"/>
      <c r="C127" s="351"/>
      <c r="D127" s="351"/>
      <c r="E127" s="351"/>
      <c r="F127" s="351"/>
      <c r="G127" s="354"/>
      <c r="H127" s="348"/>
      <c r="I127" s="358"/>
      <c r="J127" s="248" t="s">
        <v>163</v>
      </c>
      <c r="K127" s="249">
        <v>721029</v>
      </c>
      <c r="L127" s="248" t="s">
        <v>163</v>
      </c>
      <c r="M127" s="249">
        <v>261216</v>
      </c>
      <c r="N127" s="333"/>
      <c r="O127" s="333"/>
      <c r="P127" s="336"/>
      <c r="Q127" s="339"/>
      <c r="R127" s="339"/>
      <c r="S127" s="285"/>
      <c r="T127" s="285"/>
      <c r="U127" s="100"/>
      <c r="V127" s="100"/>
      <c r="W127" s="71"/>
      <c r="X127" s="71"/>
      <c r="Y127" s="71"/>
      <c r="Z127" s="71"/>
      <c r="AA127" s="71"/>
      <c r="AB127" s="71"/>
      <c r="AC127" s="71"/>
      <c r="AD127" s="100"/>
      <c r="AE127" s="100"/>
      <c r="AF127" s="100"/>
      <c r="AG127" s="100"/>
      <c r="AH127" s="100"/>
      <c r="AI127" s="100"/>
    </row>
    <row r="128" spans="1:35" ht="24.75" customHeight="1" x14ac:dyDescent="0.2">
      <c r="A128" s="98"/>
      <c r="B128" s="286"/>
      <c r="C128" s="352"/>
      <c r="D128" s="352"/>
      <c r="E128" s="352"/>
      <c r="F128" s="352"/>
      <c r="G128" s="355"/>
      <c r="H128" s="349"/>
      <c r="I128" s="359"/>
      <c r="J128" s="248" t="s">
        <v>163</v>
      </c>
      <c r="K128" s="249">
        <v>721033</v>
      </c>
      <c r="L128" s="248"/>
      <c r="M128" s="249"/>
      <c r="N128" s="334"/>
      <c r="O128" s="334"/>
      <c r="P128" s="337"/>
      <c r="Q128" s="340"/>
      <c r="R128" s="340"/>
      <c r="S128" s="286"/>
      <c r="T128" s="285"/>
      <c r="U128" s="100"/>
      <c r="V128" s="100"/>
      <c r="W128" s="71"/>
      <c r="X128" s="71"/>
      <c r="Y128" s="71"/>
      <c r="Z128" s="71"/>
      <c r="AA128" s="100"/>
      <c r="AB128" s="100"/>
      <c r="AC128" s="100"/>
      <c r="AD128" s="100"/>
      <c r="AE128" s="100"/>
      <c r="AF128" s="100"/>
      <c r="AG128" s="100"/>
      <c r="AH128" s="100"/>
      <c r="AI128" s="100"/>
    </row>
    <row r="129" spans="1:35" ht="24.75" customHeight="1" x14ac:dyDescent="0.2">
      <c r="A129" s="98"/>
      <c r="B129" s="297">
        <v>3</v>
      </c>
      <c r="C129" s="341">
        <v>104</v>
      </c>
      <c r="D129" s="341"/>
      <c r="E129" s="341" t="s">
        <v>180</v>
      </c>
      <c r="F129" s="341" t="s">
        <v>181</v>
      </c>
      <c r="G129" s="344">
        <v>1859.21</v>
      </c>
      <c r="H129" s="347" t="s">
        <v>161</v>
      </c>
      <c r="I129" s="357">
        <v>1</v>
      </c>
      <c r="J129" s="248" t="s">
        <v>162</v>
      </c>
      <c r="K129" s="249">
        <v>721015</v>
      </c>
      <c r="L129" s="248" t="s">
        <v>162</v>
      </c>
      <c r="M129" s="249">
        <v>721214</v>
      </c>
      <c r="N129" s="332" t="s">
        <v>213</v>
      </c>
      <c r="O129" s="332" t="s">
        <v>214</v>
      </c>
      <c r="P129" s="335"/>
      <c r="Q129" s="338" t="s">
        <v>215</v>
      </c>
      <c r="R129" s="338" t="s">
        <v>216</v>
      </c>
      <c r="S129" s="304">
        <f>IF(COUNTIF(J129:M131,"CUMPLE")&gt;=1,(G129*I129),0)* (IF(N129="PRESENTÓ CERTIFICADO",1,0))* (IF(O129="ACORDE A ITEM 5.2.1 (T.R.)",1,0) )* ( IF(OR(Q129="SIN OBSERVACIÓN", Q129="REQUERIMIENTOS SUBSANADOS"),1,0)) *(IF(OR(R129="NINGUNO", R129="CUMPLEN CON LO SOLICITADO"),1,0))</f>
        <v>1859.21</v>
      </c>
      <c r="T129" s="285"/>
      <c r="U129" s="100"/>
      <c r="V129" s="100"/>
      <c r="W129" s="71"/>
      <c r="X129" s="71"/>
      <c r="Y129" s="71"/>
      <c r="Z129" s="71"/>
      <c r="AA129" s="87"/>
      <c r="AB129" s="87"/>
      <c r="AC129" s="87"/>
      <c r="AD129" s="87"/>
      <c r="AE129" s="87"/>
      <c r="AF129" s="87"/>
      <c r="AG129" s="87"/>
      <c r="AH129" s="100"/>
      <c r="AI129" s="100"/>
    </row>
    <row r="130" spans="1:35" ht="24.75" customHeight="1" x14ac:dyDescent="0.2">
      <c r="A130" s="98"/>
      <c r="B130" s="285"/>
      <c r="C130" s="342"/>
      <c r="D130" s="342"/>
      <c r="E130" s="342"/>
      <c r="F130" s="342"/>
      <c r="G130" s="345"/>
      <c r="H130" s="348"/>
      <c r="I130" s="358"/>
      <c r="J130" s="248" t="s">
        <v>163</v>
      </c>
      <c r="K130" s="249">
        <v>721029</v>
      </c>
      <c r="L130" s="248" t="s">
        <v>163</v>
      </c>
      <c r="M130" s="249">
        <v>261216</v>
      </c>
      <c r="N130" s="333"/>
      <c r="O130" s="333"/>
      <c r="P130" s="336"/>
      <c r="Q130" s="339"/>
      <c r="R130" s="339"/>
      <c r="S130" s="285"/>
      <c r="T130" s="285"/>
      <c r="U130" s="100"/>
      <c r="V130" s="100"/>
      <c r="W130" s="71"/>
      <c r="X130" s="71"/>
      <c r="Y130" s="71"/>
      <c r="Z130" s="71"/>
      <c r="AA130" s="100"/>
      <c r="AB130" s="100"/>
      <c r="AC130" s="100"/>
      <c r="AD130" s="100"/>
      <c r="AE130" s="100"/>
      <c r="AF130" s="100"/>
      <c r="AG130" s="100"/>
      <c r="AH130" s="100"/>
      <c r="AI130" s="100"/>
    </row>
    <row r="131" spans="1:35" ht="24.75" customHeight="1" x14ac:dyDescent="0.2">
      <c r="A131" s="98"/>
      <c r="B131" s="286"/>
      <c r="C131" s="343"/>
      <c r="D131" s="343"/>
      <c r="E131" s="343"/>
      <c r="F131" s="343"/>
      <c r="G131" s="346"/>
      <c r="H131" s="349"/>
      <c r="I131" s="359"/>
      <c r="J131" s="248" t="s">
        <v>162</v>
      </c>
      <c r="K131" s="249">
        <v>721033</v>
      </c>
      <c r="L131" s="248"/>
      <c r="M131" s="249"/>
      <c r="N131" s="334"/>
      <c r="O131" s="334"/>
      <c r="P131" s="337"/>
      <c r="Q131" s="340"/>
      <c r="R131" s="340"/>
      <c r="S131" s="286"/>
      <c r="T131" s="285"/>
      <c r="U131" s="100"/>
      <c r="V131" s="100"/>
      <c r="W131" s="71"/>
      <c r="X131" s="71"/>
      <c r="Y131" s="71"/>
      <c r="Z131" s="71"/>
      <c r="AA131" s="71"/>
      <c r="AB131" s="71"/>
      <c r="AC131" s="71"/>
      <c r="AD131" s="71"/>
      <c r="AE131" s="71"/>
      <c r="AF131" s="71"/>
      <c r="AG131" s="71"/>
      <c r="AH131" s="100"/>
      <c r="AI131" s="100"/>
    </row>
    <row r="132" spans="1:35" ht="24.75" customHeight="1" x14ac:dyDescent="0.2">
      <c r="A132" s="98"/>
      <c r="B132" s="297">
        <v>4</v>
      </c>
      <c r="C132" s="298"/>
      <c r="D132" s="298"/>
      <c r="E132" s="298"/>
      <c r="F132" s="298"/>
      <c r="G132" s="299"/>
      <c r="H132" s="300"/>
      <c r="I132" s="296"/>
      <c r="J132" s="99"/>
      <c r="K132" s="3">
        <v>721015</v>
      </c>
      <c r="L132" s="99"/>
      <c r="M132" s="3">
        <v>721214</v>
      </c>
      <c r="N132" s="293"/>
      <c r="O132" s="293"/>
      <c r="P132" s="294"/>
      <c r="Q132" s="301"/>
      <c r="R132" s="301"/>
      <c r="S132" s="304">
        <f>IF(COUNTIF(J132:M134,"CUMPLE")&gt;=1,(G132*I132),0)* (IF(N132="PRESENTÓ CERTIFICADO",1,0))* (IF(O132="ACORDE A ITEM 5.2.1 (T.R.)",1,0) )* ( IF(OR(Q132="SIN OBSERVACIÓN", Q132="REQUERIMIENTOS SUBSANADOS"),1,0)) *(IF(OR(R132="NINGUNO", R132="CUMPLEN CON LO SOLICITADO"),1,0))</f>
        <v>0</v>
      </c>
      <c r="T132" s="285"/>
      <c r="U132" s="100"/>
      <c r="V132" s="100"/>
      <c r="W132" s="71"/>
      <c r="X132" s="71"/>
      <c r="Y132" s="71"/>
      <c r="Z132" s="71"/>
      <c r="AA132" s="71"/>
      <c r="AB132" s="71"/>
      <c r="AC132" s="71"/>
      <c r="AD132" s="71"/>
      <c r="AE132" s="71"/>
      <c r="AF132" s="71"/>
      <c r="AG132" s="71"/>
      <c r="AH132" s="100"/>
      <c r="AI132" s="100"/>
    </row>
    <row r="133" spans="1:35" ht="24.75" customHeight="1" x14ac:dyDescent="0.2">
      <c r="A133" s="98"/>
      <c r="B133" s="285"/>
      <c r="C133" s="285"/>
      <c r="D133" s="285"/>
      <c r="E133" s="285"/>
      <c r="F133" s="285"/>
      <c r="G133" s="285"/>
      <c r="H133" s="285"/>
      <c r="I133" s="285"/>
      <c r="J133" s="99"/>
      <c r="K133" s="3">
        <v>721029</v>
      </c>
      <c r="L133" s="99"/>
      <c r="M133" s="3">
        <v>261216</v>
      </c>
      <c r="N133" s="285"/>
      <c r="O133" s="285"/>
      <c r="P133" s="285"/>
      <c r="Q133" s="285"/>
      <c r="R133" s="285"/>
      <c r="S133" s="285"/>
      <c r="T133" s="285"/>
      <c r="U133" s="100"/>
      <c r="V133" s="100"/>
      <c r="W133" s="71"/>
      <c r="X133" s="71"/>
      <c r="Y133" s="71"/>
      <c r="Z133" s="71"/>
      <c r="AA133" s="71"/>
      <c r="AB133" s="71"/>
      <c r="AC133" s="71"/>
      <c r="AD133" s="71"/>
      <c r="AE133" s="71"/>
      <c r="AF133" s="71"/>
      <c r="AG133" s="71"/>
      <c r="AH133" s="100"/>
      <c r="AI133" s="100"/>
    </row>
    <row r="134" spans="1:35" ht="24.75" customHeight="1" x14ac:dyDescent="0.25">
      <c r="A134" s="98"/>
      <c r="B134" s="286"/>
      <c r="C134" s="286"/>
      <c r="D134" s="286"/>
      <c r="E134" s="286"/>
      <c r="F134" s="286"/>
      <c r="G134" s="286"/>
      <c r="H134" s="286"/>
      <c r="I134" s="286"/>
      <c r="J134" s="99"/>
      <c r="K134" s="3">
        <v>721033</v>
      </c>
      <c r="L134" s="99"/>
      <c r="M134" s="3"/>
      <c r="N134" s="286"/>
      <c r="O134" s="286"/>
      <c r="P134" s="286"/>
      <c r="Q134" s="286"/>
      <c r="R134" s="286"/>
      <c r="S134" s="286"/>
      <c r="T134" s="285"/>
      <c r="U134" s="100"/>
      <c r="V134" s="100"/>
      <c r="W134" s="71"/>
      <c r="X134" s="71"/>
      <c r="Y134" s="71"/>
      <c r="Z134" s="71"/>
      <c r="AA134" s="71"/>
      <c r="AB134" s="71"/>
      <c r="AC134" s="71"/>
      <c r="AD134" s="101"/>
      <c r="AE134" s="101"/>
      <c r="AF134" s="101"/>
      <c r="AG134" s="101"/>
      <c r="AH134" s="100"/>
      <c r="AI134" s="100"/>
    </row>
    <row r="135" spans="1:35" ht="24.75" customHeight="1" x14ac:dyDescent="0.25">
      <c r="A135" s="98"/>
      <c r="B135" s="297">
        <v>5</v>
      </c>
      <c r="C135" s="287"/>
      <c r="D135" s="287"/>
      <c r="E135" s="287"/>
      <c r="F135" s="287"/>
      <c r="G135" s="303"/>
      <c r="H135" s="300"/>
      <c r="I135" s="302"/>
      <c r="J135" s="99"/>
      <c r="K135" s="3">
        <v>721015</v>
      </c>
      <c r="L135" s="99"/>
      <c r="M135" s="3">
        <v>721214</v>
      </c>
      <c r="N135" s="293"/>
      <c r="O135" s="293"/>
      <c r="P135" s="287"/>
      <c r="Q135" s="295"/>
      <c r="R135" s="295"/>
      <c r="S135" s="304">
        <f>IF(COUNTIF(J135:M137,"CUMPLE")&gt;=1,(G135*I135),0)* (IF(N135="PRESENTÓ CERTIFICADO",1,0))* (IF(O135="ACORDE A ITEM 5.2.1 (T.R.)",1,0) )* ( IF(OR(Q135="SIN OBSERVACIÓN", Q135="REQUERIMIENTOS SUBSANADOS"),1,0)) *(IF(OR(R135="NINGUNO", R135="CUMPLEN CON LO SOLICITADO"),1,0))</f>
        <v>0</v>
      </c>
      <c r="T135" s="285"/>
      <c r="U135" s="100"/>
      <c r="V135" s="100"/>
      <c r="W135" s="71"/>
      <c r="X135" s="71"/>
      <c r="Y135" s="71"/>
      <c r="Z135" s="71"/>
      <c r="AA135" s="71"/>
      <c r="AB135" s="71"/>
      <c r="AC135" s="71"/>
      <c r="AD135" s="101"/>
      <c r="AE135" s="101"/>
      <c r="AF135" s="101"/>
      <c r="AG135" s="101"/>
      <c r="AH135" s="100"/>
      <c r="AI135" s="100"/>
    </row>
    <row r="136" spans="1:35" ht="24.75" customHeight="1" x14ac:dyDescent="0.2">
      <c r="A136" s="98"/>
      <c r="B136" s="285"/>
      <c r="C136" s="285"/>
      <c r="D136" s="285"/>
      <c r="E136" s="285"/>
      <c r="F136" s="285"/>
      <c r="G136" s="285"/>
      <c r="H136" s="285"/>
      <c r="I136" s="285"/>
      <c r="J136" s="99"/>
      <c r="K136" s="3">
        <v>721029</v>
      </c>
      <c r="L136" s="99"/>
      <c r="M136" s="3">
        <v>261216</v>
      </c>
      <c r="N136" s="285"/>
      <c r="O136" s="285"/>
      <c r="P136" s="285"/>
      <c r="Q136" s="285"/>
      <c r="R136" s="285"/>
      <c r="S136" s="285"/>
      <c r="T136" s="285"/>
      <c r="U136" s="100"/>
      <c r="V136" s="100"/>
      <c r="W136" s="71"/>
      <c r="X136" s="71"/>
      <c r="Y136" s="71"/>
      <c r="Z136" s="71"/>
      <c r="AA136" s="71"/>
      <c r="AB136" s="71"/>
      <c r="AC136" s="71"/>
      <c r="AD136" s="100"/>
      <c r="AE136" s="100"/>
      <c r="AF136" s="100"/>
      <c r="AG136" s="100"/>
      <c r="AH136" s="100"/>
      <c r="AI136" s="100"/>
    </row>
    <row r="137" spans="1:35" ht="24.75" customHeight="1" x14ac:dyDescent="0.2">
      <c r="A137" s="98"/>
      <c r="B137" s="286"/>
      <c r="C137" s="286"/>
      <c r="D137" s="286"/>
      <c r="E137" s="286"/>
      <c r="F137" s="286"/>
      <c r="G137" s="286"/>
      <c r="H137" s="286"/>
      <c r="I137" s="286"/>
      <c r="J137" s="99"/>
      <c r="K137" s="3">
        <v>721033</v>
      </c>
      <c r="L137" s="99"/>
      <c r="M137" s="3"/>
      <c r="N137" s="286"/>
      <c r="O137" s="286"/>
      <c r="P137" s="286"/>
      <c r="Q137" s="286"/>
      <c r="R137" s="286"/>
      <c r="S137" s="286"/>
      <c r="T137" s="286"/>
      <c r="U137" s="100"/>
      <c r="V137" s="100"/>
      <c r="W137" s="71"/>
      <c r="X137" s="71"/>
      <c r="Y137" s="71"/>
      <c r="Z137" s="71"/>
      <c r="AA137" s="71"/>
      <c r="AB137" s="71"/>
      <c r="AC137" s="71"/>
      <c r="AD137" s="100"/>
      <c r="AE137" s="100"/>
      <c r="AF137" s="100"/>
      <c r="AG137" s="100"/>
      <c r="AH137" s="100"/>
      <c r="AI137" s="100"/>
    </row>
    <row r="138" spans="1:35" ht="24.75" customHeight="1" x14ac:dyDescent="0.2">
      <c r="A138" s="87"/>
      <c r="B138" s="314" t="str">
        <f>IF(S139=" "," ",IF(S139&gt;=$H$6,"CUMPLE CON LA EXPERIENCIA REQUERIDA","NO CUMPLE CON LA EXPERIENCIA REQUERIDA"))</f>
        <v>CUMPLE CON LA EXPERIENCIA REQUERIDA</v>
      </c>
      <c r="C138" s="315"/>
      <c r="D138" s="315"/>
      <c r="E138" s="315"/>
      <c r="F138" s="315"/>
      <c r="G138" s="315"/>
      <c r="H138" s="315"/>
      <c r="I138" s="315"/>
      <c r="J138" s="315"/>
      <c r="K138" s="315"/>
      <c r="L138" s="315"/>
      <c r="M138" s="315"/>
      <c r="N138" s="315"/>
      <c r="O138" s="316"/>
      <c r="P138" s="309" t="s">
        <v>155</v>
      </c>
      <c r="Q138" s="291"/>
      <c r="R138" s="103"/>
      <c r="S138" s="104">
        <f>IF(T123="SI",SUM(S123:S137),0)</f>
        <v>7512.78</v>
      </c>
      <c r="T138" s="308" t="str">
        <f>IF(S139=" "," ",IF(S139&gt;=$H$6,"CUMPLE","NO CUMPLE"))</f>
        <v>CUMPLE</v>
      </c>
      <c r="U138" s="87"/>
      <c r="V138" s="87"/>
      <c r="W138" s="71"/>
      <c r="X138" s="71"/>
      <c r="Y138" s="71"/>
      <c r="Z138" s="71"/>
      <c r="AA138" s="71"/>
      <c r="AB138" s="71"/>
      <c r="AC138" s="71"/>
      <c r="AD138" s="100"/>
      <c r="AE138" s="100"/>
      <c r="AF138" s="100"/>
      <c r="AG138" s="100"/>
      <c r="AH138" s="100"/>
      <c r="AI138" s="87"/>
    </row>
    <row r="139" spans="1:35" ht="24.75" customHeight="1" x14ac:dyDescent="0.2">
      <c r="A139" s="100"/>
      <c r="B139" s="317"/>
      <c r="C139" s="318"/>
      <c r="D139" s="318"/>
      <c r="E139" s="318"/>
      <c r="F139" s="318"/>
      <c r="G139" s="318"/>
      <c r="H139" s="318"/>
      <c r="I139" s="318"/>
      <c r="J139" s="318"/>
      <c r="K139" s="318"/>
      <c r="L139" s="318"/>
      <c r="M139" s="318"/>
      <c r="N139" s="318"/>
      <c r="O139" s="319"/>
      <c r="P139" s="309" t="s">
        <v>156</v>
      </c>
      <c r="Q139" s="291"/>
      <c r="R139" s="103"/>
      <c r="S139" s="105">
        <f>IFERROR((S138/$P$6)," ")</f>
        <v>35.605592417061608</v>
      </c>
      <c r="T139" s="286"/>
      <c r="U139" s="100"/>
      <c r="V139" s="100"/>
      <c r="W139" s="71"/>
      <c r="X139" s="71"/>
      <c r="Y139" s="71"/>
      <c r="Z139" s="71"/>
      <c r="AA139" s="71"/>
      <c r="AB139" s="71"/>
      <c r="AC139" s="71"/>
      <c r="AD139" s="100"/>
      <c r="AE139" s="100"/>
      <c r="AF139" s="100"/>
      <c r="AG139" s="100"/>
      <c r="AH139" s="100"/>
      <c r="AI139" s="100"/>
    </row>
    <row r="140" spans="1:35" ht="30" customHeight="1" x14ac:dyDescent="0.2">
      <c r="A140" s="71"/>
      <c r="B140" s="71"/>
      <c r="C140" s="71"/>
      <c r="D140" s="71"/>
      <c r="E140" s="83"/>
      <c r="F140" s="84"/>
      <c r="G140" s="84"/>
      <c r="H140" s="71"/>
      <c r="I140" s="71"/>
      <c r="J140" s="71"/>
      <c r="K140" s="71"/>
      <c r="L140" s="71"/>
      <c r="M140" s="71"/>
      <c r="N140" s="71"/>
      <c r="O140" s="71"/>
      <c r="P140" s="71"/>
      <c r="Q140" s="71"/>
      <c r="R140" s="71"/>
      <c r="S140" s="71"/>
      <c r="T140" s="71"/>
      <c r="U140" s="71"/>
      <c r="V140" s="71"/>
      <c r="W140" s="71"/>
      <c r="X140" s="71"/>
      <c r="Y140" s="71"/>
      <c r="Z140" s="71"/>
      <c r="AA140" s="71"/>
      <c r="AB140" s="71"/>
      <c r="AC140" s="71"/>
      <c r="AD140" s="100"/>
      <c r="AE140" s="100"/>
      <c r="AF140" s="100"/>
      <c r="AG140" s="100"/>
      <c r="AH140" s="87"/>
      <c r="AI140" s="71"/>
    </row>
    <row r="141" spans="1:35" ht="30" customHeight="1" x14ac:dyDescent="0.2">
      <c r="A141" s="71"/>
      <c r="B141" s="71"/>
      <c r="C141" s="71"/>
      <c r="D141" s="71"/>
      <c r="E141" s="83"/>
      <c r="F141" s="84"/>
      <c r="G141" s="84"/>
      <c r="H141" s="71"/>
      <c r="I141" s="71"/>
      <c r="J141" s="71"/>
      <c r="K141" s="71"/>
      <c r="L141" s="71"/>
      <c r="M141" s="71"/>
      <c r="N141" s="71"/>
      <c r="O141" s="71"/>
      <c r="P141" s="71"/>
      <c r="Q141" s="71"/>
      <c r="R141" s="71"/>
      <c r="S141" s="71"/>
      <c r="T141" s="71"/>
      <c r="U141" s="71"/>
      <c r="V141" s="71"/>
      <c r="W141" s="71"/>
      <c r="X141" s="71"/>
      <c r="Y141" s="71"/>
      <c r="Z141" s="71"/>
      <c r="AA141" s="71"/>
      <c r="AB141" s="71"/>
      <c r="AC141" s="71"/>
      <c r="AD141" s="100"/>
      <c r="AE141" s="100"/>
      <c r="AF141" s="100"/>
      <c r="AG141" s="100"/>
      <c r="AH141" s="100"/>
      <c r="AI141" s="71"/>
    </row>
    <row r="142" spans="1:35" ht="36" customHeight="1" x14ac:dyDescent="0.2">
      <c r="A142" s="71"/>
      <c r="B142" s="85">
        <v>7</v>
      </c>
      <c r="C142" s="310" t="s">
        <v>157</v>
      </c>
      <c r="D142" s="290"/>
      <c r="E142" s="291"/>
      <c r="F142" s="311" t="str">
        <f>IFERROR(VLOOKUP(B142,LISTA_OFERENTES,2,FALSE)," ")</f>
        <v>INVERSIONES FERNANDO IRAL</v>
      </c>
      <c r="G142" s="290"/>
      <c r="H142" s="290"/>
      <c r="I142" s="290"/>
      <c r="J142" s="290"/>
      <c r="K142" s="290"/>
      <c r="L142" s="290"/>
      <c r="M142" s="290"/>
      <c r="N142" s="290"/>
      <c r="O142" s="291"/>
      <c r="P142" s="312" t="s">
        <v>135</v>
      </c>
      <c r="Q142" s="290"/>
      <c r="R142" s="291"/>
      <c r="S142" s="86">
        <f>5-(INT(COUNTBLANK(C145:C159))-10)</f>
        <v>4</v>
      </c>
      <c r="T142" s="87"/>
      <c r="U142" s="71"/>
      <c r="V142" s="71"/>
      <c r="W142" s="71"/>
      <c r="X142" s="71"/>
      <c r="Y142" s="71"/>
      <c r="Z142" s="71"/>
      <c r="AA142" s="71"/>
      <c r="AB142" s="71"/>
      <c r="AC142" s="71"/>
      <c r="AD142" s="100"/>
      <c r="AE142" s="100"/>
      <c r="AF142" s="100"/>
      <c r="AG142" s="100"/>
      <c r="AH142" s="71"/>
      <c r="AI142" s="71"/>
    </row>
    <row r="143" spans="1:35" ht="30" customHeight="1" x14ac:dyDescent="0.25">
      <c r="A143" s="101"/>
      <c r="B143" s="313" t="s">
        <v>136</v>
      </c>
      <c r="C143" s="288" t="s">
        <v>137</v>
      </c>
      <c r="D143" s="288" t="s">
        <v>138</v>
      </c>
      <c r="E143" s="288" t="s">
        <v>139</v>
      </c>
      <c r="F143" s="288" t="s">
        <v>140</v>
      </c>
      <c r="G143" s="288" t="s">
        <v>141</v>
      </c>
      <c r="H143" s="288" t="s">
        <v>142</v>
      </c>
      <c r="I143" s="288" t="s">
        <v>143</v>
      </c>
      <c r="J143" s="289" t="s">
        <v>144</v>
      </c>
      <c r="K143" s="290"/>
      <c r="L143" s="290"/>
      <c r="M143" s="291"/>
      <c r="N143" s="288" t="s">
        <v>145</v>
      </c>
      <c r="O143" s="288" t="s">
        <v>146</v>
      </c>
      <c r="P143" s="106" t="s">
        <v>147</v>
      </c>
      <c r="Q143" s="106"/>
      <c r="R143" s="288" t="s">
        <v>148</v>
      </c>
      <c r="S143" s="288" t="s">
        <v>149</v>
      </c>
      <c r="T143" s="288" t="str">
        <f>T11</f>
        <v>CUMPLE CON EL REQUERIMIENTO OBLIGATORIO DE MÍNIMO UNO (1) DE LOS CINCO CONTRATOS SEA DE MANTENIMIENTO Y ESTE CLASIFICADO
EN EL CÓDIGO 721033</v>
      </c>
      <c r="U143" s="107"/>
      <c r="V143" s="107"/>
      <c r="W143" s="71"/>
      <c r="X143" s="71"/>
      <c r="Y143" s="71"/>
      <c r="Z143" s="71"/>
      <c r="AA143" s="71"/>
      <c r="AB143" s="71"/>
      <c r="AC143" s="71"/>
      <c r="AD143" s="100"/>
      <c r="AE143" s="100"/>
      <c r="AF143" s="100"/>
      <c r="AG143" s="100"/>
      <c r="AH143" s="71"/>
      <c r="AI143" s="101"/>
    </row>
    <row r="144" spans="1:35" ht="113.25" customHeight="1" x14ac:dyDescent="0.25">
      <c r="A144" s="101"/>
      <c r="B144" s="286"/>
      <c r="C144" s="286"/>
      <c r="D144" s="286"/>
      <c r="E144" s="286"/>
      <c r="F144" s="286"/>
      <c r="G144" s="286"/>
      <c r="H144" s="286"/>
      <c r="I144" s="286"/>
      <c r="J144" s="292" t="s">
        <v>158</v>
      </c>
      <c r="K144" s="290"/>
      <c r="L144" s="290"/>
      <c r="M144" s="291"/>
      <c r="N144" s="286"/>
      <c r="O144" s="286"/>
      <c r="P144" s="91" t="s">
        <v>37</v>
      </c>
      <c r="Q144" s="91" t="s">
        <v>152</v>
      </c>
      <c r="R144" s="286"/>
      <c r="S144" s="286"/>
      <c r="T144" s="286"/>
      <c r="U144" s="107"/>
      <c r="V144" s="107"/>
      <c r="W144" s="71"/>
      <c r="X144" s="71"/>
      <c r="Y144" s="71"/>
      <c r="Z144" s="71"/>
      <c r="AA144" s="71"/>
      <c r="AB144" s="71"/>
      <c r="AC144" s="71"/>
      <c r="AD144" s="100"/>
      <c r="AE144" s="100"/>
      <c r="AF144" s="100"/>
      <c r="AG144" s="100"/>
      <c r="AH144" s="71"/>
      <c r="AI144" s="101"/>
    </row>
    <row r="145" spans="1:35" ht="24.75" customHeight="1" x14ac:dyDescent="0.25">
      <c r="A145" s="98"/>
      <c r="B145" s="297">
        <v>1</v>
      </c>
      <c r="C145" s="365">
        <v>139</v>
      </c>
      <c r="D145" s="365">
        <v>125</v>
      </c>
      <c r="E145" s="365"/>
      <c r="F145" s="365" t="s">
        <v>0</v>
      </c>
      <c r="G145" s="368">
        <v>228.3</v>
      </c>
      <c r="H145" s="371" t="s">
        <v>161</v>
      </c>
      <c r="I145" s="374">
        <v>1</v>
      </c>
      <c r="J145" s="248" t="s">
        <v>162</v>
      </c>
      <c r="K145" s="249">
        <v>721015</v>
      </c>
      <c r="L145" s="248" t="s">
        <v>162</v>
      </c>
      <c r="M145" s="249">
        <v>721214</v>
      </c>
      <c r="N145" s="332" t="s">
        <v>213</v>
      </c>
      <c r="O145" s="332" t="s">
        <v>214</v>
      </c>
      <c r="P145" s="397" t="s">
        <v>647</v>
      </c>
      <c r="Q145" s="389" t="s">
        <v>648</v>
      </c>
      <c r="R145" s="389" t="s">
        <v>216</v>
      </c>
      <c r="S145" s="304">
        <f>IF(COUNTIF(J145:M147,"CUMPLE")&gt;=1,(G145*I145),0)* (IF(N145="PRESENTÓ CERTIFICADO",1,0))* (IF(O145="ACORDE A ITEM 5.2.1 (T.R.)",1,0) )* ( IF(OR(Q145="SIN OBSERVACIÓN", Q145="REQUERIMIENTOS SUBSANADOS"),1,0)) *(IF(OR(R145="NINGUNO", R145="CUMPLEN CON LO SOLICITADO"),1,0))</f>
        <v>228.3</v>
      </c>
      <c r="T145" s="305" t="s">
        <v>217</v>
      </c>
      <c r="U145" s="100"/>
      <c r="V145" s="100"/>
      <c r="W145" s="71"/>
      <c r="X145" s="71"/>
      <c r="Y145" s="71"/>
      <c r="Z145" s="71"/>
      <c r="AA145" s="71"/>
      <c r="AB145" s="71"/>
      <c r="AC145" s="71"/>
      <c r="AD145" s="100"/>
      <c r="AE145" s="100"/>
      <c r="AF145" s="100"/>
      <c r="AG145" s="100"/>
      <c r="AH145" s="101"/>
      <c r="AI145" s="100"/>
    </row>
    <row r="146" spans="1:35" ht="24.75" customHeight="1" x14ac:dyDescent="0.25">
      <c r="A146" s="98"/>
      <c r="B146" s="285"/>
      <c r="C146" s="366"/>
      <c r="D146" s="366"/>
      <c r="E146" s="366"/>
      <c r="F146" s="366"/>
      <c r="G146" s="369"/>
      <c r="H146" s="372"/>
      <c r="I146" s="375"/>
      <c r="J146" s="248" t="s">
        <v>163</v>
      </c>
      <c r="K146" s="249">
        <v>721029</v>
      </c>
      <c r="L146" s="248" t="s">
        <v>162</v>
      </c>
      <c r="M146" s="249">
        <v>261216</v>
      </c>
      <c r="N146" s="333"/>
      <c r="O146" s="333"/>
      <c r="P146" s="398"/>
      <c r="Q146" s="390"/>
      <c r="R146" s="390"/>
      <c r="S146" s="285"/>
      <c r="T146" s="285"/>
      <c r="U146" s="100"/>
      <c r="V146" s="100"/>
      <c r="W146" s="71"/>
      <c r="X146" s="71"/>
      <c r="Y146" s="71"/>
      <c r="Z146" s="71"/>
      <c r="AA146" s="71"/>
      <c r="AB146" s="71"/>
      <c r="AC146" s="71"/>
      <c r="AD146" s="100"/>
      <c r="AE146" s="100"/>
      <c r="AF146" s="100"/>
      <c r="AG146" s="100"/>
      <c r="AH146" s="101"/>
      <c r="AI146" s="100"/>
    </row>
    <row r="147" spans="1:35" ht="24.75" customHeight="1" x14ac:dyDescent="0.2">
      <c r="A147" s="98"/>
      <c r="B147" s="286"/>
      <c r="C147" s="367"/>
      <c r="D147" s="367"/>
      <c r="E147" s="367"/>
      <c r="F147" s="367"/>
      <c r="G147" s="370"/>
      <c r="H147" s="373"/>
      <c r="I147" s="376"/>
      <c r="J147" s="248" t="s">
        <v>163</v>
      </c>
      <c r="K147" s="249">
        <v>721033</v>
      </c>
      <c r="L147" s="248"/>
      <c r="M147" s="249"/>
      <c r="N147" s="334"/>
      <c r="O147" s="334"/>
      <c r="P147" s="399"/>
      <c r="Q147" s="391"/>
      <c r="R147" s="391"/>
      <c r="S147" s="286"/>
      <c r="T147" s="285"/>
      <c r="U147" s="100"/>
      <c r="V147" s="100"/>
      <c r="W147" s="71"/>
      <c r="X147" s="71"/>
      <c r="Y147" s="71"/>
      <c r="Z147" s="71"/>
      <c r="AA147" s="71"/>
      <c r="AB147" s="71"/>
      <c r="AC147" s="71"/>
      <c r="AD147" s="100"/>
      <c r="AE147" s="100"/>
      <c r="AF147" s="100"/>
      <c r="AG147" s="100"/>
      <c r="AH147" s="100"/>
      <c r="AI147" s="100"/>
    </row>
    <row r="148" spans="1:35" ht="24.75" customHeight="1" x14ac:dyDescent="0.2">
      <c r="A148" s="98"/>
      <c r="B148" s="297">
        <v>2</v>
      </c>
      <c r="C148" s="377">
        <v>157</v>
      </c>
      <c r="D148" s="377">
        <v>133</v>
      </c>
      <c r="E148" s="377"/>
      <c r="F148" s="377" t="s">
        <v>182</v>
      </c>
      <c r="G148" s="380">
        <v>1148.5999999999999</v>
      </c>
      <c r="H148" s="371" t="s">
        <v>161</v>
      </c>
      <c r="I148" s="374">
        <v>1</v>
      </c>
      <c r="J148" s="248" t="s">
        <v>163</v>
      </c>
      <c r="K148" s="249">
        <v>721015</v>
      </c>
      <c r="L148" s="248" t="s">
        <v>162</v>
      </c>
      <c r="M148" s="249">
        <v>721214</v>
      </c>
      <c r="N148" s="332" t="s">
        <v>213</v>
      </c>
      <c r="O148" s="332" t="s">
        <v>214</v>
      </c>
      <c r="P148" s="335"/>
      <c r="Q148" s="338" t="s">
        <v>215</v>
      </c>
      <c r="R148" s="338" t="s">
        <v>216</v>
      </c>
      <c r="S148" s="304">
        <f>IF(COUNTIF(J148:M150,"CUMPLE")&gt;=1,(G148*I148),0)* (IF(N148="PRESENTÓ CERTIFICADO",1,0))* (IF(O148="ACORDE A ITEM 5.2.1 (T.R.)",1,0) )* ( IF(OR(Q148="SIN OBSERVACIÓN", Q148="REQUERIMIENTOS SUBSANADOS"),1,0)) *(IF(OR(R148="NINGUNO", R148="CUMPLEN CON LO SOLICITADO"),1,0))</f>
        <v>1148.5999999999999</v>
      </c>
      <c r="T148" s="285"/>
      <c r="U148" s="100"/>
      <c r="V148" s="100"/>
      <c r="W148" s="71"/>
      <c r="X148" s="71"/>
      <c r="Y148" s="71"/>
      <c r="Z148" s="71"/>
      <c r="AA148" s="71"/>
      <c r="AB148" s="71"/>
      <c r="AC148" s="71"/>
      <c r="AD148" s="100"/>
      <c r="AE148" s="100"/>
      <c r="AF148" s="100"/>
      <c r="AG148" s="100"/>
      <c r="AH148" s="100"/>
      <c r="AI148" s="100"/>
    </row>
    <row r="149" spans="1:35" ht="24.75" customHeight="1" x14ac:dyDescent="0.2">
      <c r="A149" s="98"/>
      <c r="B149" s="285"/>
      <c r="C149" s="378"/>
      <c r="D149" s="378"/>
      <c r="E149" s="378"/>
      <c r="F149" s="378"/>
      <c r="G149" s="381"/>
      <c r="H149" s="372"/>
      <c r="I149" s="375"/>
      <c r="J149" s="248" t="s">
        <v>163</v>
      </c>
      <c r="K149" s="249">
        <v>721029</v>
      </c>
      <c r="L149" s="248" t="s">
        <v>162</v>
      </c>
      <c r="M149" s="249">
        <v>261216</v>
      </c>
      <c r="N149" s="333"/>
      <c r="O149" s="333"/>
      <c r="P149" s="336"/>
      <c r="Q149" s="339"/>
      <c r="R149" s="339"/>
      <c r="S149" s="285"/>
      <c r="T149" s="285"/>
      <c r="U149" s="100"/>
      <c r="V149" s="100"/>
      <c r="W149" s="71"/>
      <c r="X149" s="71"/>
      <c r="Y149" s="71"/>
      <c r="Z149" s="71"/>
      <c r="AA149" s="71"/>
      <c r="AB149" s="71"/>
      <c r="AC149" s="71"/>
      <c r="AD149" s="100"/>
      <c r="AE149" s="100"/>
      <c r="AF149" s="100"/>
      <c r="AG149" s="100"/>
      <c r="AH149" s="100"/>
      <c r="AI149" s="100"/>
    </row>
    <row r="150" spans="1:35" ht="24.75" customHeight="1" x14ac:dyDescent="0.2">
      <c r="A150" s="98"/>
      <c r="B150" s="286"/>
      <c r="C150" s="379"/>
      <c r="D150" s="379"/>
      <c r="E150" s="379"/>
      <c r="F150" s="379"/>
      <c r="G150" s="382"/>
      <c r="H150" s="373"/>
      <c r="I150" s="376"/>
      <c r="J150" s="248" t="s">
        <v>162</v>
      </c>
      <c r="K150" s="249">
        <v>721033</v>
      </c>
      <c r="L150" s="248"/>
      <c r="M150" s="249"/>
      <c r="N150" s="334"/>
      <c r="O150" s="334"/>
      <c r="P150" s="337"/>
      <c r="Q150" s="340"/>
      <c r="R150" s="340"/>
      <c r="S150" s="286"/>
      <c r="T150" s="285"/>
      <c r="U150" s="100"/>
      <c r="V150" s="100"/>
      <c r="W150" s="71"/>
      <c r="X150" s="71"/>
      <c r="Y150" s="71"/>
      <c r="Z150" s="71"/>
      <c r="AA150" s="100"/>
      <c r="AB150" s="100"/>
      <c r="AC150" s="100"/>
      <c r="AD150" s="100"/>
      <c r="AE150" s="100"/>
      <c r="AF150" s="100"/>
      <c r="AG150" s="100"/>
      <c r="AH150" s="100"/>
      <c r="AI150" s="100"/>
    </row>
    <row r="151" spans="1:35" ht="24.75" customHeight="1" x14ac:dyDescent="0.2">
      <c r="A151" s="98"/>
      <c r="B151" s="297">
        <v>3</v>
      </c>
      <c r="C151" s="365">
        <v>129</v>
      </c>
      <c r="D151" s="365">
        <v>117</v>
      </c>
      <c r="E151" s="365"/>
      <c r="F151" s="365" t="s">
        <v>183</v>
      </c>
      <c r="G151" s="368">
        <v>909.5</v>
      </c>
      <c r="H151" s="371" t="s">
        <v>161</v>
      </c>
      <c r="I151" s="374">
        <v>1</v>
      </c>
      <c r="J151" s="248" t="s">
        <v>162</v>
      </c>
      <c r="K151" s="249">
        <v>721015</v>
      </c>
      <c r="L151" s="248" t="s">
        <v>162</v>
      </c>
      <c r="M151" s="249">
        <v>721214</v>
      </c>
      <c r="N151" s="332" t="s">
        <v>213</v>
      </c>
      <c r="O151" s="332" t="s">
        <v>214</v>
      </c>
      <c r="P151" s="335"/>
      <c r="Q151" s="338" t="s">
        <v>215</v>
      </c>
      <c r="R151" s="338" t="s">
        <v>216</v>
      </c>
      <c r="S151" s="304">
        <f>IF(COUNTIF(J151:M153,"CUMPLE")&gt;=1,(G151*I151),0)* (IF(N151="PRESENTÓ CERTIFICADO",1,0))* (IF(O151="ACORDE A ITEM 5.2.1 (T.R.)",1,0) )* ( IF(OR(Q151="SIN OBSERVACIÓN", Q151="REQUERIMIENTOS SUBSANADOS"),1,0)) *(IF(OR(R151="NINGUNO", R151="CUMPLEN CON LO SOLICITADO"),1,0))</f>
        <v>909.5</v>
      </c>
      <c r="T151" s="285"/>
      <c r="U151" s="100"/>
      <c r="V151" s="100"/>
      <c r="W151" s="71"/>
      <c r="X151" s="71"/>
      <c r="Y151" s="71"/>
      <c r="Z151" s="71"/>
      <c r="AA151" s="87"/>
      <c r="AB151" s="87"/>
      <c r="AC151" s="87"/>
      <c r="AD151" s="87"/>
      <c r="AE151" s="87"/>
      <c r="AF151" s="87"/>
      <c r="AG151" s="87"/>
      <c r="AH151" s="100"/>
      <c r="AI151" s="100"/>
    </row>
    <row r="152" spans="1:35" ht="24.75" customHeight="1" x14ac:dyDescent="0.2">
      <c r="A152" s="98"/>
      <c r="B152" s="285"/>
      <c r="C152" s="366"/>
      <c r="D152" s="366"/>
      <c r="E152" s="366"/>
      <c r="F152" s="366"/>
      <c r="G152" s="369"/>
      <c r="H152" s="372"/>
      <c r="I152" s="375"/>
      <c r="J152" s="248" t="s">
        <v>162</v>
      </c>
      <c r="K152" s="249">
        <v>721029</v>
      </c>
      <c r="L152" s="248" t="s">
        <v>163</v>
      </c>
      <c r="M152" s="249">
        <v>261216</v>
      </c>
      <c r="N152" s="333"/>
      <c r="O152" s="333"/>
      <c r="P152" s="336"/>
      <c r="Q152" s="339"/>
      <c r="R152" s="339"/>
      <c r="S152" s="285"/>
      <c r="T152" s="285"/>
      <c r="U152" s="100"/>
      <c r="V152" s="100"/>
      <c r="W152" s="71"/>
      <c r="X152" s="71"/>
      <c r="Y152" s="71"/>
      <c r="Z152" s="71"/>
      <c r="AA152" s="100"/>
      <c r="AB152" s="100"/>
      <c r="AC152" s="100"/>
      <c r="AD152" s="100"/>
      <c r="AE152" s="100"/>
      <c r="AF152" s="100"/>
      <c r="AG152" s="100"/>
      <c r="AH152" s="100"/>
      <c r="AI152" s="100"/>
    </row>
    <row r="153" spans="1:35" ht="24.75" customHeight="1" x14ac:dyDescent="0.2">
      <c r="A153" s="98"/>
      <c r="B153" s="286"/>
      <c r="C153" s="367"/>
      <c r="D153" s="367"/>
      <c r="E153" s="367"/>
      <c r="F153" s="367"/>
      <c r="G153" s="370"/>
      <c r="H153" s="373"/>
      <c r="I153" s="376"/>
      <c r="J153" s="248" t="s">
        <v>162</v>
      </c>
      <c r="K153" s="249">
        <v>721033</v>
      </c>
      <c r="L153" s="248"/>
      <c r="M153" s="249"/>
      <c r="N153" s="334"/>
      <c r="O153" s="334"/>
      <c r="P153" s="337"/>
      <c r="Q153" s="340"/>
      <c r="R153" s="340"/>
      <c r="S153" s="286"/>
      <c r="T153" s="285"/>
      <c r="U153" s="100"/>
      <c r="V153" s="100"/>
      <c r="W153" s="71"/>
      <c r="X153" s="71"/>
      <c r="Y153" s="71"/>
      <c r="Z153" s="71"/>
      <c r="AA153" s="71"/>
      <c r="AB153" s="71"/>
      <c r="AC153" s="71"/>
      <c r="AD153" s="71"/>
      <c r="AE153" s="71"/>
      <c r="AF153" s="71"/>
      <c r="AG153" s="71"/>
      <c r="AH153" s="100"/>
      <c r="AI153" s="100"/>
    </row>
    <row r="154" spans="1:35" ht="24.75" customHeight="1" x14ac:dyDescent="0.2">
      <c r="A154" s="98"/>
      <c r="B154" s="297">
        <v>4</v>
      </c>
      <c r="C154" s="377">
        <v>117</v>
      </c>
      <c r="D154" s="377">
        <v>110</v>
      </c>
      <c r="E154" s="377"/>
      <c r="F154" s="377" t="s">
        <v>184</v>
      </c>
      <c r="G154" s="380">
        <v>296.70999999999998</v>
      </c>
      <c r="H154" s="371" t="s">
        <v>161</v>
      </c>
      <c r="I154" s="374">
        <v>1</v>
      </c>
      <c r="J154" s="248" t="s">
        <v>163</v>
      </c>
      <c r="K154" s="249">
        <v>721015</v>
      </c>
      <c r="L154" s="248" t="s">
        <v>162</v>
      </c>
      <c r="M154" s="249">
        <v>721214</v>
      </c>
      <c r="N154" s="332" t="s">
        <v>213</v>
      </c>
      <c r="O154" s="332" t="s">
        <v>214</v>
      </c>
      <c r="P154" s="335"/>
      <c r="Q154" s="338" t="s">
        <v>215</v>
      </c>
      <c r="R154" s="338" t="s">
        <v>216</v>
      </c>
      <c r="S154" s="304">
        <f>IF(COUNTIF(J154:M156,"CUMPLE")&gt;=1,(G154*I154),0)* (IF(N154="PRESENTÓ CERTIFICADO",1,0))* (IF(O154="ACORDE A ITEM 5.2.1 (T.R.)",1,0) )* ( IF(OR(Q154="SIN OBSERVACIÓN", Q154="REQUERIMIENTOS SUBSANADOS"),1,0)) *(IF(OR(R154="NINGUNO", R154="CUMPLEN CON LO SOLICITADO"),1,0))</f>
        <v>296.70999999999998</v>
      </c>
      <c r="T154" s="285"/>
      <c r="U154" s="100"/>
      <c r="V154" s="100"/>
      <c r="W154" s="71"/>
      <c r="X154" s="71"/>
      <c r="Y154" s="71"/>
      <c r="Z154" s="71"/>
      <c r="AA154" s="71"/>
      <c r="AB154" s="71"/>
      <c r="AC154" s="71"/>
      <c r="AD154" s="71"/>
      <c r="AE154" s="71"/>
      <c r="AF154" s="71"/>
      <c r="AG154" s="71"/>
      <c r="AH154" s="100"/>
      <c r="AI154" s="100"/>
    </row>
    <row r="155" spans="1:35" ht="24.75" customHeight="1" x14ac:dyDescent="0.2">
      <c r="A155" s="98"/>
      <c r="B155" s="285"/>
      <c r="C155" s="378"/>
      <c r="D155" s="378"/>
      <c r="E155" s="378"/>
      <c r="F155" s="378"/>
      <c r="G155" s="381"/>
      <c r="H155" s="372"/>
      <c r="I155" s="375"/>
      <c r="J155" s="248" t="s">
        <v>162</v>
      </c>
      <c r="K155" s="249">
        <v>721029</v>
      </c>
      <c r="L155" s="248" t="s">
        <v>162</v>
      </c>
      <c r="M155" s="249">
        <v>261216</v>
      </c>
      <c r="N155" s="333"/>
      <c r="O155" s="333"/>
      <c r="P155" s="336"/>
      <c r="Q155" s="339"/>
      <c r="R155" s="339"/>
      <c r="S155" s="285"/>
      <c r="T155" s="285"/>
      <c r="U155" s="100"/>
      <c r="V155" s="100"/>
      <c r="W155" s="71"/>
      <c r="X155" s="71"/>
      <c r="Y155" s="71"/>
      <c r="Z155" s="71"/>
      <c r="AA155" s="71"/>
      <c r="AB155" s="71"/>
      <c r="AC155" s="71"/>
      <c r="AD155" s="71"/>
      <c r="AE155" s="71"/>
      <c r="AF155" s="71"/>
      <c r="AG155" s="71"/>
      <c r="AH155" s="100"/>
      <c r="AI155" s="100"/>
    </row>
    <row r="156" spans="1:35" ht="24.75" customHeight="1" x14ac:dyDescent="0.25">
      <c r="A156" s="98"/>
      <c r="B156" s="286"/>
      <c r="C156" s="379"/>
      <c r="D156" s="379"/>
      <c r="E156" s="379"/>
      <c r="F156" s="379"/>
      <c r="G156" s="382"/>
      <c r="H156" s="373"/>
      <c r="I156" s="376"/>
      <c r="J156" s="248" t="s">
        <v>162</v>
      </c>
      <c r="K156" s="249">
        <v>721033</v>
      </c>
      <c r="L156" s="248"/>
      <c r="M156" s="249"/>
      <c r="N156" s="334"/>
      <c r="O156" s="334"/>
      <c r="P156" s="337"/>
      <c r="Q156" s="340"/>
      <c r="R156" s="340"/>
      <c r="S156" s="286"/>
      <c r="T156" s="285"/>
      <c r="U156" s="100"/>
      <c r="V156" s="100"/>
      <c r="W156" s="71"/>
      <c r="X156" s="71"/>
      <c r="Y156" s="71"/>
      <c r="Z156" s="71"/>
      <c r="AA156" s="71"/>
      <c r="AB156" s="71"/>
      <c r="AC156" s="71"/>
      <c r="AD156" s="101"/>
      <c r="AE156" s="101"/>
      <c r="AF156" s="101"/>
      <c r="AG156" s="101"/>
      <c r="AH156" s="100"/>
      <c r="AI156" s="100"/>
    </row>
    <row r="157" spans="1:35" ht="24.75" customHeight="1" x14ac:dyDescent="0.25">
      <c r="A157" s="98"/>
      <c r="B157" s="297">
        <v>5</v>
      </c>
      <c r="C157" s="287"/>
      <c r="D157" s="287"/>
      <c r="E157" s="287"/>
      <c r="F157" s="287"/>
      <c r="G157" s="303"/>
      <c r="H157" s="300"/>
      <c r="I157" s="302"/>
      <c r="J157" s="99"/>
      <c r="K157" s="3">
        <v>721015</v>
      </c>
      <c r="L157" s="99"/>
      <c r="M157" s="3">
        <v>721214</v>
      </c>
      <c r="N157" s="293"/>
      <c r="O157" s="293"/>
      <c r="P157" s="287"/>
      <c r="Q157" s="295"/>
      <c r="R157" s="295"/>
      <c r="S157" s="304">
        <f>IF(COUNTIF(J157:M159,"CUMPLE")&gt;=1,(G157*I157),0)* (IF(N157="PRESENTÓ CERTIFICADO",1,0))* (IF(O157="ACORDE A ITEM 5.2.1 (T.R.)",1,0) )* ( IF(OR(Q157="SIN OBSERVACIÓN", Q157="REQUERIMIENTOS SUBSANADOS"),1,0)) *(IF(OR(R157="NINGUNO", R157="CUMPLEN CON LO SOLICITADO"),1,0))</f>
        <v>0</v>
      </c>
      <c r="T157" s="285"/>
      <c r="U157" s="100"/>
      <c r="V157" s="100"/>
      <c r="W157" s="71"/>
      <c r="X157" s="71"/>
      <c r="Y157" s="71"/>
      <c r="Z157" s="71"/>
      <c r="AA157" s="71"/>
      <c r="AB157" s="71"/>
      <c r="AC157" s="71"/>
      <c r="AD157" s="101"/>
      <c r="AE157" s="101"/>
      <c r="AF157" s="101"/>
      <c r="AG157" s="101"/>
      <c r="AH157" s="100"/>
      <c r="AI157" s="100"/>
    </row>
    <row r="158" spans="1:35" ht="24.75" customHeight="1" x14ac:dyDescent="0.2">
      <c r="A158" s="98"/>
      <c r="B158" s="285"/>
      <c r="C158" s="285"/>
      <c r="D158" s="285"/>
      <c r="E158" s="285"/>
      <c r="F158" s="285"/>
      <c r="G158" s="285"/>
      <c r="H158" s="285"/>
      <c r="I158" s="285"/>
      <c r="J158" s="99"/>
      <c r="K158" s="3">
        <v>721029</v>
      </c>
      <c r="L158" s="99"/>
      <c r="M158" s="3">
        <v>261216</v>
      </c>
      <c r="N158" s="285"/>
      <c r="O158" s="285"/>
      <c r="P158" s="285"/>
      <c r="Q158" s="285"/>
      <c r="R158" s="285"/>
      <c r="S158" s="285"/>
      <c r="T158" s="285"/>
      <c r="U158" s="100"/>
      <c r="V158" s="100"/>
      <c r="W158" s="71"/>
      <c r="X158" s="71"/>
      <c r="Y158" s="71"/>
      <c r="Z158" s="71"/>
      <c r="AA158" s="71"/>
      <c r="AB158" s="71"/>
      <c r="AC158" s="71"/>
      <c r="AD158" s="100"/>
      <c r="AE158" s="100"/>
      <c r="AF158" s="100"/>
      <c r="AG158" s="100"/>
      <c r="AH158" s="100"/>
      <c r="AI158" s="100"/>
    </row>
    <row r="159" spans="1:35" ht="24.75" customHeight="1" x14ac:dyDescent="0.2">
      <c r="A159" s="98"/>
      <c r="B159" s="286"/>
      <c r="C159" s="286"/>
      <c r="D159" s="286"/>
      <c r="E159" s="286"/>
      <c r="F159" s="286"/>
      <c r="G159" s="286"/>
      <c r="H159" s="286"/>
      <c r="I159" s="286"/>
      <c r="J159" s="99"/>
      <c r="K159" s="3">
        <v>721033</v>
      </c>
      <c r="L159" s="99"/>
      <c r="M159" s="3"/>
      <c r="N159" s="286"/>
      <c r="O159" s="286"/>
      <c r="P159" s="286"/>
      <c r="Q159" s="286"/>
      <c r="R159" s="286"/>
      <c r="S159" s="286"/>
      <c r="T159" s="286"/>
      <c r="U159" s="100"/>
      <c r="V159" s="100"/>
      <c r="W159" s="71"/>
      <c r="X159" s="71"/>
      <c r="Y159" s="71"/>
      <c r="Z159" s="71"/>
      <c r="AA159" s="71"/>
      <c r="AB159" s="71"/>
      <c r="AC159" s="71"/>
      <c r="AD159" s="100"/>
      <c r="AE159" s="100"/>
      <c r="AF159" s="100"/>
      <c r="AG159" s="100"/>
      <c r="AH159" s="100"/>
      <c r="AI159" s="100"/>
    </row>
    <row r="160" spans="1:35" ht="24.75" customHeight="1" x14ac:dyDescent="0.2">
      <c r="A160" s="87"/>
      <c r="B160" s="314" t="str">
        <f>IF(S161=" "," ",IF(S161&gt;=$H$6,"CUMPLE CON LA EXPERIENCIA REQUERIDA","NO CUMPLE CON LA EXPERIENCIA REQUERIDA"))</f>
        <v>CUMPLE CON LA EXPERIENCIA REQUERIDA</v>
      </c>
      <c r="C160" s="315"/>
      <c r="D160" s="315"/>
      <c r="E160" s="315"/>
      <c r="F160" s="315"/>
      <c r="G160" s="315"/>
      <c r="H160" s="315"/>
      <c r="I160" s="315"/>
      <c r="J160" s="315"/>
      <c r="K160" s="315"/>
      <c r="L160" s="315"/>
      <c r="M160" s="315"/>
      <c r="N160" s="315"/>
      <c r="O160" s="316"/>
      <c r="P160" s="309" t="s">
        <v>155</v>
      </c>
      <c r="Q160" s="291"/>
      <c r="R160" s="103"/>
      <c r="S160" s="104">
        <f>IF(T145="SI",SUM(S145:S159),0)</f>
        <v>2583.1099999999997</v>
      </c>
      <c r="T160" s="308" t="str">
        <f>IF(S161=" "," ",IF(S161&gt;=$H$6,"CUMPLE","NO CUMPLE"))</f>
        <v>CUMPLE</v>
      </c>
      <c r="U160" s="87"/>
      <c r="V160" s="87"/>
      <c r="W160" s="71"/>
      <c r="X160" s="71"/>
      <c r="Y160" s="71"/>
      <c r="Z160" s="71"/>
      <c r="AA160" s="71"/>
      <c r="AB160" s="71"/>
      <c r="AC160" s="71"/>
      <c r="AD160" s="100"/>
      <c r="AE160" s="100"/>
      <c r="AF160" s="100"/>
      <c r="AG160" s="100"/>
      <c r="AH160" s="100"/>
      <c r="AI160" s="87"/>
    </row>
    <row r="161" spans="1:35" ht="24.75" customHeight="1" x14ac:dyDescent="0.2">
      <c r="A161" s="100"/>
      <c r="B161" s="317"/>
      <c r="C161" s="318"/>
      <c r="D161" s="318"/>
      <c r="E161" s="318"/>
      <c r="F161" s="318"/>
      <c r="G161" s="318"/>
      <c r="H161" s="318"/>
      <c r="I161" s="318"/>
      <c r="J161" s="318"/>
      <c r="K161" s="318"/>
      <c r="L161" s="318"/>
      <c r="M161" s="318"/>
      <c r="N161" s="318"/>
      <c r="O161" s="319"/>
      <c r="P161" s="309" t="s">
        <v>156</v>
      </c>
      <c r="Q161" s="291"/>
      <c r="R161" s="103"/>
      <c r="S161" s="105">
        <f>IFERROR((S160/$P$6)," ")</f>
        <v>12.242227488151658</v>
      </c>
      <c r="T161" s="286"/>
      <c r="U161" s="100"/>
      <c r="V161" s="100"/>
      <c r="W161" s="71"/>
      <c r="X161" s="71"/>
      <c r="Y161" s="71"/>
      <c r="Z161" s="71"/>
      <c r="AA161" s="71"/>
      <c r="AB161" s="71"/>
      <c r="AC161" s="71"/>
      <c r="AD161" s="100"/>
      <c r="AE161" s="100"/>
      <c r="AF161" s="100"/>
      <c r="AG161" s="100"/>
      <c r="AH161" s="100"/>
      <c r="AI161" s="100"/>
    </row>
    <row r="162" spans="1:35" ht="30" customHeight="1" x14ac:dyDescent="0.2">
      <c r="A162" s="71"/>
      <c r="B162" s="71"/>
      <c r="C162" s="71"/>
      <c r="D162" s="71"/>
      <c r="E162" s="83"/>
      <c r="F162" s="84"/>
      <c r="G162" s="84"/>
      <c r="H162" s="71"/>
      <c r="I162" s="71"/>
      <c r="J162" s="71"/>
      <c r="K162" s="71"/>
      <c r="L162" s="71"/>
      <c r="M162" s="71"/>
      <c r="N162" s="71"/>
      <c r="O162" s="71"/>
      <c r="P162" s="71"/>
      <c r="Q162" s="71"/>
      <c r="R162" s="71"/>
      <c r="S162" s="71"/>
      <c r="T162" s="71"/>
      <c r="U162" s="71"/>
      <c r="V162" s="71"/>
      <c r="W162" s="71"/>
      <c r="X162" s="71"/>
      <c r="Y162" s="71"/>
      <c r="Z162" s="71"/>
      <c r="AA162" s="71"/>
      <c r="AB162" s="71"/>
      <c r="AC162" s="71"/>
      <c r="AD162" s="100"/>
      <c r="AE162" s="100"/>
      <c r="AF162" s="100"/>
      <c r="AG162" s="100"/>
      <c r="AH162" s="87"/>
      <c r="AI162" s="71"/>
    </row>
    <row r="163" spans="1:35" ht="30" customHeight="1" x14ac:dyDescent="0.2">
      <c r="A163" s="71"/>
      <c r="B163" s="71"/>
      <c r="C163" s="71"/>
      <c r="D163" s="71"/>
      <c r="E163" s="83"/>
      <c r="F163" s="84"/>
      <c r="G163" s="84"/>
      <c r="H163" s="71"/>
      <c r="I163" s="71"/>
      <c r="J163" s="71"/>
      <c r="K163" s="71"/>
      <c r="L163" s="71"/>
      <c r="M163" s="71"/>
      <c r="N163" s="71"/>
      <c r="O163" s="71"/>
      <c r="P163" s="71"/>
      <c r="Q163" s="71"/>
      <c r="R163" s="71"/>
      <c r="S163" s="71"/>
      <c r="T163" s="71"/>
      <c r="U163" s="71"/>
      <c r="V163" s="71"/>
      <c r="W163" s="71"/>
      <c r="X163" s="71"/>
      <c r="Y163" s="71"/>
      <c r="Z163" s="71"/>
      <c r="AA163" s="71"/>
      <c r="AB163" s="71"/>
      <c r="AC163" s="71"/>
      <c r="AD163" s="100"/>
      <c r="AE163" s="100"/>
      <c r="AF163" s="100"/>
      <c r="AG163" s="100"/>
      <c r="AH163" s="100"/>
      <c r="AI163" s="71"/>
    </row>
    <row r="164" spans="1:35" ht="36" customHeight="1" x14ac:dyDescent="0.2">
      <c r="A164" s="71"/>
      <c r="B164" s="85">
        <v>8</v>
      </c>
      <c r="C164" s="310" t="s">
        <v>157</v>
      </c>
      <c r="D164" s="290"/>
      <c r="E164" s="291"/>
      <c r="F164" s="311" t="str">
        <f>IFERROR(VLOOKUP(B164,LISTA_OFERENTES,2,FALSE)," ")</f>
        <v>ELECTROINGENIERIAS UPEGUI S.A.S.</v>
      </c>
      <c r="G164" s="290"/>
      <c r="H164" s="290"/>
      <c r="I164" s="290"/>
      <c r="J164" s="290"/>
      <c r="K164" s="290"/>
      <c r="L164" s="290"/>
      <c r="M164" s="290"/>
      <c r="N164" s="290"/>
      <c r="O164" s="291"/>
      <c r="P164" s="312" t="s">
        <v>135</v>
      </c>
      <c r="Q164" s="290"/>
      <c r="R164" s="291"/>
      <c r="S164" s="86">
        <f>5-(INT(COUNTBLANK(C167:C181))-10)</f>
        <v>5</v>
      </c>
      <c r="T164" s="87"/>
      <c r="U164" s="71"/>
      <c r="V164" s="71"/>
      <c r="W164" s="71"/>
      <c r="X164" s="71"/>
      <c r="Y164" s="71"/>
      <c r="Z164" s="71"/>
      <c r="AA164" s="71"/>
      <c r="AB164" s="71"/>
      <c r="AC164" s="71"/>
      <c r="AD164" s="100"/>
      <c r="AE164" s="100"/>
      <c r="AF164" s="100"/>
      <c r="AG164" s="100"/>
      <c r="AH164" s="71"/>
      <c r="AI164" s="71"/>
    </row>
    <row r="165" spans="1:35" ht="42" customHeight="1" x14ac:dyDescent="0.25">
      <c r="A165" s="101"/>
      <c r="B165" s="313" t="s">
        <v>136</v>
      </c>
      <c r="C165" s="288" t="s">
        <v>137</v>
      </c>
      <c r="D165" s="288" t="s">
        <v>138</v>
      </c>
      <c r="E165" s="288" t="s">
        <v>139</v>
      </c>
      <c r="F165" s="288" t="s">
        <v>140</v>
      </c>
      <c r="G165" s="288" t="s">
        <v>141</v>
      </c>
      <c r="H165" s="288" t="s">
        <v>142</v>
      </c>
      <c r="I165" s="288" t="s">
        <v>143</v>
      </c>
      <c r="J165" s="289" t="s">
        <v>144</v>
      </c>
      <c r="K165" s="290"/>
      <c r="L165" s="290"/>
      <c r="M165" s="291"/>
      <c r="N165" s="288" t="s">
        <v>145</v>
      </c>
      <c r="O165" s="288" t="s">
        <v>146</v>
      </c>
      <c r="P165" s="106" t="s">
        <v>147</v>
      </c>
      <c r="Q165" s="106"/>
      <c r="R165" s="288" t="s">
        <v>148</v>
      </c>
      <c r="S165" s="288" t="s">
        <v>149</v>
      </c>
      <c r="T165" s="288" t="str">
        <f>T11</f>
        <v>CUMPLE CON EL REQUERIMIENTO OBLIGATORIO DE MÍNIMO UNO (1) DE LOS CINCO CONTRATOS SEA DE MANTENIMIENTO Y ESTE CLASIFICADO
EN EL CÓDIGO 721033</v>
      </c>
      <c r="U165" s="107"/>
      <c r="V165" s="107"/>
      <c r="W165" s="71"/>
      <c r="X165" s="71"/>
      <c r="Y165" s="71"/>
      <c r="Z165" s="71"/>
      <c r="AA165" s="71"/>
      <c r="AB165" s="71"/>
      <c r="AC165" s="71"/>
      <c r="AD165" s="100"/>
      <c r="AE165" s="100"/>
      <c r="AF165" s="100"/>
      <c r="AG165" s="100"/>
      <c r="AH165" s="71"/>
      <c r="AI165" s="101"/>
    </row>
    <row r="166" spans="1:35" ht="72.75" customHeight="1" x14ac:dyDescent="0.25">
      <c r="A166" s="101"/>
      <c r="B166" s="286"/>
      <c r="C166" s="286"/>
      <c r="D166" s="286"/>
      <c r="E166" s="286"/>
      <c r="F166" s="286"/>
      <c r="G166" s="286"/>
      <c r="H166" s="286"/>
      <c r="I166" s="286"/>
      <c r="J166" s="292" t="s">
        <v>158</v>
      </c>
      <c r="K166" s="290"/>
      <c r="L166" s="290"/>
      <c r="M166" s="291"/>
      <c r="N166" s="286"/>
      <c r="O166" s="286"/>
      <c r="P166" s="91" t="s">
        <v>37</v>
      </c>
      <c r="Q166" s="91" t="s">
        <v>152</v>
      </c>
      <c r="R166" s="286"/>
      <c r="S166" s="286"/>
      <c r="T166" s="286"/>
      <c r="U166" s="107"/>
      <c r="V166" s="107"/>
      <c r="W166" s="71"/>
      <c r="X166" s="71"/>
      <c r="Y166" s="71"/>
      <c r="Z166" s="71"/>
      <c r="AA166" s="71"/>
      <c r="AB166" s="71"/>
      <c r="AC166" s="71"/>
      <c r="AD166" s="100"/>
      <c r="AE166" s="100"/>
      <c r="AF166" s="100"/>
      <c r="AG166" s="100"/>
      <c r="AH166" s="71"/>
      <c r="AI166" s="101"/>
    </row>
    <row r="167" spans="1:35" ht="24.75" customHeight="1" x14ac:dyDescent="0.25">
      <c r="A167" s="98"/>
      <c r="B167" s="297">
        <v>1</v>
      </c>
      <c r="C167" s="365">
        <v>120</v>
      </c>
      <c r="D167" s="365">
        <v>312</v>
      </c>
      <c r="E167" s="365" t="s">
        <v>185</v>
      </c>
      <c r="F167" s="365" t="s">
        <v>186</v>
      </c>
      <c r="G167" s="368">
        <v>476.22</v>
      </c>
      <c r="H167" s="371" t="s">
        <v>161</v>
      </c>
      <c r="I167" s="374">
        <v>1</v>
      </c>
      <c r="J167" s="248" t="s">
        <v>162</v>
      </c>
      <c r="K167" s="249">
        <v>721015</v>
      </c>
      <c r="L167" s="248" t="s">
        <v>162</v>
      </c>
      <c r="M167" s="249">
        <v>721214</v>
      </c>
      <c r="N167" s="383" t="s">
        <v>213</v>
      </c>
      <c r="O167" s="383" t="s">
        <v>214</v>
      </c>
      <c r="P167" s="386"/>
      <c r="Q167" s="389" t="s">
        <v>215</v>
      </c>
      <c r="R167" s="389" t="s">
        <v>216</v>
      </c>
      <c r="S167" s="304">
        <f>IF(COUNTIF(J167:M169,"CUMPLE")&gt;=1,(G167*I167),0)* (IF(N167="PRESENTÓ CERTIFICADO",1,0))* (IF(O167="ACORDE A ITEM 5.2.1 (T.R.)",1,0) )* ( IF(OR(Q167="SIN OBSERVACIÓN", Q167="REQUERIMIENTOS SUBSANADOS"),1,0)) *(IF(OR(R167="NINGUNO", R167="CUMPLEN CON LO SOLICITADO"),1,0))</f>
        <v>476.22</v>
      </c>
      <c r="T167" s="305" t="s">
        <v>217</v>
      </c>
      <c r="U167" s="100"/>
      <c r="V167" s="100"/>
      <c r="W167" s="71"/>
      <c r="X167" s="71"/>
      <c r="Y167" s="71"/>
      <c r="Z167" s="71"/>
      <c r="AA167" s="71"/>
      <c r="AB167" s="71"/>
      <c r="AC167" s="71"/>
      <c r="AD167" s="100"/>
      <c r="AE167" s="100"/>
      <c r="AF167" s="100"/>
      <c r="AG167" s="100"/>
      <c r="AH167" s="101"/>
      <c r="AI167" s="100"/>
    </row>
    <row r="168" spans="1:35" ht="24.75" customHeight="1" x14ac:dyDescent="0.25">
      <c r="A168" s="98"/>
      <c r="B168" s="285"/>
      <c r="C168" s="366"/>
      <c r="D168" s="366"/>
      <c r="E168" s="366"/>
      <c r="F168" s="366"/>
      <c r="G168" s="369"/>
      <c r="H168" s="372"/>
      <c r="I168" s="375"/>
      <c r="J168" s="248" t="s">
        <v>162</v>
      </c>
      <c r="K168" s="249">
        <v>721029</v>
      </c>
      <c r="L168" s="248" t="s">
        <v>162</v>
      </c>
      <c r="M168" s="249">
        <v>261216</v>
      </c>
      <c r="N168" s="384"/>
      <c r="O168" s="384"/>
      <c r="P168" s="387"/>
      <c r="Q168" s="390"/>
      <c r="R168" s="390"/>
      <c r="S168" s="285"/>
      <c r="T168" s="285"/>
      <c r="U168" s="100"/>
      <c r="V168" s="100"/>
      <c r="W168" s="71"/>
      <c r="X168" s="71"/>
      <c r="Y168" s="71"/>
      <c r="Z168" s="71"/>
      <c r="AA168" s="71"/>
      <c r="AB168" s="71"/>
      <c r="AC168" s="71"/>
      <c r="AD168" s="100"/>
      <c r="AE168" s="100"/>
      <c r="AF168" s="100"/>
      <c r="AG168" s="100"/>
      <c r="AH168" s="101"/>
      <c r="AI168" s="100"/>
    </row>
    <row r="169" spans="1:35" ht="24.75" customHeight="1" x14ac:dyDescent="0.2">
      <c r="A169" s="98"/>
      <c r="B169" s="286"/>
      <c r="C169" s="367"/>
      <c r="D169" s="367"/>
      <c r="E169" s="367"/>
      <c r="F169" s="367"/>
      <c r="G169" s="370"/>
      <c r="H169" s="373"/>
      <c r="I169" s="376"/>
      <c r="J169" s="248" t="s">
        <v>162</v>
      </c>
      <c r="K169" s="249">
        <v>721033</v>
      </c>
      <c r="L169" s="248"/>
      <c r="M169" s="249"/>
      <c r="N169" s="385"/>
      <c r="O169" s="385"/>
      <c r="P169" s="388"/>
      <c r="Q169" s="391"/>
      <c r="R169" s="391"/>
      <c r="S169" s="286"/>
      <c r="T169" s="285"/>
      <c r="U169" s="100"/>
      <c r="V169" s="100"/>
      <c r="W169" s="71"/>
      <c r="X169" s="71"/>
      <c r="Y169" s="71"/>
      <c r="Z169" s="71"/>
      <c r="AA169" s="71"/>
      <c r="AB169" s="71"/>
      <c r="AC169" s="71"/>
      <c r="AD169" s="100"/>
      <c r="AE169" s="100"/>
      <c r="AF169" s="100"/>
      <c r="AG169" s="100"/>
      <c r="AH169" s="100"/>
      <c r="AI169" s="100"/>
    </row>
    <row r="170" spans="1:35" ht="24.75" customHeight="1" x14ac:dyDescent="0.2">
      <c r="A170" s="98"/>
      <c r="B170" s="297">
        <v>2</v>
      </c>
      <c r="C170" s="377">
        <v>89</v>
      </c>
      <c r="D170" s="377">
        <v>127</v>
      </c>
      <c r="E170" s="377">
        <v>30</v>
      </c>
      <c r="F170" s="377" t="s">
        <v>187</v>
      </c>
      <c r="G170" s="380">
        <v>7204.89</v>
      </c>
      <c r="H170" s="371" t="s">
        <v>161</v>
      </c>
      <c r="I170" s="374">
        <v>1</v>
      </c>
      <c r="J170" s="248" t="s">
        <v>162</v>
      </c>
      <c r="K170" s="249">
        <v>721015</v>
      </c>
      <c r="L170" s="248" t="s">
        <v>162</v>
      </c>
      <c r="M170" s="249">
        <v>721214</v>
      </c>
      <c r="N170" s="383" t="s">
        <v>213</v>
      </c>
      <c r="O170" s="383" t="s">
        <v>214</v>
      </c>
      <c r="P170" s="386"/>
      <c r="Q170" s="389" t="s">
        <v>215</v>
      </c>
      <c r="R170" s="389" t="s">
        <v>216</v>
      </c>
      <c r="S170" s="304">
        <f>IF(COUNTIF(J170:M172,"CUMPLE")&gt;=1,(G170*I170),0)* (IF(N170="PRESENTÓ CERTIFICADO",1,0))* (IF(O170="ACORDE A ITEM 5.2.1 (T.R.)",1,0) )* ( IF(OR(Q170="SIN OBSERVACIÓN", Q170="REQUERIMIENTOS SUBSANADOS"),1,0)) *(IF(OR(R170="NINGUNO", R170="CUMPLEN CON LO SOLICITADO"),1,0))</f>
        <v>7204.89</v>
      </c>
      <c r="T170" s="285"/>
      <c r="U170" s="100"/>
      <c r="V170" s="100"/>
      <c r="W170" s="71"/>
      <c r="X170" s="71"/>
      <c r="Y170" s="71"/>
      <c r="Z170" s="71"/>
      <c r="AA170" s="71"/>
      <c r="AB170" s="71"/>
      <c r="AC170" s="71"/>
      <c r="AD170" s="100"/>
      <c r="AE170" s="100"/>
      <c r="AF170" s="100"/>
      <c r="AG170" s="100"/>
      <c r="AH170" s="100"/>
      <c r="AI170" s="100"/>
    </row>
    <row r="171" spans="1:35" ht="24.75" customHeight="1" x14ac:dyDescent="0.2">
      <c r="A171" s="98"/>
      <c r="B171" s="285"/>
      <c r="C171" s="378"/>
      <c r="D171" s="378"/>
      <c r="E171" s="378"/>
      <c r="F171" s="378"/>
      <c r="G171" s="381"/>
      <c r="H171" s="372"/>
      <c r="I171" s="375"/>
      <c r="J171" s="248" t="s">
        <v>162</v>
      </c>
      <c r="K171" s="249">
        <v>721029</v>
      </c>
      <c r="L171" s="248" t="s">
        <v>162</v>
      </c>
      <c r="M171" s="249">
        <v>261216</v>
      </c>
      <c r="N171" s="384"/>
      <c r="O171" s="384"/>
      <c r="P171" s="387"/>
      <c r="Q171" s="390"/>
      <c r="R171" s="390"/>
      <c r="S171" s="285"/>
      <c r="T171" s="285"/>
      <c r="U171" s="100"/>
      <c r="V171" s="100"/>
      <c r="W171" s="71"/>
      <c r="X171" s="71"/>
      <c r="Y171" s="71"/>
      <c r="Z171" s="71"/>
      <c r="AA171" s="71"/>
      <c r="AB171" s="71"/>
      <c r="AC171" s="71"/>
      <c r="AD171" s="100"/>
      <c r="AE171" s="100"/>
      <c r="AF171" s="100"/>
      <c r="AG171" s="100"/>
      <c r="AH171" s="100"/>
      <c r="AI171" s="100"/>
    </row>
    <row r="172" spans="1:35" ht="24.75" customHeight="1" x14ac:dyDescent="0.2">
      <c r="A172" s="98"/>
      <c r="B172" s="286"/>
      <c r="C172" s="379"/>
      <c r="D172" s="379"/>
      <c r="E172" s="379"/>
      <c r="F172" s="379"/>
      <c r="G172" s="382"/>
      <c r="H172" s="373"/>
      <c r="I172" s="376"/>
      <c r="J172" s="248" t="s">
        <v>162</v>
      </c>
      <c r="K172" s="249">
        <v>721033</v>
      </c>
      <c r="L172" s="248"/>
      <c r="M172" s="249"/>
      <c r="N172" s="385"/>
      <c r="O172" s="385"/>
      <c r="P172" s="388"/>
      <c r="Q172" s="391"/>
      <c r="R172" s="391"/>
      <c r="S172" s="286"/>
      <c r="T172" s="285"/>
      <c r="U172" s="100"/>
      <c r="V172" s="100"/>
      <c r="W172" s="71"/>
      <c r="X172" s="71"/>
      <c r="Y172" s="71"/>
      <c r="Z172" s="71"/>
      <c r="AA172" s="100"/>
      <c r="AB172" s="100"/>
      <c r="AC172" s="100"/>
      <c r="AD172" s="100"/>
      <c r="AE172" s="100"/>
      <c r="AF172" s="100"/>
      <c r="AG172" s="100"/>
      <c r="AH172" s="100"/>
      <c r="AI172" s="100"/>
    </row>
    <row r="173" spans="1:35" ht="24.75" customHeight="1" x14ac:dyDescent="0.2">
      <c r="A173" s="98"/>
      <c r="B173" s="297">
        <v>3</v>
      </c>
      <c r="C173" s="365">
        <v>114</v>
      </c>
      <c r="D173" s="365">
        <v>269</v>
      </c>
      <c r="E173" s="365" t="s">
        <v>188</v>
      </c>
      <c r="F173" s="365" t="s">
        <v>189</v>
      </c>
      <c r="G173" s="368">
        <v>1993.61</v>
      </c>
      <c r="H173" s="371" t="s">
        <v>161</v>
      </c>
      <c r="I173" s="374">
        <v>1</v>
      </c>
      <c r="J173" s="248" t="s">
        <v>162</v>
      </c>
      <c r="K173" s="249">
        <v>721015</v>
      </c>
      <c r="L173" s="248" t="s">
        <v>162</v>
      </c>
      <c r="M173" s="249">
        <v>721214</v>
      </c>
      <c r="N173" s="383" t="s">
        <v>213</v>
      </c>
      <c r="O173" s="383" t="s">
        <v>214</v>
      </c>
      <c r="P173" s="386"/>
      <c r="Q173" s="389" t="s">
        <v>215</v>
      </c>
      <c r="R173" s="389" t="s">
        <v>216</v>
      </c>
      <c r="S173" s="304">
        <f>IF(COUNTIF(J173:M175,"CUMPLE")&gt;=1,(G173*I173),0)* (IF(N173="PRESENTÓ CERTIFICADO",1,0))* (IF(O173="ACORDE A ITEM 5.2.1 (T.R.)",1,0) )* ( IF(OR(Q173="SIN OBSERVACIÓN", Q173="REQUERIMIENTOS SUBSANADOS"),1,0)) *(IF(OR(R173="NINGUNO", R173="CUMPLEN CON LO SOLICITADO"),1,0))</f>
        <v>1993.61</v>
      </c>
      <c r="T173" s="285"/>
      <c r="U173" s="100"/>
      <c r="V173" s="100"/>
      <c r="W173" s="71"/>
      <c r="X173" s="71"/>
      <c r="Y173" s="71"/>
      <c r="Z173" s="71"/>
      <c r="AA173" s="87"/>
      <c r="AB173" s="87"/>
      <c r="AC173" s="87"/>
      <c r="AD173" s="87"/>
      <c r="AE173" s="87"/>
      <c r="AF173" s="87"/>
      <c r="AG173" s="87"/>
      <c r="AH173" s="100"/>
      <c r="AI173" s="100"/>
    </row>
    <row r="174" spans="1:35" ht="24.75" customHeight="1" x14ac:dyDescent="0.2">
      <c r="A174" s="98"/>
      <c r="B174" s="285"/>
      <c r="C174" s="366"/>
      <c r="D174" s="366"/>
      <c r="E174" s="366"/>
      <c r="F174" s="366"/>
      <c r="G174" s="369"/>
      <c r="H174" s="372"/>
      <c r="I174" s="375"/>
      <c r="J174" s="248" t="s">
        <v>162</v>
      </c>
      <c r="K174" s="249">
        <v>721029</v>
      </c>
      <c r="L174" s="248" t="s">
        <v>162</v>
      </c>
      <c r="M174" s="249">
        <v>261216</v>
      </c>
      <c r="N174" s="384"/>
      <c r="O174" s="384"/>
      <c r="P174" s="387"/>
      <c r="Q174" s="390"/>
      <c r="R174" s="390"/>
      <c r="S174" s="285"/>
      <c r="T174" s="285"/>
      <c r="U174" s="100"/>
      <c r="V174" s="100"/>
      <c r="W174" s="71"/>
      <c r="X174" s="71"/>
      <c r="Y174" s="71"/>
      <c r="Z174" s="71"/>
      <c r="AA174" s="100"/>
      <c r="AB174" s="100"/>
      <c r="AC174" s="100"/>
      <c r="AD174" s="100"/>
      <c r="AE174" s="100"/>
      <c r="AF174" s="100"/>
      <c r="AG174" s="100"/>
      <c r="AH174" s="100"/>
      <c r="AI174" s="100"/>
    </row>
    <row r="175" spans="1:35" ht="24.75" customHeight="1" x14ac:dyDescent="0.2">
      <c r="A175" s="98"/>
      <c r="B175" s="286"/>
      <c r="C175" s="367"/>
      <c r="D175" s="367"/>
      <c r="E175" s="367"/>
      <c r="F175" s="367"/>
      <c r="G175" s="370"/>
      <c r="H175" s="373"/>
      <c r="I175" s="376"/>
      <c r="J175" s="248" t="s">
        <v>162</v>
      </c>
      <c r="K175" s="249">
        <v>721033</v>
      </c>
      <c r="L175" s="248"/>
      <c r="M175" s="249"/>
      <c r="N175" s="385"/>
      <c r="O175" s="385"/>
      <c r="P175" s="388"/>
      <c r="Q175" s="391"/>
      <c r="R175" s="391"/>
      <c r="S175" s="286"/>
      <c r="T175" s="285"/>
      <c r="U175" s="100"/>
      <c r="V175" s="100"/>
      <c r="W175" s="71"/>
      <c r="X175" s="71"/>
      <c r="Y175" s="71"/>
      <c r="Z175" s="71"/>
      <c r="AA175" s="71"/>
      <c r="AB175" s="71"/>
      <c r="AC175" s="71"/>
      <c r="AD175" s="71"/>
      <c r="AE175" s="71"/>
      <c r="AF175" s="71"/>
      <c r="AG175" s="71"/>
      <c r="AH175" s="100"/>
      <c r="AI175" s="100"/>
    </row>
    <row r="176" spans="1:35" ht="24.75" customHeight="1" x14ac:dyDescent="0.2">
      <c r="A176" s="98"/>
      <c r="B176" s="297">
        <v>4</v>
      </c>
      <c r="C176" s="377">
        <v>116</v>
      </c>
      <c r="D176" s="377">
        <v>244</v>
      </c>
      <c r="E176" s="377" t="s">
        <v>190</v>
      </c>
      <c r="F176" s="377" t="s">
        <v>191</v>
      </c>
      <c r="G176" s="380">
        <v>379.71</v>
      </c>
      <c r="H176" s="371" t="s">
        <v>161</v>
      </c>
      <c r="I176" s="374">
        <v>1</v>
      </c>
      <c r="J176" s="248" t="s">
        <v>162</v>
      </c>
      <c r="K176" s="249">
        <v>721015</v>
      </c>
      <c r="L176" s="248" t="s">
        <v>163</v>
      </c>
      <c r="M176" s="249">
        <v>721214</v>
      </c>
      <c r="N176" s="383" t="s">
        <v>213</v>
      </c>
      <c r="O176" s="383" t="s">
        <v>214</v>
      </c>
      <c r="P176" s="386"/>
      <c r="Q176" s="389" t="s">
        <v>215</v>
      </c>
      <c r="R176" s="389" t="s">
        <v>216</v>
      </c>
      <c r="S176" s="304">
        <f>IF(COUNTIF(J176:M178,"CUMPLE")&gt;=1,(G176*I176),0)* (IF(N176="PRESENTÓ CERTIFICADO",1,0))* (IF(O176="ACORDE A ITEM 5.2.1 (T.R.)",1,0) )* ( IF(OR(Q176="SIN OBSERVACIÓN", Q176="REQUERIMIENTOS SUBSANADOS"),1,0)) *(IF(OR(R176="NINGUNO", R176="CUMPLEN CON LO SOLICITADO"),1,0))</f>
        <v>379.71</v>
      </c>
      <c r="T176" s="285"/>
      <c r="U176" s="100"/>
      <c r="V176" s="100"/>
      <c r="W176" s="71"/>
      <c r="X176" s="71"/>
      <c r="Y176" s="71"/>
      <c r="Z176" s="71"/>
      <c r="AA176" s="71"/>
      <c r="AB176" s="71"/>
      <c r="AC176" s="71"/>
      <c r="AD176" s="71"/>
      <c r="AE176" s="71"/>
      <c r="AF176" s="71"/>
      <c r="AG176" s="71"/>
      <c r="AH176" s="100"/>
      <c r="AI176" s="100"/>
    </row>
    <row r="177" spans="1:35" ht="24.75" customHeight="1" x14ac:dyDescent="0.2">
      <c r="A177" s="98"/>
      <c r="B177" s="285"/>
      <c r="C177" s="378"/>
      <c r="D177" s="378"/>
      <c r="E177" s="378"/>
      <c r="F177" s="378"/>
      <c r="G177" s="381"/>
      <c r="H177" s="372"/>
      <c r="I177" s="375"/>
      <c r="J177" s="248" t="s">
        <v>162</v>
      </c>
      <c r="K177" s="249">
        <v>721029</v>
      </c>
      <c r="L177" s="248" t="s">
        <v>162</v>
      </c>
      <c r="M177" s="249">
        <v>261216</v>
      </c>
      <c r="N177" s="384"/>
      <c r="O177" s="384"/>
      <c r="P177" s="387"/>
      <c r="Q177" s="390"/>
      <c r="R177" s="390"/>
      <c r="S177" s="285"/>
      <c r="T177" s="285"/>
      <c r="U177" s="100"/>
      <c r="V177" s="100"/>
      <c r="W177" s="71"/>
      <c r="X177" s="71"/>
      <c r="Y177" s="71"/>
      <c r="Z177" s="71"/>
      <c r="AA177" s="71"/>
      <c r="AB177" s="71"/>
      <c r="AC177" s="71"/>
      <c r="AD177" s="71"/>
      <c r="AE177" s="71"/>
      <c r="AF177" s="71"/>
      <c r="AG177" s="71"/>
      <c r="AH177" s="100"/>
      <c r="AI177" s="100"/>
    </row>
    <row r="178" spans="1:35" ht="24.75" customHeight="1" x14ac:dyDescent="0.25">
      <c r="A178" s="98"/>
      <c r="B178" s="286"/>
      <c r="C178" s="379"/>
      <c r="D178" s="379"/>
      <c r="E178" s="379"/>
      <c r="F178" s="379"/>
      <c r="G178" s="382"/>
      <c r="H178" s="373"/>
      <c r="I178" s="376"/>
      <c r="J178" s="248" t="s">
        <v>163</v>
      </c>
      <c r="K178" s="249">
        <v>721033</v>
      </c>
      <c r="L178" s="248"/>
      <c r="M178" s="249"/>
      <c r="N178" s="385"/>
      <c r="O178" s="385"/>
      <c r="P178" s="388"/>
      <c r="Q178" s="391"/>
      <c r="R178" s="391"/>
      <c r="S178" s="286"/>
      <c r="T178" s="285"/>
      <c r="U178" s="100"/>
      <c r="V178" s="100"/>
      <c r="W178" s="71"/>
      <c r="X178" s="71"/>
      <c r="Y178" s="71"/>
      <c r="Z178" s="71"/>
      <c r="AA178" s="71"/>
      <c r="AB178" s="71"/>
      <c r="AC178" s="71"/>
      <c r="AD178" s="101"/>
      <c r="AE178" s="101"/>
      <c r="AF178" s="101"/>
      <c r="AG178" s="101"/>
      <c r="AH178" s="100"/>
      <c r="AI178" s="100"/>
    </row>
    <row r="179" spans="1:35" ht="24.75" customHeight="1" x14ac:dyDescent="0.25">
      <c r="A179" s="98"/>
      <c r="B179" s="297">
        <v>5</v>
      </c>
      <c r="C179" s="365">
        <v>75</v>
      </c>
      <c r="D179" s="365">
        <v>57</v>
      </c>
      <c r="E179" s="365" t="s">
        <v>192</v>
      </c>
      <c r="F179" s="365" t="s">
        <v>186</v>
      </c>
      <c r="G179" s="368">
        <v>2440.02</v>
      </c>
      <c r="H179" s="371" t="s">
        <v>161</v>
      </c>
      <c r="I179" s="374">
        <v>1</v>
      </c>
      <c r="J179" s="248" t="s">
        <v>162</v>
      </c>
      <c r="K179" s="249">
        <v>721015</v>
      </c>
      <c r="L179" s="248" t="s">
        <v>163</v>
      </c>
      <c r="M179" s="249">
        <v>721214</v>
      </c>
      <c r="N179" s="383" t="s">
        <v>213</v>
      </c>
      <c r="O179" s="383" t="s">
        <v>214</v>
      </c>
      <c r="P179" s="386"/>
      <c r="Q179" s="389" t="s">
        <v>215</v>
      </c>
      <c r="R179" s="389" t="s">
        <v>216</v>
      </c>
      <c r="S179" s="304">
        <f>IF(COUNTIF(J179:M181,"CUMPLE")&gt;=1,(G179*I179),0)* (IF(N179="PRESENTÓ CERTIFICADO",1,0))* (IF(O179="ACORDE A ITEM 5.2.1 (T.R.)",1,0) )* ( IF(OR(Q179="SIN OBSERVACIÓN", Q179="REQUERIMIENTOS SUBSANADOS"),1,0)) *(IF(OR(R179="NINGUNO", R179="CUMPLEN CON LO SOLICITADO"),1,0))</f>
        <v>2440.02</v>
      </c>
      <c r="T179" s="285"/>
      <c r="U179" s="100"/>
      <c r="V179" s="100"/>
      <c r="W179" s="71"/>
      <c r="X179" s="71"/>
      <c r="Y179" s="71"/>
      <c r="Z179" s="71"/>
      <c r="AA179" s="71"/>
      <c r="AB179" s="71"/>
      <c r="AC179" s="71"/>
      <c r="AD179" s="101"/>
      <c r="AE179" s="101"/>
      <c r="AF179" s="101"/>
      <c r="AG179" s="101"/>
      <c r="AH179" s="100"/>
      <c r="AI179" s="100"/>
    </row>
    <row r="180" spans="1:35" ht="24.75" customHeight="1" x14ac:dyDescent="0.2">
      <c r="A180" s="98"/>
      <c r="B180" s="285"/>
      <c r="C180" s="366"/>
      <c r="D180" s="366"/>
      <c r="E180" s="366"/>
      <c r="F180" s="366"/>
      <c r="G180" s="369"/>
      <c r="H180" s="372"/>
      <c r="I180" s="375"/>
      <c r="J180" s="248" t="s">
        <v>162</v>
      </c>
      <c r="K180" s="249">
        <v>721029</v>
      </c>
      <c r="L180" s="248" t="s">
        <v>162</v>
      </c>
      <c r="M180" s="249">
        <v>261216</v>
      </c>
      <c r="N180" s="384"/>
      <c r="O180" s="384"/>
      <c r="P180" s="387"/>
      <c r="Q180" s="390"/>
      <c r="R180" s="390"/>
      <c r="S180" s="285"/>
      <c r="T180" s="285"/>
      <c r="U180" s="100"/>
      <c r="V180" s="100"/>
      <c r="W180" s="71"/>
      <c r="X180" s="71"/>
      <c r="Y180" s="71"/>
      <c r="Z180" s="71"/>
      <c r="AA180" s="71"/>
      <c r="AB180" s="71"/>
      <c r="AC180" s="71"/>
      <c r="AD180" s="100"/>
      <c r="AE180" s="100"/>
      <c r="AF180" s="100"/>
      <c r="AG180" s="100"/>
      <c r="AH180" s="100"/>
      <c r="AI180" s="100"/>
    </row>
    <row r="181" spans="1:35" ht="24.75" customHeight="1" x14ac:dyDescent="0.2">
      <c r="A181" s="98"/>
      <c r="B181" s="286"/>
      <c r="C181" s="367"/>
      <c r="D181" s="367"/>
      <c r="E181" s="367"/>
      <c r="F181" s="367"/>
      <c r="G181" s="370"/>
      <c r="H181" s="373"/>
      <c r="I181" s="376"/>
      <c r="J181" s="248" t="s">
        <v>163</v>
      </c>
      <c r="K181" s="249">
        <v>721033</v>
      </c>
      <c r="L181" s="248"/>
      <c r="M181" s="249"/>
      <c r="N181" s="385"/>
      <c r="O181" s="385"/>
      <c r="P181" s="388"/>
      <c r="Q181" s="391"/>
      <c r="R181" s="391"/>
      <c r="S181" s="286"/>
      <c r="T181" s="286"/>
      <c r="U181" s="100"/>
      <c r="V181" s="100"/>
      <c r="W181" s="71"/>
      <c r="X181" s="71"/>
      <c r="Y181" s="71"/>
      <c r="Z181" s="71"/>
      <c r="AA181" s="71"/>
      <c r="AB181" s="71"/>
      <c r="AC181" s="71"/>
      <c r="AD181" s="100"/>
      <c r="AE181" s="100"/>
      <c r="AF181" s="100"/>
      <c r="AG181" s="100"/>
      <c r="AH181" s="100"/>
      <c r="AI181" s="100"/>
    </row>
    <row r="182" spans="1:35" ht="24.75" customHeight="1" x14ac:dyDescent="0.2">
      <c r="A182" s="87"/>
      <c r="B182" s="314" t="str">
        <f>IF(S183=" "," ",IF(S183&gt;=$H$6,"CUMPLE CON LA EXPERIENCIA REQUERIDA","NO CUMPLE CON LA EXPERIENCIA REQUERIDA"))</f>
        <v>CUMPLE CON LA EXPERIENCIA REQUERIDA</v>
      </c>
      <c r="C182" s="315"/>
      <c r="D182" s="315"/>
      <c r="E182" s="315"/>
      <c r="F182" s="315"/>
      <c r="G182" s="315"/>
      <c r="H182" s="315"/>
      <c r="I182" s="315"/>
      <c r="J182" s="315"/>
      <c r="K182" s="315"/>
      <c r="L182" s="315"/>
      <c r="M182" s="315"/>
      <c r="N182" s="315"/>
      <c r="O182" s="316"/>
      <c r="P182" s="309" t="s">
        <v>155</v>
      </c>
      <c r="Q182" s="291"/>
      <c r="R182" s="103"/>
      <c r="S182" s="104">
        <f>IF(T167="SI",SUM(S167:S181),0)</f>
        <v>12494.45</v>
      </c>
      <c r="T182" s="308" t="str">
        <f>IF(S183=" "," ",IF(S183&gt;=$H$6,"CUMPLE","NO CUMPLE"))</f>
        <v>CUMPLE</v>
      </c>
      <c r="U182" s="87"/>
      <c r="V182" s="87"/>
      <c r="W182" s="71"/>
      <c r="X182" s="71"/>
      <c r="Y182" s="71"/>
      <c r="Z182" s="71"/>
      <c r="AA182" s="71"/>
      <c r="AB182" s="71"/>
      <c r="AC182" s="71"/>
      <c r="AD182" s="100"/>
      <c r="AE182" s="100"/>
      <c r="AF182" s="100"/>
      <c r="AG182" s="100"/>
      <c r="AH182" s="100"/>
      <c r="AI182" s="87"/>
    </row>
    <row r="183" spans="1:35" ht="24.75" customHeight="1" x14ac:dyDescent="0.2">
      <c r="A183" s="100"/>
      <c r="B183" s="317"/>
      <c r="C183" s="318"/>
      <c r="D183" s="318"/>
      <c r="E183" s="318"/>
      <c r="F183" s="318"/>
      <c r="G183" s="318"/>
      <c r="H183" s="318"/>
      <c r="I183" s="318"/>
      <c r="J183" s="318"/>
      <c r="K183" s="318"/>
      <c r="L183" s="318"/>
      <c r="M183" s="318"/>
      <c r="N183" s="318"/>
      <c r="O183" s="319"/>
      <c r="P183" s="309" t="s">
        <v>156</v>
      </c>
      <c r="Q183" s="291"/>
      <c r="R183" s="103"/>
      <c r="S183" s="105">
        <f>IFERROR((S182/$P$6)," ")</f>
        <v>59.2154028436019</v>
      </c>
      <c r="T183" s="286"/>
      <c r="U183" s="100"/>
      <c r="V183" s="100"/>
      <c r="W183" s="71"/>
      <c r="X183" s="71"/>
      <c r="Y183" s="71"/>
      <c r="Z183" s="71"/>
      <c r="AA183" s="71"/>
      <c r="AB183" s="71"/>
      <c r="AC183" s="71"/>
      <c r="AD183" s="100"/>
      <c r="AE183" s="100"/>
      <c r="AF183" s="100"/>
      <c r="AG183" s="100"/>
      <c r="AH183" s="100"/>
      <c r="AI183" s="100"/>
    </row>
    <row r="184" spans="1:35" ht="30" customHeight="1" x14ac:dyDescent="0.2">
      <c r="A184" s="71"/>
      <c r="B184" s="71"/>
      <c r="C184" s="71"/>
      <c r="D184" s="71"/>
      <c r="E184" s="83"/>
      <c r="F184" s="84"/>
      <c r="G184" s="84"/>
      <c r="H184" s="71"/>
      <c r="I184" s="71"/>
      <c r="J184" s="71"/>
      <c r="K184" s="71"/>
      <c r="L184" s="71"/>
      <c r="M184" s="71"/>
      <c r="N184" s="71"/>
      <c r="O184" s="71"/>
      <c r="P184" s="71"/>
      <c r="Q184" s="71"/>
      <c r="R184" s="71"/>
      <c r="S184" s="71"/>
      <c r="T184" s="71"/>
      <c r="U184" s="71"/>
      <c r="V184" s="71"/>
      <c r="W184" s="71"/>
      <c r="X184" s="71"/>
      <c r="Y184" s="71"/>
      <c r="Z184" s="71"/>
      <c r="AA184" s="71"/>
      <c r="AB184" s="71"/>
      <c r="AC184" s="71"/>
      <c r="AD184" s="100"/>
      <c r="AE184" s="100"/>
      <c r="AF184" s="100"/>
      <c r="AG184" s="100"/>
      <c r="AH184" s="87"/>
      <c r="AI184" s="71"/>
    </row>
    <row r="185" spans="1:35" ht="30" customHeight="1" x14ac:dyDescent="0.2">
      <c r="A185" s="71"/>
      <c r="B185" s="71"/>
      <c r="C185" s="71"/>
      <c r="D185" s="71"/>
      <c r="E185" s="83"/>
      <c r="F185" s="84"/>
      <c r="G185" s="84"/>
      <c r="H185" s="71"/>
      <c r="I185" s="71"/>
      <c r="J185" s="71"/>
      <c r="K185" s="71"/>
      <c r="L185" s="71"/>
      <c r="M185" s="71"/>
      <c r="N185" s="71"/>
      <c r="O185" s="71"/>
      <c r="P185" s="71"/>
      <c r="Q185" s="71"/>
      <c r="R185" s="71"/>
      <c r="S185" s="71"/>
      <c r="T185" s="71"/>
      <c r="U185" s="71"/>
      <c r="V185" s="71"/>
      <c r="W185" s="71"/>
      <c r="X185" s="71"/>
      <c r="Y185" s="71"/>
      <c r="Z185" s="71"/>
      <c r="AA185" s="71"/>
      <c r="AB185" s="71"/>
      <c r="AC185" s="71"/>
      <c r="AD185" s="100"/>
      <c r="AE185" s="100"/>
      <c r="AF185" s="100"/>
      <c r="AG185" s="100"/>
      <c r="AH185" s="100"/>
      <c r="AI185" s="71"/>
    </row>
    <row r="186" spans="1:35" ht="36" customHeight="1" x14ac:dyDescent="0.2">
      <c r="A186" s="71"/>
      <c r="B186" s="85">
        <v>9</v>
      </c>
      <c r="C186" s="310" t="s">
        <v>157</v>
      </c>
      <c r="D186" s="290"/>
      <c r="E186" s="291"/>
      <c r="F186" s="311" t="str">
        <f>IFERROR(VLOOKUP(B186,LISTA_OFERENTES,2,FALSE)," ")</f>
        <v>OMAIRA RIAÑO MOLANO</v>
      </c>
      <c r="G186" s="290"/>
      <c r="H186" s="290"/>
      <c r="I186" s="290"/>
      <c r="J186" s="290"/>
      <c r="K186" s="290"/>
      <c r="L186" s="290"/>
      <c r="M186" s="290"/>
      <c r="N186" s="290"/>
      <c r="O186" s="291"/>
      <c r="P186" s="312" t="s">
        <v>135</v>
      </c>
      <c r="Q186" s="290"/>
      <c r="R186" s="291"/>
      <c r="S186" s="86">
        <f>5-(INT(COUNTBLANK(C189:C203))-10)</f>
        <v>5</v>
      </c>
      <c r="T186" s="87"/>
      <c r="U186" s="71"/>
      <c r="V186" s="71"/>
      <c r="W186" s="71"/>
      <c r="X186" s="71"/>
      <c r="Y186" s="71"/>
      <c r="Z186" s="71"/>
      <c r="AA186" s="71"/>
      <c r="AB186" s="71"/>
      <c r="AC186" s="71"/>
      <c r="AD186" s="100"/>
      <c r="AE186" s="100"/>
      <c r="AF186" s="100"/>
      <c r="AG186" s="100"/>
      <c r="AH186" s="71"/>
      <c r="AI186" s="71"/>
    </row>
    <row r="187" spans="1:35" ht="39.75" customHeight="1" x14ac:dyDescent="0.25">
      <c r="A187" s="101"/>
      <c r="B187" s="313" t="s">
        <v>136</v>
      </c>
      <c r="C187" s="288" t="s">
        <v>137</v>
      </c>
      <c r="D187" s="288" t="s">
        <v>138</v>
      </c>
      <c r="E187" s="288" t="s">
        <v>139</v>
      </c>
      <c r="F187" s="288" t="s">
        <v>140</v>
      </c>
      <c r="G187" s="288" t="s">
        <v>141</v>
      </c>
      <c r="H187" s="288" t="s">
        <v>142</v>
      </c>
      <c r="I187" s="288" t="s">
        <v>143</v>
      </c>
      <c r="J187" s="289" t="s">
        <v>144</v>
      </c>
      <c r="K187" s="290"/>
      <c r="L187" s="290"/>
      <c r="M187" s="291"/>
      <c r="N187" s="288" t="s">
        <v>145</v>
      </c>
      <c r="O187" s="288" t="s">
        <v>146</v>
      </c>
      <c r="P187" s="106" t="s">
        <v>147</v>
      </c>
      <c r="Q187" s="106"/>
      <c r="R187" s="288" t="s">
        <v>148</v>
      </c>
      <c r="S187" s="288" t="s">
        <v>149</v>
      </c>
      <c r="T187" s="288" t="str">
        <f>T11</f>
        <v>CUMPLE CON EL REQUERIMIENTO OBLIGATORIO DE MÍNIMO UNO (1) DE LOS CINCO CONTRATOS SEA DE MANTENIMIENTO Y ESTE CLASIFICADO
EN EL CÓDIGO 721033</v>
      </c>
      <c r="U187" s="107"/>
      <c r="V187" s="107"/>
      <c r="W187" s="71"/>
      <c r="X187" s="71"/>
      <c r="Y187" s="71"/>
      <c r="Z187" s="71"/>
      <c r="AA187" s="71"/>
      <c r="AB187" s="71"/>
      <c r="AC187" s="71"/>
      <c r="AD187" s="100"/>
      <c r="AE187" s="100"/>
      <c r="AF187" s="100"/>
      <c r="AG187" s="100"/>
      <c r="AH187" s="71"/>
      <c r="AI187" s="101"/>
    </row>
    <row r="188" spans="1:35" ht="80.25" customHeight="1" x14ac:dyDescent="0.25">
      <c r="A188" s="101"/>
      <c r="B188" s="286"/>
      <c r="C188" s="286"/>
      <c r="D188" s="286"/>
      <c r="E188" s="286"/>
      <c r="F188" s="286"/>
      <c r="G188" s="286"/>
      <c r="H188" s="286"/>
      <c r="I188" s="286"/>
      <c r="J188" s="292" t="s">
        <v>158</v>
      </c>
      <c r="K188" s="290"/>
      <c r="L188" s="290"/>
      <c r="M188" s="291"/>
      <c r="N188" s="286"/>
      <c r="O188" s="286"/>
      <c r="P188" s="91" t="s">
        <v>37</v>
      </c>
      <c r="Q188" s="91" t="s">
        <v>152</v>
      </c>
      <c r="R188" s="286"/>
      <c r="S188" s="286"/>
      <c r="T188" s="286"/>
      <c r="U188" s="107"/>
      <c r="V188" s="107"/>
      <c r="W188" s="71"/>
      <c r="X188" s="71"/>
      <c r="Y188" s="71"/>
      <c r="Z188" s="71"/>
      <c r="AA188" s="71"/>
      <c r="AB188" s="71"/>
      <c r="AC188" s="71"/>
      <c r="AD188" s="100"/>
      <c r="AE188" s="100"/>
      <c r="AF188" s="100"/>
      <c r="AG188" s="100"/>
      <c r="AH188" s="71"/>
      <c r="AI188" s="101"/>
    </row>
    <row r="189" spans="1:35" ht="24.75" customHeight="1" x14ac:dyDescent="0.25">
      <c r="A189" s="98"/>
      <c r="B189" s="297">
        <v>1</v>
      </c>
      <c r="C189" s="287">
        <v>117</v>
      </c>
      <c r="D189" s="287">
        <v>48</v>
      </c>
      <c r="E189" s="287" t="s">
        <v>193</v>
      </c>
      <c r="F189" s="287" t="s">
        <v>194</v>
      </c>
      <c r="G189" s="303">
        <v>1445.28</v>
      </c>
      <c r="H189" s="300" t="s">
        <v>161</v>
      </c>
      <c r="I189" s="374">
        <v>1</v>
      </c>
      <c r="J189" s="248" t="s">
        <v>162</v>
      </c>
      <c r="K189" s="249">
        <v>721015</v>
      </c>
      <c r="L189" s="248" t="s">
        <v>162</v>
      </c>
      <c r="M189" s="249">
        <v>721214</v>
      </c>
      <c r="N189" s="383" t="s">
        <v>213</v>
      </c>
      <c r="O189" s="383" t="s">
        <v>214</v>
      </c>
      <c r="P189" s="386"/>
      <c r="Q189" s="389" t="s">
        <v>215</v>
      </c>
      <c r="R189" s="389" t="s">
        <v>216</v>
      </c>
      <c r="S189" s="304">
        <f>IF(COUNTIF(J189:M191,"CUMPLE")&gt;=1,(G189*I189),0)* (IF(N189="PRESENTÓ CERTIFICADO",1,0))* (IF(O189="ACORDE A ITEM 5.2.1 (T.R.)",1,0) )* ( IF(OR(Q189="SIN OBSERVACIÓN", Q189="REQUERIMIENTOS SUBSANADOS"),1,0)) *(IF(OR(R189="NINGUNO", R189="CUMPLEN CON LO SOLICITADO"),1,0))</f>
        <v>1445.28</v>
      </c>
      <c r="T189" s="305" t="s">
        <v>217</v>
      </c>
      <c r="U189" s="100"/>
      <c r="V189" s="100"/>
      <c r="W189" s="71"/>
      <c r="X189" s="71"/>
      <c r="Y189" s="71"/>
      <c r="Z189" s="71"/>
      <c r="AA189" s="71"/>
      <c r="AB189" s="71"/>
      <c r="AC189" s="71"/>
      <c r="AD189" s="100"/>
      <c r="AE189" s="100"/>
      <c r="AF189" s="100"/>
      <c r="AG189" s="100"/>
      <c r="AH189" s="101"/>
      <c r="AI189" s="100"/>
    </row>
    <row r="190" spans="1:35" ht="24.75" customHeight="1" x14ac:dyDescent="0.25">
      <c r="A190" s="98"/>
      <c r="B190" s="285"/>
      <c r="C190" s="285"/>
      <c r="D190" s="285"/>
      <c r="E190" s="285"/>
      <c r="F190" s="285"/>
      <c r="G190" s="285"/>
      <c r="H190" s="285"/>
      <c r="I190" s="375"/>
      <c r="J190" s="248" t="s">
        <v>162</v>
      </c>
      <c r="K190" s="249">
        <v>721029</v>
      </c>
      <c r="L190" s="248" t="s">
        <v>163</v>
      </c>
      <c r="M190" s="249">
        <v>261216</v>
      </c>
      <c r="N190" s="384"/>
      <c r="O190" s="384"/>
      <c r="P190" s="387"/>
      <c r="Q190" s="390"/>
      <c r="R190" s="390"/>
      <c r="S190" s="285"/>
      <c r="T190" s="285"/>
      <c r="U190" s="100"/>
      <c r="V190" s="100"/>
      <c r="W190" s="71"/>
      <c r="X190" s="71"/>
      <c r="Y190" s="71"/>
      <c r="Z190" s="71"/>
      <c r="AA190" s="71"/>
      <c r="AB190" s="71"/>
      <c r="AC190" s="71"/>
      <c r="AD190" s="100"/>
      <c r="AE190" s="100"/>
      <c r="AF190" s="100"/>
      <c r="AG190" s="100"/>
      <c r="AH190" s="101"/>
      <c r="AI190" s="100"/>
    </row>
    <row r="191" spans="1:35" ht="24.75" customHeight="1" x14ac:dyDescent="0.2">
      <c r="A191" s="98"/>
      <c r="B191" s="286"/>
      <c r="C191" s="286"/>
      <c r="D191" s="286"/>
      <c r="E191" s="286"/>
      <c r="F191" s="286"/>
      <c r="G191" s="286"/>
      <c r="H191" s="286"/>
      <c r="I191" s="376"/>
      <c r="J191" s="248" t="s">
        <v>162</v>
      </c>
      <c r="K191" s="249">
        <v>721033</v>
      </c>
      <c r="L191" s="248"/>
      <c r="M191" s="249"/>
      <c r="N191" s="385"/>
      <c r="O191" s="385"/>
      <c r="P191" s="388"/>
      <c r="Q191" s="391"/>
      <c r="R191" s="391"/>
      <c r="S191" s="286"/>
      <c r="T191" s="285"/>
      <c r="U191" s="100"/>
      <c r="V191" s="100"/>
      <c r="W191" s="71"/>
      <c r="X191" s="71"/>
      <c r="Y191" s="71"/>
      <c r="Z191" s="71"/>
      <c r="AA191" s="71"/>
      <c r="AB191" s="71"/>
      <c r="AC191" s="71"/>
      <c r="AD191" s="100"/>
      <c r="AE191" s="100"/>
      <c r="AF191" s="100"/>
      <c r="AG191" s="100"/>
      <c r="AH191" s="100"/>
      <c r="AI191" s="100"/>
    </row>
    <row r="192" spans="1:35" ht="24.75" customHeight="1" x14ac:dyDescent="0.2">
      <c r="A192" s="98"/>
      <c r="B192" s="297">
        <v>2</v>
      </c>
      <c r="C192" s="298">
        <v>103</v>
      </c>
      <c r="D192" s="298">
        <v>41</v>
      </c>
      <c r="E192" s="298" t="s">
        <v>195</v>
      </c>
      <c r="F192" s="298" t="s">
        <v>196</v>
      </c>
      <c r="G192" s="299">
        <v>5369.87</v>
      </c>
      <c r="H192" s="300" t="s">
        <v>171</v>
      </c>
      <c r="I192" s="392">
        <v>0.89</v>
      </c>
      <c r="J192" s="248" t="s">
        <v>162</v>
      </c>
      <c r="K192" s="249">
        <v>721015</v>
      </c>
      <c r="L192" s="248" t="s">
        <v>162</v>
      </c>
      <c r="M192" s="249">
        <v>721214</v>
      </c>
      <c r="N192" s="383" t="s">
        <v>213</v>
      </c>
      <c r="O192" s="383" t="s">
        <v>214</v>
      </c>
      <c r="P192" s="386"/>
      <c r="Q192" s="389" t="s">
        <v>215</v>
      </c>
      <c r="R192" s="389" t="s">
        <v>216</v>
      </c>
      <c r="S192" s="304">
        <f>IF(COUNTIF(J192:M194,"CUMPLE")&gt;=1,(G192*I192),0)* (IF(N192="PRESENTÓ CERTIFICADO",1,0))* (IF(O192="ACORDE A ITEM 5.2.1 (T.R.)",1,0) )* ( IF(OR(Q192="SIN OBSERVACIÓN", Q192="REQUERIMIENTOS SUBSANADOS"),1,0)) *(IF(OR(R192="NINGUNO", R192="CUMPLEN CON LO SOLICITADO"),1,0))</f>
        <v>4779.1842999999999</v>
      </c>
      <c r="T192" s="285"/>
      <c r="U192" s="100"/>
      <c r="V192" s="100"/>
      <c r="W192" s="71"/>
      <c r="X192" s="71"/>
      <c r="Y192" s="71"/>
      <c r="Z192" s="71"/>
      <c r="AA192" s="71"/>
      <c r="AB192" s="71"/>
      <c r="AC192" s="71"/>
      <c r="AD192" s="100"/>
      <c r="AE192" s="100"/>
      <c r="AF192" s="100"/>
      <c r="AG192" s="100"/>
      <c r="AH192" s="100"/>
      <c r="AI192" s="100"/>
    </row>
    <row r="193" spans="1:35" ht="24.75" customHeight="1" x14ac:dyDescent="0.2">
      <c r="A193" s="98"/>
      <c r="B193" s="285"/>
      <c r="C193" s="285"/>
      <c r="D193" s="285"/>
      <c r="E193" s="285"/>
      <c r="F193" s="285"/>
      <c r="G193" s="285"/>
      <c r="H193" s="285"/>
      <c r="I193" s="393"/>
      <c r="J193" s="248" t="s">
        <v>162</v>
      </c>
      <c r="K193" s="249">
        <v>721029</v>
      </c>
      <c r="L193" s="248" t="s">
        <v>162</v>
      </c>
      <c r="M193" s="249">
        <v>261216</v>
      </c>
      <c r="N193" s="384"/>
      <c r="O193" s="384"/>
      <c r="P193" s="387"/>
      <c r="Q193" s="390"/>
      <c r="R193" s="390"/>
      <c r="S193" s="285"/>
      <c r="T193" s="285"/>
      <c r="U193" s="100"/>
      <c r="V193" s="100"/>
      <c r="W193" s="71"/>
      <c r="X193" s="71"/>
      <c r="Y193" s="71"/>
      <c r="Z193" s="71"/>
      <c r="AA193" s="71"/>
      <c r="AB193" s="71"/>
      <c r="AC193" s="71"/>
      <c r="AD193" s="100"/>
      <c r="AE193" s="100"/>
      <c r="AF193" s="100"/>
      <c r="AG193" s="100"/>
      <c r="AH193" s="100"/>
      <c r="AI193" s="100"/>
    </row>
    <row r="194" spans="1:35" ht="24.75" customHeight="1" x14ac:dyDescent="0.2">
      <c r="A194" s="98"/>
      <c r="B194" s="286"/>
      <c r="C194" s="286"/>
      <c r="D194" s="286"/>
      <c r="E194" s="286"/>
      <c r="F194" s="286"/>
      <c r="G194" s="286"/>
      <c r="H194" s="286"/>
      <c r="I194" s="394"/>
      <c r="J194" s="248" t="s">
        <v>162</v>
      </c>
      <c r="K194" s="249">
        <v>721033</v>
      </c>
      <c r="L194" s="248"/>
      <c r="M194" s="249"/>
      <c r="N194" s="385"/>
      <c r="O194" s="385"/>
      <c r="P194" s="388"/>
      <c r="Q194" s="391"/>
      <c r="R194" s="391"/>
      <c r="S194" s="286"/>
      <c r="T194" s="285"/>
      <c r="U194" s="100"/>
      <c r="V194" s="100"/>
      <c r="W194" s="71"/>
      <c r="X194" s="71"/>
      <c r="Y194" s="71"/>
      <c r="Z194" s="71"/>
      <c r="AA194" s="100"/>
      <c r="AB194" s="100"/>
      <c r="AC194" s="100"/>
      <c r="AD194" s="100"/>
      <c r="AE194" s="100"/>
      <c r="AF194" s="100"/>
      <c r="AG194" s="100"/>
      <c r="AH194" s="100"/>
      <c r="AI194" s="100"/>
    </row>
    <row r="195" spans="1:35" ht="24.75" customHeight="1" x14ac:dyDescent="0.2">
      <c r="A195" s="98"/>
      <c r="B195" s="297">
        <v>3</v>
      </c>
      <c r="C195" s="287">
        <v>121</v>
      </c>
      <c r="D195" s="287">
        <v>51</v>
      </c>
      <c r="E195" s="287" t="s">
        <v>197</v>
      </c>
      <c r="F195" s="287" t="s">
        <v>198</v>
      </c>
      <c r="G195" s="303">
        <v>392.18</v>
      </c>
      <c r="H195" s="300" t="s">
        <v>161</v>
      </c>
      <c r="I195" s="374">
        <v>1</v>
      </c>
      <c r="J195" s="248" t="s">
        <v>163</v>
      </c>
      <c r="K195" s="249">
        <v>721015</v>
      </c>
      <c r="L195" s="248" t="s">
        <v>162</v>
      </c>
      <c r="M195" s="249">
        <v>721214</v>
      </c>
      <c r="N195" s="383" t="s">
        <v>213</v>
      </c>
      <c r="O195" s="383" t="s">
        <v>214</v>
      </c>
      <c r="P195" s="386"/>
      <c r="Q195" s="389" t="s">
        <v>215</v>
      </c>
      <c r="R195" s="389" t="s">
        <v>216</v>
      </c>
      <c r="S195" s="304">
        <f>IF(COUNTIF(J195:M197,"CUMPLE")&gt;=1,(G195*I195),0)* (IF(N195="PRESENTÓ CERTIFICADO",1,0))* (IF(O195="ACORDE A ITEM 5.2.1 (T.R.)",1,0) )* ( IF(OR(Q195="SIN OBSERVACIÓN", Q195="REQUERIMIENTOS SUBSANADOS"),1,0)) *(IF(OR(R195="NINGUNO", R195="CUMPLEN CON LO SOLICITADO"),1,0))</f>
        <v>392.18</v>
      </c>
      <c r="T195" s="285"/>
      <c r="U195" s="100"/>
      <c r="V195" s="100"/>
      <c r="W195" s="71"/>
      <c r="X195" s="71"/>
      <c r="Y195" s="71"/>
      <c r="Z195" s="71"/>
      <c r="AA195" s="87"/>
      <c r="AB195" s="87"/>
      <c r="AC195" s="87"/>
      <c r="AD195" s="87"/>
      <c r="AE195" s="87"/>
      <c r="AF195" s="87"/>
      <c r="AG195" s="87"/>
      <c r="AH195" s="100"/>
      <c r="AI195" s="100"/>
    </row>
    <row r="196" spans="1:35" ht="24.75" customHeight="1" x14ac:dyDescent="0.2">
      <c r="A196" s="98"/>
      <c r="B196" s="285"/>
      <c r="C196" s="285"/>
      <c r="D196" s="285"/>
      <c r="E196" s="285"/>
      <c r="F196" s="285"/>
      <c r="G196" s="285"/>
      <c r="H196" s="285"/>
      <c r="I196" s="375"/>
      <c r="J196" s="248" t="s">
        <v>162</v>
      </c>
      <c r="K196" s="249">
        <v>721029</v>
      </c>
      <c r="L196" s="248" t="s">
        <v>162</v>
      </c>
      <c r="M196" s="249">
        <v>261216</v>
      </c>
      <c r="N196" s="384"/>
      <c r="O196" s="384"/>
      <c r="P196" s="387"/>
      <c r="Q196" s="390"/>
      <c r="R196" s="390"/>
      <c r="S196" s="285"/>
      <c r="T196" s="285"/>
      <c r="U196" s="100"/>
      <c r="V196" s="100"/>
      <c r="W196" s="71"/>
      <c r="X196" s="71"/>
      <c r="Y196" s="71"/>
      <c r="Z196" s="71"/>
      <c r="AA196" s="100"/>
      <c r="AB196" s="100"/>
      <c r="AC196" s="100"/>
      <c r="AD196" s="100"/>
      <c r="AE196" s="100"/>
      <c r="AF196" s="100"/>
      <c r="AG196" s="100"/>
      <c r="AH196" s="100"/>
      <c r="AI196" s="100"/>
    </row>
    <row r="197" spans="1:35" ht="24.75" customHeight="1" x14ac:dyDescent="0.2">
      <c r="A197" s="98"/>
      <c r="B197" s="286"/>
      <c r="C197" s="286"/>
      <c r="D197" s="286"/>
      <c r="E197" s="286"/>
      <c r="F197" s="286"/>
      <c r="G197" s="286"/>
      <c r="H197" s="286"/>
      <c r="I197" s="376"/>
      <c r="J197" s="248" t="s">
        <v>162</v>
      </c>
      <c r="K197" s="249">
        <v>721033</v>
      </c>
      <c r="L197" s="248"/>
      <c r="M197" s="249"/>
      <c r="N197" s="385"/>
      <c r="O197" s="385"/>
      <c r="P197" s="388"/>
      <c r="Q197" s="391"/>
      <c r="R197" s="391"/>
      <c r="S197" s="286"/>
      <c r="T197" s="285"/>
      <c r="U197" s="100"/>
      <c r="V197" s="100"/>
      <c r="W197" s="71"/>
      <c r="X197" s="71"/>
      <c r="Y197" s="71"/>
      <c r="Z197" s="71"/>
      <c r="AA197" s="71"/>
      <c r="AB197" s="71"/>
      <c r="AC197" s="71"/>
      <c r="AD197" s="71"/>
      <c r="AE197" s="71"/>
      <c r="AF197" s="71"/>
      <c r="AG197" s="71"/>
      <c r="AH197" s="100"/>
      <c r="AI197" s="100"/>
    </row>
    <row r="198" spans="1:35" ht="24.75" customHeight="1" x14ac:dyDescent="0.2">
      <c r="A198" s="98"/>
      <c r="B198" s="297">
        <v>4</v>
      </c>
      <c r="C198" s="298">
        <v>124</v>
      </c>
      <c r="D198" s="298">
        <v>52</v>
      </c>
      <c r="E198" s="298" t="s">
        <v>199</v>
      </c>
      <c r="F198" s="298" t="s">
        <v>196</v>
      </c>
      <c r="G198" s="299">
        <v>3994.14</v>
      </c>
      <c r="H198" s="300" t="s">
        <v>171</v>
      </c>
      <c r="I198" s="392">
        <v>0.5</v>
      </c>
      <c r="J198" s="248" t="s">
        <v>162</v>
      </c>
      <c r="K198" s="249">
        <v>721015</v>
      </c>
      <c r="L198" s="248" t="s">
        <v>162</v>
      </c>
      <c r="M198" s="249">
        <v>721214</v>
      </c>
      <c r="N198" s="383" t="s">
        <v>213</v>
      </c>
      <c r="O198" s="383" t="s">
        <v>214</v>
      </c>
      <c r="P198" s="386"/>
      <c r="Q198" s="389" t="s">
        <v>215</v>
      </c>
      <c r="R198" s="389" t="s">
        <v>216</v>
      </c>
      <c r="S198" s="304">
        <f>IF(COUNTIF(J198:M200,"CUMPLE")&gt;=1,(G198*I198),0)* (IF(N198="PRESENTÓ CERTIFICADO",1,0))* (IF(O198="ACORDE A ITEM 5.2.1 (T.R.)",1,0) )* ( IF(OR(Q198="SIN OBSERVACIÓN", Q198="REQUERIMIENTOS SUBSANADOS"),1,0)) *(IF(OR(R198="NINGUNO", R198="CUMPLEN CON LO SOLICITADO"),1,0))</f>
        <v>1997.07</v>
      </c>
      <c r="T198" s="285"/>
      <c r="U198" s="100"/>
      <c r="V198" s="100"/>
      <c r="W198" s="71"/>
      <c r="X198" s="71"/>
      <c r="Y198" s="71"/>
      <c r="Z198" s="71"/>
      <c r="AA198" s="71"/>
      <c r="AB198" s="71"/>
      <c r="AC198" s="71"/>
      <c r="AD198" s="71"/>
      <c r="AE198" s="71"/>
      <c r="AF198" s="71"/>
      <c r="AG198" s="71"/>
      <c r="AH198" s="100"/>
      <c r="AI198" s="100"/>
    </row>
    <row r="199" spans="1:35" ht="24.75" customHeight="1" x14ac:dyDescent="0.2">
      <c r="A199" s="98"/>
      <c r="B199" s="285"/>
      <c r="C199" s="285"/>
      <c r="D199" s="285"/>
      <c r="E199" s="285"/>
      <c r="F199" s="285"/>
      <c r="G199" s="285"/>
      <c r="H199" s="285"/>
      <c r="I199" s="393"/>
      <c r="J199" s="248" t="s">
        <v>162</v>
      </c>
      <c r="K199" s="249">
        <v>721029</v>
      </c>
      <c r="L199" s="248" t="s">
        <v>162</v>
      </c>
      <c r="M199" s="249">
        <v>261216</v>
      </c>
      <c r="N199" s="384"/>
      <c r="O199" s="384"/>
      <c r="P199" s="387"/>
      <c r="Q199" s="390"/>
      <c r="R199" s="390"/>
      <c r="S199" s="285"/>
      <c r="T199" s="285"/>
      <c r="U199" s="100"/>
      <c r="V199" s="100"/>
      <c r="W199" s="71"/>
      <c r="X199" s="71"/>
      <c r="Y199" s="71"/>
      <c r="Z199" s="71"/>
      <c r="AA199" s="71"/>
      <c r="AB199" s="71"/>
      <c r="AC199" s="71"/>
      <c r="AD199" s="71"/>
      <c r="AE199" s="71"/>
      <c r="AF199" s="71"/>
      <c r="AG199" s="71"/>
      <c r="AH199" s="100"/>
      <c r="AI199" s="100"/>
    </row>
    <row r="200" spans="1:35" ht="24.75" customHeight="1" x14ac:dyDescent="0.25">
      <c r="A200" s="98"/>
      <c r="B200" s="286"/>
      <c r="C200" s="286"/>
      <c r="D200" s="286"/>
      <c r="E200" s="286"/>
      <c r="F200" s="286"/>
      <c r="G200" s="286"/>
      <c r="H200" s="286"/>
      <c r="I200" s="394"/>
      <c r="J200" s="248" t="s">
        <v>162</v>
      </c>
      <c r="K200" s="249">
        <v>721033</v>
      </c>
      <c r="L200" s="248"/>
      <c r="M200" s="249"/>
      <c r="N200" s="385"/>
      <c r="O200" s="385"/>
      <c r="P200" s="388"/>
      <c r="Q200" s="391"/>
      <c r="R200" s="391"/>
      <c r="S200" s="286"/>
      <c r="T200" s="285"/>
      <c r="U200" s="100"/>
      <c r="V200" s="100"/>
      <c r="W200" s="71"/>
      <c r="X200" s="71"/>
      <c r="Y200" s="71"/>
      <c r="Z200" s="71"/>
      <c r="AA200" s="71"/>
      <c r="AB200" s="71"/>
      <c r="AC200" s="71"/>
      <c r="AD200" s="101"/>
      <c r="AE200" s="101"/>
      <c r="AF200" s="101"/>
      <c r="AG200" s="101"/>
      <c r="AH200" s="100"/>
      <c r="AI200" s="100"/>
    </row>
    <row r="201" spans="1:35" ht="24.75" customHeight="1" x14ac:dyDescent="0.25">
      <c r="A201" s="98"/>
      <c r="B201" s="297">
        <v>5</v>
      </c>
      <c r="C201" s="287">
        <v>48</v>
      </c>
      <c r="D201" s="287">
        <v>22</v>
      </c>
      <c r="E201" s="287" t="s">
        <v>200</v>
      </c>
      <c r="F201" s="298" t="s">
        <v>196</v>
      </c>
      <c r="G201" s="303">
        <v>1264.8900000000001</v>
      </c>
      <c r="H201" s="300" t="s">
        <v>171</v>
      </c>
      <c r="I201" s="374">
        <v>0.9</v>
      </c>
      <c r="J201" s="248" t="s">
        <v>162</v>
      </c>
      <c r="K201" s="249">
        <v>721015</v>
      </c>
      <c r="L201" s="248" t="s">
        <v>162</v>
      </c>
      <c r="M201" s="249">
        <v>721214</v>
      </c>
      <c r="N201" s="383" t="s">
        <v>213</v>
      </c>
      <c r="O201" s="383" t="s">
        <v>214</v>
      </c>
      <c r="P201" s="386"/>
      <c r="Q201" s="389" t="s">
        <v>215</v>
      </c>
      <c r="R201" s="389" t="s">
        <v>216</v>
      </c>
      <c r="S201" s="304">
        <f>IF(COUNTIF(J201:M203,"CUMPLE")&gt;=1,(G201*I201),0)* (IF(N201="PRESENTÓ CERTIFICADO",1,0))* (IF(O201="ACORDE A ITEM 5.2.1 (T.R.)",1,0) )* ( IF(OR(Q201="SIN OBSERVACIÓN", Q201="REQUERIMIENTOS SUBSANADOS"),1,0)) *(IF(OR(R201="NINGUNO", R201="CUMPLEN CON LO SOLICITADO"),1,0))</f>
        <v>1138.4010000000001</v>
      </c>
      <c r="T201" s="285"/>
      <c r="U201" s="100"/>
      <c r="V201" s="100"/>
      <c r="W201" s="71"/>
      <c r="X201" s="71"/>
      <c r="Y201" s="71"/>
      <c r="Z201" s="71"/>
      <c r="AA201" s="71"/>
      <c r="AB201" s="71"/>
      <c r="AC201" s="71"/>
      <c r="AD201" s="101"/>
      <c r="AE201" s="101"/>
      <c r="AF201" s="101"/>
      <c r="AG201" s="101"/>
      <c r="AH201" s="100"/>
      <c r="AI201" s="100"/>
    </row>
    <row r="202" spans="1:35" ht="24.75" customHeight="1" x14ac:dyDescent="0.2">
      <c r="A202" s="98"/>
      <c r="B202" s="285"/>
      <c r="C202" s="285"/>
      <c r="D202" s="285"/>
      <c r="E202" s="285"/>
      <c r="F202" s="285"/>
      <c r="G202" s="285"/>
      <c r="H202" s="285"/>
      <c r="I202" s="375"/>
      <c r="J202" s="248" t="s">
        <v>162</v>
      </c>
      <c r="K202" s="249">
        <v>721029</v>
      </c>
      <c r="L202" s="248" t="s">
        <v>163</v>
      </c>
      <c r="M202" s="249">
        <v>261216</v>
      </c>
      <c r="N202" s="384"/>
      <c r="O202" s="384"/>
      <c r="P202" s="387"/>
      <c r="Q202" s="390"/>
      <c r="R202" s="390"/>
      <c r="S202" s="285"/>
      <c r="T202" s="285"/>
      <c r="U202" s="100"/>
      <c r="V202" s="100"/>
      <c r="W202" s="71"/>
      <c r="X202" s="71"/>
      <c r="Y202" s="71"/>
      <c r="Z202" s="71"/>
      <c r="AA202" s="71"/>
      <c r="AB202" s="71"/>
      <c r="AC202" s="71"/>
      <c r="AD202" s="100"/>
      <c r="AE202" s="100"/>
      <c r="AF202" s="100"/>
      <c r="AG202" s="100"/>
      <c r="AH202" s="100"/>
      <c r="AI202" s="100"/>
    </row>
    <row r="203" spans="1:35" ht="24.75" customHeight="1" x14ac:dyDescent="0.2">
      <c r="A203" s="98"/>
      <c r="B203" s="286"/>
      <c r="C203" s="286"/>
      <c r="D203" s="286"/>
      <c r="E203" s="286"/>
      <c r="F203" s="286"/>
      <c r="G203" s="286"/>
      <c r="H203" s="286"/>
      <c r="I203" s="376"/>
      <c r="J203" s="248" t="s">
        <v>162</v>
      </c>
      <c r="K203" s="249">
        <v>721033</v>
      </c>
      <c r="L203" s="248"/>
      <c r="M203" s="249"/>
      <c r="N203" s="385"/>
      <c r="O203" s="385"/>
      <c r="P203" s="388"/>
      <c r="Q203" s="391"/>
      <c r="R203" s="391"/>
      <c r="S203" s="286"/>
      <c r="T203" s="286"/>
      <c r="U203" s="100"/>
      <c r="V203" s="100"/>
      <c r="W203" s="71"/>
      <c r="X203" s="71"/>
      <c r="Y203" s="71"/>
      <c r="Z203" s="71"/>
      <c r="AA203" s="71"/>
      <c r="AB203" s="71"/>
      <c r="AC203" s="71"/>
      <c r="AD203" s="100"/>
      <c r="AE203" s="100"/>
      <c r="AF203" s="100"/>
      <c r="AG203" s="100"/>
      <c r="AH203" s="100"/>
      <c r="AI203" s="100"/>
    </row>
    <row r="204" spans="1:35" ht="24.75" customHeight="1" x14ac:dyDescent="0.2">
      <c r="A204" s="87"/>
      <c r="B204" s="314" t="str">
        <f>IF(S205=" "," ",IF(S205&gt;=$H$6,"CUMPLE CON LA EXPERIENCIA REQUERIDA","NO CUMPLE CON LA EXPERIENCIA REQUERIDA"))</f>
        <v>CUMPLE CON LA EXPERIENCIA REQUERIDA</v>
      </c>
      <c r="C204" s="315"/>
      <c r="D204" s="315"/>
      <c r="E204" s="315"/>
      <c r="F204" s="315"/>
      <c r="G204" s="315"/>
      <c r="H204" s="315"/>
      <c r="I204" s="315"/>
      <c r="J204" s="315"/>
      <c r="K204" s="315"/>
      <c r="L204" s="315"/>
      <c r="M204" s="315"/>
      <c r="N204" s="315"/>
      <c r="O204" s="316"/>
      <c r="P204" s="309" t="s">
        <v>155</v>
      </c>
      <c r="Q204" s="291"/>
      <c r="R204" s="103"/>
      <c r="S204" s="104">
        <f>IF(T189="SI",SUM(S189:S203),0)</f>
        <v>9752.1152999999995</v>
      </c>
      <c r="T204" s="308" t="str">
        <f>IF(S205=" "," ",IF(S205&gt;=$H$6,"CUMPLE","NO CUMPLE"))</f>
        <v>CUMPLE</v>
      </c>
      <c r="U204" s="87"/>
      <c r="V204" s="87"/>
      <c r="W204" s="71"/>
      <c r="X204" s="71"/>
      <c r="Y204" s="71"/>
      <c r="Z204" s="71"/>
      <c r="AA204" s="71"/>
      <c r="AB204" s="71"/>
      <c r="AC204" s="71"/>
      <c r="AD204" s="100"/>
      <c r="AE204" s="100"/>
      <c r="AF204" s="100"/>
      <c r="AG204" s="100"/>
      <c r="AH204" s="100"/>
      <c r="AI204" s="87"/>
    </row>
    <row r="205" spans="1:35" ht="24.75" customHeight="1" x14ac:dyDescent="0.2">
      <c r="A205" s="100"/>
      <c r="B205" s="317"/>
      <c r="C205" s="318"/>
      <c r="D205" s="318"/>
      <c r="E205" s="318"/>
      <c r="F205" s="318"/>
      <c r="G205" s="318"/>
      <c r="H205" s="318"/>
      <c r="I205" s="318"/>
      <c r="J205" s="318"/>
      <c r="K205" s="318"/>
      <c r="L205" s="318"/>
      <c r="M205" s="318"/>
      <c r="N205" s="318"/>
      <c r="O205" s="319"/>
      <c r="P205" s="309" t="s">
        <v>156</v>
      </c>
      <c r="Q205" s="291"/>
      <c r="R205" s="103"/>
      <c r="S205" s="105">
        <f>IFERROR((S204/$P$6)," ")</f>
        <v>46.218555924170616</v>
      </c>
      <c r="T205" s="286"/>
      <c r="U205" s="100"/>
      <c r="V205" s="100"/>
      <c r="W205" s="71"/>
      <c r="X205" s="71"/>
      <c r="Y205" s="71"/>
      <c r="Z205" s="71"/>
      <c r="AA205" s="71"/>
      <c r="AB205" s="71"/>
      <c r="AC205" s="71"/>
      <c r="AD205" s="100"/>
      <c r="AE205" s="100"/>
      <c r="AF205" s="100"/>
      <c r="AG205" s="100"/>
      <c r="AH205" s="100"/>
      <c r="AI205" s="100"/>
    </row>
    <row r="206" spans="1:35" ht="30" customHeight="1" x14ac:dyDescent="0.2">
      <c r="A206" s="71"/>
      <c r="B206" s="71"/>
      <c r="C206" s="71"/>
      <c r="D206" s="71"/>
      <c r="E206" s="83"/>
      <c r="F206" s="84"/>
      <c r="G206" s="84"/>
      <c r="H206" s="71"/>
      <c r="I206" s="71"/>
      <c r="J206" s="71"/>
      <c r="K206" s="71"/>
      <c r="L206" s="71"/>
      <c r="M206" s="71"/>
      <c r="N206" s="71"/>
      <c r="O206" s="71"/>
      <c r="P206" s="71"/>
      <c r="Q206" s="71"/>
      <c r="R206" s="71"/>
      <c r="S206" s="71"/>
      <c r="T206" s="71"/>
      <c r="U206" s="71"/>
      <c r="V206" s="71"/>
      <c r="W206" s="71"/>
      <c r="X206" s="71"/>
      <c r="Y206" s="71"/>
      <c r="Z206" s="71"/>
      <c r="AA206" s="71"/>
      <c r="AB206" s="71"/>
      <c r="AC206" s="71"/>
      <c r="AD206" s="100"/>
      <c r="AE206" s="100"/>
      <c r="AF206" s="100"/>
      <c r="AG206" s="100"/>
      <c r="AH206" s="87"/>
      <c r="AI206" s="71"/>
    </row>
    <row r="207" spans="1:35" ht="30" customHeight="1" x14ac:dyDescent="0.2">
      <c r="A207" s="71"/>
      <c r="B207" s="71"/>
      <c r="C207" s="71"/>
      <c r="D207" s="71"/>
      <c r="E207" s="83"/>
      <c r="F207" s="84"/>
      <c r="G207" s="84"/>
      <c r="H207" s="71"/>
      <c r="I207" s="71"/>
      <c r="J207" s="71"/>
      <c r="K207" s="71"/>
      <c r="L207" s="71"/>
      <c r="M207" s="71"/>
      <c r="N207" s="71"/>
      <c r="O207" s="71"/>
      <c r="P207" s="71"/>
      <c r="Q207" s="71"/>
      <c r="R207" s="71"/>
      <c r="S207" s="71"/>
      <c r="T207" s="71"/>
      <c r="U207" s="71"/>
      <c r="V207" s="71"/>
      <c r="W207" s="71"/>
      <c r="X207" s="71"/>
      <c r="Y207" s="71"/>
      <c r="Z207" s="71"/>
      <c r="AA207" s="71"/>
      <c r="AB207" s="71"/>
      <c r="AC207" s="71"/>
      <c r="AD207" s="100"/>
      <c r="AE207" s="100"/>
      <c r="AF207" s="100"/>
      <c r="AG207" s="100"/>
      <c r="AH207" s="100"/>
      <c r="AI207" s="71"/>
    </row>
    <row r="208" spans="1:35" ht="36" customHeight="1" x14ac:dyDescent="0.2">
      <c r="A208" s="71"/>
      <c r="B208" s="85">
        <v>10</v>
      </c>
      <c r="C208" s="310" t="s">
        <v>157</v>
      </c>
      <c r="D208" s="290"/>
      <c r="E208" s="291"/>
      <c r="F208" s="311" t="str">
        <f>IFERROR(VLOOKUP(B208,LISTA_OFERENTES,2,FALSE)," ")</f>
        <v>KA S.A.</v>
      </c>
      <c r="G208" s="290"/>
      <c r="H208" s="290"/>
      <c r="I208" s="290"/>
      <c r="J208" s="290"/>
      <c r="K208" s="290"/>
      <c r="L208" s="290"/>
      <c r="M208" s="290"/>
      <c r="N208" s="290"/>
      <c r="O208" s="291"/>
      <c r="P208" s="312" t="s">
        <v>135</v>
      </c>
      <c r="Q208" s="290"/>
      <c r="R208" s="291"/>
      <c r="S208" s="86">
        <f>5-(INT(COUNTBLANK(C211:C225))-10)</f>
        <v>3</v>
      </c>
      <c r="T208" s="87"/>
      <c r="U208" s="71"/>
      <c r="V208" s="71"/>
      <c r="W208" s="71"/>
      <c r="X208" s="71"/>
      <c r="Y208" s="71"/>
      <c r="Z208" s="71"/>
      <c r="AA208" s="71"/>
      <c r="AB208" s="71"/>
      <c r="AC208" s="71"/>
      <c r="AD208" s="100"/>
      <c r="AE208" s="100"/>
      <c r="AF208" s="100"/>
      <c r="AG208" s="100"/>
      <c r="AH208" s="71"/>
      <c r="AI208" s="71"/>
    </row>
    <row r="209" spans="1:35" ht="45" customHeight="1" x14ac:dyDescent="0.25">
      <c r="A209" s="101"/>
      <c r="B209" s="313" t="s">
        <v>136</v>
      </c>
      <c r="C209" s="288" t="s">
        <v>137</v>
      </c>
      <c r="D209" s="288" t="s">
        <v>138</v>
      </c>
      <c r="E209" s="288" t="s">
        <v>139</v>
      </c>
      <c r="F209" s="288" t="s">
        <v>140</v>
      </c>
      <c r="G209" s="288" t="s">
        <v>141</v>
      </c>
      <c r="H209" s="288" t="s">
        <v>142</v>
      </c>
      <c r="I209" s="288" t="s">
        <v>143</v>
      </c>
      <c r="J209" s="289" t="s">
        <v>144</v>
      </c>
      <c r="K209" s="290"/>
      <c r="L209" s="290"/>
      <c r="M209" s="291"/>
      <c r="N209" s="288" t="s">
        <v>145</v>
      </c>
      <c r="O209" s="288" t="s">
        <v>146</v>
      </c>
      <c r="P209" s="106" t="s">
        <v>147</v>
      </c>
      <c r="Q209" s="106"/>
      <c r="R209" s="288" t="s">
        <v>148</v>
      </c>
      <c r="S209" s="288" t="s">
        <v>149</v>
      </c>
      <c r="T209" s="288" t="str">
        <f>T11</f>
        <v>CUMPLE CON EL REQUERIMIENTO OBLIGATORIO DE MÍNIMO UNO (1) DE LOS CINCO CONTRATOS SEA DE MANTENIMIENTO Y ESTE CLASIFICADO
EN EL CÓDIGO 721033</v>
      </c>
      <c r="U209" s="107"/>
      <c r="V209" s="107"/>
      <c r="W209" s="71"/>
      <c r="X209" s="71"/>
      <c r="Y209" s="71"/>
      <c r="Z209" s="71"/>
      <c r="AA209" s="71"/>
      <c r="AB209" s="71"/>
      <c r="AC209" s="71"/>
      <c r="AD209" s="100"/>
      <c r="AE209" s="100"/>
      <c r="AF209" s="100"/>
      <c r="AG209" s="100"/>
      <c r="AH209" s="71"/>
      <c r="AI209" s="101"/>
    </row>
    <row r="210" spans="1:35" ht="81.75" customHeight="1" x14ac:dyDescent="0.25">
      <c r="A210" s="101"/>
      <c r="B210" s="286"/>
      <c r="C210" s="286"/>
      <c r="D210" s="286"/>
      <c r="E210" s="286"/>
      <c r="F210" s="286"/>
      <c r="G210" s="286"/>
      <c r="H210" s="286"/>
      <c r="I210" s="286"/>
      <c r="J210" s="292" t="s">
        <v>158</v>
      </c>
      <c r="K210" s="290"/>
      <c r="L210" s="290"/>
      <c r="M210" s="291"/>
      <c r="N210" s="286"/>
      <c r="O210" s="286"/>
      <c r="P210" s="91" t="s">
        <v>37</v>
      </c>
      <c r="Q210" s="91" t="s">
        <v>152</v>
      </c>
      <c r="R210" s="286"/>
      <c r="S210" s="286"/>
      <c r="T210" s="286"/>
      <c r="U210" s="107"/>
      <c r="V210" s="107"/>
      <c r="W210" s="71"/>
      <c r="X210" s="71"/>
      <c r="Y210" s="71"/>
      <c r="Z210" s="71"/>
      <c r="AA210" s="71"/>
      <c r="AB210" s="71"/>
      <c r="AC210" s="71"/>
      <c r="AD210" s="100"/>
      <c r="AE210" s="100"/>
      <c r="AF210" s="100"/>
      <c r="AG210" s="100"/>
      <c r="AH210" s="71"/>
      <c r="AI210" s="101"/>
    </row>
    <row r="211" spans="1:35" ht="24.75" customHeight="1" x14ac:dyDescent="0.25">
      <c r="A211" s="98"/>
      <c r="B211" s="297">
        <v>1</v>
      </c>
      <c r="C211" s="287">
        <v>41</v>
      </c>
      <c r="D211" s="287" t="s">
        <v>201</v>
      </c>
      <c r="E211" s="287" t="s">
        <v>202</v>
      </c>
      <c r="F211" s="287" t="s">
        <v>203</v>
      </c>
      <c r="G211" s="303">
        <v>6155.56</v>
      </c>
      <c r="H211" s="300" t="s">
        <v>171</v>
      </c>
      <c r="I211" s="302">
        <v>0.5</v>
      </c>
      <c r="J211" s="248" t="s">
        <v>162</v>
      </c>
      <c r="K211" s="249">
        <v>721015</v>
      </c>
      <c r="L211" s="248" t="s">
        <v>162</v>
      </c>
      <c r="M211" s="249">
        <v>721214</v>
      </c>
      <c r="N211" s="383" t="s">
        <v>213</v>
      </c>
      <c r="O211" s="383" t="s">
        <v>214</v>
      </c>
      <c r="P211" s="386"/>
      <c r="Q211" s="389" t="s">
        <v>215</v>
      </c>
      <c r="R211" s="389" t="s">
        <v>216</v>
      </c>
      <c r="S211" s="304">
        <f>IF(COUNTIF(J211:M213,"CUMPLE")&gt;=1,(G211*I211),0)* (IF(N211="PRESENTÓ CERTIFICADO",1,0))* (IF(O211="ACORDE A ITEM 5.2.1 (T.R.)",1,0) )* ( IF(OR(Q211="SIN OBSERVACIÓN", Q211="REQUERIMIENTOS SUBSANADOS"),1,0)) *(IF(OR(R211="NINGUNO", R211="CUMPLEN CON LO SOLICITADO"),1,0))</f>
        <v>3077.78</v>
      </c>
      <c r="T211" s="305" t="s">
        <v>217</v>
      </c>
      <c r="U211" s="100"/>
      <c r="V211" s="100"/>
      <c r="W211" s="71"/>
      <c r="X211" s="71"/>
      <c r="Y211" s="71"/>
      <c r="Z211" s="71"/>
      <c r="AA211" s="71"/>
      <c r="AB211" s="71"/>
      <c r="AC211" s="71"/>
      <c r="AD211" s="100"/>
      <c r="AE211" s="100"/>
      <c r="AF211" s="100"/>
      <c r="AG211" s="100"/>
      <c r="AH211" s="101"/>
      <c r="AI211" s="100"/>
    </row>
    <row r="212" spans="1:35" ht="24.75" customHeight="1" x14ac:dyDescent="0.25">
      <c r="A212" s="98"/>
      <c r="B212" s="285"/>
      <c r="C212" s="285"/>
      <c r="D212" s="285"/>
      <c r="E212" s="285"/>
      <c r="F212" s="285"/>
      <c r="G212" s="285"/>
      <c r="H212" s="285"/>
      <c r="I212" s="285"/>
      <c r="J212" s="248" t="s">
        <v>162</v>
      </c>
      <c r="K212" s="249">
        <v>721029</v>
      </c>
      <c r="L212" s="248" t="s">
        <v>163</v>
      </c>
      <c r="M212" s="249">
        <v>261216</v>
      </c>
      <c r="N212" s="384"/>
      <c r="O212" s="384"/>
      <c r="P212" s="387"/>
      <c r="Q212" s="390"/>
      <c r="R212" s="390"/>
      <c r="S212" s="285"/>
      <c r="T212" s="285"/>
      <c r="U212" s="100"/>
      <c r="V212" s="100"/>
      <c r="W212" s="71"/>
      <c r="X212" s="71"/>
      <c r="Y212" s="71"/>
      <c r="Z212" s="71"/>
      <c r="AA212" s="71"/>
      <c r="AB212" s="71"/>
      <c r="AC212" s="71"/>
      <c r="AD212" s="100"/>
      <c r="AE212" s="100"/>
      <c r="AF212" s="100"/>
      <c r="AG212" s="100"/>
      <c r="AH212" s="101"/>
      <c r="AI212" s="100"/>
    </row>
    <row r="213" spans="1:35" ht="24.75" customHeight="1" x14ac:dyDescent="0.2">
      <c r="A213" s="98"/>
      <c r="B213" s="286"/>
      <c r="C213" s="286"/>
      <c r="D213" s="286"/>
      <c r="E213" s="286"/>
      <c r="F213" s="286"/>
      <c r="G213" s="286"/>
      <c r="H213" s="286"/>
      <c r="I213" s="286"/>
      <c r="J213" s="248" t="s">
        <v>162</v>
      </c>
      <c r="K213" s="249">
        <v>721033</v>
      </c>
      <c r="L213" s="248"/>
      <c r="M213" s="249"/>
      <c r="N213" s="385"/>
      <c r="O213" s="385"/>
      <c r="P213" s="388"/>
      <c r="Q213" s="391"/>
      <c r="R213" s="391"/>
      <c r="S213" s="286"/>
      <c r="T213" s="285"/>
      <c r="U213" s="100"/>
      <c r="V213" s="100"/>
      <c r="W213" s="71"/>
      <c r="X213" s="71"/>
      <c r="Y213" s="71"/>
      <c r="Z213" s="71"/>
      <c r="AA213" s="71"/>
      <c r="AB213" s="71"/>
      <c r="AC213" s="71"/>
      <c r="AD213" s="100"/>
      <c r="AE213" s="100"/>
      <c r="AF213" s="100"/>
      <c r="AG213" s="100"/>
      <c r="AH213" s="100"/>
      <c r="AI213" s="100"/>
    </row>
    <row r="214" spans="1:35" ht="24.75" customHeight="1" x14ac:dyDescent="0.2">
      <c r="A214" s="98"/>
      <c r="B214" s="297">
        <v>2</v>
      </c>
      <c r="C214" s="298">
        <v>56</v>
      </c>
      <c r="D214" s="298" t="s">
        <v>204</v>
      </c>
      <c r="E214" s="298" t="s">
        <v>205</v>
      </c>
      <c r="F214" s="298" t="s">
        <v>206</v>
      </c>
      <c r="G214" s="299">
        <v>931.29</v>
      </c>
      <c r="H214" s="300" t="s">
        <v>171</v>
      </c>
      <c r="I214" s="296">
        <v>0.5</v>
      </c>
      <c r="J214" s="248" t="s">
        <v>162</v>
      </c>
      <c r="K214" s="249">
        <v>721015</v>
      </c>
      <c r="L214" s="248" t="s">
        <v>162</v>
      </c>
      <c r="M214" s="249">
        <v>721214</v>
      </c>
      <c r="N214" s="383" t="s">
        <v>213</v>
      </c>
      <c r="O214" s="383" t="s">
        <v>214</v>
      </c>
      <c r="P214" s="386"/>
      <c r="Q214" s="389" t="s">
        <v>215</v>
      </c>
      <c r="R214" s="389" t="s">
        <v>216</v>
      </c>
      <c r="S214" s="304">
        <f>IF(COUNTIF(J214:M216,"CUMPLE")&gt;=1,(G214*I214),0)* (IF(N214="PRESENTÓ CERTIFICADO",1,0))* (IF(O214="ACORDE A ITEM 5.2.1 (T.R.)",1,0) )* ( IF(OR(Q214="SIN OBSERVACIÓN", Q214="REQUERIMIENTOS SUBSANADOS"),1,0)) *(IF(OR(R214="NINGUNO", R214="CUMPLEN CON LO SOLICITADO"),1,0))</f>
        <v>465.64499999999998</v>
      </c>
      <c r="T214" s="285"/>
      <c r="U214" s="100"/>
      <c r="V214" s="100"/>
      <c r="W214" s="71"/>
      <c r="X214" s="71"/>
      <c r="Y214" s="71"/>
      <c r="Z214" s="71"/>
      <c r="AA214" s="71"/>
      <c r="AB214" s="71"/>
      <c r="AC214" s="71"/>
      <c r="AD214" s="100"/>
      <c r="AE214" s="100"/>
      <c r="AF214" s="100"/>
      <c r="AG214" s="100"/>
      <c r="AH214" s="100"/>
      <c r="AI214" s="100"/>
    </row>
    <row r="215" spans="1:35" ht="24.75" customHeight="1" x14ac:dyDescent="0.2">
      <c r="A215" s="98"/>
      <c r="B215" s="285"/>
      <c r="C215" s="285"/>
      <c r="D215" s="285"/>
      <c r="E215" s="285"/>
      <c r="F215" s="285"/>
      <c r="G215" s="285"/>
      <c r="H215" s="285"/>
      <c r="I215" s="285"/>
      <c r="J215" s="248" t="s">
        <v>162</v>
      </c>
      <c r="K215" s="249">
        <v>721029</v>
      </c>
      <c r="L215" s="248" t="s">
        <v>163</v>
      </c>
      <c r="M215" s="249">
        <v>261216</v>
      </c>
      <c r="N215" s="384"/>
      <c r="O215" s="384"/>
      <c r="P215" s="387"/>
      <c r="Q215" s="390"/>
      <c r="R215" s="390"/>
      <c r="S215" s="285"/>
      <c r="T215" s="285"/>
      <c r="U215" s="100"/>
      <c r="V215" s="100"/>
      <c r="W215" s="71"/>
      <c r="X215" s="71"/>
      <c r="Y215" s="71"/>
      <c r="Z215" s="71"/>
      <c r="AA215" s="71"/>
      <c r="AB215" s="71"/>
      <c r="AC215" s="71"/>
      <c r="AD215" s="100"/>
      <c r="AE215" s="100"/>
      <c r="AF215" s="100"/>
      <c r="AG215" s="100"/>
      <c r="AH215" s="100"/>
      <c r="AI215" s="100"/>
    </row>
    <row r="216" spans="1:35" ht="24.75" customHeight="1" x14ac:dyDescent="0.2">
      <c r="A216" s="98"/>
      <c r="B216" s="286"/>
      <c r="C216" s="286"/>
      <c r="D216" s="286"/>
      <c r="E216" s="286"/>
      <c r="F216" s="286"/>
      <c r="G216" s="286"/>
      <c r="H216" s="286"/>
      <c r="I216" s="286"/>
      <c r="J216" s="248" t="s">
        <v>162</v>
      </c>
      <c r="K216" s="249">
        <v>721033</v>
      </c>
      <c r="L216" s="248"/>
      <c r="M216" s="249"/>
      <c r="N216" s="385"/>
      <c r="O216" s="385"/>
      <c r="P216" s="388"/>
      <c r="Q216" s="391"/>
      <c r="R216" s="391"/>
      <c r="S216" s="286"/>
      <c r="T216" s="285"/>
      <c r="U216" s="100"/>
      <c r="V216" s="100"/>
      <c r="W216" s="71"/>
      <c r="X216" s="71"/>
      <c r="Y216" s="71"/>
      <c r="Z216" s="71"/>
      <c r="AA216" s="100"/>
      <c r="AB216" s="100"/>
      <c r="AC216" s="100"/>
      <c r="AD216" s="100"/>
      <c r="AE216" s="100"/>
      <c r="AF216" s="100"/>
      <c r="AG216" s="100"/>
      <c r="AH216" s="100"/>
      <c r="AI216" s="100"/>
    </row>
    <row r="217" spans="1:35" ht="24.75" customHeight="1" x14ac:dyDescent="0.2">
      <c r="A217" s="98"/>
      <c r="B217" s="297">
        <v>3</v>
      </c>
      <c r="C217" s="287">
        <v>62</v>
      </c>
      <c r="D217" s="287" t="s">
        <v>207</v>
      </c>
      <c r="E217" s="287" t="s">
        <v>208</v>
      </c>
      <c r="F217" s="298" t="s">
        <v>206</v>
      </c>
      <c r="G217" s="303">
        <v>419.2</v>
      </c>
      <c r="H217" s="300" t="s">
        <v>161</v>
      </c>
      <c r="I217" s="302">
        <v>1</v>
      </c>
      <c r="J217" s="248" t="s">
        <v>162</v>
      </c>
      <c r="K217" s="249">
        <v>721015</v>
      </c>
      <c r="L217" s="248" t="s">
        <v>162</v>
      </c>
      <c r="M217" s="249">
        <v>721214</v>
      </c>
      <c r="N217" s="383" t="s">
        <v>213</v>
      </c>
      <c r="O217" s="383" t="s">
        <v>214</v>
      </c>
      <c r="P217" s="386"/>
      <c r="Q217" s="389" t="s">
        <v>215</v>
      </c>
      <c r="R217" s="389" t="s">
        <v>216</v>
      </c>
      <c r="S217" s="304">
        <f>IF(COUNTIF(J217:M219,"CUMPLE")&gt;=1,(G217*I217),0)* (IF(N217="PRESENTÓ CERTIFICADO",1,0))* (IF(O217="ACORDE A ITEM 5.2.1 (T.R.)",1,0) )* ( IF(OR(Q217="SIN OBSERVACIÓN", Q217="REQUERIMIENTOS SUBSANADOS"),1,0)) *(IF(OR(R217="NINGUNO", R217="CUMPLEN CON LO SOLICITADO"),1,0))</f>
        <v>419.2</v>
      </c>
      <c r="T217" s="285"/>
      <c r="U217" s="100"/>
      <c r="V217" s="100"/>
      <c r="W217" s="71"/>
      <c r="X217" s="71"/>
      <c r="Y217" s="71"/>
      <c r="Z217" s="71"/>
      <c r="AA217" s="87"/>
      <c r="AB217" s="87"/>
      <c r="AC217" s="87"/>
      <c r="AD217" s="87"/>
      <c r="AE217" s="87"/>
      <c r="AF217" s="87"/>
      <c r="AG217" s="87"/>
      <c r="AH217" s="100"/>
      <c r="AI217" s="100"/>
    </row>
    <row r="218" spans="1:35" ht="24.75" customHeight="1" x14ac:dyDescent="0.2">
      <c r="A218" s="98"/>
      <c r="B218" s="285"/>
      <c r="C218" s="285"/>
      <c r="D218" s="285"/>
      <c r="E218" s="285"/>
      <c r="F218" s="285"/>
      <c r="G218" s="285"/>
      <c r="H218" s="285"/>
      <c r="I218" s="285"/>
      <c r="J218" s="248" t="s">
        <v>162</v>
      </c>
      <c r="K218" s="249">
        <v>721029</v>
      </c>
      <c r="L218" s="248" t="s">
        <v>163</v>
      </c>
      <c r="M218" s="249">
        <v>261216</v>
      </c>
      <c r="N218" s="384"/>
      <c r="O218" s="384"/>
      <c r="P218" s="387"/>
      <c r="Q218" s="390"/>
      <c r="R218" s="390"/>
      <c r="S218" s="285"/>
      <c r="T218" s="285"/>
      <c r="U218" s="100"/>
      <c r="V218" s="100"/>
      <c r="W218" s="71"/>
      <c r="X218" s="71"/>
      <c r="Y218" s="71"/>
      <c r="Z218" s="71"/>
      <c r="AA218" s="100"/>
      <c r="AB218" s="100"/>
      <c r="AC218" s="100"/>
      <c r="AD218" s="100"/>
      <c r="AE218" s="100"/>
      <c r="AF218" s="100"/>
      <c r="AG218" s="100"/>
      <c r="AH218" s="100"/>
      <c r="AI218" s="100"/>
    </row>
    <row r="219" spans="1:35" ht="24.75" customHeight="1" x14ac:dyDescent="0.2">
      <c r="A219" s="98"/>
      <c r="B219" s="286"/>
      <c r="C219" s="286"/>
      <c r="D219" s="286"/>
      <c r="E219" s="286"/>
      <c r="F219" s="286"/>
      <c r="G219" s="286"/>
      <c r="H219" s="286"/>
      <c r="I219" s="286"/>
      <c r="J219" s="248" t="s">
        <v>162</v>
      </c>
      <c r="K219" s="249">
        <v>721033</v>
      </c>
      <c r="L219" s="248"/>
      <c r="M219" s="249"/>
      <c r="N219" s="385"/>
      <c r="O219" s="385"/>
      <c r="P219" s="388"/>
      <c r="Q219" s="391"/>
      <c r="R219" s="391"/>
      <c r="S219" s="286"/>
      <c r="T219" s="285"/>
      <c r="U219" s="100"/>
      <c r="V219" s="100"/>
      <c r="W219" s="71"/>
      <c r="X219" s="71"/>
      <c r="Y219" s="71"/>
      <c r="Z219" s="71"/>
      <c r="AA219" s="71"/>
      <c r="AB219" s="71"/>
      <c r="AC219" s="71"/>
      <c r="AD219" s="71"/>
      <c r="AE219" s="71"/>
      <c r="AF219" s="71"/>
      <c r="AG219" s="71"/>
      <c r="AH219" s="100"/>
      <c r="AI219" s="100"/>
    </row>
    <row r="220" spans="1:35" ht="24.75" customHeight="1" x14ac:dyDescent="0.2">
      <c r="A220" s="98"/>
      <c r="B220" s="297">
        <v>4</v>
      </c>
      <c r="C220" s="298"/>
      <c r="D220" s="298"/>
      <c r="E220" s="298"/>
      <c r="F220" s="298"/>
      <c r="G220" s="299"/>
      <c r="H220" s="300"/>
      <c r="I220" s="296"/>
      <c r="J220" s="99"/>
      <c r="K220" s="3">
        <v>721015</v>
      </c>
      <c r="L220" s="99"/>
      <c r="M220" s="3">
        <v>721214</v>
      </c>
      <c r="N220" s="293"/>
      <c r="O220" s="293"/>
      <c r="P220" s="294"/>
      <c r="Q220" s="301"/>
      <c r="R220" s="301"/>
      <c r="S220" s="304">
        <f>IF(COUNTIF(J220:M222,"CUMPLE")&gt;=1,(G220*I220),0)* (IF(N220="PRESENTÓ CERTIFICADO",1,0))* (IF(O220="ACORDE A ITEM 5.2.1 (T.R.)",1,0) )* ( IF(OR(Q220="SIN OBSERVACIÓN", Q220="REQUERIMIENTOS SUBSANADOS"),1,0)) *(IF(OR(R220="NINGUNO", R220="CUMPLEN CON LO SOLICITADO"),1,0))</f>
        <v>0</v>
      </c>
      <c r="T220" s="285"/>
      <c r="U220" s="100"/>
      <c r="V220" s="100"/>
      <c r="W220" s="71"/>
      <c r="X220" s="71"/>
      <c r="Y220" s="71"/>
      <c r="Z220" s="71"/>
      <c r="AA220" s="71"/>
      <c r="AB220" s="71"/>
      <c r="AC220" s="71"/>
      <c r="AD220" s="71"/>
      <c r="AE220" s="71"/>
      <c r="AF220" s="71"/>
      <c r="AG220" s="71"/>
      <c r="AH220" s="100"/>
      <c r="AI220" s="100"/>
    </row>
    <row r="221" spans="1:35" ht="24.75" customHeight="1" x14ac:dyDescent="0.2">
      <c r="A221" s="98"/>
      <c r="B221" s="285"/>
      <c r="C221" s="285"/>
      <c r="D221" s="285"/>
      <c r="E221" s="285"/>
      <c r="F221" s="285"/>
      <c r="G221" s="285"/>
      <c r="H221" s="285"/>
      <c r="I221" s="285"/>
      <c r="J221" s="99"/>
      <c r="K221" s="3">
        <v>721029</v>
      </c>
      <c r="L221" s="99"/>
      <c r="M221" s="3">
        <v>261216</v>
      </c>
      <c r="N221" s="285"/>
      <c r="O221" s="285"/>
      <c r="P221" s="285"/>
      <c r="Q221" s="285"/>
      <c r="R221" s="285"/>
      <c r="S221" s="285"/>
      <c r="T221" s="285"/>
      <c r="U221" s="100"/>
      <c r="V221" s="100"/>
      <c r="W221" s="71"/>
      <c r="X221" s="71"/>
      <c r="Y221" s="71"/>
      <c r="Z221" s="71"/>
      <c r="AA221" s="71"/>
      <c r="AB221" s="71"/>
      <c r="AC221" s="71"/>
      <c r="AD221" s="71"/>
      <c r="AE221" s="71"/>
      <c r="AF221" s="71"/>
      <c r="AG221" s="71"/>
      <c r="AH221" s="100"/>
      <c r="AI221" s="100"/>
    </row>
    <row r="222" spans="1:35" ht="24.75" customHeight="1" x14ac:dyDescent="0.25">
      <c r="A222" s="98"/>
      <c r="B222" s="286"/>
      <c r="C222" s="286"/>
      <c r="D222" s="286"/>
      <c r="E222" s="286"/>
      <c r="F222" s="286"/>
      <c r="G222" s="286"/>
      <c r="H222" s="286"/>
      <c r="I222" s="286"/>
      <c r="J222" s="99"/>
      <c r="K222" s="3">
        <v>721033</v>
      </c>
      <c r="L222" s="99"/>
      <c r="M222" s="3"/>
      <c r="N222" s="286"/>
      <c r="O222" s="286"/>
      <c r="P222" s="286"/>
      <c r="Q222" s="286"/>
      <c r="R222" s="286"/>
      <c r="S222" s="286"/>
      <c r="T222" s="285"/>
      <c r="U222" s="100"/>
      <c r="V222" s="100"/>
      <c r="W222" s="71"/>
      <c r="X222" s="71"/>
      <c r="Y222" s="71"/>
      <c r="Z222" s="71"/>
      <c r="AA222" s="71"/>
      <c r="AB222" s="71"/>
      <c r="AC222" s="71"/>
      <c r="AD222" s="101"/>
      <c r="AE222" s="101"/>
      <c r="AF222" s="101"/>
      <c r="AG222" s="101"/>
      <c r="AH222" s="100"/>
      <c r="AI222" s="100"/>
    </row>
    <row r="223" spans="1:35" ht="24.75" customHeight="1" x14ac:dyDescent="0.25">
      <c r="A223" s="98"/>
      <c r="B223" s="297">
        <v>5</v>
      </c>
      <c r="C223" s="287"/>
      <c r="D223" s="287"/>
      <c r="E223" s="287"/>
      <c r="F223" s="287"/>
      <c r="G223" s="303"/>
      <c r="H223" s="300"/>
      <c r="I223" s="302"/>
      <c r="J223" s="99"/>
      <c r="K223" s="3">
        <v>721015</v>
      </c>
      <c r="L223" s="99"/>
      <c r="M223" s="3">
        <v>721214</v>
      </c>
      <c r="N223" s="293"/>
      <c r="O223" s="293"/>
      <c r="P223" s="287"/>
      <c r="Q223" s="295"/>
      <c r="R223" s="295"/>
      <c r="S223" s="304">
        <f>IF(COUNTIF(J223:M225,"CUMPLE")&gt;=1,(G223*I223),0)* (IF(N223="PRESENTÓ CERTIFICADO",1,0))* (IF(O223="ACORDE A ITEM 5.2.1 (T.R.)",1,0) )* ( IF(OR(Q223="SIN OBSERVACIÓN", Q223="REQUERIMIENTOS SUBSANADOS"),1,0)) *(IF(OR(R223="NINGUNO", R223="CUMPLEN CON LO SOLICITADO"),1,0))</f>
        <v>0</v>
      </c>
      <c r="T223" s="285"/>
      <c r="U223" s="100"/>
      <c r="V223" s="100"/>
      <c r="W223" s="71"/>
      <c r="X223" s="71"/>
      <c r="Y223" s="71"/>
      <c r="Z223" s="71"/>
      <c r="AA223" s="71"/>
      <c r="AB223" s="71"/>
      <c r="AC223" s="71"/>
      <c r="AD223" s="101"/>
      <c r="AE223" s="101"/>
      <c r="AF223" s="101"/>
      <c r="AG223" s="101"/>
      <c r="AH223" s="100"/>
      <c r="AI223" s="100"/>
    </row>
    <row r="224" spans="1:35" ht="24.75" customHeight="1" x14ac:dyDescent="0.2">
      <c r="A224" s="98"/>
      <c r="B224" s="285"/>
      <c r="C224" s="285"/>
      <c r="D224" s="285"/>
      <c r="E224" s="285"/>
      <c r="F224" s="285"/>
      <c r="G224" s="285"/>
      <c r="H224" s="285"/>
      <c r="I224" s="285"/>
      <c r="J224" s="99"/>
      <c r="K224" s="3">
        <v>721029</v>
      </c>
      <c r="L224" s="99"/>
      <c r="M224" s="3">
        <v>261216</v>
      </c>
      <c r="N224" s="285"/>
      <c r="O224" s="285"/>
      <c r="P224" s="285"/>
      <c r="Q224" s="285"/>
      <c r="R224" s="285"/>
      <c r="S224" s="285"/>
      <c r="T224" s="285"/>
      <c r="U224" s="100"/>
      <c r="V224" s="100"/>
      <c r="W224" s="71"/>
      <c r="X224" s="71"/>
      <c r="Y224" s="71"/>
      <c r="Z224" s="71"/>
      <c r="AA224" s="71"/>
      <c r="AB224" s="71"/>
      <c r="AC224" s="71"/>
      <c r="AD224" s="100"/>
      <c r="AE224" s="100"/>
      <c r="AF224" s="100"/>
      <c r="AG224" s="100"/>
      <c r="AH224" s="100"/>
      <c r="AI224" s="100"/>
    </row>
    <row r="225" spans="1:35" ht="24.75" customHeight="1" x14ac:dyDescent="0.2">
      <c r="A225" s="98"/>
      <c r="B225" s="286"/>
      <c r="C225" s="286"/>
      <c r="D225" s="286"/>
      <c r="E225" s="286"/>
      <c r="F225" s="286"/>
      <c r="G225" s="286"/>
      <c r="H225" s="286"/>
      <c r="I225" s="286"/>
      <c r="J225" s="99"/>
      <c r="K225" s="3">
        <v>721033</v>
      </c>
      <c r="L225" s="99"/>
      <c r="M225" s="3"/>
      <c r="N225" s="286"/>
      <c r="O225" s="286"/>
      <c r="P225" s="286"/>
      <c r="Q225" s="286"/>
      <c r="R225" s="286"/>
      <c r="S225" s="286"/>
      <c r="T225" s="286"/>
      <c r="U225" s="100"/>
      <c r="V225" s="100"/>
      <c r="W225" s="71"/>
      <c r="X225" s="71"/>
      <c r="Y225" s="71"/>
      <c r="Z225" s="71"/>
      <c r="AA225" s="71"/>
      <c r="AB225" s="71"/>
      <c r="AC225" s="71"/>
      <c r="AD225" s="100"/>
      <c r="AE225" s="100"/>
      <c r="AF225" s="100"/>
      <c r="AG225" s="100"/>
      <c r="AH225" s="100"/>
      <c r="AI225" s="100"/>
    </row>
    <row r="226" spans="1:35" ht="24.75" customHeight="1" x14ac:dyDescent="0.2">
      <c r="A226" s="87"/>
      <c r="B226" s="314" t="str">
        <f>IF(S227=" "," ",IF(S227&gt;=$H$6,"CUMPLE CON LA EXPERIENCIA REQUERIDA","NO CUMPLE CON LA EXPERIENCIA REQUERIDA"))</f>
        <v>CUMPLE CON LA EXPERIENCIA REQUERIDA</v>
      </c>
      <c r="C226" s="315"/>
      <c r="D226" s="315"/>
      <c r="E226" s="315"/>
      <c r="F226" s="315"/>
      <c r="G226" s="315"/>
      <c r="H226" s="315"/>
      <c r="I226" s="315"/>
      <c r="J226" s="315"/>
      <c r="K226" s="315"/>
      <c r="L226" s="315"/>
      <c r="M226" s="315"/>
      <c r="N226" s="315"/>
      <c r="O226" s="316"/>
      <c r="P226" s="309" t="s">
        <v>155</v>
      </c>
      <c r="Q226" s="291"/>
      <c r="R226" s="103"/>
      <c r="S226" s="104">
        <f>IF(T211="SI",SUM(S211:S225),0)</f>
        <v>3962.625</v>
      </c>
      <c r="T226" s="308" t="str">
        <f>IF(S227=" "," ",IF(S227&gt;=$H$6,"CUMPLE","NO CUMPLE"))</f>
        <v>CUMPLE</v>
      </c>
      <c r="U226" s="87"/>
      <c r="V226" s="87"/>
      <c r="W226" s="71"/>
      <c r="X226" s="71"/>
      <c r="Y226" s="71"/>
      <c r="Z226" s="71"/>
      <c r="AA226" s="71"/>
      <c r="AB226" s="71"/>
      <c r="AC226" s="71"/>
      <c r="AD226" s="100"/>
      <c r="AE226" s="100"/>
      <c r="AF226" s="100"/>
      <c r="AG226" s="100"/>
      <c r="AH226" s="100"/>
      <c r="AI226" s="87"/>
    </row>
    <row r="227" spans="1:35" ht="24.75" customHeight="1" x14ac:dyDescent="0.2">
      <c r="A227" s="100"/>
      <c r="B227" s="317"/>
      <c r="C227" s="318"/>
      <c r="D227" s="318"/>
      <c r="E227" s="318"/>
      <c r="F227" s="318"/>
      <c r="G227" s="318"/>
      <c r="H227" s="318"/>
      <c r="I227" s="318"/>
      <c r="J227" s="318"/>
      <c r="K227" s="318"/>
      <c r="L227" s="318"/>
      <c r="M227" s="318"/>
      <c r="N227" s="318"/>
      <c r="O227" s="319"/>
      <c r="P227" s="309" t="s">
        <v>156</v>
      </c>
      <c r="Q227" s="291"/>
      <c r="R227" s="103"/>
      <c r="S227" s="105">
        <f>IFERROR((S226/$P$6)," ")</f>
        <v>18.78021327014218</v>
      </c>
      <c r="T227" s="286"/>
      <c r="U227" s="100"/>
      <c r="V227" s="100"/>
      <c r="W227" s="71"/>
      <c r="X227" s="71"/>
      <c r="Y227" s="71"/>
      <c r="Z227" s="71"/>
      <c r="AA227" s="71"/>
      <c r="AB227" s="71"/>
      <c r="AC227" s="71"/>
      <c r="AD227" s="100"/>
      <c r="AE227" s="100"/>
      <c r="AF227" s="100"/>
      <c r="AG227" s="100"/>
      <c r="AH227" s="100"/>
      <c r="AI227" s="100"/>
    </row>
    <row r="228" spans="1:35" ht="30" customHeight="1" x14ac:dyDescent="0.2">
      <c r="A228" s="71"/>
      <c r="B228" s="71"/>
      <c r="C228" s="71"/>
      <c r="D228" s="71"/>
      <c r="E228" s="83"/>
      <c r="F228" s="84"/>
      <c r="G228" s="84"/>
      <c r="H228" s="71"/>
      <c r="I228" s="71"/>
      <c r="J228" s="71"/>
      <c r="K228" s="71"/>
      <c r="L228" s="71"/>
      <c r="M228" s="71"/>
      <c r="N228" s="71"/>
      <c r="O228" s="71"/>
      <c r="P228" s="71"/>
      <c r="Q228" s="71"/>
      <c r="R228" s="71"/>
      <c r="S228" s="71"/>
      <c r="T228" s="71"/>
      <c r="U228" s="71"/>
      <c r="V228" s="71"/>
      <c r="W228" s="71"/>
      <c r="X228" s="71"/>
      <c r="Y228" s="71"/>
      <c r="Z228" s="71"/>
      <c r="AA228" s="71"/>
      <c r="AB228" s="71"/>
      <c r="AC228" s="71"/>
      <c r="AD228" s="100"/>
      <c r="AE228" s="100"/>
      <c r="AF228" s="100"/>
      <c r="AG228" s="100"/>
      <c r="AH228" s="87"/>
      <c r="AI228" s="71"/>
    </row>
    <row r="229" spans="1:35" ht="30" customHeight="1" x14ac:dyDescent="0.2">
      <c r="A229" s="71"/>
      <c r="B229" s="71"/>
      <c r="C229" s="71"/>
      <c r="D229" s="71"/>
      <c r="E229" s="83"/>
      <c r="F229" s="84"/>
      <c r="G229" s="84"/>
      <c r="H229" s="71"/>
      <c r="I229" s="71"/>
      <c r="J229" s="71"/>
      <c r="K229" s="71"/>
      <c r="L229" s="71"/>
      <c r="M229" s="71"/>
      <c r="N229" s="71"/>
      <c r="O229" s="71"/>
      <c r="P229" s="71"/>
      <c r="Q229" s="71"/>
      <c r="R229" s="71"/>
      <c r="S229" s="71"/>
      <c r="T229" s="71"/>
      <c r="U229" s="71"/>
      <c r="V229" s="71"/>
      <c r="W229" s="71"/>
      <c r="X229" s="71"/>
      <c r="Y229" s="71"/>
      <c r="Z229" s="71"/>
      <c r="AA229" s="71"/>
      <c r="AB229" s="71"/>
      <c r="AC229" s="71"/>
      <c r="AD229" s="100"/>
      <c r="AE229" s="100"/>
      <c r="AF229" s="100"/>
      <c r="AG229" s="100"/>
      <c r="AH229" s="100"/>
      <c r="AI229" s="71"/>
    </row>
    <row r="230" spans="1:35" ht="36" customHeight="1" x14ac:dyDescent="0.2">
      <c r="A230" s="71"/>
      <c r="B230" s="85">
        <v>11</v>
      </c>
      <c r="C230" s="310" t="s">
        <v>157</v>
      </c>
      <c r="D230" s="290"/>
      <c r="E230" s="291"/>
      <c r="F230" s="311" t="str">
        <f>IFERROR(VLOOKUP(B230,LISTA_OFERENTES,2,FALSE)," ")</f>
        <v>OSCAR ADOLFO DIEZ YEPES</v>
      </c>
      <c r="G230" s="290"/>
      <c r="H230" s="290"/>
      <c r="I230" s="290"/>
      <c r="J230" s="290"/>
      <c r="K230" s="290"/>
      <c r="L230" s="290"/>
      <c r="M230" s="290"/>
      <c r="N230" s="290"/>
      <c r="O230" s="291"/>
      <c r="P230" s="312" t="s">
        <v>135</v>
      </c>
      <c r="Q230" s="290"/>
      <c r="R230" s="291"/>
      <c r="S230" s="86">
        <f>5-(INT(COUNTBLANK(C233:C247))-10)</f>
        <v>2</v>
      </c>
      <c r="T230" s="87"/>
      <c r="U230" s="71"/>
      <c r="V230" s="71"/>
      <c r="W230" s="71"/>
      <c r="X230" s="71"/>
      <c r="Y230" s="71"/>
      <c r="Z230" s="71"/>
      <c r="AA230" s="71"/>
      <c r="AB230" s="71"/>
      <c r="AC230" s="71"/>
      <c r="AD230" s="100"/>
      <c r="AE230" s="100"/>
      <c r="AF230" s="100"/>
      <c r="AG230" s="100"/>
      <c r="AH230" s="71"/>
      <c r="AI230" s="71"/>
    </row>
    <row r="231" spans="1:35" ht="30" customHeight="1" x14ac:dyDescent="0.25">
      <c r="A231" s="101"/>
      <c r="B231" s="313" t="s">
        <v>136</v>
      </c>
      <c r="C231" s="288" t="s">
        <v>137</v>
      </c>
      <c r="D231" s="288" t="s">
        <v>138</v>
      </c>
      <c r="E231" s="288" t="s">
        <v>139</v>
      </c>
      <c r="F231" s="288" t="s">
        <v>140</v>
      </c>
      <c r="G231" s="288" t="s">
        <v>141</v>
      </c>
      <c r="H231" s="288" t="s">
        <v>142</v>
      </c>
      <c r="I231" s="288" t="s">
        <v>143</v>
      </c>
      <c r="J231" s="289" t="s">
        <v>144</v>
      </c>
      <c r="K231" s="290"/>
      <c r="L231" s="290"/>
      <c r="M231" s="291"/>
      <c r="N231" s="288" t="s">
        <v>145</v>
      </c>
      <c r="O231" s="288" t="s">
        <v>146</v>
      </c>
      <c r="P231" s="106" t="s">
        <v>147</v>
      </c>
      <c r="Q231" s="106"/>
      <c r="R231" s="288" t="s">
        <v>148</v>
      </c>
      <c r="S231" s="288" t="s">
        <v>149</v>
      </c>
      <c r="T231" s="288" t="str">
        <f>T11</f>
        <v>CUMPLE CON EL REQUERIMIENTO OBLIGATORIO DE MÍNIMO UNO (1) DE LOS CINCO CONTRATOS SEA DE MANTENIMIENTO Y ESTE CLASIFICADO
EN EL CÓDIGO 721033</v>
      </c>
      <c r="U231" s="107"/>
      <c r="V231" s="107"/>
      <c r="W231" s="71"/>
      <c r="X231" s="71"/>
      <c r="Y231" s="71"/>
      <c r="Z231" s="71"/>
      <c r="AA231" s="71"/>
      <c r="AB231" s="71"/>
      <c r="AC231" s="71"/>
      <c r="AD231" s="100"/>
      <c r="AE231" s="100"/>
      <c r="AF231" s="100"/>
      <c r="AG231" s="100"/>
      <c r="AH231" s="71"/>
      <c r="AI231" s="101"/>
    </row>
    <row r="232" spans="1:35" ht="87" customHeight="1" x14ac:dyDescent="0.25">
      <c r="A232" s="101"/>
      <c r="B232" s="286"/>
      <c r="C232" s="286"/>
      <c r="D232" s="286"/>
      <c r="E232" s="286"/>
      <c r="F232" s="286"/>
      <c r="G232" s="286"/>
      <c r="H232" s="286"/>
      <c r="I232" s="286"/>
      <c r="J232" s="292" t="s">
        <v>158</v>
      </c>
      <c r="K232" s="290"/>
      <c r="L232" s="290"/>
      <c r="M232" s="291"/>
      <c r="N232" s="286"/>
      <c r="O232" s="286"/>
      <c r="P232" s="91" t="s">
        <v>37</v>
      </c>
      <c r="Q232" s="91" t="s">
        <v>152</v>
      </c>
      <c r="R232" s="286"/>
      <c r="S232" s="286"/>
      <c r="T232" s="286"/>
      <c r="U232" s="107"/>
      <c r="V232" s="107"/>
      <c r="W232" s="71"/>
      <c r="X232" s="71"/>
      <c r="Y232" s="71"/>
      <c r="Z232" s="71"/>
      <c r="AA232" s="71"/>
      <c r="AB232" s="71"/>
      <c r="AC232" s="71"/>
      <c r="AD232" s="100"/>
      <c r="AE232" s="100"/>
      <c r="AF232" s="100"/>
      <c r="AG232" s="100"/>
      <c r="AH232" s="71"/>
      <c r="AI232" s="101"/>
    </row>
    <row r="233" spans="1:35" ht="24.75" customHeight="1" x14ac:dyDescent="0.25">
      <c r="A233" s="98"/>
      <c r="B233" s="297">
        <v>1</v>
      </c>
      <c r="C233" s="287">
        <v>13</v>
      </c>
      <c r="D233" s="287">
        <v>15</v>
      </c>
      <c r="E233" s="287" t="s">
        <v>209</v>
      </c>
      <c r="F233" s="287" t="s">
        <v>210</v>
      </c>
      <c r="G233" s="303">
        <v>2977.39</v>
      </c>
      <c r="H233" s="300" t="s">
        <v>171</v>
      </c>
      <c r="I233" s="302">
        <v>0.5</v>
      </c>
      <c r="J233" s="248" t="s">
        <v>162</v>
      </c>
      <c r="K233" s="249">
        <v>721015</v>
      </c>
      <c r="L233" s="248" t="s">
        <v>162</v>
      </c>
      <c r="M233" s="249">
        <v>721214</v>
      </c>
      <c r="N233" s="383" t="s">
        <v>213</v>
      </c>
      <c r="O233" s="383" t="s">
        <v>214</v>
      </c>
      <c r="P233" s="386"/>
      <c r="Q233" s="389" t="s">
        <v>215</v>
      </c>
      <c r="R233" s="389" t="s">
        <v>216</v>
      </c>
      <c r="S233" s="304">
        <f>IF(COUNTIF(J233:M235,"CUMPLE")&gt;=1,(G233*I233),0)* (IF(N233="PRESENTÓ CERTIFICADO",1,0))* (IF(O233="ACORDE A ITEM 5.2.1 (T.R.)",1,0) )* ( IF(OR(Q233="SIN OBSERVACIÓN", Q233="REQUERIMIENTOS SUBSANADOS"),1,0)) *(IF(OR(R233="NINGUNO", R233="CUMPLEN CON LO SOLICITADO"),1,0))</f>
        <v>1488.6949999999999</v>
      </c>
      <c r="T233" s="305" t="s">
        <v>217</v>
      </c>
      <c r="U233" s="100"/>
      <c r="V233" s="100"/>
      <c r="W233" s="71"/>
      <c r="X233" s="71"/>
      <c r="Y233" s="71"/>
      <c r="Z233" s="71"/>
      <c r="AA233" s="71"/>
      <c r="AB233" s="71"/>
      <c r="AC233" s="71"/>
      <c r="AD233" s="100"/>
      <c r="AE233" s="100"/>
      <c r="AF233" s="100"/>
      <c r="AG233" s="100"/>
      <c r="AH233" s="101"/>
      <c r="AI233" s="100"/>
    </row>
    <row r="234" spans="1:35" ht="24.75" customHeight="1" x14ac:dyDescent="0.25">
      <c r="A234" s="98"/>
      <c r="B234" s="285"/>
      <c r="C234" s="285"/>
      <c r="D234" s="285"/>
      <c r="E234" s="285"/>
      <c r="F234" s="285"/>
      <c r="G234" s="285"/>
      <c r="H234" s="285"/>
      <c r="I234" s="285"/>
      <c r="J234" s="248" t="s">
        <v>162</v>
      </c>
      <c r="K234" s="249">
        <v>721029</v>
      </c>
      <c r="L234" s="248" t="s">
        <v>163</v>
      </c>
      <c r="M234" s="249">
        <v>261216</v>
      </c>
      <c r="N234" s="384"/>
      <c r="O234" s="384"/>
      <c r="P234" s="387"/>
      <c r="Q234" s="390"/>
      <c r="R234" s="390"/>
      <c r="S234" s="285"/>
      <c r="T234" s="285"/>
      <c r="U234" s="100"/>
      <c r="V234" s="100"/>
      <c r="W234" s="71"/>
      <c r="X234" s="71"/>
      <c r="Y234" s="71"/>
      <c r="Z234" s="71"/>
      <c r="AA234" s="71"/>
      <c r="AB234" s="71"/>
      <c r="AC234" s="71"/>
      <c r="AD234" s="100"/>
      <c r="AE234" s="100"/>
      <c r="AF234" s="100"/>
      <c r="AG234" s="100"/>
      <c r="AH234" s="101"/>
      <c r="AI234" s="100"/>
    </row>
    <row r="235" spans="1:35" ht="24.75" customHeight="1" x14ac:dyDescent="0.2">
      <c r="A235" s="98"/>
      <c r="B235" s="286"/>
      <c r="C235" s="286"/>
      <c r="D235" s="286"/>
      <c r="E235" s="286"/>
      <c r="F235" s="286"/>
      <c r="G235" s="286"/>
      <c r="H235" s="286"/>
      <c r="I235" s="286"/>
      <c r="J235" s="248" t="s">
        <v>162</v>
      </c>
      <c r="K235" s="249">
        <v>721033</v>
      </c>
      <c r="L235" s="248"/>
      <c r="M235" s="249"/>
      <c r="N235" s="385"/>
      <c r="O235" s="385"/>
      <c r="P235" s="388"/>
      <c r="Q235" s="391"/>
      <c r="R235" s="391"/>
      <c r="S235" s="286"/>
      <c r="T235" s="285"/>
      <c r="U235" s="100"/>
      <c r="V235" s="100"/>
      <c r="W235" s="71"/>
      <c r="X235" s="71"/>
      <c r="Y235" s="71"/>
      <c r="Z235" s="71"/>
      <c r="AA235" s="71"/>
      <c r="AB235" s="71"/>
      <c r="AC235" s="71"/>
      <c r="AD235" s="100"/>
      <c r="AE235" s="100"/>
      <c r="AF235" s="100"/>
      <c r="AG235" s="100"/>
      <c r="AH235" s="100"/>
      <c r="AI235" s="100"/>
    </row>
    <row r="236" spans="1:35" ht="24.75" customHeight="1" x14ac:dyDescent="0.2">
      <c r="A236" s="98"/>
      <c r="B236" s="297">
        <v>2</v>
      </c>
      <c r="C236" s="298">
        <v>23</v>
      </c>
      <c r="D236" s="298">
        <v>20</v>
      </c>
      <c r="E236" s="298"/>
      <c r="F236" s="298" t="s">
        <v>173</v>
      </c>
      <c r="G236" s="299">
        <v>1727.3</v>
      </c>
      <c r="H236" s="300" t="s">
        <v>171</v>
      </c>
      <c r="I236" s="296">
        <v>0.2</v>
      </c>
      <c r="J236" s="248" t="s">
        <v>162</v>
      </c>
      <c r="K236" s="249">
        <v>721015</v>
      </c>
      <c r="L236" s="248" t="s">
        <v>163</v>
      </c>
      <c r="M236" s="249">
        <v>721214</v>
      </c>
      <c r="N236" s="383" t="s">
        <v>213</v>
      </c>
      <c r="O236" s="383" t="s">
        <v>214</v>
      </c>
      <c r="P236" s="386"/>
      <c r="Q236" s="389" t="s">
        <v>215</v>
      </c>
      <c r="R236" s="389" t="s">
        <v>216</v>
      </c>
      <c r="S236" s="304">
        <f>IF(COUNTIF(J236:M238,"CUMPLE")&gt;=1,(G236*I236),0)* (IF(N236="PRESENTÓ CERTIFICADO",1,0))* (IF(O236="ACORDE A ITEM 5.2.1 (T.R.)",1,0) )* ( IF(OR(Q236="SIN OBSERVACIÓN", Q236="REQUERIMIENTOS SUBSANADOS"),1,0)) *(IF(OR(R236="NINGUNO", R236="CUMPLEN CON LO SOLICITADO"),1,0))</f>
        <v>345.46000000000004</v>
      </c>
      <c r="T236" s="285"/>
      <c r="U236" s="100"/>
      <c r="V236" s="100"/>
      <c r="W236" s="71"/>
      <c r="X236" s="71"/>
      <c r="Y236" s="71"/>
      <c r="Z236" s="71"/>
      <c r="AA236" s="71"/>
      <c r="AB236" s="71"/>
      <c r="AC236" s="71"/>
      <c r="AD236" s="100"/>
      <c r="AE236" s="100"/>
      <c r="AF236" s="100"/>
      <c r="AG236" s="100"/>
      <c r="AH236" s="100"/>
      <c r="AI236" s="100"/>
    </row>
    <row r="237" spans="1:35" ht="24.75" customHeight="1" x14ac:dyDescent="0.2">
      <c r="A237" s="98"/>
      <c r="B237" s="285"/>
      <c r="C237" s="285"/>
      <c r="D237" s="285"/>
      <c r="E237" s="285"/>
      <c r="F237" s="285"/>
      <c r="G237" s="285"/>
      <c r="H237" s="285"/>
      <c r="I237" s="285"/>
      <c r="J237" s="248" t="s">
        <v>162</v>
      </c>
      <c r="K237" s="249">
        <v>721029</v>
      </c>
      <c r="L237" s="248" t="s">
        <v>163</v>
      </c>
      <c r="M237" s="249">
        <v>261216</v>
      </c>
      <c r="N237" s="384"/>
      <c r="O237" s="384"/>
      <c r="P237" s="387"/>
      <c r="Q237" s="390"/>
      <c r="R237" s="390"/>
      <c r="S237" s="285"/>
      <c r="T237" s="285"/>
      <c r="U237" s="100"/>
      <c r="V237" s="100"/>
      <c r="W237" s="71"/>
      <c r="X237" s="71"/>
      <c r="Y237" s="71"/>
      <c r="Z237" s="71"/>
      <c r="AA237" s="71"/>
      <c r="AB237" s="71"/>
      <c r="AC237" s="71"/>
      <c r="AD237" s="100"/>
      <c r="AE237" s="100"/>
      <c r="AF237" s="100"/>
      <c r="AG237" s="100"/>
      <c r="AH237" s="100"/>
      <c r="AI237" s="100"/>
    </row>
    <row r="238" spans="1:35" ht="24.75" customHeight="1" x14ac:dyDescent="0.2">
      <c r="A238" s="98"/>
      <c r="B238" s="286"/>
      <c r="C238" s="286"/>
      <c r="D238" s="286"/>
      <c r="E238" s="286"/>
      <c r="F238" s="286"/>
      <c r="G238" s="286"/>
      <c r="H238" s="286"/>
      <c r="I238" s="286"/>
      <c r="J238" s="248" t="s">
        <v>163</v>
      </c>
      <c r="K238" s="249">
        <v>721033</v>
      </c>
      <c r="L238" s="248"/>
      <c r="M238" s="249"/>
      <c r="N238" s="385"/>
      <c r="O238" s="385"/>
      <c r="P238" s="388"/>
      <c r="Q238" s="391"/>
      <c r="R238" s="391"/>
      <c r="S238" s="286"/>
      <c r="T238" s="285"/>
      <c r="U238" s="100"/>
      <c r="V238" s="100"/>
      <c r="W238" s="71"/>
      <c r="X238" s="71"/>
      <c r="Y238" s="71"/>
      <c r="Z238" s="71"/>
      <c r="AA238" s="100"/>
      <c r="AB238" s="100"/>
      <c r="AC238" s="100"/>
      <c r="AD238" s="100"/>
      <c r="AE238" s="100"/>
      <c r="AF238" s="100"/>
      <c r="AG238" s="100"/>
      <c r="AH238" s="100"/>
      <c r="AI238" s="100"/>
    </row>
    <row r="239" spans="1:35" ht="24.75" customHeight="1" x14ac:dyDescent="0.2">
      <c r="A239" s="98"/>
      <c r="B239" s="297">
        <v>3</v>
      </c>
      <c r="C239" s="287"/>
      <c r="D239" s="287"/>
      <c r="E239" s="287"/>
      <c r="F239" s="287"/>
      <c r="G239" s="303"/>
      <c r="H239" s="300"/>
      <c r="I239" s="302"/>
      <c r="J239" s="99"/>
      <c r="K239" s="3">
        <v>721015</v>
      </c>
      <c r="L239" s="99"/>
      <c r="M239" s="3">
        <v>721214</v>
      </c>
      <c r="N239" s="293"/>
      <c r="O239" s="293"/>
      <c r="P239" s="287"/>
      <c r="Q239" s="295"/>
      <c r="R239" s="295"/>
      <c r="S239" s="304">
        <f>IF(COUNTIF(J239:M241,"CUMPLE")&gt;=1,(G239*I239),0)* (IF(N239="PRESENTÓ CERTIFICADO",1,0))* (IF(O239="ACORDE A ITEM 5.2.1 (T.R.)",1,0) )* ( IF(OR(Q239="SIN OBSERVACIÓN", Q239="REQUERIMIENTOS SUBSANADOS"),1,0)) *(IF(OR(R239="NINGUNO", R239="CUMPLEN CON LO SOLICITADO"),1,0))</f>
        <v>0</v>
      </c>
      <c r="T239" s="285"/>
      <c r="U239" s="100"/>
      <c r="V239" s="100"/>
      <c r="W239" s="71"/>
      <c r="X239" s="71"/>
      <c r="Y239" s="71"/>
      <c r="Z239" s="71"/>
      <c r="AA239" s="87"/>
      <c r="AB239" s="87"/>
      <c r="AC239" s="87"/>
      <c r="AD239" s="87"/>
      <c r="AE239" s="87"/>
      <c r="AF239" s="87"/>
      <c r="AG239" s="87"/>
      <c r="AH239" s="100"/>
      <c r="AI239" s="100"/>
    </row>
    <row r="240" spans="1:35" ht="24.75" customHeight="1" x14ac:dyDescent="0.2">
      <c r="A240" s="98"/>
      <c r="B240" s="285"/>
      <c r="C240" s="285"/>
      <c r="D240" s="285"/>
      <c r="E240" s="285"/>
      <c r="F240" s="285"/>
      <c r="G240" s="285"/>
      <c r="H240" s="285"/>
      <c r="I240" s="285"/>
      <c r="J240" s="99"/>
      <c r="K240" s="3">
        <v>721029</v>
      </c>
      <c r="L240" s="99"/>
      <c r="M240" s="3">
        <v>261216</v>
      </c>
      <c r="N240" s="285"/>
      <c r="O240" s="285"/>
      <c r="P240" s="285"/>
      <c r="Q240" s="285"/>
      <c r="R240" s="285"/>
      <c r="S240" s="285"/>
      <c r="T240" s="285"/>
      <c r="U240" s="100"/>
      <c r="V240" s="100"/>
      <c r="W240" s="71"/>
      <c r="X240" s="71"/>
      <c r="Y240" s="71"/>
      <c r="Z240" s="71"/>
      <c r="AA240" s="100"/>
      <c r="AB240" s="100"/>
      <c r="AC240" s="100"/>
      <c r="AD240" s="100"/>
      <c r="AE240" s="100"/>
      <c r="AF240" s="100"/>
      <c r="AG240" s="100"/>
      <c r="AH240" s="100"/>
      <c r="AI240" s="100"/>
    </row>
    <row r="241" spans="1:35" ht="24.75" customHeight="1" x14ac:dyDescent="0.2">
      <c r="A241" s="98"/>
      <c r="B241" s="286"/>
      <c r="C241" s="286"/>
      <c r="D241" s="286"/>
      <c r="E241" s="286"/>
      <c r="F241" s="286"/>
      <c r="G241" s="286"/>
      <c r="H241" s="286"/>
      <c r="I241" s="286"/>
      <c r="J241" s="99"/>
      <c r="K241" s="3">
        <v>721033</v>
      </c>
      <c r="L241" s="99"/>
      <c r="M241" s="3"/>
      <c r="N241" s="286"/>
      <c r="O241" s="286"/>
      <c r="P241" s="286"/>
      <c r="Q241" s="286"/>
      <c r="R241" s="286"/>
      <c r="S241" s="286"/>
      <c r="T241" s="285"/>
      <c r="U241" s="100"/>
      <c r="V241" s="100"/>
      <c r="W241" s="71"/>
      <c r="X241" s="71"/>
      <c r="Y241" s="71"/>
      <c r="Z241" s="71"/>
      <c r="AA241" s="71"/>
      <c r="AB241" s="71"/>
      <c r="AC241" s="71"/>
      <c r="AD241" s="71"/>
      <c r="AE241" s="71"/>
      <c r="AF241" s="71"/>
      <c r="AG241" s="71"/>
      <c r="AH241" s="100"/>
      <c r="AI241" s="100"/>
    </row>
    <row r="242" spans="1:35" ht="24.75" customHeight="1" x14ac:dyDescent="0.2">
      <c r="A242" s="98"/>
      <c r="B242" s="297">
        <v>4</v>
      </c>
      <c r="C242" s="298"/>
      <c r="D242" s="298"/>
      <c r="E242" s="298"/>
      <c r="F242" s="298"/>
      <c r="G242" s="299"/>
      <c r="H242" s="300"/>
      <c r="I242" s="296"/>
      <c r="J242" s="99"/>
      <c r="K242" s="3">
        <v>721015</v>
      </c>
      <c r="L242" s="99"/>
      <c r="M242" s="3">
        <v>721214</v>
      </c>
      <c r="N242" s="293"/>
      <c r="O242" s="293"/>
      <c r="P242" s="294"/>
      <c r="Q242" s="301"/>
      <c r="R242" s="301"/>
      <c r="S242" s="304">
        <f>IF(COUNTIF(J242:M244,"CUMPLE")&gt;=1,(G242*I242),0)* (IF(N242="PRESENTÓ CERTIFICADO",1,0))* (IF(O242="ACORDE A ITEM 5.2.1 (T.R.)",1,0) )* ( IF(OR(Q242="SIN OBSERVACIÓN", Q242="REQUERIMIENTOS SUBSANADOS"),1,0)) *(IF(OR(R242="NINGUNO", R242="CUMPLEN CON LO SOLICITADO"),1,0))</f>
        <v>0</v>
      </c>
      <c r="T242" s="285"/>
      <c r="U242" s="100"/>
      <c r="V242" s="100"/>
      <c r="W242" s="71"/>
      <c r="X242" s="71"/>
      <c r="Y242" s="71"/>
      <c r="Z242" s="71"/>
      <c r="AA242" s="71"/>
      <c r="AB242" s="71"/>
      <c r="AC242" s="71"/>
      <c r="AD242" s="71"/>
      <c r="AE242" s="71"/>
      <c r="AF242" s="71"/>
      <c r="AG242" s="71"/>
      <c r="AH242" s="100"/>
      <c r="AI242" s="100"/>
    </row>
    <row r="243" spans="1:35" ht="24.75" customHeight="1" x14ac:dyDescent="0.2">
      <c r="A243" s="98"/>
      <c r="B243" s="285"/>
      <c r="C243" s="285"/>
      <c r="D243" s="285"/>
      <c r="E243" s="285"/>
      <c r="F243" s="285"/>
      <c r="G243" s="285"/>
      <c r="H243" s="285"/>
      <c r="I243" s="285"/>
      <c r="J243" s="99"/>
      <c r="K243" s="3">
        <v>721029</v>
      </c>
      <c r="L243" s="99"/>
      <c r="M243" s="3">
        <v>261216</v>
      </c>
      <c r="N243" s="285"/>
      <c r="O243" s="285"/>
      <c r="P243" s="285"/>
      <c r="Q243" s="285"/>
      <c r="R243" s="285"/>
      <c r="S243" s="285"/>
      <c r="T243" s="285"/>
      <c r="U243" s="100"/>
      <c r="V243" s="100"/>
      <c r="W243" s="71"/>
      <c r="X243" s="71"/>
      <c r="Y243" s="71"/>
      <c r="Z243" s="71"/>
      <c r="AA243" s="71"/>
      <c r="AB243" s="71"/>
      <c r="AC243" s="71"/>
      <c r="AD243" s="71"/>
      <c r="AE243" s="71"/>
      <c r="AF243" s="71"/>
      <c r="AG243" s="71"/>
      <c r="AH243" s="100"/>
      <c r="AI243" s="100"/>
    </row>
    <row r="244" spans="1:35" ht="24.75" customHeight="1" x14ac:dyDescent="0.25">
      <c r="A244" s="98"/>
      <c r="B244" s="286"/>
      <c r="C244" s="286"/>
      <c r="D244" s="286"/>
      <c r="E244" s="286"/>
      <c r="F244" s="286"/>
      <c r="G244" s="286"/>
      <c r="H244" s="286"/>
      <c r="I244" s="286"/>
      <c r="J244" s="99"/>
      <c r="K244" s="3">
        <v>721033</v>
      </c>
      <c r="L244" s="99"/>
      <c r="M244" s="3"/>
      <c r="N244" s="286"/>
      <c r="O244" s="286"/>
      <c r="P244" s="286"/>
      <c r="Q244" s="286"/>
      <c r="R244" s="286"/>
      <c r="S244" s="286"/>
      <c r="T244" s="285"/>
      <c r="U244" s="100"/>
      <c r="V244" s="100"/>
      <c r="W244" s="71"/>
      <c r="X244" s="71"/>
      <c r="Y244" s="71"/>
      <c r="Z244" s="71"/>
      <c r="AA244" s="71"/>
      <c r="AB244" s="71"/>
      <c r="AC244" s="71"/>
      <c r="AD244" s="101"/>
      <c r="AE244" s="101"/>
      <c r="AF244" s="101"/>
      <c r="AG244" s="101"/>
      <c r="AH244" s="100"/>
      <c r="AI244" s="100"/>
    </row>
    <row r="245" spans="1:35" ht="24.75" customHeight="1" x14ac:dyDescent="0.25">
      <c r="A245" s="98"/>
      <c r="B245" s="297">
        <v>5</v>
      </c>
      <c r="C245" s="287"/>
      <c r="D245" s="287"/>
      <c r="E245" s="287"/>
      <c r="F245" s="287"/>
      <c r="G245" s="303"/>
      <c r="H245" s="300"/>
      <c r="I245" s="302"/>
      <c r="J245" s="99"/>
      <c r="K245" s="3">
        <v>721015</v>
      </c>
      <c r="L245" s="99"/>
      <c r="M245" s="3">
        <v>721214</v>
      </c>
      <c r="N245" s="293"/>
      <c r="O245" s="293"/>
      <c r="P245" s="287"/>
      <c r="Q245" s="295"/>
      <c r="R245" s="295"/>
      <c r="S245" s="304">
        <f>IF(COUNTIF(J245:M247,"CUMPLE")&gt;=1,(G245*I245),0)* (IF(N245="PRESENTÓ CERTIFICADO",1,0))* (IF(O245="ACORDE A ITEM 5.2.1 (T.R.)",1,0) )* ( IF(OR(Q245="SIN OBSERVACIÓN", Q245="REQUERIMIENTOS SUBSANADOS"),1,0)) *(IF(OR(R245="NINGUNO", R245="CUMPLEN CON LO SOLICITADO"),1,0))</f>
        <v>0</v>
      </c>
      <c r="T245" s="285"/>
      <c r="U245" s="100"/>
      <c r="V245" s="100"/>
      <c r="W245" s="71"/>
      <c r="X245" s="71"/>
      <c r="Y245" s="71"/>
      <c r="Z245" s="71"/>
      <c r="AA245" s="71"/>
      <c r="AB245" s="71"/>
      <c r="AC245" s="71"/>
      <c r="AD245" s="101"/>
      <c r="AE245" s="101"/>
      <c r="AF245" s="101"/>
      <c r="AG245" s="101"/>
      <c r="AH245" s="100"/>
      <c r="AI245" s="100"/>
    </row>
    <row r="246" spans="1:35" ht="24.75" customHeight="1" x14ac:dyDescent="0.2">
      <c r="A246" s="98"/>
      <c r="B246" s="285"/>
      <c r="C246" s="285"/>
      <c r="D246" s="285"/>
      <c r="E246" s="285"/>
      <c r="F246" s="285"/>
      <c r="G246" s="285"/>
      <c r="H246" s="285"/>
      <c r="I246" s="285"/>
      <c r="J246" s="99"/>
      <c r="K246" s="3">
        <v>721029</v>
      </c>
      <c r="L246" s="99"/>
      <c r="M246" s="3">
        <v>261216</v>
      </c>
      <c r="N246" s="285"/>
      <c r="O246" s="285"/>
      <c r="P246" s="285"/>
      <c r="Q246" s="285"/>
      <c r="R246" s="285"/>
      <c r="S246" s="285"/>
      <c r="T246" s="285"/>
      <c r="U246" s="100"/>
      <c r="V246" s="100"/>
      <c r="W246" s="71"/>
      <c r="X246" s="71"/>
      <c r="Y246" s="71"/>
      <c r="Z246" s="71"/>
      <c r="AA246" s="71"/>
      <c r="AB246" s="71"/>
      <c r="AC246" s="71"/>
      <c r="AD246" s="100"/>
      <c r="AE246" s="100"/>
      <c r="AF246" s="100"/>
      <c r="AG246" s="100"/>
      <c r="AH246" s="100"/>
      <c r="AI246" s="100"/>
    </row>
    <row r="247" spans="1:35" ht="24.75" customHeight="1" x14ac:dyDescent="0.2">
      <c r="A247" s="98"/>
      <c r="B247" s="286"/>
      <c r="C247" s="286"/>
      <c r="D247" s="286"/>
      <c r="E247" s="286"/>
      <c r="F247" s="286"/>
      <c r="G247" s="286"/>
      <c r="H247" s="286"/>
      <c r="I247" s="286"/>
      <c r="J247" s="99"/>
      <c r="K247" s="3">
        <v>721033</v>
      </c>
      <c r="L247" s="99"/>
      <c r="M247" s="3"/>
      <c r="N247" s="286"/>
      <c r="O247" s="286"/>
      <c r="P247" s="286"/>
      <c r="Q247" s="286"/>
      <c r="R247" s="286"/>
      <c r="S247" s="286"/>
      <c r="T247" s="286"/>
      <c r="U247" s="100"/>
      <c r="V247" s="100"/>
      <c r="W247" s="71"/>
      <c r="X247" s="71"/>
      <c r="Y247" s="71"/>
      <c r="Z247" s="71"/>
      <c r="AA247" s="71"/>
      <c r="AB247" s="71"/>
      <c r="AC247" s="71"/>
      <c r="AD247" s="100"/>
      <c r="AE247" s="100"/>
      <c r="AF247" s="100"/>
      <c r="AG247" s="100"/>
      <c r="AH247" s="100"/>
      <c r="AI247" s="100"/>
    </row>
    <row r="248" spans="1:35" ht="24.75" customHeight="1" x14ac:dyDescent="0.2">
      <c r="A248" s="87"/>
      <c r="B248" s="314" t="str">
        <f>IF(S249=" "," ",IF(S249&gt;=$H$6,"CUMPLE CON LA EXPERIENCIA REQUERIDA","NO CUMPLE CON LA EXPERIENCIA REQUERIDA"))</f>
        <v>CUMPLE CON LA EXPERIENCIA REQUERIDA</v>
      </c>
      <c r="C248" s="315"/>
      <c r="D248" s="315"/>
      <c r="E248" s="315"/>
      <c r="F248" s="315"/>
      <c r="G248" s="315"/>
      <c r="H248" s="315"/>
      <c r="I248" s="315"/>
      <c r="J248" s="315"/>
      <c r="K248" s="315"/>
      <c r="L248" s="315"/>
      <c r="M248" s="315"/>
      <c r="N248" s="315"/>
      <c r="O248" s="316"/>
      <c r="P248" s="309" t="s">
        <v>155</v>
      </c>
      <c r="Q248" s="291"/>
      <c r="R248" s="103"/>
      <c r="S248" s="104">
        <f>IF(T233="SI",SUM(S233:S247),0)</f>
        <v>1834.155</v>
      </c>
      <c r="T248" s="308" t="str">
        <f>IF(S249=" "," ",IF(S249&gt;=$H$6,"CUMPLE","NO CUMPLE"))</f>
        <v>CUMPLE</v>
      </c>
      <c r="U248" s="87"/>
      <c r="V248" s="87"/>
      <c r="W248" s="71"/>
      <c r="X248" s="71"/>
      <c r="Y248" s="71"/>
      <c r="Z248" s="71"/>
      <c r="AA248" s="71"/>
      <c r="AB248" s="71"/>
      <c r="AC248" s="71"/>
      <c r="AD248" s="100"/>
      <c r="AE248" s="100"/>
      <c r="AF248" s="100"/>
      <c r="AG248" s="100"/>
      <c r="AH248" s="100"/>
      <c r="AI248" s="87"/>
    </row>
    <row r="249" spans="1:35" ht="24.75" customHeight="1" x14ac:dyDescent="0.2">
      <c r="A249" s="100"/>
      <c r="B249" s="317"/>
      <c r="C249" s="318"/>
      <c r="D249" s="318"/>
      <c r="E249" s="318"/>
      <c r="F249" s="318"/>
      <c r="G249" s="318"/>
      <c r="H249" s="318"/>
      <c r="I249" s="318"/>
      <c r="J249" s="318"/>
      <c r="K249" s="318"/>
      <c r="L249" s="318"/>
      <c r="M249" s="318"/>
      <c r="N249" s="318"/>
      <c r="O249" s="319"/>
      <c r="P249" s="309" t="s">
        <v>156</v>
      </c>
      <c r="Q249" s="291"/>
      <c r="R249" s="103"/>
      <c r="S249" s="105">
        <f>IFERROR((S248/$P$6)," ")</f>
        <v>8.6926777251184841</v>
      </c>
      <c r="T249" s="286"/>
      <c r="U249" s="100"/>
      <c r="V249" s="100"/>
      <c r="W249" s="71"/>
      <c r="X249" s="71"/>
      <c r="Y249" s="71"/>
      <c r="Z249" s="71"/>
      <c r="AA249" s="71"/>
      <c r="AB249" s="71"/>
      <c r="AC249" s="71"/>
      <c r="AD249" s="100"/>
      <c r="AE249" s="100"/>
      <c r="AF249" s="100"/>
      <c r="AG249" s="100"/>
      <c r="AH249" s="100"/>
      <c r="AI249" s="100"/>
    </row>
    <row r="250" spans="1:35" ht="30" customHeight="1" x14ac:dyDescent="0.2">
      <c r="A250" s="71"/>
      <c r="B250" s="71"/>
      <c r="C250" s="71"/>
      <c r="D250" s="71"/>
      <c r="E250" s="83"/>
      <c r="F250" s="84"/>
      <c r="G250" s="84"/>
      <c r="H250" s="71"/>
      <c r="I250" s="71"/>
      <c r="J250" s="71"/>
      <c r="K250" s="71"/>
      <c r="L250" s="71"/>
      <c r="M250" s="71"/>
      <c r="N250" s="71"/>
      <c r="O250" s="71"/>
      <c r="P250" s="71"/>
      <c r="Q250" s="71"/>
      <c r="R250" s="71"/>
      <c r="S250" s="71"/>
      <c r="T250" s="71"/>
      <c r="U250" s="71"/>
      <c r="V250" s="71"/>
      <c r="W250" s="71"/>
      <c r="X250" s="71"/>
      <c r="Y250" s="71"/>
      <c r="Z250" s="71"/>
      <c r="AA250" s="71"/>
      <c r="AB250" s="71"/>
      <c r="AC250" s="71"/>
      <c r="AD250" s="100"/>
      <c r="AE250" s="100"/>
      <c r="AF250" s="100"/>
      <c r="AG250" s="100"/>
      <c r="AH250" s="87"/>
      <c r="AI250" s="71"/>
    </row>
    <row r="251" spans="1:35" ht="30" customHeight="1" x14ac:dyDescent="0.2">
      <c r="A251" s="71"/>
      <c r="B251" s="71"/>
      <c r="C251" s="71"/>
      <c r="D251" s="71"/>
      <c r="E251" s="83"/>
      <c r="F251" s="84"/>
      <c r="G251" s="84"/>
      <c r="H251" s="71"/>
      <c r="I251" s="71"/>
      <c r="J251" s="71"/>
      <c r="K251" s="71"/>
      <c r="L251" s="71"/>
      <c r="M251" s="71"/>
      <c r="N251" s="71"/>
      <c r="O251" s="71"/>
      <c r="P251" s="71"/>
      <c r="Q251" s="71"/>
      <c r="R251" s="71"/>
      <c r="S251" s="71"/>
      <c r="T251" s="71"/>
      <c r="U251" s="71"/>
      <c r="V251" s="71"/>
      <c r="W251" s="71"/>
      <c r="X251" s="71"/>
      <c r="Y251" s="71"/>
      <c r="Z251" s="71"/>
      <c r="AA251" s="71"/>
      <c r="AB251" s="71"/>
      <c r="AC251" s="71"/>
      <c r="AD251" s="100"/>
      <c r="AE251" s="100"/>
      <c r="AF251" s="100"/>
      <c r="AG251" s="100"/>
      <c r="AH251" s="100"/>
      <c r="AI251" s="71"/>
    </row>
    <row r="252" spans="1:35" ht="36" customHeight="1" x14ac:dyDescent="0.2">
      <c r="A252" s="71"/>
      <c r="B252" s="85">
        <v>12</v>
      </c>
      <c r="C252" s="310" t="s">
        <v>157</v>
      </c>
      <c r="D252" s="290"/>
      <c r="E252" s="291"/>
      <c r="F252" s="311" t="str">
        <f>IFERROR(VLOOKUP(B252,LISTA_OFERENTES,2,FALSE)," ")</f>
        <v>ANDRES ENRIQUE VASQUEZ GAVIRIA</v>
      </c>
      <c r="G252" s="290"/>
      <c r="H252" s="290"/>
      <c r="I252" s="290"/>
      <c r="J252" s="290"/>
      <c r="K252" s="290"/>
      <c r="L252" s="290"/>
      <c r="M252" s="290"/>
      <c r="N252" s="290"/>
      <c r="O252" s="291"/>
      <c r="P252" s="312" t="s">
        <v>135</v>
      </c>
      <c r="Q252" s="290"/>
      <c r="R252" s="291"/>
      <c r="S252" s="86">
        <f>5-(INT(COUNTBLANK(C255:C269))-10)</f>
        <v>3</v>
      </c>
      <c r="T252" s="87"/>
      <c r="U252" s="71"/>
      <c r="V252" s="71"/>
      <c r="W252" s="71"/>
      <c r="X252" s="71"/>
      <c r="Y252" s="71"/>
      <c r="Z252" s="71"/>
      <c r="AA252" s="71"/>
      <c r="AB252" s="71"/>
      <c r="AC252" s="71"/>
      <c r="AD252" s="100"/>
      <c r="AE252" s="100"/>
      <c r="AF252" s="100"/>
      <c r="AG252" s="100"/>
      <c r="AH252" s="71"/>
      <c r="AI252" s="71"/>
    </row>
    <row r="253" spans="1:35" ht="30" customHeight="1" x14ac:dyDescent="0.25">
      <c r="A253" s="101"/>
      <c r="B253" s="313" t="s">
        <v>136</v>
      </c>
      <c r="C253" s="288" t="s">
        <v>137</v>
      </c>
      <c r="D253" s="288" t="s">
        <v>138</v>
      </c>
      <c r="E253" s="288" t="s">
        <v>139</v>
      </c>
      <c r="F253" s="288" t="s">
        <v>140</v>
      </c>
      <c r="G253" s="288" t="s">
        <v>141</v>
      </c>
      <c r="H253" s="288" t="s">
        <v>142</v>
      </c>
      <c r="I253" s="288" t="s">
        <v>143</v>
      </c>
      <c r="J253" s="289" t="s">
        <v>144</v>
      </c>
      <c r="K253" s="290"/>
      <c r="L253" s="290"/>
      <c r="M253" s="291"/>
      <c r="N253" s="288" t="s">
        <v>145</v>
      </c>
      <c r="O253" s="288" t="s">
        <v>146</v>
      </c>
      <c r="P253" s="106" t="s">
        <v>147</v>
      </c>
      <c r="Q253" s="106"/>
      <c r="R253" s="288" t="s">
        <v>148</v>
      </c>
      <c r="S253" s="288" t="s">
        <v>149</v>
      </c>
      <c r="T253" s="288" t="str">
        <f>T11</f>
        <v>CUMPLE CON EL REQUERIMIENTO OBLIGATORIO DE MÍNIMO UNO (1) DE LOS CINCO CONTRATOS SEA DE MANTENIMIENTO Y ESTE CLASIFICADO
EN EL CÓDIGO 721033</v>
      </c>
      <c r="U253" s="107"/>
      <c r="V253" s="107"/>
      <c r="W253" s="71"/>
      <c r="X253" s="71"/>
      <c r="Y253" s="71"/>
      <c r="Z253" s="71"/>
      <c r="AA253" s="71"/>
      <c r="AB253" s="71"/>
      <c r="AC253" s="71"/>
      <c r="AD253" s="100"/>
      <c r="AE253" s="100"/>
      <c r="AF253" s="100"/>
      <c r="AG253" s="100"/>
      <c r="AH253" s="71"/>
      <c r="AI253" s="101"/>
    </row>
    <row r="254" spans="1:35" ht="99" customHeight="1" x14ac:dyDescent="0.25">
      <c r="A254" s="101"/>
      <c r="B254" s="286"/>
      <c r="C254" s="286"/>
      <c r="D254" s="286"/>
      <c r="E254" s="286"/>
      <c r="F254" s="286"/>
      <c r="G254" s="286"/>
      <c r="H254" s="286"/>
      <c r="I254" s="286"/>
      <c r="J254" s="292" t="s">
        <v>158</v>
      </c>
      <c r="K254" s="290"/>
      <c r="L254" s="290"/>
      <c r="M254" s="291"/>
      <c r="N254" s="286"/>
      <c r="O254" s="286"/>
      <c r="P254" s="91" t="s">
        <v>37</v>
      </c>
      <c r="Q254" s="91" t="s">
        <v>152</v>
      </c>
      <c r="R254" s="286"/>
      <c r="S254" s="286"/>
      <c r="T254" s="286"/>
      <c r="U254" s="107"/>
      <c r="V254" s="107"/>
      <c r="W254" s="71"/>
      <c r="X254" s="71"/>
      <c r="Y254" s="71"/>
      <c r="Z254" s="71"/>
      <c r="AA254" s="71"/>
      <c r="AB254" s="71"/>
      <c r="AC254" s="71"/>
      <c r="AD254" s="100"/>
      <c r="AE254" s="100"/>
      <c r="AF254" s="100"/>
      <c r="AG254" s="100"/>
      <c r="AH254" s="71"/>
      <c r="AI254" s="101"/>
    </row>
    <row r="255" spans="1:35" ht="24.75" customHeight="1" x14ac:dyDescent="0.25">
      <c r="A255" s="98"/>
      <c r="B255" s="297"/>
      <c r="C255" s="287">
        <v>49</v>
      </c>
      <c r="D255" s="287">
        <v>46</v>
      </c>
      <c r="E255" s="287" t="s">
        <v>211</v>
      </c>
      <c r="F255" s="287" t="s">
        <v>212</v>
      </c>
      <c r="G255" s="303">
        <v>213.69</v>
      </c>
      <c r="H255" s="300" t="s">
        <v>161</v>
      </c>
      <c r="I255" s="302">
        <v>1</v>
      </c>
      <c r="J255" s="99" t="s">
        <v>162</v>
      </c>
      <c r="K255" s="3">
        <v>721015</v>
      </c>
      <c r="L255" s="108" t="s">
        <v>162</v>
      </c>
      <c r="M255" s="3">
        <v>721214</v>
      </c>
      <c r="N255" s="293" t="s">
        <v>213</v>
      </c>
      <c r="O255" s="293" t="s">
        <v>214</v>
      </c>
      <c r="P255" s="287"/>
      <c r="Q255" s="295" t="s">
        <v>215</v>
      </c>
      <c r="R255" s="295" t="s">
        <v>216</v>
      </c>
      <c r="S255" s="304">
        <f>IF(COUNTIF(J255:M257,"CUMPLE")&gt;=1,(G255*I255),0)* (IF(N255="PRESENTÓ CERTIFICADO",1,0))* (IF(O255="ACORDE A ITEM 5.2.1 (T.R.)",1,0) )* ( IF(OR(Q255="SIN OBSERVACIÓN", Q255="REQUERIMIENTOS SUBSANADOS"),1,0)) *(IF(OR(R255="NINGUNO", R255="CUMPLEN CON LO SOLICITADO"),1,0))</f>
        <v>213.69</v>
      </c>
      <c r="T255" s="395" t="s">
        <v>217</v>
      </c>
      <c r="U255" s="100"/>
      <c r="V255" s="100"/>
      <c r="W255" s="71"/>
      <c r="X255" s="71"/>
      <c r="Y255" s="71"/>
      <c r="Z255" s="71"/>
      <c r="AA255" s="71"/>
      <c r="AB255" s="71"/>
      <c r="AC255" s="71"/>
      <c r="AD255" s="100"/>
      <c r="AE255" s="100"/>
      <c r="AF255" s="100"/>
      <c r="AG255" s="100"/>
      <c r="AH255" s="101"/>
      <c r="AI255" s="100"/>
    </row>
    <row r="256" spans="1:35" ht="24.75" customHeight="1" x14ac:dyDescent="0.25">
      <c r="A256" s="98"/>
      <c r="B256" s="285"/>
      <c r="C256" s="285"/>
      <c r="D256" s="285"/>
      <c r="E256" s="285"/>
      <c r="F256" s="285"/>
      <c r="G256" s="285"/>
      <c r="H256" s="285"/>
      <c r="I256" s="285"/>
      <c r="J256" s="99" t="s">
        <v>162</v>
      </c>
      <c r="K256" s="3">
        <v>721029</v>
      </c>
      <c r="L256" s="99" t="s">
        <v>163</v>
      </c>
      <c r="M256" s="3">
        <v>261216</v>
      </c>
      <c r="N256" s="285"/>
      <c r="O256" s="285"/>
      <c r="P256" s="285"/>
      <c r="Q256" s="285"/>
      <c r="R256" s="285"/>
      <c r="S256" s="285"/>
      <c r="T256" s="285"/>
      <c r="U256" s="100"/>
      <c r="V256" s="100"/>
      <c r="W256" s="71"/>
      <c r="X256" s="71"/>
      <c r="Y256" s="71"/>
      <c r="Z256" s="71"/>
      <c r="AA256" s="71"/>
      <c r="AB256" s="71"/>
      <c r="AC256" s="71"/>
      <c r="AD256" s="100"/>
      <c r="AE256" s="100"/>
      <c r="AF256" s="100"/>
      <c r="AG256" s="100"/>
      <c r="AH256" s="101"/>
      <c r="AI256" s="100"/>
    </row>
    <row r="257" spans="1:35" ht="24.75" customHeight="1" x14ac:dyDescent="0.2">
      <c r="A257" s="98"/>
      <c r="B257" s="286"/>
      <c r="C257" s="286"/>
      <c r="D257" s="286"/>
      <c r="E257" s="286"/>
      <c r="F257" s="286"/>
      <c r="G257" s="286"/>
      <c r="H257" s="286"/>
      <c r="I257" s="286"/>
      <c r="J257" s="99" t="s">
        <v>163</v>
      </c>
      <c r="K257" s="3">
        <v>721033</v>
      </c>
      <c r="L257" s="99"/>
      <c r="M257" s="3"/>
      <c r="N257" s="286"/>
      <c r="O257" s="286"/>
      <c r="P257" s="286"/>
      <c r="Q257" s="286"/>
      <c r="R257" s="286"/>
      <c r="S257" s="286"/>
      <c r="T257" s="285"/>
      <c r="U257" s="100"/>
      <c r="V257" s="100"/>
      <c r="W257" s="71"/>
      <c r="X257" s="71"/>
      <c r="Y257" s="71"/>
      <c r="Z257" s="71"/>
      <c r="AA257" s="71"/>
      <c r="AB257" s="71"/>
      <c r="AC257" s="71"/>
      <c r="AD257" s="100"/>
      <c r="AE257" s="100"/>
      <c r="AF257" s="100"/>
      <c r="AG257" s="100"/>
      <c r="AH257" s="100"/>
      <c r="AI257" s="100"/>
    </row>
    <row r="258" spans="1:35" ht="24.75" customHeight="1" x14ac:dyDescent="0.2">
      <c r="A258" s="98"/>
      <c r="B258" s="297"/>
      <c r="C258" s="298">
        <v>32</v>
      </c>
      <c r="D258" s="298">
        <v>27</v>
      </c>
      <c r="E258" s="298" t="s">
        <v>218</v>
      </c>
      <c r="F258" s="298" t="s">
        <v>219</v>
      </c>
      <c r="G258" s="299">
        <v>145.24</v>
      </c>
      <c r="H258" s="300" t="s">
        <v>161</v>
      </c>
      <c r="I258" s="302">
        <v>1</v>
      </c>
      <c r="J258" s="99" t="s">
        <v>162</v>
      </c>
      <c r="K258" s="3">
        <v>721015</v>
      </c>
      <c r="L258" s="99" t="s">
        <v>162</v>
      </c>
      <c r="M258" s="3">
        <v>721214</v>
      </c>
      <c r="N258" s="293" t="s">
        <v>213</v>
      </c>
      <c r="O258" s="293" t="s">
        <v>214</v>
      </c>
      <c r="P258" s="294"/>
      <c r="Q258" s="301" t="s">
        <v>215</v>
      </c>
      <c r="R258" s="301" t="s">
        <v>216</v>
      </c>
      <c r="S258" s="304">
        <f>IF(COUNTIF(J258:M260,"CUMPLE")&gt;=1,(G258*I258),0)* (IF(N258="PRESENTÓ CERTIFICADO",1,0))* (IF(O258="ACORDE A ITEM 5.2.1 (T.R.)",1,0) )* ( IF(OR(Q258="SIN OBSERVACIÓN", Q258="REQUERIMIENTOS SUBSANADOS"),1,0)) *(IF(OR(R258="NINGUNO", R258="CUMPLEN CON LO SOLICITADO"),1,0))</f>
        <v>145.24</v>
      </c>
      <c r="T258" s="285"/>
      <c r="U258" s="100"/>
      <c r="V258" s="100"/>
      <c r="W258" s="71"/>
      <c r="X258" s="71"/>
      <c r="Y258" s="71"/>
      <c r="Z258" s="71"/>
      <c r="AA258" s="71"/>
      <c r="AB258" s="71"/>
      <c r="AC258" s="71"/>
      <c r="AD258" s="100"/>
      <c r="AE258" s="100"/>
      <c r="AF258" s="100"/>
      <c r="AG258" s="100"/>
      <c r="AH258" s="100"/>
      <c r="AI258" s="100"/>
    </row>
    <row r="259" spans="1:35" ht="24.75" customHeight="1" x14ac:dyDescent="0.2">
      <c r="A259" s="98"/>
      <c r="B259" s="285"/>
      <c r="C259" s="285"/>
      <c r="D259" s="285"/>
      <c r="E259" s="285"/>
      <c r="F259" s="285"/>
      <c r="G259" s="285"/>
      <c r="H259" s="285"/>
      <c r="I259" s="285"/>
      <c r="J259" s="99" t="s">
        <v>162</v>
      </c>
      <c r="K259" s="3">
        <v>721029</v>
      </c>
      <c r="L259" s="99" t="s">
        <v>163</v>
      </c>
      <c r="M259" s="3">
        <v>261216</v>
      </c>
      <c r="N259" s="285"/>
      <c r="O259" s="285"/>
      <c r="P259" s="285"/>
      <c r="Q259" s="285"/>
      <c r="R259" s="285"/>
      <c r="S259" s="285"/>
      <c r="T259" s="285"/>
      <c r="U259" s="100"/>
      <c r="V259" s="100"/>
      <c r="W259" s="71"/>
      <c r="X259" s="71"/>
      <c r="Y259" s="71"/>
      <c r="Z259" s="71"/>
      <c r="AA259" s="71"/>
      <c r="AB259" s="71"/>
      <c r="AC259" s="71"/>
      <c r="AD259" s="100"/>
      <c r="AE259" s="100"/>
      <c r="AF259" s="100"/>
      <c r="AG259" s="100"/>
      <c r="AH259" s="100"/>
      <c r="AI259" s="100"/>
    </row>
    <row r="260" spans="1:35" ht="24.75" customHeight="1" x14ac:dyDescent="0.2">
      <c r="A260" s="98"/>
      <c r="B260" s="286"/>
      <c r="C260" s="286"/>
      <c r="D260" s="286"/>
      <c r="E260" s="286"/>
      <c r="F260" s="286"/>
      <c r="G260" s="286"/>
      <c r="H260" s="286"/>
      <c r="I260" s="286"/>
      <c r="J260" s="99" t="s">
        <v>162</v>
      </c>
      <c r="K260" s="3">
        <v>721033</v>
      </c>
      <c r="L260" s="99"/>
      <c r="M260" s="3"/>
      <c r="N260" s="286"/>
      <c r="O260" s="286"/>
      <c r="P260" s="286"/>
      <c r="Q260" s="286"/>
      <c r="R260" s="286"/>
      <c r="S260" s="286"/>
      <c r="T260" s="285"/>
      <c r="U260" s="100"/>
      <c r="V260" s="100"/>
      <c r="W260" s="71"/>
      <c r="X260" s="71"/>
      <c r="Y260" s="71"/>
      <c r="Z260" s="71"/>
      <c r="AA260" s="100"/>
      <c r="AB260" s="100"/>
      <c r="AC260" s="100"/>
      <c r="AD260" s="100"/>
      <c r="AE260" s="100"/>
      <c r="AF260" s="100"/>
      <c r="AG260" s="100"/>
      <c r="AH260" s="100"/>
      <c r="AI260" s="100"/>
    </row>
    <row r="261" spans="1:35" ht="24.75" customHeight="1" x14ac:dyDescent="0.2">
      <c r="A261" s="98"/>
      <c r="B261" s="297"/>
      <c r="C261" s="287">
        <v>30</v>
      </c>
      <c r="D261" s="287">
        <v>25</v>
      </c>
      <c r="E261" s="287">
        <v>16454</v>
      </c>
      <c r="F261" s="287" t="s">
        <v>189</v>
      </c>
      <c r="G261" s="303">
        <v>219.16</v>
      </c>
      <c r="H261" s="300" t="s">
        <v>161</v>
      </c>
      <c r="I261" s="302">
        <v>1</v>
      </c>
      <c r="J261" s="99" t="s">
        <v>162</v>
      </c>
      <c r="K261" s="3">
        <v>721015</v>
      </c>
      <c r="L261" s="99" t="s">
        <v>163</v>
      </c>
      <c r="M261" s="3">
        <v>721214</v>
      </c>
      <c r="N261" s="293" t="s">
        <v>213</v>
      </c>
      <c r="O261" s="293" t="s">
        <v>214</v>
      </c>
      <c r="P261" s="287"/>
      <c r="Q261" s="295" t="s">
        <v>215</v>
      </c>
      <c r="R261" s="295" t="s">
        <v>216</v>
      </c>
      <c r="S261" s="304">
        <f>IF(COUNTIF(J261:M263,"CUMPLE")&gt;=1,(G261*I261),0)* (IF(N261="PRESENTÓ CERTIFICADO",1,0))* (IF(O261="ACORDE A ITEM 5.2.1 (T.R.)",1,0) )* ( IF(OR(Q261="SIN OBSERVACIÓN", Q261="REQUERIMIENTOS SUBSANADOS"),1,0)) *(IF(OR(R261="NINGUNO", R261="CUMPLEN CON LO SOLICITADO"),1,0))</f>
        <v>219.16</v>
      </c>
      <c r="T261" s="285"/>
      <c r="U261" s="100"/>
      <c r="V261" s="100"/>
      <c r="W261" s="71"/>
      <c r="X261" s="71"/>
      <c r="Y261" s="71"/>
      <c r="Z261" s="71"/>
      <c r="AA261" s="87"/>
      <c r="AB261" s="87"/>
      <c r="AC261" s="87"/>
      <c r="AD261" s="87"/>
      <c r="AE261" s="87"/>
      <c r="AF261" s="87"/>
      <c r="AG261" s="87"/>
      <c r="AH261" s="100"/>
      <c r="AI261" s="100"/>
    </row>
    <row r="262" spans="1:35" ht="24.75" customHeight="1" x14ac:dyDescent="0.2">
      <c r="A262" s="98"/>
      <c r="B262" s="285"/>
      <c r="C262" s="285"/>
      <c r="D262" s="285"/>
      <c r="E262" s="285"/>
      <c r="F262" s="285"/>
      <c r="G262" s="285"/>
      <c r="H262" s="285"/>
      <c r="I262" s="285"/>
      <c r="J262" s="99" t="s">
        <v>162</v>
      </c>
      <c r="K262" s="3">
        <v>721029</v>
      </c>
      <c r="L262" s="99" t="s">
        <v>163</v>
      </c>
      <c r="M262" s="3">
        <v>261216</v>
      </c>
      <c r="N262" s="285"/>
      <c r="O262" s="285"/>
      <c r="P262" s="285"/>
      <c r="Q262" s="285"/>
      <c r="R262" s="285"/>
      <c r="S262" s="285"/>
      <c r="T262" s="285"/>
      <c r="U262" s="100"/>
      <c r="V262" s="100"/>
      <c r="W262" s="71"/>
      <c r="X262" s="71"/>
      <c r="Y262" s="71"/>
      <c r="Z262" s="71"/>
      <c r="AA262" s="100"/>
      <c r="AB262" s="100"/>
      <c r="AC262" s="100"/>
      <c r="AD262" s="100"/>
      <c r="AE262" s="100"/>
      <c r="AF262" s="100"/>
      <c r="AG262" s="100"/>
      <c r="AH262" s="100"/>
      <c r="AI262" s="100"/>
    </row>
    <row r="263" spans="1:35" ht="24.75" customHeight="1" x14ac:dyDescent="0.2">
      <c r="A263" s="98"/>
      <c r="B263" s="286"/>
      <c r="C263" s="286"/>
      <c r="D263" s="286"/>
      <c r="E263" s="286"/>
      <c r="F263" s="286"/>
      <c r="G263" s="286"/>
      <c r="H263" s="286"/>
      <c r="I263" s="286"/>
      <c r="J263" s="99" t="s">
        <v>162</v>
      </c>
      <c r="K263" s="3">
        <v>721033</v>
      </c>
      <c r="L263" s="99"/>
      <c r="M263" s="3"/>
      <c r="N263" s="286"/>
      <c r="O263" s="286"/>
      <c r="P263" s="286"/>
      <c r="Q263" s="286"/>
      <c r="R263" s="286"/>
      <c r="S263" s="286"/>
      <c r="T263" s="285"/>
      <c r="U263" s="100"/>
      <c r="V263" s="100"/>
      <c r="W263" s="71"/>
      <c r="X263" s="71"/>
      <c r="Y263" s="71"/>
      <c r="Z263" s="71"/>
      <c r="AA263" s="71"/>
      <c r="AB263" s="71"/>
      <c r="AC263" s="71"/>
      <c r="AD263" s="71"/>
      <c r="AE263" s="71"/>
      <c r="AF263" s="71"/>
      <c r="AG263" s="71"/>
      <c r="AH263" s="100"/>
      <c r="AI263" s="100"/>
    </row>
    <row r="264" spans="1:35" ht="24.75" customHeight="1" x14ac:dyDescent="0.2">
      <c r="A264" s="98"/>
      <c r="B264" s="297"/>
      <c r="C264" s="298"/>
      <c r="D264" s="298"/>
      <c r="E264" s="298"/>
      <c r="F264" s="298"/>
      <c r="G264" s="299"/>
      <c r="H264" s="300"/>
      <c r="I264" s="296"/>
      <c r="J264" s="99"/>
      <c r="K264" s="3">
        <v>721015</v>
      </c>
      <c r="L264" s="99"/>
      <c r="M264" s="3">
        <v>721214</v>
      </c>
      <c r="N264" s="293"/>
      <c r="O264" s="293"/>
      <c r="P264" s="294"/>
      <c r="Q264" s="301"/>
      <c r="R264" s="301"/>
      <c r="S264" s="304">
        <f>IF(COUNTIF(J264:M266,"CUMPLE")&gt;=1,(G264*I264),0)* (IF(N264="PRESENTÓ CERTIFICADO",1,0))* (IF(O264="ACORDE A ITEM 5.2.1 (T.R.)",1,0) )* ( IF(OR(Q264="SIN OBSERVACIÓN", Q264="REQUERIMIENTOS SUBSANADOS"),1,0)) *(IF(OR(R264="NINGUNO", R264="CUMPLEN CON LO SOLICITADO"),1,0))</f>
        <v>0</v>
      </c>
      <c r="T264" s="285"/>
      <c r="U264" s="100"/>
      <c r="V264" s="100"/>
      <c r="W264" s="71"/>
      <c r="X264" s="71"/>
      <c r="Y264" s="71"/>
      <c r="Z264" s="71"/>
      <c r="AA264" s="71"/>
      <c r="AB264" s="71"/>
      <c r="AC264" s="71"/>
      <c r="AD264" s="71"/>
      <c r="AE264" s="71"/>
      <c r="AF264" s="71"/>
      <c r="AG264" s="71"/>
      <c r="AH264" s="100"/>
      <c r="AI264" s="100"/>
    </row>
    <row r="265" spans="1:35" ht="24.75" customHeight="1" x14ac:dyDescent="0.2">
      <c r="A265" s="98"/>
      <c r="B265" s="285"/>
      <c r="C265" s="285"/>
      <c r="D265" s="285"/>
      <c r="E265" s="285"/>
      <c r="F265" s="285"/>
      <c r="G265" s="285"/>
      <c r="H265" s="285"/>
      <c r="I265" s="285"/>
      <c r="J265" s="99"/>
      <c r="K265" s="3">
        <v>721029</v>
      </c>
      <c r="L265" s="99"/>
      <c r="M265" s="3">
        <v>261216</v>
      </c>
      <c r="N265" s="285"/>
      <c r="O265" s="285"/>
      <c r="P265" s="285"/>
      <c r="Q265" s="285"/>
      <c r="R265" s="285"/>
      <c r="S265" s="285"/>
      <c r="T265" s="285"/>
      <c r="U265" s="100"/>
      <c r="V265" s="100"/>
      <c r="W265" s="71"/>
      <c r="X265" s="71"/>
      <c r="Y265" s="71"/>
      <c r="Z265" s="71"/>
      <c r="AA265" s="71"/>
      <c r="AB265" s="71"/>
      <c r="AC265" s="71"/>
      <c r="AD265" s="71"/>
      <c r="AE265" s="71"/>
      <c r="AF265" s="71"/>
      <c r="AG265" s="71"/>
      <c r="AH265" s="100"/>
      <c r="AI265" s="100"/>
    </row>
    <row r="266" spans="1:35" ht="24.75" customHeight="1" x14ac:dyDescent="0.25">
      <c r="A266" s="98"/>
      <c r="B266" s="286"/>
      <c r="C266" s="286"/>
      <c r="D266" s="286"/>
      <c r="E266" s="286"/>
      <c r="F266" s="286"/>
      <c r="G266" s="286"/>
      <c r="H266" s="286"/>
      <c r="I266" s="286"/>
      <c r="J266" s="99"/>
      <c r="K266" s="3">
        <v>721033</v>
      </c>
      <c r="L266" s="99"/>
      <c r="M266" s="3"/>
      <c r="N266" s="286"/>
      <c r="O266" s="286"/>
      <c r="P266" s="286"/>
      <c r="Q266" s="286"/>
      <c r="R266" s="286"/>
      <c r="S266" s="286"/>
      <c r="T266" s="285"/>
      <c r="U266" s="100"/>
      <c r="V266" s="100"/>
      <c r="W266" s="71"/>
      <c r="X266" s="71"/>
      <c r="Y266" s="71"/>
      <c r="Z266" s="71"/>
      <c r="AA266" s="71"/>
      <c r="AB266" s="71"/>
      <c r="AC266" s="71"/>
      <c r="AD266" s="101"/>
      <c r="AE266" s="101"/>
      <c r="AF266" s="101"/>
      <c r="AG266" s="101"/>
      <c r="AH266" s="100"/>
      <c r="AI266" s="100"/>
    </row>
    <row r="267" spans="1:35" ht="24.75" customHeight="1" x14ac:dyDescent="0.25">
      <c r="A267" s="98"/>
      <c r="B267" s="297"/>
      <c r="C267" s="287"/>
      <c r="D267" s="287"/>
      <c r="E267" s="287"/>
      <c r="F267" s="287"/>
      <c r="G267" s="303"/>
      <c r="H267" s="300"/>
      <c r="I267" s="302"/>
      <c r="J267" s="99"/>
      <c r="K267" s="3">
        <v>721015</v>
      </c>
      <c r="L267" s="99"/>
      <c r="M267" s="3">
        <v>721214</v>
      </c>
      <c r="N267" s="293"/>
      <c r="O267" s="293"/>
      <c r="P267" s="287"/>
      <c r="Q267" s="295"/>
      <c r="R267" s="295"/>
      <c r="S267" s="304">
        <f>IF(COUNTIF(J267:M269,"CUMPLE")&gt;=1,(G267*I267),0)* (IF(N267="PRESENTÓ CERTIFICADO",1,0))* (IF(O267="ACORDE A ITEM 5.2.1 (T.R.)",1,0) )* ( IF(OR(Q267="SIN OBSERVACIÓN", Q267="REQUERIMIENTOS SUBSANADOS"),1,0)) *(IF(OR(R267="NINGUNO", R267="CUMPLEN CON LO SOLICITADO"),1,0))</f>
        <v>0</v>
      </c>
      <c r="T267" s="285"/>
      <c r="U267" s="100"/>
      <c r="V267" s="100"/>
      <c r="W267" s="71"/>
      <c r="X267" s="71"/>
      <c r="Y267" s="71"/>
      <c r="Z267" s="71"/>
      <c r="AA267" s="71"/>
      <c r="AB267" s="71"/>
      <c r="AC267" s="71"/>
      <c r="AD267" s="101"/>
      <c r="AE267" s="101"/>
      <c r="AF267" s="101"/>
      <c r="AG267" s="101"/>
      <c r="AH267" s="100"/>
      <c r="AI267" s="100"/>
    </row>
    <row r="268" spans="1:35" ht="24.75" customHeight="1" x14ac:dyDescent="0.2">
      <c r="A268" s="98"/>
      <c r="B268" s="285"/>
      <c r="C268" s="285"/>
      <c r="D268" s="285"/>
      <c r="E268" s="285"/>
      <c r="F268" s="285"/>
      <c r="G268" s="285"/>
      <c r="H268" s="285"/>
      <c r="I268" s="285"/>
      <c r="J268" s="99"/>
      <c r="K268" s="3">
        <v>721029</v>
      </c>
      <c r="L268" s="99"/>
      <c r="M268" s="3">
        <v>261216</v>
      </c>
      <c r="N268" s="285"/>
      <c r="O268" s="285"/>
      <c r="P268" s="285"/>
      <c r="Q268" s="285"/>
      <c r="R268" s="285"/>
      <c r="S268" s="285"/>
      <c r="T268" s="285"/>
      <c r="U268" s="100"/>
      <c r="V268" s="100"/>
      <c r="W268" s="71"/>
      <c r="X268" s="71"/>
      <c r="Y268" s="71"/>
      <c r="Z268" s="71"/>
      <c r="AA268" s="71"/>
      <c r="AB268" s="71"/>
      <c r="AC268" s="71"/>
      <c r="AD268" s="100"/>
      <c r="AE268" s="100"/>
      <c r="AF268" s="100"/>
      <c r="AG268" s="100"/>
      <c r="AH268" s="100"/>
      <c r="AI268" s="100"/>
    </row>
    <row r="269" spans="1:35" ht="24.75" customHeight="1" x14ac:dyDescent="0.2">
      <c r="A269" s="98"/>
      <c r="B269" s="286"/>
      <c r="C269" s="286"/>
      <c r="D269" s="286"/>
      <c r="E269" s="286"/>
      <c r="F269" s="286"/>
      <c r="G269" s="286"/>
      <c r="H269" s="286"/>
      <c r="I269" s="286"/>
      <c r="J269" s="99"/>
      <c r="K269" s="3">
        <v>721033</v>
      </c>
      <c r="L269" s="99"/>
      <c r="M269" s="3"/>
      <c r="N269" s="286"/>
      <c r="O269" s="286"/>
      <c r="P269" s="286"/>
      <c r="Q269" s="286"/>
      <c r="R269" s="286"/>
      <c r="S269" s="286"/>
      <c r="T269" s="286"/>
      <c r="U269" s="100"/>
      <c r="V269" s="100"/>
      <c r="W269" s="71"/>
      <c r="X269" s="71"/>
      <c r="Y269" s="71"/>
      <c r="Z269" s="71"/>
      <c r="AA269" s="71"/>
      <c r="AB269" s="71"/>
      <c r="AC269" s="71"/>
      <c r="AD269" s="100"/>
      <c r="AE269" s="100"/>
      <c r="AF269" s="100"/>
      <c r="AG269" s="100"/>
      <c r="AH269" s="100"/>
      <c r="AI269" s="100"/>
    </row>
    <row r="270" spans="1:35" ht="24.75" customHeight="1" x14ac:dyDescent="0.2">
      <c r="A270" s="87"/>
      <c r="B270" s="314"/>
      <c r="C270" s="315"/>
      <c r="D270" s="315"/>
      <c r="E270" s="315"/>
      <c r="F270" s="315"/>
      <c r="G270" s="315"/>
      <c r="H270" s="315"/>
      <c r="I270" s="315"/>
      <c r="J270" s="315"/>
      <c r="K270" s="315"/>
      <c r="L270" s="315"/>
      <c r="M270" s="315"/>
      <c r="N270" s="315"/>
      <c r="O270" s="316"/>
      <c r="P270" s="309" t="s">
        <v>155</v>
      </c>
      <c r="Q270" s="291"/>
      <c r="R270" s="103"/>
      <c r="S270" s="104">
        <f>IF(T255="SI",SUM(S255:S269),0)</f>
        <v>578.09</v>
      </c>
      <c r="T270" s="308" t="str">
        <f>IF(S271=" "," ",IF(S271&gt;=$H$6,"CUMPLE","NO CUMPLE"))</f>
        <v>CUMPLE</v>
      </c>
      <c r="U270" s="87"/>
      <c r="V270" s="87"/>
      <c r="W270" s="71"/>
      <c r="X270" s="71"/>
      <c r="Y270" s="71"/>
      <c r="Z270" s="71"/>
      <c r="AA270" s="71"/>
      <c r="AB270" s="71"/>
      <c r="AC270" s="71"/>
      <c r="AD270" s="100"/>
      <c r="AE270" s="100"/>
      <c r="AF270" s="100"/>
      <c r="AG270" s="100"/>
      <c r="AH270" s="100"/>
      <c r="AI270" s="87"/>
    </row>
    <row r="271" spans="1:35" ht="24.75" customHeight="1" x14ac:dyDescent="0.2">
      <c r="A271" s="100"/>
      <c r="B271" s="317"/>
      <c r="C271" s="318"/>
      <c r="D271" s="318"/>
      <c r="E271" s="318"/>
      <c r="F271" s="318"/>
      <c r="G271" s="318"/>
      <c r="H271" s="318"/>
      <c r="I271" s="318"/>
      <c r="J271" s="318"/>
      <c r="K271" s="318"/>
      <c r="L271" s="318"/>
      <c r="M271" s="318"/>
      <c r="N271" s="318"/>
      <c r="O271" s="319"/>
      <c r="P271" s="309" t="s">
        <v>156</v>
      </c>
      <c r="Q271" s="291"/>
      <c r="R271" s="103"/>
      <c r="S271" s="105">
        <f>IFERROR((S270/$P$6)," ")</f>
        <v>2.7397630331753557</v>
      </c>
      <c r="T271" s="286"/>
      <c r="U271" s="100"/>
      <c r="V271" s="100"/>
      <c r="W271" s="71"/>
      <c r="X271" s="71"/>
      <c r="Y271" s="71"/>
      <c r="Z271" s="71"/>
      <c r="AA271" s="71"/>
      <c r="AB271" s="71"/>
      <c r="AC271" s="71"/>
      <c r="AD271" s="100"/>
      <c r="AE271" s="100"/>
      <c r="AF271" s="100"/>
      <c r="AG271" s="100"/>
      <c r="AH271" s="100"/>
      <c r="AI271" s="100"/>
    </row>
    <row r="272" spans="1:35" ht="30" customHeight="1" x14ac:dyDescent="0.2">
      <c r="A272" s="71"/>
      <c r="B272" s="71"/>
      <c r="C272" s="71"/>
      <c r="D272" s="71"/>
      <c r="E272" s="83"/>
      <c r="F272" s="84"/>
      <c r="G272" s="84"/>
      <c r="H272" s="71"/>
      <c r="I272" s="71"/>
      <c r="J272" s="71"/>
      <c r="K272" s="71"/>
      <c r="L272" s="71"/>
      <c r="M272" s="71"/>
      <c r="N272" s="71"/>
      <c r="O272" s="71"/>
      <c r="P272" s="71"/>
      <c r="Q272" s="71"/>
      <c r="R272" s="71"/>
      <c r="S272" s="71"/>
      <c r="T272" s="71"/>
      <c r="U272" s="71"/>
      <c r="V272" s="71"/>
      <c r="W272" s="71"/>
      <c r="X272" s="71"/>
      <c r="Y272" s="71"/>
      <c r="Z272" s="71"/>
      <c r="AA272" s="71"/>
      <c r="AB272" s="71"/>
      <c r="AC272" s="71"/>
      <c r="AD272" s="100"/>
      <c r="AE272" s="100"/>
      <c r="AF272" s="100"/>
      <c r="AG272" s="100"/>
      <c r="AH272" s="87"/>
      <c r="AI272" s="71"/>
    </row>
    <row r="273" spans="1:35" ht="30" customHeight="1" x14ac:dyDescent="0.2">
      <c r="A273" s="71"/>
      <c r="B273" s="71"/>
      <c r="C273" s="71"/>
      <c r="D273" s="71"/>
      <c r="E273" s="83"/>
      <c r="F273" s="84"/>
      <c r="G273" s="84"/>
      <c r="H273" s="71"/>
      <c r="I273" s="71"/>
      <c r="J273" s="71"/>
      <c r="K273" s="71"/>
      <c r="L273" s="71"/>
      <c r="M273" s="71"/>
      <c r="N273" s="71"/>
      <c r="O273" s="71"/>
      <c r="P273" s="71"/>
      <c r="Q273" s="71"/>
      <c r="R273" s="71"/>
      <c r="S273" s="71"/>
      <c r="T273" s="71"/>
      <c r="U273" s="71"/>
      <c r="V273" s="71"/>
      <c r="W273" s="71"/>
      <c r="X273" s="71"/>
      <c r="Y273" s="71"/>
      <c r="Z273" s="71"/>
      <c r="AA273" s="71"/>
      <c r="AB273" s="71"/>
      <c r="AC273" s="71"/>
      <c r="AD273" s="100"/>
      <c r="AE273" s="100"/>
      <c r="AF273" s="100"/>
      <c r="AG273" s="100"/>
      <c r="AH273" s="100"/>
      <c r="AI273" s="71"/>
    </row>
    <row r="274" spans="1:35" ht="36" customHeight="1" x14ac:dyDescent="0.2">
      <c r="A274" s="71"/>
      <c r="B274" s="85">
        <v>13</v>
      </c>
      <c r="C274" s="310" t="s">
        <v>157</v>
      </c>
      <c r="D274" s="290"/>
      <c r="E274" s="291"/>
      <c r="F274" s="311" t="str">
        <f>IFERROR(VLOOKUP(B274,LISTA_OFERENTES,2,FALSE)," ")</f>
        <v>CESAR GIRALDO ATEHORTUA</v>
      </c>
      <c r="G274" s="290"/>
      <c r="H274" s="290"/>
      <c r="I274" s="290"/>
      <c r="J274" s="290"/>
      <c r="K274" s="290"/>
      <c r="L274" s="290"/>
      <c r="M274" s="290"/>
      <c r="N274" s="290"/>
      <c r="O274" s="291"/>
      <c r="P274" s="312" t="s">
        <v>135</v>
      </c>
      <c r="Q274" s="290"/>
      <c r="R274" s="291"/>
      <c r="S274" s="86">
        <f>5-(INT(COUNTBLANK(C277:C291))-10)</f>
        <v>1</v>
      </c>
      <c r="T274" s="87"/>
      <c r="U274" s="71"/>
      <c r="V274" s="71"/>
      <c r="W274" s="71"/>
      <c r="X274" s="71"/>
      <c r="Y274" s="71"/>
      <c r="Z274" s="71"/>
      <c r="AA274" s="71"/>
      <c r="AB274" s="71"/>
      <c r="AC274" s="71"/>
      <c r="AD274" s="100"/>
      <c r="AE274" s="100"/>
      <c r="AF274" s="100"/>
      <c r="AG274" s="100"/>
      <c r="AH274" s="71"/>
      <c r="AI274" s="71"/>
    </row>
    <row r="275" spans="1:35" ht="36.75" customHeight="1" x14ac:dyDescent="0.25">
      <c r="A275" s="101"/>
      <c r="B275" s="313" t="s">
        <v>136</v>
      </c>
      <c r="C275" s="288" t="s">
        <v>137</v>
      </c>
      <c r="D275" s="288" t="s">
        <v>138</v>
      </c>
      <c r="E275" s="288" t="s">
        <v>139</v>
      </c>
      <c r="F275" s="288" t="s">
        <v>140</v>
      </c>
      <c r="G275" s="288" t="s">
        <v>141</v>
      </c>
      <c r="H275" s="288" t="s">
        <v>142</v>
      </c>
      <c r="I275" s="288" t="s">
        <v>143</v>
      </c>
      <c r="J275" s="289" t="s">
        <v>144</v>
      </c>
      <c r="K275" s="290"/>
      <c r="L275" s="290"/>
      <c r="M275" s="291"/>
      <c r="N275" s="288" t="s">
        <v>145</v>
      </c>
      <c r="O275" s="288" t="s">
        <v>146</v>
      </c>
      <c r="P275" s="106" t="s">
        <v>147</v>
      </c>
      <c r="Q275" s="106"/>
      <c r="R275" s="288" t="s">
        <v>148</v>
      </c>
      <c r="S275" s="288" t="s">
        <v>149</v>
      </c>
      <c r="T275" s="288" t="str">
        <f>T11</f>
        <v>CUMPLE CON EL REQUERIMIENTO OBLIGATORIO DE MÍNIMO UNO (1) DE LOS CINCO CONTRATOS SEA DE MANTENIMIENTO Y ESTE CLASIFICADO
EN EL CÓDIGO 721033</v>
      </c>
      <c r="U275" s="107"/>
      <c r="V275" s="107"/>
      <c r="W275" s="71"/>
      <c r="X275" s="71"/>
      <c r="Y275" s="71"/>
      <c r="Z275" s="71"/>
      <c r="AA275" s="71"/>
      <c r="AB275" s="71"/>
      <c r="AC275" s="71"/>
      <c r="AD275" s="100"/>
      <c r="AE275" s="100"/>
      <c r="AF275" s="100"/>
      <c r="AG275" s="100"/>
      <c r="AH275" s="71"/>
      <c r="AI275" s="101"/>
    </row>
    <row r="276" spans="1:35" ht="88.5" customHeight="1" x14ac:dyDescent="0.25">
      <c r="A276" s="101"/>
      <c r="B276" s="286"/>
      <c r="C276" s="286"/>
      <c r="D276" s="286"/>
      <c r="E276" s="286"/>
      <c r="F276" s="286"/>
      <c r="G276" s="286"/>
      <c r="H276" s="286"/>
      <c r="I276" s="286"/>
      <c r="J276" s="292" t="s">
        <v>158</v>
      </c>
      <c r="K276" s="290"/>
      <c r="L276" s="290"/>
      <c r="M276" s="291"/>
      <c r="N276" s="286"/>
      <c r="O276" s="286"/>
      <c r="P276" s="91" t="s">
        <v>37</v>
      </c>
      <c r="Q276" s="91" t="s">
        <v>152</v>
      </c>
      <c r="R276" s="286"/>
      <c r="S276" s="286"/>
      <c r="T276" s="286"/>
      <c r="U276" s="107"/>
      <c r="V276" s="107"/>
      <c r="W276" s="71"/>
      <c r="X276" s="71"/>
      <c r="Y276" s="71"/>
      <c r="Z276" s="71"/>
      <c r="AA276" s="71"/>
      <c r="AB276" s="71"/>
      <c r="AC276" s="71"/>
      <c r="AD276" s="100"/>
      <c r="AE276" s="100"/>
      <c r="AF276" s="100"/>
      <c r="AG276" s="100"/>
      <c r="AH276" s="71"/>
      <c r="AI276" s="101"/>
    </row>
    <row r="277" spans="1:35" ht="24.75" customHeight="1" x14ac:dyDescent="0.25">
      <c r="A277" s="98"/>
      <c r="B277" s="297">
        <v>1</v>
      </c>
      <c r="C277" s="287">
        <v>25</v>
      </c>
      <c r="D277" s="287">
        <v>35</v>
      </c>
      <c r="E277" s="287" t="s">
        <v>220</v>
      </c>
      <c r="F277" s="287" t="s">
        <v>221</v>
      </c>
      <c r="G277" s="303">
        <v>501.65</v>
      </c>
      <c r="H277" s="300" t="s">
        <v>161</v>
      </c>
      <c r="I277" s="302">
        <v>1</v>
      </c>
      <c r="J277" s="99" t="s">
        <v>162</v>
      </c>
      <c r="K277" s="3">
        <v>721015</v>
      </c>
      <c r="L277" s="99" t="s">
        <v>162</v>
      </c>
      <c r="M277" s="3">
        <v>721214</v>
      </c>
      <c r="N277" s="293" t="s">
        <v>213</v>
      </c>
      <c r="O277" s="293" t="s">
        <v>214</v>
      </c>
      <c r="P277" s="287"/>
      <c r="Q277" s="295" t="s">
        <v>215</v>
      </c>
      <c r="R277" s="295" t="s">
        <v>216</v>
      </c>
      <c r="S277" s="304">
        <f>IF(COUNTIF(J277:M279,"CUMPLE")&gt;=1,(G277*I277),0)* (IF(N277="PRESENTÓ CERTIFICADO",1,0))* (IF(O277="ACORDE A ITEM 5.2.1 (T.R.)",1,0) )* ( IF(OR(Q277="SIN OBSERVACIÓN", Q277="REQUERIMIENTOS SUBSANADOS"),1,0)) *(IF(OR(R277="NINGUNO", R277="CUMPLEN CON LO SOLICITADO"),1,0))</f>
        <v>501.65</v>
      </c>
      <c r="T277" s="395" t="s">
        <v>217</v>
      </c>
      <c r="U277" s="100"/>
      <c r="V277" s="100"/>
      <c r="W277" s="71"/>
      <c r="X277" s="71"/>
      <c r="Y277" s="71"/>
      <c r="Z277" s="71"/>
      <c r="AA277" s="71"/>
      <c r="AB277" s="71"/>
      <c r="AC277" s="71"/>
      <c r="AD277" s="100"/>
      <c r="AE277" s="100"/>
      <c r="AF277" s="100"/>
      <c r="AG277" s="100"/>
      <c r="AH277" s="101"/>
      <c r="AI277" s="100"/>
    </row>
    <row r="278" spans="1:35" ht="24.75" customHeight="1" x14ac:dyDescent="0.25">
      <c r="A278" s="98"/>
      <c r="B278" s="285"/>
      <c r="C278" s="285"/>
      <c r="D278" s="285"/>
      <c r="E278" s="285"/>
      <c r="F278" s="285"/>
      <c r="G278" s="285"/>
      <c r="H278" s="285"/>
      <c r="I278" s="285"/>
      <c r="J278" s="99" t="s">
        <v>162</v>
      </c>
      <c r="K278" s="3">
        <v>721029</v>
      </c>
      <c r="L278" s="108" t="s">
        <v>162</v>
      </c>
      <c r="M278" s="3">
        <v>261216</v>
      </c>
      <c r="N278" s="285"/>
      <c r="O278" s="285"/>
      <c r="P278" s="285"/>
      <c r="Q278" s="285"/>
      <c r="R278" s="285"/>
      <c r="S278" s="285"/>
      <c r="T278" s="285"/>
      <c r="U278" s="100"/>
      <c r="V278" s="100"/>
      <c r="W278" s="71"/>
      <c r="X278" s="71"/>
      <c r="Y278" s="71"/>
      <c r="Z278" s="71"/>
      <c r="AA278" s="71"/>
      <c r="AB278" s="71"/>
      <c r="AC278" s="71"/>
      <c r="AD278" s="100"/>
      <c r="AE278" s="100"/>
      <c r="AF278" s="100"/>
      <c r="AG278" s="100"/>
      <c r="AH278" s="101"/>
      <c r="AI278" s="100"/>
    </row>
    <row r="279" spans="1:35" ht="24.75" customHeight="1" x14ac:dyDescent="0.2">
      <c r="A279" s="98"/>
      <c r="B279" s="286"/>
      <c r="C279" s="286"/>
      <c r="D279" s="286"/>
      <c r="E279" s="286"/>
      <c r="F279" s="286"/>
      <c r="G279" s="286"/>
      <c r="H279" s="286"/>
      <c r="I279" s="286"/>
      <c r="J279" s="99" t="s">
        <v>162</v>
      </c>
      <c r="K279" s="3">
        <v>721033</v>
      </c>
      <c r="L279" s="99"/>
      <c r="M279" s="3"/>
      <c r="N279" s="286"/>
      <c r="O279" s="286"/>
      <c r="P279" s="286"/>
      <c r="Q279" s="286"/>
      <c r="R279" s="286"/>
      <c r="S279" s="286"/>
      <c r="T279" s="285"/>
      <c r="U279" s="100"/>
      <c r="V279" s="100"/>
      <c r="W279" s="71"/>
      <c r="X279" s="71"/>
      <c r="Y279" s="71"/>
      <c r="Z279" s="71"/>
      <c r="AA279" s="71"/>
      <c r="AB279" s="71"/>
      <c r="AC279" s="71"/>
      <c r="AD279" s="100"/>
      <c r="AE279" s="100"/>
      <c r="AF279" s="100"/>
      <c r="AG279" s="100"/>
      <c r="AH279" s="100"/>
      <c r="AI279" s="100"/>
    </row>
    <row r="280" spans="1:35" ht="24.75" customHeight="1" x14ac:dyDescent="0.2">
      <c r="A280" s="98"/>
      <c r="B280" s="297">
        <v>2</v>
      </c>
      <c r="C280" s="298"/>
      <c r="D280" s="298"/>
      <c r="E280" s="298"/>
      <c r="F280" s="298"/>
      <c r="G280" s="299"/>
      <c r="H280" s="300"/>
      <c r="I280" s="296"/>
      <c r="J280" s="99"/>
      <c r="K280" s="3">
        <v>721015</v>
      </c>
      <c r="L280" s="99"/>
      <c r="M280" s="3">
        <v>721214</v>
      </c>
      <c r="N280" s="293"/>
      <c r="O280" s="293"/>
      <c r="P280" s="294"/>
      <c r="Q280" s="301"/>
      <c r="R280" s="301"/>
      <c r="S280" s="304">
        <f>IF(COUNTIF(J280:M282,"CUMPLE")&gt;=1,(G280*I280),0)* (IF(N280="PRESENTÓ CERTIFICADO",1,0))* (IF(O280="ACORDE A ITEM 5.2.1 (T.R.)",1,0) )* ( IF(OR(Q280="SIN OBSERVACIÓN", Q280="REQUERIMIENTOS SUBSANADOS"),1,0)) *(IF(OR(R280="NINGUNO", R280="CUMPLEN CON LO SOLICITADO"),1,0))</f>
        <v>0</v>
      </c>
      <c r="T280" s="285"/>
      <c r="U280" s="100"/>
      <c r="V280" s="100"/>
      <c r="W280" s="71"/>
      <c r="X280" s="71"/>
      <c r="Y280" s="71"/>
      <c r="Z280" s="71"/>
      <c r="AA280" s="71"/>
      <c r="AB280" s="71"/>
      <c r="AC280" s="71"/>
      <c r="AD280" s="100"/>
      <c r="AE280" s="100"/>
      <c r="AF280" s="100"/>
      <c r="AG280" s="100"/>
      <c r="AH280" s="100"/>
      <c r="AI280" s="100"/>
    </row>
    <row r="281" spans="1:35" ht="24.75" customHeight="1" x14ac:dyDescent="0.2">
      <c r="A281" s="98"/>
      <c r="B281" s="285"/>
      <c r="C281" s="285"/>
      <c r="D281" s="285"/>
      <c r="E281" s="285"/>
      <c r="F281" s="285"/>
      <c r="G281" s="285"/>
      <c r="H281" s="285"/>
      <c r="I281" s="285"/>
      <c r="J281" s="99"/>
      <c r="K281" s="3">
        <v>721029</v>
      </c>
      <c r="L281" s="99"/>
      <c r="M281" s="3">
        <v>261216</v>
      </c>
      <c r="N281" s="285"/>
      <c r="O281" s="285"/>
      <c r="P281" s="285"/>
      <c r="Q281" s="285"/>
      <c r="R281" s="285"/>
      <c r="S281" s="285"/>
      <c r="T281" s="285"/>
      <c r="U281" s="100"/>
      <c r="V281" s="100"/>
      <c r="W281" s="71"/>
      <c r="X281" s="71"/>
      <c r="Y281" s="71"/>
      <c r="Z281" s="71"/>
      <c r="AA281" s="71"/>
      <c r="AB281" s="71"/>
      <c r="AC281" s="71"/>
      <c r="AD281" s="100"/>
      <c r="AE281" s="100"/>
      <c r="AF281" s="100"/>
      <c r="AG281" s="100"/>
      <c r="AH281" s="100"/>
      <c r="AI281" s="100"/>
    </row>
    <row r="282" spans="1:35" ht="24.75" customHeight="1" x14ac:dyDescent="0.2">
      <c r="A282" s="98"/>
      <c r="B282" s="286"/>
      <c r="C282" s="286"/>
      <c r="D282" s="286"/>
      <c r="E282" s="286"/>
      <c r="F282" s="286"/>
      <c r="G282" s="286"/>
      <c r="H282" s="286"/>
      <c r="I282" s="286"/>
      <c r="J282" s="99"/>
      <c r="K282" s="3">
        <v>721033</v>
      </c>
      <c r="L282" s="99"/>
      <c r="M282" s="3"/>
      <c r="N282" s="286"/>
      <c r="O282" s="286"/>
      <c r="P282" s="286"/>
      <c r="Q282" s="286"/>
      <c r="R282" s="286"/>
      <c r="S282" s="286"/>
      <c r="T282" s="285"/>
      <c r="U282" s="100"/>
      <c r="V282" s="100"/>
      <c r="W282" s="71"/>
      <c r="X282" s="71"/>
      <c r="Y282" s="71"/>
      <c r="Z282" s="71"/>
      <c r="AA282" s="100"/>
      <c r="AB282" s="100"/>
      <c r="AC282" s="100"/>
      <c r="AD282" s="100"/>
      <c r="AE282" s="100"/>
      <c r="AF282" s="100"/>
      <c r="AG282" s="100"/>
      <c r="AH282" s="100"/>
      <c r="AI282" s="100"/>
    </row>
    <row r="283" spans="1:35" ht="24.75" customHeight="1" x14ac:dyDescent="0.2">
      <c r="A283" s="98"/>
      <c r="B283" s="297">
        <v>3</v>
      </c>
      <c r="C283" s="287"/>
      <c r="D283" s="287"/>
      <c r="E283" s="287"/>
      <c r="F283" s="287"/>
      <c r="G283" s="303"/>
      <c r="H283" s="300"/>
      <c r="I283" s="302"/>
      <c r="J283" s="99"/>
      <c r="K283" s="3">
        <v>721015</v>
      </c>
      <c r="L283" s="99"/>
      <c r="M283" s="3">
        <v>721214</v>
      </c>
      <c r="N283" s="293"/>
      <c r="O283" s="293"/>
      <c r="P283" s="287"/>
      <c r="Q283" s="295"/>
      <c r="R283" s="295"/>
      <c r="S283" s="304">
        <f>IF(COUNTIF(J283:M285,"CUMPLE")&gt;=1,(G283*I283),0)* (IF(N283="PRESENTÓ CERTIFICADO",1,0))* (IF(O283="ACORDE A ITEM 5.2.1 (T.R.)",1,0) )* ( IF(OR(Q283="SIN OBSERVACIÓN", Q283="REQUERIMIENTOS SUBSANADOS"),1,0)) *(IF(OR(R283="NINGUNO", R283="CUMPLEN CON LO SOLICITADO"),1,0))</f>
        <v>0</v>
      </c>
      <c r="T283" s="285"/>
      <c r="U283" s="100"/>
      <c r="V283" s="100"/>
      <c r="W283" s="71"/>
      <c r="X283" s="71"/>
      <c r="Y283" s="71"/>
      <c r="Z283" s="71"/>
      <c r="AA283" s="87"/>
      <c r="AB283" s="87"/>
      <c r="AC283" s="87"/>
      <c r="AD283" s="87"/>
      <c r="AE283" s="87"/>
      <c r="AF283" s="87"/>
      <c r="AG283" s="87"/>
      <c r="AH283" s="100"/>
      <c r="AI283" s="100"/>
    </row>
    <row r="284" spans="1:35" ht="24.75" customHeight="1" x14ac:dyDescent="0.2">
      <c r="A284" s="98"/>
      <c r="B284" s="285"/>
      <c r="C284" s="285"/>
      <c r="D284" s="285"/>
      <c r="E284" s="285"/>
      <c r="F284" s="285"/>
      <c r="G284" s="285"/>
      <c r="H284" s="285"/>
      <c r="I284" s="285"/>
      <c r="J284" s="99"/>
      <c r="K284" s="3">
        <v>721029</v>
      </c>
      <c r="L284" s="99"/>
      <c r="M284" s="3">
        <v>261216</v>
      </c>
      <c r="N284" s="285"/>
      <c r="O284" s="285"/>
      <c r="P284" s="285"/>
      <c r="Q284" s="285"/>
      <c r="R284" s="285"/>
      <c r="S284" s="285"/>
      <c r="T284" s="285"/>
      <c r="U284" s="100"/>
      <c r="V284" s="100"/>
      <c r="W284" s="71"/>
      <c r="X284" s="71"/>
      <c r="Y284" s="71"/>
      <c r="Z284" s="71"/>
      <c r="AA284" s="100"/>
      <c r="AB284" s="100"/>
      <c r="AC284" s="100"/>
      <c r="AD284" s="100"/>
      <c r="AE284" s="100"/>
      <c r="AF284" s="100"/>
      <c r="AG284" s="100"/>
      <c r="AH284" s="100"/>
      <c r="AI284" s="100"/>
    </row>
    <row r="285" spans="1:35" ht="24.75" customHeight="1" x14ac:dyDescent="0.2">
      <c r="A285" s="98"/>
      <c r="B285" s="286"/>
      <c r="C285" s="286"/>
      <c r="D285" s="286"/>
      <c r="E285" s="286"/>
      <c r="F285" s="286"/>
      <c r="G285" s="286"/>
      <c r="H285" s="286"/>
      <c r="I285" s="286"/>
      <c r="J285" s="99"/>
      <c r="K285" s="3">
        <v>721033</v>
      </c>
      <c r="L285" s="99"/>
      <c r="M285" s="3"/>
      <c r="N285" s="286"/>
      <c r="O285" s="286"/>
      <c r="P285" s="286"/>
      <c r="Q285" s="286"/>
      <c r="R285" s="286"/>
      <c r="S285" s="286"/>
      <c r="T285" s="285"/>
      <c r="U285" s="100"/>
      <c r="V285" s="100"/>
      <c r="W285" s="71"/>
      <c r="X285" s="71"/>
      <c r="Y285" s="71"/>
      <c r="Z285" s="71"/>
      <c r="AA285" s="71"/>
      <c r="AB285" s="71"/>
      <c r="AC285" s="71"/>
      <c r="AD285" s="71"/>
      <c r="AE285" s="71"/>
      <c r="AF285" s="71"/>
      <c r="AG285" s="71"/>
      <c r="AH285" s="100"/>
      <c r="AI285" s="100"/>
    </row>
    <row r="286" spans="1:35" ht="24.75" customHeight="1" x14ac:dyDescent="0.2">
      <c r="A286" s="98"/>
      <c r="B286" s="297">
        <v>4</v>
      </c>
      <c r="C286" s="298"/>
      <c r="D286" s="298"/>
      <c r="E286" s="298"/>
      <c r="F286" s="298"/>
      <c r="G286" s="299"/>
      <c r="H286" s="300"/>
      <c r="I286" s="296"/>
      <c r="J286" s="99"/>
      <c r="K286" s="3">
        <v>721015</v>
      </c>
      <c r="L286" s="99"/>
      <c r="M286" s="3">
        <v>721214</v>
      </c>
      <c r="N286" s="293"/>
      <c r="O286" s="293"/>
      <c r="P286" s="294"/>
      <c r="Q286" s="301"/>
      <c r="R286" s="301"/>
      <c r="S286" s="304">
        <f>IF(COUNTIF(J286:M288,"CUMPLE")&gt;=1,(G286*I286),0)* (IF(N286="PRESENTÓ CERTIFICADO",1,0))* (IF(O286="ACORDE A ITEM 5.2.1 (T.R.)",1,0) )* ( IF(OR(Q286="SIN OBSERVACIÓN", Q286="REQUERIMIENTOS SUBSANADOS"),1,0)) *(IF(OR(R286="NINGUNO", R286="CUMPLEN CON LO SOLICITADO"),1,0))</f>
        <v>0</v>
      </c>
      <c r="T286" s="285"/>
      <c r="U286" s="100"/>
      <c r="V286" s="100"/>
      <c r="W286" s="71"/>
      <c r="X286" s="71"/>
      <c r="Y286" s="71"/>
      <c r="Z286" s="71"/>
      <c r="AA286" s="71"/>
      <c r="AB286" s="71"/>
      <c r="AC286" s="71"/>
      <c r="AD286" s="71"/>
      <c r="AE286" s="71"/>
      <c r="AF286" s="71"/>
      <c r="AG286" s="71"/>
      <c r="AH286" s="100"/>
      <c r="AI286" s="100"/>
    </row>
    <row r="287" spans="1:35" ht="24.75" customHeight="1" x14ac:dyDescent="0.2">
      <c r="A287" s="98"/>
      <c r="B287" s="285"/>
      <c r="C287" s="285"/>
      <c r="D287" s="285"/>
      <c r="E287" s="285"/>
      <c r="F287" s="285"/>
      <c r="G287" s="285"/>
      <c r="H287" s="285"/>
      <c r="I287" s="285"/>
      <c r="J287" s="99"/>
      <c r="K287" s="3">
        <v>721029</v>
      </c>
      <c r="L287" s="99"/>
      <c r="M287" s="3">
        <v>261216</v>
      </c>
      <c r="N287" s="285"/>
      <c r="O287" s="285"/>
      <c r="P287" s="285"/>
      <c r="Q287" s="285"/>
      <c r="R287" s="285"/>
      <c r="S287" s="285"/>
      <c r="T287" s="285"/>
      <c r="U287" s="100"/>
      <c r="V287" s="100"/>
      <c r="W287" s="71"/>
      <c r="X287" s="71"/>
      <c r="Y287" s="71"/>
      <c r="Z287" s="71"/>
      <c r="AA287" s="71"/>
      <c r="AB287" s="71"/>
      <c r="AC287" s="71"/>
      <c r="AD287" s="71"/>
      <c r="AE287" s="71"/>
      <c r="AF287" s="71"/>
      <c r="AG287" s="71"/>
      <c r="AH287" s="100"/>
      <c r="AI287" s="100"/>
    </row>
    <row r="288" spans="1:35" ht="24.75" customHeight="1" x14ac:dyDescent="0.25">
      <c r="A288" s="98"/>
      <c r="B288" s="286"/>
      <c r="C288" s="286"/>
      <c r="D288" s="286"/>
      <c r="E288" s="286"/>
      <c r="F288" s="286"/>
      <c r="G288" s="286"/>
      <c r="H288" s="286"/>
      <c r="I288" s="286"/>
      <c r="J288" s="99"/>
      <c r="K288" s="3">
        <v>721033</v>
      </c>
      <c r="L288" s="99"/>
      <c r="M288" s="3"/>
      <c r="N288" s="286"/>
      <c r="O288" s="286"/>
      <c r="P288" s="286"/>
      <c r="Q288" s="286"/>
      <c r="R288" s="286"/>
      <c r="S288" s="286"/>
      <c r="T288" s="285"/>
      <c r="U288" s="100"/>
      <c r="V288" s="100"/>
      <c r="W288" s="71"/>
      <c r="X288" s="71"/>
      <c r="Y288" s="71"/>
      <c r="Z288" s="71"/>
      <c r="AA288" s="71"/>
      <c r="AB288" s="71"/>
      <c r="AC288" s="71"/>
      <c r="AD288" s="101"/>
      <c r="AE288" s="101"/>
      <c r="AF288" s="101"/>
      <c r="AG288" s="101"/>
      <c r="AH288" s="100"/>
      <c r="AI288" s="100"/>
    </row>
    <row r="289" spans="1:35" ht="24.75" customHeight="1" x14ac:dyDescent="0.25">
      <c r="A289" s="98"/>
      <c r="B289" s="297">
        <v>5</v>
      </c>
      <c r="C289" s="287"/>
      <c r="D289" s="287"/>
      <c r="E289" s="287"/>
      <c r="F289" s="287"/>
      <c r="G289" s="303"/>
      <c r="H289" s="300"/>
      <c r="I289" s="302"/>
      <c r="J289" s="99"/>
      <c r="K289" s="3">
        <v>721015</v>
      </c>
      <c r="L289" s="99"/>
      <c r="M289" s="3">
        <v>721214</v>
      </c>
      <c r="N289" s="293"/>
      <c r="O289" s="293"/>
      <c r="P289" s="287"/>
      <c r="Q289" s="295"/>
      <c r="R289" s="295"/>
      <c r="S289" s="304">
        <f>IF(COUNTIF(J289:M291,"CUMPLE")&gt;=1,(G289*I289),0)* (IF(N289="PRESENTÓ CERTIFICADO",1,0))* (IF(O289="ACORDE A ITEM 5.2.1 (T.R.)",1,0) )* ( IF(OR(Q289="SIN OBSERVACIÓN", Q289="REQUERIMIENTOS SUBSANADOS"),1,0)) *(IF(OR(R289="NINGUNO", R289="CUMPLEN CON LO SOLICITADO"),1,0))</f>
        <v>0</v>
      </c>
      <c r="T289" s="285"/>
      <c r="U289" s="100"/>
      <c r="V289" s="100"/>
      <c r="W289" s="71"/>
      <c r="X289" s="71"/>
      <c r="Y289" s="71"/>
      <c r="Z289" s="71"/>
      <c r="AA289" s="71"/>
      <c r="AB289" s="71"/>
      <c r="AC289" s="71"/>
      <c r="AD289" s="101"/>
      <c r="AE289" s="101"/>
      <c r="AF289" s="101"/>
      <c r="AG289" s="101"/>
      <c r="AH289" s="100"/>
      <c r="AI289" s="100"/>
    </row>
    <row r="290" spans="1:35" ht="24.75" customHeight="1" x14ac:dyDescent="0.2">
      <c r="A290" s="98"/>
      <c r="B290" s="285"/>
      <c r="C290" s="285"/>
      <c r="D290" s="285"/>
      <c r="E290" s="285"/>
      <c r="F290" s="285"/>
      <c r="G290" s="285"/>
      <c r="H290" s="285"/>
      <c r="I290" s="285"/>
      <c r="J290" s="99"/>
      <c r="K290" s="3">
        <v>721029</v>
      </c>
      <c r="L290" s="99"/>
      <c r="M290" s="3">
        <v>261216</v>
      </c>
      <c r="N290" s="285"/>
      <c r="O290" s="285"/>
      <c r="P290" s="285"/>
      <c r="Q290" s="285"/>
      <c r="R290" s="285"/>
      <c r="S290" s="285"/>
      <c r="T290" s="285"/>
      <c r="U290" s="100"/>
      <c r="V290" s="100"/>
      <c r="W290" s="71"/>
      <c r="X290" s="71"/>
      <c r="Y290" s="71"/>
      <c r="Z290" s="71"/>
      <c r="AA290" s="71"/>
      <c r="AB290" s="71"/>
      <c r="AC290" s="71"/>
      <c r="AD290" s="100"/>
      <c r="AE290" s="100"/>
      <c r="AF290" s="100"/>
      <c r="AG290" s="100"/>
      <c r="AH290" s="100"/>
      <c r="AI290" s="100"/>
    </row>
    <row r="291" spans="1:35" ht="24.75" customHeight="1" x14ac:dyDescent="0.2">
      <c r="A291" s="98"/>
      <c r="B291" s="286"/>
      <c r="C291" s="286"/>
      <c r="D291" s="286"/>
      <c r="E291" s="286"/>
      <c r="F291" s="286"/>
      <c r="G291" s="286"/>
      <c r="H291" s="286"/>
      <c r="I291" s="286"/>
      <c r="J291" s="99"/>
      <c r="K291" s="3">
        <v>721033</v>
      </c>
      <c r="L291" s="99"/>
      <c r="M291" s="3"/>
      <c r="N291" s="286"/>
      <c r="O291" s="286"/>
      <c r="P291" s="286"/>
      <c r="Q291" s="286"/>
      <c r="R291" s="286"/>
      <c r="S291" s="286"/>
      <c r="T291" s="286"/>
      <c r="U291" s="100"/>
      <c r="V291" s="100"/>
      <c r="W291" s="71"/>
      <c r="X291" s="71"/>
      <c r="Y291" s="71"/>
      <c r="Z291" s="71"/>
      <c r="AA291" s="71"/>
      <c r="AB291" s="71"/>
      <c r="AC291" s="71"/>
      <c r="AD291" s="100"/>
      <c r="AE291" s="100"/>
      <c r="AF291" s="100"/>
      <c r="AG291" s="100"/>
      <c r="AH291" s="100"/>
      <c r="AI291" s="100"/>
    </row>
    <row r="292" spans="1:35" ht="24.75" customHeight="1" x14ac:dyDescent="0.2">
      <c r="A292" s="87"/>
      <c r="B292" s="314" t="str">
        <f>IF(S293=" "," ",IF(S293&gt;=$H$6,"CUMPLE CON LA EXPERIENCIA REQUERIDA","NO CUMPLE CON LA EXPERIENCIA REQUERIDA"))</f>
        <v>CUMPLE CON LA EXPERIENCIA REQUERIDA</v>
      </c>
      <c r="C292" s="315"/>
      <c r="D292" s="315"/>
      <c r="E292" s="315"/>
      <c r="F292" s="315"/>
      <c r="G292" s="315"/>
      <c r="H292" s="315"/>
      <c r="I292" s="315"/>
      <c r="J292" s="315"/>
      <c r="K292" s="315"/>
      <c r="L292" s="315"/>
      <c r="M292" s="315"/>
      <c r="N292" s="315"/>
      <c r="O292" s="316"/>
      <c r="P292" s="309" t="s">
        <v>155</v>
      </c>
      <c r="Q292" s="291"/>
      <c r="R292" s="103"/>
      <c r="S292" s="104">
        <f>IF(T277="SI",SUM(S277:S291),0)</f>
        <v>501.65</v>
      </c>
      <c r="T292" s="308" t="str">
        <f>IF(S293=" "," ",IF(S293&gt;=$H$6,"CUMPLE","NO CUMPLE"))</f>
        <v>CUMPLE</v>
      </c>
      <c r="U292" s="87"/>
      <c r="V292" s="87"/>
      <c r="W292" s="71"/>
      <c r="X292" s="71"/>
      <c r="Y292" s="71"/>
      <c r="Z292" s="71"/>
      <c r="AA292" s="71"/>
      <c r="AB292" s="71"/>
      <c r="AC292" s="71"/>
      <c r="AD292" s="100"/>
      <c r="AE292" s="100"/>
      <c r="AF292" s="100"/>
      <c r="AG292" s="100"/>
      <c r="AH292" s="100"/>
      <c r="AI292" s="87"/>
    </row>
    <row r="293" spans="1:35" ht="24.75" customHeight="1" x14ac:dyDescent="0.2">
      <c r="A293" s="100"/>
      <c r="B293" s="317"/>
      <c r="C293" s="318"/>
      <c r="D293" s="318"/>
      <c r="E293" s="318"/>
      <c r="F293" s="318"/>
      <c r="G293" s="318"/>
      <c r="H293" s="318"/>
      <c r="I293" s="318"/>
      <c r="J293" s="318"/>
      <c r="K293" s="318"/>
      <c r="L293" s="318"/>
      <c r="M293" s="318"/>
      <c r="N293" s="318"/>
      <c r="O293" s="319"/>
      <c r="P293" s="309" t="s">
        <v>156</v>
      </c>
      <c r="Q293" s="291"/>
      <c r="R293" s="103"/>
      <c r="S293" s="105">
        <f>IFERROR((S292/$P$6)," ")</f>
        <v>2.3774881516587678</v>
      </c>
      <c r="T293" s="286"/>
      <c r="U293" s="100"/>
      <c r="V293" s="100"/>
      <c r="W293" s="71"/>
      <c r="X293" s="71"/>
      <c r="Y293" s="71"/>
      <c r="Z293" s="71"/>
      <c r="AA293" s="71"/>
      <c r="AB293" s="71"/>
      <c r="AC293" s="71"/>
      <c r="AD293" s="100"/>
      <c r="AE293" s="100"/>
      <c r="AF293" s="100"/>
      <c r="AG293" s="100"/>
      <c r="AH293" s="100"/>
      <c r="AI293" s="100"/>
    </row>
    <row r="294" spans="1:35" ht="30" customHeight="1" x14ac:dyDescent="0.2">
      <c r="A294" s="71"/>
      <c r="B294" s="71"/>
      <c r="C294" s="71"/>
      <c r="D294" s="71"/>
      <c r="E294" s="83"/>
      <c r="F294" s="84"/>
      <c r="G294" s="84"/>
      <c r="H294" s="71"/>
      <c r="I294" s="71"/>
      <c r="J294" s="71"/>
      <c r="K294" s="71"/>
      <c r="L294" s="71"/>
      <c r="M294" s="71"/>
      <c r="N294" s="71"/>
      <c r="O294" s="71"/>
      <c r="P294" s="71"/>
      <c r="Q294" s="71"/>
      <c r="R294" s="71"/>
      <c r="S294" s="71"/>
      <c r="T294" s="71"/>
      <c r="U294" s="71"/>
      <c r="V294" s="71"/>
      <c r="W294" s="71"/>
      <c r="X294" s="71"/>
      <c r="Y294" s="71"/>
      <c r="Z294" s="71"/>
      <c r="AA294" s="71"/>
      <c r="AB294" s="71"/>
      <c r="AC294" s="71"/>
      <c r="AD294" s="100"/>
      <c r="AE294" s="100"/>
      <c r="AF294" s="100"/>
      <c r="AG294" s="100"/>
      <c r="AH294" s="87"/>
      <c r="AI294" s="71"/>
    </row>
    <row r="295" spans="1:35" ht="30" customHeight="1" x14ac:dyDescent="0.2">
      <c r="A295" s="71"/>
      <c r="B295" s="71"/>
      <c r="C295" s="71"/>
      <c r="D295" s="71"/>
      <c r="E295" s="83"/>
      <c r="F295" s="84"/>
      <c r="G295" s="84"/>
      <c r="H295" s="71"/>
      <c r="I295" s="71"/>
      <c r="J295" s="71"/>
      <c r="K295" s="71"/>
      <c r="L295" s="71"/>
      <c r="M295" s="71"/>
      <c r="N295" s="71"/>
      <c r="O295" s="71"/>
      <c r="P295" s="71"/>
      <c r="Q295" s="71"/>
      <c r="R295" s="71"/>
      <c r="S295" s="71"/>
      <c r="T295" s="71"/>
      <c r="U295" s="71"/>
      <c r="V295" s="71"/>
      <c r="W295" s="71"/>
      <c r="X295" s="71"/>
      <c r="Y295" s="71"/>
      <c r="Z295" s="71"/>
      <c r="AA295" s="71"/>
      <c r="AB295" s="71"/>
      <c r="AC295" s="71"/>
      <c r="AD295" s="100"/>
      <c r="AE295" s="100"/>
      <c r="AF295" s="100"/>
      <c r="AG295" s="100"/>
      <c r="AH295" s="100"/>
      <c r="AI295" s="71"/>
    </row>
    <row r="296" spans="1:35" ht="36" customHeight="1" x14ac:dyDescent="0.2">
      <c r="A296" s="71"/>
      <c r="B296" s="85">
        <v>14</v>
      </c>
      <c r="C296" s="310" t="s">
        <v>157</v>
      </c>
      <c r="D296" s="290"/>
      <c r="E296" s="291"/>
      <c r="F296" s="311" t="str">
        <f>IFERROR(VLOOKUP(B296,LISTA_OFERENTES,2,FALSE)," ")</f>
        <v>ACEROS Y CONCRETOS S.A.S.</v>
      </c>
      <c r="G296" s="290"/>
      <c r="H296" s="290"/>
      <c r="I296" s="290"/>
      <c r="J296" s="290"/>
      <c r="K296" s="290"/>
      <c r="L296" s="290"/>
      <c r="M296" s="290"/>
      <c r="N296" s="290"/>
      <c r="O296" s="291"/>
      <c r="P296" s="312" t="s">
        <v>135</v>
      </c>
      <c r="Q296" s="290"/>
      <c r="R296" s="291"/>
      <c r="S296" s="86">
        <f>5-(INT(COUNTBLANK(C299:C313))-10)</f>
        <v>2</v>
      </c>
      <c r="T296" s="87"/>
      <c r="U296" s="71"/>
      <c r="V296" s="71"/>
      <c r="W296" s="71"/>
      <c r="X296" s="71"/>
      <c r="Y296" s="71"/>
      <c r="Z296" s="71"/>
      <c r="AA296" s="71"/>
      <c r="AB296" s="71"/>
      <c r="AC296" s="71"/>
      <c r="AD296" s="100"/>
      <c r="AE296" s="100"/>
      <c r="AF296" s="100"/>
      <c r="AG296" s="100"/>
      <c r="AH296" s="71"/>
      <c r="AI296" s="71"/>
    </row>
    <row r="297" spans="1:35" ht="38.25" customHeight="1" x14ac:dyDescent="0.25">
      <c r="A297" s="101"/>
      <c r="B297" s="313" t="s">
        <v>136</v>
      </c>
      <c r="C297" s="288" t="s">
        <v>137</v>
      </c>
      <c r="D297" s="288" t="s">
        <v>138</v>
      </c>
      <c r="E297" s="288" t="s">
        <v>139</v>
      </c>
      <c r="F297" s="288" t="s">
        <v>140</v>
      </c>
      <c r="G297" s="288" t="s">
        <v>141</v>
      </c>
      <c r="H297" s="288" t="s">
        <v>142</v>
      </c>
      <c r="I297" s="288" t="s">
        <v>143</v>
      </c>
      <c r="J297" s="289" t="s">
        <v>144</v>
      </c>
      <c r="K297" s="290"/>
      <c r="L297" s="290"/>
      <c r="M297" s="291"/>
      <c r="N297" s="288" t="s">
        <v>145</v>
      </c>
      <c r="O297" s="288" t="s">
        <v>146</v>
      </c>
      <c r="P297" s="106" t="s">
        <v>147</v>
      </c>
      <c r="Q297" s="106"/>
      <c r="R297" s="288" t="s">
        <v>148</v>
      </c>
      <c r="S297" s="288" t="s">
        <v>149</v>
      </c>
      <c r="T297" s="288" t="str">
        <f>T11</f>
        <v>CUMPLE CON EL REQUERIMIENTO OBLIGATORIO DE MÍNIMO UNO (1) DE LOS CINCO CONTRATOS SEA DE MANTENIMIENTO Y ESTE CLASIFICADO
EN EL CÓDIGO 721033</v>
      </c>
      <c r="U297" s="107"/>
      <c r="V297" s="107"/>
      <c r="W297" s="71"/>
      <c r="X297" s="71"/>
      <c r="Y297" s="71"/>
      <c r="Z297" s="71"/>
      <c r="AA297" s="71"/>
      <c r="AB297" s="71"/>
      <c r="AC297" s="71"/>
      <c r="AD297" s="100"/>
      <c r="AE297" s="100"/>
      <c r="AF297" s="100"/>
      <c r="AG297" s="100"/>
      <c r="AH297" s="71"/>
      <c r="AI297" s="101"/>
    </row>
    <row r="298" spans="1:35" ht="83.25" customHeight="1" x14ac:dyDescent="0.25">
      <c r="A298" s="101"/>
      <c r="B298" s="286"/>
      <c r="C298" s="286"/>
      <c r="D298" s="286"/>
      <c r="E298" s="286"/>
      <c r="F298" s="286"/>
      <c r="G298" s="286"/>
      <c r="H298" s="286"/>
      <c r="I298" s="286"/>
      <c r="J298" s="292" t="s">
        <v>158</v>
      </c>
      <c r="K298" s="290"/>
      <c r="L298" s="290"/>
      <c r="M298" s="291"/>
      <c r="N298" s="286"/>
      <c r="O298" s="286"/>
      <c r="P298" s="91" t="s">
        <v>37</v>
      </c>
      <c r="Q298" s="91" t="s">
        <v>152</v>
      </c>
      <c r="R298" s="286"/>
      <c r="S298" s="286"/>
      <c r="T298" s="286"/>
      <c r="U298" s="107"/>
      <c r="V298" s="107"/>
      <c r="W298" s="71"/>
      <c r="X298" s="71"/>
      <c r="Y298" s="71"/>
      <c r="Z298" s="71"/>
      <c r="AA298" s="71"/>
      <c r="AB298" s="71"/>
      <c r="AC298" s="71"/>
      <c r="AD298" s="100"/>
      <c r="AE298" s="100"/>
      <c r="AF298" s="100"/>
      <c r="AG298" s="100"/>
      <c r="AH298" s="71"/>
      <c r="AI298" s="101"/>
    </row>
    <row r="299" spans="1:35" ht="24.75" customHeight="1" x14ac:dyDescent="0.25">
      <c r="A299" s="98"/>
      <c r="B299" s="297">
        <v>1</v>
      </c>
      <c r="C299" s="287">
        <v>7</v>
      </c>
      <c r="D299" s="287">
        <v>31</v>
      </c>
      <c r="E299" s="396"/>
      <c r="F299" s="287" t="s">
        <v>222</v>
      </c>
      <c r="G299" s="303">
        <v>17012.060000000001</v>
      </c>
      <c r="H299" s="300" t="s">
        <v>161</v>
      </c>
      <c r="I299" s="302">
        <v>1</v>
      </c>
      <c r="J299" s="99" t="s">
        <v>162</v>
      </c>
      <c r="K299" s="3">
        <v>721015</v>
      </c>
      <c r="L299" s="99" t="s">
        <v>162</v>
      </c>
      <c r="M299" s="3">
        <v>721214</v>
      </c>
      <c r="N299" s="293" t="s">
        <v>213</v>
      </c>
      <c r="O299" s="293" t="s">
        <v>214</v>
      </c>
      <c r="P299" s="287"/>
      <c r="Q299" s="295" t="s">
        <v>215</v>
      </c>
      <c r="R299" s="295" t="s">
        <v>216</v>
      </c>
      <c r="S299" s="304">
        <f>IF(COUNTIF(J299:M301,"CUMPLE")&gt;=1,(G299*I299),0)* (IF(N299="PRESENTÓ CERTIFICADO",1,0))* (IF(O299="ACORDE A ITEM 5.2.1 (T.R.)",1,0) )* ( IF(OR(Q299="SIN OBSERVACIÓN", Q299="REQUERIMIENTOS SUBSANADOS"),1,0)) *(IF(OR(R299="NINGUNO", R299="CUMPLEN CON LO SOLICITADO"),1,0))</f>
        <v>17012.060000000001</v>
      </c>
      <c r="T299" s="395" t="s">
        <v>217</v>
      </c>
      <c r="U299" s="100"/>
      <c r="V299" s="100"/>
      <c r="W299" s="71"/>
      <c r="X299" s="71"/>
      <c r="Y299" s="71"/>
      <c r="Z299" s="71"/>
      <c r="AA299" s="71"/>
      <c r="AB299" s="71"/>
      <c r="AC299" s="71"/>
      <c r="AD299" s="100"/>
      <c r="AE299" s="100"/>
      <c r="AF299" s="100"/>
      <c r="AG299" s="100"/>
      <c r="AH299" s="101"/>
      <c r="AI299" s="100"/>
    </row>
    <row r="300" spans="1:35" ht="24.75" customHeight="1" x14ac:dyDescent="0.25">
      <c r="A300" s="98"/>
      <c r="B300" s="285"/>
      <c r="C300" s="285"/>
      <c r="D300" s="285"/>
      <c r="E300" s="285"/>
      <c r="F300" s="285"/>
      <c r="G300" s="285"/>
      <c r="H300" s="285"/>
      <c r="I300" s="285"/>
      <c r="J300" s="99" t="s">
        <v>163</v>
      </c>
      <c r="K300" s="3">
        <v>721029</v>
      </c>
      <c r="L300" s="99" t="s">
        <v>162</v>
      </c>
      <c r="M300" s="3">
        <v>261216</v>
      </c>
      <c r="N300" s="285"/>
      <c r="O300" s="285"/>
      <c r="P300" s="285"/>
      <c r="Q300" s="285"/>
      <c r="R300" s="285"/>
      <c r="S300" s="285"/>
      <c r="T300" s="285"/>
      <c r="U300" s="100"/>
      <c r="V300" s="100"/>
      <c r="W300" s="71"/>
      <c r="X300" s="71"/>
      <c r="Y300" s="71"/>
      <c r="Z300" s="71"/>
      <c r="AA300" s="71"/>
      <c r="AB300" s="71"/>
      <c r="AC300" s="71"/>
      <c r="AD300" s="100"/>
      <c r="AE300" s="100"/>
      <c r="AF300" s="100"/>
      <c r="AG300" s="100"/>
      <c r="AH300" s="101"/>
      <c r="AI300" s="100"/>
    </row>
    <row r="301" spans="1:35" ht="24.75" customHeight="1" x14ac:dyDescent="0.2">
      <c r="A301" s="98"/>
      <c r="B301" s="286"/>
      <c r="C301" s="286"/>
      <c r="D301" s="286"/>
      <c r="E301" s="286"/>
      <c r="F301" s="286"/>
      <c r="G301" s="286"/>
      <c r="H301" s="286"/>
      <c r="I301" s="286"/>
      <c r="J301" s="99" t="s">
        <v>162</v>
      </c>
      <c r="K301" s="3">
        <v>721033</v>
      </c>
      <c r="L301" s="99"/>
      <c r="M301" s="3"/>
      <c r="N301" s="286"/>
      <c r="O301" s="286"/>
      <c r="P301" s="286"/>
      <c r="Q301" s="286"/>
      <c r="R301" s="286"/>
      <c r="S301" s="286"/>
      <c r="T301" s="285"/>
      <c r="U301" s="100"/>
      <c r="V301" s="100"/>
      <c r="W301" s="71"/>
      <c r="X301" s="71"/>
      <c r="Y301" s="71"/>
      <c r="Z301" s="71"/>
      <c r="AA301" s="71"/>
      <c r="AB301" s="71"/>
      <c r="AC301" s="71"/>
      <c r="AD301" s="100"/>
      <c r="AE301" s="100"/>
      <c r="AF301" s="100"/>
      <c r="AG301" s="100"/>
      <c r="AH301" s="100"/>
      <c r="AI301" s="100"/>
    </row>
    <row r="302" spans="1:35" ht="24.75" customHeight="1" x14ac:dyDescent="0.2">
      <c r="A302" s="98"/>
      <c r="B302" s="297">
        <v>2</v>
      </c>
      <c r="C302" s="298">
        <v>103</v>
      </c>
      <c r="D302" s="298">
        <v>288</v>
      </c>
      <c r="E302" s="298">
        <v>103.2017</v>
      </c>
      <c r="F302" s="298" t="s">
        <v>223</v>
      </c>
      <c r="G302" s="299">
        <v>92.54</v>
      </c>
      <c r="H302" s="300" t="s">
        <v>171</v>
      </c>
      <c r="I302" s="296">
        <v>0.15</v>
      </c>
      <c r="J302" s="99" t="s">
        <v>162</v>
      </c>
      <c r="K302" s="3">
        <v>721015</v>
      </c>
      <c r="L302" s="99" t="s">
        <v>162</v>
      </c>
      <c r="M302" s="3">
        <v>721214</v>
      </c>
      <c r="N302" s="293" t="s">
        <v>213</v>
      </c>
      <c r="O302" s="293" t="s">
        <v>214</v>
      </c>
      <c r="P302" s="294"/>
      <c r="Q302" s="301" t="s">
        <v>215</v>
      </c>
      <c r="R302" s="301" t="s">
        <v>216</v>
      </c>
      <c r="S302" s="304">
        <f>IF(COUNTIF(J302:M304,"CUMPLE")&gt;=1,(G302*I302),0)* (IF(N302="PRESENTÓ CERTIFICADO",1,0))* (IF(O302="ACORDE A ITEM 5.2.1 (T.R.)",1,0) )* ( IF(OR(Q302="SIN OBSERVACIÓN", Q302="REQUERIMIENTOS SUBSANADOS"),1,0)) *(IF(OR(R302="NINGUNO", R302="CUMPLEN CON LO SOLICITADO"),1,0))</f>
        <v>13.881</v>
      </c>
      <c r="T302" s="285"/>
      <c r="U302" s="100"/>
      <c r="V302" s="100"/>
      <c r="W302" s="71"/>
      <c r="X302" s="71"/>
      <c r="Y302" s="71"/>
      <c r="Z302" s="71"/>
      <c r="AA302" s="71"/>
      <c r="AB302" s="71"/>
      <c r="AC302" s="71"/>
      <c r="AD302" s="100"/>
      <c r="AE302" s="100"/>
      <c r="AF302" s="100"/>
      <c r="AG302" s="100"/>
      <c r="AH302" s="100"/>
      <c r="AI302" s="100"/>
    </row>
    <row r="303" spans="1:35" ht="24.75" customHeight="1" x14ac:dyDescent="0.2">
      <c r="A303" s="98"/>
      <c r="B303" s="285"/>
      <c r="C303" s="285"/>
      <c r="D303" s="285"/>
      <c r="E303" s="285"/>
      <c r="F303" s="285"/>
      <c r="G303" s="285"/>
      <c r="H303" s="285"/>
      <c r="I303" s="285"/>
      <c r="J303" s="99" t="s">
        <v>162</v>
      </c>
      <c r="K303" s="3">
        <v>721029</v>
      </c>
      <c r="L303" s="99" t="s">
        <v>162</v>
      </c>
      <c r="M303" s="3">
        <v>261216</v>
      </c>
      <c r="N303" s="285"/>
      <c r="O303" s="285"/>
      <c r="P303" s="285"/>
      <c r="Q303" s="285"/>
      <c r="R303" s="285"/>
      <c r="S303" s="285"/>
      <c r="T303" s="285"/>
      <c r="U303" s="100"/>
      <c r="V303" s="100"/>
      <c r="W303" s="71"/>
      <c r="X303" s="71"/>
      <c r="Y303" s="71"/>
      <c r="Z303" s="71"/>
      <c r="AA303" s="71"/>
      <c r="AB303" s="71"/>
      <c r="AC303" s="71"/>
      <c r="AD303" s="100"/>
      <c r="AE303" s="100"/>
      <c r="AF303" s="100"/>
      <c r="AG303" s="100"/>
      <c r="AH303" s="100"/>
      <c r="AI303" s="100"/>
    </row>
    <row r="304" spans="1:35" ht="24.75" customHeight="1" x14ac:dyDescent="0.2">
      <c r="A304" s="98"/>
      <c r="B304" s="286"/>
      <c r="C304" s="286"/>
      <c r="D304" s="286"/>
      <c r="E304" s="286"/>
      <c r="F304" s="286"/>
      <c r="G304" s="286"/>
      <c r="H304" s="286"/>
      <c r="I304" s="286"/>
      <c r="J304" s="99" t="s">
        <v>162</v>
      </c>
      <c r="K304" s="3">
        <v>721033</v>
      </c>
      <c r="L304" s="99"/>
      <c r="M304" s="3"/>
      <c r="N304" s="286"/>
      <c r="O304" s="286"/>
      <c r="P304" s="286"/>
      <c r="Q304" s="286"/>
      <c r="R304" s="286"/>
      <c r="S304" s="286"/>
      <c r="T304" s="285"/>
      <c r="U304" s="100"/>
      <c r="V304" s="100"/>
      <c r="W304" s="71"/>
      <c r="X304" s="71"/>
      <c r="Y304" s="71"/>
      <c r="Z304" s="71"/>
      <c r="AA304" s="100"/>
      <c r="AB304" s="100"/>
      <c r="AC304" s="100"/>
      <c r="AD304" s="100"/>
      <c r="AE304" s="100"/>
      <c r="AF304" s="100"/>
      <c r="AG304" s="100"/>
      <c r="AH304" s="100"/>
      <c r="AI304" s="100"/>
    </row>
    <row r="305" spans="1:35" ht="24.75" customHeight="1" x14ac:dyDescent="0.2">
      <c r="A305" s="98"/>
      <c r="B305" s="297">
        <v>3</v>
      </c>
      <c r="C305" s="287"/>
      <c r="D305" s="287"/>
      <c r="E305" s="287"/>
      <c r="F305" s="287"/>
      <c r="G305" s="303"/>
      <c r="H305" s="300"/>
      <c r="I305" s="302"/>
      <c r="J305" s="99"/>
      <c r="K305" s="3">
        <v>721015</v>
      </c>
      <c r="L305" s="99"/>
      <c r="M305" s="3">
        <v>721214</v>
      </c>
      <c r="N305" s="293"/>
      <c r="O305" s="293"/>
      <c r="P305" s="287"/>
      <c r="Q305" s="295"/>
      <c r="R305" s="295"/>
      <c r="S305" s="304">
        <f>IF(COUNTIF(J305:M307,"CUMPLE")&gt;=1,(G305*I305),0)* (IF(N305="PRESENTÓ CERTIFICADO",1,0))* (IF(O305="ACORDE A ITEM 5.2.1 (T.R.)",1,0) )* ( IF(OR(Q305="SIN OBSERVACIÓN", Q305="REQUERIMIENTOS SUBSANADOS"),1,0)) *(IF(OR(R305="NINGUNO", R305="CUMPLEN CON LO SOLICITADO"),1,0))</f>
        <v>0</v>
      </c>
      <c r="T305" s="285"/>
      <c r="U305" s="100"/>
      <c r="V305" s="100"/>
      <c r="W305" s="71"/>
      <c r="X305" s="71"/>
      <c r="Y305" s="71"/>
      <c r="Z305" s="71"/>
      <c r="AA305" s="87"/>
      <c r="AB305" s="87"/>
      <c r="AC305" s="87"/>
      <c r="AD305" s="87"/>
      <c r="AE305" s="87"/>
      <c r="AF305" s="87"/>
      <c r="AG305" s="87"/>
      <c r="AH305" s="100"/>
      <c r="AI305" s="100"/>
    </row>
    <row r="306" spans="1:35" ht="24.75" customHeight="1" x14ac:dyDescent="0.2">
      <c r="A306" s="98"/>
      <c r="B306" s="285"/>
      <c r="C306" s="285"/>
      <c r="D306" s="285"/>
      <c r="E306" s="285"/>
      <c r="F306" s="285"/>
      <c r="G306" s="285"/>
      <c r="H306" s="285"/>
      <c r="I306" s="285"/>
      <c r="J306" s="99"/>
      <c r="K306" s="3">
        <v>721029</v>
      </c>
      <c r="L306" s="99"/>
      <c r="M306" s="3">
        <v>261216</v>
      </c>
      <c r="N306" s="285"/>
      <c r="O306" s="285"/>
      <c r="P306" s="285"/>
      <c r="Q306" s="285"/>
      <c r="R306" s="285"/>
      <c r="S306" s="285"/>
      <c r="T306" s="285"/>
      <c r="U306" s="100"/>
      <c r="V306" s="100"/>
      <c r="W306" s="71"/>
      <c r="X306" s="71"/>
      <c r="Y306" s="71"/>
      <c r="Z306" s="71"/>
      <c r="AA306" s="100"/>
      <c r="AB306" s="100"/>
      <c r="AC306" s="100"/>
      <c r="AD306" s="100"/>
      <c r="AE306" s="100"/>
      <c r="AF306" s="100"/>
      <c r="AG306" s="100"/>
      <c r="AH306" s="100"/>
      <c r="AI306" s="100"/>
    </row>
    <row r="307" spans="1:35" ht="24.75" customHeight="1" x14ac:dyDescent="0.2">
      <c r="A307" s="98"/>
      <c r="B307" s="286"/>
      <c r="C307" s="286"/>
      <c r="D307" s="286"/>
      <c r="E307" s="286"/>
      <c r="F307" s="286"/>
      <c r="G307" s="286"/>
      <c r="H307" s="286"/>
      <c r="I307" s="286"/>
      <c r="J307" s="99"/>
      <c r="K307" s="3">
        <v>721033</v>
      </c>
      <c r="L307" s="99"/>
      <c r="M307" s="3"/>
      <c r="N307" s="286"/>
      <c r="O307" s="286"/>
      <c r="P307" s="286"/>
      <c r="Q307" s="286"/>
      <c r="R307" s="286"/>
      <c r="S307" s="286"/>
      <c r="T307" s="285"/>
      <c r="U307" s="100"/>
      <c r="V307" s="100"/>
      <c r="W307" s="71"/>
      <c r="X307" s="71"/>
      <c r="Y307" s="71"/>
      <c r="Z307" s="71"/>
      <c r="AA307" s="71"/>
      <c r="AB307" s="71"/>
      <c r="AC307" s="71"/>
      <c r="AD307" s="71"/>
      <c r="AE307" s="71"/>
      <c r="AF307" s="71"/>
      <c r="AG307" s="71"/>
      <c r="AH307" s="100"/>
      <c r="AI307" s="100"/>
    </row>
    <row r="308" spans="1:35" ht="24.75" customHeight="1" x14ac:dyDescent="0.2">
      <c r="A308" s="98"/>
      <c r="B308" s="297">
        <v>4</v>
      </c>
      <c r="C308" s="298"/>
      <c r="D308" s="298"/>
      <c r="E308" s="298"/>
      <c r="F308" s="298"/>
      <c r="G308" s="299"/>
      <c r="H308" s="300"/>
      <c r="I308" s="296"/>
      <c r="J308" s="99"/>
      <c r="K308" s="3">
        <v>721015</v>
      </c>
      <c r="L308" s="99"/>
      <c r="M308" s="3">
        <v>721214</v>
      </c>
      <c r="N308" s="293"/>
      <c r="O308" s="293"/>
      <c r="P308" s="294"/>
      <c r="Q308" s="301"/>
      <c r="R308" s="301"/>
      <c r="S308" s="304">
        <f>IF(COUNTIF(J308:M310,"CUMPLE")&gt;=1,(G308*I308),0)* (IF(N308="PRESENTÓ CERTIFICADO",1,0))* (IF(O308="ACORDE A ITEM 5.2.1 (T.R.)",1,0) )* ( IF(OR(Q308="SIN OBSERVACIÓN", Q308="REQUERIMIENTOS SUBSANADOS"),1,0)) *(IF(OR(R308="NINGUNO", R308="CUMPLEN CON LO SOLICITADO"),1,0))</f>
        <v>0</v>
      </c>
      <c r="T308" s="285"/>
      <c r="U308" s="100"/>
      <c r="V308" s="100"/>
      <c r="W308" s="71"/>
      <c r="X308" s="71"/>
      <c r="Y308" s="71"/>
      <c r="Z308" s="71"/>
      <c r="AA308" s="71"/>
      <c r="AB308" s="71"/>
      <c r="AC308" s="71"/>
      <c r="AD308" s="71"/>
      <c r="AE308" s="71"/>
      <c r="AF308" s="71"/>
      <c r="AG308" s="71"/>
      <c r="AH308" s="100"/>
      <c r="AI308" s="100"/>
    </row>
    <row r="309" spans="1:35" ht="24.75" customHeight="1" x14ac:dyDescent="0.2">
      <c r="A309" s="98"/>
      <c r="B309" s="285"/>
      <c r="C309" s="285"/>
      <c r="D309" s="285"/>
      <c r="E309" s="285"/>
      <c r="F309" s="285"/>
      <c r="G309" s="285"/>
      <c r="H309" s="285"/>
      <c r="I309" s="285"/>
      <c r="J309" s="99"/>
      <c r="K309" s="3">
        <v>721029</v>
      </c>
      <c r="L309" s="99"/>
      <c r="M309" s="3">
        <v>261216</v>
      </c>
      <c r="N309" s="285"/>
      <c r="O309" s="285"/>
      <c r="P309" s="285"/>
      <c r="Q309" s="285"/>
      <c r="R309" s="285"/>
      <c r="S309" s="285"/>
      <c r="T309" s="285"/>
      <c r="U309" s="100"/>
      <c r="V309" s="100"/>
      <c r="W309" s="71"/>
      <c r="X309" s="71"/>
      <c r="Y309" s="71"/>
      <c r="Z309" s="71"/>
      <c r="AA309" s="71"/>
      <c r="AB309" s="71"/>
      <c r="AC309" s="71"/>
      <c r="AD309" s="71"/>
      <c r="AE309" s="71"/>
      <c r="AF309" s="71"/>
      <c r="AG309" s="71"/>
      <c r="AH309" s="100"/>
      <c r="AI309" s="100"/>
    </row>
    <row r="310" spans="1:35" ht="24.75" customHeight="1" x14ac:dyDescent="0.25">
      <c r="A310" s="98"/>
      <c r="B310" s="286"/>
      <c r="C310" s="286"/>
      <c r="D310" s="286"/>
      <c r="E310" s="286"/>
      <c r="F310" s="286"/>
      <c r="G310" s="286"/>
      <c r="H310" s="286"/>
      <c r="I310" s="286"/>
      <c r="J310" s="99"/>
      <c r="K310" s="3">
        <v>721033</v>
      </c>
      <c r="L310" s="99"/>
      <c r="M310" s="3"/>
      <c r="N310" s="286"/>
      <c r="O310" s="286"/>
      <c r="P310" s="286"/>
      <c r="Q310" s="286"/>
      <c r="R310" s="286"/>
      <c r="S310" s="286"/>
      <c r="T310" s="285"/>
      <c r="U310" s="100"/>
      <c r="V310" s="100"/>
      <c r="W310" s="71"/>
      <c r="X310" s="71"/>
      <c r="Y310" s="71"/>
      <c r="Z310" s="71"/>
      <c r="AA310" s="71"/>
      <c r="AB310" s="71"/>
      <c r="AC310" s="71"/>
      <c r="AD310" s="101"/>
      <c r="AE310" s="101"/>
      <c r="AF310" s="101"/>
      <c r="AG310" s="101"/>
      <c r="AH310" s="100"/>
      <c r="AI310" s="100"/>
    </row>
    <row r="311" spans="1:35" ht="24.75" customHeight="1" x14ac:dyDescent="0.25">
      <c r="A311" s="98"/>
      <c r="B311" s="297">
        <v>5</v>
      </c>
      <c r="C311" s="287"/>
      <c r="D311" s="287"/>
      <c r="E311" s="287"/>
      <c r="F311" s="287"/>
      <c r="G311" s="303"/>
      <c r="H311" s="300"/>
      <c r="I311" s="302"/>
      <c r="J311" s="99"/>
      <c r="K311" s="3">
        <v>721015</v>
      </c>
      <c r="L311" s="99"/>
      <c r="M311" s="3">
        <v>721214</v>
      </c>
      <c r="N311" s="293"/>
      <c r="O311" s="293"/>
      <c r="P311" s="287"/>
      <c r="Q311" s="295"/>
      <c r="R311" s="295"/>
      <c r="S311" s="304">
        <f>IF(COUNTIF(J311:M313,"CUMPLE")&gt;=1,(G311*I311),0)* (IF(N311="PRESENTÓ CERTIFICADO",1,0))* (IF(O311="ACORDE A ITEM 5.2.1 (T.R.)",1,0) )* ( IF(OR(Q311="SIN OBSERVACIÓN", Q311="REQUERIMIENTOS SUBSANADOS"),1,0)) *(IF(OR(R311="NINGUNO", R311="CUMPLEN CON LO SOLICITADO"),1,0))</f>
        <v>0</v>
      </c>
      <c r="T311" s="285"/>
      <c r="U311" s="100"/>
      <c r="V311" s="100"/>
      <c r="W311" s="71"/>
      <c r="X311" s="71"/>
      <c r="Y311" s="71"/>
      <c r="Z311" s="71"/>
      <c r="AA311" s="71"/>
      <c r="AB311" s="71"/>
      <c r="AC311" s="71"/>
      <c r="AD311" s="101"/>
      <c r="AE311" s="101"/>
      <c r="AF311" s="101"/>
      <c r="AG311" s="101"/>
      <c r="AH311" s="100"/>
      <c r="AI311" s="100"/>
    </row>
    <row r="312" spans="1:35" ht="24.75" customHeight="1" x14ac:dyDescent="0.2">
      <c r="A312" s="98"/>
      <c r="B312" s="285"/>
      <c r="C312" s="285"/>
      <c r="D312" s="285"/>
      <c r="E312" s="285"/>
      <c r="F312" s="285"/>
      <c r="G312" s="285"/>
      <c r="H312" s="285"/>
      <c r="I312" s="285"/>
      <c r="J312" s="99"/>
      <c r="K312" s="3">
        <v>721029</v>
      </c>
      <c r="L312" s="99"/>
      <c r="M312" s="3">
        <v>261216</v>
      </c>
      <c r="N312" s="285"/>
      <c r="O312" s="285"/>
      <c r="P312" s="285"/>
      <c r="Q312" s="285"/>
      <c r="R312" s="285"/>
      <c r="S312" s="285"/>
      <c r="T312" s="285"/>
      <c r="U312" s="100"/>
      <c r="V312" s="100"/>
      <c r="W312" s="71"/>
      <c r="X312" s="71"/>
      <c r="Y312" s="71"/>
      <c r="Z312" s="71"/>
      <c r="AA312" s="71"/>
      <c r="AB312" s="71"/>
      <c r="AC312" s="71"/>
      <c r="AD312" s="100"/>
      <c r="AE312" s="100"/>
      <c r="AF312" s="100"/>
      <c r="AG312" s="100"/>
      <c r="AH312" s="100"/>
      <c r="AI312" s="100"/>
    </row>
    <row r="313" spans="1:35" ht="24.75" customHeight="1" x14ac:dyDescent="0.2">
      <c r="A313" s="98"/>
      <c r="B313" s="286"/>
      <c r="C313" s="286"/>
      <c r="D313" s="286"/>
      <c r="E313" s="286"/>
      <c r="F313" s="286"/>
      <c r="G313" s="286"/>
      <c r="H313" s="286"/>
      <c r="I313" s="286"/>
      <c r="J313" s="99"/>
      <c r="K313" s="3">
        <v>721033</v>
      </c>
      <c r="L313" s="99"/>
      <c r="M313" s="3"/>
      <c r="N313" s="286"/>
      <c r="O313" s="286"/>
      <c r="P313" s="286"/>
      <c r="Q313" s="286"/>
      <c r="R313" s="286"/>
      <c r="S313" s="286"/>
      <c r="T313" s="286"/>
      <c r="U313" s="100"/>
      <c r="V313" s="100"/>
      <c r="W313" s="71"/>
      <c r="X313" s="71"/>
      <c r="Y313" s="71"/>
      <c r="Z313" s="71"/>
      <c r="AA313" s="71"/>
      <c r="AB313" s="71"/>
      <c r="AC313" s="71"/>
      <c r="AD313" s="100"/>
      <c r="AE313" s="100"/>
      <c r="AF313" s="100"/>
      <c r="AG313" s="100"/>
      <c r="AH313" s="100"/>
      <c r="AI313" s="100"/>
    </row>
    <row r="314" spans="1:35" ht="24.75" customHeight="1" x14ac:dyDescent="0.2">
      <c r="A314" s="87"/>
      <c r="B314" s="314" t="str">
        <f>IF(S315=" "," ",IF(S315&gt;=$H$6,"CUMPLE CON LA EXPERIENCIA REQUERIDA","NO CUMPLE CON LA EXPERIENCIA REQUERIDA"))</f>
        <v>CUMPLE CON LA EXPERIENCIA REQUERIDA</v>
      </c>
      <c r="C314" s="315"/>
      <c r="D314" s="315"/>
      <c r="E314" s="315"/>
      <c r="F314" s="315"/>
      <c r="G314" s="315"/>
      <c r="H314" s="315"/>
      <c r="I314" s="315"/>
      <c r="J314" s="315"/>
      <c r="K314" s="315"/>
      <c r="L314" s="315"/>
      <c r="M314" s="315"/>
      <c r="N314" s="315"/>
      <c r="O314" s="316"/>
      <c r="P314" s="309" t="s">
        <v>155</v>
      </c>
      <c r="Q314" s="291"/>
      <c r="R314" s="103"/>
      <c r="S314" s="104">
        <f>IF(T299="SI",SUM(S299:S313),0)</f>
        <v>17025.941000000003</v>
      </c>
      <c r="T314" s="308" t="str">
        <f>IF(S315=" "," ",IF(S315&gt;=$H$6,"CUMPLE","NO CUMPLE"))</f>
        <v>CUMPLE</v>
      </c>
      <c r="U314" s="87"/>
      <c r="V314" s="87"/>
      <c r="W314" s="71"/>
      <c r="X314" s="71"/>
      <c r="Y314" s="71"/>
      <c r="Z314" s="71"/>
      <c r="AA314" s="71"/>
      <c r="AB314" s="71"/>
      <c r="AC314" s="71"/>
      <c r="AD314" s="100"/>
      <c r="AE314" s="100"/>
      <c r="AF314" s="100"/>
      <c r="AG314" s="100"/>
      <c r="AH314" s="100"/>
      <c r="AI314" s="87"/>
    </row>
    <row r="315" spans="1:35" ht="24.75" customHeight="1" x14ac:dyDescent="0.2">
      <c r="A315" s="100"/>
      <c r="B315" s="317"/>
      <c r="C315" s="318"/>
      <c r="D315" s="318"/>
      <c r="E315" s="318"/>
      <c r="F315" s="318"/>
      <c r="G315" s="318"/>
      <c r="H315" s="318"/>
      <c r="I315" s="318"/>
      <c r="J315" s="318"/>
      <c r="K315" s="318"/>
      <c r="L315" s="318"/>
      <c r="M315" s="318"/>
      <c r="N315" s="318"/>
      <c r="O315" s="319"/>
      <c r="P315" s="309" t="s">
        <v>156</v>
      </c>
      <c r="Q315" s="291"/>
      <c r="R315" s="103"/>
      <c r="S315" s="105">
        <f>IFERROR((S314/$P$6)," ")</f>
        <v>80.691663507109013</v>
      </c>
      <c r="T315" s="286"/>
      <c r="U315" s="100"/>
      <c r="V315" s="100"/>
      <c r="W315" s="71"/>
      <c r="X315" s="71"/>
      <c r="Y315" s="71"/>
      <c r="Z315" s="71"/>
      <c r="AA315" s="71"/>
      <c r="AB315" s="71"/>
      <c r="AC315" s="71"/>
      <c r="AD315" s="100"/>
      <c r="AE315" s="100"/>
      <c r="AF315" s="100"/>
      <c r="AG315" s="100"/>
      <c r="AH315" s="100"/>
      <c r="AI315" s="100"/>
    </row>
    <row r="316" spans="1:35" ht="30" customHeight="1" x14ac:dyDescent="0.2">
      <c r="A316" s="71"/>
      <c r="B316" s="71"/>
      <c r="C316" s="71"/>
      <c r="D316" s="71"/>
      <c r="E316" s="83"/>
      <c r="F316" s="84"/>
      <c r="G316" s="84"/>
      <c r="H316" s="71"/>
      <c r="I316" s="71"/>
      <c r="J316" s="71"/>
      <c r="K316" s="71"/>
      <c r="L316" s="71"/>
      <c r="M316" s="71"/>
      <c r="N316" s="71"/>
      <c r="O316" s="71"/>
      <c r="P316" s="71"/>
      <c r="Q316" s="71"/>
      <c r="R316" s="71"/>
      <c r="S316" s="71"/>
      <c r="T316" s="71"/>
      <c r="U316" s="71"/>
      <c r="V316" s="71"/>
      <c r="W316" s="71"/>
      <c r="X316" s="71"/>
      <c r="Y316" s="71"/>
      <c r="Z316" s="71"/>
      <c r="AA316" s="71"/>
      <c r="AB316" s="71"/>
      <c r="AC316" s="71"/>
      <c r="AD316" s="100"/>
      <c r="AE316" s="100"/>
      <c r="AF316" s="100"/>
      <c r="AG316" s="100"/>
      <c r="AH316" s="87"/>
      <c r="AI316" s="71"/>
    </row>
    <row r="317" spans="1:35" ht="30" customHeight="1" x14ac:dyDescent="0.2">
      <c r="A317" s="71"/>
      <c r="B317" s="71"/>
      <c r="C317" s="71"/>
      <c r="D317" s="71"/>
      <c r="E317" s="83"/>
      <c r="F317" s="84"/>
      <c r="G317" s="84"/>
      <c r="H317" s="71"/>
      <c r="I317" s="71"/>
      <c r="J317" s="71"/>
      <c r="K317" s="71"/>
      <c r="L317" s="71"/>
      <c r="M317" s="71"/>
      <c r="N317" s="71"/>
      <c r="O317" s="71"/>
      <c r="P317" s="71"/>
      <c r="Q317" s="71"/>
      <c r="R317" s="71"/>
      <c r="S317" s="71"/>
      <c r="T317" s="71"/>
      <c r="U317" s="71"/>
      <c r="V317" s="71"/>
      <c r="W317" s="71"/>
      <c r="X317" s="71"/>
      <c r="Y317" s="71"/>
      <c r="Z317" s="71"/>
      <c r="AA317" s="71"/>
      <c r="AB317" s="71"/>
      <c r="AC317" s="71"/>
      <c r="AD317" s="100"/>
      <c r="AE317" s="100"/>
      <c r="AF317" s="100"/>
      <c r="AG317" s="100"/>
      <c r="AH317" s="100"/>
      <c r="AI317" s="71"/>
    </row>
    <row r="318" spans="1:35" ht="36" customHeight="1" x14ac:dyDescent="0.2">
      <c r="A318" s="71"/>
      <c r="B318" s="85">
        <v>15</v>
      </c>
      <c r="C318" s="310" t="s">
        <v>157</v>
      </c>
      <c r="D318" s="290"/>
      <c r="E318" s="291"/>
      <c r="F318" s="311" t="str">
        <f>IFERROR(VLOOKUP(B318,LISTA_OFERENTES,2,FALSE)," ")</f>
        <v>INGENEC S.A.S.</v>
      </c>
      <c r="G318" s="290"/>
      <c r="H318" s="290"/>
      <c r="I318" s="290"/>
      <c r="J318" s="290"/>
      <c r="K318" s="290"/>
      <c r="L318" s="290"/>
      <c r="M318" s="290"/>
      <c r="N318" s="290"/>
      <c r="O318" s="291"/>
      <c r="P318" s="312" t="s">
        <v>135</v>
      </c>
      <c r="Q318" s="290"/>
      <c r="R318" s="291"/>
      <c r="S318" s="86">
        <f>5-(INT(COUNTBLANK(C321:C335))-10)</f>
        <v>3</v>
      </c>
      <c r="T318" s="87"/>
      <c r="U318" s="71"/>
      <c r="V318" s="71"/>
      <c r="W318" s="71"/>
      <c r="X318" s="71"/>
      <c r="Y318" s="71"/>
      <c r="Z318" s="71"/>
      <c r="AA318" s="71"/>
      <c r="AB318" s="71"/>
      <c r="AC318" s="71"/>
      <c r="AD318" s="100"/>
      <c r="AE318" s="100"/>
      <c r="AF318" s="100"/>
      <c r="AG318" s="100"/>
      <c r="AH318" s="71"/>
      <c r="AI318" s="71"/>
    </row>
    <row r="319" spans="1:35" ht="36.75" customHeight="1" x14ac:dyDescent="0.25">
      <c r="A319" s="101"/>
      <c r="B319" s="313" t="s">
        <v>136</v>
      </c>
      <c r="C319" s="288" t="s">
        <v>137</v>
      </c>
      <c r="D319" s="288" t="s">
        <v>138</v>
      </c>
      <c r="E319" s="288" t="s">
        <v>139</v>
      </c>
      <c r="F319" s="288" t="s">
        <v>140</v>
      </c>
      <c r="G319" s="288" t="s">
        <v>141</v>
      </c>
      <c r="H319" s="288" t="s">
        <v>142</v>
      </c>
      <c r="I319" s="288" t="s">
        <v>143</v>
      </c>
      <c r="J319" s="289" t="s">
        <v>144</v>
      </c>
      <c r="K319" s="290"/>
      <c r="L319" s="290"/>
      <c r="M319" s="291"/>
      <c r="N319" s="288" t="s">
        <v>145</v>
      </c>
      <c r="O319" s="288" t="s">
        <v>146</v>
      </c>
      <c r="P319" s="106" t="s">
        <v>147</v>
      </c>
      <c r="Q319" s="106"/>
      <c r="R319" s="288" t="s">
        <v>148</v>
      </c>
      <c r="S319" s="288" t="s">
        <v>149</v>
      </c>
      <c r="T319" s="288" t="str">
        <f>T11</f>
        <v>CUMPLE CON EL REQUERIMIENTO OBLIGATORIO DE MÍNIMO UNO (1) DE LOS CINCO CONTRATOS SEA DE MANTENIMIENTO Y ESTE CLASIFICADO
EN EL CÓDIGO 721033</v>
      </c>
      <c r="U319" s="107"/>
      <c r="V319" s="107"/>
      <c r="W319" s="71"/>
      <c r="X319" s="71"/>
      <c r="Y319" s="71"/>
      <c r="Z319" s="71"/>
      <c r="AA319" s="71"/>
      <c r="AB319" s="71"/>
      <c r="AC319" s="71"/>
      <c r="AD319" s="100"/>
      <c r="AE319" s="100"/>
      <c r="AF319" s="100"/>
      <c r="AG319" s="100"/>
      <c r="AH319" s="71"/>
      <c r="AI319" s="101"/>
    </row>
    <row r="320" spans="1:35" ht="90.75" customHeight="1" x14ac:dyDescent="0.25">
      <c r="A320" s="101"/>
      <c r="B320" s="286"/>
      <c r="C320" s="286"/>
      <c r="D320" s="286"/>
      <c r="E320" s="286"/>
      <c r="F320" s="286"/>
      <c r="G320" s="286"/>
      <c r="H320" s="286"/>
      <c r="I320" s="286"/>
      <c r="J320" s="292" t="s">
        <v>158</v>
      </c>
      <c r="K320" s="290"/>
      <c r="L320" s="290"/>
      <c r="M320" s="291"/>
      <c r="N320" s="286"/>
      <c r="O320" s="286"/>
      <c r="P320" s="91" t="s">
        <v>37</v>
      </c>
      <c r="Q320" s="91" t="s">
        <v>152</v>
      </c>
      <c r="R320" s="286"/>
      <c r="S320" s="286"/>
      <c r="T320" s="286"/>
      <c r="U320" s="107"/>
      <c r="V320" s="107"/>
      <c r="W320" s="71"/>
      <c r="X320" s="71"/>
      <c r="Y320" s="71"/>
      <c r="Z320" s="71"/>
      <c r="AA320" s="71"/>
      <c r="AB320" s="71"/>
      <c r="AC320" s="71"/>
      <c r="AD320" s="100"/>
      <c r="AE320" s="100"/>
      <c r="AF320" s="100"/>
      <c r="AG320" s="100"/>
      <c r="AH320" s="71"/>
      <c r="AI320" s="101"/>
    </row>
    <row r="321" spans="1:35" ht="24.75" customHeight="1" x14ac:dyDescent="0.25">
      <c r="A321" s="98"/>
      <c r="B321" s="297">
        <v>1</v>
      </c>
      <c r="C321" s="287">
        <v>31</v>
      </c>
      <c r="D321" s="287">
        <v>20</v>
      </c>
      <c r="E321" s="287" t="s">
        <v>224</v>
      </c>
      <c r="F321" s="287" t="s">
        <v>225</v>
      </c>
      <c r="G321" s="303">
        <v>114.6</v>
      </c>
      <c r="H321" s="300" t="s">
        <v>161</v>
      </c>
      <c r="I321" s="302">
        <v>1</v>
      </c>
      <c r="J321" s="99" t="s">
        <v>162</v>
      </c>
      <c r="K321" s="3">
        <v>721015</v>
      </c>
      <c r="L321" s="99" t="s">
        <v>162</v>
      </c>
      <c r="M321" s="3">
        <v>721214</v>
      </c>
      <c r="N321" s="293" t="s">
        <v>213</v>
      </c>
      <c r="O321" s="293" t="s">
        <v>214</v>
      </c>
      <c r="P321" s="287"/>
      <c r="Q321" s="295" t="s">
        <v>215</v>
      </c>
      <c r="R321" s="295" t="s">
        <v>216</v>
      </c>
      <c r="S321" s="304">
        <f>IF(COUNTIF(J321:M323,"CUMPLE")&gt;=1,(G321*I321),0)* (IF(N321="PRESENTÓ CERTIFICADO",1,0))* (IF(O321="ACORDE A ITEM 5.2.1 (T.R.)",1,0) )* ( IF(OR(Q321="SIN OBSERVACIÓN", Q321="REQUERIMIENTOS SUBSANADOS"),1,0)) *(IF(OR(R321="NINGUNO", R321="CUMPLEN CON LO SOLICITADO"),1,0))</f>
        <v>114.6</v>
      </c>
      <c r="T321" s="395" t="s">
        <v>217</v>
      </c>
      <c r="U321" s="100"/>
      <c r="V321" s="100"/>
      <c r="W321" s="71"/>
      <c r="X321" s="71"/>
      <c r="Y321" s="71"/>
      <c r="Z321" s="71"/>
      <c r="AA321" s="71"/>
      <c r="AB321" s="71"/>
      <c r="AC321" s="71"/>
      <c r="AD321" s="100"/>
      <c r="AE321" s="100"/>
      <c r="AF321" s="100"/>
      <c r="AG321" s="100"/>
      <c r="AH321" s="101"/>
      <c r="AI321" s="100"/>
    </row>
    <row r="322" spans="1:35" ht="24.75" customHeight="1" x14ac:dyDescent="0.25">
      <c r="A322" s="98"/>
      <c r="B322" s="285"/>
      <c r="C322" s="285"/>
      <c r="D322" s="285"/>
      <c r="E322" s="285"/>
      <c r="F322" s="285"/>
      <c r="G322" s="285"/>
      <c r="H322" s="285"/>
      <c r="I322" s="285"/>
      <c r="J322" s="99" t="s">
        <v>162</v>
      </c>
      <c r="K322" s="3">
        <v>721029</v>
      </c>
      <c r="L322" s="99" t="s">
        <v>163</v>
      </c>
      <c r="M322" s="3">
        <v>261216</v>
      </c>
      <c r="N322" s="285"/>
      <c r="O322" s="285"/>
      <c r="P322" s="285"/>
      <c r="Q322" s="285"/>
      <c r="R322" s="285"/>
      <c r="S322" s="285"/>
      <c r="T322" s="285"/>
      <c r="U322" s="100"/>
      <c r="V322" s="100"/>
      <c r="W322" s="71"/>
      <c r="X322" s="71"/>
      <c r="Y322" s="71"/>
      <c r="Z322" s="71"/>
      <c r="AA322" s="71"/>
      <c r="AB322" s="71"/>
      <c r="AC322" s="71"/>
      <c r="AD322" s="100"/>
      <c r="AE322" s="100"/>
      <c r="AF322" s="100"/>
      <c r="AG322" s="100"/>
      <c r="AH322" s="101"/>
      <c r="AI322" s="100"/>
    </row>
    <row r="323" spans="1:35" ht="24.75" customHeight="1" x14ac:dyDescent="0.2">
      <c r="A323" s="98"/>
      <c r="B323" s="286"/>
      <c r="C323" s="286"/>
      <c r="D323" s="286"/>
      <c r="E323" s="286"/>
      <c r="F323" s="286"/>
      <c r="G323" s="286"/>
      <c r="H323" s="286"/>
      <c r="I323" s="286"/>
      <c r="J323" s="99" t="s">
        <v>162</v>
      </c>
      <c r="K323" s="3">
        <v>721033</v>
      </c>
      <c r="L323" s="99"/>
      <c r="M323" s="3"/>
      <c r="N323" s="286"/>
      <c r="O323" s="286"/>
      <c r="P323" s="286"/>
      <c r="Q323" s="286"/>
      <c r="R323" s="286"/>
      <c r="S323" s="286"/>
      <c r="T323" s="285"/>
      <c r="U323" s="100"/>
      <c r="V323" s="100"/>
      <c r="W323" s="71"/>
      <c r="X323" s="71"/>
      <c r="Y323" s="71"/>
      <c r="Z323" s="71"/>
      <c r="AA323" s="71"/>
      <c r="AB323" s="71"/>
      <c r="AC323" s="71"/>
      <c r="AD323" s="100"/>
      <c r="AE323" s="100"/>
      <c r="AF323" s="100"/>
      <c r="AG323" s="100"/>
      <c r="AH323" s="100"/>
      <c r="AI323" s="100"/>
    </row>
    <row r="324" spans="1:35" ht="24.75" customHeight="1" x14ac:dyDescent="0.2">
      <c r="A324" s="98"/>
      <c r="B324" s="297">
        <v>2</v>
      </c>
      <c r="C324" s="298">
        <v>33</v>
      </c>
      <c r="D324" s="298">
        <v>23</v>
      </c>
      <c r="E324" s="287" t="s">
        <v>226</v>
      </c>
      <c r="F324" s="287" t="s">
        <v>225</v>
      </c>
      <c r="G324" s="299">
        <v>135.79</v>
      </c>
      <c r="H324" s="300" t="s">
        <v>161</v>
      </c>
      <c r="I324" s="302">
        <v>1</v>
      </c>
      <c r="J324" s="99" t="s">
        <v>162</v>
      </c>
      <c r="K324" s="3">
        <v>721015</v>
      </c>
      <c r="L324" s="99" t="s">
        <v>162</v>
      </c>
      <c r="M324" s="3">
        <v>721214</v>
      </c>
      <c r="N324" s="293" t="s">
        <v>213</v>
      </c>
      <c r="O324" s="293" t="s">
        <v>214</v>
      </c>
      <c r="P324" s="294"/>
      <c r="Q324" s="301" t="s">
        <v>215</v>
      </c>
      <c r="R324" s="301" t="s">
        <v>216</v>
      </c>
      <c r="S324" s="304">
        <f>IF(COUNTIF(J324:M326,"CUMPLE")&gt;=1,(G324*I324),0)* (IF(N324="PRESENTÓ CERTIFICADO",1,0))* (IF(O324="ACORDE A ITEM 5.2.1 (T.R.)",1,0) )* ( IF(OR(Q324="SIN OBSERVACIÓN", Q324="REQUERIMIENTOS SUBSANADOS"),1,0)) *(IF(OR(R324="NINGUNO", R324="CUMPLEN CON LO SOLICITADO"),1,0))</f>
        <v>135.79</v>
      </c>
      <c r="T324" s="285"/>
      <c r="U324" s="100"/>
      <c r="V324" s="100"/>
      <c r="W324" s="71"/>
      <c r="X324" s="71"/>
      <c r="Y324" s="71"/>
      <c r="Z324" s="71"/>
      <c r="AA324" s="71"/>
      <c r="AB324" s="71"/>
      <c r="AC324" s="71"/>
      <c r="AD324" s="100"/>
      <c r="AE324" s="100"/>
      <c r="AF324" s="100"/>
      <c r="AG324" s="100"/>
      <c r="AH324" s="100"/>
      <c r="AI324" s="100"/>
    </row>
    <row r="325" spans="1:35" ht="24.75" customHeight="1" x14ac:dyDescent="0.2">
      <c r="A325" s="98"/>
      <c r="B325" s="285"/>
      <c r="C325" s="285"/>
      <c r="D325" s="285"/>
      <c r="E325" s="285"/>
      <c r="F325" s="285"/>
      <c r="G325" s="285"/>
      <c r="H325" s="285"/>
      <c r="I325" s="285"/>
      <c r="J325" s="99" t="s">
        <v>162</v>
      </c>
      <c r="K325" s="3">
        <v>721029</v>
      </c>
      <c r="L325" s="99" t="s">
        <v>163</v>
      </c>
      <c r="M325" s="3">
        <v>261216</v>
      </c>
      <c r="N325" s="285"/>
      <c r="O325" s="285"/>
      <c r="P325" s="285"/>
      <c r="Q325" s="285"/>
      <c r="R325" s="285"/>
      <c r="S325" s="285"/>
      <c r="T325" s="285"/>
      <c r="U325" s="100"/>
      <c r="V325" s="100"/>
      <c r="W325" s="71"/>
      <c r="X325" s="71"/>
      <c r="Y325" s="71"/>
      <c r="Z325" s="71"/>
      <c r="AA325" s="71"/>
      <c r="AB325" s="71"/>
      <c r="AC325" s="71"/>
      <c r="AD325" s="100"/>
      <c r="AE325" s="100"/>
      <c r="AF325" s="100"/>
      <c r="AG325" s="100"/>
      <c r="AH325" s="100"/>
      <c r="AI325" s="100"/>
    </row>
    <row r="326" spans="1:35" ht="24.75" customHeight="1" x14ac:dyDescent="0.2">
      <c r="A326" s="98"/>
      <c r="B326" s="286"/>
      <c r="C326" s="286"/>
      <c r="D326" s="286"/>
      <c r="E326" s="286"/>
      <c r="F326" s="286"/>
      <c r="G326" s="286"/>
      <c r="H326" s="286"/>
      <c r="I326" s="286"/>
      <c r="J326" s="99" t="s">
        <v>162</v>
      </c>
      <c r="K326" s="3">
        <v>721033</v>
      </c>
      <c r="L326" s="99"/>
      <c r="M326" s="3"/>
      <c r="N326" s="286"/>
      <c r="O326" s="286"/>
      <c r="P326" s="286"/>
      <c r="Q326" s="286"/>
      <c r="R326" s="286"/>
      <c r="S326" s="286"/>
      <c r="T326" s="285"/>
      <c r="U326" s="100"/>
      <c r="V326" s="100"/>
      <c r="W326" s="71"/>
      <c r="X326" s="71"/>
      <c r="Y326" s="71"/>
      <c r="Z326" s="71"/>
      <c r="AA326" s="100"/>
      <c r="AB326" s="100"/>
      <c r="AC326" s="100"/>
      <c r="AD326" s="100"/>
      <c r="AE326" s="100"/>
      <c r="AF326" s="100"/>
      <c r="AG326" s="100"/>
      <c r="AH326" s="100"/>
      <c r="AI326" s="100"/>
    </row>
    <row r="327" spans="1:35" ht="24.75" customHeight="1" x14ac:dyDescent="0.2">
      <c r="A327" s="98"/>
      <c r="B327" s="297">
        <v>3</v>
      </c>
      <c r="C327" s="287">
        <v>37</v>
      </c>
      <c r="D327" s="287">
        <v>27</v>
      </c>
      <c r="E327" s="287"/>
      <c r="F327" s="287" t="s">
        <v>227</v>
      </c>
      <c r="G327" s="303">
        <v>180.43</v>
      </c>
      <c r="H327" s="300" t="s">
        <v>161</v>
      </c>
      <c r="I327" s="302">
        <v>1</v>
      </c>
      <c r="J327" s="99" t="s">
        <v>162</v>
      </c>
      <c r="K327" s="3">
        <v>721015</v>
      </c>
      <c r="L327" s="99" t="s">
        <v>163</v>
      </c>
      <c r="M327" s="3">
        <v>721214</v>
      </c>
      <c r="N327" s="293" t="s">
        <v>213</v>
      </c>
      <c r="O327" s="293" t="s">
        <v>214</v>
      </c>
      <c r="P327" s="287"/>
      <c r="Q327" s="295" t="s">
        <v>215</v>
      </c>
      <c r="R327" s="295" t="s">
        <v>216</v>
      </c>
      <c r="S327" s="304">
        <f>IF(COUNTIF(J327:M329,"CUMPLE")&gt;=1,(G327*I327),0)* (IF(N327="PRESENTÓ CERTIFICADO",1,0))* (IF(O327="ACORDE A ITEM 5.2.1 (T.R.)",1,0) )* ( IF(OR(Q327="SIN OBSERVACIÓN", Q327="REQUERIMIENTOS SUBSANADOS"),1,0)) *(IF(OR(R327="NINGUNO", R327="CUMPLEN CON LO SOLICITADO"),1,0))</f>
        <v>180.43</v>
      </c>
      <c r="T327" s="285"/>
      <c r="U327" s="100"/>
      <c r="V327" s="100"/>
      <c r="W327" s="71"/>
      <c r="X327" s="71"/>
      <c r="Y327" s="71"/>
      <c r="Z327" s="71"/>
      <c r="AA327" s="87"/>
      <c r="AB327" s="87"/>
      <c r="AC327" s="87"/>
      <c r="AD327" s="87"/>
      <c r="AE327" s="87"/>
      <c r="AF327" s="87"/>
      <c r="AG327" s="87"/>
      <c r="AH327" s="100"/>
      <c r="AI327" s="100"/>
    </row>
    <row r="328" spans="1:35" ht="24.75" customHeight="1" x14ac:dyDescent="0.2">
      <c r="A328" s="98"/>
      <c r="B328" s="285"/>
      <c r="C328" s="285"/>
      <c r="D328" s="285"/>
      <c r="E328" s="285"/>
      <c r="F328" s="285"/>
      <c r="G328" s="285"/>
      <c r="H328" s="285"/>
      <c r="I328" s="285"/>
      <c r="J328" s="99" t="s">
        <v>162</v>
      </c>
      <c r="K328" s="3">
        <v>721029</v>
      </c>
      <c r="L328" s="99" t="s">
        <v>162</v>
      </c>
      <c r="M328" s="3">
        <v>261216</v>
      </c>
      <c r="N328" s="285"/>
      <c r="O328" s="285"/>
      <c r="P328" s="285"/>
      <c r="Q328" s="285"/>
      <c r="R328" s="285"/>
      <c r="S328" s="285"/>
      <c r="T328" s="285"/>
      <c r="U328" s="100"/>
      <c r="V328" s="100"/>
      <c r="W328" s="71"/>
      <c r="X328" s="71"/>
      <c r="Y328" s="71"/>
      <c r="Z328" s="71"/>
      <c r="AA328" s="100"/>
      <c r="AB328" s="100"/>
      <c r="AC328" s="100"/>
      <c r="AD328" s="100"/>
      <c r="AE328" s="100"/>
      <c r="AF328" s="100"/>
      <c r="AG328" s="100"/>
      <c r="AH328" s="100"/>
      <c r="AI328" s="100"/>
    </row>
    <row r="329" spans="1:35" ht="24.75" customHeight="1" x14ac:dyDescent="0.2">
      <c r="A329" s="98"/>
      <c r="B329" s="286"/>
      <c r="C329" s="286"/>
      <c r="D329" s="286"/>
      <c r="E329" s="286"/>
      <c r="F329" s="286"/>
      <c r="G329" s="286"/>
      <c r="H329" s="286"/>
      <c r="I329" s="286"/>
      <c r="J329" s="99" t="s">
        <v>162</v>
      </c>
      <c r="K329" s="3">
        <v>721033</v>
      </c>
      <c r="L329" s="99"/>
      <c r="M329" s="3"/>
      <c r="N329" s="286"/>
      <c r="O329" s="286"/>
      <c r="P329" s="286"/>
      <c r="Q329" s="286"/>
      <c r="R329" s="286"/>
      <c r="S329" s="286"/>
      <c r="T329" s="285"/>
      <c r="U329" s="100"/>
      <c r="V329" s="100"/>
      <c r="W329" s="71"/>
      <c r="X329" s="71"/>
      <c r="Y329" s="71"/>
      <c r="Z329" s="71"/>
      <c r="AA329" s="71"/>
      <c r="AB329" s="71"/>
      <c r="AC329" s="71"/>
      <c r="AD329" s="71"/>
      <c r="AE329" s="71"/>
      <c r="AF329" s="71"/>
      <c r="AG329" s="71"/>
      <c r="AH329" s="100"/>
      <c r="AI329" s="100"/>
    </row>
    <row r="330" spans="1:35" ht="24.75" customHeight="1" x14ac:dyDescent="0.2">
      <c r="A330" s="98"/>
      <c r="B330" s="297">
        <v>4</v>
      </c>
      <c r="C330" s="298"/>
      <c r="D330" s="298"/>
      <c r="E330" s="298"/>
      <c r="F330" s="298"/>
      <c r="G330" s="299"/>
      <c r="H330" s="300"/>
      <c r="I330" s="296"/>
      <c r="J330" s="99"/>
      <c r="K330" s="3">
        <v>721015</v>
      </c>
      <c r="L330" s="99"/>
      <c r="M330" s="3">
        <v>721214</v>
      </c>
      <c r="N330" s="293"/>
      <c r="O330" s="293"/>
      <c r="P330" s="294"/>
      <c r="Q330" s="301"/>
      <c r="R330" s="301"/>
      <c r="S330" s="304">
        <f>IF(COUNTIF(J330:M332,"CUMPLE")&gt;=1,(G330*I330),0)* (IF(N330="PRESENTÓ CERTIFICADO",1,0))* (IF(O330="ACORDE A ITEM 5.2.1 (T.R.)",1,0) )* ( IF(OR(Q330="SIN OBSERVACIÓN", Q330="REQUERIMIENTOS SUBSANADOS"),1,0)) *(IF(OR(R330="NINGUNO", R330="CUMPLEN CON LO SOLICITADO"),1,0))</f>
        <v>0</v>
      </c>
      <c r="T330" s="285"/>
      <c r="U330" s="100"/>
      <c r="V330" s="100"/>
      <c r="W330" s="71"/>
      <c r="X330" s="71"/>
      <c r="Y330" s="71"/>
      <c r="Z330" s="71"/>
      <c r="AA330" s="71"/>
      <c r="AB330" s="71"/>
      <c r="AC330" s="71"/>
      <c r="AD330" s="71"/>
      <c r="AE330" s="71"/>
      <c r="AF330" s="71"/>
      <c r="AG330" s="71"/>
      <c r="AH330" s="100"/>
      <c r="AI330" s="100"/>
    </row>
    <row r="331" spans="1:35" ht="24.75" customHeight="1" x14ac:dyDescent="0.2">
      <c r="A331" s="98"/>
      <c r="B331" s="285"/>
      <c r="C331" s="285"/>
      <c r="D331" s="285"/>
      <c r="E331" s="285"/>
      <c r="F331" s="285"/>
      <c r="G331" s="285"/>
      <c r="H331" s="285"/>
      <c r="I331" s="285"/>
      <c r="J331" s="99"/>
      <c r="K331" s="3">
        <v>721029</v>
      </c>
      <c r="L331" s="99"/>
      <c r="M331" s="3">
        <v>261216</v>
      </c>
      <c r="N331" s="285"/>
      <c r="O331" s="285"/>
      <c r="P331" s="285"/>
      <c r="Q331" s="285"/>
      <c r="R331" s="285"/>
      <c r="S331" s="285"/>
      <c r="T331" s="285"/>
      <c r="U331" s="100"/>
      <c r="V331" s="100"/>
      <c r="W331" s="71"/>
      <c r="X331" s="71"/>
      <c r="Y331" s="71"/>
      <c r="Z331" s="71"/>
      <c r="AA331" s="71"/>
      <c r="AB331" s="71"/>
      <c r="AC331" s="71"/>
      <c r="AD331" s="71"/>
      <c r="AE331" s="71"/>
      <c r="AF331" s="71"/>
      <c r="AG331" s="71"/>
      <c r="AH331" s="100"/>
      <c r="AI331" s="100"/>
    </row>
    <row r="332" spans="1:35" ht="24.75" customHeight="1" x14ac:dyDescent="0.25">
      <c r="A332" s="98"/>
      <c r="B332" s="286"/>
      <c r="C332" s="286"/>
      <c r="D332" s="286"/>
      <c r="E332" s="286"/>
      <c r="F332" s="286"/>
      <c r="G332" s="286"/>
      <c r="H332" s="286"/>
      <c r="I332" s="286"/>
      <c r="J332" s="99"/>
      <c r="K332" s="3">
        <v>721033</v>
      </c>
      <c r="L332" s="99"/>
      <c r="M332" s="3"/>
      <c r="N332" s="286"/>
      <c r="O332" s="286"/>
      <c r="P332" s="286"/>
      <c r="Q332" s="286"/>
      <c r="R332" s="286"/>
      <c r="S332" s="286"/>
      <c r="T332" s="285"/>
      <c r="U332" s="100"/>
      <c r="V332" s="100"/>
      <c r="W332" s="71"/>
      <c r="X332" s="71"/>
      <c r="Y332" s="71"/>
      <c r="Z332" s="71"/>
      <c r="AA332" s="71"/>
      <c r="AB332" s="71"/>
      <c r="AC332" s="71"/>
      <c r="AD332" s="101"/>
      <c r="AE332" s="101"/>
      <c r="AF332" s="101"/>
      <c r="AG332" s="101"/>
      <c r="AH332" s="100"/>
      <c r="AI332" s="100"/>
    </row>
    <row r="333" spans="1:35" ht="24.75" customHeight="1" x14ac:dyDescent="0.25">
      <c r="A333" s="98"/>
      <c r="B333" s="297">
        <v>5</v>
      </c>
      <c r="C333" s="287"/>
      <c r="D333" s="287"/>
      <c r="E333" s="287"/>
      <c r="F333" s="287"/>
      <c r="G333" s="303"/>
      <c r="H333" s="300"/>
      <c r="I333" s="302"/>
      <c r="J333" s="99"/>
      <c r="K333" s="3">
        <v>721015</v>
      </c>
      <c r="L333" s="99"/>
      <c r="M333" s="3">
        <v>721214</v>
      </c>
      <c r="N333" s="293"/>
      <c r="O333" s="293"/>
      <c r="P333" s="287"/>
      <c r="Q333" s="295"/>
      <c r="R333" s="295"/>
      <c r="S333" s="304">
        <f>IF(COUNTIF(J333:M335,"CUMPLE")&gt;=1,(G333*I333),0)* (IF(N333="PRESENTÓ CERTIFICADO",1,0))* (IF(O333="ACORDE A ITEM 5.2.1 (T.R.)",1,0) )* ( IF(OR(Q333="SIN OBSERVACIÓN", Q333="REQUERIMIENTOS SUBSANADOS"),1,0)) *(IF(OR(R333="NINGUNO", R333="CUMPLEN CON LO SOLICITADO"),1,0))</f>
        <v>0</v>
      </c>
      <c r="T333" s="285"/>
      <c r="U333" s="100"/>
      <c r="V333" s="100"/>
      <c r="W333" s="71"/>
      <c r="X333" s="71"/>
      <c r="Y333" s="71"/>
      <c r="Z333" s="71"/>
      <c r="AA333" s="71"/>
      <c r="AB333" s="71"/>
      <c r="AC333" s="71"/>
      <c r="AD333" s="101"/>
      <c r="AE333" s="101"/>
      <c r="AF333" s="101"/>
      <c r="AG333" s="101"/>
      <c r="AH333" s="100"/>
      <c r="AI333" s="100"/>
    </row>
    <row r="334" spans="1:35" ht="24.75" customHeight="1" x14ac:dyDescent="0.2">
      <c r="A334" s="98"/>
      <c r="B334" s="285"/>
      <c r="C334" s="285"/>
      <c r="D334" s="285"/>
      <c r="E334" s="285"/>
      <c r="F334" s="285"/>
      <c r="G334" s="285"/>
      <c r="H334" s="285"/>
      <c r="I334" s="285"/>
      <c r="J334" s="99"/>
      <c r="K334" s="3">
        <v>721029</v>
      </c>
      <c r="L334" s="99"/>
      <c r="M334" s="3">
        <v>261216</v>
      </c>
      <c r="N334" s="285"/>
      <c r="O334" s="285"/>
      <c r="P334" s="285"/>
      <c r="Q334" s="285"/>
      <c r="R334" s="285"/>
      <c r="S334" s="285"/>
      <c r="T334" s="285"/>
      <c r="U334" s="100"/>
      <c r="V334" s="100"/>
      <c r="W334" s="71"/>
      <c r="X334" s="71"/>
      <c r="Y334" s="71"/>
      <c r="Z334" s="71"/>
      <c r="AA334" s="71"/>
      <c r="AB334" s="71"/>
      <c r="AC334" s="71"/>
      <c r="AD334" s="100"/>
      <c r="AE334" s="100"/>
      <c r="AF334" s="100"/>
      <c r="AG334" s="100"/>
      <c r="AH334" s="100"/>
      <c r="AI334" s="100"/>
    </row>
    <row r="335" spans="1:35" ht="24.75" customHeight="1" x14ac:dyDescent="0.2">
      <c r="A335" s="98"/>
      <c r="B335" s="286"/>
      <c r="C335" s="286"/>
      <c r="D335" s="286"/>
      <c r="E335" s="286"/>
      <c r="F335" s="286"/>
      <c r="G335" s="286"/>
      <c r="H335" s="286"/>
      <c r="I335" s="286"/>
      <c r="J335" s="99"/>
      <c r="K335" s="3">
        <v>721033</v>
      </c>
      <c r="L335" s="99"/>
      <c r="M335" s="3"/>
      <c r="N335" s="286"/>
      <c r="O335" s="286"/>
      <c r="P335" s="286"/>
      <c r="Q335" s="286"/>
      <c r="R335" s="286"/>
      <c r="S335" s="286"/>
      <c r="T335" s="286"/>
      <c r="U335" s="100"/>
      <c r="V335" s="100"/>
      <c r="W335" s="71"/>
      <c r="X335" s="71"/>
      <c r="Y335" s="71"/>
      <c r="Z335" s="71"/>
      <c r="AA335" s="71"/>
      <c r="AB335" s="71"/>
      <c r="AC335" s="71"/>
      <c r="AD335" s="100"/>
      <c r="AE335" s="100"/>
      <c r="AF335" s="100"/>
      <c r="AG335" s="100"/>
      <c r="AH335" s="100"/>
      <c r="AI335" s="100"/>
    </row>
    <row r="336" spans="1:35" ht="24.75" customHeight="1" x14ac:dyDescent="0.2">
      <c r="A336" s="87"/>
      <c r="B336" s="314" t="str">
        <f>IF(S337=" "," ",IF(S337&gt;=$H$6,"CUMPLE CON LA EXPERIENCIA REQUERIDA","NO CUMPLE CON LA EXPERIENCIA REQUERIDA"))</f>
        <v>CUMPLE CON LA EXPERIENCIA REQUERIDA</v>
      </c>
      <c r="C336" s="315"/>
      <c r="D336" s="315"/>
      <c r="E336" s="315"/>
      <c r="F336" s="315"/>
      <c r="G336" s="315"/>
      <c r="H336" s="315"/>
      <c r="I336" s="315"/>
      <c r="J336" s="315"/>
      <c r="K336" s="315"/>
      <c r="L336" s="315"/>
      <c r="M336" s="315"/>
      <c r="N336" s="315"/>
      <c r="O336" s="316"/>
      <c r="P336" s="309" t="s">
        <v>155</v>
      </c>
      <c r="Q336" s="291"/>
      <c r="R336" s="103"/>
      <c r="S336" s="104">
        <f>IF(T321="SI",SUM(S321:S335),0)</f>
        <v>430.82</v>
      </c>
      <c r="T336" s="308" t="str">
        <f>IF(S337=" "," ",IF(S337&gt;=$H$6,"CUMPLE","NO CUMPLE"))</f>
        <v>CUMPLE</v>
      </c>
      <c r="U336" s="87"/>
      <c r="V336" s="87"/>
      <c r="W336" s="71"/>
      <c r="X336" s="71"/>
      <c r="Y336" s="71"/>
      <c r="Z336" s="71"/>
      <c r="AA336" s="71"/>
      <c r="AB336" s="71"/>
      <c r="AC336" s="71"/>
      <c r="AD336" s="100"/>
      <c r="AE336" s="100"/>
      <c r="AF336" s="100"/>
      <c r="AG336" s="100"/>
      <c r="AH336" s="100"/>
      <c r="AI336" s="87"/>
    </row>
    <row r="337" spans="1:35" ht="24.75" customHeight="1" x14ac:dyDescent="0.2">
      <c r="A337" s="100"/>
      <c r="B337" s="317"/>
      <c r="C337" s="318"/>
      <c r="D337" s="318"/>
      <c r="E337" s="318"/>
      <c r="F337" s="318"/>
      <c r="G337" s="318"/>
      <c r="H337" s="318"/>
      <c r="I337" s="318"/>
      <c r="J337" s="318"/>
      <c r="K337" s="318"/>
      <c r="L337" s="318"/>
      <c r="M337" s="318"/>
      <c r="N337" s="318"/>
      <c r="O337" s="319"/>
      <c r="P337" s="309" t="s">
        <v>156</v>
      </c>
      <c r="Q337" s="291"/>
      <c r="R337" s="103"/>
      <c r="S337" s="105">
        <f>IFERROR((S336/$P$6)," ")</f>
        <v>2.0418009478672987</v>
      </c>
      <c r="T337" s="286"/>
      <c r="U337" s="100"/>
      <c r="V337" s="100"/>
      <c r="W337" s="71"/>
      <c r="X337" s="71"/>
      <c r="Y337" s="71"/>
      <c r="Z337" s="71"/>
      <c r="AA337" s="71"/>
      <c r="AB337" s="71"/>
      <c r="AC337" s="71"/>
      <c r="AD337" s="100"/>
      <c r="AE337" s="100"/>
      <c r="AF337" s="100"/>
      <c r="AG337" s="100"/>
      <c r="AH337" s="100"/>
      <c r="AI337" s="100"/>
    </row>
    <row r="338" spans="1:35" ht="30" customHeight="1" x14ac:dyDescent="0.2">
      <c r="A338" s="71"/>
      <c r="B338" s="71"/>
      <c r="C338" s="71"/>
      <c r="D338" s="71"/>
      <c r="E338" s="83"/>
      <c r="F338" s="84"/>
      <c r="G338" s="84"/>
      <c r="H338" s="71"/>
      <c r="I338" s="71"/>
      <c r="J338" s="71"/>
      <c r="K338" s="71"/>
      <c r="L338" s="71"/>
      <c r="M338" s="71"/>
      <c r="N338" s="71"/>
      <c r="O338" s="71"/>
      <c r="P338" s="71"/>
      <c r="Q338" s="71"/>
      <c r="R338" s="71"/>
      <c r="S338" s="71"/>
      <c r="T338" s="71"/>
      <c r="U338" s="71"/>
      <c r="V338" s="71"/>
      <c r="W338" s="71"/>
      <c r="X338" s="71"/>
      <c r="Y338" s="71"/>
      <c r="Z338" s="71"/>
      <c r="AA338" s="71"/>
      <c r="AB338" s="71"/>
      <c r="AC338" s="71"/>
      <c r="AD338" s="100"/>
      <c r="AE338" s="100"/>
      <c r="AF338" s="100"/>
      <c r="AG338" s="100"/>
      <c r="AH338" s="87"/>
      <c r="AI338" s="71"/>
    </row>
    <row r="339" spans="1:35" ht="30" customHeight="1" x14ac:dyDescent="0.2">
      <c r="A339" s="71"/>
      <c r="B339" s="71"/>
      <c r="C339" s="71"/>
      <c r="D339" s="71"/>
      <c r="E339" s="83"/>
      <c r="F339" s="84"/>
      <c r="G339" s="84"/>
      <c r="H339" s="71"/>
      <c r="I339" s="71"/>
      <c r="J339" s="71"/>
      <c r="K339" s="71"/>
      <c r="L339" s="71"/>
      <c r="M339" s="71"/>
      <c r="N339" s="71"/>
      <c r="O339" s="71"/>
      <c r="P339" s="71"/>
      <c r="Q339" s="71"/>
      <c r="R339" s="71"/>
      <c r="S339" s="71"/>
      <c r="T339" s="71"/>
      <c r="U339" s="71"/>
      <c r="V339" s="71"/>
      <c r="W339" s="71"/>
      <c r="X339" s="71"/>
      <c r="Y339" s="71"/>
      <c r="Z339" s="71"/>
      <c r="AA339" s="71"/>
      <c r="AB339" s="71"/>
      <c r="AC339" s="71"/>
      <c r="AD339" s="100"/>
      <c r="AE339" s="100"/>
      <c r="AF339" s="100"/>
      <c r="AG339" s="100"/>
      <c r="AH339" s="100"/>
      <c r="AI339" s="71"/>
    </row>
    <row r="340" spans="1:35" ht="30" customHeight="1" x14ac:dyDescent="0.2">
      <c r="A340" s="71"/>
      <c r="B340" s="85">
        <v>16</v>
      </c>
      <c r="C340" s="310" t="s">
        <v>157</v>
      </c>
      <c r="D340" s="290"/>
      <c r="E340" s="291"/>
      <c r="F340" s="311" t="str">
        <f>IFERROR(VLOOKUP(B340,LISTA_OFERENTES,2,FALSE)," ")</f>
        <v>ENECON SOCIEDAD POR ACCIONES SIMPLIFICADA</v>
      </c>
      <c r="G340" s="290"/>
      <c r="H340" s="290"/>
      <c r="I340" s="290"/>
      <c r="J340" s="290"/>
      <c r="K340" s="290"/>
      <c r="L340" s="290"/>
      <c r="M340" s="290"/>
      <c r="N340" s="290"/>
      <c r="O340" s="291"/>
      <c r="P340" s="312" t="s">
        <v>135</v>
      </c>
      <c r="Q340" s="290"/>
      <c r="R340" s="291"/>
      <c r="S340" s="86">
        <f>5-(INT(COUNTBLANK(C343:C357))-10)</f>
        <v>2</v>
      </c>
      <c r="T340" s="87"/>
      <c r="U340" s="71"/>
      <c r="V340" s="71"/>
      <c r="W340" s="71"/>
      <c r="X340" s="71"/>
      <c r="Y340" s="71"/>
      <c r="Z340" s="71"/>
      <c r="AA340" s="71"/>
      <c r="AB340" s="71"/>
      <c r="AC340" s="71"/>
      <c r="AD340" s="100"/>
      <c r="AE340" s="100"/>
      <c r="AF340" s="100"/>
      <c r="AG340" s="100"/>
      <c r="AH340" s="71"/>
      <c r="AI340" s="71"/>
    </row>
    <row r="341" spans="1:35" ht="39" customHeight="1" x14ac:dyDescent="0.25">
      <c r="A341" s="71"/>
      <c r="B341" s="313" t="s">
        <v>136</v>
      </c>
      <c r="C341" s="288" t="s">
        <v>137</v>
      </c>
      <c r="D341" s="288" t="s">
        <v>138</v>
      </c>
      <c r="E341" s="288" t="s">
        <v>139</v>
      </c>
      <c r="F341" s="288" t="s">
        <v>140</v>
      </c>
      <c r="G341" s="288" t="s">
        <v>141</v>
      </c>
      <c r="H341" s="288" t="s">
        <v>142</v>
      </c>
      <c r="I341" s="288" t="s">
        <v>143</v>
      </c>
      <c r="J341" s="289" t="s">
        <v>144</v>
      </c>
      <c r="K341" s="290"/>
      <c r="L341" s="290"/>
      <c r="M341" s="291"/>
      <c r="N341" s="288" t="s">
        <v>145</v>
      </c>
      <c r="O341" s="288" t="s">
        <v>146</v>
      </c>
      <c r="P341" s="106" t="s">
        <v>147</v>
      </c>
      <c r="Q341" s="106"/>
      <c r="R341" s="288" t="s">
        <v>148</v>
      </c>
      <c r="S341" s="288" t="s">
        <v>149</v>
      </c>
      <c r="T341" s="288" t="str">
        <f>T33</f>
        <v>CUMPLE CON EL REQUERIMIENTO OBLIGATORIO DE MÍNIMO UNO (1) DE LOS CINCO CONTRATOS SEA DE MANTENIMIENTO Y ESTE CLASIFICADO
EN EL CÓDIGO 721033</v>
      </c>
      <c r="U341" s="71"/>
      <c r="V341" s="71"/>
      <c r="W341" s="71"/>
      <c r="X341" s="71"/>
      <c r="Y341" s="71"/>
      <c r="Z341" s="71"/>
      <c r="AA341" s="71"/>
      <c r="AB341" s="71"/>
      <c r="AC341" s="71"/>
      <c r="AD341" s="100"/>
      <c r="AE341" s="100"/>
      <c r="AF341" s="100"/>
      <c r="AG341" s="100"/>
      <c r="AH341" s="71"/>
      <c r="AI341" s="71"/>
    </row>
    <row r="342" spans="1:35" ht="72.75" customHeight="1" x14ac:dyDescent="0.2">
      <c r="A342" s="71"/>
      <c r="B342" s="286"/>
      <c r="C342" s="286"/>
      <c r="D342" s="286"/>
      <c r="E342" s="286"/>
      <c r="F342" s="286"/>
      <c r="G342" s="286"/>
      <c r="H342" s="286"/>
      <c r="I342" s="286"/>
      <c r="J342" s="292" t="s">
        <v>158</v>
      </c>
      <c r="K342" s="290"/>
      <c r="L342" s="290"/>
      <c r="M342" s="291"/>
      <c r="N342" s="286"/>
      <c r="O342" s="286"/>
      <c r="P342" s="91" t="s">
        <v>37</v>
      </c>
      <c r="Q342" s="91" t="s">
        <v>152</v>
      </c>
      <c r="R342" s="286"/>
      <c r="S342" s="286"/>
      <c r="T342" s="286"/>
      <c r="U342" s="71"/>
      <c r="V342" s="71"/>
      <c r="W342" s="71"/>
      <c r="X342" s="71"/>
      <c r="Y342" s="71"/>
      <c r="Z342" s="71"/>
      <c r="AA342" s="71"/>
      <c r="AB342" s="71"/>
      <c r="AC342" s="71"/>
      <c r="AD342" s="100"/>
      <c r="AE342" s="100"/>
      <c r="AF342" s="100"/>
      <c r="AG342" s="100"/>
      <c r="AH342" s="71"/>
      <c r="AI342" s="71"/>
    </row>
    <row r="343" spans="1:35" ht="30" customHeight="1" x14ac:dyDescent="0.2">
      <c r="A343" s="71"/>
      <c r="B343" s="297">
        <v>1</v>
      </c>
      <c r="C343" s="287">
        <v>92</v>
      </c>
      <c r="D343" s="287" t="s">
        <v>228</v>
      </c>
      <c r="E343" s="287">
        <v>7703030100259570</v>
      </c>
      <c r="F343" s="287" t="s">
        <v>229</v>
      </c>
      <c r="G343" s="303">
        <v>4554.76</v>
      </c>
      <c r="H343" s="300" t="s">
        <v>161</v>
      </c>
      <c r="I343" s="302">
        <v>1</v>
      </c>
      <c r="J343" s="99" t="s">
        <v>162</v>
      </c>
      <c r="K343" s="3">
        <v>721015</v>
      </c>
      <c r="L343" s="99" t="s">
        <v>162</v>
      </c>
      <c r="M343" s="3">
        <v>721214</v>
      </c>
      <c r="N343" s="293" t="s">
        <v>213</v>
      </c>
      <c r="O343" s="293" t="s">
        <v>214</v>
      </c>
      <c r="P343" s="287"/>
      <c r="Q343" s="295" t="s">
        <v>215</v>
      </c>
      <c r="R343" s="295" t="s">
        <v>216</v>
      </c>
      <c r="S343" s="304">
        <f>IF(COUNTIF(J343:M345,"CUMPLE")&gt;=1,(G343*I343),0)* (IF(N343="PRESENTÓ CERTIFICADO",1,0))* (IF(O343="ACORDE A ITEM 5.2.1 (T.R.)",1,0) )* ( IF(OR(Q343="SIN OBSERVACIÓN", Q343="REQUERIMIENTOS SUBSANADOS"),1,0)) *(IF(OR(R343="NINGUNO", R343="CUMPLEN CON LO SOLICITADO"),1,0))</f>
        <v>4554.76</v>
      </c>
      <c r="T343" s="395" t="s">
        <v>217</v>
      </c>
      <c r="U343" s="71"/>
      <c r="V343" s="71"/>
      <c r="W343" s="71"/>
      <c r="X343" s="71"/>
      <c r="Y343" s="71"/>
      <c r="Z343" s="71"/>
      <c r="AA343" s="71"/>
      <c r="AB343" s="71"/>
      <c r="AC343" s="71"/>
      <c r="AD343" s="100"/>
      <c r="AE343" s="100"/>
      <c r="AF343" s="100"/>
      <c r="AG343" s="100"/>
      <c r="AH343" s="71"/>
      <c r="AI343" s="71"/>
    </row>
    <row r="344" spans="1:35" ht="30" customHeight="1" x14ac:dyDescent="0.2">
      <c r="A344" s="71"/>
      <c r="B344" s="285"/>
      <c r="C344" s="285"/>
      <c r="D344" s="285"/>
      <c r="E344" s="285"/>
      <c r="F344" s="285"/>
      <c r="G344" s="285"/>
      <c r="H344" s="285"/>
      <c r="I344" s="285"/>
      <c r="J344" s="99" t="s">
        <v>162</v>
      </c>
      <c r="K344" s="3">
        <v>721029</v>
      </c>
      <c r="L344" s="99" t="s">
        <v>162</v>
      </c>
      <c r="M344" s="3">
        <v>261216</v>
      </c>
      <c r="N344" s="285"/>
      <c r="O344" s="285"/>
      <c r="P344" s="285"/>
      <c r="Q344" s="285"/>
      <c r="R344" s="285"/>
      <c r="S344" s="285"/>
      <c r="T344" s="285"/>
      <c r="U344" s="71"/>
      <c r="V344" s="71"/>
      <c r="W344" s="71"/>
      <c r="X344" s="71"/>
      <c r="Y344" s="71"/>
      <c r="Z344" s="71"/>
      <c r="AA344" s="71"/>
      <c r="AB344" s="71"/>
      <c r="AC344" s="71"/>
      <c r="AD344" s="100"/>
      <c r="AE344" s="100"/>
      <c r="AF344" s="100"/>
      <c r="AG344" s="100"/>
      <c r="AH344" s="71"/>
      <c r="AI344" s="71"/>
    </row>
    <row r="345" spans="1:35" ht="30" customHeight="1" x14ac:dyDescent="0.2">
      <c r="A345" s="71"/>
      <c r="B345" s="286"/>
      <c r="C345" s="286"/>
      <c r="D345" s="286"/>
      <c r="E345" s="286"/>
      <c r="F345" s="286"/>
      <c r="G345" s="286"/>
      <c r="H345" s="286"/>
      <c r="I345" s="286"/>
      <c r="J345" s="99" t="s">
        <v>163</v>
      </c>
      <c r="K345" s="3">
        <v>721033</v>
      </c>
      <c r="L345" s="99"/>
      <c r="M345" s="3"/>
      <c r="N345" s="286"/>
      <c r="O345" s="286"/>
      <c r="P345" s="286"/>
      <c r="Q345" s="286"/>
      <c r="R345" s="286"/>
      <c r="S345" s="286"/>
      <c r="T345" s="285"/>
      <c r="U345" s="71"/>
      <c r="V345" s="71"/>
      <c r="W345" s="71"/>
      <c r="X345" s="71"/>
      <c r="Y345" s="71"/>
      <c r="Z345" s="71"/>
      <c r="AA345" s="71"/>
      <c r="AB345" s="71"/>
      <c r="AC345" s="71"/>
      <c r="AD345" s="100"/>
      <c r="AE345" s="100"/>
      <c r="AF345" s="100"/>
      <c r="AG345" s="100"/>
      <c r="AH345" s="71"/>
      <c r="AI345" s="71"/>
    </row>
    <row r="346" spans="1:35" ht="30" customHeight="1" x14ac:dyDescent="0.2">
      <c r="A346" s="71"/>
      <c r="B346" s="297">
        <v>2</v>
      </c>
      <c r="C346" s="298">
        <v>33</v>
      </c>
      <c r="D346" s="298" t="s">
        <v>230</v>
      </c>
      <c r="E346" s="298">
        <v>8080</v>
      </c>
      <c r="F346" s="298" t="s">
        <v>231</v>
      </c>
      <c r="G346" s="299">
        <v>154.63999999999999</v>
      </c>
      <c r="H346" s="300" t="s">
        <v>161</v>
      </c>
      <c r="I346" s="302">
        <v>1</v>
      </c>
      <c r="J346" s="99" t="s">
        <v>162</v>
      </c>
      <c r="K346" s="3">
        <v>721015</v>
      </c>
      <c r="L346" s="99" t="s">
        <v>163</v>
      </c>
      <c r="M346" s="3">
        <v>721214</v>
      </c>
      <c r="N346" s="293" t="s">
        <v>213</v>
      </c>
      <c r="O346" s="293" t="s">
        <v>214</v>
      </c>
      <c r="P346" s="294"/>
      <c r="Q346" s="301" t="s">
        <v>215</v>
      </c>
      <c r="R346" s="301" t="s">
        <v>216</v>
      </c>
      <c r="S346" s="304">
        <f>IF(COUNTIF(J346:M348,"CUMPLE")&gt;=1,(G346*I346),0)* (IF(N346="PRESENTÓ CERTIFICADO",1,0))* (IF(O346="ACORDE A ITEM 5.2.1 (T.R.)",1,0) )* ( IF(OR(Q346="SIN OBSERVACIÓN", Q346="REQUERIMIENTOS SUBSANADOS"),1,0)) *(IF(OR(R346="NINGUNO", R346="CUMPLEN CON LO SOLICITADO"),1,0))</f>
        <v>154.63999999999999</v>
      </c>
      <c r="T346" s="285"/>
      <c r="U346" s="71"/>
      <c r="V346" s="71"/>
      <c r="W346" s="71"/>
      <c r="X346" s="71"/>
      <c r="Y346" s="71"/>
      <c r="Z346" s="71"/>
      <c r="AA346" s="71"/>
      <c r="AB346" s="71"/>
      <c r="AC346" s="71"/>
      <c r="AD346" s="100"/>
      <c r="AE346" s="100"/>
      <c r="AF346" s="100"/>
      <c r="AG346" s="100"/>
      <c r="AH346" s="71"/>
      <c r="AI346" s="71"/>
    </row>
    <row r="347" spans="1:35" ht="30" customHeight="1" x14ac:dyDescent="0.2">
      <c r="A347" s="71"/>
      <c r="B347" s="285"/>
      <c r="C347" s="285"/>
      <c r="D347" s="285"/>
      <c r="E347" s="285"/>
      <c r="F347" s="285"/>
      <c r="G347" s="285"/>
      <c r="H347" s="285"/>
      <c r="I347" s="285"/>
      <c r="J347" s="99" t="s">
        <v>163</v>
      </c>
      <c r="K347" s="3">
        <v>721029</v>
      </c>
      <c r="L347" s="99" t="s">
        <v>163</v>
      </c>
      <c r="M347" s="3">
        <v>261216</v>
      </c>
      <c r="N347" s="285"/>
      <c r="O347" s="285"/>
      <c r="P347" s="285"/>
      <c r="Q347" s="285"/>
      <c r="R347" s="285"/>
      <c r="S347" s="285"/>
      <c r="T347" s="285"/>
      <c r="U347" s="71"/>
      <c r="V347" s="71"/>
      <c r="W347" s="71"/>
      <c r="X347" s="71"/>
      <c r="Y347" s="71"/>
      <c r="Z347" s="71"/>
      <c r="AA347" s="71"/>
      <c r="AB347" s="71"/>
      <c r="AC347" s="71"/>
      <c r="AD347" s="100"/>
      <c r="AE347" s="100"/>
      <c r="AF347" s="100"/>
      <c r="AG347" s="100"/>
      <c r="AH347" s="71"/>
      <c r="AI347" s="71"/>
    </row>
    <row r="348" spans="1:35" ht="30" customHeight="1" x14ac:dyDescent="0.2">
      <c r="A348" s="71"/>
      <c r="B348" s="286"/>
      <c r="C348" s="286"/>
      <c r="D348" s="286"/>
      <c r="E348" s="286"/>
      <c r="F348" s="286"/>
      <c r="G348" s="286"/>
      <c r="H348" s="286"/>
      <c r="I348" s="286"/>
      <c r="J348" s="99" t="s">
        <v>162</v>
      </c>
      <c r="K348" s="3">
        <v>721033</v>
      </c>
      <c r="L348" s="99"/>
      <c r="M348" s="3"/>
      <c r="N348" s="286"/>
      <c r="O348" s="286"/>
      <c r="P348" s="286"/>
      <c r="Q348" s="286"/>
      <c r="R348" s="286"/>
      <c r="S348" s="286"/>
      <c r="T348" s="285"/>
      <c r="U348" s="71"/>
      <c r="V348" s="71"/>
      <c r="W348" s="71"/>
      <c r="X348" s="71"/>
      <c r="Y348" s="71"/>
      <c r="Z348" s="71"/>
      <c r="AA348" s="100"/>
      <c r="AB348" s="100"/>
      <c r="AC348" s="100"/>
      <c r="AD348" s="100"/>
      <c r="AE348" s="100"/>
      <c r="AF348" s="100"/>
      <c r="AG348" s="100"/>
      <c r="AH348" s="71"/>
      <c r="AI348" s="71"/>
    </row>
    <row r="349" spans="1:35" ht="30" customHeight="1" x14ac:dyDescent="0.2">
      <c r="A349" s="71"/>
      <c r="B349" s="297">
        <v>3</v>
      </c>
      <c r="C349" s="287"/>
      <c r="D349" s="287"/>
      <c r="E349" s="287"/>
      <c r="F349" s="287"/>
      <c r="G349" s="303"/>
      <c r="H349" s="300"/>
      <c r="I349" s="302"/>
      <c r="J349" s="99"/>
      <c r="K349" s="3">
        <v>721015</v>
      </c>
      <c r="L349" s="99"/>
      <c r="M349" s="3">
        <v>721214</v>
      </c>
      <c r="N349" s="293"/>
      <c r="O349" s="293"/>
      <c r="P349" s="287"/>
      <c r="Q349" s="295"/>
      <c r="R349" s="295"/>
      <c r="S349" s="304">
        <f>IF(COUNTIF(J349:M351,"CUMPLE")&gt;=1,(G349*I349),0)* (IF(N349="PRESENTÓ CERTIFICADO",1,0))* (IF(O349="ACORDE A ITEM 5.2.1 (T.R.)",1,0) )* ( IF(OR(Q349="SIN OBSERVACIÓN", Q349="REQUERIMIENTOS SUBSANADOS"),1,0)) *(IF(OR(R349="NINGUNO", R349="CUMPLEN CON LO SOLICITADO"),1,0))</f>
        <v>0</v>
      </c>
      <c r="T349" s="285"/>
      <c r="U349" s="71"/>
      <c r="V349" s="71"/>
      <c r="W349" s="71"/>
      <c r="X349" s="71"/>
      <c r="Y349" s="71"/>
      <c r="Z349" s="71"/>
      <c r="AA349" s="87"/>
      <c r="AB349" s="87"/>
      <c r="AC349" s="87"/>
      <c r="AD349" s="87"/>
      <c r="AE349" s="87"/>
      <c r="AF349" s="87"/>
      <c r="AG349" s="87"/>
      <c r="AH349" s="71"/>
      <c r="AI349" s="71"/>
    </row>
    <row r="350" spans="1:35" ht="30" customHeight="1" x14ac:dyDescent="0.2">
      <c r="A350" s="71"/>
      <c r="B350" s="285"/>
      <c r="C350" s="285"/>
      <c r="D350" s="285"/>
      <c r="E350" s="285"/>
      <c r="F350" s="285"/>
      <c r="G350" s="285"/>
      <c r="H350" s="285"/>
      <c r="I350" s="285"/>
      <c r="J350" s="99"/>
      <c r="K350" s="3">
        <v>721029</v>
      </c>
      <c r="L350" s="99"/>
      <c r="M350" s="3">
        <v>261216</v>
      </c>
      <c r="N350" s="285"/>
      <c r="O350" s="285"/>
      <c r="P350" s="285"/>
      <c r="Q350" s="285"/>
      <c r="R350" s="285"/>
      <c r="S350" s="285"/>
      <c r="T350" s="285"/>
      <c r="U350" s="71"/>
      <c r="V350" s="71"/>
      <c r="W350" s="71"/>
      <c r="X350" s="71"/>
      <c r="Y350" s="71"/>
      <c r="Z350" s="71"/>
      <c r="AA350" s="100"/>
      <c r="AB350" s="100"/>
      <c r="AC350" s="100"/>
      <c r="AD350" s="100"/>
      <c r="AE350" s="100"/>
      <c r="AF350" s="100"/>
      <c r="AG350" s="100"/>
      <c r="AH350" s="71"/>
      <c r="AI350" s="71"/>
    </row>
    <row r="351" spans="1:35" ht="30" customHeight="1" x14ac:dyDescent="0.2">
      <c r="A351" s="71"/>
      <c r="B351" s="286"/>
      <c r="C351" s="286"/>
      <c r="D351" s="286"/>
      <c r="E351" s="286"/>
      <c r="F351" s="286"/>
      <c r="G351" s="286"/>
      <c r="H351" s="286"/>
      <c r="I351" s="286"/>
      <c r="J351" s="99"/>
      <c r="K351" s="3">
        <v>721033</v>
      </c>
      <c r="L351" s="99"/>
      <c r="M351" s="3"/>
      <c r="N351" s="286"/>
      <c r="O351" s="286"/>
      <c r="P351" s="286"/>
      <c r="Q351" s="286"/>
      <c r="R351" s="286"/>
      <c r="S351" s="286"/>
      <c r="T351" s="285"/>
      <c r="U351" s="71"/>
      <c r="V351" s="71"/>
      <c r="W351" s="71"/>
      <c r="X351" s="71"/>
      <c r="Y351" s="71"/>
      <c r="Z351" s="71"/>
      <c r="AA351" s="71"/>
      <c r="AB351" s="71"/>
      <c r="AC351" s="71"/>
      <c r="AD351" s="71"/>
      <c r="AE351" s="71"/>
      <c r="AF351" s="71"/>
      <c r="AG351" s="71"/>
      <c r="AH351" s="71"/>
      <c r="AI351" s="71"/>
    </row>
    <row r="352" spans="1:35" ht="30" customHeight="1" x14ac:dyDescent="0.2">
      <c r="A352" s="71"/>
      <c r="B352" s="297">
        <v>4</v>
      </c>
      <c r="C352" s="298"/>
      <c r="D352" s="298"/>
      <c r="E352" s="298"/>
      <c r="F352" s="298"/>
      <c r="G352" s="299"/>
      <c r="H352" s="300"/>
      <c r="I352" s="296"/>
      <c r="J352" s="99"/>
      <c r="K352" s="3">
        <v>721015</v>
      </c>
      <c r="L352" s="99"/>
      <c r="M352" s="3">
        <v>721214</v>
      </c>
      <c r="N352" s="293"/>
      <c r="O352" s="293"/>
      <c r="P352" s="294"/>
      <c r="Q352" s="301"/>
      <c r="R352" s="301"/>
      <c r="S352" s="304">
        <f>IF(COUNTIF(J352:M354,"CUMPLE")&gt;=1,(G352*I352),0)* (IF(N352="PRESENTÓ CERTIFICADO",1,0))* (IF(O352="ACORDE A ITEM 5.2.1 (T.R.)",1,0) )* ( IF(OR(Q352="SIN OBSERVACIÓN", Q352="REQUERIMIENTOS SUBSANADOS"),1,0)) *(IF(OR(R352="NINGUNO", R352="CUMPLEN CON LO SOLICITADO"),1,0))</f>
        <v>0</v>
      </c>
      <c r="T352" s="285"/>
      <c r="U352" s="71"/>
      <c r="V352" s="71"/>
      <c r="W352" s="71"/>
      <c r="X352" s="71"/>
      <c r="Y352" s="71"/>
      <c r="Z352" s="71"/>
      <c r="AA352" s="71"/>
      <c r="AB352" s="71"/>
      <c r="AC352" s="71"/>
      <c r="AD352" s="71"/>
      <c r="AE352" s="71"/>
      <c r="AF352" s="71"/>
      <c r="AG352" s="71"/>
      <c r="AH352" s="71"/>
      <c r="AI352" s="71"/>
    </row>
    <row r="353" spans="1:35" ht="30" customHeight="1" x14ac:dyDescent="0.2">
      <c r="A353" s="71"/>
      <c r="B353" s="285"/>
      <c r="C353" s="285"/>
      <c r="D353" s="285"/>
      <c r="E353" s="285"/>
      <c r="F353" s="285"/>
      <c r="G353" s="285"/>
      <c r="H353" s="285"/>
      <c r="I353" s="285"/>
      <c r="J353" s="99"/>
      <c r="K353" s="3">
        <v>721029</v>
      </c>
      <c r="L353" s="99"/>
      <c r="M353" s="3">
        <v>261216</v>
      </c>
      <c r="N353" s="285"/>
      <c r="O353" s="285"/>
      <c r="P353" s="285"/>
      <c r="Q353" s="285"/>
      <c r="R353" s="285"/>
      <c r="S353" s="285"/>
      <c r="T353" s="285"/>
      <c r="U353" s="71"/>
      <c r="V353" s="71"/>
      <c r="W353" s="71"/>
      <c r="X353" s="71"/>
      <c r="Y353" s="71"/>
      <c r="Z353" s="71"/>
      <c r="AA353" s="71"/>
      <c r="AB353" s="71"/>
      <c r="AC353" s="71"/>
      <c r="AD353" s="71"/>
      <c r="AE353" s="71"/>
      <c r="AF353" s="71"/>
      <c r="AG353" s="71"/>
      <c r="AH353" s="71"/>
      <c r="AI353" s="71"/>
    </row>
    <row r="354" spans="1:35" ht="30" customHeight="1" x14ac:dyDescent="0.2">
      <c r="A354" s="71"/>
      <c r="B354" s="286"/>
      <c r="C354" s="286"/>
      <c r="D354" s="286"/>
      <c r="E354" s="286"/>
      <c r="F354" s="286"/>
      <c r="G354" s="286"/>
      <c r="H354" s="286"/>
      <c r="I354" s="286"/>
      <c r="J354" s="99"/>
      <c r="K354" s="3">
        <v>721033</v>
      </c>
      <c r="L354" s="99"/>
      <c r="M354" s="3"/>
      <c r="N354" s="286"/>
      <c r="O354" s="286"/>
      <c r="P354" s="286"/>
      <c r="Q354" s="286"/>
      <c r="R354" s="286"/>
      <c r="S354" s="286"/>
      <c r="T354" s="285"/>
      <c r="U354" s="71"/>
      <c r="V354" s="71"/>
      <c r="W354" s="71"/>
      <c r="X354" s="71"/>
      <c r="Y354" s="71"/>
      <c r="Z354" s="71"/>
      <c r="AA354" s="71"/>
      <c r="AB354" s="71"/>
      <c r="AC354" s="71"/>
      <c r="AD354" s="71"/>
      <c r="AE354" s="71"/>
      <c r="AF354" s="71"/>
      <c r="AG354" s="71"/>
      <c r="AH354" s="71"/>
      <c r="AI354" s="71"/>
    </row>
    <row r="355" spans="1:35" ht="30" customHeight="1" x14ac:dyDescent="0.2">
      <c r="A355" s="71"/>
      <c r="B355" s="297">
        <v>5</v>
      </c>
      <c r="C355" s="287"/>
      <c r="D355" s="287"/>
      <c r="E355" s="287"/>
      <c r="F355" s="287"/>
      <c r="G355" s="303"/>
      <c r="H355" s="300"/>
      <c r="I355" s="302"/>
      <c r="J355" s="99"/>
      <c r="K355" s="3">
        <v>721015</v>
      </c>
      <c r="L355" s="99"/>
      <c r="M355" s="3">
        <v>721214</v>
      </c>
      <c r="N355" s="293"/>
      <c r="O355" s="293"/>
      <c r="P355" s="287"/>
      <c r="Q355" s="295"/>
      <c r="R355" s="295"/>
      <c r="S355" s="304">
        <f>IF(COUNTIF(J355:M357,"CUMPLE")&gt;=1,(G355*I355),0)* (IF(N355="PRESENTÓ CERTIFICADO",1,0))* (IF(O355="ACORDE A ITEM 5.2.1 (T.R.)",1,0) )* ( IF(OR(Q355="SIN OBSERVACIÓN", Q355="REQUERIMIENTOS SUBSANADOS"),1,0)) *(IF(OR(R355="NINGUNO", R355="CUMPLEN CON LO SOLICITADO"),1,0))</f>
        <v>0</v>
      </c>
      <c r="T355" s="285"/>
      <c r="U355" s="71"/>
      <c r="V355" s="71"/>
      <c r="W355" s="71"/>
      <c r="X355" s="71"/>
      <c r="Y355" s="71"/>
      <c r="Z355" s="71"/>
      <c r="AA355" s="71"/>
      <c r="AB355" s="71"/>
      <c r="AC355" s="71"/>
      <c r="AD355" s="71"/>
      <c r="AE355" s="71"/>
      <c r="AF355" s="71"/>
      <c r="AG355" s="71"/>
      <c r="AH355" s="71"/>
      <c r="AI355" s="71"/>
    </row>
    <row r="356" spans="1:35" ht="30" customHeight="1" x14ac:dyDescent="0.2">
      <c r="A356" s="71"/>
      <c r="B356" s="285"/>
      <c r="C356" s="285"/>
      <c r="D356" s="285"/>
      <c r="E356" s="285"/>
      <c r="F356" s="285"/>
      <c r="G356" s="285"/>
      <c r="H356" s="285"/>
      <c r="I356" s="285"/>
      <c r="J356" s="99"/>
      <c r="K356" s="3">
        <v>721029</v>
      </c>
      <c r="L356" s="99"/>
      <c r="M356" s="3">
        <v>261216</v>
      </c>
      <c r="N356" s="285"/>
      <c r="O356" s="285"/>
      <c r="P356" s="285"/>
      <c r="Q356" s="285"/>
      <c r="R356" s="285"/>
      <c r="S356" s="285"/>
      <c r="T356" s="285"/>
      <c r="U356" s="71"/>
      <c r="V356" s="71"/>
      <c r="W356" s="71"/>
      <c r="X356" s="71"/>
      <c r="Y356" s="71"/>
      <c r="Z356" s="71"/>
      <c r="AA356" s="71"/>
      <c r="AB356" s="71"/>
      <c r="AC356" s="71"/>
      <c r="AD356" s="71"/>
      <c r="AE356" s="71"/>
      <c r="AF356" s="71"/>
      <c r="AG356" s="71"/>
      <c r="AH356" s="71"/>
      <c r="AI356" s="71"/>
    </row>
    <row r="357" spans="1:35" ht="30" customHeight="1" x14ac:dyDescent="0.2">
      <c r="A357" s="71"/>
      <c r="B357" s="286"/>
      <c r="C357" s="286"/>
      <c r="D357" s="286"/>
      <c r="E357" s="286"/>
      <c r="F357" s="286"/>
      <c r="G357" s="286"/>
      <c r="H357" s="286"/>
      <c r="I357" s="286"/>
      <c r="J357" s="99"/>
      <c r="K357" s="3">
        <v>721033</v>
      </c>
      <c r="L357" s="99"/>
      <c r="M357" s="3"/>
      <c r="N357" s="286"/>
      <c r="O357" s="286"/>
      <c r="P357" s="286"/>
      <c r="Q357" s="286"/>
      <c r="R357" s="286"/>
      <c r="S357" s="286"/>
      <c r="T357" s="286"/>
      <c r="U357" s="71"/>
      <c r="V357" s="71"/>
      <c r="W357" s="71"/>
      <c r="X357" s="71"/>
      <c r="Y357" s="71"/>
      <c r="Z357" s="71"/>
      <c r="AA357" s="71"/>
      <c r="AB357" s="71"/>
      <c r="AC357" s="71"/>
      <c r="AD357" s="71"/>
      <c r="AE357" s="71"/>
      <c r="AF357" s="71"/>
      <c r="AG357" s="71"/>
      <c r="AH357" s="71"/>
      <c r="AI357" s="71"/>
    </row>
    <row r="358" spans="1:35" ht="30" customHeight="1" x14ac:dyDescent="0.2">
      <c r="A358" s="71"/>
      <c r="B358" s="314" t="str">
        <f>IF(S359=" "," ",IF(S359&gt;=$H$6,"CUMPLE CON LA EXPERIENCIA REQUERIDA","NO CUMPLE CON LA EXPERIENCIA REQUERIDA"))</f>
        <v>CUMPLE CON LA EXPERIENCIA REQUERIDA</v>
      </c>
      <c r="C358" s="315"/>
      <c r="D358" s="315"/>
      <c r="E358" s="315"/>
      <c r="F358" s="315"/>
      <c r="G358" s="315"/>
      <c r="H358" s="315"/>
      <c r="I358" s="315"/>
      <c r="J358" s="315"/>
      <c r="K358" s="315"/>
      <c r="L358" s="315"/>
      <c r="M358" s="315"/>
      <c r="N358" s="315"/>
      <c r="O358" s="316"/>
      <c r="P358" s="309" t="s">
        <v>155</v>
      </c>
      <c r="Q358" s="291"/>
      <c r="R358" s="103"/>
      <c r="S358" s="104">
        <f>IF(T343="SI",SUM(S343:S357),0)</f>
        <v>4709.4000000000005</v>
      </c>
      <c r="T358" s="308" t="str">
        <f>IF(S359=" "," ",IF(S359&gt;=$H$6,"CUMPLE","NO CUMPLE"))</f>
        <v>CUMPLE</v>
      </c>
      <c r="U358" s="71"/>
      <c r="V358" s="71"/>
      <c r="W358" s="71"/>
      <c r="X358" s="71"/>
      <c r="Y358" s="71"/>
      <c r="Z358" s="71"/>
      <c r="AA358" s="71"/>
      <c r="AB358" s="71"/>
      <c r="AC358" s="71"/>
      <c r="AD358" s="71"/>
      <c r="AE358" s="71"/>
      <c r="AF358" s="71"/>
      <c r="AG358" s="71"/>
      <c r="AH358" s="71"/>
      <c r="AI358" s="71"/>
    </row>
    <row r="359" spans="1:35" ht="30" customHeight="1" x14ac:dyDescent="0.2">
      <c r="A359" s="71"/>
      <c r="B359" s="317"/>
      <c r="C359" s="318"/>
      <c r="D359" s="318"/>
      <c r="E359" s="318"/>
      <c r="F359" s="318"/>
      <c r="G359" s="318"/>
      <c r="H359" s="318"/>
      <c r="I359" s="318"/>
      <c r="J359" s="318"/>
      <c r="K359" s="318"/>
      <c r="L359" s="318"/>
      <c r="M359" s="318"/>
      <c r="N359" s="318"/>
      <c r="O359" s="319"/>
      <c r="P359" s="309" t="s">
        <v>156</v>
      </c>
      <c r="Q359" s="291"/>
      <c r="R359" s="103"/>
      <c r="S359" s="105">
        <f>IFERROR((S358/$P$6)," ")</f>
        <v>22.319431279620854</v>
      </c>
      <c r="T359" s="286"/>
      <c r="U359" s="71"/>
      <c r="V359" s="71"/>
      <c r="W359" s="71"/>
      <c r="X359" s="71"/>
      <c r="Y359" s="71"/>
      <c r="Z359" s="71"/>
      <c r="AA359" s="71"/>
      <c r="AB359" s="71"/>
      <c r="AC359" s="71"/>
      <c r="AD359" s="71"/>
      <c r="AE359" s="71"/>
      <c r="AF359" s="71"/>
      <c r="AG359" s="71"/>
      <c r="AH359" s="71"/>
      <c r="AI359" s="71"/>
    </row>
    <row r="360" spans="1:35" ht="30" customHeight="1" x14ac:dyDescent="0.2">
      <c r="A360" s="71"/>
      <c r="B360" s="71"/>
      <c r="C360" s="71"/>
      <c r="D360" s="71"/>
      <c r="E360" s="83"/>
      <c r="F360" s="84"/>
      <c r="G360" s="84"/>
      <c r="H360" s="71"/>
      <c r="I360" s="71"/>
      <c r="J360" s="71"/>
      <c r="K360" s="71"/>
      <c r="L360" s="71"/>
      <c r="M360" s="71"/>
      <c r="N360" s="71"/>
      <c r="O360" s="71"/>
      <c r="P360" s="71"/>
      <c r="Q360" s="71"/>
      <c r="R360" s="71"/>
      <c r="S360" s="71"/>
      <c r="T360" s="71"/>
      <c r="U360" s="71"/>
      <c r="V360" s="71"/>
      <c r="W360" s="71"/>
      <c r="X360" s="71"/>
      <c r="Y360" s="71"/>
      <c r="Z360" s="71"/>
      <c r="AA360" s="71"/>
      <c r="AB360" s="71"/>
      <c r="AC360" s="71"/>
      <c r="AD360" s="71"/>
      <c r="AE360" s="71"/>
      <c r="AF360" s="71"/>
      <c r="AG360" s="71"/>
      <c r="AH360" s="71"/>
      <c r="AI360" s="71"/>
    </row>
    <row r="361" spans="1:35" ht="30" customHeight="1" x14ac:dyDescent="0.2">
      <c r="A361" s="71"/>
      <c r="B361" s="71"/>
      <c r="C361" s="71"/>
      <c r="D361" s="71"/>
      <c r="E361" s="83"/>
      <c r="F361" s="84"/>
      <c r="G361" s="84"/>
      <c r="H361" s="71"/>
      <c r="I361" s="71"/>
      <c r="J361" s="71"/>
      <c r="K361" s="71"/>
      <c r="L361" s="71"/>
      <c r="M361" s="71"/>
      <c r="N361" s="71"/>
      <c r="O361" s="71"/>
      <c r="P361" s="71"/>
      <c r="Q361" s="71"/>
      <c r="R361" s="71"/>
      <c r="S361" s="71"/>
      <c r="T361" s="71"/>
      <c r="U361" s="71"/>
      <c r="V361" s="71"/>
      <c r="W361" s="71"/>
      <c r="X361" s="71"/>
      <c r="Y361" s="71"/>
      <c r="Z361" s="71"/>
      <c r="AA361" s="71"/>
      <c r="AB361" s="71"/>
      <c r="AC361" s="71"/>
      <c r="AD361" s="71"/>
      <c r="AE361" s="71"/>
      <c r="AF361" s="71"/>
      <c r="AG361" s="71"/>
      <c r="AH361" s="71"/>
      <c r="AI361" s="71"/>
    </row>
    <row r="362" spans="1:35" ht="30" customHeight="1" x14ac:dyDescent="0.2">
      <c r="A362" s="71"/>
      <c r="B362" s="85">
        <v>17</v>
      </c>
      <c r="C362" s="310" t="s">
        <v>157</v>
      </c>
      <c r="D362" s="290"/>
      <c r="E362" s="291"/>
      <c r="F362" s="311" t="str">
        <f>IFERROR(VLOOKUP(B362,LISTA_OFERENTES,2,FALSE)," ")</f>
        <v>JOHN JAIRO VÁSQUEZ SUÁREZ</v>
      </c>
      <c r="G362" s="290"/>
      <c r="H362" s="290"/>
      <c r="I362" s="290"/>
      <c r="J362" s="290"/>
      <c r="K362" s="290"/>
      <c r="L362" s="290"/>
      <c r="M362" s="290"/>
      <c r="N362" s="290"/>
      <c r="O362" s="291"/>
      <c r="P362" s="312" t="s">
        <v>135</v>
      </c>
      <c r="Q362" s="290"/>
      <c r="R362" s="291"/>
      <c r="S362" s="86">
        <f>5-(INT(COUNTBLANK(C365:C379))-10)</f>
        <v>5</v>
      </c>
      <c r="T362" s="87"/>
      <c r="U362" s="71"/>
      <c r="V362" s="71"/>
      <c r="W362" s="71"/>
      <c r="X362" s="71"/>
      <c r="Y362" s="71"/>
      <c r="Z362" s="71"/>
      <c r="AA362" s="71"/>
      <c r="AB362" s="71"/>
      <c r="AC362" s="71"/>
      <c r="AD362" s="71"/>
      <c r="AE362" s="71"/>
      <c r="AF362" s="71"/>
      <c r="AG362" s="71"/>
      <c r="AH362" s="71"/>
      <c r="AI362" s="71"/>
    </row>
    <row r="363" spans="1:35" ht="45" customHeight="1" x14ac:dyDescent="0.25">
      <c r="A363" s="71"/>
      <c r="B363" s="313" t="s">
        <v>136</v>
      </c>
      <c r="C363" s="288" t="s">
        <v>137</v>
      </c>
      <c r="D363" s="288" t="s">
        <v>138</v>
      </c>
      <c r="E363" s="288" t="s">
        <v>139</v>
      </c>
      <c r="F363" s="288" t="s">
        <v>140</v>
      </c>
      <c r="G363" s="288" t="s">
        <v>141</v>
      </c>
      <c r="H363" s="288" t="s">
        <v>142</v>
      </c>
      <c r="I363" s="288" t="s">
        <v>143</v>
      </c>
      <c r="J363" s="289" t="s">
        <v>144</v>
      </c>
      <c r="K363" s="290"/>
      <c r="L363" s="290"/>
      <c r="M363" s="291"/>
      <c r="N363" s="288" t="s">
        <v>145</v>
      </c>
      <c r="O363" s="288" t="s">
        <v>146</v>
      </c>
      <c r="P363" s="106" t="s">
        <v>147</v>
      </c>
      <c r="Q363" s="106"/>
      <c r="R363" s="288" t="s">
        <v>148</v>
      </c>
      <c r="S363" s="288" t="s">
        <v>149</v>
      </c>
      <c r="T363" s="288" t="str">
        <f>T55</f>
        <v>CUMPLE CON EL REQUERIMIENTO OBLIGATORIO DE MÍNIMO UNO (1) DE LOS CINCO CONTRATOS SEA DE MANTENIMIENTO Y ESTE CLASIFICADO
EN EL CÓDIGO 721033</v>
      </c>
      <c r="U363" s="71"/>
      <c r="V363" s="71"/>
      <c r="W363" s="71"/>
      <c r="X363" s="71"/>
      <c r="Y363" s="71"/>
      <c r="Z363" s="71"/>
      <c r="AA363" s="71"/>
      <c r="AB363" s="71"/>
      <c r="AC363" s="71"/>
      <c r="AD363" s="71"/>
      <c r="AE363" s="71"/>
      <c r="AF363" s="71"/>
      <c r="AG363" s="71"/>
      <c r="AH363" s="71"/>
      <c r="AI363" s="71"/>
    </row>
    <row r="364" spans="1:35" ht="72.75" customHeight="1" x14ac:dyDescent="0.2">
      <c r="A364" s="71"/>
      <c r="B364" s="286"/>
      <c r="C364" s="286"/>
      <c r="D364" s="286"/>
      <c r="E364" s="286"/>
      <c r="F364" s="286"/>
      <c r="G364" s="286"/>
      <c r="H364" s="286"/>
      <c r="I364" s="286"/>
      <c r="J364" s="292" t="s">
        <v>158</v>
      </c>
      <c r="K364" s="290"/>
      <c r="L364" s="290"/>
      <c r="M364" s="291"/>
      <c r="N364" s="286"/>
      <c r="O364" s="286"/>
      <c r="P364" s="91" t="s">
        <v>37</v>
      </c>
      <c r="Q364" s="91" t="s">
        <v>152</v>
      </c>
      <c r="R364" s="286"/>
      <c r="S364" s="286"/>
      <c r="T364" s="286"/>
      <c r="U364" s="71"/>
      <c r="V364" s="71"/>
      <c r="W364" s="71"/>
      <c r="X364" s="71"/>
      <c r="Y364" s="71"/>
      <c r="Z364" s="71"/>
      <c r="AA364" s="71"/>
      <c r="AB364" s="71"/>
      <c r="AC364" s="71"/>
      <c r="AD364" s="71"/>
      <c r="AE364" s="71"/>
      <c r="AF364" s="71"/>
      <c r="AG364" s="71"/>
      <c r="AH364" s="71"/>
      <c r="AI364" s="71"/>
    </row>
    <row r="365" spans="1:35" ht="30" customHeight="1" x14ac:dyDescent="0.2">
      <c r="A365" s="71"/>
      <c r="B365" s="297">
        <v>1</v>
      </c>
      <c r="C365" s="287">
        <v>54</v>
      </c>
      <c r="D365" s="287">
        <v>64</v>
      </c>
      <c r="E365" s="287" t="s">
        <v>232</v>
      </c>
      <c r="F365" s="287" t="s">
        <v>233</v>
      </c>
      <c r="G365" s="303">
        <v>348.64</v>
      </c>
      <c r="H365" s="300" t="s">
        <v>161</v>
      </c>
      <c r="I365" s="302">
        <v>1</v>
      </c>
      <c r="J365" s="99" t="s">
        <v>162</v>
      </c>
      <c r="K365" s="3">
        <v>721015</v>
      </c>
      <c r="L365" s="99" t="s">
        <v>162</v>
      </c>
      <c r="M365" s="3">
        <v>721214</v>
      </c>
      <c r="N365" s="293" t="s">
        <v>213</v>
      </c>
      <c r="O365" s="293" t="s">
        <v>214</v>
      </c>
      <c r="P365" s="287"/>
      <c r="Q365" s="295" t="s">
        <v>215</v>
      </c>
      <c r="R365" s="295" t="s">
        <v>216</v>
      </c>
      <c r="S365" s="304">
        <f>IF(COUNTIF(J365:M367,"CUMPLE")&gt;=1,(G365*I365),0)* (IF(N365="PRESENTÓ CERTIFICADO",1,0))* (IF(O365="ACORDE A ITEM 5.2.1 (T.R.)",1,0) )* ( IF(OR(Q365="SIN OBSERVACIÓN", Q365="REQUERIMIENTOS SUBSANADOS"),1,0)) *(IF(OR(R365="NINGUNO", R365="CUMPLEN CON LO SOLICITADO"),1,0))</f>
        <v>348.64</v>
      </c>
      <c r="T365" s="395" t="s">
        <v>217</v>
      </c>
      <c r="U365" s="71"/>
      <c r="V365" s="71"/>
      <c r="W365" s="71"/>
      <c r="X365" s="71"/>
      <c r="Y365" s="71"/>
      <c r="Z365" s="71"/>
      <c r="AA365" s="71"/>
      <c r="AB365" s="71"/>
      <c r="AC365" s="71"/>
      <c r="AD365" s="71"/>
      <c r="AE365" s="71"/>
      <c r="AF365" s="71"/>
      <c r="AG365" s="71"/>
      <c r="AH365" s="71"/>
      <c r="AI365" s="71"/>
    </row>
    <row r="366" spans="1:35" ht="30" customHeight="1" x14ac:dyDescent="0.2">
      <c r="A366" s="71"/>
      <c r="B366" s="285"/>
      <c r="C366" s="285"/>
      <c r="D366" s="285"/>
      <c r="E366" s="285"/>
      <c r="F366" s="285"/>
      <c r="G366" s="285"/>
      <c r="H366" s="285"/>
      <c r="I366" s="285"/>
      <c r="J366" s="99" t="s">
        <v>162</v>
      </c>
      <c r="K366" s="3">
        <v>721029</v>
      </c>
      <c r="L366" s="99" t="s">
        <v>163</v>
      </c>
      <c r="M366" s="3">
        <v>261216</v>
      </c>
      <c r="N366" s="285"/>
      <c r="O366" s="285"/>
      <c r="P366" s="285"/>
      <c r="Q366" s="285"/>
      <c r="R366" s="285"/>
      <c r="S366" s="285"/>
      <c r="T366" s="285"/>
      <c r="U366" s="71"/>
      <c r="V366" s="71"/>
      <c r="W366" s="71"/>
      <c r="X366" s="71"/>
      <c r="Y366" s="71"/>
      <c r="Z366" s="71"/>
      <c r="AA366" s="71"/>
      <c r="AB366" s="71"/>
      <c r="AC366" s="71"/>
      <c r="AD366" s="71"/>
      <c r="AE366" s="71"/>
      <c r="AF366" s="71"/>
      <c r="AG366" s="71"/>
      <c r="AH366" s="71"/>
      <c r="AI366" s="71"/>
    </row>
    <row r="367" spans="1:35" ht="30" customHeight="1" x14ac:dyDescent="0.2">
      <c r="A367" s="71"/>
      <c r="B367" s="286"/>
      <c r="C367" s="286"/>
      <c r="D367" s="286"/>
      <c r="E367" s="286"/>
      <c r="F367" s="286"/>
      <c r="G367" s="286"/>
      <c r="H367" s="286"/>
      <c r="I367" s="286"/>
      <c r="J367" s="99" t="s">
        <v>162</v>
      </c>
      <c r="K367" s="3">
        <v>721033</v>
      </c>
      <c r="L367" s="99"/>
      <c r="M367" s="3"/>
      <c r="N367" s="286"/>
      <c r="O367" s="286"/>
      <c r="P367" s="286"/>
      <c r="Q367" s="286"/>
      <c r="R367" s="286"/>
      <c r="S367" s="286"/>
      <c r="T367" s="285"/>
      <c r="U367" s="71"/>
      <c r="V367" s="71"/>
      <c r="W367" s="71"/>
      <c r="X367" s="71"/>
      <c r="Y367" s="71"/>
      <c r="Z367" s="71"/>
      <c r="AA367" s="71"/>
      <c r="AB367" s="71"/>
      <c r="AC367" s="71"/>
      <c r="AD367" s="71"/>
      <c r="AE367" s="71"/>
      <c r="AF367" s="71"/>
      <c r="AG367" s="71"/>
      <c r="AH367" s="71"/>
      <c r="AI367" s="71"/>
    </row>
    <row r="368" spans="1:35" ht="30" customHeight="1" x14ac:dyDescent="0.2">
      <c r="A368" s="71"/>
      <c r="B368" s="297">
        <v>2</v>
      </c>
      <c r="C368" s="298">
        <v>55</v>
      </c>
      <c r="D368" s="298">
        <v>66</v>
      </c>
      <c r="E368" s="298" t="s">
        <v>234</v>
      </c>
      <c r="F368" s="287" t="s">
        <v>233</v>
      </c>
      <c r="G368" s="299">
        <v>405.92</v>
      </c>
      <c r="H368" s="300" t="s">
        <v>161</v>
      </c>
      <c r="I368" s="302">
        <v>1</v>
      </c>
      <c r="J368" s="99" t="s">
        <v>162</v>
      </c>
      <c r="K368" s="3">
        <v>721015</v>
      </c>
      <c r="L368" s="99" t="s">
        <v>162</v>
      </c>
      <c r="M368" s="3">
        <v>721214</v>
      </c>
      <c r="N368" s="293" t="s">
        <v>213</v>
      </c>
      <c r="O368" s="293" t="s">
        <v>214</v>
      </c>
      <c r="P368" s="294"/>
      <c r="Q368" s="301" t="s">
        <v>215</v>
      </c>
      <c r="R368" s="301" t="s">
        <v>216</v>
      </c>
      <c r="S368" s="304">
        <f>IF(COUNTIF(J368:M370,"CUMPLE")&gt;=1,(G368*I368),0)* (IF(N368="PRESENTÓ CERTIFICADO",1,0))* (IF(O368="ACORDE A ITEM 5.2.1 (T.R.)",1,0) )* ( IF(OR(Q368="SIN OBSERVACIÓN", Q368="REQUERIMIENTOS SUBSANADOS"),1,0)) *(IF(OR(R368="NINGUNO", R368="CUMPLEN CON LO SOLICITADO"),1,0))</f>
        <v>405.92</v>
      </c>
      <c r="T368" s="285"/>
      <c r="U368" s="71"/>
      <c r="V368" s="71"/>
      <c r="W368" s="71"/>
      <c r="X368" s="71"/>
      <c r="Y368" s="71"/>
      <c r="Z368" s="71"/>
      <c r="AA368" s="71"/>
      <c r="AB368" s="71"/>
      <c r="AC368" s="71"/>
      <c r="AD368" s="71"/>
      <c r="AE368" s="71"/>
      <c r="AF368" s="71"/>
      <c r="AG368" s="71"/>
      <c r="AH368" s="71"/>
      <c r="AI368" s="71"/>
    </row>
    <row r="369" spans="1:35" ht="30" customHeight="1" x14ac:dyDescent="0.2">
      <c r="A369" s="71"/>
      <c r="B369" s="285"/>
      <c r="C369" s="285"/>
      <c r="D369" s="285"/>
      <c r="E369" s="285"/>
      <c r="F369" s="285"/>
      <c r="G369" s="285"/>
      <c r="H369" s="285"/>
      <c r="I369" s="285"/>
      <c r="J369" s="99" t="s">
        <v>162</v>
      </c>
      <c r="K369" s="3">
        <v>721029</v>
      </c>
      <c r="L369" s="99" t="s">
        <v>163</v>
      </c>
      <c r="M369" s="3">
        <v>261216</v>
      </c>
      <c r="N369" s="285"/>
      <c r="O369" s="285"/>
      <c r="P369" s="285"/>
      <c r="Q369" s="285"/>
      <c r="R369" s="285"/>
      <c r="S369" s="285"/>
      <c r="T369" s="285"/>
      <c r="U369" s="71"/>
      <c r="V369" s="71"/>
      <c r="W369" s="71"/>
      <c r="X369" s="71"/>
      <c r="Y369" s="71"/>
      <c r="Z369" s="71"/>
      <c r="AA369" s="71"/>
      <c r="AB369" s="71"/>
      <c r="AC369" s="71"/>
      <c r="AD369" s="71"/>
      <c r="AE369" s="71"/>
      <c r="AF369" s="71"/>
      <c r="AG369" s="71"/>
      <c r="AH369" s="71"/>
      <c r="AI369" s="71"/>
    </row>
    <row r="370" spans="1:35" ht="30" customHeight="1" x14ac:dyDescent="0.2">
      <c r="A370" s="71"/>
      <c r="B370" s="286"/>
      <c r="C370" s="286"/>
      <c r="D370" s="286"/>
      <c r="E370" s="286"/>
      <c r="F370" s="286"/>
      <c r="G370" s="286"/>
      <c r="H370" s="286"/>
      <c r="I370" s="286"/>
      <c r="J370" s="99" t="s">
        <v>162</v>
      </c>
      <c r="K370" s="3">
        <v>721033</v>
      </c>
      <c r="L370" s="99"/>
      <c r="M370" s="3"/>
      <c r="N370" s="286"/>
      <c r="O370" s="286"/>
      <c r="P370" s="286"/>
      <c r="Q370" s="286"/>
      <c r="R370" s="286"/>
      <c r="S370" s="286"/>
      <c r="T370" s="285"/>
      <c r="U370" s="71"/>
      <c r="V370" s="71"/>
      <c r="W370" s="71"/>
      <c r="X370" s="71"/>
      <c r="Y370" s="71"/>
      <c r="Z370" s="71"/>
      <c r="AA370" s="71"/>
      <c r="AB370" s="71"/>
      <c r="AC370" s="71"/>
      <c r="AD370" s="71"/>
      <c r="AE370" s="71"/>
      <c r="AF370" s="71"/>
      <c r="AG370" s="71"/>
      <c r="AH370" s="71"/>
      <c r="AI370" s="71"/>
    </row>
    <row r="371" spans="1:35" ht="30" customHeight="1" x14ac:dyDescent="0.2">
      <c r="A371" s="71"/>
      <c r="B371" s="297">
        <v>3</v>
      </c>
      <c r="C371" s="287">
        <v>91</v>
      </c>
      <c r="D371" s="287">
        <v>93</v>
      </c>
      <c r="E371" s="287" t="s">
        <v>235</v>
      </c>
      <c r="F371" s="287" t="s">
        <v>233</v>
      </c>
      <c r="G371" s="303">
        <v>1163.96</v>
      </c>
      <c r="H371" s="300" t="s">
        <v>161</v>
      </c>
      <c r="I371" s="302">
        <v>1</v>
      </c>
      <c r="J371" s="99" t="s">
        <v>162</v>
      </c>
      <c r="K371" s="3">
        <v>721015</v>
      </c>
      <c r="L371" s="99" t="s">
        <v>162</v>
      </c>
      <c r="M371" s="3">
        <v>721214</v>
      </c>
      <c r="N371" s="293" t="s">
        <v>213</v>
      </c>
      <c r="O371" s="293" t="s">
        <v>214</v>
      </c>
      <c r="P371" s="287"/>
      <c r="Q371" s="295" t="s">
        <v>215</v>
      </c>
      <c r="R371" s="295" t="s">
        <v>216</v>
      </c>
      <c r="S371" s="304">
        <f>IF(COUNTIF(J371:M373,"CUMPLE")&gt;=1,(G371*I371),0)* (IF(N371="PRESENTÓ CERTIFICADO",1,0))* (IF(O371="ACORDE A ITEM 5.2.1 (T.R.)",1,0) )* ( IF(OR(Q371="SIN OBSERVACIÓN", Q371="REQUERIMIENTOS SUBSANADOS"),1,0)) *(IF(OR(R371="NINGUNO", R371="CUMPLEN CON LO SOLICITADO"),1,0))</f>
        <v>1163.96</v>
      </c>
      <c r="T371" s="285"/>
      <c r="U371" s="71"/>
      <c r="V371" s="71"/>
      <c r="W371" s="71"/>
      <c r="X371" s="71"/>
      <c r="Y371" s="71"/>
      <c r="Z371" s="71"/>
      <c r="AA371" s="71"/>
      <c r="AB371" s="71"/>
      <c r="AC371" s="71"/>
      <c r="AD371" s="71"/>
      <c r="AE371" s="71"/>
      <c r="AF371" s="71"/>
      <c r="AG371" s="71"/>
      <c r="AH371" s="71"/>
      <c r="AI371" s="71"/>
    </row>
    <row r="372" spans="1:35" ht="30" customHeight="1" x14ac:dyDescent="0.2">
      <c r="A372" s="71"/>
      <c r="B372" s="285"/>
      <c r="C372" s="285"/>
      <c r="D372" s="285"/>
      <c r="E372" s="285"/>
      <c r="F372" s="285"/>
      <c r="G372" s="285"/>
      <c r="H372" s="285"/>
      <c r="I372" s="285"/>
      <c r="J372" s="99" t="s">
        <v>162</v>
      </c>
      <c r="K372" s="3">
        <v>721029</v>
      </c>
      <c r="L372" s="99" t="s">
        <v>163</v>
      </c>
      <c r="M372" s="3">
        <v>261216</v>
      </c>
      <c r="N372" s="285"/>
      <c r="O372" s="285"/>
      <c r="P372" s="285"/>
      <c r="Q372" s="285"/>
      <c r="R372" s="285"/>
      <c r="S372" s="285"/>
      <c r="T372" s="285"/>
      <c r="U372" s="71"/>
      <c r="V372" s="71"/>
      <c r="W372" s="71"/>
      <c r="X372" s="71"/>
      <c r="Y372" s="71"/>
      <c r="Z372" s="71"/>
      <c r="AA372" s="71"/>
      <c r="AB372" s="71"/>
      <c r="AC372" s="71"/>
      <c r="AD372" s="71"/>
      <c r="AE372" s="71"/>
      <c r="AF372" s="71"/>
      <c r="AG372" s="71"/>
      <c r="AH372" s="71"/>
      <c r="AI372" s="71"/>
    </row>
    <row r="373" spans="1:35" ht="30" customHeight="1" x14ac:dyDescent="0.2">
      <c r="A373" s="71"/>
      <c r="B373" s="286"/>
      <c r="C373" s="286"/>
      <c r="D373" s="286"/>
      <c r="E373" s="286"/>
      <c r="F373" s="286"/>
      <c r="G373" s="286"/>
      <c r="H373" s="286"/>
      <c r="I373" s="286"/>
      <c r="J373" s="99" t="s">
        <v>162</v>
      </c>
      <c r="K373" s="3">
        <v>721033</v>
      </c>
      <c r="L373" s="99"/>
      <c r="M373" s="3"/>
      <c r="N373" s="286"/>
      <c r="O373" s="286"/>
      <c r="P373" s="286"/>
      <c r="Q373" s="286"/>
      <c r="R373" s="286"/>
      <c r="S373" s="286"/>
      <c r="T373" s="285"/>
      <c r="U373" s="71"/>
      <c r="V373" s="71"/>
      <c r="W373" s="71"/>
      <c r="X373" s="71"/>
      <c r="Y373" s="71"/>
      <c r="Z373" s="71"/>
      <c r="AA373" s="71"/>
      <c r="AB373" s="71"/>
      <c r="AC373" s="71"/>
      <c r="AD373" s="71"/>
      <c r="AE373" s="71"/>
      <c r="AF373" s="71"/>
      <c r="AG373" s="71"/>
      <c r="AH373" s="71"/>
      <c r="AI373" s="71"/>
    </row>
    <row r="374" spans="1:35" ht="30" customHeight="1" x14ac:dyDescent="0.2">
      <c r="A374" s="71"/>
      <c r="B374" s="297">
        <v>4</v>
      </c>
      <c r="C374" s="298">
        <v>92</v>
      </c>
      <c r="D374" s="298">
        <v>94</v>
      </c>
      <c r="E374" s="298" t="s">
        <v>236</v>
      </c>
      <c r="F374" s="287" t="s">
        <v>233</v>
      </c>
      <c r="G374" s="299">
        <v>1456.25</v>
      </c>
      <c r="H374" s="300" t="s">
        <v>161</v>
      </c>
      <c r="I374" s="302">
        <v>1</v>
      </c>
      <c r="J374" s="99" t="s">
        <v>162</v>
      </c>
      <c r="K374" s="3">
        <v>721015</v>
      </c>
      <c r="L374" s="99" t="s">
        <v>162</v>
      </c>
      <c r="M374" s="3">
        <v>721214</v>
      </c>
      <c r="N374" s="293" t="s">
        <v>213</v>
      </c>
      <c r="O374" s="293" t="s">
        <v>214</v>
      </c>
      <c r="P374" s="294"/>
      <c r="Q374" s="301" t="s">
        <v>215</v>
      </c>
      <c r="R374" s="301" t="s">
        <v>216</v>
      </c>
      <c r="S374" s="304">
        <f>IF(COUNTIF(J374:M376,"CUMPLE")&gt;=1,(G374*I374),0)* (IF(N374="PRESENTÓ CERTIFICADO",1,0))* (IF(O374="ACORDE A ITEM 5.2.1 (T.R.)",1,0) )* ( IF(OR(Q374="SIN OBSERVACIÓN", Q374="REQUERIMIENTOS SUBSANADOS"),1,0)) *(IF(OR(R374="NINGUNO", R374="CUMPLEN CON LO SOLICITADO"),1,0))</f>
        <v>1456.25</v>
      </c>
      <c r="T374" s="285"/>
      <c r="U374" s="71"/>
      <c r="V374" s="71"/>
      <c r="W374" s="71"/>
      <c r="X374" s="71"/>
      <c r="Y374" s="71"/>
      <c r="Z374" s="71"/>
      <c r="AA374" s="71"/>
      <c r="AB374" s="71"/>
      <c r="AC374" s="71"/>
      <c r="AD374" s="71"/>
      <c r="AE374" s="71"/>
      <c r="AF374" s="71"/>
      <c r="AG374" s="71"/>
      <c r="AH374" s="71"/>
      <c r="AI374" s="71"/>
    </row>
    <row r="375" spans="1:35" ht="30" customHeight="1" x14ac:dyDescent="0.2">
      <c r="A375" s="71"/>
      <c r="B375" s="285"/>
      <c r="C375" s="285"/>
      <c r="D375" s="285"/>
      <c r="E375" s="285"/>
      <c r="F375" s="285"/>
      <c r="G375" s="285"/>
      <c r="H375" s="285"/>
      <c r="I375" s="285"/>
      <c r="J375" s="99" t="s">
        <v>162</v>
      </c>
      <c r="K375" s="3">
        <v>721029</v>
      </c>
      <c r="L375" s="99" t="s">
        <v>163</v>
      </c>
      <c r="M375" s="3">
        <v>261216</v>
      </c>
      <c r="N375" s="285"/>
      <c r="O375" s="285"/>
      <c r="P375" s="285"/>
      <c r="Q375" s="285"/>
      <c r="R375" s="285"/>
      <c r="S375" s="285"/>
      <c r="T375" s="285"/>
      <c r="U375" s="71"/>
      <c r="V375" s="71"/>
      <c r="W375" s="71"/>
      <c r="X375" s="71"/>
      <c r="Y375" s="71"/>
      <c r="Z375" s="71"/>
      <c r="AA375" s="71"/>
      <c r="AB375" s="71"/>
      <c r="AC375" s="71"/>
      <c r="AD375" s="71"/>
      <c r="AE375" s="71"/>
      <c r="AF375" s="71"/>
      <c r="AG375" s="71"/>
      <c r="AH375" s="71"/>
      <c r="AI375" s="71"/>
    </row>
    <row r="376" spans="1:35" ht="30" customHeight="1" x14ac:dyDescent="0.2">
      <c r="A376" s="71"/>
      <c r="B376" s="286"/>
      <c r="C376" s="286"/>
      <c r="D376" s="286"/>
      <c r="E376" s="286"/>
      <c r="F376" s="286"/>
      <c r="G376" s="286"/>
      <c r="H376" s="286"/>
      <c r="I376" s="286"/>
      <c r="J376" s="99" t="s">
        <v>162</v>
      </c>
      <c r="K376" s="3">
        <v>721033</v>
      </c>
      <c r="L376" s="99"/>
      <c r="M376" s="3"/>
      <c r="N376" s="286"/>
      <c r="O376" s="286"/>
      <c r="P376" s="286"/>
      <c r="Q376" s="286"/>
      <c r="R376" s="286"/>
      <c r="S376" s="286"/>
      <c r="T376" s="285"/>
      <c r="U376" s="71"/>
      <c r="V376" s="71"/>
      <c r="W376" s="71"/>
      <c r="X376" s="71"/>
      <c r="Y376" s="71"/>
      <c r="Z376" s="71"/>
      <c r="AA376" s="71"/>
      <c r="AB376" s="71"/>
      <c r="AC376" s="71"/>
      <c r="AD376" s="71"/>
      <c r="AE376" s="71"/>
      <c r="AF376" s="71"/>
      <c r="AG376" s="71"/>
      <c r="AH376" s="71"/>
      <c r="AI376" s="71"/>
    </row>
    <row r="377" spans="1:35" ht="30" customHeight="1" x14ac:dyDescent="0.2">
      <c r="A377" s="71"/>
      <c r="B377" s="297">
        <v>5</v>
      </c>
      <c r="C377" s="287">
        <v>131</v>
      </c>
      <c r="D377" s="287">
        <v>150</v>
      </c>
      <c r="E377" s="287" t="s">
        <v>237</v>
      </c>
      <c r="F377" s="287" t="s">
        <v>238</v>
      </c>
      <c r="G377" s="303">
        <v>264.20999999999998</v>
      </c>
      <c r="H377" s="300" t="s">
        <v>161</v>
      </c>
      <c r="I377" s="302">
        <v>1</v>
      </c>
      <c r="J377" s="99" t="s">
        <v>162</v>
      </c>
      <c r="K377" s="3">
        <v>721015</v>
      </c>
      <c r="L377" s="99" t="s">
        <v>162</v>
      </c>
      <c r="M377" s="3">
        <v>721214</v>
      </c>
      <c r="N377" s="293" t="s">
        <v>213</v>
      </c>
      <c r="O377" s="293" t="s">
        <v>214</v>
      </c>
      <c r="P377" s="287"/>
      <c r="Q377" s="295" t="s">
        <v>215</v>
      </c>
      <c r="R377" s="295" t="s">
        <v>239</v>
      </c>
      <c r="S377" s="304">
        <f>IF(COUNTIF(J377:M379,"CUMPLE")&gt;=1,(G377*I377),0)* (IF(N377="PRESENTÓ CERTIFICADO",1,0))* (IF(O377="ACORDE A ITEM 5.2.1 (T.R.)",1,0) )* ( IF(OR(Q377="SIN OBSERVACIÓN", Q377="REQUERIMIENTOS SUBSANADOS"),1,0)) *(IF(OR(R377="NINGUNO", R377="CUMPLEN CON LO SOLICITADO"),1,0))</f>
        <v>264.20999999999998</v>
      </c>
      <c r="T377" s="285"/>
      <c r="U377" s="71"/>
      <c r="V377" s="71"/>
      <c r="W377" s="71"/>
      <c r="X377" s="71"/>
      <c r="Y377" s="71"/>
      <c r="Z377" s="71"/>
      <c r="AA377" s="71"/>
      <c r="AB377" s="71"/>
      <c r="AC377" s="71"/>
      <c r="AD377" s="71"/>
      <c r="AE377" s="71"/>
      <c r="AF377" s="71"/>
      <c r="AG377" s="71"/>
      <c r="AH377" s="71"/>
      <c r="AI377" s="71"/>
    </row>
    <row r="378" spans="1:35" ht="30" customHeight="1" x14ac:dyDescent="0.2">
      <c r="A378" s="71"/>
      <c r="B378" s="285"/>
      <c r="C378" s="285"/>
      <c r="D378" s="285"/>
      <c r="E378" s="285"/>
      <c r="F378" s="285"/>
      <c r="G378" s="285"/>
      <c r="H378" s="285"/>
      <c r="I378" s="285"/>
      <c r="J378" s="99" t="s">
        <v>162</v>
      </c>
      <c r="K378" s="3">
        <v>721029</v>
      </c>
      <c r="L378" s="99" t="s">
        <v>163</v>
      </c>
      <c r="M378" s="3">
        <v>261216</v>
      </c>
      <c r="N378" s="285"/>
      <c r="O378" s="285"/>
      <c r="P378" s="285"/>
      <c r="Q378" s="285"/>
      <c r="R378" s="285"/>
      <c r="S378" s="285"/>
      <c r="T378" s="285"/>
      <c r="U378" s="71"/>
      <c r="V378" s="71"/>
      <c r="W378" s="71"/>
      <c r="X378" s="71"/>
      <c r="Y378" s="71"/>
      <c r="Z378" s="71"/>
      <c r="AA378" s="71"/>
      <c r="AB378" s="71"/>
      <c r="AC378" s="71"/>
      <c r="AD378" s="71"/>
      <c r="AE378" s="71"/>
      <c r="AF378" s="71"/>
      <c r="AG378" s="71"/>
      <c r="AH378" s="71"/>
      <c r="AI378" s="71"/>
    </row>
    <row r="379" spans="1:35" ht="30" customHeight="1" x14ac:dyDescent="0.2">
      <c r="A379" s="71"/>
      <c r="B379" s="286"/>
      <c r="C379" s="286"/>
      <c r="D379" s="286"/>
      <c r="E379" s="286"/>
      <c r="F379" s="286"/>
      <c r="G379" s="286"/>
      <c r="H379" s="286"/>
      <c r="I379" s="286"/>
      <c r="J379" s="99" t="s">
        <v>162</v>
      </c>
      <c r="K379" s="3">
        <v>721033</v>
      </c>
      <c r="L379" s="99"/>
      <c r="M379" s="3"/>
      <c r="N379" s="286"/>
      <c r="O379" s="286"/>
      <c r="P379" s="286"/>
      <c r="Q379" s="286"/>
      <c r="R379" s="286"/>
      <c r="S379" s="286"/>
      <c r="T379" s="286"/>
      <c r="U379" s="71"/>
      <c r="V379" s="71"/>
      <c r="W379" s="71"/>
      <c r="X379" s="71"/>
      <c r="Y379" s="71"/>
      <c r="Z379" s="71"/>
      <c r="AA379" s="71"/>
      <c r="AB379" s="71"/>
      <c r="AC379" s="71"/>
      <c r="AD379" s="71"/>
      <c r="AE379" s="71"/>
      <c r="AF379" s="71"/>
      <c r="AG379" s="71"/>
      <c r="AH379" s="71"/>
      <c r="AI379" s="71"/>
    </row>
    <row r="380" spans="1:35" ht="30" customHeight="1" x14ac:dyDescent="0.2">
      <c r="A380" s="71"/>
      <c r="B380" s="314" t="str">
        <f>IF(S381=" "," ",IF(S381&gt;=$H$6,"CUMPLE CON LA EXPERIENCIA REQUERIDA","NO CUMPLE CON LA EXPERIENCIA REQUERIDA"))</f>
        <v>CUMPLE CON LA EXPERIENCIA REQUERIDA</v>
      </c>
      <c r="C380" s="315"/>
      <c r="D380" s="315"/>
      <c r="E380" s="315"/>
      <c r="F380" s="315"/>
      <c r="G380" s="315"/>
      <c r="H380" s="315"/>
      <c r="I380" s="315"/>
      <c r="J380" s="315"/>
      <c r="K380" s="315"/>
      <c r="L380" s="315"/>
      <c r="M380" s="315"/>
      <c r="N380" s="315"/>
      <c r="O380" s="316"/>
      <c r="P380" s="309" t="s">
        <v>155</v>
      </c>
      <c r="Q380" s="291"/>
      <c r="R380" s="103"/>
      <c r="S380" s="104">
        <f>IF(T365="SI",SUM(S365:S379),0)</f>
        <v>3638.98</v>
      </c>
      <c r="T380" s="308" t="str">
        <f>IF(S381=" "," ",IF(S381&gt;=$H$6,"CUMPLE","NO CUMPLE"))</f>
        <v>CUMPLE</v>
      </c>
      <c r="U380" s="71"/>
      <c r="V380" s="71"/>
      <c r="W380" s="71"/>
      <c r="X380" s="71"/>
      <c r="Y380" s="71"/>
      <c r="Z380" s="71"/>
      <c r="AA380" s="71"/>
      <c r="AB380" s="71"/>
      <c r="AC380" s="71"/>
      <c r="AD380" s="71"/>
      <c r="AE380" s="71"/>
      <c r="AF380" s="71"/>
      <c r="AG380" s="71"/>
      <c r="AH380" s="71"/>
      <c r="AI380" s="71"/>
    </row>
    <row r="381" spans="1:35" ht="30" customHeight="1" x14ac:dyDescent="0.2">
      <c r="A381" s="71"/>
      <c r="B381" s="317"/>
      <c r="C381" s="318"/>
      <c r="D381" s="318"/>
      <c r="E381" s="318"/>
      <c r="F381" s="318"/>
      <c r="G381" s="318"/>
      <c r="H381" s="318"/>
      <c r="I381" s="318"/>
      <c r="J381" s="318"/>
      <c r="K381" s="318"/>
      <c r="L381" s="318"/>
      <c r="M381" s="318"/>
      <c r="N381" s="318"/>
      <c r="O381" s="319"/>
      <c r="P381" s="309" t="s">
        <v>156</v>
      </c>
      <c r="Q381" s="291"/>
      <c r="R381" s="103"/>
      <c r="S381" s="105">
        <f>IFERROR((S380/$P$6)," ")</f>
        <v>17.246350710900472</v>
      </c>
      <c r="T381" s="286"/>
      <c r="U381" s="71"/>
      <c r="V381" s="71"/>
      <c r="W381" s="71"/>
      <c r="X381" s="71"/>
      <c r="Y381" s="71"/>
      <c r="Z381" s="71"/>
      <c r="AA381" s="71"/>
      <c r="AB381" s="71"/>
      <c r="AC381" s="71"/>
      <c r="AD381" s="71"/>
      <c r="AE381" s="71"/>
      <c r="AF381" s="71"/>
      <c r="AG381" s="71"/>
      <c r="AH381" s="71"/>
      <c r="AI381" s="71"/>
    </row>
    <row r="382" spans="1:35" ht="30" customHeight="1" x14ac:dyDescent="0.2">
      <c r="A382" s="71"/>
      <c r="B382" s="71"/>
      <c r="C382" s="71"/>
      <c r="D382" s="71"/>
      <c r="E382" s="83"/>
      <c r="F382" s="84"/>
      <c r="G382" s="84"/>
      <c r="H382" s="71"/>
      <c r="I382" s="71"/>
      <c r="J382" s="71"/>
      <c r="K382" s="71"/>
      <c r="L382" s="71"/>
      <c r="M382" s="71"/>
      <c r="N382" s="71"/>
      <c r="O382" s="71"/>
      <c r="P382" s="71"/>
      <c r="Q382" s="71"/>
      <c r="R382" s="71"/>
      <c r="S382" s="71"/>
      <c r="T382" s="71"/>
      <c r="U382" s="71"/>
      <c r="V382" s="71"/>
      <c r="W382" s="71"/>
      <c r="X382" s="71"/>
      <c r="Y382" s="71"/>
      <c r="Z382" s="71"/>
      <c r="AA382" s="71"/>
      <c r="AB382" s="71"/>
      <c r="AC382" s="71"/>
      <c r="AD382" s="71"/>
      <c r="AE382" s="71"/>
      <c r="AF382" s="71"/>
      <c r="AG382" s="71"/>
      <c r="AH382" s="71"/>
      <c r="AI382" s="71"/>
    </row>
    <row r="383" spans="1:35" ht="30" customHeight="1" x14ac:dyDescent="0.2">
      <c r="A383" s="71"/>
      <c r="B383" s="71"/>
      <c r="C383" s="71"/>
      <c r="D383" s="71"/>
      <c r="E383" s="83"/>
      <c r="F383" s="84"/>
      <c r="G383" s="84"/>
      <c r="H383" s="71"/>
      <c r="I383" s="71"/>
      <c r="J383" s="71"/>
      <c r="K383" s="71"/>
      <c r="L383" s="71"/>
      <c r="M383" s="71"/>
      <c r="N383" s="71"/>
      <c r="O383" s="71"/>
      <c r="P383" s="71"/>
      <c r="Q383" s="71"/>
      <c r="R383" s="71"/>
      <c r="S383" s="71"/>
      <c r="T383" s="71"/>
      <c r="U383" s="71"/>
      <c r="V383" s="71"/>
      <c r="W383" s="71"/>
      <c r="X383" s="71"/>
      <c r="Y383" s="71"/>
      <c r="Z383" s="71"/>
      <c r="AA383" s="71"/>
      <c r="AB383" s="71"/>
      <c r="AC383" s="71"/>
      <c r="AD383" s="71"/>
      <c r="AE383" s="71"/>
      <c r="AF383" s="71"/>
      <c r="AG383" s="71"/>
      <c r="AH383" s="71"/>
      <c r="AI383" s="71"/>
    </row>
    <row r="384" spans="1:35" ht="30" customHeight="1" x14ac:dyDescent="0.2">
      <c r="A384" s="71"/>
      <c r="B384" s="85">
        <v>18</v>
      </c>
      <c r="C384" s="310" t="s">
        <v>157</v>
      </c>
      <c r="D384" s="290"/>
      <c r="E384" s="291"/>
      <c r="F384" s="311" t="str">
        <f>IFERROR(VLOOKUP(B384,LISTA_OFERENTES,2,FALSE)," ")</f>
        <v>GALA URBANA S.A.S.</v>
      </c>
      <c r="G384" s="290"/>
      <c r="H384" s="290"/>
      <c r="I384" s="290"/>
      <c r="J384" s="290"/>
      <c r="K384" s="290"/>
      <c r="L384" s="290"/>
      <c r="M384" s="290"/>
      <c r="N384" s="290"/>
      <c r="O384" s="291"/>
      <c r="P384" s="312" t="s">
        <v>135</v>
      </c>
      <c r="Q384" s="290"/>
      <c r="R384" s="291"/>
      <c r="S384" s="86">
        <f>5-(INT(COUNTBLANK(C387:C401))-10)</f>
        <v>1</v>
      </c>
      <c r="T384" s="87"/>
      <c r="U384" s="71"/>
      <c r="V384" s="71"/>
      <c r="W384" s="71"/>
      <c r="X384" s="71"/>
      <c r="Y384" s="71"/>
      <c r="Z384" s="71"/>
      <c r="AA384" s="71"/>
      <c r="AB384" s="71"/>
      <c r="AC384" s="71"/>
      <c r="AD384" s="71"/>
      <c r="AE384" s="71"/>
      <c r="AF384" s="71"/>
      <c r="AG384" s="71"/>
      <c r="AH384" s="71"/>
      <c r="AI384" s="71"/>
    </row>
    <row r="385" spans="1:35" ht="38.25" customHeight="1" x14ac:dyDescent="0.25">
      <c r="A385" s="71"/>
      <c r="B385" s="313" t="s">
        <v>136</v>
      </c>
      <c r="C385" s="288" t="s">
        <v>137</v>
      </c>
      <c r="D385" s="288" t="s">
        <v>138</v>
      </c>
      <c r="E385" s="288" t="s">
        <v>139</v>
      </c>
      <c r="F385" s="288" t="s">
        <v>140</v>
      </c>
      <c r="G385" s="288" t="s">
        <v>141</v>
      </c>
      <c r="H385" s="288" t="s">
        <v>142</v>
      </c>
      <c r="I385" s="288" t="s">
        <v>143</v>
      </c>
      <c r="J385" s="289" t="s">
        <v>144</v>
      </c>
      <c r="K385" s="290"/>
      <c r="L385" s="290"/>
      <c r="M385" s="291"/>
      <c r="N385" s="288" t="s">
        <v>145</v>
      </c>
      <c r="O385" s="288" t="s">
        <v>146</v>
      </c>
      <c r="P385" s="106" t="s">
        <v>147</v>
      </c>
      <c r="Q385" s="106"/>
      <c r="R385" s="288" t="s">
        <v>148</v>
      </c>
      <c r="S385" s="288" t="s">
        <v>149</v>
      </c>
      <c r="T385" s="288" t="str">
        <f>T77</f>
        <v>CUMPLE CON EL REQUERIMIENTO OBLIGATORIO DE MÍNIMO UNO (1) DE LOS CINCO CONTRATOS SEA DE MANTENIMIENTO Y ESTE CLASIFICADO
EN EL CÓDIGO 721033</v>
      </c>
      <c r="U385" s="71"/>
      <c r="V385" s="71"/>
      <c r="W385" s="71"/>
      <c r="X385" s="71"/>
      <c r="Y385" s="71"/>
      <c r="Z385" s="71"/>
      <c r="AA385" s="71"/>
      <c r="AB385" s="71"/>
      <c r="AC385" s="71"/>
      <c r="AD385" s="71"/>
      <c r="AE385" s="71"/>
      <c r="AF385" s="71"/>
      <c r="AG385" s="71"/>
      <c r="AH385" s="71"/>
      <c r="AI385" s="71"/>
    </row>
    <row r="386" spans="1:35" ht="70.5" customHeight="1" x14ac:dyDescent="0.2">
      <c r="A386" s="71"/>
      <c r="B386" s="286"/>
      <c r="C386" s="286"/>
      <c r="D386" s="286"/>
      <c r="E386" s="286"/>
      <c r="F386" s="286"/>
      <c r="G386" s="286"/>
      <c r="H386" s="286"/>
      <c r="I386" s="286"/>
      <c r="J386" s="292" t="s">
        <v>158</v>
      </c>
      <c r="K386" s="290"/>
      <c r="L386" s="290"/>
      <c r="M386" s="291"/>
      <c r="N386" s="286"/>
      <c r="O386" s="286"/>
      <c r="P386" s="91" t="s">
        <v>37</v>
      </c>
      <c r="Q386" s="91" t="s">
        <v>152</v>
      </c>
      <c r="R386" s="286"/>
      <c r="S386" s="286"/>
      <c r="T386" s="286"/>
      <c r="U386" s="71"/>
      <c r="V386" s="71"/>
      <c r="W386" s="71"/>
      <c r="X386" s="71"/>
      <c r="Y386" s="71"/>
      <c r="Z386" s="71"/>
      <c r="AA386" s="71"/>
      <c r="AB386" s="71"/>
      <c r="AC386" s="71"/>
      <c r="AD386" s="71"/>
      <c r="AE386" s="71"/>
      <c r="AF386" s="71"/>
      <c r="AG386" s="71"/>
      <c r="AH386" s="71"/>
      <c r="AI386" s="71"/>
    </row>
    <row r="387" spans="1:35" ht="30" customHeight="1" x14ac:dyDescent="0.2">
      <c r="A387" s="71"/>
      <c r="B387" s="297">
        <v>1</v>
      </c>
      <c r="C387" s="287">
        <v>8</v>
      </c>
      <c r="D387" s="287">
        <v>43</v>
      </c>
      <c r="E387" s="287" t="s">
        <v>240</v>
      </c>
      <c r="F387" s="287" t="s">
        <v>241</v>
      </c>
      <c r="G387" s="303">
        <v>1139.8800000000001</v>
      </c>
      <c r="H387" s="300" t="s">
        <v>161</v>
      </c>
      <c r="I387" s="302">
        <v>1</v>
      </c>
      <c r="J387" s="99" t="s">
        <v>162</v>
      </c>
      <c r="K387" s="3">
        <v>721015</v>
      </c>
      <c r="L387" s="99" t="s">
        <v>162</v>
      </c>
      <c r="M387" s="3">
        <v>721214</v>
      </c>
      <c r="N387" s="293" t="s">
        <v>213</v>
      </c>
      <c r="O387" s="293" t="s">
        <v>214</v>
      </c>
      <c r="P387" s="287"/>
      <c r="Q387" s="295" t="s">
        <v>215</v>
      </c>
      <c r="R387" s="295" t="s">
        <v>216</v>
      </c>
      <c r="S387" s="304">
        <f>IF(COUNTIF(J387:M389,"CUMPLE")&gt;=1,(G387*I387),0)* (IF(N387="PRESENTÓ CERTIFICADO",1,0))* (IF(O387="ACORDE A ITEM 5.2.1 (T.R.)",1,0) )* ( IF(OR(Q387="SIN OBSERVACIÓN", Q387="REQUERIMIENTOS SUBSANADOS"),1,0)) *(IF(OR(R387="NINGUNO", R387="CUMPLEN CON LO SOLICITADO"),1,0))</f>
        <v>1139.8800000000001</v>
      </c>
      <c r="T387" s="395" t="s">
        <v>217</v>
      </c>
      <c r="U387" s="71"/>
      <c r="V387" s="71"/>
      <c r="W387" s="71"/>
      <c r="X387" s="71"/>
      <c r="Y387" s="71"/>
      <c r="Z387" s="71"/>
      <c r="AA387" s="71"/>
      <c r="AB387" s="71"/>
      <c r="AC387" s="71"/>
      <c r="AD387" s="71"/>
      <c r="AE387" s="71"/>
      <c r="AF387" s="71"/>
      <c r="AG387" s="71"/>
      <c r="AH387" s="71"/>
      <c r="AI387" s="71"/>
    </row>
    <row r="388" spans="1:35" ht="30" customHeight="1" x14ac:dyDescent="0.2">
      <c r="A388" s="71"/>
      <c r="B388" s="285"/>
      <c r="C388" s="285"/>
      <c r="D388" s="285"/>
      <c r="E388" s="285"/>
      <c r="F388" s="285"/>
      <c r="G388" s="285"/>
      <c r="H388" s="285"/>
      <c r="I388" s="285"/>
      <c r="J388" s="99" t="s">
        <v>162</v>
      </c>
      <c r="K388" s="3">
        <v>721029</v>
      </c>
      <c r="L388" s="108" t="s">
        <v>162</v>
      </c>
      <c r="M388" s="3">
        <v>261216</v>
      </c>
      <c r="N388" s="285"/>
      <c r="O388" s="285"/>
      <c r="P388" s="285"/>
      <c r="Q388" s="285"/>
      <c r="R388" s="285"/>
      <c r="S388" s="285"/>
      <c r="T388" s="285"/>
      <c r="U388" s="71"/>
      <c r="V388" s="71"/>
      <c r="W388" s="71"/>
      <c r="X388" s="71"/>
      <c r="Y388" s="71"/>
      <c r="Z388" s="71"/>
      <c r="AA388" s="71"/>
      <c r="AB388" s="71"/>
      <c r="AC388" s="71"/>
      <c r="AD388" s="71"/>
      <c r="AE388" s="71"/>
      <c r="AF388" s="71"/>
      <c r="AG388" s="71"/>
      <c r="AH388" s="71"/>
      <c r="AI388" s="71"/>
    </row>
    <row r="389" spans="1:35" ht="30" customHeight="1" x14ac:dyDescent="0.2">
      <c r="A389" s="71"/>
      <c r="B389" s="286"/>
      <c r="C389" s="286"/>
      <c r="D389" s="286"/>
      <c r="E389" s="286"/>
      <c r="F389" s="286"/>
      <c r="G389" s="286"/>
      <c r="H389" s="286"/>
      <c r="I389" s="286"/>
      <c r="J389" s="99" t="s">
        <v>162</v>
      </c>
      <c r="K389" s="3">
        <v>721033</v>
      </c>
      <c r="L389" s="99"/>
      <c r="M389" s="3"/>
      <c r="N389" s="286"/>
      <c r="O389" s="286"/>
      <c r="P389" s="286"/>
      <c r="Q389" s="286"/>
      <c r="R389" s="286"/>
      <c r="S389" s="286"/>
      <c r="T389" s="285"/>
      <c r="U389" s="71"/>
      <c r="V389" s="71"/>
      <c r="W389" s="71"/>
      <c r="X389" s="71"/>
      <c r="Y389" s="71"/>
      <c r="Z389" s="71"/>
      <c r="AA389" s="71"/>
      <c r="AB389" s="71"/>
      <c r="AC389" s="71"/>
      <c r="AD389" s="71"/>
      <c r="AE389" s="71"/>
      <c r="AF389" s="71"/>
      <c r="AG389" s="71"/>
      <c r="AH389" s="71"/>
      <c r="AI389" s="71"/>
    </row>
    <row r="390" spans="1:35" ht="30" customHeight="1" x14ac:dyDescent="0.2">
      <c r="A390" s="71"/>
      <c r="B390" s="297">
        <v>2</v>
      </c>
      <c r="C390" s="298"/>
      <c r="D390" s="298"/>
      <c r="E390" s="298"/>
      <c r="F390" s="298"/>
      <c r="G390" s="299"/>
      <c r="H390" s="300"/>
      <c r="I390" s="296"/>
      <c r="J390" s="99"/>
      <c r="K390" s="3">
        <v>721015</v>
      </c>
      <c r="L390" s="99"/>
      <c r="M390" s="3">
        <v>721214</v>
      </c>
      <c r="N390" s="293"/>
      <c r="O390" s="293"/>
      <c r="P390" s="294"/>
      <c r="Q390" s="301"/>
      <c r="R390" s="301"/>
      <c r="S390" s="304">
        <f>IF(COUNTIF(J390:M392,"CUMPLE")&gt;=1,(G390*I390),0)* (IF(N390="PRESENTÓ CERTIFICADO",1,0))* (IF(O390="ACORDE A ITEM 5.2.1 (T.R.)",1,0) )* ( IF(OR(Q390="SIN OBSERVACIÓN", Q390="REQUERIMIENTOS SUBSANADOS"),1,0)) *(IF(OR(R390="NINGUNO", R390="CUMPLEN CON LO SOLICITADO"),1,0))</f>
        <v>0</v>
      </c>
      <c r="T390" s="285"/>
      <c r="U390" s="71"/>
      <c r="V390" s="71"/>
      <c r="W390" s="71"/>
      <c r="X390" s="71"/>
      <c r="Y390" s="71"/>
      <c r="Z390" s="71"/>
      <c r="AA390" s="71"/>
      <c r="AB390" s="71"/>
      <c r="AC390" s="71"/>
      <c r="AD390" s="71"/>
      <c r="AE390" s="71"/>
      <c r="AF390" s="71"/>
      <c r="AG390" s="71"/>
      <c r="AH390" s="71"/>
      <c r="AI390" s="71"/>
    </row>
    <row r="391" spans="1:35" ht="30" customHeight="1" x14ac:dyDescent="0.2">
      <c r="A391" s="71"/>
      <c r="B391" s="285"/>
      <c r="C391" s="285"/>
      <c r="D391" s="285"/>
      <c r="E391" s="285"/>
      <c r="F391" s="285"/>
      <c r="G391" s="285"/>
      <c r="H391" s="285"/>
      <c r="I391" s="285"/>
      <c r="J391" s="99"/>
      <c r="K391" s="3">
        <v>721029</v>
      </c>
      <c r="L391" s="99"/>
      <c r="M391" s="3">
        <v>261216</v>
      </c>
      <c r="N391" s="285"/>
      <c r="O391" s="285"/>
      <c r="P391" s="285"/>
      <c r="Q391" s="285"/>
      <c r="R391" s="285"/>
      <c r="S391" s="285"/>
      <c r="T391" s="285"/>
      <c r="U391" s="71"/>
      <c r="V391" s="71"/>
      <c r="W391" s="71"/>
      <c r="X391" s="71"/>
      <c r="Y391" s="71"/>
      <c r="Z391" s="71"/>
      <c r="AA391" s="71"/>
      <c r="AB391" s="71"/>
      <c r="AC391" s="71"/>
      <c r="AD391" s="71"/>
      <c r="AE391" s="71"/>
      <c r="AF391" s="71"/>
      <c r="AG391" s="71"/>
      <c r="AH391" s="71"/>
      <c r="AI391" s="71"/>
    </row>
    <row r="392" spans="1:35" ht="30" customHeight="1" x14ac:dyDescent="0.2">
      <c r="A392" s="71"/>
      <c r="B392" s="286"/>
      <c r="C392" s="286"/>
      <c r="D392" s="286"/>
      <c r="E392" s="286"/>
      <c r="F392" s="286"/>
      <c r="G392" s="286"/>
      <c r="H392" s="286"/>
      <c r="I392" s="286"/>
      <c r="J392" s="99"/>
      <c r="K392" s="3">
        <v>721033</v>
      </c>
      <c r="L392" s="99"/>
      <c r="M392" s="3"/>
      <c r="N392" s="286"/>
      <c r="O392" s="286"/>
      <c r="P392" s="286"/>
      <c r="Q392" s="286"/>
      <c r="R392" s="286"/>
      <c r="S392" s="286"/>
      <c r="T392" s="285"/>
      <c r="U392" s="71"/>
      <c r="V392" s="71"/>
      <c r="W392" s="71"/>
      <c r="X392" s="71"/>
      <c r="Y392" s="71"/>
      <c r="Z392" s="71"/>
      <c r="AA392" s="71"/>
      <c r="AB392" s="71"/>
      <c r="AC392" s="71"/>
      <c r="AD392" s="71"/>
      <c r="AE392" s="71"/>
      <c r="AF392" s="71"/>
      <c r="AG392" s="71"/>
      <c r="AH392" s="71"/>
      <c r="AI392" s="71"/>
    </row>
    <row r="393" spans="1:35" ht="30" customHeight="1" x14ac:dyDescent="0.2">
      <c r="A393" s="71"/>
      <c r="B393" s="297">
        <v>3</v>
      </c>
      <c r="C393" s="287"/>
      <c r="D393" s="287"/>
      <c r="E393" s="287"/>
      <c r="F393" s="287"/>
      <c r="G393" s="303"/>
      <c r="H393" s="300"/>
      <c r="I393" s="302"/>
      <c r="J393" s="99"/>
      <c r="K393" s="3">
        <v>721015</v>
      </c>
      <c r="L393" s="99"/>
      <c r="M393" s="3">
        <v>721214</v>
      </c>
      <c r="N393" s="293"/>
      <c r="O393" s="293"/>
      <c r="P393" s="287"/>
      <c r="Q393" s="295"/>
      <c r="R393" s="295"/>
      <c r="S393" s="304">
        <f>IF(COUNTIF(J393:M395,"CUMPLE")&gt;=1,(G393*I393),0)* (IF(N393="PRESENTÓ CERTIFICADO",1,0))* (IF(O393="ACORDE A ITEM 5.2.1 (T.R.)",1,0) )* ( IF(OR(Q393="SIN OBSERVACIÓN", Q393="REQUERIMIENTOS SUBSANADOS"),1,0)) *(IF(OR(R393="NINGUNO", R393="CUMPLEN CON LO SOLICITADO"),1,0))</f>
        <v>0</v>
      </c>
      <c r="T393" s="285"/>
      <c r="U393" s="71"/>
      <c r="V393" s="71"/>
      <c r="W393" s="71"/>
      <c r="X393" s="71"/>
      <c r="Y393" s="71"/>
      <c r="Z393" s="71"/>
      <c r="AA393" s="71"/>
      <c r="AB393" s="71"/>
      <c r="AC393" s="71"/>
      <c r="AD393" s="71"/>
      <c r="AE393" s="71"/>
      <c r="AF393" s="71"/>
      <c r="AG393" s="71"/>
      <c r="AH393" s="71"/>
      <c r="AI393" s="71"/>
    </row>
    <row r="394" spans="1:35" ht="30" customHeight="1" x14ac:dyDescent="0.2">
      <c r="A394" s="71"/>
      <c r="B394" s="285"/>
      <c r="C394" s="285"/>
      <c r="D394" s="285"/>
      <c r="E394" s="285"/>
      <c r="F394" s="285"/>
      <c r="G394" s="285"/>
      <c r="H394" s="285"/>
      <c r="I394" s="285"/>
      <c r="J394" s="99"/>
      <c r="K394" s="3">
        <v>721029</v>
      </c>
      <c r="L394" s="99"/>
      <c r="M394" s="3">
        <v>261216</v>
      </c>
      <c r="N394" s="285"/>
      <c r="O394" s="285"/>
      <c r="P394" s="285"/>
      <c r="Q394" s="285"/>
      <c r="R394" s="285"/>
      <c r="S394" s="285"/>
      <c r="T394" s="285"/>
      <c r="U394" s="71"/>
      <c r="V394" s="71"/>
      <c r="W394" s="71"/>
      <c r="X394" s="71"/>
      <c r="Y394" s="71"/>
      <c r="Z394" s="71"/>
      <c r="AA394" s="71"/>
      <c r="AB394" s="71"/>
      <c r="AC394" s="71"/>
      <c r="AD394" s="71"/>
      <c r="AE394" s="71"/>
      <c r="AF394" s="71"/>
      <c r="AG394" s="71"/>
      <c r="AH394" s="71"/>
      <c r="AI394" s="71"/>
    </row>
    <row r="395" spans="1:35" ht="30" customHeight="1" x14ac:dyDescent="0.2">
      <c r="A395" s="71"/>
      <c r="B395" s="286"/>
      <c r="C395" s="286"/>
      <c r="D395" s="286"/>
      <c r="E395" s="286"/>
      <c r="F395" s="286"/>
      <c r="G395" s="286"/>
      <c r="H395" s="286"/>
      <c r="I395" s="286"/>
      <c r="J395" s="99"/>
      <c r="K395" s="3">
        <v>721033</v>
      </c>
      <c r="L395" s="99"/>
      <c r="M395" s="3"/>
      <c r="N395" s="286"/>
      <c r="O395" s="286"/>
      <c r="P395" s="286"/>
      <c r="Q395" s="286"/>
      <c r="R395" s="286"/>
      <c r="S395" s="286"/>
      <c r="T395" s="285"/>
      <c r="U395" s="71"/>
      <c r="V395" s="71"/>
      <c r="W395" s="71"/>
      <c r="X395" s="71"/>
      <c r="Y395" s="71"/>
      <c r="Z395" s="71"/>
      <c r="AA395" s="71"/>
      <c r="AB395" s="71"/>
      <c r="AC395" s="71"/>
      <c r="AD395" s="71"/>
      <c r="AE395" s="71"/>
      <c r="AF395" s="71"/>
      <c r="AG395" s="71"/>
      <c r="AH395" s="71"/>
      <c r="AI395" s="71"/>
    </row>
    <row r="396" spans="1:35" ht="30" customHeight="1" x14ac:dyDescent="0.2">
      <c r="A396" s="71"/>
      <c r="B396" s="297">
        <v>4</v>
      </c>
      <c r="C396" s="298"/>
      <c r="D396" s="298"/>
      <c r="E396" s="298"/>
      <c r="F396" s="298"/>
      <c r="G396" s="299"/>
      <c r="H396" s="300"/>
      <c r="I396" s="296"/>
      <c r="J396" s="99"/>
      <c r="K396" s="3">
        <v>721015</v>
      </c>
      <c r="L396" s="99"/>
      <c r="M396" s="3">
        <v>721214</v>
      </c>
      <c r="N396" s="293"/>
      <c r="O396" s="293"/>
      <c r="P396" s="294"/>
      <c r="Q396" s="301"/>
      <c r="R396" s="301"/>
      <c r="S396" s="304">
        <f>IF(COUNTIF(J396:M398,"CUMPLE")&gt;=1,(G396*I396),0)* (IF(N396="PRESENTÓ CERTIFICADO",1,0))* (IF(O396="ACORDE A ITEM 5.2.1 (T.R.)",1,0) )* ( IF(OR(Q396="SIN OBSERVACIÓN", Q396="REQUERIMIENTOS SUBSANADOS"),1,0)) *(IF(OR(R396="NINGUNO", R396="CUMPLEN CON LO SOLICITADO"),1,0))</f>
        <v>0</v>
      </c>
      <c r="T396" s="285"/>
      <c r="U396" s="71"/>
      <c r="V396" s="71"/>
      <c r="W396" s="71"/>
      <c r="X396" s="71"/>
      <c r="Y396" s="71"/>
      <c r="Z396" s="71"/>
      <c r="AA396" s="71"/>
      <c r="AB396" s="71"/>
      <c r="AC396" s="71"/>
      <c r="AD396" s="71"/>
      <c r="AE396" s="71"/>
      <c r="AF396" s="71"/>
      <c r="AG396" s="71"/>
      <c r="AH396" s="71"/>
      <c r="AI396" s="71"/>
    </row>
    <row r="397" spans="1:35" ht="30" customHeight="1" x14ac:dyDescent="0.2">
      <c r="A397" s="71"/>
      <c r="B397" s="285"/>
      <c r="C397" s="285"/>
      <c r="D397" s="285"/>
      <c r="E397" s="285"/>
      <c r="F397" s="285"/>
      <c r="G397" s="285"/>
      <c r="H397" s="285"/>
      <c r="I397" s="285"/>
      <c r="J397" s="99"/>
      <c r="K397" s="3">
        <v>721029</v>
      </c>
      <c r="L397" s="99"/>
      <c r="M397" s="3">
        <v>261216</v>
      </c>
      <c r="N397" s="285"/>
      <c r="O397" s="285"/>
      <c r="P397" s="285"/>
      <c r="Q397" s="285"/>
      <c r="R397" s="285"/>
      <c r="S397" s="285"/>
      <c r="T397" s="285"/>
      <c r="U397" s="71"/>
      <c r="V397" s="71"/>
      <c r="W397" s="71"/>
      <c r="X397" s="71"/>
      <c r="Y397" s="71"/>
      <c r="Z397" s="71"/>
      <c r="AA397" s="71"/>
      <c r="AB397" s="71"/>
      <c r="AC397" s="71"/>
      <c r="AD397" s="71"/>
      <c r="AE397" s="71"/>
      <c r="AF397" s="71"/>
      <c r="AG397" s="71"/>
      <c r="AH397" s="71"/>
      <c r="AI397" s="71"/>
    </row>
    <row r="398" spans="1:35" ht="30" customHeight="1" x14ac:dyDescent="0.2">
      <c r="A398" s="71"/>
      <c r="B398" s="286"/>
      <c r="C398" s="286"/>
      <c r="D398" s="286"/>
      <c r="E398" s="286"/>
      <c r="F398" s="286"/>
      <c r="G398" s="286"/>
      <c r="H398" s="286"/>
      <c r="I398" s="286"/>
      <c r="J398" s="99"/>
      <c r="K398" s="3">
        <v>721033</v>
      </c>
      <c r="L398" s="99"/>
      <c r="M398" s="3"/>
      <c r="N398" s="286"/>
      <c r="O398" s="286"/>
      <c r="P398" s="286"/>
      <c r="Q398" s="286"/>
      <c r="R398" s="286"/>
      <c r="S398" s="286"/>
      <c r="T398" s="285"/>
      <c r="U398" s="71"/>
      <c r="V398" s="71"/>
      <c r="W398" s="71"/>
      <c r="X398" s="71"/>
      <c r="Y398" s="71"/>
      <c r="Z398" s="71"/>
      <c r="AA398" s="71"/>
      <c r="AB398" s="71"/>
      <c r="AC398" s="71"/>
      <c r="AD398" s="71"/>
      <c r="AE398" s="71"/>
      <c r="AF398" s="71"/>
      <c r="AG398" s="71"/>
      <c r="AH398" s="71"/>
      <c r="AI398" s="71"/>
    </row>
    <row r="399" spans="1:35" ht="30" customHeight="1" x14ac:dyDescent="0.2">
      <c r="A399" s="71"/>
      <c r="B399" s="297">
        <v>5</v>
      </c>
      <c r="C399" s="287"/>
      <c r="D399" s="287"/>
      <c r="E399" s="287"/>
      <c r="F399" s="287"/>
      <c r="G399" s="303"/>
      <c r="H399" s="300"/>
      <c r="I399" s="302"/>
      <c r="J399" s="99"/>
      <c r="K399" s="3">
        <v>721015</v>
      </c>
      <c r="L399" s="99"/>
      <c r="M399" s="3">
        <v>721214</v>
      </c>
      <c r="N399" s="293"/>
      <c r="O399" s="293"/>
      <c r="P399" s="287"/>
      <c r="Q399" s="295"/>
      <c r="R399" s="295"/>
      <c r="S399" s="304">
        <f>IF(COUNTIF(J399:M401,"CUMPLE")&gt;=1,(G399*I399),0)* (IF(N399="PRESENTÓ CERTIFICADO",1,0))* (IF(O399="ACORDE A ITEM 5.2.1 (T.R.)",1,0) )* ( IF(OR(Q399="SIN OBSERVACIÓN", Q399="REQUERIMIENTOS SUBSANADOS"),1,0)) *(IF(OR(R399="NINGUNO", R399="CUMPLEN CON LO SOLICITADO"),1,0))</f>
        <v>0</v>
      </c>
      <c r="T399" s="285"/>
      <c r="U399" s="71"/>
      <c r="V399" s="71"/>
      <c r="W399" s="71"/>
      <c r="X399" s="71"/>
      <c r="Y399" s="71"/>
      <c r="Z399" s="71"/>
      <c r="AA399" s="71"/>
      <c r="AB399" s="71"/>
      <c r="AC399" s="71"/>
      <c r="AD399" s="71"/>
      <c r="AE399" s="71"/>
      <c r="AF399" s="71"/>
      <c r="AG399" s="71"/>
      <c r="AH399" s="71"/>
      <c r="AI399" s="71"/>
    </row>
    <row r="400" spans="1:35" ht="30" customHeight="1" x14ac:dyDescent="0.2">
      <c r="A400" s="71"/>
      <c r="B400" s="285"/>
      <c r="C400" s="285"/>
      <c r="D400" s="285"/>
      <c r="E400" s="285"/>
      <c r="F400" s="285"/>
      <c r="G400" s="285"/>
      <c r="H400" s="285"/>
      <c r="I400" s="285"/>
      <c r="J400" s="99"/>
      <c r="K400" s="3">
        <v>721029</v>
      </c>
      <c r="L400" s="99"/>
      <c r="M400" s="3">
        <v>261216</v>
      </c>
      <c r="N400" s="285"/>
      <c r="O400" s="285"/>
      <c r="P400" s="285"/>
      <c r="Q400" s="285"/>
      <c r="R400" s="285"/>
      <c r="S400" s="285"/>
      <c r="T400" s="285"/>
      <c r="U400" s="71"/>
      <c r="V400" s="71"/>
      <c r="W400" s="71"/>
      <c r="X400" s="71"/>
      <c r="Y400" s="71"/>
      <c r="Z400" s="71"/>
      <c r="AA400" s="71"/>
      <c r="AB400" s="71"/>
      <c r="AC400" s="71"/>
      <c r="AD400" s="71"/>
      <c r="AE400" s="71"/>
      <c r="AF400" s="71"/>
      <c r="AG400" s="71"/>
      <c r="AH400" s="71"/>
      <c r="AI400" s="71"/>
    </row>
    <row r="401" spans="1:35" ht="30" customHeight="1" x14ac:dyDescent="0.2">
      <c r="A401" s="71"/>
      <c r="B401" s="286"/>
      <c r="C401" s="286"/>
      <c r="D401" s="286"/>
      <c r="E401" s="286"/>
      <c r="F401" s="286"/>
      <c r="G401" s="286"/>
      <c r="H401" s="286"/>
      <c r="I401" s="286"/>
      <c r="J401" s="99"/>
      <c r="K401" s="3">
        <v>721033</v>
      </c>
      <c r="L401" s="99"/>
      <c r="M401" s="3"/>
      <c r="N401" s="286"/>
      <c r="O401" s="286"/>
      <c r="P401" s="286"/>
      <c r="Q401" s="286"/>
      <c r="R401" s="286"/>
      <c r="S401" s="286"/>
      <c r="T401" s="286"/>
      <c r="U401" s="71"/>
      <c r="V401" s="71"/>
      <c r="W401" s="71"/>
      <c r="X401" s="71"/>
      <c r="Y401" s="71"/>
      <c r="Z401" s="71"/>
      <c r="AA401" s="71"/>
      <c r="AB401" s="71"/>
      <c r="AC401" s="71"/>
      <c r="AD401" s="71"/>
      <c r="AE401" s="71"/>
      <c r="AF401" s="71"/>
      <c r="AG401" s="71"/>
      <c r="AH401" s="71"/>
      <c r="AI401" s="71"/>
    </row>
    <row r="402" spans="1:35" ht="30" customHeight="1" x14ac:dyDescent="0.2">
      <c r="A402" s="71"/>
      <c r="B402" s="314" t="str">
        <f>IF(S403=" "," ",IF(S403&gt;=$H$6,"CUMPLE CON LA EXPERIENCIA REQUERIDA","NO CUMPLE CON LA EXPERIENCIA REQUERIDA"))</f>
        <v>CUMPLE CON LA EXPERIENCIA REQUERIDA</v>
      </c>
      <c r="C402" s="315"/>
      <c r="D402" s="315"/>
      <c r="E402" s="315"/>
      <c r="F402" s="315"/>
      <c r="G402" s="315"/>
      <c r="H402" s="315"/>
      <c r="I402" s="315"/>
      <c r="J402" s="315"/>
      <c r="K402" s="315"/>
      <c r="L402" s="315"/>
      <c r="M402" s="315"/>
      <c r="N402" s="315"/>
      <c r="O402" s="316"/>
      <c r="P402" s="309" t="s">
        <v>155</v>
      </c>
      <c r="Q402" s="291"/>
      <c r="R402" s="103"/>
      <c r="S402" s="104">
        <f>IF(T387="SI",SUM(S387:S401),0)</f>
        <v>1139.8800000000001</v>
      </c>
      <c r="T402" s="308" t="str">
        <f>IF(S403=" "," ",IF(S403&gt;=$H$6,"CUMPLE","NO CUMPLE"))</f>
        <v>CUMPLE</v>
      </c>
      <c r="U402" s="71"/>
      <c r="V402" s="71"/>
      <c r="W402" s="71"/>
      <c r="X402" s="71"/>
      <c r="Y402" s="71"/>
      <c r="Z402" s="71"/>
      <c r="AA402" s="71"/>
      <c r="AB402" s="71"/>
      <c r="AC402" s="71"/>
      <c r="AD402" s="71"/>
      <c r="AE402" s="71"/>
      <c r="AF402" s="71"/>
      <c r="AG402" s="71"/>
      <c r="AH402" s="71"/>
      <c r="AI402" s="71"/>
    </row>
    <row r="403" spans="1:35" ht="30" customHeight="1" x14ac:dyDescent="0.2">
      <c r="A403" s="71"/>
      <c r="B403" s="317"/>
      <c r="C403" s="318"/>
      <c r="D403" s="318"/>
      <c r="E403" s="318"/>
      <c r="F403" s="318"/>
      <c r="G403" s="318"/>
      <c r="H403" s="318"/>
      <c r="I403" s="318"/>
      <c r="J403" s="318"/>
      <c r="K403" s="318"/>
      <c r="L403" s="318"/>
      <c r="M403" s="318"/>
      <c r="N403" s="318"/>
      <c r="O403" s="319"/>
      <c r="P403" s="309" t="s">
        <v>156</v>
      </c>
      <c r="Q403" s="291"/>
      <c r="R403" s="103"/>
      <c r="S403" s="105">
        <f>IFERROR((S402/$P$6)," ")</f>
        <v>5.402274881516588</v>
      </c>
      <c r="T403" s="286"/>
      <c r="U403" s="71"/>
      <c r="V403" s="71"/>
      <c r="W403" s="71"/>
      <c r="X403" s="71"/>
      <c r="Y403" s="71"/>
      <c r="Z403" s="71"/>
      <c r="AA403" s="71"/>
      <c r="AB403" s="71"/>
      <c r="AC403" s="71"/>
      <c r="AD403" s="71"/>
      <c r="AE403" s="71"/>
      <c r="AF403" s="71"/>
      <c r="AG403" s="71"/>
      <c r="AH403" s="71"/>
      <c r="AI403" s="71"/>
    </row>
    <row r="404" spans="1:35" ht="30" customHeight="1" x14ac:dyDescent="0.2">
      <c r="A404" s="71"/>
      <c r="B404" s="71"/>
      <c r="C404" s="71"/>
      <c r="D404" s="71"/>
      <c r="E404" s="83"/>
      <c r="F404" s="84"/>
      <c r="G404" s="84"/>
      <c r="H404" s="71"/>
      <c r="I404" s="71"/>
      <c r="J404" s="71"/>
      <c r="K404" s="71"/>
      <c r="L404" s="71"/>
      <c r="M404" s="71"/>
      <c r="N404" s="71"/>
      <c r="O404" s="71"/>
      <c r="P404" s="71"/>
      <c r="Q404" s="71"/>
      <c r="R404" s="71"/>
      <c r="S404" s="71"/>
      <c r="T404" s="71"/>
      <c r="U404" s="71"/>
      <c r="V404" s="71"/>
      <c r="W404" s="71"/>
      <c r="X404" s="71"/>
      <c r="Y404" s="71"/>
      <c r="Z404" s="71"/>
      <c r="AA404" s="71"/>
      <c r="AB404" s="71"/>
      <c r="AC404" s="71"/>
      <c r="AD404" s="71"/>
      <c r="AE404" s="71"/>
      <c r="AF404" s="71"/>
      <c r="AG404" s="71"/>
      <c r="AH404" s="71"/>
      <c r="AI404" s="71"/>
    </row>
    <row r="405" spans="1:35" ht="30" customHeight="1" x14ac:dyDescent="0.2">
      <c r="A405" s="71"/>
      <c r="B405" s="71"/>
      <c r="C405" s="71"/>
      <c r="D405" s="71"/>
      <c r="E405" s="83"/>
      <c r="F405" s="84"/>
      <c r="G405" s="84"/>
      <c r="H405" s="71"/>
      <c r="I405" s="71"/>
      <c r="J405" s="71"/>
      <c r="K405" s="71"/>
      <c r="L405" s="71"/>
      <c r="M405" s="71"/>
      <c r="N405" s="71"/>
      <c r="O405" s="71"/>
      <c r="P405" s="71"/>
      <c r="Q405" s="71"/>
      <c r="R405" s="71"/>
      <c r="S405" s="71"/>
      <c r="T405" s="71"/>
      <c r="U405" s="71"/>
      <c r="V405" s="71"/>
      <c r="W405" s="71"/>
      <c r="X405" s="71"/>
      <c r="Y405" s="71"/>
      <c r="Z405" s="71"/>
      <c r="AA405" s="71"/>
      <c r="AB405" s="71"/>
      <c r="AC405" s="71"/>
      <c r="AD405" s="71"/>
      <c r="AE405" s="71"/>
      <c r="AF405" s="71"/>
      <c r="AG405" s="71"/>
      <c r="AH405" s="71"/>
      <c r="AI405" s="71"/>
    </row>
    <row r="406" spans="1:35" ht="30" customHeight="1" x14ac:dyDescent="0.2">
      <c r="A406" s="71"/>
      <c r="B406" s="85">
        <v>19</v>
      </c>
      <c r="C406" s="310" t="s">
        <v>157</v>
      </c>
      <c r="D406" s="290"/>
      <c r="E406" s="291"/>
      <c r="F406" s="311" t="str">
        <f>IFERROR(VLOOKUP(B406,LISTA_OFERENTES,2,FALSE)," ")</f>
        <v>ANFER INGENIERIA S.A.S.</v>
      </c>
      <c r="G406" s="290"/>
      <c r="H406" s="290"/>
      <c r="I406" s="290"/>
      <c r="J406" s="290"/>
      <c r="K406" s="290"/>
      <c r="L406" s="290"/>
      <c r="M406" s="290"/>
      <c r="N406" s="290"/>
      <c r="O406" s="291"/>
      <c r="P406" s="312" t="s">
        <v>135</v>
      </c>
      <c r="Q406" s="290"/>
      <c r="R406" s="291"/>
      <c r="S406" s="86">
        <f>5-(INT(COUNTBLANK(C409:C423))-10)</f>
        <v>1</v>
      </c>
      <c r="T406" s="87"/>
      <c r="U406" s="71"/>
      <c r="V406" s="71"/>
      <c r="W406" s="71"/>
      <c r="X406" s="71"/>
      <c r="Y406" s="71"/>
      <c r="Z406" s="71"/>
      <c r="AA406" s="71"/>
      <c r="AB406" s="71"/>
      <c r="AC406" s="71"/>
      <c r="AD406" s="71"/>
      <c r="AE406" s="71"/>
      <c r="AF406" s="71"/>
      <c r="AG406" s="71"/>
      <c r="AH406" s="71"/>
      <c r="AI406" s="71"/>
    </row>
    <row r="407" spans="1:35" ht="30" customHeight="1" x14ac:dyDescent="0.25">
      <c r="A407" s="71"/>
      <c r="B407" s="313" t="s">
        <v>136</v>
      </c>
      <c r="C407" s="288" t="s">
        <v>137</v>
      </c>
      <c r="D407" s="288" t="s">
        <v>138</v>
      </c>
      <c r="E407" s="288" t="s">
        <v>139</v>
      </c>
      <c r="F407" s="288" t="s">
        <v>140</v>
      </c>
      <c r="G407" s="288" t="s">
        <v>141</v>
      </c>
      <c r="H407" s="288" t="s">
        <v>142</v>
      </c>
      <c r="I407" s="288" t="s">
        <v>143</v>
      </c>
      <c r="J407" s="289" t="s">
        <v>144</v>
      </c>
      <c r="K407" s="290"/>
      <c r="L407" s="290"/>
      <c r="M407" s="291"/>
      <c r="N407" s="288" t="s">
        <v>145</v>
      </c>
      <c r="O407" s="288" t="s">
        <v>146</v>
      </c>
      <c r="P407" s="106" t="s">
        <v>147</v>
      </c>
      <c r="Q407" s="106"/>
      <c r="R407" s="288" t="s">
        <v>148</v>
      </c>
      <c r="S407" s="288" t="s">
        <v>149</v>
      </c>
      <c r="T407" s="288" t="str">
        <f>T99</f>
        <v>CUMPLE CON EL REQUERIMIENTO OBLIGATORIO DE MÍNIMO UNO (1) DE LOS CINCO CONTRATOS SEA DE MANTENIMIENTO Y ESTE CLASIFICADO
EN EL CÓDIGO 721033</v>
      </c>
      <c r="U407" s="71"/>
      <c r="V407" s="71"/>
      <c r="W407" s="71"/>
      <c r="X407" s="71"/>
      <c r="Y407" s="71"/>
      <c r="Z407" s="71"/>
      <c r="AA407" s="71"/>
      <c r="AB407" s="71"/>
      <c r="AC407" s="71"/>
      <c r="AD407" s="71"/>
      <c r="AE407" s="71"/>
      <c r="AF407" s="71"/>
      <c r="AG407" s="71"/>
      <c r="AH407" s="71"/>
      <c r="AI407" s="71"/>
    </row>
    <row r="408" spans="1:35" ht="61.5" customHeight="1" x14ac:dyDescent="0.2">
      <c r="A408" s="71"/>
      <c r="B408" s="286"/>
      <c r="C408" s="286"/>
      <c r="D408" s="286"/>
      <c r="E408" s="286"/>
      <c r="F408" s="286"/>
      <c r="G408" s="286"/>
      <c r="H408" s="286"/>
      <c r="I408" s="286"/>
      <c r="J408" s="292" t="s">
        <v>158</v>
      </c>
      <c r="K408" s="290"/>
      <c r="L408" s="290"/>
      <c r="M408" s="291"/>
      <c r="N408" s="286"/>
      <c r="O408" s="286"/>
      <c r="P408" s="91" t="s">
        <v>37</v>
      </c>
      <c r="Q408" s="91" t="s">
        <v>152</v>
      </c>
      <c r="R408" s="286"/>
      <c r="S408" s="286"/>
      <c r="T408" s="286"/>
      <c r="U408" s="71"/>
      <c r="V408" s="71"/>
      <c r="W408" s="71"/>
      <c r="X408" s="71"/>
      <c r="Y408" s="71"/>
      <c r="Z408" s="71"/>
      <c r="AA408" s="71"/>
      <c r="AB408" s="71"/>
      <c r="AC408" s="71"/>
      <c r="AD408" s="71"/>
      <c r="AE408" s="71"/>
      <c r="AF408" s="71"/>
      <c r="AG408" s="71"/>
      <c r="AH408" s="71"/>
      <c r="AI408" s="71"/>
    </row>
    <row r="409" spans="1:35" ht="30" customHeight="1" x14ac:dyDescent="0.2">
      <c r="A409" s="71"/>
      <c r="B409" s="297">
        <v>1</v>
      </c>
      <c r="C409" s="287">
        <v>124</v>
      </c>
      <c r="D409" s="287">
        <v>128</v>
      </c>
      <c r="E409" s="287" t="s">
        <v>242</v>
      </c>
      <c r="F409" s="287" t="s">
        <v>243</v>
      </c>
      <c r="G409" s="303">
        <v>443.94</v>
      </c>
      <c r="H409" s="300" t="s">
        <v>161</v>
      </c>
      <c r="I409" s="302">
        <v>1</v>
      </c>
      <c r="J409" s="99" t="s">
        <v>162</v>
      </c>
      <c r="K409" s="3">
        <v>721015</v>
      </c>
      <c r="L409" s="99" t="s">
        <v>162</v>
      </c>
      <c r="M409" s="3">
        <v>721214</v>
      </c>
      <c r="N409" s="293" t="s">
        <v>213</v>
      </c>
      <c r="O409" s="293" t="s">
        <v>214</v>
      </c>
      <c r="P409" s="287"/>
      <c r="Q409" s="295" t="s">
        <v>215</v>
      </c>
      <c r="R409" s="295" t="s">
        <v>216</v>
      </c>
      <c r="S409" s="304">
        <f>IF(COUNTIF(J409:M411,"CUMPLE")&gt;=1,(G409*I409),0)* (IF(N409="PRESENTÓ CERTIFICADO",1,0))* (IF(O409="ACORDE A ITEM 5.2.1 (T.R.)",1,0) )* ( IF(OR(Q409="SIN OBSERVACIÓN", Q409="REQUERIMIENTOS SUBSANADOS"),1,0)) *(IF(OR(R409="NINGUNO", R409="CUMPLEN CON LO SOLICITADO"),1,0))</f>
        <v>443.94</v>
      </c>
      <c r="T409" s="395" t="s">
        <v>217</v>
      </c>
      <c r="U409" s="71"/>
      <c r="V409" s="71"/>
      <c r="W409" s="71"/>
      <c r="X409" s="71"/>
      <c r="Y409" s="71"/>
      <c r="Z409" s="71"/>
      <c r="AA409" s="71"/>
      <c r="AB409" s="71"/>
      <c r="AC409" s="71"/>
      <c r="AD409" s="71"/>
      <c r="AE409" s="71"/>
      <c r="AF409" s="71"/>
      <c r="AG409" s="71"/>
      <c r="AH409" s="71"/>
      <c r="AI409" s="71"/>
    </row>
    <row r="410" spans="1:35" ht="30" customHeight="1" x14ac:dyDescent="0.2">
      <c r="A410" s="71"/>
      <c r="B410" s="285"/>
      <c r="C410" s="285"/>
      <c r="D410" s="285"/>
      <c r="E410" s="285"/>
      <c r="F410" s="285"/>
      <c r="G410" s="285"/>
      <c r="H410" s="285"/>
      <c r="I410" s="285"/>
      <c r="J410" s="99" t="s">
        <v>162</v>
      </c>
      <c r="K410" s="3">
        <v>721029</v>
      </c>
      <c r="L410" s="99" t="s">
        <v>162</v>
      </c>
      <c r="M410" s="3">
        <v>261216</v>
      </c>
      <c r="N410" s="285"/>
      <c r="O410" s="285"/>
      <c r="P410" s="285"/>
      <c r="Q410" s="285"/>
      <c r="R410" s="285"/>
      <c r="S410" s="285"/>
      <c r="T410" s="285"/>
      <c r="U410" s="71"/>
      <c r="V410" s="71"/>
      <c r="W410" s="71"/>
      <c r="X410" s="71"/>
      <c r="Y410" s="71"/>
      <c r="Z410" s="71"/>
      <c r="AA410" s="71"/>
      <c r="AB410" s="71"/>
      <c r="AC410" s="71"/>
      <c r="AD410" s="71"/>
      <c r="AE410" s="71"/>
      <c r="AF410" s="71"/>
      <c r="AG410" s="71"/>
      <c r="AH410" s="71"/>
      <c r="AI410" s="71"/>
    </row>
    <row r="411" spans="1:35" ht="30" customHeight="1" x14ac:dyDescent="0.2">
      <c r="A411" s="71"/>
      <c r="B411" s="286"/>
      <c r="C411" s="286"/>
      <c r="D411" s="286"/>
      <c r="E411" s="286"/>
      <c r="F411" s="286"/>
      <c r="G411" s="286"/>
      <c r="H411" s="286"/>
      <c r="I411" s="286"/>
      <c r="J411" s="99" t="s">
        <v>162</v>
      </c>
      <c r="K411" s="3">
        <v>721033</v>
      </c>
      <c r="L411" s="99"/>
      <c r="M411" s="3"/>
      <c r="N411" s="286"/>
      <c r="O411" s="286"/>
      <c r="P411" s="286"/>
      <c r="Q411" s="286"/>
      <c r="R411" s="286"/>
      <c r="S411" s="286"/>
      <c r="T411" s="285"/>
      <c r="U411" s="71"/>
      <c r="V411" s="71"/>
      <c r="W411" s="71"/>
      <c r="X411" s="71"/>
      <c r="Y411" s="71"/>
      <c r="Z411" s="71"/>
      <c r="AA411" s="71"/>
      <c r="AB411" s="71"/>
      <c r="AC411" s="71"/>
      <c r="AD411" s="71"/>
      <c r="AE411" s="71"/>
      <c r="AF411" s="71"/>
      <c r="AG411" s="71"/>
      <c r="AH411" s="71"/>
      <c r="AI411" s="71"/>
    </row>
    <row r="412" spans="1:35" ht="30" customHeight="1" x14ac:dyDescent="0.2">
      <c r="A412" s="71"/>
      <c r="B412" s="297">
        <v>2</v>
      </c>
      <c r="C412" s="298"/>
      <c r="D412" s="298"/>
      <c r="E412" s="298"/>
      <c r="F412" s="298"/>
      <c r="G412" s="299"/>
      <c r="H412" s="300"/>
      <c r="I412" s="296"/>
      <c r="J412" s="99"/>
      <c r="K412" s="3">
        <v>721015</v>
      </c>
      <c r="L412" s="99"/>
      <c r="M412" s="3">
        <v>721214</v>
      </c>
      <c r="N412" s="293"/>
      <c r="O412" s="293"/>
      <c r="P412" s="294"/>
      <c r="Q412" s="301"/>
      <c r="R412" s="301"/>
      <c r="S412" s="304">
        <f>IF(COUNTIF(J412:M414,"CUMPLE")&gt;=1,(G412*I412),0)* (IF(N412="PRESENTÓ CERTIFICADO",1,0))* (IF(O412="ACORDE A ITEM 5.2.1 (T.R.)",1,0) )* ( IF(OR(Q412="SIN OBSERVACIÓN", Q412="REQUERIMIENTOS SUBSANADOS"),1,0)) *(IF(OR(R412="NINGUNO", R412="CUMPLEN CON LO SOLICITADO"),1,0))</f>
        <v>0</v>
      </c>
      <c r="T412" s="285"/>
      <c r="U412" s="71"/>
      <c r="V412" s="71"/>
      <c r="W412" s="71"/>
      <c r="X412" s="71"/>
      <c r="Y412" s="71"/>
      <c r="Z412" s="71"/>
      <c r="AA412" s="71"/>
      <c r="AB412" s="71"/>
      <c r="AC412" s="71"/>
      <c r="AD412" s="71"/>
      <c r="AE412" s="71"/>
      <c r="AF412" s="71"/>
      <c r="AG412" s="71"/>
      <c r="AH412" s="71"/>
      <c r="AI412" s="71"/>
    </row>
    <row r="413" spans="1:35" ht="30" customHeight="1" x14ac:dyDescent="0.2">
      <c r="A413" s="71"/>
      <c r="B413" s="285"/>
      <c r="C413" s="285"/>
      <c r="D413" s="285"/>
      <c r="E413" s="285"/>
      <c r="F413" s="285"/>
      <c r="G413" s="285"/>
      <c r="H413" s="285"/>
      <c r="I413" s="285"/>
      <c r="J413" s="99"/>
      <c r="K413" s="3">
        <v>721029</v>
      </c>
      <c r="L413" s="99"/>
      <c r="M413" s="3">
        <v>261216</v>
      </c>
      <c r="N413" s="285"/>
      <c r="O413" s="285"/>
      <c r="P413" s="285"/>
      <c r="Q413" s="285"/>
      <c r="R413" s="285"/>
      <c r="S413" s="285"/>
      <c r="T413" s="285"/>
      <c r="U413" s="71"/>
      <c r="V413" s="71"/>
      <c r="W413" s="71"/>
      <c r="X413" s="71"/>
      <c r="Y413" s="71"/>
      <c r="Z413" s="71"/>
      <c r="AA413" s="71"/>
      <c r="AB413" s="71"/>
      <c r="AC413" s="71"/>
      <c r="AD413" s="71"/>
      <c r="AE413" s="71"/>
      <c r="AF413" s="71"/>
      <c r="AG413" s="71"/>
      <c r="AH413" s="71"/>
      <c r="AI413" s="71"/>
    </row>
    <row r="414" spans="1:35" ht="30" customHeight="1" x14ac:dyDescent="0.2">
      <c r="A414" s="71"/>
      <c r="B414" s="286"/>
      <c r="C414" s="286"/>
      <c r="D414" s="286"/>
      <c r="E414" s="286"/>
      <c r="F414" s="286"/>
      <c r="G414" s="286"/>
      <c r="H414" s="286"/>
      <c r="I414" s="286"/>
      <c r="J414" s="99"/>
      <c r="K414" s="3">
        <v>721033</v>
      </c>
      <c r="L414" s="99"/>
      <c r="M414" s="3"/>
      <c r="N414" s="286"/>
      <c r="O414" s="286"/>
      <c r="P414" s="286"/>
      <c r="Q414" s="286"/>
      <c r="R414" s="286"/>
      <c r="S414" s="286"/>
      <c r="T414" s="285"/>
      <c r="U414" s="71"/>
      <c r="V414" s="71"/>
      <c r="W414" s="71"/>
      <c r="X414" s="71"/>
      <c r="Y414" s="71"/>
      <c r="Z414" s="71"/>
      <c r="AA414" s="71"/>
      <c r="AB414" s="71"/>
      <c r="AC414" s="71"/>
      <c r="AD414" s="71"/>
      <c r="AE414" s="71"/>
      <c r="AF414" s="71"/>
      <c r="AG414" s="71"/>
      <c r="AH414" s="71"/>
      <c r="AI414" s="71"/>
    </row>
    <row r="415" spans="1:35" ht="30" customHeight="1" x14ac:dyDescent="0.2">
      <c r="A415" s="71"/>
      <c r="B415" s="297">
        <v>3</v>
      </c>
      <c r="C415" s="287"/>
      <c r="D415" s="287"/>
      <c r="E415" s="287"/>
      <c r="F415" s="287"/>
      <c r="G415" s="303"/>
      <c r="H415" s="300"/>
      <c r="I415" s="302"/>
      <c r="J415" s="99"/>
      <c r="K415" s="3">
        <v>721015</v>
      </c>
      <c r="L415" s="99"/>
      <c r="M415" s="3">
        <v>721214</v>
      </c>
      <c r="N415" s="293"/>
      <c r="O415" s="293"/>
      <c r="P415" s="287"/>
      <c r="Q415" s="295"/>
      <c r="R415" s="295"/>
      <c r="S415" s="304">
        <f>IF(COUNTIF(J415:M417,"CUMPLE")&gt;=1,(G415*I415),0)* (IF(N415="PRESENTÓ CERTIFICADO",1,0))* (IF(O415="ACORDE A ITEM 5.2.1 (T.R.)",1,0) )* ( IF(OR(Q415="SIN OBSERVACIÓN", Q415="REQUERIMIENTOS SUBSANADOS"),1,0)) *(IF(OR(R415="NINGUNO", R415="CUMPLEN CON LO SOLICITADO"),1,0))</f>
        <v>0</v>
      </c>
      <c r="T415" s="285"/>
      <c r="U415" s="71"/>
      <c r="V415" s="71"/>
      <c r="W415" s="71"/>
      <c r="X415" s="71"/>
      <c r="Y415" s="71"/>
      <c r="Z415" s="71"/>
      <c r="AA415" s="71"/>
      <c r="AB415" s="71"/>
      <c r="AC415" s="71"/>
      <c r="AD415" s="71"/>
      <c r="AE415" s="71"/>
      <c r="AF415" s="71"/>
      <c r="AG415" s="71"/>
      <c r="AH415" s="71"/>
      <c r="AI415" s="71"/>
    </row>
    <row r="416" spans="1:35" ht="30" customHeight="1" x14ac:dyDescent="0.2">
      <c r="A416" s="71"/>
      <c r="B416" s="285"/>
      <c r="C416" s="285"/>
      <c r="D416" s="285"/>
      <c r="E416" s="285"/>
      <c r="F416" s="285"/>
      <c r="G416" s="285"/>
      <c r="H416" s="285"/>
      <c r="I416" s="285"/>
      <c r="J416" s="99"/>
      <c r="K416" s="3">
        <v>721029</v>
      </c>
      <c r="L416" s="99"/>
      <c r="M416" s="3">
        <v>261216</v>
      </c>
      <c r="N416" s="285"/>
      <c r="O416" s="285"/>
      <c r="P416" s="285"/>
      <c r="Q416" s="285"/>
      <c r="R416" s="285"/>
      <c r="S416" s="285"/>
      <c r="T416" s="285"/>
      <c r="U416" s="71"/>
      <c r="V416" s="71"/>
      <c r="W416" s="71"/>
      <c r="X416" s="71"/>
      <c r="Y416" s="71"/>
      <c r="Z416" s="71"/>
      <c r="AA416" s="71"/>
      <c r="AB416" s="71"/>
      <c r="AC416" s="71"/>
      <c r="AD416" s="71"/>
      <c r="AE416" s="71"/>
      <c r="AF416" s="71"/>
      <c r="AG416" s="71"/>
      <c r="AH416" s="71"/>
      <c r="AI416" s="71"/>
    </row>
    <row r="417" spans="1:35" ht="30" customHeight="1" x14ac:dyDescent="0.2">
      <c r="A417" s="71"/>
      <c r="B417" s="286"/>
      <c r="C417" s="286"/>
      <c r="D417" s="286"/>
      <c r="E417" s="286"/>
      <c r="F417" s="286"/>
      <c r="G417" s="286"/>
      <c r="H417" s="286"/>
      <c r="I417" s="286"/>
      <c r="J417" s="99"/>
      <c r="K417" s="3">
        <v>721033</v>
      </c>
      <c r="L417" s="99"/>
      <c r="M417" s="3"/>
      <c r="N417" s="286"/>
      <c r="O417" s="286"/>
      <c r="P417" s="286"/>
      <c r="Q417" s="286"/>
      <c r="R417" s="286"/>
      <c r="S417" s="286"/>
      <c r="T417" s="285"/>
      <c r="U417" s="71"/>
      <c r="V417" s="71"/>
      <c r="W417" s="71"/>
      <c r="X417" s="71"/>
      <c r="Y417" s="71"/>
      <c r="Z417" s="71"/>
      <c r="AA417" s="71"/>
      <c r="AB417" s="71"/>
      <c r="AC417" s="71"/>
      <c r="AD417" s="71"/>
      <c r="AE417" s="71"/>
      <c r="AF417" s="71"/>
      <c r="AG417" s="71"/>
      <c r="AH417" s="71"/>
      <c r="AI417" s="71"/>
    </row>
    <row r="418" spans="1:35" ht="30" customHeight="1" x14ac:dyDescent="0.2">
      <c r="A418" s="71"/>
      <c r="B418" s="297">
        <v>4</v>
      </c>
      <c r="C418" s="298"/>
      <c r="D418" s="298"/>
      <c r="E418" s="298"/>
      <c r="F418" s="298"/>
      <c r="G418" s="299"/>
      <c r="H418" s="300"/>
      <c r="I418" s="296"/>
      <c r="J418" s="99"/>
      <c r="K418" s="3">
        <v>721015</v>
      </c>
      <c r="L418" s="99"/>
      <c r="M418" s="3">
        <v>721214</v>
      </c>
      <c r="N418" s="293"/>
      <c r="O418" s="293"/>
      <c r="P418" s="294"/>
      <c r="Q418" s="301"/>
      <c r="R418" s="301"/>
      <c r="S418" s="304">
        <f>IF(COUNTIF(J418:M420,"CUMPLE")&gt;=1,(G418*I418),0)* (IF(N418="PRESENTÓ CERTIFICADO",1,0))* (IF(O418="ACORDE A ITEM 5.2.1 (T.R.)",1,0) )* ( IF(OR(Q418="SIN OBSERVACIÓN", Q418="REQUERIMIENTOS SUBSANADOS"),1,0)) *(IF(OR(R418="NINGUNO", R418="CUMPLEN CON LO SOLICITADO"),1,0))</f>
        <v>0</v>
      </c>
      <c r="T418" s="285"/>
      <c r="U418" s="71"/>
      <c r="V418" s="71"/>
      <c r="W418" s="71"/>
      <c r="X418" s="71"/>
      <c r="Y418" s="71"/>
      <c r="Z418" s="71"/>
      <c r="AA418" s="71"/>
      <c r="AB418" s="71"/>
      <c r="AC418" s="71"/>
      <c r="AD418" s="71"/>
      <c r="AE418" s="71"/>
      <c r="AF418" s="71"/>
      <c r="AG418" s="71"/>
      <c r="AH418" s="71"/>
      <c r="AI418" s="71"/>
    </row>
    <row r="419" spans="1:35" ht="30" customHeight="1" x14ac:dyDescent="0.2">
      <c r="A419" s="71"/>
      <c r="B419" s="285"/>
      <c r="C419" s="285"/>
      <c r="D419" s="285"/>
      <c r="E419" s="285"/>
      <c r="F419" s="285"/>
      <c r="G419" s="285"/>
      <c r="H419" s="285"/>
      <c r="I419" s="285"/>
      <c r="J419" s="99"/>
      <c r="K419" s="3">
        <v>721029</v>
      </c>
      <c r="L419" s="99"/>
      <c r="M419" s="3">
        <v>261216</v>
      </c>
      <c r="N419" s="285"/>
      <c r="O419" s="285"/>
      <c r="P419" s="285"/>
      <c r="Q419" s="285"/>
      <c r="R419" s="285"/>
      <c r="S419" s="285"/>
      <c r="T419" s="285"/>
      <c r="U419" s="71"/>
      <c r="V419" s="71"/>
      <c r="W419" s="71"/>
      <c r="X419" s="71"/>
      <c r="Y419" s="71"/>
      <c r="Z419" s="71"/>
      <c r="AA419" s="71"/>
      <c r="AB419" s="71"/>
      <c r="AC419" s="71"/>
      <c r="AD419" s="71"/>
      <c r="AE419" s="71"/>
      <c r="AF419" s="71"/>
      <c r="AG419" s="71"/>
      <c r="AH419" s="71"/>
      <c r="AI419" s="71"/>
    </row>
    <row r="420" spans="1:35" ht="30" customHeight="1" x14ac:dyDescent="0.2">
      <c r="A420" s="71"/>
      <c r="B420" s="286"/>
      <c r="C420" s="286"/>
      <c r="D420" s="286"/>
      <c r="E420" s="286"/>
      <c r="F420" s="286"/>
      <c r="G420" s="286"/>
      <c r="H420" s="286"/>
      <c r="I420" s="286"/>
      <c r="J420" s="99"/>
      <c r="K420" s="3">
        <v>721033</v>
      </c>
      <c r="L420" s="99"/>
      <c r="M420" s="3"/>
      <c r="N420" s="286"/>
      <c r="O420" s="286"/>
      <c r="P420" s="286"/>
      <c r="Q420" s="286"/>
      <c r="R420" s="286"/>
      <c r="S420" s="286"/>
      <c r="T420" s="285"/>
      <c r="U420" s="71"/>
      <c r="V420" s="71"/>
      <c r="W420" s="71"/>
      <c r="X420" s="71"/>
      <c r="Y420" s="71"/>
      <c r="Z420" s="71"/>
      <c r="AA420" s="71"/>
      <c r="AB420" s="71"/>
      <c r="AC420" s="71"/>
      <c r="AD420" s="71"/>
      <c r="AE420" s="71"/>
      <c r="AF420" s="71"/>
      <c r="AG420" s="71"/>
      <c r="AH420" s="71"/>
      <c r="AI420" s="71"/>
    </row>
    <row r="421" spans="1:35" ht="30" customHeight="1" x14ac:dyDescent="0.2">
      <c r="A421" s="71"/>
      <c r="B421" s="297">
        <v>5</v>
      </c>
      <c r="C421" s="287"/>
      <c r="D421" s="287"/>
      <c r="E421" s="287"/>
      <c r="F421" s="287"/>
      <c r="G421" s="303"/>
      <c r="H421" s="300"/>
      <c r="I421" s="302"/>
      <c r="J421" s="99"/>
      <c r="K421" s="3">
        <v>721015</v>
      </c>
      <c r="L421" s="99"/>
      <c r="M421" s="3">
        <v>721214</v>
      </c>
      <c r="N421" s="293"/>
      <c r="O421" s="293"/>
      <c r="P421" s="287"/>
      <c r="Q421" s="295"/>
      <c r="R421" s="295"/>
      <c r="S421" s="304">
        <f>IF(COUNTIF(J421:M423,"CUMPLE")&gt;=1,(G421*I421),0)* (IF(N421="PRESENTÓ CERTIFICADO",1,0))* (IF(O421="ACORDE A ITEM 5.2.1 (T.R.)",1,0) )* ( IF(OR(Q421="SIN OBSERVACIÓN", Q421="REQUERIMIENTOS SUBSANADOS"),1,0)) *(IF(OR(R421="NINGUNO", R421="CUMPLEN CON LO SOLICITADO"),1,0))</f>
        <v>0</v>
      </c>
      <c r="T421" s="285"/>
      <c r="U421" s="71"/>
      <c r="V421" s="71"/>
      <c r="W421" s="71"/>
      <c r="X421" s="71"/>
      <c r="Y421" s="71"/>
      <c r="Z421" s="71"/>
      <c r="AA421" s="71"/>
      <c r="AB421" s="71"/>
      <c r="AC421" s="71"/>
      <c r="AD421" s="71"/>
      <c r="AE421" s="71"/>
      <c r="AF421" s="71"/>
      <c r="AG421" s="71"/>
      <c r="AH421" s="71"/>
      <c r="AI421" s="71"/>
    </row>
    <row r="422" spans="1:35" ht="30" customHeight="1" x14ac:dyDescent="0.2">
      <c r="A422" s="71"/>
      <c r="B422" s="285"/>
      <c r="C422" s="285"/>
      <c r="D422" s="285"/>
      <c r="E422" s="285"/>
      <c r="F422" s="285"/>
      <c r="G422" s="285"/>
      <c r="H422" s="285"/>
      <c r="I422" s="285"/>
      <c r="J422" s="99"/>
      <c r="K422" s="3">
        <v>721029</v>
      </c>
      <c r="L422" s="99"/>
      <c r="M422" s="3">
        <v>261216</v>
      </c>
      <c r="N422" s="285"/>
      <c r="O422" s="285"/>
      <c r="P422" s="285"/>
      <c r="Q422" s="285"/>
      <c r="R422" s="285"/>
      <c r="S422" s="285"/>
      <c r="T422" s="285"/>
      <c r="U422" s="71"/>
      <c r="V422" s="71"/>
      <c r="W422" s="71"/>
      <c r="X422" s="71"/>
      <c r="Y422" s="71"/>
      <c r="Z422" s="71"/>
      <c r="AA422" s="71"/>
      <c r="AB422" s="71"/>
      <c r="AC422" s="71"/>
      <c r="AD422" s="71"/>
      <c r="AE422" s="71"/>
      <c r="AF422" s="71"/>
      <c r="AG422" s="71"/>
      <c r="AH422" s="71"/>
      <c r="AI422" s="71"/>
    </row>
    <row r="423" spans="1:35" ht="30" customHeight="1" x14ac:dyDescent="0.2">
      <c r="A423" s="71"/>
      <c r="B423" s="286"/>
      <c r="C423" s="286"/>
      <c r="D423" s="286"/>
      <c r="E423" s="286"/>
      <c r="F423" s="286"/>
      <c r="G423" s="286"/>
      <c r="H423" s="286"/>
      <c r="I423" s="286"/>
      <c r="J423" s="99"/>
      <c r="K423" s="3">
        <v>721033</v>
      </c>
      <c r="L423" s="99"/>
      <c r="M423" s="3"/>
      <c r="N423" s="286"/>
      <c r="O423" s="286"/>
      <c r="P423" s="286"/>
      <c r="Q423" s="286"/>
      <c r="R423" s="286"/>
      <c r="S423" s="286"/>
      <c r="T423" s="286"/>
      <c r="U423" s="71"/>
      <c r="V423" s="71"/>
      <c r="W423" s="71"/>
      <c r="X423" s="71"/>
      <c r="Y423" s="71"/>
      <c r="Z423" s="71"/>
      <c r="AA423" s="71"/>
      <c r="AB423" s="71"/>
      <c r="AC423" s="71"/>
      <c r="AD423" s="71"/>
      <c r="AE423" s="71"/>
      <c r="AF423" s="71"/>
      <c r="AG423" s="71"/>
      <c r="AH423" s="71"/>
      <c r="AI423" s="71"/>
    </row>
    <row r="424" spans="1:35" ht="30" customHeight="1" x14ac:dyDescent="0.2">
      <c r="A424" s="71"/>
      <c r="B424" s="314" t="str">
        <f>IF(S425=" "," ",IF(S425&gt;=$H$6,"CUMPLE CON LA EXPERIENCIA REQUERIDA","NO CUMPLE CON LA EXPERIENCIA REQUERIDA"))</f>
        <v>CUMPLE CON LA EXPERIENCIA REQUERIDA</v>
      </c>
      <c r="C424" s="315"/>
      <c r="D424" s="315"/>
      <c r="E424" s="315"/>
      <c r="F424" s="315"/>
      <c r="G424" s="315"/>
      <c r="H424" s="315"/>
      <c r="I424" s="315"/>
      <c r="J424" s="315"/>
      <c r="K424" s="315"/>
      <c r="L424" s="315"/>
      <c r="M424" s="315"/>
      <c r="N424" s="315"/>
      <c r="O424" s="316"/>
      <c r="P424" s="309" t="s">
        <v>155</v>
      </c>
      <c r="Q424" s="291"/>
      <c r="R424" s="103"/>
      <c r="S424" s="104">
        <f>IF(T409="SI",SUM(S409:S423),0)</f>
        <v>443.94</v>
      </c>
      <c r="T424" s="308" t="str">
        <f>IF(S425=" "," ",IF(S425&gt;=$H$6,"CUMPLE","NO CUMPLE"))</f>
        <v>CUMPLE</v>
      </c>
      <c r="U424" s="71"/>
      <c r="V424" s="71"/>
      <c r="W424" s="71"/>
      <c r="X424" s="71"/>
      <c r="Y424" s="71"/>
      <c r="Z424" s="71"/>
      <c r="AA424" s="71"/>
      <c r="AB424" s="71"/>
      <c r="AC424" s="71"/>
      <c r="AD424" s="71"/>
      <c r="AE424" s="71"/>
      <c r="AF424" s="71"/>
      <c r="AG424" s="71"/>
      <c r="AH424" s="71"/>
      <c r="AI424" s="71"/>
    </row>
    <row r="425" spans="1:35" ht="30" customHeight="1" x14ac:dyDescent="0.2">
      <c r="A425" s="71"/>
      <c r="B425" s="317"/>
      <c r="C425" s="318"/>
      <c r="D425" s="318"/>
      <c r="E425" s="318"/>
      <c r="F425" s="318"/>
      <c r="G425" s="318"/>
      <c r="H425" s="318"/>
      <c r="I425" s="318"/>
      <c r="J425" s="318"/>
      <c r="K425" s="318"/>
      <c r="L425" s="318"/>
      <c r="M425" s="318"/>
      <c r="N425" s="318"/>
      <c r="O425" s="319"/>
      <c r="P425" s="309" t="s">
        <v>156</v>
      </c>
      <c r="Q425" s="291"/>
      <c r="R425" s="103"/>
      <c r="S425" s="105">
        <f>IFERROR((S424/$P$6)," ")</f>
        <v>2.1039810426540284</v>
      </c>
      <c r="T425" s="286"/>
      <c r="U425" s="71"/>
      <c r="V425" s="71"/>
      <c r="W425" s="71"/>
      <c r="X425" s="71"/>
      <c r="Y425" s="71"/>
      <c r="Z425" s="71"/>
      <c r="AA425" s="71"/>
      <c r="AB425" s="71"/>
      <c r="AC425" s="71"/>
      <c r="AD425" s="71"/>
      <c r="AE425" s="71"/>
      <c r="AF425" s="71"/>
      <c r="AG425" s="71"/>
      <c r="AH425" s="71"/>
      <c r="AI425" s="71"/>
    </row>
    <row r="426" spans="1:35" ht="30" customHeight="1" x14ac:dyDescent="0.2">
      <c r="A426" s="71"/>
      <c r="B426" s="71"/>
      <c r="C426" s="71"/>
      <c r="D426" s="71"/>
      <c r="E426" s="83"/>
      <c r="F426" s="84"/>
      <c r="G426" s="84"/>
      <c r="H426" s="71"/>
      <c r="I426" s="71"/>
      <c r="J426" s="71"/>
      <c r="K426" s="71"/>
      <c r="L426" s="71"/>
      <c r="M426" s="71"/>
      <c r="N426" s="71"/>
      <c r="O426" s="71"/>
      <c r="P426" s="71"/>
      <c r="Q426" s="71"/>
      <c r="R426" s="71"/>
      <c r="S426" s="71"/>
      <c r="T426" s="71"/>
      <c r="U426" s="71"/>
      <c r="V426" s="71"/>
      <c r="W426" s="71"/>
      <c r="X426" s="71"/>
      <c r="Y426" s="71"/>
      <c r="Z426" s="71"/>
      <c r="AA426" s="71"/>
      <c r="AB426" s="71"/>
      <c r="AC426" s="71"/>
      <c r="AD426" s="71"/>
      <c r="AE426" s="71"/>
      <c r="AF426" s="71"/>
      <c r="AG426" s="71"/>
      <c r="AH426" s="71"/>
      <c r="AI426" s="71"/>
    </row>
    <row r="427" spans="1:35" ht="30" customHeight="1" x14ac:dyDescent="0.2">
      <c r="A427" s="71"/>
      <c r="B427" s="71"/>
      <c r="C427" s="71"/>
      <c r="D427" s="71"/>
      <c r="E427" s="83"/>
      <c r="F427" s="84"/>
      <c r="G427" s="84"/>
      <c r="H427" s="71"/>
      <c r="I427" s="71"/>
      <c r="J427" s="71"/>
      <c r="K427" s="71"/>
      <c r="L427" s="71"/>
      <c r="M427" s="71"/>
      <c r="N427" s="71"/>
      <c r="O427" s="71"/>
      <c r="P427" s="71"/>
      <c r="Q427" s="71"/>
      <c r="R427" s="71"/>
      <c r="S427" s="71"/>
      <c r="T427" s="71"/>
      <c r="U427" s="71"/>
      <c r="V427" s="71"/>
      <c r="W427" s="71"/>
      <c r="X427" s="71"/>
      <c r="Y427" s="71"/>
      <c r="Z427" s="71"/>
      <c r="AA427" s="71"/>
      <c r="AB427" s="71"/>
      <c r="AC427" s="71"/>
      <c r="AD427" s="71"/>
      <c r="AE427" s="71"/>
      <c r="AF427" s="71"/>
      <c r="AG427" s="71"/>
      <c r="AH427" s="71"/>
      <c r="AI427" s="71"/>
    </row>
    <row r="428" spans="1:35" ht="30" customHeight="1" x14ac:dyDescent="0.2">
      <c r="A428" s="71"/>
      <c r="B428" s="85">
        <v>20</v>
      </c>
      <c r="C428" s="310" t="s">
        <v>157</v>
      </c>
      <c r="D428" s="290"/>
      <c r="E428" s="291"/>
      <c r="F428" s="311" t="str">
        <f>IFERROR(VLOOKUP(B428,LISTA_OFERENTES,2,FALSE)," ")</f>
        <v>CORE IP S.A.S.</v>
      </c>
      <c r="G428" s="290"/>
      <c r="H428" s="290"/>
      <c r="I428" s="290"/>
      <c r="J428" s="290"/>
      <c r="K428" s="290"/>
      <c r="L428" s="290"/>
      <c r="M428" s="290"/>
      <c r="N428" s="290"/>
      <c r="O428" s="291"/>
      <c r="P428" s="312" t="s">
        <v>135</v>
      </c>
      <c r="Q428" s="290"/>
      <c r="R428" s="291"/>
      <c r="S428" s="86">
        <f>5-(INT(COUNTBLANK(C431:C445))-10)</f>
        <v>2</v>
      </c>
      <c r="T428" s="87"/>
      <c r="U428" s="71"/>
      <c r="V428" s="71"/>
      <c r="W428" s="71"/>
      <c r="X428" s="71"/>
      <c r="Y428" s="71"/>
      <c r="Z428" s="71"/>
      <c r="AA428" s="71"/>
      <c r="AB428" s="71"/>
      <c r="AC428" s="71"/>
      <c r="AD428" s="71"/>
      <c r="AE428" s="71"/>
      <c r="AF428" s="71"/>
      <c r="AG428" s="71"/>
      <c r="AH428" s="71"/>
      <c r="AI428" s="71"/>
    </row>
    <row r="429" spans="1:35" ht="62.25" customHeight="1" x14ac:dyDescent="0.25">
      <c r="A429" s="71"/>
      <c r="B429" s="313" t="s">
        <v>136</v>
      </c>
      <c r="C429" s="288" t="s">
        <v>137</v>
      </c>
      <c r="D429" s="288" t="s">
        <v>138</v>
      </c>
      <c r="E429" s="288" t="s">
        <v>139</v>
      </c>
      <c r="F429" s="288" t="s">
        <v>140</v>
      </c>
      <c r="G429" s="288" t="s">
        <v>141</v>
      </c>
      <c r="H429" s="288" t="s">
        <v>142</v>
      </c>
      <c r="I429" s="288" t="s">
        <v>143</v>
      </c>
      <c r="J429" s="289" t="s">
        <v>144</v>
      </c>
      <c r="K429" s="290"/>
      <c r="L429" s="290"/>
      <c r="M429" s="291"/>
      <c r="N429" s="288" t="s">
        <v>145</v>
      </c>
      <c r="O429" s="288" t="s">
        <v>146</v>
      </c>
      <c r="P429" s="106" t="s">
        <v>147</v>
      </c>
      <c r="Q429" s="106"/>
      <c r="R429" s="288" t="s">
        <v>148</v>
      </c>
      <c r="S429" s="288" t="s">
        <v>149</v>
      </c>
      <c r="T429" s="288" t="str">
        <f>T121</f>
        <v>CUMPLE CON EL REQUERIMIENTO OBLIGATORIO DE MÍNIMO UNO (1) DE LOS CINCO CONTRATOS SEA DE MANTENIMIENTO Y ESTE CLASIFICADO
EN EL CÓDIGO 721033</v>
      </c>
      <c r="U429" s="71"/>
      <c r="V429" s="71"/>
      <c r="W429" s="71"/>
      <c r="X429" s="71"/>
      <c r="Y429" s="71"/>
      <c r="Z429" s="71"/>
      <c r="AA429" s="71"/>
      <c r="AB429" s="71"/>
      <c r="AC429" s="71"/>
      <c r="AD429" s="71"/>
      <c r="AE429" s="71"/>
      <c r="AF429" s="71"/>
      <c r="AG429" s="71"/>
      <c r="AH429" s="71"/>
      <c r="AI429" s="71"/>
    </row>
    <row r="430" spans="1:35" ht="62.25" customHeight="1" x14ac:dyDescent="0.2">
      <c r="A430" s="71"/>
      <c r="B430" s="286"/>
      <c r="C430" s="286"/>
      <c r="D430" s="286"/>
      <c r="E430" s="286"/>
      <c r="F430" s="286"/>
      <c r="G430" s="286"/>
      <c r="H430" s="286"/>
      <c r="I430" s="286"/>
      <c r="J430" s="292" t="s">
        <v>158</v>
      </c>
      <c r="K430" s="290"/>
      <c r="L430" s="290"/>
      <c r="M430" s="291"/>
      <c r="N430" s="286"/>
      <c r="O430" s="286"/>
      <c r="P430" s="91" t="s">
        <v>37</v>
      </c>
      <c r="Q430" s="91" t="s">
        <v>152</v>
      </c>
      <c r="R430" s="286"/>
      <c r="S430" s="286"/>
      <c r="T430" s="286"/>
      <c r="U430" s="71"/>
      <c r="V430" s="71"/>
      <c r="W430" s="71"/>
      <c r="X430" s="71"/>
      <c r="Y430" s="71"/>
      <c r="Z430" s="71"/>
      <c r="AA430" s="71"/>
      <c r="AB430" s="71"/>
      <c r="AC430" s="71"/>
      <c r="AD430" s="71"/>
      <c r="AE430" s="71"/>
      <c r="AF430" s="71"/>
      <c r="AG430" s="71"/>
      <c r="AH430" s="71"/>
      <c r="AI430" s="71"/>
    </row>
    <row r="431" spans="1:35" ht="30" customHeight="1" x14ac:dyDescent="0.2">
      <c r="A431" s="71"/>
      <c r="B431" s="297">
        <v>1</v>
      </c>
      <c r="C431" s="287">
        <v>11</v>
      </c>
      <c r="D431" s="287">
        <v>62</v>
      </c>
      <c r="E431" s="287" t="s">
        <v>244</v>
      </c>
      <c r="F431" s="287" t="s">
        <v>245</v>
      </c>
      <c r="G431" s="303">
        <v>377.05</v>
      </c>
      <c r="H431" s="300" t="s">
        <v>161</v>
      </c>
      <c r="I431" s="302">
        <v>1</v>
      </c>
      <c r="J431" s="99" t="s">
        <v>162</v>
      </c>
      <c r="K431" s="3">
        <v>721015</v>
      </c>
      <c r="L431" s="99" t="s">
        <v>162</v>
      </c>
      <c r="M431" s="3">
        <v>721214</v>
      </c>
      <c r="N431" s="293" t="s">
        <v>213</v>
      </c>
      <c r="O431" s="293" t="s">
        <v>214</v>
      </c>
      <c r="P431" s="287"/>
      <c r="Q431" s="295" t="s">
        <v>215</v>
      </c>
      <c r="R431" s="295" t="s">
        <v>216</v>
      </c>
      <c r="S431" s="304">
        <f>IF(COUNTIF(J431:M433,"CUMPLE")&gt;=1,(G431*I431),0)* (IF(N431="PRESENTÓ CERTIFICADO",1,0))* (IF(O431="ACORDE A ITEM 5.2.1 (T.R.)",1,0) )* ( IF(OR(Q431="SIN OBSERVACIÓN", Q431="REQUERIMIENTOS SUBSANADOS"),1,0)) *(IF(OR(R431="NINGUNO", R431="CUMPLEN CON LO SOLICITADO"),1,0))</f>
        <v>377.05</v>
      </c>
      <c r="T431" s="395" t="s">
        <v>217</v>
      </c>
      <c r="U431" s="71"/>
      <c r="V431" s="71"/>
      <c r="W431" s="71"/>
      <c r="X431" s="71"/>
      <c r="Y431" s="71"/>
      <c r="Z431" s="71"/>
      <c r="AA431" s="71"/>
      <c r="AB431" s="71"/>
      <c r="AC431" s="71"/>
      <c r="AD431" s="71"/>
      <c r="AE431" s="71"/>
      <c r="AF431" s="71"/>
      <c r="AG431" s="71"/>
      <c r="AH431" s="71"/>
      <c r="AI431" s="71"/>
    </row>
    <row r="432" spans="1:35" ht="30" customHeight="1" x14ac:dyDescent="0.2">
      <c r="A432" s="71"/>
      <c r="B432" s="285"/>
      <c r="C432" s="285"/>
      <c r="D432" s="285"/>
      <c r="E432" s="285"/>
      <c r="F432" s="285"/>
      <c r="G432" s="285"/>
      <c r="H432" s="285"/>
      <c r="I432" s="285"/>
      <c r="J432" s="99" t="s">
        <v>162</v>
      </c>
      <c r="K432" s="3">
        <v>721029</v>
      </c>
      <c r="L432" s="99" t="s">
        <v>163</v>
      </c>
      <c r="M432" s="3">
        <v>261216</v>
      </c>
      <c r="N432" s="285"/>
      <c r="O432" s="285"/>
      <c r="P432" s="285"/>
      <c r="Q432" s="285"/>
      <c r="R432" s="285"/>
      <c r="S432" s="285"/>
      <c r="T432" s="285"/>
      <c r="U432" s="71"/>
      <c r="V432" s="71"/>
      <c r="W432" s="71"/>
      <c r="X432" s="71"/>
      <c r="Y432" s="71"/>
      <c r="Z432" s="71"/>
      <c r="AA432" s="71"/>
      <c r="AB432" s="71"/>
      <c r="AC432" s="71"/>
      <c r="AD432" s="71"/>
      <c r="AE432" s="71"/>
      <c r="AF432" s="71"/>
      <c r="AG432" s="71"/>
      <c r="AH432" s="71"/>
      <c r="AI432" s="71"/>
    </row>
    <row r="433" spans="1:35" ht="30" customHeight="1" x14ac:dyDescent="0.2">
      <c r="A433" s="71"/>
      <c r="B433" s="286"/>
      <c r="C433" s="286"/>
      <c r="D433" s="286"/>
      <c r="E433" s="286"/>
      <c r="F433" s="286"/>
      <c r="G433" s="286"/>
      <c r="H433" s="286"/>
      <c r="I433" s="286"/>
      <c r="J433" s="99" t="s">
        <v>162</v>
      </c>
      <c r="K433" s="3">
        <v>721033</v>
      </c>
      <c r="L433" s="99"/>
      <c r="M433" s="3"/>
      <c r="N433" s="286"/>
      <c r="O433" s="286"/>
      <c r="P433" s="286"/>
      <c r="Q433" s="286"/>
      <c r="R433" s="286"/>
      <c r="S433" s="286"/>
      <c r="T433" s="285"/>
      <c r="U433" s="71"/>
      <c r="V433" s="71"/>
      <c r="W433" s="71"/>
      <c r="X433" s="71"/>
      <c r="Y433" s="71"/>
      <c r="Z433" s="71"/>
      <c r="AA433" s="71"/>
      <c r="AB433" s="71"/>
      <c r="AC433" s="71"/>
      <c r="AD433" s="71"/>
      <c r="AE433" s="71"/>
      <c r="AF433" s="71"/>
      <c r="AG433" s="71"/>
      <c r="AH433" s="71"/>
      <c r="AI433" s="71"/>
    </row>
    <row r="434" spans="1:35" ht="30" customHeight="1" x14ac:dyDescent="0.2">
      <c r="A434" s="71"/>
      <c r="B434" s="297">
        <v>2</v>
      </c>
      <c r="C434" s="298">
        <v>21</v>
      </c>
      <c r="D434" s="298">
        <v>78</v>
      </c>
      <c r="E434" s="298" t="s">
        <v>246</v>
      </c>
      <c r="F434" s="298" t="s">
        <v>247</v>
      </c>
      <c r="G434" s="299">
        <v>270.42</v>
      </c>
      <c r="H434" s="300" t="s">
        <v>161</v>
      </c>
      <c r="I434" s="296">
        <v>1</v>
      </c>
      <c r="J434" s="99" t="s">
        <v>162</v>
      </c>
      <c r="K434" s="3">
        <v>721015</v>
      </c>
      <c r="L434" s="99" t="s">
        <v>162</v>
      </c>
      <c r="M434" s="3">
        <v>721214</v>
      </c>
      <c r="N434" s="293" t="s">
        <v>213</v>
      </c>
      <c r="O434" s="293" t="s">
        <v>214</v>
      </c>
      <c r="P434" s="294"/>
      <c r="Q434" s="301" t="s">
        <v>215</v>
      </c>
      <c r="R434" s="301" t="s">
        <v>216</v>
      </c>
      <c r="S434" s="304">
        <f>IF(COUNTIF(J434:M436,"CUMPLE")&gt;=1,(G434*I434),0)* (IF(N434="PRESENTÓ CERTIFICADO",1,0))* (IF(O434="ACORDE A ITEM 5.2.1 (T.R.)",1,0) )* ( IF(OR(Q434="SIN OBSERVACIÓN", Q434="REQUERIMIENTOS SUBSANADOS"),1,0)) *(IF(OR(R434="NINGUNO", R434="CUMPLEN CON LO SOLICITADO"),1,0))</f>
        <v>270.42</v>
      </c>
      <c r="T434" s="285"/>
      <c r="U434" s="71"/>
      <c r="V434" s="71"/>
      <c r="W434" s="71"/>
      <c r="X434" s="71"/>
      <c r="Y434" s="71"/>
      <c r="Z434" s="71"/>
      <c r="AA434" s="71"/>
      <c r="AB434" s="71"/>
      <c r="AC434" s="71"/>
      <c r="AD434" s="71"/>
      <c r="AE434" s="71"/>
      <c r="AF434" s="71"/>
      <c r="AG434" s="71"/>
      <c r="AH434" s="71"/>
      <c r="AI434" s="71"/>
    </row>
    <row r="435" spans="1:35" ht="30" customHeight="1" x14ac:dyDescent="0.2">
      <c r="A435" s="71"/>
      <c r="B435" s="285"/>
      <c r="C435" s="285"/>
      <c r="D435" s="285"/>
      <c r="E435" s="285"/>
      <c r="F435" s="285"/>
      <c r="G435" s="285"/>
      <c r="H435" s="285"/>
      <c r="I435" s="285"/>
      <c r="J435" s="99" t="s">
        <v>162</v>
      </c>
      <c r="K435" s="3">
        <v>721029</v>
      </c>
      <c r="L435" s="99" t="s">
        <v>163</v>
      </c>
      <c r="M435" s="3">
        <v>261216</v>
      </c>
      <c r="N435" s="285"/>
      <c r="O435" s="285"/>
      <c r="P435" s="285"/>
      <c r="Q435" s="285"/>
      <c r="R435" s="285"/>
      <c r="S435" s="285"/>
      <c r="T435" s="285"/>
      <c r="U435" s="71"/>
      <c r="V435" s="71"/>
      <c r="W435" s="71"/>
      <c r="X435" s="71"/>
      <c r="Y435" s="71"/>
      <c r="Z435" s="71"/>
      <c r="AA435" s="71"/>
      <c r="AB435" s="71"/>
      <c r="AC435" s="71"/>
      <c r="AD435" s="71"/>
      <c r="AE435" s="71"/>
      <c r="AF435" s="71"/>
      <c r="AG435" s="71"/>
      <c r="AH435" s="71"/>
      <c r="AI435" s="71"/>
    </row>
    <row r="436" spans="1:35" ht="30" customHeight="1" x14ac:dyDescent="0.2">
      <c r="A436" s="71"/>
      <c r="B436" s="286"/>
      <c r="C436" s="286"/>
      <c r="D436" s="286"/>
      <c r="E436" s="286"/>
      <c r="F436" s="286"/>
      <c r="G436" s="286"/>
      <c r="H436" s="286"/>
      <c r="I436" s="286"/>
      <c r="J436" s="99" t="s">
        <v>162</v>
      </c>
      <c r="K436" s="3">
        <v>721033</v>
      </c>
      <c r="L436" s="99"/>
      <c r="M436" s="3"/>
      <c r="N436" s="286"/>
      <c r="O436" s="286"/>
      <c r="P436" s="286"/>
      <c r="Q436" s="286"/>
      <c r="R436" s="286"/>
      <c r="S436" s="286"/>
      <c r="T436" s="285"/>
      <c r="U436" s="71"/>
      <c r="V436" s="71"/>
      <c r="W436" s="71"/>
      <c r="X436" s="71"/>
      <c r="Y436" s="71"/>
      <c r="Z436" s="71"/>
      <c r="AA436" s="71"/>
      <c r="AB436" s="71"/>
      <c r="AC436" s="71"/>
      <c r="AD436" s="71"/>
      <c r="AE436" s="71"/>
      <c r="AF436" s="71"/>
      <c r="AG436" s="71"/>
      <c r="AH436" s="71"/>
      <c r="AI436" s="71"/>
    </row>
    <row r="437" spans="1:35" ht="30" customHeight="1" x14ac:dyDescent="0.2">
      <c r="A437" s="71"/>
      <c r="B437" s="297">
        <v>3</v>
      </c>
      <c r="C437" s="287"/>
      <c r="D437" s="287"/>
      <c r="E437" s="287"/>
      <c r="F437" s="287"/>
      <c r="G437" s="303"/>
      <c r="H437" s="300"/>
      <c r="I437" s="302"/>
      <c r="J437" s="99"/>
      <c r="K437" s="3">
        <v>721015</v>
      </c>
      <c r="L437" s="99"/>
      <c r="M437" s="3">
        <v>721214</v>
      </c>
      <c r="N437" s="293"/>
      <c r="O437" s="293"/>
      <c r="P437" s="287"/>
      <c r="Q437" s="295"/>
      <c r="R437" s="295"/>
      <c r="S437" s="304">
        <f>IF(COUNTIF(J437:M439,"CUMPLE")&gt;=1,(G437*I437),0)* (IF(N437="PRESENTÓ CERTIFICADO",1,0))* (IF(O437="ACORDE A ITEM 5.2.1 (T.R.)",1,0) )* ( IF(OR(Q437="SIN OBSERVACIÓN", Q437="REQUERIMIENTOS SUBSANADOS"),1,0)) *(IF(OR(R437="NINGUNO", R437="CUMPLEN CON LO SOLICITADO"),1,0))</f>
        <v>0</v>
      </c>
      <c r="T437" s="285"/>
      <c r="U437" s="71"/>
      <c r="V437" s="71"/>
      <c r="W437" s="71"/>
      <c r="X437" s="71"/>
      <c r="Y437" s="71"/>
      <c r="Z437" s="71"/>
      <c r="AA437" s="71"/>
      <c r="AB437" s="71"/>
      <c r="AC437" s="71"/>
      <c r="AD437" s="71"/>
      <c r="AE437" s="71"/>
      <c r="AF437" s="71"/>
      <c r="AG437" s="71"/>
      <c r="AH437" s="71"/>
      <c r="AI437" s="71"/>
    </row>
    <row r="438" spans="1:35" ht="30" customHeight="1" x14ac:dyDescent="0.2">
      <c r="A438" s="71"/>
      <c r="B438" s="285"/>
      <c r="C438" s="285"/>
      <c r="D438" s="285"/>
      <c r="E438" s="285"/>
      <c r="F438" s="285"/>
      <c r="G438" s="285"/>
      <c r="H438" s="285"/>
      <c r="I438" s="285"/>
      <c r="J438" s="99"/>
      <c r="K438" s="3">
        <v>721029</v>
      </c>
      <c r="L438" s="99"/>
      <c r="M438" s="3">
        <v>261216</v>
      </c>
      <c r="N438" s="285"/>
      <c r="O438" s="285"/>
      <c r="P438" s="285"/>
      <c r="Q438" s="285"/>
      <c r="R438" s="285"/>
      <c r="S438" s="285"/>
      <c r="T438" s="285"/>
      <c r="U438" s="71"/>
      <c r="V438" s="71"/>
      <c r="W438" s="71"/>
      <c r="X438" s="71"/>
      <c r="Y438" s="71"/>
      <c r="Z438" s="71"/>
      <c r="AA438" s="71"/>
      <c r="AB438" s="71"/>
      <c r="AC438" s="71"/>
      <c r="AD438" s="71"/>
      <c r="AE438" s="71"/>
      <c r="AF438" s="71"/>
      <c r="AG438" s="71"/>
      <c r="AH438" s="71"/>
      <c r="AI438" s="71"/>
    </row>
    <row r="439" spans="1:35" ht="30" customHeight="1" x14ac:dyDescent="0.2">
      <c r="A439" s="71"/>
      <c r="B439" s="286"/>
      <c r="C439" s="286"/>
      <c r="D439" s="286"/>
      <c r="E439" s="286"/>
      <c r="F439" s="286"/>
      <c r="G439" s="286"/>
      <c r="H439" s="286"/>
      <c r="I439" s="286"/>
      <c r="J439" s="99"/>
      <c r="K439" s="3">
        <v>721033</v>
      </c>
      <c r="L439" s="99"/>
      <c r="M439" s="3"/>
      <c r="N439" s="286"/>
      <c r="O439" s="286"/>
      <c r="P439" s="286"/>
      <c r="Q439" s="286"/>
      <c r="R439" s="286"/>
      <c r="S439" s="286"/>
      <c r="T439" s="285"/>
      <c r="U439" s="71"/>
      <c r="V439" s="71"/>
      <c r="W439" s="71"/>
      <c r="X439" s="71"/>
      <c r="Y439" s="71"/>
      <c r="Z439" s="71"/>
      <c r="AA439" s="71"/>
      <c r="AB439" s="71"/>
      <c r="AC439" s="71"/>
      <c r="AD439" s="71"/>
      <c r="AE439" s="71"/>
      <c r="AF439" s="71"/>
      <c r="AG439" s="71"/>
      <c r="AH439" s="71"/>
      <c r="AI439" s="71"/>
    </row>
    <row r="440" spans="1:35" ht="30" customHeight="1" x14ac:dyDescent="0.2">
      <c r="A440" s="71"/>
      <c r="B440" s="297">
        <v>4</v>
      </c>
      <c r="C440" s="298"/>
      <c r="D440" s="298"/>
      <c r="E440" s="298"/>
      <c r="F440" s="298"/>
      <c r="G440" s="299"/>
      <c r="H440" s="300"/>
      <c r="I440" s="296"/>
      <c r="J440" s="99"/>
      <c r="K440" s="3">
        <v>721015</v>
      </c>
      <c r="L440" s="99"/>
      <c r="M440" s="3">
        <v>721214</v>
      </c>
      <c r="N440" s="293"/>
      <c r="O440" s="293"/>
      <c r="P440" s="294"/>
      <c r="Q440" s="301"/>
      <c r="R440" s="301"/>
      <c r="S440" s="304">
        <f>IF(COUNTIF(J440:M442,"CUMPLE")&gt;=1,(G440*I440),0)* (IF(N440="PRESENTÓ CERTIFICADO",1,0))* (IF(O440="ACORDE A ITEM 5.2.1 (T.R.)",1,0) )* ( IF(OR(Q440="SIN OBSERVACIÓN", Q440="REQUERIMIENTOS SUBSANADOS"),1,0)) *(IF(OR(R440="NINGUNO", R440="CUMPLEN CON LO SOLICITADO"),1,0))</f>
        <v>0</v>
      </c>
      <c r="T440" s="285"/>
      <c r="U440" s="71"/>
      <c r="V440" s="71"/>
      <c r="W440" s="71"/>
      <c r="X440" s="71"/>
      <c r="Y440" s="71"/>
      <c r="Z440" s="71"/>
      <c r="AA440" s="71"/>
      <c r="AB440" s="71"/>
      <c r="AC440" s="71"/>
      <c r="AD440" s="71"/>
      <c r="AE440" s="71"/>
      <c r="AF440" s="71"/>
      <c r="AG440" s="71"/>
      <c r="AH440" s="71"/>
      <c r="AI440" s="71"/>
    </row>
    <row r="441" spans="1:35" ht="30" customHeight="1" x14ac:dyDescent="0.2">
      <c r="A441" s="71"/>
      <c r="B441" s="285"/>
      <c r="C441" s="285"/>
      <c r="D441" s="285"/>
      <c r="E441" s="285"/>
      <c r="F441" s="285"/>
      <c r="G441" s="285"/>
      <c r="H441" s="285"/>
      <c r="I441" s="285"/>
      <c r="J441" s="99"/>
      <c r="K441" s="3">
        <v>721029</v>
      </c>
      <c r="L441" s="99"/>
      <c r="M441" s="3">
        <v>261216</v>
      </c>
      <c r="N441" s="285"/>
      <c r="O441" s="285"/>
      <c r="P441" s="285"/>
      <c r="Q441" s="285"/>
      <c r="R441" s="285"/>
      <c r="S441" s="285"/>
      <c r="T441" s="285"/>
      <c r="U441" s="71"/>
      <c r="V441" s="71"/>
      <c r="W441" s="71"/>
      <c r="X441" s="71"/>
      <c r="Y441" s="71"/>
      <c r="Z441" s="71"/>
      <c r="AA441" s="71"/>
      <c r="AB441" s="71"/>
      <c r="AC441" s="71"/>
      <c r="AD441" s="71"/>
      <c r="AE441" s="71"/>
      <c r="AF441" s="71"/>
      <c r="AG441" s="71"/>
      <c r="AH441" s="71"/>
      <c r="AI441" s="71"/>
    </row>
    <row r="442" spans="1:35" ht="30" customHeight="1" x14ac:dyDescent="0.2">
      <c r="A442" s="71"/>
      <c r="B442" s="286"/>
      <c r="C442" s="286"/>
      <c r="D442" s="286"/>
      <c r="E442" s="286"/>
      <c r="F442" s="286"/>
      <c r="G442" s="286"/>
      <c r="H442" s="286"/>
      <c r="I442" s="286"/>
      <c r="J442" s="99"/>
      <c r="K442" s="3">
        <v>721033</v>
      </c>
      <c r="L442" s="99"/>
      <c r="M442" s="3"/>
      <c r="N442" s="286"/>
      <c r="O442" s="286"/>
      <c r="P442" s="286"/>
      <c r="Q442" s="286"/>
      <c r="R442" s="286"/>
      <c r="S442" s="286"/>
      <c r="T442" s="285"/>
      <c r="U442" s="71"/>
      <c r="V442" s="71"/>
      <c r="W442" s="71"/>
      <c r="X442" s="71"/>
      <c r="Y442" s="71"/>
      <c r="Z442" s="71"/>
      <c r="AA442" s="71"/>
      <c r="AB442" s="71"/>
      <c r="AC442" s="71"/>
      <c r="AD442" s="71"/>
      <c r="AE442" s="71"/>
      <c r="AF442" s="71"/>
      <c r="AG442" s="71"/>
      <c r="AH442" s="71"/>
      <c r="AI442" s="71"/>
    </row>
    <row r="443" spans="1:35" ht="30" customHeight="1" x14ac:dyDescent="0.2">
      <c r="A443" s="71"/>
      <c r="B443" s="297">
        <v>5</v>
      </c>
      <c r="C443" s="287"/>
      <c r="D443" s="287"/>
      <c r="E443" s="287"/>
      <c r="F443" s="287"/>
      <c r="G443" s="303"/>
      <c r="H443" s="300"/>
      <c r="I443" s="302"/>
      <c r="J443" s="99"/>
      <c r="K443" s="3">
        <v>721015</v>
      </c>
      <c r="L443" s="99"/>
      <c r="M443" s="3">
        <v>721214</v>
      </c>
      <c r="N443" s="293"/>
      <c r="O443" s="293"/>
      <c r="P443" s="287"/>
      <c r="Q443" s="295"/>
      <c r="R443" s="295"/>
      <c r="S443" s="304">
        <f>IF(COUNTIF(J443:M445,"CUMPLE")&gt;=1,(G443*I443),0)* (IF(N443="PRESENTÓ CERTIFICADO",1,0))* (IF(O443="ACORDE A ITEM 5.2.1 (T.R.)",1,0) )* ( IF(OR(Q443="SIN OBSERVACIÓN", Q443="REQUERIMIENTOS SUBSANADOS"),1,0)) *(IF(OR(R443="NINGUNO", R443="CUMPLEN CON LO SOLICITADO"),1,0))</f>
        <v>0</v>
      </c>
      <c r="T443" s="285"/>
      <c r="U443" s="71"/>
      <c r="V443" s="71"/>
      <c r="W443" s="71"/>
      <c r="X443" s="71"/>
      <c r="Y443" s="71"/>
      <c r="Z443" s="71"/>
      <c r="AA443" s="71"/>
      <c r="AB443" s="71"/>
      <c r="AC443" s="71"/>
      <c r="AD443" s="71"/>
      <c r="AE443" s="71"/>
      <c r="AF443" s="71"/>
      <c r="AG443" s="71"/>
      <c r="AH443" s="71"/>
      <c r="AI443" s="71"/>
    </row>
    <row r="444" spans="1:35" ht="30" customHeight="1" x14ac:dyDescent="0.2">
      <c r="A444" s="71"/>
      <c r="B444" s="285"/>
      <c r="C444" s="285"/>
      <c r="D444" s="285"/>
      <c r="E444" s="285"/>
      <c r="F444" s="285"/>
      <c r="G444" s="285"/>
      <c r="H444" s="285"/>
      <c r="I444" s="285"/>
      <c r="J444" s="99"/>
      <c r="K444" s="3">
        <v>721029</v>
      </c>
      <c r="L444" s="99"/>
      <c r="M444" s="3">
        <v>261216</v>
      </c>
      <c r="N444" s="285"/>
      <c r="O444" s="285"/>
      <c r="P444" s="285"/>
      <c r="Q444" s="285"/>
      <c r="R444" s="285"/>
      <c r="S444" s="285"/>
      <c r="T444" s="285"/>
      <c r="U444" s="71"/>
      <c r="V444" s="71"/>
      <c r="W444" s="71"/>
      <c r="X444" s="71"/>
      <c r="Y444" s="71"/>
      <c r="Z444" s="71"/>
      <c r="AA444" s="71"/>
      <c r="AB444" s="71"/>
      <c r="AC444" s="71"/>
      <c r="AD444" s="71"/>
      <c r="AE444" s="71"/>
      <c r="AF444" s="71"/>
      <c r="AG444" s="71"/>
      <c r="AH444" s="71"/>
      <c r="AI444" s="71"/>
    </row>
    <row r="445" spans="1:35" ht="30" customHeight="1" x14ac:dyDescent="0.2">
      <c r="A445" s="71"/>
      <c r="B445" s="286"/>
      <c r="C445" s="286"/>
      <c r="D445" s="286"/>
      <c r="E445" s="286"/>
      <c r="F445" s="286"/>
      <c r="G445" s="286"/>
      <c r="H445" s="286"/>
      <c r="I445" s="286"/>
      <c r="J445" s="99"/>
      <c r="K445" s="3">
        <v>721033</v>
      </c>
      <c r="L445" s="99"/>
      <c r="M445" s="3"/>
      <c r="N445" s="286"/>
      <c r="O445" s="286"/>
      <c r="P445" s="286"/>
      <c r="Q445" s="286"/>
      <c r="R445" s="286"/>
      <c r="S445" s="286"/>
      <c r="T445" s="286"/>
      <c r="U445" s="71"/>
      <c r="V445" s="71"/>
      <c r="W445" s="71"/>
      <c r="X445" s="71"/>
      <c r="Y445" s="71"/>
      <c r="Z445" s="71"/>
      <c r="AA445" s="71"/>
      <c r="AB445" s="71"/>
      <c r="AC445" s="71"/>
      <c r="AD445" s="71"/>
      <c r="AE445" s="71"/>
      <c r="AF445" s="71"/>
      <c r="AG445" s="71"/>
      <c r="AH445" s="71"/>
      <c r="AI445" s="71"/>
    </row>
    <row r="446" spans="1:35" ht="30" customHeight="1" x14ac:dyDescent="0.2">
      <c r="A446" s="71"/>
      <c r="B446" s="314" t="str">
        <f>IF(S447=" "," ",IF(S447&gt;=$H$6,"CUMPLE CON LA EXPERIENCIA REQUERIDA","NO CUMPLE CON LA EXPERIENCIA REQUERIDA"))</f>
        <v>CUMPLE CON LA EXPERIENCIA REQUERIDA</v>
      </c>
      <c r="C446" s="315"/>
      <c r="D446" s="315"/>
      <c r="E446" s="315"/>
      <c r="F446" s="315"/>
      <c r="G446" s="315"/>
      <c r="H446" s="315"/>
      <c r="I446" s="315"/>
      <c r="J446" s="315"/>
      <c r="K446" s="315"/>
      <c r="L446" s="315"/>
      <c r="M446" s="315"/>
      <c r="N446" s="315"/>
      <c r="O446" s="316"/>
      <c r="P446" s="309" t="s">
        <v>155</v>
      </c>
      <c r="Q446" s="291"/>
      <c r="R446" s="103"/>
      <c r="S446" s="104">
        <f>IF(T431="SI",SUM(S431:S445),0)</f>
        <v>647.47</v>
      </c>
      <c r="T446" s="308" t="str">
        <f>IF(S447=" "," ",IF(S447&gt;=$H$6,"CUMPLE","NO CUMPLE"))</f>
        <v>CUMPLE</v>
      </c>
      <c r="U446" s="71"/>
      <c r="V446" s="71"/>
      <c r="W446" s="71"/>
      <c r="X446" s="71"/>
      <c r="Y446" s="71"/>
      <c r="Z446" s="71"/>
      <c r="AA446" s="71"/>
      <c r="AB446" s="71"/>
      <c r="AC446" s="71"/>
      <c r="AD446" s="71"/>
      <c r="AE446" s="71"/>
      <c r="AF446" s="71"/>
      <c r="AG446" s="71"/>
      <c r="AH446" s="71"/>
      <c r="AI446" s="71"/>
    </row>
    <row r="447" spans="1:35" ht="30" customHeight="1" x14ac:dyDescent="0.2">
      <c r="A447" s="71"/>
      <c r="B447" s="317"/>
      <c r="C447" s="318"/>
      <c r="D447" s="318"/>
      <c r="E447" s="318"/>
      <c r="F447" s="318"/>
      <c r="G447" s="318"/>
      <c r="H447" s="318"/>
      <c r="I447" s="318"/>
      <c r="J447" s="318"/>
      <c r="K447" s="318"/>
      <c r="L447" s="318"/>
      <c r="M447" s="318"/>
      <c r="N447" s="318"/>
      <c r="O447" s="319"/>
      <c r="P447" s="309" t="s">
        <v>156</v>
      </c>
      <c r="Q447" s="291"/>
      <c r="R447" s="103"/>
      <c r="S447" s="105">
        <f>IFERROR((S446/$P$6)," ")</f>
        <v>3.068578199052133</v>
      </c>
      <c r="T447" s="286"/>
      <c r="U447" s="71"/>
      <c r="V447" s="71"/>
      <c r="W447" s="71"/>
      <c r="X447" s="71"/>
      <c r="Y447" s="71"/>
      <c r="Z447" s="71"/>
      <c r="AA447" s="71"/>
      <c r="AB447" s="71"/>
      <c r="AC447" s="71"/>
      <c r="AD447" s="71"/>
      <c r="AE447" s="71"/>
      <c r="AF447" s="71"/>
      <c r="AG447" s="71"/>
      <c r="AH447" s="71"/>
      <c r="AI447" s="71"/>
    </row>
    <row r="448" spans="1:35" ht="30" customHeight="1" x14ac:dyDescent="0.2">
      <c r="A448" s="71"/>
      <c r="B448" s="71"/>
      <c r="C448" s="71"/>
      <c r="D448" s="71"/>
      <c r="E448" s="83"/>
      <c r="F448" s="84"/>
      <c r="G448" s="84"/>
      <c r="H448" s="71"/>
      <c r="I448" s="71"/>
      <c r="J448" s="71"/>
      <c r="K448" s="71"/>
      <c r="L448" s="71"/>
      <c r="M448" s="71"/>
      <c r="N448" s="71"/>
      <c r="O448" s="71"/>
      <c r="P448" s="71"/>
      <c r="Q448" s="71"/>
      <c r="R448" s="71"/>
      <c r="S448" s="71"/>
      <c r="T448" s="71"/>
      <c r="U448" s="71"/>
      <c r="V448" s="71"/>
      <c r="W448" s="71"/>
      <c r="X448" s="71"/>
      <c r="Y448" s="71"/>
      <c r="Z448" s="71"/>
      <c r="AA448" s="71"/>
      <c r="AB448" s="71"/>
      <c r="AC448" s="71"/>
      <c r="AD448" s="71"/>
      <c r="AE448" s="71"/>
      <c r="AF448" s="71"/>
      <c r="AG448" s="71"/>
      <c r="AH448" s="71"/>
      <c r="AI448" s="71"/>
    </row>
    <row r="449" spans="1:35" ht="30" customHeight="1" x14ac:dyDescent="0.2">
      <c r="A449" s="71"/>
      <c r="B449" s="71"/>
      <c r="C449" s="71"/>
      <c r="D449" s="71"/>
      <c r="E449" s="83"/>
      <c r="F449" s="84"/>
      <c r="G449" s="84"/>
      <c r="H449" s="71"/>
      <c r="I449" s="71"/>
      <c r="J449" s="71"/>
      <c r="K449" s="71"/>
      <c r="L449" s="71"/>
      <c r="M449" s="71"/>
      <c r="N449" s="71"/>
      <c r="O449" s="71"/>
      <c r="P449" s="71"/>
      <c r="Q449" s="71"/>
      <c r="R449" s="71"/>
      <c r="S449" s="71"/>
      <c r="T449" s="71"/>
      <c r="U449" s="71"/>
      <c r="V449" s="71"/>
      <c r="W449" s="71"/>
      <c r="X449" s="71"/>
      <c r="Y449" s="71"/>
      <c r="Z449" s="71"/>
      <c r="AA449" s="71"/>
      <c r="AB449" s="71"/>
      <c r="AC449" s="71"/>
      <c r="AD449" s="71"/>
      <c r="AE449" s="71"/>
      <c r="AF449" s="71"/>
      <c r="AG449" s="71"/>
      <c r="AH449" s="71"/>
      <c r="AI449" s="71"/>
    </row>
    <row r="450" spans="1:35" ht="30" customHeight="1" x14ac:dyDescent="0.2">
      <c r="A450" s="71"/>
      <c r="B450" s="85">
        <v>21</v>
      </c>
      <c r="C450" s="310" t="s">
        <v>157</v>
      </c>
      <c r="D450" s="290"/>
      <c r="E450" s="291"/>
      <c r="F450" s="311" t="str">
        <f>IFERROR(VLOOKUP(B450,LISTA_OFERENTES,2,FALSE)," ")</f>
        <v>CONSORCIO INTERNACIONAL DE SOLUCIONES INTEGRALES S.A.S.</v>
      </c>
      <c r="G450" s="290"/>
      <c r="H450" s="290"/>
      <c r="I450" s="290"/>
      <c r="J450" s="290"/>
      <c r="K450" s="290"/>
      <c r="L450" s="290"/>
      <c r="M450" s="290"/>
      <c r="N450" s="290"/>
      <c r="O450" s="291"/>
      <c r="P450" s="312" t="s">
        <v>135</v>
      </c>
      <c r="Q450" s="290"/>
      <c r="R450" s="291"/>
      <c r="S450" s="86">
        <f>5-(INT(COUNTBLANK(C453:C467))-10)</f>
        <v>4</v>
      </c>
      <c r="T450" s="87"/>
      <c r="U450" s="71"/>
      <c r="V450" s="71"/>
      <c r="W450" s="71"/>
      <c r="X450" s="71"/>
      <c r="Y450" s="71"/>
      <c r="Z450" s="71"/>
      <c r="AA450" s="71"/>
      <c r="AB450" s="71"/>
      <c r="AC450" s="71"/>
      <c r="AD450" s="71"/>
      <c r="AE450" s="71"/>
      <c r="AF450" s="71"/>
      <c r="AG450" s="71"/>
      <c r="AH450" s="71"/>
      <c r="AI450" s="71"/>
    </row>
    <row r="451" spans="1:35" ht="63.75" customHeight="1" x14ac:dyDescent="0.25">
      <c r="A451" s="71"/>
      <c r="B451" s="313" t="s">
        <v>136</v>
      </c>
      <c r="C451" s="288" t="s">
        <v>137</v>
      </c>
      <c r="D451" s="288" t="s">
        <v>138</v>
      </c>
      <c r="E451" s="288" t="s">
        <v>139</v>
      </c>
      <c r="F451" s="288" t="s">
        <v>140</v>
      </c>
      <c r="G451" s="288" t="s">
        <v>141</v>
      </c>
      <c r="H451" s="288" t="s">
        <v>142</v>
      </c>
      <c r="I451" s="288" t="s">
        <v>143</v>
      </c>
      <c r="J451" s="289" t="s">
        <v>144</v>
      </c>
      <c r="K451" s="290"/>
      <c r="L451" s="290"/>
      <c r="M451" s="291"/>
      <c r="N451" s="288" t="s">
        <v>145</v>
      </c>
      <c r="O451" s="288" t="s">
        <v>146</v>
      </c>
      <c r="P451" s="106" t="s">
        <v>147</v>
      </c>
      <c r="Q451" s="106"/>
      <c r="R451" s="288" t="s">
        <v>148</v>
      </c>
      <c r="S451" s="288" t="s">
        <v>149</v>
      </c>
      <c r="T451" s="288" t="str">
        <f>T143</f>
        <v>CUMPLE CON EL REQUERIMIENTO OBLIGATORIO DE MÍNIMO UNO (1) DE LOS CINCO CONTRATOS SEA DE MANTENIMIENTO Y ESTE CLASIFICADO
EN EL CÓDIGO 721033</v>
      </c>
      <c r="U451" s="71"/>
      <c r="V451" s="71"/>
      <c r="W451" s="71"/>
      <c r="X451" s="71"/>
      <c r="Y451" s="71"/>
      <c r="Z451" s="71"/>
      <c r="AA451" s="71"/>
      <c r="AB451" s="71"/>
      <c r="AC451" s="71"/>
      <c r="AD451" s="71"/>
      <c r="AE451" s="71"/>
      <c r="AF451" s="71"/>
      <c r="AG451" s="71"/>
      <c r="AH451" s="71"/>
      <c r="AI451" s="71"/>
    </row>
    <row r="452" spans="1:35" ht="63.75" customHeight="1" x14ac:dyDescent="0.2">
      <c r="A452" s="71"/>
      <c r="B452" s="286"/>
      <c r="C452" s="286"/>
      <c r="D452" s="286"/>
      <c r="E452" s="286"/>
      <c r="F452" s="286"/>
      <c r="G452" s="286"/>
      <c r="H452" s="286"/>
      <c r="I452" s="286"/>
      <c r="J452" s="292" t="s">
        <v>158</v>
      </c>
      <c r="K452" s="290"/>
      <c r="L452" s="290"/>
      <c r="M452" s="291"/>
      <c r="N452" s="286"/>
      <c r="O452" s="286"/>
      <c r="P452" s="91" t="s">
        <v>37</v>
      </c>
      <c r="Q452" s="91" t="s">
        <v>152</v>
      </c>
      <c r="R452" s="286"/>
      <c r="S452" s="286"/>
      <c r="T452" s="286"/>
      <c r="U452" s="71"/>
      <c r="V452" s="71"/>
      <c r="W452" s="71"/>
      <c r="X452" s="71"/>
      <c r="Y452" s="71"/>
      <c r="Z452" s="71"/>
      <c r="AA452" s="71"/>
      <c r="AB452" s="71"/>
      <c r="AC452" s="71"/>
      <c r="AD452" s="71"/>
      <c r="AE452" s="71"/>
      <c r="AF452" s="71"/>
      <c r="AG452" s="71"/>
      <c r="AH452" s="71"/>
      <c r="AI452" s="71"/>
    </row>
    <row r="453" spans="1:35" ht="33" customHeight="1" x14ac:dyDescent="0.2">
      <c r="A453" s="71"/>
      <c r="B453" s="297">
        <v>1</v>
      </c>
      <c r="C453" s="287">
        <v>66</v>
      </c>
      <c r="D453" s="287">
        <v>81</v>
      </c>
      <c r="E453" s="287" t="s">
        <v>248</v>
      </c>
      <c r="F453" s="287" t="s">
        <v>249</v>
      </c>
      <c r="G453" s="303">
        <v>129.09</v>
      </c>
      <c r="H453" s="300" t="s">
        <v>161</v>
      </c>
      <c r="I453" s="302">
        <v>1</v>
      </c>
      <c r="J453" s="99" t="s">
        <v>162</v>
      </c>
      <c r="K453" s="3">
        <v>721015</v>
      </c>
      <c r="L453" s="99" t="s">
        <v>162</v>
      </c>
      <c r="M453" s="3">
        <v>721214</v>
      </c>
      <c r="N453" s="293" t="s">
        <v>213</v>
      </c>
      <c r="O453" s="293" t="s">
        <v>214</v>
      </c>
      <c r="P453" s="287"/>
      <c r="Q453" s="295" t="s">
        <v>215</v>
      </c>
      <c r="R453" s="295" t="s">
        <v>216</v>
      </c>
      <c r="S453" s="304">
        <f>IF(COUNTIF(J453:M455,"CUMPLE")&gt;=1,(G453*I453),0)* (IF(N453="PRESENTÓ CERTIFICADO",1,0))* (IF(O453="ACORDE A ITEM 5.2.1 (T.R.)",1,0) )* ( IF(OR(Q453="SIN OBSERVACIÓN", Q453="REQUERIMIENTOS SUBSANADOS"),1,0)) *(IF(OR(R453="NINGUNO", R453="CUMPLEN CON LO SOLICITADO"),1,0))</f>
        <v>129.09</v>
      </c>
      <c r="T453" s="395" t="s">
        <v>217</v>
      </c>
      <c r="U453" s="71"/>
      <c r="V453" s="71"/>
      <c r="W453" s="71"/>
      <c r="X453" s="71"/>
      <c r="Y453" s="71"/>
      <c r="Z453" s="71"/>
      <c r="AA453" s="71"/>
      <c r="AB453" s="71"/>
      <c r="AC453" s="71"/>
      <c r="AD453" s="71"/>
      <c r="AE453" s="71"/>
      <c r="AF453" s="71"/>
      <c r="AG453" s="71"/>
      <c r="AH453" s="71"/>
      <c r="AI453" s="71"/>
    </row>
    <row r="454" spans="1:35" ht="33" customHeight="1" x14ac:dyDescent="0.2">
      <c r="A454" s="71"/>
      <c r="B454" s="285"/>
      <c r="C454" s="285"/>
      <c r="D454" s="285"/>
      <c r="E454" s="285"/>
      <c r="F454" s="285"/>
      <c r="G454" s="285"/>
      <c r="H454" s="285"/>
      <c r="I454" s="285"/>
      <c r="J454" s="99" t="s">
        <v>162</v>
      </c>
      <c r="K454" s="3">
        <v>721029</v>
      </c>
      <c r="L454" s="99" t="s">
        <v>162</v>
      </c>
      <c r="M454" s="3">
        <v>261216</v>
      </c>
      <c r="N454" s="285"/>
      <c r="O454" s="285"/>
      <c r="P454" s="285"/>
      <c r="Q454" s="285"/>
      <c r="R454" s="285"/>
      <c r="S454" s="285"/>
      <c r="T454" s="285"/>
      <c r="U454" s="71"/>
      <c r="V454" s="71"/>
      <c r="W454" s="71"/>
      <c r="X454" s="71"/>
      <c r="Y454" s="71"/>
      <c r="Z454" s="71"/>
      <c r="AA454" s="71"/>
      <c r="AB454" s="71"/>
      <c r="AC454" s="71"/>
      <c r="AD454" s="71"/>
      <c r="AE454" s="71"/>
      <c r="AF454" s="71"/>
      <c r="AG454" s="71"/>
      <c r="AH454" s="71"/>
      <c r="AI454" s="71"/>
    </row>
    <row r="455" spans="1:35" ht="33" customHeight="1" x14ac:dyDescent="0.2">
      <c r="A455" s="71"/>
      <c r="B455" s="286"/>
      <c r="C455" s="286"/>
      <c r="D455" s="286"/>
      <c r="E455" s="286"/>
      <c r="F455" s="286"/>
      <c r="G455" s="286"/>
      <c r="H455" s="286"/>
      <c r="I455" s="286"/>
      <c r="J455" s="99" t="s">
        <v>162</v>
      </c>
      <c r="K455" s="3">
        <v>721033</v>
      </c>
      <c r="L455" s="99"/>
      <c r="M455" s="3"/>
      <c r="N455" s="286"/>
      <c r="O455" s="286"/>
      <c r="P455" s="286"/>
      <c r="Q455" s="286"/>
      <c r="R455" s="286"/>
      <c r="S455" s="286"/>
      <c r="T455" s="285"/>
      <c r="U455" s="71"/>
      <c r="V455" s="71"/>
      <c r="W455" s="71"/>
      <c r="X455" s="71"/>
      <c r="Y455" s="71"/>
      <c r="Z455" s="71"/>
      <c r="AA455" s="71"/>
      <c r="AB455" s="71"/>
      <c r="AC455" s="71"/>
      <c r="AD455" s="71"/>
      <c r="AE455" s="71"/>
      <c r="AF455" s="71"/>
      <c r="AG455" s="71"/>
      <c r="AH455" s="71"/>
      <c r="AI455" s="71"/>
    </row>
    <row r="456" spans="1:35" ht="31.5" customHeight="1" x14ac:dyDescent="0.2">
      <c r="A456" s="71"/>
      <c r="B456" s="297">
        <v>2</v>
      </c>
      <c r="C456" s="298">
        <v>165</v>
      </c>
      <c r="D456" s="298">
        <v>245</v>
      </c>
      <c r="E456" s="298" t="s">
        <v>250</v>
      </c>
      <c r="F456" s="298" t="s">
        <v>251</v>
      </c>
      <c r="G456" s="299">
        <v>945.35</v>
      </c>
      <c r="H456" s="300" t="s">
        <v>161</v>
      </c>
      <c r="I456" s="302">
        <v>1</v>
      </c>
      <c r="J456" s="99" t="s">
        <v>162</v>
      </c>
      <c r="K456" s="3">
        <f t="shared" ref="K456:K458" si="6">K453</f>
        <v>721015</v>
      </c>
      <c r="L456" s="99" t="s">
        <v>162</v>
      </c>
      <c r="M456" s="3">
        <f t="shared" ref="M456:M457" si="7">M453</f>
        <v>721214</v>
      </c>
      <c r="N456" s="293" t="s">
        <v>213</v>
      </c>
      <c r="O456" s="293" t="s">
        <v>214</v>
      </c>
      <c r="P456" s="294"/>
      <c r="Q456" s="301" t="s">
        <v>215</v>
      </c>
      <c r="R456" s="301" t="s">
        <v>216</v>
      </c>
      <c r="S456" s="304">
        <f>IF(COUNTIF(J456:M458,"CUMPLE")&gt;=1,(G456*I456),0)* (IF(N456="PRESENTÓ CERTIFICADO",1,0))* (IF(O456="ACORDE A ITEM 5.2.1 (T.R.)",1,0) )* ( IF(OR(Q456="SIN OBSERVACIÓN", Q456="REQUERIMIENTOS SUBSANADOS"),1,0)) *(IF(OR(R456="NINGUNO", R456="CUMPLEN CON LO SOLICITADO"),1,0))</f>
        <v>945.35</v>
      </c>
      <c r="T456" s="285"/>
      <c r="U456" s="71"/>
      <c r="V456" s="71"/>
      <c r="W456" s="71"/>
      <c r="X456" s="71"/>
      <c r="Y456" s="71"/>
      <c r="Z456" s="71"/>
      <c r="AA456" s="71"/>
      <c r="AB456" s="71"/>
      <c r="AC456" s="71"/>
      <c r="AD456" s="71"/>
      <c r="AE456" s="71"/>
      <c r="AF456" s="71"/>
      <c r="AG456" s="71"/>
      <c r="AH456" s="71"/>
      <c r="AI456" s="71"/>
    </row>
    <row r="457" spans="1:35" ht="31.5" customHeight="1" x14ac:dyDescent="0.2">
      <c r="A457" s="71"/>
      <c r="B457" s="285"/>
      <c r="C457" s="285"/>
      <c r="D457" s="285"/>
      <c r="E457" s="285"/>
      <c r="F457" s="285"/>
      <c r="G457" s="285"/>
      <c r="H457" s="285"/>
      <c r="I457" s="285"/>
      <c r="J457" s="99" t="s">
        <v>163</v>
      </c>
      <c r="K457" s="3">
        <f t="shared" si="6"/>
        <v>721029</v>
      </c>
      <c r="L457" s="99" t="s">
        <v>162</v>
      </c>
      <c r="M457" s="3">
        <f t="shared" si="7"/>
        <v>261216</v>
      </c>
      <c r="N457" s="285"/>
      <c r="O457" s="285"/>
      <c r="P457" s="285"/>
      <c r="Q457" s="285"/>
      <c r="R457" s="285"/>
      <c r="S457" s="285"/>
      <c r="T457" s="285"/>
      <c r="U457" s="71"/>
      <c r="V457" s="71"/>
      <c r="W457" s="71"/>
      <c r="X457" s="71"/>
      <c r="Y457" s="71"/>
      <c r="Z457" s="71"/>
      <c r="AA457" s="71"/>
      <c r="AB457" s="71"/>
      <c r="AC457" s="71"/>
      <c r="AD457" s="71"/>
      <c r="AE457" s="71"/>
      <c r="AF457" s="71"/>
      <c r="AG457" s="71"/>
      <c r="AH457" s="71"/>
      <c r="AI457" s="71"/>
    </row>
    <row r="458" spans="1:35" ht="31.5" customHeight="1" x14ac:dyDescent="0.2">
      <c r="A458" s="71"/>
      <c r="B458" s="286"/>
      <c r="C458" s="286"/>
      <c r="D458" s="286"/>
      <c r="E458" s="286"/>
      <c r="F458" s="286"/>
      <c r="G458" s="286"/>
      <c r="H458" s="286"/>
      <c r="I458" s="286"/>
      <c r="J458" s="99" t="s">
        <v>163</v>
      </c>
      <c r="K458" s="3">
        <f t="shared" si="6"/>
        <v>721033</v>
      </c>
      <c r="L458" s="99"/>
      <c r="M458" s="3"/>
      <c r="N458" s="286"/>
      <c r="O458" s="286"/>
      <c r="P458" s="286"/>
      <c r="Q458" s="286"/>
      <c r="R458" s="286"/>
      <c r="S458" s="286"/>
      <c r="T458" s="285"/>
      <c r="U458" s="71"/>
      <c r="V458" s="71"/>
      <c r="W458" s="71"/>
      <c r="X458" s="71"/>
      <c r="Y458" s="71"/>
      <c r="Z458" s="71"/>
      <c r="AA458" s="71"/>
      <c r="AB458" s="71"/>
      <c r="AC458" s="71"/>
      <c r="AD458" s="71"/>
      <c r="AE458" s="71"/>
      <c r="AF458" s="71"/>
      <c r="AG458" s="71"/>
      <c r="AH458" s="71"/>
      <c r="AI458" s="71"/>
    </row>
    <row r="459" spans="1:35" ht="31.5" customHeight="1" x14ac:dyDescent="0.2">
      <c r="A459" s="71"/>
      <c r="B459" s="297">
        <v>3</v>
      </c>
      <c r="C459" s="287">
        <v>152</v>
      </c>
      <c r="D459" s="287">
        <v>225</v>
      </c>
      <c r="E459" s="287" t="s">
        <v>252</v>
      </c>
      <c r="F459" s="287" t="s">
        <v>253</v>
      </c>
      <c r="G459" s="303">
        <v>331.09</v>
      </c>
      <c r="H459" s="300" t="s">
        <v>161</v>
      </c>
      <c r="I459" s="302">
        <v>1</v>
      </c>
      <c r="J459" s="99" t="s">
        <v>162</v>
      </c>
      <c r="K459" s="3">
        <f t="shared" ref="K459:K461" si="8">K453</f>
        <v>721015</v>
      </c>
      <c r="L459" s="99" t="s">
        <v>163</v>
      </c>
      <c r="M459" s="3">
        <f t="shared" ref="M459:M460" si="9">M453</f>
        <v>721214</v>
      </c>
      <c r="N459" s="293" t="s">
        <v>213</v>
      </c>
      <c r="O459" s="293" t="s">
        <v>214</v>
      </c>
      <c r="P459" s="287"/>
      <c r="Q459" s="295" t="s">
        <v>215</v>
      </c>
      <c r="R459" s="295" t="s">
        <v>216</v>
      </c>
      <c r="S459" s="304">
        <f>IF(COUNTIF(J459:M461,"CUMPLE")&gt;=1,(G459*I459),0)* (IF(N459="PRESENTÓ CERTIFICADO",1,0))* (IF(O459="ACORDE A ITEM 5.2.1 (T.R.)",1,0) )* ( IF(OR(Q459="SIN OBSERVACIÓN", Q459="REQUERIMIENTOS SUBSANADOS"),1,0)) *(IF(OR(R459="NINGUNO", R459="CUMPLEN CON LO SOLICITADO"),1,0))</f>
        <v>331.09</v>
      </c>
      <c r="T459" s="285"/>
      <c r="U459" s="71"/>
      <c r="V459" s="71"/>
      <c r="W459" s="71"/>
      <c r="X459" s="71"/>
      <c r="Y459" s="71"/>
      <c r="Z459" s="71"/>
      <c r="AA459" s="71"/>
      <c r="AB459" s="71"/>
      <c r="AC459" s="71"/>
      <c r="AD459" s="71"/>
      <c r="AE459" s="71"/>
      <c r="AF459" s="71"/>
      <c r="AG459" s="71"/>
      <c r="AH459" s="71"/>
      <c r="AI459" s="71"/>
    </row>
    <row r="460" spans="1:35" ht="31.5" customHeight="1" x14ac:dyDescent="0.2">
      <c r="A460" s="71"/>
      <c r="B460" s="285"/>
      <c r="C460" s="285"/>
      <c r="D460" s="285"/>
      <c r="E460" s="285"/>
      <c r="F460" s="285"/>
      <c r="G460" s="285"/>
      <c r="H460" s="285"/>
      <c r="I460" s="285"/>
      <c r="J460" s="99" t="s">
        <v>163</v>
      </c>
      <c r="K460" s="3">
        <f t="shared" si="8"/>
        <v>721029</v>
      </c>
      <c r="L460" s="99" t="s">
        <v>162</v>
      </c>
      <c r="M460" s="3">
        <f t="shared" si="9"/>
        <v>261216</v>
      </c>
      <c r="N460" s="285"/>
      <c r="O460" s="285"/>
      <c r="P460" s="285"/>
      <c r="Q460" s="285"/>
      <c r="R460" s="285"/>
      <c r="S460" s="285"/>
      <c r="T460" s="285"/>
      <c r="U460" s="71"/>
      <c r="V460" s="71"/>
      <c r="W460" s="71"/>
      <c r="X460" s="71"/>
      <c r="Y460" s="71"/>
      <c r="Z460" s="71"/>
      <c r="AA460" s="71"/>
      <c r="AB460" s="71"/>
      <c r="AC460" s="71"/>
      <c r="AD460" s="71"/>
      <c r="AE460" s="71"/>
      <c r="AF460" s="71"/>
      <c r="AG460" s="71"/>
      <c r="AH460" s="71"/>
      <c r="AI460" s="71"/>
    </row>
    <row r="461" spans="1:35" ht="31.5" customHeight="1" x14ac:dyDescent="0.2">
      <c r="A461" s="71"/>
      <c r="B461" s="286"/>
      <c r="C461" s="286"/>
      <c r="D461" s="286"/>
      <c r="E461" s="286"/>
      <c r="F461" s="286"/>
      <c r="G461" s="286"/>
      <c r="H461" s="286"/>
      <c r="I461" s="286"/>
      <c r="J461" s="99" t="s">
        <v>163</v>
      </c>
      <c r="K461" s="3">
        <f t="shared" si="8"/>
        <v>721033</v>
      </c>
      <c r="L461" s="99"/>
      <c r="M461" s="3"/>
      <c r="N461" s="286"/>
      <c r="O461" s="286"/>
      <c r="P461" s="286"/>
      <c r="Q461" s="286"/>
      <c r="R461" s="286"/>
      <c r="S461" s="286"/>
      <c r="T461" s="285"/>
      <c r="U461" s="71"/>
      <c r="V461" s="71"/>
      <c r="W461" s="71"/>
      <c r="X461" s="71"/>
      <c r="Y461" s="71"/>
      <c r="Z461" s="71"/>
      <c r="AA461" s="71"/>
      <c r="AB461" s="71"/>
      <c r="AC461" s="71"/>
      <c r="AD461" s="71"/>
      <c r="AE461" s="71"/>
      <c r="AF461" s="71"/>
      <c r="AG461" s="71"/>
      <c r="AH461" s="71"/>
      <c r="AI461" s="71"/>
    </row>
    <row r="462" spans="1:35" ht="31.5" customHeight="1" x14ac:dyDescent="0.2">
      <c r="A462" s="71"/>
      <c r="B462" s="297">
        <v>4</v>
      </c>
      <c r="C462" s="298">
        <v>150</v>
      </c>
      <c r="D462" s="298">
        <v>223</v>
      </c>
      <c r="E462" s="298" t="s">
        <v>254</v>
      </c>
      <c r="F462" s="298" t="s">
        <v>255</v>
      </c>
      <c r="G462" s="299">
        <v>1495.22</v>
      </c>
      <c r="H462" s="300" t="s">
        <v>161</v>
      </c>
      <c r="I462" s="302">
        <v>1</v>
      </c>
      <c r="J462" s="99" t="s">
        <v>162</v>
      </c>
      <c r="K462" s="3">
        <f t="shared" ref="K462:K464" si="10">K453</f>
        <v>721015</v>
      </c>
      <c r="L462" s="99" t="s">
        <v>163</v>
      </c>
      <c r="M462" s="3">
        <f t="shared" ref="M462:M463" si="11">M453</f>
        <v>721214</v>
      </c>
      <c r="N462" s="293" t="s">
        <v>213</v>
      </c>
      <c r="O462" s="293" t="s">
        <v>214</v>
      </c>
      <c r="P462" s="294"/>
      <c r="Q462" s="301" t="s">
        <v>215</v>
      </c>
      <c r="R462" s="301" t="s">
        <v>216</v>
      </c>
      <c r="S462" s="304">
        <f>IF(COUNTIF(J462:M464,"CUMPLE")&gt;=1,(G462*I462),0)* (IF(N462="PRESENTÓ CERTIFICADO",1,0))* (IF(O462="ACORDE A ITEM 5.2.1 (T.R.)",1,0) )* ( IF(OR(Q462="SIN OBSERVACIÓN", Q462="REQUERIMIENTOS SUBSANADOS"),1,0)) *(IF(OR(R462="NINGUNO", R462="CUMPLEN CON LO SOLICITADO"),1,0))</f>
        <v>1495.22</v>
      </c>
      <c r="T462" s="285"/>
      <c r="U462" s="71"/>
      <c r="V462" s="71"/>
      <c r="W462" s="71"/>
      <c r="X462" s="71"/>
      <c r="Y462" s="71"/>
      <c r="Z462" s="71"/>
      <c r="AA462" s="71"/>
      <c r="AB462" s="71"/>
      <c r="AC462" s="71"/>
      <c r="AD462" s="71"/>
      <c r="AE462" s="71"/>
      <c r="AF462" s="71"/>
      <c r="AG462" s="71"/>
      <c r="AH462" s="71"/>
      <c r="AI462" s="71"/>
    </row>
    <row r="463" spans="1:35" ht="31.5" customHeight="1" x14ac:dyDescent="0.2">
      <c r="A463" s="71"/>
      <c r="B463" s="285"/>
      <c r="C463" s="285"/>
      <c r="D463" s="285"/>
      <c r="E463" s="285"/>
      <c r="F463" s="285"/>
      <c r="G463" s="285"/>
      <c r="H463" s="285"/>
      <c r="I463" s="285"/>
      <c r="J463" s="99" t="s">
        <v>163</v>
      </c>
      <c r="K463" s="3">
        <f t="shared" si="10"/>
        <v>721029</v>
      </c>
      <c r="L463" s="99" t="s">
        <v>162</v>
      </c>
      <c r="M463" s="3">
        <f t="shared" si="11"/>
        <v>261216</v>
      </c>
      <c r="N463" s="285"/>
      <c r="O463" s="285"/>
      <c r="P463" s="285"/>
      <c r="Q463" s="285"/>
      <c r="R463" s="285"/>
      <c r="S463" s="285"/>
      <c r="T463" s="285"/>
      <c r="U463" s="71"/>
      <c r="V463" s="71"/>
      <c r="W463" s="71"/>
      <c r="X463" s="71"/>
      <c r="Y463" s="71"/>
      <c r="Z463" s="71"/>
      <c r="AA463" s="71"/>
      <c r="AB463" s="71"/>
      <c r="AC463" s="71"/>
      <c r="AD463" s="71"/>
      <c r="AE463" s="71"/>
      <c r="AF463" s="71"/>
      <c r="AG463" s="71"/>
      <c r="AH463" s="71"/>
      <c r="AI463" s="71"/>
    </row>
    <row r="464" spans="1:35" ht="31.5" customHeight="1" x14ac:dyDescent="0.2">
      <c r="A464" s="71"/>
      <c r="B464" s="286"/>
      <c r="C464" s="286"/>
      <c r="D464" s="286"/>
      <c r="E464" s="286"/>
      <c r="F464" s="286"/>
      <c r="G464" s="286"/>
      <c r="H464" s="286"/>
      <c r="I464" s="286"/>
      <c r="J464" s="99" t="s">
        <v>162</v>
      </c>
      <c r="K464" s="3">
        <f t="shared" si="10"/>
        <v>721033</v>
      </c>
      <c r="L464" s="99"/>
      <c r="M464" s="3"/>
      <c r="N464" s="286"/>
      <c r="O464" s="286"/>
      <c r="P464" s="286"/>
      <c r="Q464" s="286"/>
      <c r="R464" s="286"/>
      <c r="S464" s="286"/>
      <c r="T464" s="285"/>
      <c r="U464" s="71"/>
      <c r="V464" s="71"/>
      <c r="W464" s="71"/>
      <c r="X464" s="71"/>
      <c r="Y464" s="71"/>
      <c r="Z464" s="71"/>
      <c r="AA464" s="71"/>
      <c r="AB464" s="71"/>
      <c r="AC464" s="71"/>
      <c r="AD464" s="71"/>
      <c r="AE464" s="71"/>
      <c r="AF464" s="71"/>
      <c r="AG464" s="71"/>
      <c r="AH464" s="71"/>
      <c r="AI464" s="71"/>
    </row>
    <row r="465" spans="1:35" ht="31.5" customHeight="1" x14ac:dyDescent="0.2">
      <c r="A465" s="71"/>
      <c r="B465" s="297">
        <v>5</v>
      </c>
      <c r="C465" s="287"/>
      <c r="D465" s="287"/>
      <c r="E465" s="287"/>
      <c r="F465" s="287"/>
      <c r="G465" s="303"/>
      <c r="H465" s="300"/>
      <c r="I465" s="302"/>
      <c r="J465" s="99"/>
      <c r="K465" s="3">
        <f t="shared" ref="K465:K467" si="12">K453</f>
        <v>721015</v>
      </c>
      <c r="L465" s="99"/>
      <c r="M465" s="3">
        <f t="shared" ref="M465:M466" si="13">M453</f>
        <v>721214</v>
      </c>
      <c r="N465" s="293"/>
      <c r="O465" s="293"/>
      <c r="P465" s="287"/>
      <c r="Q465" s="295"/>
      <c r="R465" s="295"/>
      <c r="S465" s="304">
        <f>IF(COUNTIF(J465:M467,"CUMPLE")&gt;=1,(G465*I465),0)* (IF(N465="PRESENTÓ CERTIFICADO",1,0))* (IF(O465="ACORDE A ITEM 5.2.1 (T.R.)",1,0) )* ( IF(OR(Q465="SIN OBSERVACIÓN", Q465="REQUERIMIENTOS SUBSANADOS"),1,0)) *(IF(OR(R465="NINGUNO", R465="CUMPLEN CON LO SOLICITADO"),1,0))</f>
        <v>0</v>
      </c>
      <c r="T465" s="285"/>
      <c r="U465" s="71"/>
      <c r="V465" s="71"/>
      <c r="W465" s="71"/>
      <c r="X465" s="71"/>
      <c r="Y465" s="71"/>
      <c r="Z465" s="71"/>
      <c r="AA465" s="71"/>
      <c r="AB465" s="71"/>
      <c r="AC465" s="71"/>
      <c r="AD465" s="71"/>
      <c r="AE465" s="71"/>
      <c r="AF465" s="71"/>
      <c r="AG465" s="71"/>
      <c r="AH465" s="71"/>
      <c r="AI465" s="71"/>
    </row>
    <row r="466" spans="1:35" ht="31.5" customHeight="1" x14ac:dyDescent="0.2">
      <c r="A466" s="71"/>
      <c r="B466" s="285"/>
      <c r="C466" s="285"/>
      <c r="D466" s="285"/>
      <c r="E466" s="285"/>
      <c r="F466" s="285"/>
      <c r="G466" s="285"/>
      <c r="H466" s="285"/>
      <c r="I466" s="285"/>
      <c r="J466" s="99"/>
      <c r="K466" s="3">
        <f t="shared" si="12"/>
        <v>721029</v>
      </c>
      <c r="L466" s="99"/>
      <c r="M466" s="3">
        <f t="shared" si="13"/>
        <v>261216</v>
      </c>
      <c r="N466" s="285"/>
      <c r="O466" s="285"/>
      <c r="P466" s="285"/>
      <c r="Q466" s="285"/>
      <c r="R466" s="285"/>
      <c r="S466" s="285"/>
      <c r="T466" s="285"/>
      <c r="U466" s="71"/>
      <c r="V466" s="71"/>
      <c r="W466" s="71"/>
      <c r="X466" s="71"/>
      <c r="Y466" s="71"/>
      <c r="Z466" s="71"/>
      <c r="AA466" s="71"/>
      <c r="AB466" s="71"/>
      <c r="AC466" s="71"/>
      <c r="AD466" s="71"/>
      <c r="AE466" s="71"/>
      <c r="AF466" s="71"/>
      <c r="AG466" s="71"/>
      <c r="AH466" s="71"/>
      <c r="AI466" s="71"/>
    </row>
    <row r="467" spans="1:35" ht="31.5" customHeight="1" x14ac:dyDescent="0.2">
      <c r="A467" s="71"/>
      <c r="B467" s="286"/>
      <c r="C467" s="286"/>
      <c r="D467" s="286"/>
      <c r="E467" s="286"/>
      <c r="F467" s="286"/>
      <c r="G467" s="286"/>
      <c r="H467" s="286"/>
      <c r="I467" s="286"/>
      <c r="J467" s="99"/>
      <c r="K467" s="3">
        <f t="shared" si="12"/>
        <v>721033</v>
      </c>
      <c r="L467" s="99"/>
      <c r="M467" s="3"/>
      <c r="N467" s="286"/>
      <c r="O467" s="286"/>
      <c r="P467" s="286"/>
      <c r="Q467" s="286"/>
      <c r="R467" s="286"/>
      <c r="S467" s="286"/>
      <c r="T467" s="286"/>
      <c r="U467" s="71"/>
      <c r="V467" s="71"/>
      <c r="W467" s="71"/>
      <c r="X467" s="71"/>
      <c r="Y467" s="71"/>
      <c r="Z467" s="71"/>
      <c r="AA467" s="71"/>
      <c r="AB467" s="71"/>
      <c r="AC467" s="71"/>
      <c r="AD467" s="71"/>
      <c r="AE467" s="71"/>
      <c r="AF467" s="71"/>
      <c r="AG467" s="71"/>
      <c r="AH467" s="71"/>
      <c r="AI467" s="71"/>
    </row>
    <row r="468" spans="1:35" ht="30" customHeight="1" x14ac:dyDescent="0.2">
      <c r="A468" s="71"/>
      <c r="B468" s="314" t="str">
        <f>IF(S469=" "," ",IF(S469&gt;=$H$6,"CUMPLE CON LA EXPERIENCIA REQUERIDA","NO CUMPLE CON LA EXPERIENCIA REQUERIDA"))</f>
        <v>CUMPLE CON LA EXPERIENCIA REQUERIDA</v>
      </c>
      <c r="C468" s="315"/>
      <c r="D468" s="315"/>
      <c r="E468" s="315"/>
      <c r="F468" s="315"/>
      <c r="G468" s="315"/>
      <c r="H468" s="315"/>
      <c r="I468" s="315"/>
      <c r="J468" s="315"/>
      <c r="K468" s="315"/>
      <c r="L468" s="315"/>
      <c r="M468" s="315"/>
      <c r="N468" s="315"/>
      <c r="O468" s="316"/>
      <c r="P468" s="309" t="s">
        <v>155</v>
      </c>
      <c r="Q468" s="291"/>
      <c r="R468" s="103"/>
      <c r="S468" s="104">
        <f>IF(T453="SI",SUM(S453:S467),0)</f>
        <v>2900.75</v>
      </c>
      <c r="T468" s="308" t="str">
        <f>IF(S469=" "," ",IF(S469&gt;=$H$6,"CUMPLE","NO CUMPLE"))</f>
        <v>CUMPLE</v>
      </c>
      <c r="U468" s="71"/>
      <c r="V468" s="71"/>
      <c r="W468" s="71"/>
      <c r="X468" s="71"/>
      <c r="Y468" s="71"/>
      <c r="Z468" s="71"/>
      <c r="AA468" s="71"/>
      <c r="AB468" s="71"/>
      <c r="AC468" s="71"/>
      <c r="AD468" s="71"/>
      <c r="AE468" s="71"/>
      <c r="AF468" s="71"/>
      <c r="AG468" s="71"/>
      <c r="AH468" s="71"/>
      <c r="AI468" s="71"/>
    </row>
    <row r="469" spans="1:35" ht="30" customHeight="1" x14ac:dyDescent="0.2">
      <c r="A469" s="71"/>
      <c r="B469" s="317"/>
      <c r="C469" s="318"/>
      <c r="D469" s="318"/>
      <c r="E469" s="318"/>
      <c r="F469" s="318"/>
      <c r="G469" s="318"/>
      <c r="H469" s="318"/>
      <c r="I469" s="318"/>
      <c r="J469" s="318"/>
      <c r="K469" s="318"/>
      <c r="L469" s="318"/>
      <c r="M469" s="318"/>
      <c r="N469" s="318"/>
      <c r="O469" s="319"/>
      <c r="P469" s="309" t="s">
        <v>156</v>
      </c>
      <c r="Q469" s="291"/>
      <c r="R469" s="103"/>
      <c r="S469" s="105">
        <f>IFERROR((S468/$P$6)," ")</f>
        <v>13.747630331753555</v>
      </c>
      <c r="T469" s="286"/>
      <c r="U469" s="71"/>
      <c r="V469" s="71"/>
      <c r="W469" s="71"/>
      <c r="X469" s="71"/>
      <c r="Y469" s="71"/>
      <c r="Z469" s="71"/>
      <c r="AA469" s="71"/>
      <c r="AB469" s="71"/>
      <c r="AC469" s="71"/>
      <c r="AD469" s="71"/>
      <c r="AE469" s="71"/>
      <c r="AF469" s="71"/>
      <c r="AG469" s="71"/>
      <c r="AH469" s="71"/>
      <c r="AI469" s="71"/>
    </row>
    <row r="470" spans="1:35" ht="30" customHeight="1" x14ac:dyDescent="0.2">
      <c r="A470" s="71"/>
      <c r="B470" s="71"/>
      <c r="C470" s="71"/>
      <c r="D470" s="71"/>
      <c r="E470" s="83"/>
      <c r="F470" s="84"/>
      <c r="G470" s="84"/>
      <c r="H470" s="71"/>
      <c r="I470" s="71"/>
      <c r="J470" s="71"/>
      <c r="K470" s="71"/>
      <c r="L470" s="71"/>
      <c r="M470" s="71"/>
      <c r="N470" s="71"/>
      <c r="O470" s="71"/>
      <c r="P470" s="71"/>
      <c r="Q470" s="71"/>
      <c r="R470" s="71"/>
      <c r="S470" s="71"/>
      <c r="T470" s="71"/>
      <c r="U470" s="71"/>
      <c r="V470" s="71"/>
      <c r="W470" s="71"/>
      <c r="X470" s="71"/>
      <c r="Y470" s="71"/>
      <c r="Z470" s="71"/>
      <c r="AA470" s="71"/>
      <c r="AB470" s="71"/>
      <c r="AC470" s="71"/>
      <c r="AD470" s="71"/>
      <c r="AE470" s="71"/>
      <c r="AF470" s="71"/>
      <c r="AG470" s="71"/>
      <c r="AH470" s="71"/>
      <c r="AI470" s="71"/>
    </row>
    <row r="471" spans="1:35" ht="30" customHeight="1" x14ac:dyDescent="0.2">
      <c r="A471" s="71"/>
      <c r="B471" s="71"/>
      <c r="C471" s="71"/>
      <c r="D471" s="71"/>
      <c r="E471" s="83"/>
      <c r="F471" s="84"/>
      <c r="G471" s="84"/>
      <c r="H471" s="71"/>
      <c r="I471" s="71"/>
      <c r="J471" s="71"/>
      <c r="K471" s="71"/>
      <c r="L471" s="71"/>
      <c r="M471" s="71"/>
      <c r="N471" s="71"/>
      <c r="O471" s="71"/>
      <c r="P471" s="71"/>
      <c r="Q471" s="71"/>
      <c r="R471" s="71"/>
      <c r="S471" s="71"/>
      <c r="T471" s="71"/>
      <c r="U471" s="71"/>
      <c r="V471" s="71"/>
      <c r="W471" s="71"/>
      <c r="X471" s="71"/>
      <c r="Y471" s="71"/>
      <c r="Z471" s="71"/>
      <c r="AA471" s="71"/>
      <c r="AB471" s="71"/>
      <c r="AC471" s="71"/>
      <c r="AD471" s="71"/>
      <c r="AE471" s="71"/>
      <c r="AF471" s="71"/>
      <c r="AG471" s="71"/>
      <c r="AH471" s="71"/>
      <c r="AI471" s="71"/>
    </row>
    <row r="472" spans="1:35" ht="30" hidden="1" customHeight="1" x14ac:dyDescent="0.2">
      <c r="A472" s="71"/>
      <c r="B472" s="85">
        <v>22</v>
      </c>
      <c r="C472" s="310" t="s">
        <v>157</v>
      </c>
      <c r="D472" s="290"/>
      <c r="E472" s="291"/>
      <c r="F472" s="311" t="str">
        <f>IFERROR(VLOOKUP(B472,LISTA_OFERENTES,2,FALSE)," ")</f>
        <v>O7</v>
      </c>
      <c r="G472" s="290"/>
      <c r="H472" s="290"/>
      <c r="I472" s="290"/>
      <c r="J472" s="290"/>
      <c r="K472" s="290"/>
      <c r="L472" s="290"/>
      <c r="M472" s="290"/>
      <c r="N472" s="290"/>
      <c r="O472" s="291"/>
      <c r="P472" s="312" t="s">
        <v>135</v>
      </c>
      <c r="Q472" s="290"/>
      <c r="R472" s="291"/>
      <c r="S472" s="86">
        <f>5-(INT(COUNTBLANK(C475:C489))-10)</f>
        <v>0</v>
      </c>
      <c r="T472" s="87"/>
      <c r="U472" s="71"/>
      <c r="V472" s="71"/>
      <c r="W472" s="71"/>
      <c r="X472" s="71"/>
      <c r="Y472" s="71"/>
      <c r="Z472" s="71"/>
      <c r="AA472" s="71"/>
      <c r="AB472" s="71"/>
      <c r="AC472" s="71"/>
      <c r="AD472" s="71"/>
      <c r="AE472" s="71"/>
      <c r="AF472" s="71"/>
      <c r="AG472" s="71"/>
      <c r="AH472" s="71"/>
      <c r="AI472" s="71"/>
    </row>
    <row r="473" spans="1:35" ht="30" hidden="1" customHeight="1" x14ac:dyDescent="0.25">
      <c r="A473" s="71"/>
      <c r="B473" s="313" t="s">
        <v>136</v>
      </c>
      <c r="C473" s="288" t="s">
        <v>137</v>
      </c>
      <c r="D473" s="288" t="s">
        <v>138</v>
      </c>
      <c r="E473" s="288" t="s">
        <v>139</v>
      </c>
      <c r="F473" s="288" t="s">
        <v>140</v>
      </c>
      <c r="G473" s="288" t="s">
        <v>141</v>
      </c>
      <c r="H473" s="288" t="s">
        <v>142</v>
      </c>
      <c r="I473" s="288" t="s">
        <v>143</v>
      </c>
      <c r="J473" s="289" t="s">
        <v>144</v>
      </c>
      <c r="K473" s="290"/>
      <c r="L473" s="290"/>
      <c r="M473" s="291"/>
      <c r="N473" s="288" t="s">
        <v>145</v>
      </c>
      <c r="O473" s="288" t="s">
        <v>146</v>
      </c>
      <c r="P473" s="106" t="s">
        <v>147</v>
      </c>
      <c r="Q473" s="106"/>
      <c r="R473" s="288" t="s">
        <v>148</v>
      </c>
      <c r="S473" s="288" t="s">
        <v>149</v>
      </c>
      <c r="T473" s="288" t="str">
        <f>T165</f>
        <v>CUMPLE CON EL REQUERIMIENTO OBLIGATORIO DE MÍNIMO UNO (1) DE LOS CINCO CONTRATOS SEA DE MANTENIMIENTO Y ESTE CLASIFICADO
EN EL CÓDIGO 721033</v>
      </c>
      <c r="U473" s="71"/>
      <c r="V473" s="71"/>
      <c r="W473" s="71"/>
      <c r="X473" s="71"/>
      <c r="Y473" s="71"/>
      <c r="Z473" s="71"/>
      <c r="AA473" s="71"/>
      <c r="AB473" s="71"/>
      <c r="AC473" s="71"/>
      <c r="AD473" s="71"/>
      <c r="AE473" s="71"/>
      <c r="AF473" s="71"/>
      <c r="AG473" s="71"/>
      <c r="AH473" s="71"/>
      <c r="AI473" s="71"/>
    </row>
    <row r="474" spans="1:35" ht="30" hidden="1" customHeight="1" x14ac:dyDescent="0.2">
      <c r="A474" s="71"/>
      <c r="B474" s="286"/>
      <c r="C474" s="286"/>
      <c r="D474" s="286"/>
      <c r="E474" s="286"/>
      <c r="F474" s="286"/>
      <c r="G474" s="286"/>
      <c r="H474" s="286"/>
      <c r="I474" s="286"/>
      <c r="J474" s="292" t="s">
        <v>158</v>
      </c>
      <c r="K474" s="290"/>
      <c r="L474" s="290"/>
      <c r="M474" s="291"/>
      <c r="N474" s="286"/>
      <c r="O474" s="286"/>
      <c r="P474" s="91" t="s">
        <v>37</v>
      </c>
      <c r="Q474" s="91" t="s">
        <v>152</v>
      </c>
      <c r="R474" s="286"/>
      <c r="S474" s="286"/>
      <c r="T474" s="286"/>
      <c r="U474" s="71"/>
      <c r="V474" s="71"/>
      <c r="W474" s="71"/>
      <c r="X474" s="71"/>
      <c r="Y474" s="71"/>
      <c r="Z474" s="71"/>
      <c r="AA474" s="71"/>
      <c r="AB474" s="71"/>
      <c r="AC474" s="71"/>
      <c r="AD474" s="71"/>
      <c r="AE474" s="71"/>
      <c r="AF474" s="71"/>
      <c r="AG474" s="71"/>
      <c r="AH474" s="71"/>
      <c r="AI474" s="71"/>
    </row>
    <row r="475" spans="1:35" ht="30" hidden="1" customHeight="1" x14ac:dyDescent="0.2">
      <c r="A475" s="71"/>
      <c r="B475" s="297">
        <v>1</v>
      </c>
      <c r="C475" s="287"/>
      <c r="D475" s="287"/>
      <c r="E475" s="287"/>
      <c r="F475" s="287"/>
      <c r="G475" s="303"/>
      <c r="H475" s="300"/>
      <c r="I475" s="302"/>
      <c r="J475" s="99"/>
      <c r="K475" s="3">
        <v>721015</v>
      </c>
      <c r="L475" s="99"/>
      <c r="M475" s="3">
        <v>721214</v>
      </c>
      <c r="N475" s="293"/>
      <c r="O475" s="293"/>
      <c r="P475" s="287"/>
      <c r="Q475" s="295"/>
      <c r="R475" s="295"/>
      <c r="S475" s="304">
        <f>IF(COUNTIF(J475:M477,"CUMPLE")&gt;=1,(G475*I475),0)* (IF(N475="PRESENTÓ CERTIFICADO",1,0))* (IF(O475="ACORDE A ITEM 5.2.1 (T.R.)",1,0) )* ( IF(OR(Q475="SIN OBSERVACIÓN", Q475="REQUERIMIENTOS SUBSANADOS"),1,0)) *(IF(OR(R475="NINGUNO", R475="CUMPLEN CON LO SOLICITADO"),1,0))</f>
        <v>0</v>
      </c>
      <c r="T475" s="305"/>
      <c r="U475" s="71"/>
      <c r="V475" s="71"/>
      <c r="W475" s="71"/>
      <c r="X475" s="71"/>
      <c r="Y475" s="71"/>
      <c r="Z475" s="71"/>
      <c r="AA475" s="71"/>
      <c r="AB475" s="71"/>
      <c r="AC475" s="71"/>
      <c r="AD475" s="71"/>
      <c r="AE475" s="71"/>
      <c r="AF475" s="71"/>
      <c r="AG475" s="71"/>
      <c r="AH475" s="71"/>
      <c r="AI475" s="71"/>
    </row>
    <row r="476" spans="1:35" ht="30" hidden="1" customHeight="1" x14ac:dyDescent="0.2">
      <c r="A476" s="71"/>
      <c r="B476" s="285"/>
      <c r="C476" s="285"/>
      <c r="D476" s="285"/>
      <c r="E476" s="285"/>
      <c r="F476" s="285"/>
      <c r="G476" s="285"/>
      <c r="H476" s="285"/>
      <c r="I476" s="285"/>
      <c r="J476" s="99"/>
      <c r="K476" s="3">
        <v>721029</v>
      </c>
      <c r="L476" s="99"/>
      <c r="M476" s="3">
        <v>261216</v>
      </c>
      <c r="N476" s="285"/>
      <c r="O476" s="285"/>
      <c r="P476" s="285"/>
      <c r="Q476" s="285"/>
      <c r="R476" s="285"/>
      <c r="S476" s="285"/>
      <c r="T476" s="285"/>
      <c r="U476" s="71"/>
      <c r="V476" s="71"/>
      <c r="W476" s="71"/>
      <c r="X476" s="71"/>
      <c r="Y476" s="71"/>
      <c r="Z476" s="71"/>
      <c r="AA476" s="71"/>
      <c r="AB476" s="71"/>
      <c r="AC476" s="71"/>
      <c r="AD476" s="71"/>
      <c r="AE476" s="71"/>
      <c r="AF476" s="71"/>
      <c r="AG476" s="71"/>
      <c r="AH476" s="71"/>
      <c r="AI476" s="71"/>
    </row>
    <row r="477" spans="1:35" ht="30" hidden="1" customHeight="1" x14ac:dyDescent="0.2">
      <c r="A477" s="71"/>
      <c r="B477" s="286"/>
      <c r="C477" s="286"/>
      <c r="D477" s="286"/>
      <c r="E477" s="286"/>
      <c r="F477" s="286"/>
      <c r="G477" s="286"/>
      <c r="H477" s="286"/>
      <c r="I477" s="286"/>
      <c r="J477" s="99"/>
      <c r="K477" s="3">
        <v>721033</v>
      </c>
      <c r="L477" s="99"/>
      <c r="M477" s="3"/>
      <c r="N477" s="286"/>
      <c r="O477" s="286"/>
      <c r="P477" s="286"/>
      <c r="Q477" s="286"/>
      <c r="R477" s="286"/>
      <c r="S477" s="286"/>
      <c r="T477" s="285"/>
      <c r="U477" s="71"/>
      <c r="V477" s="71"/>
      <c r="W477" s="71"/>
      <c r="X477" s="71"/>
      <c r="Y477" s="71"/>
      <c r="Z477" s="71"/>
      <c r="AA477" s="71"/>
      <c r="AB477" s="71"/>
      <c r="AC477" s="71"/>
      <c r="AD477" s="71"/>
      <c r="AE477" s="71"/>
      <c r="AF477" s="71"/>
      <c r="AG477" s="71"/>
      <c r="AH477" s="71"/>
      <c r="AI477" s="71"/>
    </row>
    <row r="478" spans="1:35" ht="30" hidden="1" customHeight="1" x14ac:dyDescent="0.2">
      <c r="A478" s="71"/>
      <c r="B478" s="297">
        <v>2</v>
      </c>
      <c r="C478" s="298"/>
      <c r="D478" s="298"/>
      <c r="E478" s="298"/>
      <c r="F478" s="298"/>
      <c r="G478" s="299"/>
      <c r="H478" s="300"/>
      <c r="I478" s="296"/>
      <c r="J478" s="99"/>
      <c r="K478" s="3">
        <f t="shared" ref="K478:K480" si="14">K475</f>
        <v>721015</v>
      </c>
      <c r="L478" s="99"/>
      <c r="M478" s="3">
        <f t="shared" ref="M478:M479" si="15">M475</f>
        <v>721214</v>
      </c>
      <c r="N478" s="293"/>
      <c r="O478" s="293"/>
      <c r="P478" s="294"/>
      <c r="Q478" s="301"/>
      <c r="R478" s="301"/>
      <c r="S478" s="304">
        <f>IF(COUNTIF(J478:M480,"CUMPLE")&gt;=1,(G478*I478),0)* (IF(N478="PRESENTÓ CERTIFICADO",1,0))* (IF(O478="ACORDE A ITEM 5.2.1 (T.R.)",1,0) )* ( IF(OR(Q478="SIN OBSERVACIÓN", Q478="REQUERIMIENTOS SUBSANADOS"),1,0)) *(IF(OR(R478="NINGUNO", R478="CUMPLEN CON LO SOLICITADO"),1,0))</f>
        <v>0</v>
      </c>
      <c r="T478" s="285"/>
      <c r="U478" s="71"/>
      <c r="V478" s="71"/>
      <c r="W478" s="71"/>
      <c r="X478" s="71"/>
      <c r="Y478" s="71"/>
      <c r="Z478" s="71"/>
      <c r="AA478" s="71"/>
      <c r="AB478" s="71"/>
      <c r="AC478" s="71"/>
      <c r="AD478" s="71"/>
      <c r="AE478" s="71"/>
      <c r="AF478" s="71"/>
      <c r="AG478" s="71"/>
      <c r="AH478" s="71"/>
      <c r="AI478" s="71"/>
    </row>
    <row r="479" spans="1:35" ht="30" hidden="1" customHeight="1" x14ac:dyDescent="0.2">
      <c r="A479" s="71"/>
      <c r="B479" s="285"/>
      <c r="C479" s="285"/>
      <c r="D479" s="285"/>
      <c r="E479" s="285"/>
      <c r="F479" s="285"/>
      <c r="G479" s="285"/>
      <c r="H479" s="285"/>
      <c r="I479" s="285"/>
      <c r="J479" s="99"/>
      <c r="K479" s="3">
        <f t="shared" si="14"/>
        <v>721029</v>
      </c>
      <c r="L479" s="99"/>
      <c r="M479" s="3">
        <f t="shared" si="15"/>
        <v>261216</v>
      </c>
      <c r="N479" s="285"/>
      <c r="O479" s="285"/>
      <c r="P479" s="285"/>
      <c r="Q479" s="285"/>
      <c r="R479" s="285"/>
      <c r="S479" s="285"/>
      <c r="T479" s="285"/>
      <c r="U479" s="71"/>
      <c r="V479" s="71"/>
      <c r="W479" s="71"/>
      <c r="X479" s="71"/>
      <c r="Y479" s="71"/>
      <c r="Z479" s="71"/>
      <c r="AA479" s="71"/>
      <c r="AB479" s="71"/>
      <c r="AC479" s="71"/>
      <c r="AD479" s="71"/>
      <c r="AE479" s="71"/>
      <c r="AF479" s="71"/>
      <c r="AG479" s="71"/>
      <c r="AH479" s="71"/>
      <c r="AI479" s="71"/>
    </row>
    <row r="480" spans="1:35" ht="30" hidden="1" customHeight="1" x14ac:dyDescent="0.2">
      <c r="A480" s="71"/>
      <c r="B480" s="286"/>
      <c r="C480" s="286"/>
      <c r="D480" s="286"/>
      <c r="E480" s="286"/>
      <c r="F480" s="286"/>
      <c r="G480" s="286"/>
      <c r="H480" s="286"/>
      <c r="I480" s="286"/>
      <c r="J480" s="99"/>
      <c r="K480" s="3">
        <f t="shared" si="14"/>
        <v>721033</v>
      </c>
      <c r="L480" s="99"/>
      <c r="M480" s="3"/>
      <c r="N480" s="286"/>
      <c r="O480" s="286"/>
      <c r="P480" s="286"/>
      <c r="Q480" s="286"/>
      <c r="R480" s="286"/>
      <c r="S480" s="286"/>
      <c r="T480" s="285"/>
      <c r="U480" s="71"/>
      <c r="V480" s="71"/>
      <c r="W480" s="71"/>
      <c r="X480" s="71"/>
      <c r="Y480" s="71"/>
      <c r="Z480" s="71"/>
      <c r="AA480" s="71"/>
      <c r="AB480" s="71"/>
      <c r="AC480" s="71"/>
      <c r="AD480" s="71"/>
      <c r="AE480" s="71"/>
      <c r="AF480" s="71"/>
      <c r="AG480" s="71"/>
      <c r="AH480" s="71"/>
      <c r="AI480" s="71"/>
    </row>
    <row r="481" spans="1:35" ht="30" hidden="1" customHeight="1" x14ac:dyDescent="0.2">
      <c r="A481" s="71"/>
      <c r="B481" s="297">
        <v>3</v>
      </c>
      <c r="C481" s="287"/>
      <c r="D481" s="287"/>
      <c r="E481" s="287"/>
      <c r="F481" s="287"/>
      <c r="G481" s="303"/>
      <c r="H481" s="300"/>
      <c r="I481" s="302"/>
      <c r="J481" s="99"/>
      <c r="K481" s="3">
        <f t="shared" ref="K481:K483" si="16">K475</f>
        <v>721015</v>
      </c>
      <c r="L481" s="99"/>
      <c r="M481" s="3">
        <f t="shared" ref="M481:M482" si="17">M475</f>
        <v>721214</v>
      </c>
      <c r="N481" s="293"/>
      <c r="O481" s="293"/>
      <c r="P481" s="287"/>
      <c r="Q481" s="295"/>
      <c r="R481" s="295"/>
      <c r="S481" s="304">
        <f>IF(COUNTIF(J481:M483,"CUMPLE")&gt;=1,(G481*I481),0)* (IF(N481="PRESENTÓ CERTIFICADO",1,0))* (IF(O481="ACORDE A ITEM 5.2.1 (T.R.)",1,0) )* ( IF(OR(Q481="SIN OBSERVACIÓN", Q481="REQUERIMIENTOS SUBSANADOS"),1,0)) *(IF(OR(R481="NINGUNO", R481="CUMPLEN CON LO SOLICITADO"),1,0))</f>
        <v>0</v>
      </c>
      <c r="T481" s="285"/>
      <c r="U481" s="71"/>
      <c r="V481" s="71"/>
      <c r="W481" s="71"/>
      <c r="X481" s="71"/>
      <c r="Y481" s="71"/>
      <c r="Z481" s="71"/>
      <c r="AA481" s="71"/>
      <c r="AB481" s="71"/>
      <c r="AC481" s="71"/>
      <c r="AD481" s="71"/>
      <c r="AE481" s="71"/>
      <c r="AF481" s="71"/>
      <c r="AG481" s="71"/>
      <c r="AH481" s="71"/>
      <c r="AI481" s="71"/>
    </row>
    <row r="482" spans="1:35" ht="30" hidden="1" customHeight="1" x14ac:dyDescent="0.2">
      <c r="A482" s="71"/>
      <c r="B482" s="285"/>
      <c r="C482" s="285"/>
      <c r="D482" s="285"/>
      <c r="E482" s="285"/>
      <c r="F482" s="285"/>
      <c r="G482" s="285"/>
      <c r="H482" s="285"/>
      <c r="I482" s="285"/>
      <c r="J482" s="99"/>
      <c r="K482" s="3">
        <f t="shared" si="16"/>
        <v>721029</v>
      </c>
      <c r="L482" s="99"/>
      <c r="M482" s="3">
        <f t="shared" si="17"/>
        <v>261216</v>
      </c>
      <c r="N482" s="285"/>
      <c r="O482" s="285"/>
      <c r="P482" s="285"/>
      <c r="Q482" s="285"/>
      <c r="R482" s="285"/>
      <c r="S482" s="285"/>
      <c r="T482" s="285"/>
      <c r="U482" s="71"/>
      <c r="V482" s="71"/>
      <c r="W482" s="71"/>
      <c r="X482" s="71"/>
      <c r="Y482" s="71"/>
      <c r="Z482" s="71"/>
      <c r="AA482" s="71"/>
      <c r="AB482" s="71"/>
      <c r="AC482" s="71"/>
      <c r="AD482" s="71"/>
      <c r="AE482" s="71"/>
      <c r="AF482" s="71"/>
      <c r="AG482" s="71"/>
      <c r="AH482" s="71"/>
      <c r="AI482" s="71"/>
    </row>
    <row r="483" spans="1:35" ht="30" hidden="1" customHeight="1" x14ac:dyDescent="0.2">
      <c r="A483" s="71"/>
      <c r="B483" s="286"/>
      <c r="C483" s="286"/>
      <c r="D483" s="286"/>
      <c r="E483" s="286"/>
      <c r="F483" s="286"/>
      <c r="G483" s="286"/>
      <c r="H483" s="286"/>
      <c r="I483" s="286"/>
      <c r="J483" s="99"/>
      <c r="K483" s="3">
        <f t="shared" si="16"/>
        <v>721033</v>
      </c>
      <c r="L483" s="99"/>
      <c r="M483" s="3"/>
      <c r="N483" s="286"/>
      <c r="O483" s="286"/>
      <c r="P483" s="286"/>
      <c r="Q483" s="286"/>
      <c r="R483" s="286"/>
      <c r="S483" s="286"/>
      <c r="T483" s="285"/>
      <c r="U483" s="71"/>
      <c r="V483" s="71"/>
      <c r="W483" s="71"/>
      <c r="X483" s="71"/>
      <c r="Y483" s="71"/>
      <c r="Z483" s="71"/>
      <c r="AA483" s="71"/>
      <c r="AB483" s="71"/>
      <c r="AC483" s="71"/>
      <c r="AD483" s="71"/>
      <c r="AE483" s="71"/>
      <c r="AF483" s="71"/>
      <c r="AG483" s="71"/>
      <c r="AH483" s="71"/>
      <c r="AI483" s="71"/>
    </row>
    <row r="484" spans="1:35" ht="30" hidden="1" customHeight="1" x14ac:dyDescent="0.2">
      <c r="A484" s="71"/>
      <c r="B484" s="297">
        <v>4</v>
      </c>
      <c r="C484" s="298"/>
      <c r="D484" s="298"/>
      <c r="E484" s="298"/>
      <c r="F484" s="298"/>
      <c r="G484" s="299"/>
      <c r="H484" s="300"/>
      <c r="I484" s="296"/>
      <c r="J484" s="99"/>
      <c r="K484" s="3">
        <f t="shared" ref="K484:K486" si="18">K475</f>
        <v>721015</v>
      </c>
      <c r="L484" s="99"/>
      <c r="M484" s="3">
        <f t="shared" ref="M484:M485" si="19">M475</f>
        <v>721214</v>
      </c>
      <c r="N484" s="293"/>
      <c r="O484" s="293"/>
      <c r="P484" s="294"/>
      <c r="Q484" s="301"/>
      <c r="R484" s="301"/>
      <c r="S484" s="304">
        <f>IF(COUNTIF(J484:M486,"CUMPLE")&gt;=1,(G484*I484),0)* (IF(N484="PRESENTÓ CERTIFICADO",1,0))* (IF(O484="ACORDE A ITEM 5.2.1 (T.R.)",1,0) )* ( IF(OR(Q484="SIN OBSERVACIÓN", Q484="REQUERIMIENTOS SUBSANADOS"),1,0)) *(IF(OR(R484="NINGUNO", R484="CUMPLEN CON LO SOLICITADO"),1,0))</f>
        <v>0</v>
      </c>
      <c r="T484" s="285"/>
      <c r="U484" s="71"/>
      <c r="V484" s="71"/>
      <c r="W484" s="71"/>
      <c r="X484" s="71"/>
      <c r="Y484" s="71"/>
      <c r="Z484" s="71"/>
      <c r="AA484" s="71"/>
      <c r="AB484" s="71"/>
      <c r="AC484" s="71"/>
      <c r="AD484" s="71"/>
      <c r="AE484" s="71"/>
      <c r="AF484" s="71"/>
      <c r="AG484" s="71"/>
      <c r="AH484" s="71"/>
      <c r="AI484" s="71"/>
    </row>
    <row r="485" spans="1:35" ht="30" hidden="1" customHeight="1" x14ac:dyDescent="0.2">
      <c r="A485" s="71"/>
      <c r="B485" s="285"/>
      <c r="C485" s="285"/>
      <c r="D485" s="285"/>
      <c r="E485" s="285"/>
      <c r="F485" s="285"/>
      <c r="G485" s="285"/>
      <c r="H485" s="285"/>
      <c r="I485" s="285"/>
      <c r="J485" s="99"/>
      <c r="K485" s="3">
        <f t="shared" si="18"/>
        <v>721029</v>
      </c>
      <c r="L485" s="99"/>
      <c r="M485" s="3">
        <f t="shared" si="19"/>
        <v>261216</v>
      </c>
      <c r="N485" s="285"/>
      <c r="O485" s="285"/>
      <c r="P485" s="285"/>
      <c r="Q485" s="285"/>
      <c r="R485" s="285"/>
      <c r="S485" s="285"/>
      <c r="T485" s="285"/>
      <c r="U485" s="71"/>
      <c r="V485" s="71"/>
      <c r="W485" s="71"/>
      <c r="X485" s="71"/>
      <c r="Y485" s="71"/>
      <c r="Z485" s="71"/>
      <c r="AA485" s="71"/>
      <c r="AB485" s="71"/>
      <c r="AC485" s="71"/>
      <c r="AD485" s="71"/>
      <c r="AE485" s="71"/>
      <c r="AF485" s="71"/>
      <c r="AG485" s="71"/>
      <c r="AH485" s="71"/>
      <c r="AI485" s="71"/>
    </row>
    <row r="486" spans="1:35" ht="30" hidden="1" customHeight="1" x14ac:dyDescent="0.2">
      <c r="A486" s="71"/>
      <c r="B486" s="286"/>
      <c r="C486" s="286"/>
      <c r="D486" s="286"/>
      <c r="E486" s="286"/>
      <c r="F486" s="286"/>
      <c r="G486" s="286"/>
      <c r="H486" s="286"/>
      <c r="I486" s="286"/>
      <c r="J486" s="99"/>
      <c r="K486" s="3">
        <f t="shared" si="18"/>
        <v>721033</v>
      </c>
      <c r="L486" s="99"/>
      <c r="M486" s="3"/>
      <c r="N486" s="286"/>
      <c r="O486" s="286"/>
      <c r="P486" s="286"/>
      <c r="Q486" s="286"/>
      <c r="R486" s="286"/>
      <c r="S486" s="286"/>
      <c r="T486" s="285"/>
      <c r="U486" s="71"/>
      <c r="V486" s="71"/>
      <c r="W486" s="71"/>
      <c r="X486" s="71"/>
      <c r="Y486" s="71"/>
      <c r="Z486" s="71"/>
      <c r="AA486" s="71"/>
      <c r="AB486" s="71"/>
      <c r="AC486" s="71"/>
      <c r="AD486" s="71"/>
      <c r="AE486" s="71"/>
      <c r="AF486" s="71"/>
      <c r="AG486" s="71"/>
      <c r="AH486" s="71"/>
      <c r="AI486" s="71"/>
    </row>
    <row r="487" spans="1:35" ht="30" hidden="1" customHeight="1" x14ac:dyDescent="0.2">
      <c r="A487" s="71"/>
      <c r="B487" s="297">
        <v>5</v>
      </c>
      <c r="C487" s="287"/>
      <c r="D487" s="287"/>
      <c r="E487" s="287"/>
      <c r="F487" s="287"/>
      <c r="G487" s="303"/>
      <c r="H487" s="300"/>
      <c r="I487" s="302"/>
      <c r="J487" s="99"/>
      <c r="K487" s="3">
        <f t="shared" ref="K487:K489" si="20">K475</f>
        <v>721015</v>
      </c>
      <c r="L487" s="99"/>
      <c r="M487" s="3">
        <f t="shared" ref="M487:M488" si="21">M475</f>
        <v>721214</v>
      </c>
      <c r="N487" s="293"/>
      <c r="O487" s="293"/>
      <c r="P487" s="287"/>
      <c r="Q487" s="295"/>
      <c r="R487" s="295"/>
      <c r="S487" s="304">
        <f>IF(COUNTIF(J487:M489,"CUMPLE")&gt;=1,(G487*I487),0)* (IF(N487="PRESENTÓ CERTIFICADO",1,0))* (IF(O487="ACORDE A ITEM 5.2.1 (T.R.)",1,0) )* ( IF(OR(Q487="SIN OBSERVACIÓN", Q487="REQUERIMIENTOS SUBSANADOS"),1,0)) *(IF(OR(R487="NINGUNO", R487="CUMPLEN CON LO SOLICITADO"),1,0))</f>
        <v>0</v>
      </c>
      <c r="T487" s="285"/>
      <c r="U487" s="71"/>
      <c r="V487" s="71"/>
      <c r="W487" s="71"/>
      <c r="X487" s="71"/>
      <c r="Y487" s="71"/>
      <c r="Z487" s="71"/>
      <c r="AA487" s="71"/>
      <c r="AB487" s="71"/>
      <c r="AC487" s="71"/>
      <c r="AD487" s="71"/>
      <c r="AE487" s="71"/>
      <c r="AF487" s="71"/>
      <c r="AG487" s="71"/>
      <c r="AH487" s="71"/>
      <c r="AI487" s="71"/>
    </row>
    <row r="488" spans="1:35" ht="30" hidden="1" customHeight="1" x14ac:dyDescent="0.2">
      <c r="A488" s="71"/>
      <c r="B488" s="285"/>
      <c r="C488" s="285"/>
      <c r="D488" s="285"/>
      <c r="E488" s="285"/>
      <c r="F488" s="285"/>
      <c r="G488" s="285"/>
      <c r="H488" s="285"/>
      <c r="I488" s="285"/>
      <c r="J488" s="99"/>
      <c r="K488" s="3">
        <f t="shared" si="20"/>
        <v>721029</v>
      </c>
      <c r="L488" s="99"/>
      <c r="M488" s="3">
        <f t="shared" si="21"/>
        <v>261216</v>
      </c>
      <c r="N488" s="285"/>
      <c r="O488" s="285"/>
      <c r="P488" s="285"/>
      <c r="Q488" s="285"/>
      <c r="R488" s="285"/>
      <c r="S488" s="285"/>
      <c r="T488" s="285"/>
      <c r="U488" s="71"/>
      <c r="V488" s="71"/>
      <c r="W488" s="71"/>
      <c r="X488" s="71"/>
      <c r="Y488" s="71"/>
      <c r="Z488" s="71"/>
      <c r="AA488" s="71"/>
      <c r="AB488" s="71"/>
      <c r="AC488" s="71"/>
      <c r="AD488" s="71"/>
      <c r="AE488" s="71"/>
      <c r="AF488" s="71"/>
      <c r="AG488" s="71"/>
      <c r="AH488" s="71"/>
      <c r="AI488" s="71"/>
    </row>
    <row r="489" spans="1:35" ht="30" hidden="1" customHeight="1" x14ac:dyDescent="0.2">
      <c r="A489" s="71"/>
      <c r="B489" s="286"/>
      <c r="C489" s="286"/>
      <c r="D489" s="286"/>
      <c r="E489" s="286"/>
      <c r="F489" s="286"/>
      <c r="G489" s="286"/>
      <c r="H489" s="286"/>
      <c r="I489" s="286"/>
      <c r="J489" s="99"/>
      <c r="K489" s="3">
        <f t="shared" si="20"/>
        <v>721033</v>
      </c>
      <c r="L489" s="99"/>
      <c r="M489" s="3"/>
      <c r="N489" s="286"/>
      <c r="O489" s="286"/>
      <c r="P489" s="286"/>
      <c r="Q489" s="286"/>
      <c r="R489" s="286"/>
      <c r="S489" s="286"/>
      <c r="T489" s="286"/>
      <c r="U489" s="71"/>
      <c r="V489" s="71"/>
      <c r="W489" s="71"/>
      <c r="X489" s="71"/>
      <c r="Y489" s="71"/>
      <c r="Z489" s="71"/>
      <c r="AA489" s="71"/>
      <c r="AB489" s="71"/>
      <c r="AC489" s="71"/>
      <c r="AD489" s="71"/>
      <c r="AE489" s="71"/>
      <c r="AF489" s="71"/>
      <c r="AG489" s="71"/>
      <c r="AH489" s="71"/>
      <c r="AI489" s="71"/>
    </row>
    <row r="490" spans="1:35" ht="30" hidden="1" customHeight="1" x14ac:dyDescent="0.2">
      <c r="A490" s="71"/>
      <c r="B490" s="314" t="str">
        <f>IF(S491=" "," ",IF(S491&gt;=$H$6,"CUMPLE CON LA EXPERIENCIA REQUERIDA","NO CUMPLE CON LA EXPERIENCIA REQUERIDA"))</f>
        <v>NO CUMPLE CON LA EXPERIENCIA REQUERIDA</v>
      </c>
      <c r="C490" s="315"/>
      <c r="D490" s="315"/>
      <c r="E490" s="315"/>
      <c r="F490" s="315"/>
      <c r="G490" s="315"/>
      <c r="H490" s="315"/>
      <c r="I490" s="315"/>
      <c r="J490" s="315"/>
      <c r="K490" s="315"/>
      <c r="L490" s="315"/>
      <c r="M490" s="315"/>
      <c r="N490" s="315"/>
      <c r="O490" s="316"/>
      <c r="P490" s="309" t="s">
        <v>155</v>
      </c>
      <c r="Q490" s="291"/>
      <c r="R490" s="103"/>
      <c r="S490" s="104">
        <f>IF(T475="SI",SUM(S475:S489),0)</f>
        <v>0</v>
      </c>
      <c r="T490" s="308" t="str">
        <f>IF(S491=" "," ",IF(S491&gt;=$H$6,"CUMPLE","NO CUMPLE"))</f>
        <v>NO CUMPLE</v>
      </c>
      <c r="U490" s="71"/>
      <c r="V490" s="71"/>
      <c r="W490" s="71"/>
      <c r="X490" s="71"/>
      <c r="Y490" s="71"/>
      <c r="Z490" s="71"/>
      <c r="AA490" s="71"/>
      <c r="AB490" s="71"/>
      <c r="AC490" s="71"/>
      <c r="AD490" s="71"/>
      <c r="AE490" s="71"/>
      <c r="AF490" s="71"/>
      <c r="AG490" s="71"/>
      <c r="AH490" s="71"/>
      <c r="AI490" s="71"/>
    </row>
    <row r="491" spans="1:35" ht="30" hidden="1" customHeight="1" x14ac:dyDescent="0.2">
      <c r="A491" s="71"/>
      <c r="B491" s="317"/>
      <c r="C491" s="318"/>
      <c r="D491" s="318"/>
      <c r="E491" s="318"/>
      <c r="F491" s="318"/>
      <c r="G491" s="318"/>
      <c r="H491" s="318"/>
      <c r="I491" s="318"/>
      <c r="J491" s="318"/>
      <c r="K491" s="318"/>
      <c r="L491" s="318"/>
      <c r="M491" s="318"/>
      <c r="N491" s="318"/>
      <c r="O491" s="319"/>
      <c r="P491" s="309" t="s">
        <v>156</v>
      </c>
      <c r="Q491" s="291"/>
      <c r="R491" s="103"/>
      <c r="S491" s="105">
        <f>IFERROR((S490/$P$6)," ")</f>
        <v>0</v>
      </c>
      <c r="T491" s="286"/>
      <c r="U491" s="71"/>
      <c r="V491" s="71"/>
      <c r="W491" s="71"/>
      <c r="X491" s="71"/>
      <c r="Y491" s="71"/>
      <c r="Z491" s="71"/>
      <c r="AA491" s="71"/>
      <c r="AB491" s="71"/>
      <c r="AC491" s="71"/>
      <c r="AD491" s="71"/>
      <c r="AE491" s="71"/>
      <c r="AF491" s="71"/>
      <c r="AG491" s="71"/>
      <c r="AH491" s="71"/>
      <c r="AI491" s="71"/>
    </row>
    <row r="492" spans="1:35" ht="30" hidden="1" customHeight="1" x14ac:dyDescent="0.2">
      <c r="A492" s="71"/>
      <c r="B492" s="71"/>
      <c r="C492" s="71"/>
      <c r="D492" s="71"/>
      <c r="E492" s="83"/>
      <c r="F492" s="84"/>
      <c r="G492" s="84"/>
      <c r="H492" s="71"/>
      <c r="I492" s="71"/>
      <c r="J492" s="71"/>
      <c r="K492" s="71"/>
      <c r="L492" s="71"/>
      <c r="M492" s="71"/>
      <c r="N492" s="71"/>
      <c r="O492" s="71"/>
      <c r="P492" s="71"/>
      <c r="Q492" s="71"/>
      <c r="R492" s="71"/>
      <c r="S492" s="71"/>
      <c r="T492" s="71"/>
      <c r="U492" s="71"/>
      <c r="V492" s="71"/>
      <c r="W492" s="71"/>
      <c r="X492" s="71"/>
      <c r="Y492" s="71"/>
      <c r="Z492" s="71"/>
      <c r="AA492" s="71"/>
      <c r="AB492" s="71"/>
      <c r="AC492" s="71"/>
      <c r="AD492" s="71"/>
      <c r="AE492" s="71"/>
      <c r="AF492" s="71"/>
      <c r="AG492" s="71"/>
      <c r="AH492" s="71"/>
      <c r="AI492" s="71"/>
    </row>
    <row r="493" spans="1:35" ht="30" hidden="1" customHeight="1" x14ac:dyDescent="0.2">
      <c r="A493" s="71"/>
      <c r="B493" s="71"/>
      <c r="C493" s="71"/>
      <c r="D493" s="71"/>
      <c r="E493" s="83"/>
      <c r="F493" s="84"/>
      <c r="G493" s="84"/>
      <c r="H493" s="71"/>
      <c r="I493" s="71"/>
      <c r="J493" s="71"/>
      <c r="K493" s="71"/>
      <c r="L493" s="71"/>
      <c r="M493" s="71"/>
      <c r="N493" s="71"/>
      <c r="O493" s="71"/>
      <c r="P493" s="71"/>
      <c r="Q493" s="71"/>
      <c r="R493" s="71"/>
      <c r="S493" s="71"/>
      <c r="T493" s="71"/>
      <c r="U493" s="71"/>
      <c r="V493" s="71"/>
      <c r="W493" s="71"/>
      <c r="X493" s="71"/>
      <c r="Y493" s="71"/>
      <c r="Z493" s="71"/>
      <c r="AA493" s="71"/>
      <c r="AB493" s="71"/>
      <c r="AC493" s="71"/>
      <c r="AD493" s="71"/>
      <c r="AE493" s="71"/>
      <c r="AF493" s="71"/>
      <c r="AG493" s="71"/>
      <c r="AH493" s="71"/>
      <c r="AI493" s="71"/>
    </row>
    <row r="494" spans="1:35" ht="30" hidden="1" customHeight="1" x14ac:dyDescent="0.2">
      <c r="A494" s="71"/>
      <c r="B494" s="85">
        <v>23</v>
      </c>
      <c r="C494" s="310" t="s">
        <v>157</v>
      </c>
      <c r="D494" s="290"/>
      <c r="E494" s="291"/>
      <c r="F494" s="311" t="str">
        <f>IFERROR(VLOOKUP(B494,LISTA_OFERENTES,2,FALSE)," ")</f>
        <v>O8</v>
      </c>
      <c r="G494" s="290"/>
      <c r="H494" s="290"/>
      <c r="I494" s="290"/>
      <c r="J494" s="290"/>
      <c r="K494" s="290"/>
      <c r="L494" s="290"/>
      <c r="M494" s="290"/>
      <c r="N494" s="290"/>
      <c r="O494" s="291"/>
      <c r="P494" s="312" t="s">
        <v>135</v>
      </c>
      <c r="Q494" s="290"/>
      <c r="R494" s="291"/>
      <c r="S494" s="86">
        <f>5-(INT(COUNTBLANK(C497:C511))-10)</f>
        <v>0</v>
      </c>
      <c r="T494" s="87"/>
      <c r="U494" s="71"/>
      <c r="V494" s="71"/>
      <c r="W494" s="71"/>
      <c r="X494" s="71"/>
      <c r="Y494" s="71"/>
      <c r="Z494" s="71"/>
      <c r="AA494" s="71"/>
      <c r="AB494" s="71"/>
      <c r="AC494" s="71"/>
      <c r="AD494" s="71"/>
      <c r="AE494" s="71"/>
      <c r="AF494" s="71"/>
      <c r="AG494" s="71"/>
      <c r="AH494" s="71"/>
      <c r="AI494" s="71"/>
    </row>
    <row r="495" spans="1:35" ht="30" hidden="1" customHeight="1" x14ac:dyDescent="0.25">
      <c r="A495" s="71"/>
      <c r="B495" s="313" t="s">
        <v>136</v>
      </c>
      <c r="C495" s="288" t="s">
        <v>137</v>
      </c>
      <c r="D495" s="288" t="s">
        <v>138</v>
      </c>
      <c r="E495" s="288" t="s">
        <v>139</v>
      </c>
      <c r="F495" s="288" t="s">
        <v>140</v>
      </c>
      <c r="G495" s="288" t="s">
        <v>141</v>
      </c>
      <c r="H495" s="288" t="s">
        <v>142</v>
      </c>
      <c r="I495" s="288" t="s">
        <v>143</v>
      </c>
      <c r="J495" s="289" t="s">
        <v>144</v>
      </c>
      <c r="K495" s="290"/>
      <c r="L495" s="290"/>
      <c r="M495" s="291"/>
      <c r="N495" s="288" t="s">
        <v>145</v>
      </c>
      <c r="O495" s="288" t="s">
        <v>146</v>
      </c>
      <c r="P495" s="106" t="s">
        <v>147</v>
      </c>
      <c r="Q495" s="106"/>
      <c r="R495" s="288" t="s">
        <v>148</v>
      </c>
      <c r="S495" s="288" t="s">
        <v>149</v>
      </c>
      <c r="T495" s="288" t="str">
        <f>T187</f>
        <v>CUMPLE CON EL REQUERIMIENTO OBLIGATORIO DE MÍNIMO UNO (1) DE LOS CINCO CONTRATOS SEA DE MANTENIMIENTO Y ESTE CLASIFICADO
EN EL CÓDIGO 721033</v>
      </c>
      <c r="U495" s="71"/>
      <c r="V495" s="71"/>
      <c r="W495" s="71"/>
      <c r="X495" s="71"/>
      <c r="Y495" s="71"/>
      <c r="Z495" s="71"/>
      <c r="AA495" s="71"/>
      <c r="AB495" s="71"/>
      <c r="AC495" s="71"/>
      <c r="AD495" s="71"/>
      <c r="AE495" s="71"/>
      <c r="AF495" s="71"/>
      <c r="AG495" s="71"/>
      <c r="AH495" s="71"/>
      <c r="AI495" s="71"/>
    </row>
    <row r="496" spans="1:35" ht="30" hidden="1" customHeight="1" x14ac:dyDescent="0.2">
      <c r="A496" s="71"/>
      <c r="B496" s="286"/>
      <c r="C496" s="286"/>
      <c r="D496" s="286"/>
      <c r="E496" s="286"/>
      <c r="F496" s="286"/>
      <c r="G496" s="286"/>
      <c r="H496" s="286"/>
      <c r="I496" s="286"/>
      <c r="J496" s="292" t="s">
        <v>158</v>
      </c>
      <c r="K496" s="290"/>
      <c r="L496" s="290"/>
      <c r="M496" s="291"/>
      <c r="N496" s="286"/>
      <c r="O496" s="286"/>
      <c r="P496" s="91" t="s">
        <v>37</v>
      </c>
      <c r="Q496" s="91" t="s">
        <v>152</v>
      </c>
      <c r="R496" s="286"/>
      <c r="S496" s="286"/>
      <c r="T496" s="286"/>
      <c r="U496" s="71"/>
      <c r="V496" s="71"/>
      <c r="W496" s="71"/>
      <c r="X496" s="71"/>
      <c r="Y496" s="71"/>
      <c r="Z496" s="71"/>
      <c r="AA496" s="71"/>
      <c r="AB496" s="71"/>
      <c r="AC496" s="71"/>
      <c r="AD496" s="71"/>
      <c r="AE496" s="71"/>
      <c r="AF496" s="71"/>
      <c r="AG496" s="71"/>
      <c r="AH496" s="71"/>
      <c r="AI496" s="71"/>
    </row>
    <row r="497" spans="1:35" ht="30" hidden="1" customHeight="1" x14ac:dyDescent="0.2">
      <c r="A497" s="71"/>
      <c r="B497" s="297">
        <v>1</v>
      </c>
      <c r="C497" s="287"/>
      <c r="D497" s="287"/>
      <c r="E497" s="287"/>
      <c r="F497" s="287"/>
      <c r="G497" s="303"/>
      <c r="H497" s="300"/>
      <c r="I497" s="302"/>
      <c r="J497" s="99"/>
      <c r="K497" s="3">
        <v>721015</v>
      </c>
      <c r="L497" s="99"/>
      <c r="M497" s="3">
        <v>721214</v>
      </c>
      <c r="N497" s="293"/>
      <c r="O497" s="293"/>
      <c r="P497" s="287"/>
      <c r="Q497" s="295"/>
      <c r="R497" s="295"/>
      <c r="S497" s="304">
        <f>IF(COUNTIF(J497:M499,"CUMPLE")&gt;=1,(G497*I497),0)* (IF(N497="PRESENTÓ CERTIFICADO",1,0))* (IF(O497="ACORDE A ITEM 5.2.1 (T.R.)",1,0) )* ( IF(OR(Q497="SIN OBSERVACIÓN", Q497="REQUERIMIENTOS SUBSANADOS"),1,0)) *(IF(OR(R497="NINGUNO", R497="CUMPLEN CON LO SOLICITADO"),1,0))</f>
        <v>0</v>
      </c>
      <c r="T497" s="305"/>
      <c r="U497" s="71"/>
      <c r="V497" s="71"/>
      <c r="W497" s="71"/>
      <c r="X497" s="71"/>
      <c r="Y497" s="71"/>
      <c r="Z497" s="71"/>
      <c r="AA497" s="71"/>
      <c r="AB497" s="71"/>
      <c r="AC497" s="71"/>
      <c r="AD497" s="71"/>
      <c r="AE497" s="71"/>
      <c r="AF497" s="71"/>
      <c r="AG497" s="71"/>
      <c r="AH497" s="71"/>
      <c r="AI497" s="71"/>
    </row>
    <row r="498" spans="1:35" ht="30" hidden="1" customHeight="1" x14ac:dyDescent="0.2">
      <c r="A498" s="71"/>
      <c r="B498" s="285"/>
      <c r="C498" s="285"/>
      <c r="D498" s="285"/>
      <c r="E498" s="285"/>
      <c r="F498" s="285"/>
      <c r="G498" s="285"/>
      <c r="H498" s="285"/>
      <c r="I498" s="285"/>
      <c r="J498" s="99"/>
      <c r="K498" s="3">
        <v>721029</v>
      </c>
      <c r="L498" s="99"/>
      <c r="M498" s="3">
        <v>261216</v>
      </c>
      <c r="N498" s="285"/>
      <c r="O498" s="285"/>
      <c r="P498" s="285"/>
      <c r="Q498" s="285"/>
      <c r="R498" s="285"/>
      <c r="S498" s="285"/>
      <c r="T498" s="285"/>
      <c r="U498" s="71"/>
      <c r="V498" s="71"/>
      <c r="W498" s="71"/>
      <c r="X498" s="71"/>
      <c r="Y498" s="71"/>
      <c r="Z498" s="71"/>
      <c r="AA498" s="71"/>
      <c r="AB498" s="71"/>
      <c r="AC498" s="71"/>
      <c r="AD498" s="71"/>
      <c r="AE498" s="71"/>
      <c r="AF498" s="71"/>
      <c r="AG498" s="71"/>
      <c r="AH498" s="71"/>
      <c r="AI498" s="71"/>
    </row>
    <row r="499" spans="1:35" ht="30" hidden="1" customHeight="1" x14ac:dyDescent="0.2">
      <c r="A499" s="71"/>
      <c r="B499" s="286"/>
      <c r="C499" s="286"/>
      <c r="D499" s="286"/>
      <c r="E499" s="286"/>
      <c r="F499" s="286"/>
      <c r="G499" s="286"/>
      <c r="H499" s="286"/>
      <c r="I499" s="286"/>
      <c r="J499" s="99"/>
      <c r="K499" s="3">
        <v>721033</v>
      </c>
      <c r="L499" s="99"/>
      <c r="M499" s="3"/>
      <c r="N499" s="286"/>
      <c r="O499" s="286"/>
      <c r="P499" s="286"/>
      <c r="Q499" s="286"/>
      <c r="R499" s="286"/>
      <c r="S499" s="286"/>
      <c r="T499" s="285"/>
      <c r="U499" s="71"/>
      <c r="V499" s="71"/>
      <c r="W499" s="71"/>
      <c r="X499" s="71"/>
      <c r="Y499" s="71"/>
      <c r="Z499" s="71"/>
      <c r="AA499" s="71"/>
      <c r="AB499" s="71"/>
      <c r="AC499" s="71"/>
      <c r="AD499" s="71"/>
      <c r="AE499" s="71"/>
      <c r="AF499" s="71"/>
      <c r="AG499" s="71"/>
      <c r="AH499" s="71"/>
      <c r="AI499" s="71"/>
    </row>
    <row r="500" spans="1:35" ht="30" hidden="1" customHeight="1" x14ac:dyDescent="0.2">
      <c r="A500" s="71"/>
      <c r="B500" s="297">
        <v>2</v>
      </c>
      <c r="C500" s="298"/>
      <c r="D500" s="298"/>
      <c r="E500" s="298"/>
      <c r="F500" s="298"/>
      <c r="G500" s="299"/>
      <c r="H500" s="300"/>
      <c r="I500" s="296"/>
      <c r="J500" s="99"/>
      <c r="K500" s="3">
        <f t="shared" ref="K500:K502" si="22">K497</f>
        <v>721015</v>
      </c>
      <c r="L500" s="99"/>
      <c r="M500" s="3">
        <f t="shared" ref="M500:M501" si="23">M497</f>
        <v>721214</v>
      </c>
      <c r="N500" s="293"/>
      <c r="O500" s="293"/>
      <c r="P500" s="294"/>
      <c r="Q500" s="301"/>
      <c r="R500" s="301"/>
      <c r="S500" s="304">
        <f>IF(COUNTIF(J500:M502,"CUMPLE")&gt;=1,(G500*I500),0)* (IF(N500="PRESENTÓ CERTIFICADO",1,0))* (IF(O500="ACORDE A ITEM 5.2.1 (T.R.)",1,0) )* ( IF(OR(Q500="SIN OBSERVACIÓN", Q500="REQUERIMIENTOS SUBSANADOS"),1,0)) *(IF(OR(R500="NINGUNO", R500="CUMPLEN CON LO SOLICITADO"),1,0))</f>
        <v>0</v>
      </c>
      <c r="T500" s="285"/>
      <c r="U500" s="71"/>
      <c r="V500" s="71"/>
      <c r="W500" s="71"/>
      <c r="X500" s="71"/>
      <c r="Y500" s="71"/>
      <c r="Z500" s="71"/>
      <c r="AA500" s="71"/>
      <c r="AB500" s="71"/>
      <c r="AC500" s="71"/>
      <c r="AD500" s="71"/>
      <c r="AE500" s="71"/>
      <c r="AF500" s="71"/>
      <c r="AG500" s="71"/>
      <c r="AH500" s="71"/>
      <c r="AI500" s="71"/>
    </row>
    <row r="501" spans="1:35" ht="30" hidden="1" customHeight="1" x14ac:dyDescent="0.2">
      <c r="A501" s="71"/>
      <c r="B501" s="285"/>
      <c r="C501" s="285"/>
      <c r="D501" s="285"/>
      <c r="E501" s="285"/>
      <c r="F501" s="285"/>
      <c r="G501" s="285"/>
      <c r="H501" s="285"/>
      <c r="I501" s="285"/>
      <c r="J501" s="99"/>
      <c r="K501" s="3">
        <f t="shared" si="22"/>
        <v>721029</v>
      </c>
      <c r="L501" s="99"/>
      <c r="M501" s="3">
        <f t="shared" si="23"/>
        <v>261216</v>
      </c>
      <c r="N501" s="285"/>
      <c r="O501" s="285"/>
      <c r="P501" s="285"/>
      <c r="Q501" s="285"/>
      <c r="R501" s="285"/>
      <c r="S501" s="285"/>
      <c r="T501" s="285"/>
      <c r="U501" s="71"/>
      <c r="V501" s="71"/>
      <c r="W501" s="71"/>
      <c r="X501" s="71"/>
      <c r="Y501" s="71"/>
      <c r="Z501" s="71"/>
      <c r="AA501" s="71"/>
      <c r="AB501" s="71"/>
      <c r="AC501" s="71"/>
      <c r="AD501" s="71"/>
      <c r="AE501" s="71"/>
      <c r="AF501" s="71"/>
      <c r="AG501" s="71"/>
      <c r="AH501" s="71"/>
      <c r="AI501" s="71"/>
    </row>
    <row r="502" spans="1:35" ht="30" hidden="1" customHeight="1" x14ac:dyDescent="0.2">
      <c r="A502" s="71"/>
      <c r="B502" s="286"/>
      <c r="C502" s="286"/>
      <c r="D502" s="286"/>
      <c r="E502" s="286"/>
      <c r="F502" s="286"/>
      <c r="G502" s="286"/>
      <c r="H502" s="286"/>
      <c r="I502" s="286"/>
      <c r="J502" s="99"/>
      <c r="K502" s="3">
        <f t="shared" si="22"/>
        <v>721033</v>
      </c>
      <c r="L502" s="99"/>
      <c r="M502" s="3"/>
      <c r="N502" s="286"/>
      <c r="O502" s="286"/>
      <c r="P502" s="286"/>
      <c r="Q502" s="286"/>
      <c r="R502" s="286"/>
      <c r="S502" s="286"/>
      <c r="T502" s="285"/>
      <c r="U502" s="71"/>
      <c r="V502" s="71"/>
      <c r="W502" s="71"/>
      <c r="X502" s="71"/>
      <c r="Y502" s="71"/>
      <c r="Z502" s="71"/>
      <c r="AA502" s="71"/>
      <c r="AB502" s="71"/>
      <c r="AC502" s="71"/>
      <c r="AD502" s="71"/>
      <c r="AE502" s="71"/>
      <c r="AF502" s="71"/>
      <c r="AG502" s="71"/>
      <c r="AH502" s="71"/>
      <c r="AI502" s="71"/>
    </row>
    <row r="503" spans="1:35" ht="30" hidden="1" customHeight="1" x14ac:dyDescent="0.2">
      <c r="A503" s="71"/>
      <c r="B503" s="297">
        <v>3</v>
      </c>
      <c r="C503" s="287"/>
      <c r="D503" s="287"/>
      <c r="E503" s="287"/>
      <c r="F503" s="287"/>
      <c r="G503" s="303"/>
      <c r="H503" s="300"/>
      <c r="I503" s="302"/>
      <c r="J503" s="99"/>
      <c r="K503" s="3">
        <f t="shared" ref="K503:K505" si="24">K497</f>
        <v>721015</v>
      </c>
      <c r="L503" s="99"/>
      <c r="M503" s="3">
        <f t="shared" ref="M503:M504" si="25">M497</f>
        <v>721214</v>
      </c>
      <c r="N503" s="293"/>
      <c r="O503" s="293"/>
      <c r="P503" s="287"/>
      <c r="Q503" s="295"/>
      <c r="R503" s="295"/>
      <c r="S503" s="304">
        <f>IF(COUNTIF(J503:M505,"CUMPLE")&gt;=1,(G503*I503),0)* (IF(N503="PRESENTÓ CERTIFICADO",1,0))* (IF(O503="ACORDE A ITEM 5.2.1 (T.R.)",1,0) )* ( IF(OR(Q503="SIN OBSERVACIÓN", Q503="REQUERIMIENTOS SUBSANADOS"),1,0)) *(IF(OR(R503="NINGUNO", R503="CUMPLEN CON LO SOLICITADO"),1,0))</f>
        <v>0</v>
      </c>
      <c r="T503" s="285"/>
      <c r="U503" s="71"/>
      <c r="V503" s="71"/>
      <c r="W503" s="71"/>
      <c r="X503" s="71"/>
      <c r="Y503" s="71"/>
      <c r="Z503" s="71"/>
      <c r="AA503" s="71"/>
      <c r="AB503" s="71"/>
      <c r="AC503" s="71"/>
      <c r="AD503" s="71"/>
      <c r="AE503" s="71"/>
      <c r="AF503" s="71"/>
      <c r="AG503" s="71"/>
      <c r="AH503" s="71"/>
      <c r="AI503" s="71"/>
    </row>
    <row r="504" spans="1:35" ht="30" hidden="1" customHeight="1" x14ac:dyDescent="0.2">
      <c r="A504" s="71"/>
      <c r="B504" s="285"/>
      <c r="C504" s="285"/>
      <c r="D504" s="285"/>
      <c r="E504" s="285"/>
      <c r="F504" s="285"/>
      <c r="G504" s="285"/>
      <c r="H504" s="285"/>
      <c r="I504" s="285"/>
      <c r="J504" s="99"/>
      <c r="K504" s="3">
        <f t="shared" si="24"/>
        <v>721029</v>
      </c>
      <c r="L504" s="99"/>
      <c r="M504" s="3">
        <f t="shared" si="25"/>
        <v>261216</v>
      </c>
      <c r="N504" s="285"/>
      <c r="O504" s="285"/>
      <c r="P504" s="285"/>
      <c r="Q504" s="285"/>
      <c r="R504" s="285"/>
      <c r="S504" s="285"/>
      <c r="T504" s="285"/>
      <c r="U504" s="71"/>
      <c r="V504" s="71"/>
      <c r="W504" s="71"/>
      <c r="X504" s="71"/>
      <c r="Y504" s="71"/>
      <c r="Z504" s="71"/>
      <c r="AA504" s="71"/>
      <c r="AB504" s="71"/>
      <c r="AC504" s="71"/>
      <c r="AD504" s="71"/>
      <c r="AE504" s="71"/>
      <c r="AF504" s="71"/>
      <c r="AG504" s="71"/>
      <c r="AH504" s="71"/>
      <c r="AI504" s="71"/>
    </row>
    <row r="505" spans="1:35" ht="30" hidden="1" customHeight="1" x14ac:dyDescent="0.2">
      <c r="A505" s="71"/>
      <c r="B505" s="286"/>
      <c r="C505" s="286"/>
      <c r="D505" s="286"/>
      <c r="E505" s="286"/>
      <c r="F505" s="286"/>
      <c r="G505" s="286"/>
      <c r="H505" s="286"/>
      <c r="I505" s="286"/>
      <c r="J505" s="99"/>
      <c r="K505" s="3">
        <f t="shared" si="24"/>
        <v>721033</v>
      </c>
      <c r="L505" s="99"/>
      <c r="M505" s="3"/>
      <c r="N505" s="286"/>
      <c r="O505" s="286"/>
      <c r="P505" s="286"/>
      <c r="Q505" s="286"/>
      <c r="R505" s="286"/>
      <c r="S505" s="286"/>
      <c r="T505" s="285"/>
      <c r="U505" s="71"/>
      <c r="V505" s="71"/>
      <c r="W505" s="71"/>
      <c r="X505" s="71"/>
      <c r="Y505" s="71"/>
      <c r="Z505" s="71"/>
      <c r="AA505" s="71"/>
      <c r="AB505" s="71"/>
      <c r="AC505" s="71"/>
      <c r="AD505" s="71"/>
      <c r="AE505" s="71"/>
      <c r="AF505" s="71"/>
      <c r="AG505" s="71"/>
      <c r="AH505" s="71"/>
      <c r="AI505" s="71"/>
    </row>
    <row r="506" spans="1:35" ht="30" hidden="1" customHeight="1" x14ac:dyDescent="0.2">
      <c r="A506" s="71"/>
      <c r="B506" s="297">
        <v>4</v>
      </c>
      <c r="C506" s="298"/>
      <c r="D506" s="298"/>
      <c r="E506" s="298"/>
      <c r="F506" s="298"/>
      <c r="G506" s="299"/>
      <c r="H506" s="300"/>
      <c r="I506" s="296"/>
      <c r="J506" s="99"/>
      <c r="K506" s="3">
        <f t="shared" ref="K506:K508" si="26">K497</f>
        <v>721015</v>
      </c>
      <c r="L506" s="99"/>
      <c r="M506" s="3">
        <f t="shared" ref="M506:M507" si="27">M497</f>
        <v>721214</v>
      </c>
      <c r="N506" s="293"/>
      <c r="O506" s="293"/>
      <c r="P506" s="294"/>
      <c r="Q506" s="301"/>
      <c r="R506" s="301"/>
      <c r="S506" s="304">
        <f>IF(COUNTIF(J506:M508,"CUMPLE")&gt;=1,(G506*I506),0)* (IF(N506="PRESENTÓ CERTIFICADO",1,0))* (IF(O506="ACORDE A ITEM 5.2.1 (T.R.)",1,0) )* ( IF(OR(Q506="SIN OBSERVACIÓN", Q506="REQUERIMIENTOS SUBSANADOS"),1,0)) *(IF(OR(R506="NINGUNO", R506="CUMPLEN CON LO SOLICITADO"),1,0))</f>
        <v>0</v>
      </c>
      <c r="T506" s="285"/>
      <c r="U506" s="71"/>
      <c r="V506" s="71"/>
      <c r="W506" s="71"/>
      <c r="X506" s="71"/>
      <c r="Y506" s="71"/>
      <c r="Z506" s="71"/>
      <c r="AA506" s="71"/>
      <c r="AB506" s="71"/>
      <c r="AC506" s="71"/>
      <c r="AD506" s="71"/>
      <c r="AE506" s="71"/>
      <c r="AF506" s="71"/>
      <c r="AG506" s="71"/>
      <c r="AH506" s="71"/>
      <c r="AI506" s="71"/>
    </row>
    <row r="507" spans="1:35" ht="30" hidden="1" customHeight="1" x14ac:dyDescent="0.2">
      <c r="A507" s="71"/>
      <c r="B507" s="285"/>
      <c r="C507" s="285"/>
      <c r="D507" s="285"/>
      <c r="E507" s="285"/>
      <c r="F507" s="285"/>
      <c r="G507" s="285"/>
      <c r="H507" s="285"/>
      <c r="I507" s="285"/>
      <c r="J507" s="99"/>
      <c r="K507" s="3">
        <f t="shared" si="26"/>
        <v>721029</v>
      </c>
      <c r="L507" s="99"/>
      <c r="M507" s="3">
        <f t="shared" si="27"/>
        <v>261216</v>
      </c>
      <c r="N507" s="285"/>
      <c r="O507" s="285"/>
      <c r="P507" s="285"/>
      <c r="Q507" s="285"/>
      <c r="R507" s="285"/>
      <c r="S507" s="285"/>
      <c r="T507" s="285"/>
      <c r="U507" s="71"/>
      <c r="V507" s="71"/>
      <c r="W507" s="71"/>
      <c r="X507" s="71"/>
      <c r="Y507" s="71"/>
      <c r="Z507" s="71"/>
      <c r="AA507" s="71"/>
      <c r="AB507" s="71"/>
      <c r="AC507" s="71"/>
      <c r="AD507" s="71"/>
      <c r="AE507" s="71"/>
      <c r="AF507" s="71"/>
      <c r="AG507" s="71"/>
      <c r="AH507" s="71"/>
      <c r="AI507" s="71"/>
    </row>
    <row r="508" spans="1:35" ht="30" hidden="1" customHeight="1" x14ac:dyDescent="0.2">
      <c r="A508" s="71"/>
      <c r="B508" s="286"/>
      <c r="C508" s="286"/>
      <c r="D508" s="286"/>
      <c r="E508" s="286"/>
      <c r="F508" s="286"/>
      <c r="G508" s="286"/>
      <c r="H508" s="286"/>
      <c r="I508" s="286"/>
      <c r="J508" s="99"/>
      <c r="K508" s="3">
        <f t="shared" si="26"/>
        <v>721033</v>
      </c>
      <c r="L508" s="99"/>
      <c r="M508" s="3"/>
      <c r="N508" s="286"/>
      <c r="O508" s="286"/>
      <c r="P508" s="286"/>
      <c r="Q508" s="286"/>
      <c r="R508" s="286"/>
      <c r="S508" s="286"/>
      <c r="T508" s="285"/>
      <c r="U508" s="71"/>
      <c r="V508" s="71"/>
      <c r="W508" s="71"/>
      <c r="X508" s="71"/>
      <c r="Y508" s="71"/>
      <c r="Z508" s="71"/>
      <c r="AA508" s="71"/>
      <c r="AB508" s="71"/>
      <c r="AC508" s="71"/>
      <c r="AD508" s="71"/>
      <c r="AE508" s="71"/>
      <c r="AF508" s="71"/>
      <c r="AG508" s="71"/>
      <c r="AH508" s="71"/>
      <c r="AI508" s="71"/>
    </row>
    <row r="509" spans="1:35" ht="30" hidden="1" customHeight="1" x14ac:dyDescent="0.2">
      <c r="A509" s="71"/>
      <c r="B509" s="297">
        <v>5</v>
      </c>
      <c r="C509" s="287"/>
      <c r="D509" s="287"/>
      <c r="E509" s="287"/>
      <c r="F509" s="287"/>
      <c r="G509" s="303"/>
      <c r="H509" s="300"/>
      <c r="I509" s="302"/>
      <c r="J509" s="99"/>
      <c r="K509" s="3">
        <f t="shared" ref="K509:K511" si="28">K497</f>
        <v>721015</v>
      </c>
      <c r="L509" s="99"/>
      <c r="M509" s="3">
        <f t="shared" ref="M509:M510" si="29">M497</f>
        <v>721214</v>
      </c>
      <c r="N509" s="293"/>
      <c r="O509" s="293"/>
      <c r="P509" s="287"/>
      <c r="Q509" s="295"/>
      <c r="R509" s="295"/>
      <c r="S509" s="304">
        <f>IF(COUNTIF(J509:M511,"CUMPLE")&gt;=1,(G509*I509),0)* (IF(N509="PRESENTÓ CERTIFICADO",1,0))* (IF(O509="ACORDE A ITEM 5.2.1 (T.R.)",1,0) )* ( IF(OR(Q509="SIN OBSERVACIÓN", Q509="REQUERIMIENTOS SUBSANADOS"),1,0)) *(IF(OR(R509="NINGUNO", R509="CUMPLEN CON LO SOLICITADO"),1,0))</f>
        <v>0</v>
      </c>
      <c r="T509" s="285"/>
      <c r="U509" s="71"/>
      <c r="V509" s="71"/>
      <c r="W509" s="71"/>
      <c r="X509" s="71"/>
      <c r="Y509" s="71"/>
      <c r="Z509" s="71"/>
      <c r="AA509" s="71"/>
      <c r="AB509" s="71"/>
      <c r="AC509" s="71"/>
      <c r="AD509" s="71"/>
      <c r="AE509" s="71"/>
      <c r="AF509" s="71"/>
      <c r="AG509" s="71"/>
      <c r="AH509" s="71"/>
      <c r="AI509" s="71"/>
    </row>
    <row r="510" spans="1:35" ht="30" hidden="1" customHeight="1" x14ac:dyDescent="0.2">
      <c r="A510" s="71"/>
      <c r="B510" s="285"/>
      <c r="C510" s="285"/>
      <c r="D510" s="285"/>
      <c r="E510" s="285"/>
      <c r="F510" s="285"/>
      <c r="G510" s="285"/>
      <c r="H510" s="285"/>
      <c r="I510" s="285"/>
      <c r="J510" s="99"/>
      <c r="K510" s="3">
        <f t="shared" si="28"/>
        <v>721029</v>
      </c>
      <c r="L510" s="99"/>
      <c r="M510" s="3">
        <f t="shared" si="29"/>
        <v>261216</v>
      </c>
      <c r="N510" s="285"/>
      <c r="O510" s="285"/>
      <c r="P510" s="285"/>
      <c r="Q510" s="285"/>
      <c r="R510" s="285"/>
      <c r="S510" s="285"/>
      <c r="T510" s="285"/>
      <c r="U510" s="71"/>
      <c r="V510" s="71"/>
      <c r="W510" s="71"/>
      <c r="X510" s="71"/>
      <c r="Y510" s="71"/>
      <c r="Z510" s="71"/>
      <c r="AA510" s="71"/>
      <c r="AB510" s="71"/>
      <c r="AC510" s="71"/>
      <c r="AD510" s="71"/>
      <c r="AE510" s="71"/>
      <c r="AF510" s="71"/>
      <c r="AG510" s="71"/>
      <c r="AH510" s="71"/>
      <c r="AI510" s="71"/>
    </row>
    <row r="511" spans="1:35" ht="30" hidden="1" customHeight="1" x14ac:dyDescent="0.2">
      <c r="A511" s="71"/>
      <c r="B511" s="286"/>
      <c r="C511" s="286"/>
      <c r="D511" s="286"/>
      <c r="E511" s="286"/>
      <c r="F511" s="286"/>
      <c r="G511" s="286"/>
      <c r="H511" s="286"/>
      <c r="I511" s="286"/>
      <c r="J511" s="99"/>
      <c r="K511" s="3">
        <f t="shared" si="28"/>
        <v>721033</v>
      </c>
      <c r="L511" s="99"/>
      <c r="M511" s="3"/>
      <c r="N511" s="286"/>
      <c r="O511" s="286"/>
      <c r="P511" s="286"/>
      <c r="Q511" s="286"/>
      <c r="R511" s="286"/>
      <c r="S511" s="286"/>
      <c r="T511" s="286"/>
      <c r="U511" s="71"/>
      <c r="V511" s="71"/>
      <c r="W511" s="71"/>
      <c r="X511" s="71"/>
      <c r="Y511" s="71"/>
      <c r="Z511" s="71"/>
      <c r="AA511" s="71"/>
      <c r="AB511" s="71"/>
      <c r="AC511" s="71"/>
      <c r="AD511" s="71"/>
      <c r="AE511" s="71"/>
      <c r="AF511" s="71"/>
      <c r="AG511" s="71"/>
      <c r="AH511" s="71"/>
      <c r="AI511" s="71"/>
    </row>
    <row r="512" spans="1:35" ht="30" hidden="1" customHeight="1" x14ac:dyDescent="0.2">
      <c r="A512" s="71"/>
      <c r="B512" s="314" t="str">
        <f>IF(S513=" "," ",IF(S513&gt;=$H$6,"CUMPLE CON LA EXPERIENCIA REQUERIDA","NO CUMPLE CON LA EXPERIENCIA REQUERIDA"))</f>
        <v>NO CUMPLE CON LA EXPERIENCIA REQUERIDA</v>
      </c>
      <c r="C512" s="315"/>
      <c r="D512" s="315"/>
      <c r="E512" s="315"/>
      <c r="F512" s="315"/>
      <c r="G512" s="315"/>
      <c r="H512" s="315"/>
      <c r="I512" s="315"/>
      <c r="J512" s="315"/>
      <c r="K512" s="315"/>
      <c r="L512" s="315"/>
      <c r="M512" s="315"/>
      <c r="N512" s="315"/>
      <c r="O512" s="316"/>
      <c r="P512" s="309" t="s">
        <v>155</v>
      </c>
      <c r="Q512" s="291"/>
      <c r="R512" s="103"/>
      <c r="S512" s="104">
        <f>IF(T497="SI",SUM(S497:S511),0)</f>
        <v>0</v>
      </c>
      <c r="T512" s="308" t="str">
        <f>IF(S513=" "," ",IF(S513&gt;=$H$6,"CUMPLE","NO CUMPLE"))</f>
        <v>NO CUMPLE</v>
      </c>
      <c r="U512" s="71"/>
      <c r="V512" s="71"/>
      <c r="W512" s="71"/>
      <c r="X512" s="71"/>
      <c r="Y512" s="71"/>
      <c r="Z512" s="71"/>
      <c r="AA512" s="71"/>
      <c r="AB512" s="71"/>
      <c r="AC512" s="71"/>
      <c r="AD512" s="71"/>
      <c r="AE512" s="71"/>
      <c r="AF512" s="71"/>
      <c r="AG512" s="71"/>
      <c r="AH512" s="71"/>
      <c r="AI512" s="71"/>
    </row>
    <row r="513" spans="1:35" ht="30" hidden="1" customHeight="1" x14ac:dyDescent="0.2">
      <c r="A513" s="71"/>
      <c r="B513" s="317"/>
      <c r="C513" s="318"/>
      <c r="D513" s="318"/>
      <c r="E513" s="318"/>
      <c r="F513" s="318"/>
      <c r="G513" s="318"/>
      <c r="H513" s="318"/>
      <c r="I513" s="318"/>
      <c r="J513" s="318"/>
      <c r="K513" s="318"/>
      <c r="L513" s="318"/>
      <c r="M513" s="318"/>
      <c r="N513" s="318"/>
      <c r="O513" s="319"/>
      <c r="P513" s="309" t="s">
        <v>156</v>
      </c>
      <c r="Q513" s="291"/>
      <c r="R513" s="103"/>
      <c r="S513" s="105">
        <f>IFERROR((S512/$P$6)," ")</f>
        <v>0</v>
      </c>
      <c r="T513" s="286"/>
      <c r="U513" s="71"/>
      <c r="V513" s="71"/>
      <c r="W513" s="71"/>
      <c r="X513" s="71"/>
      <c r="Y513" s="71"/>
      <c r="Z513" s="71"/>
      <c r="AA513" s="71"/>
      <c r="AB513" s="71"/>
      <c r="AC513" s="71"/>
      <c r="AD513" s="71"/>
      <c r="AE513" s="71"/>
      <c r="AF513" s="71"/>
      <c r="AG513" s="71"/>
      <c r="AH513" s="71"/>
      <c r="AI513" s="71"/>
    </row>
    <row r="514" spans="1:35" ht="30" hidden="1" customHeight="1" x14ac:dyDescent="0.2">
      <c r="A514" s="71"/>
      <c r="B514" s="71"/>
      <c r="C514" s="71"/>
      <c r="D514" s="71"/>
      <c r="E514" s="83"/>
      <c r="F514" s="84"/>
      <c r="G514" s="84"/>
      <c r="H514" s="71"/>
      <c r="I514" s="71"/>
      <c r="J514" s="71"/>
      <c r="K514" s="71"/>
      <c r="L514" s="71"/>
      <c r="M514" s="71"/>
      <c r="N514" s="71"/>
      <c r="O514" s="71"/>
      <c r="P514" s="71"/>
      <c r="Q514" s="71"/>
      <c r="R514" s="71"/>
      <c r="S514" s="71"/>
      <c r="T514" s="71"/>
      <c r="U514" s="71"/>
      <c r="V514" s="71"/>
      <c r="W514" s="71"/>
      <c r="X514" s="71"/>
      <c r="Y514" s="71"/>
      <c r="Z514" s="71"/>
      <c r="AA514" s="71"/>
      <c r="AB514" s="71"/>
      <c r="AC514" s="71"/>
      <c r="AD514" s="71"/>
      <c r="AE514" s="71"/>
      <c r="AF514" s="71"/>
      <c r="AG514" s="71"/>
      <c r="AH514" s="71"/>
      <c r="AI514" s="71"/>
    </row>
    <row r="515" spans="1:35" ht="30" hidden="1" customHeight="1" x14ac:dyDescent="0.2">
      <c r="A515" s="71"/>
      <c r="B515" s="71"/>
      <c r="C515" s="71"/>
      <c r="D515" s="71"/>
      <c r="E515" s="83"/>
      <c r="F515" s="84"/>
      <c r="G515" s="84"/>
      <c r="H515" s="71"/>
      <c r="I515" s="71"/>
      <c r="J515" s="71"/>
      <c r="K515" s="71"/>
      <c r="L515" s="71"/>
      <c r="M515" s="71"/>
      <c r="N515" s="71"/>
      <c r="O515" s="71"/>
      <c r="P515" s="71"/>
      <c r="Q515" s="71"/>
      <c r="R515" s="71"/>
      <c r="S515" s="71"/>
      <c r="T515" s="71"/>
      <c r="U515" s="71"/>
      <c r="V515" s="71"/>
      <c r="W515" s="71"/>
      <c r="X515" s="71"/>
      <c r="Y515" s="71"/>
      <c r="Z515" s="71"/>
      <c r="AA515" s="71"/>
      <c r="AB515" s="71"/>
      <c r="AC515" s="71"/>
      <c r="AD515" s="71"/>
      <c r="AE515" s="71"/>
      <c r="AF515" s="71"/>
      <c r="AG515" s="71"/>
      <c r="AH515" s="71"/>
      <c r="AI515" s="71"/>
    </row>
    <row r="516" spans="1:35" ht="30" hidden="1" customHeight="1" x14ac:dyDescent="0.2">
      <c r="A516" s="71"/>
      <c r="B516" s="85">
        <v>24</v>
      </c>
      <c r="C516" s="310" t="s">
        <v>157</v>
      </c>
      <c r="D516" s="290"/>
      <c r="E516" s="291"/>
      <c r="F516" s="311" t="str">
        <f>IFERROR(VLOOKUP(B516,LISTA_OFERENTES,2,FALSE)," ")</f>
        <v>O9</v>
      </c>
      <c r="G516" s="290"/>
      <c r="H516" s="290"/>
      <c r="I516" s="290"/>
      <c r="J516" s="290"/>
      <c r="K516" s="290"/>
      <c r="L516" s="290"/>
      <c r="M516" s="290"/>
      <c r="N516" s="290"/>
      <c r="O516" s="291"/>
      <c r="P516" s="312" t="s">
        <v>135</v>
      </c>
      <c r="Q516" s="290"/>
      <c r="R516" s="291"/>
      <c r="S516" s="86">
        <f>5-(INT(COUNTBLANK(C519:C533))-10)</f>
        <v>0</v>
      </c>
      <c r="T516" s="87"/>
      <c r="U516" s="71"/>
      <c r="V516" s="71"/>
      <c r="W516" s="71"/>
      <c r="X516" s="71"/>
      <c r="Y516" s="71"/>
      <c r="Z516" s="71"/>
      <c r="AA516" s="71"/>
      <c r="AB516" s="71"/>
      <c r="AC516" s="71"/>
      <c r="AD516" s="71"/>
      <c r="AE516" s="71"/>
      <c r="AF516" s="71"/>
      <c r="AG516" s="71"/>
      <c r="AH516" s="71"/>
      <c r="AI516" s="71"/>
    </row>
    <row r="517" spans="1:35" ht="30" hidden="1" customHeight="1" x14ac:dyDescent="0.25">
      <c r="A517" s="71"/>
      <c r="B517" s="313" t="s">
        <v>136</v>
      </c>
      <c r="C517" s="288" t="s">
        <v>137</v>
      </c>
      <c r="D517" s="288" t="s">
        <v>138</v>
      </c>
      <c r="E517" s="288" t="s">
        <v>139</v>
      </c>
      <c r="F517" s="288" t="s">
        <v>140</v>
      </c>
      <c r="G517" s="288" t="s">
        <v>141</v>
      </c>
      <c r="H517" s="288" t="s">
        <v>142</v>
      </c>
      <c r="I517" s="288" t="s">
        <v>143</v>
      </c>
      <c r="J517" s="289" t="s">
        <v>144</v>
      </c>
      <c r="K517" s="290"/>
      <c r="L517" s="290"/>
      <c r="M517" s="291"/>
      <c r="N517" s="288" t="s">
        <v>145</v>
      </c>
      <c r="O517" s="288" t="s">
        <v>146</v>
      </c>
      <c r="P517" s="106" t="s">
        <v>147</v>
      </c>
      <c r="Q517" s="106"/>
      <c r="R517" s="288" t="s">
        <v>148</v>
      </c>
      <c r="S517" s="288" t="s">
        <v>149</v>
      </c>
      <c r="T517" s="288" t="str">
        <f>T209</f>
        <v>CUMPLE CON EL REQUERIMIENTO OBLIGATORIO DE MÍNIMO UNO (1) DE LOS CINCO CONTRATOS SEA DE MANTENIMIENTO Y ESTE CLASIFICADO
EN EL CÓDIGO 721033</v>
      </c>
      <c r="U517" s="71"/>
      <c r="V517" s="71"/>
      <c r="W517" s="71"/>
      <c r="X517" s="71"/>
      <c r="Y517" s="71"/>
      <c r="Z517" s="71"/>
      <c r="AA517" s="71"/>
      <c r="AB517" s="71"/>
      <c r="AC517" s="71"/>
      <c r="AD517" s="71"/>
      <c r="AE517" s="71"/>
      <c r="AF517" s="71"/>
      <c r="AG517" s="71"/>
      <c r="AH517" s="71"/>
      <c r="AI517" s="71"/>
    </row>
    <row r="518" spans="1:35" ht="30" hidden="1" customHeight="1" x14ac:dyDescent="0.2">
      <c r="A518" s="71"/>
      <c r="B518" s="286"/>
      <c r="C518" s="286"/>
      <c r="D518" s="286"/>
      <c r="E518" s="286"/>
      <c r="F518" s="286"/>
      <c r="G518" s="286"/>
      <c r="H518" s="286"/>
      <c r="I518" s="286"/>
      <c r="J518" s="292" t="s">
        <v>158</v>
      </c>
      <c r="K518" s="290"/>
      <c r="L518" s="290"/>
      <c r="M518" s="291"/>
      <c r="N518" s="286"/>
      <c r="O518" s="286"/>
      <c r="P518" s="91" t="s">
        <v>37</v>
      </c>
      <c r="Q518" s="91" t="s">
        <v>152</v>
      </c>
      <c r="R518" s="286"/>
      <c r="S518" s="286"/>
      <c r="T518" s="286"/>
      <c r="U518" s="71"/>
      <c r="V518" s="71"/>
      <c r="W518" s="71"/>
      <c r="X518" s="71"/>
      <c r="Y518" s="71"/>
      <c r="Z518" s="71"/>
      <c r="AA518" s="71"/>
      <c r="AB518" s="71"/>
      <c r="AC518" s="71"/>
      <c r="AD518" s="71"/>
      <c r="AE518" s="71"/>
      <c r="AF518" s="71"/>
      <c r="AG518" s="71"/>
      <c r="AH518" s="71"/>
      <c r="AI518" s="71"/>
    </row>
    <row r="519" spans="1:35" ht="30" hidden="1" customHeight="1" x14ac:dyDescent="0.2">
      <c r="A519" s="71"/>
      <c r="B519" s="297">
        <v>1</v>
      </c>
      <c r="C519" s="287"/>
      <c r="D519" s="287"/>
      <c r="E519" s="287"/>
      <c r="F519" s="287"/>
      <c r="G519" s="303"/>
      <c r="H519" s="300"/>
      <c r="I519" s="302"/>
      <c r="J519" s="99"/>
      <c r="K519" s="3">
        <v>721015</v>
      </c>
      <c r="L519" s="99"/>
      <c r="M519" s="3">
        <v>721214</v>
      </c>
      <c r="N519" s="293"/>
      <c r="O519" s="293"/>
      <c r="P519" s="287"/>
      <c r="Q519" s="295"/>
      <c r="R519" s="295"/>
      <c r="S519" s="304">
        <f>IF(COUNTIF(J519:M521,"CUMPLE")&gt;=1,(G519*I519),0)* (IF(N519="PRESENTÓ CERTIFICADO",1,0))* (IF(O519="ACORDE A ITEM 5.2.1 (T.R.)",1,0) )* ( IF(OR(Q519="SIN OBSERVACIÓN", Q519="REQUERIMIENTOS SUBSANADOS"),1,0)) *(IF(OR(R519="NINGUNO", R519="CUMPLEN CON LO SOLICITADO"),1,0))</f>
        <v>0</v>
      </c>
      <c r="T519" s="305"/>
      <c r="U519" s="71"/>
      <c r="V519" s="71"/>
      <c r="W519" s="71"/>
      <c r="X519" s="71"/>
      <c r="Y519" s="71"/>
      <c r="Z519" s="71"/>
      <c r="AA519" s="71"/>
      <c r="AB519" s="71"/>
      <c r="AC519" s="71"/>
      <c r="AD519" s="71"/>
      <c r="AE519" s="71"/>
      <c r="AF519" s="71"/>
      <c r="AG519" s="71"/>
      <c r="AH519" s="71"/>
      <c r="AI519" s="71"/>
    </row>
    <row r="520" spans="1:35" ht="30" hidden="1" customHeight="1" x14ac:dyDescent="0.2">
      <c r="A520" s="71"/>
      <c r="B520" s="285"/>
      <c r="C520" s="285"/>
      <c r="D520" s="285"/>
      <c r="E520" s="285"/>
      <c r="F520" s="285"/>
      <c r="G520" s="285"/>
      <c r="H520" s="285"/>
      <c r="I520" s="285"/>
      <c r="J520" s="99"/>
      <c r="K520" s="3">
        <v>721029</v>
      </c>
      <c r="L520" s="99"/>
      <c r="M520" s="3">
        <v>261216</v>
      </c>
      <c r="N520" s="285"/>
      <c r="O520" s="285"/>
      <c r="P520" s="285"/>
      <c r="Q520" s="285"/>
      <c r="R520" s="285"/>
      <c r="S520" s="285"/>
      <c r="T520" s="285"/>
      <c r="U520" s="71"/>
      <c r="V520" s="71"/>
      <c r="W520" s="71"/>
      <c r="X520" s="71"/>
      <c r="Y520" s="71"/>
      <c r="Z520" s="71"/>
      <c r="AA520" s="71"/>
      <c r="AB520" s="71"/>
      <c r="AC520" s="71"/>
      <c r="AD520" s="71"/>
      <c r="AE520" s="71"/>
      <c r="AF520" s="71"/>
      <c r="AG520" s="71"/>
      <c r="AH520" s="71"/>
      <c r="AI520" s="71"/>
    </row>
    <row r="521" spans="1:35" ht="30" hidden="1" customHeight="1" x14ac:dyDescent="0.2">
      <c r="A521" s="71"/>
      <c r="B521" s="286"/>
      <c r="C521" s="286"/>
      <c r="D521" s="286"/>
      <c r="E521" s="286"/>
      <c r="F521" s="286"/>
      <c r="G521" s="286"/>
      <c r="H521" s="286"/>
      <c r="I521" s="286"/>
      <c r="J521" s="99"/>
      <c r="K521" s="3">
        <v>721033</v>
      </c>
      <c r="L521" s="99"/>
      <c r="M521" s="3"/>
      <c r="N521" s="286"/>
      <c r="O521" s="286"/>
      <c r="P521" s="286"/>
      <c r="Q521" s="286"/>
      <c r="R521" s="286"/>
      <c r="S521" s="286"/>
      <c r="T521" s="285"/>
      <c r="U521" s="71"/>
      <c r="V521" s="71"/>
      <c r="W521" s="71"/>
      <c r="X521" s="71"/>
      <c r="Y521" s="71"/>
      <c r="Z521" s="71"/>
      <c r="AA521" s="71"/>
      <c r="AB521" s="71"/>
      <c r="AC521" s="71"/>
      <c r="AD521" s="71"/>
      <c r="AE521" s="71"/>
      <c r="AF521" s="71"/>
      <c r="AG521" s="71"/>
      <c r="AH521" s="71"/>
      <c r="AI521" s="71"/>
    </row>
    <row r="522" spans="1:35" ht="30" hidden="1" customHeight="1" x14ac:dyDescent="0.2">
      <c r="A522" s="71"/>
      <c r="B522" s="297">
        <v>2</v>
      </c>
      <c r="C522" s="298"/>
      <c r="D522" s="298"/>
      <c r="E522" s="298"/>
      <c r="F522" s="298"/>
      <c r="G522" s="299"/>
      <c r="H522" s="300"/>
      <c r="I522" s="296"/>
      <c r="J522" s="99"/>
      <c r="K522" s="3">
        <f t="shared" ref="K522:K524" si="30">K519</f>
        <v>721015</v>
      </c>
      <c r="L522" s="99"/>
      <c r="M522" s="3">
        <f t="shared" ref="M522:M523" si="31">M519</f>
        <v>721214</v>
      </c>
      <c r="N522" s="293"/>
      <c r="O522" s="293"/>
      <c r="P522" s="294"/>
      <c r="Q522" s="301"/>
      <c r="R522" s="301"/>
      <c r="S522" s="304">
        <f>IF(COUNTIF(J522:M524,"CUMPLE")&gt;=1,(G522*I522),0)* (IF(N522="PRESENTÓ CERTIFICADO",1,0))* (IF(O522="ACORDE A ITEM 5.2.1 (T.R.)",1,0) )* ( IF(OR(Q522="SIN OBSERVACIÓN", Q522="REQUERIMIENTOS SUBSANADOS"),1,0)) *(IF(OR(R522="NINGUNO", R522="CUMPLEN CON LO SOLICITADO"),1,0))</f>
        <v>0</v>
      </c>
      <c r="T522" s="285"/>
      <c r="U522" s="71"/>
      <c r="V522" s="71"/>
      <c r="W522" s="71"/>
      <c r="X522" s="71"/>
      <c r="Y522" s="71"/>
      <c r="Z522" s="71"/>
      <c r="AA522" s="71"/>
      <c r="AB522" s="71"/>
      <c r="AC522" s="71"/>
      <c r="AD522" s="71"/>
      <c r="AE522" s="71"/>
      <c r="AF522" s="71"/>
      <c r="AG522" s="71"/>
      <c r="AH522" s="71"/>
      <c r="AI522" s="71"/>
    </row>
    <row r="523" spans="1:35" ht="30" hidden="1" customHeight="1" x14ac:dyDescent="0.2">
      <c r="A523" s="71"/>
      <c r="B523" s="285"/>
      <c r="C523" s="285"/>
      <c r="D523" s="285"/>
      <c r="E523" s="285"/>
      <c r="F523" s="285"/>
      <c r="G523" s="285"/>
      <c r="H523" s="285"/>
      <c r="I523" s="285"/>
      <c r="J523" s="99"/>
      <c r="K523" s="3">
        <f t="shared" si="30"/>
        <v>721029</v>
      </c>
      <c r="L523" s="99"/>
      <c r="M523" s="3">
        <f t="shared" si="31"/>
        <v>261216</v>
      </c>
      <c r="N523" s="285"/>
      <c r="O523" s="285"/>
      <c r="P523" s="285"/>
      <c r="Q523" s="285"/>
      <c r="R523" s="285"/>
      <c r="S523" s="285"/>
      <c r="T523" s="285"/>
      <c r="U523" s="71"/>
      <c r="V523" s="71"/>
      <c r="W523" s="71"/>
      <c r="X523" s="71"/>
      <c r="Y523" s="71"/>
      <c r="Z523" s="71"/>
      <c r="AA523" s="71"/>
      <c r="AB523" s="71"/>
      <c r="AC523" s="71"/>
      <c r="AD523" s="71"/>
      <c r="AE523" s="71"/>
      <c r="AF523" s="71"/>
      <c r="AG523" s="71"/>
      <c r="AH523" s="71"/>
      <c r="AI523" s="71"/>
    </row>
    <row r="524" spans="1:35" ht="30" hidden="1" customHeight="1" x14ac:dyDescent="0.2">
      <c r="A524" s="71"/>
      <c r="B524" s="286"/>
      <c r="C524" s="286"/>
      <c r="D524" s="286"/>
      <c r="E524" s="286"/>
      <c r="F524" s="286"/>
      <c r="G524" s="286"/>
      <c r="H524" s="286"/>
      <c r="I524" s="286"/>
      <c r="J524" s="99"/>
      <c r="K524" s="3">
        <f t="shared" si="30"/>
        <v>721033</v>
      </c>
      <c r="L524" s="99"/>
      <c r="M524" s="3"/>
      <c r="N524" s="286"/>
      <c r="O524" s="286"/>
      <c r="P524" s="286"/>
      <c r="Q524" s="286"/>
      <c r="R524" s="286"/>
      <c r="S524" s="286"/>
      <c r="T524" s="285"/>
      <c r="U524" s="71"/>
      <c r="V524" s="71"/>
      <c r="W524" s="71"/>
      <c r="X524" s="71"/>
      <c r="Y524" s="71"/>
      <c r="Z524" s="71"/>
      <c r="AA524" s="71"/>
      <c r="AB524" s="71"/>
      <c r="AC524" s="71"/>
      <c r="AD524" s="71"/>
      <c r="AE524" s="71"/>
      <c r="AF524" s="71"/>
      <c r="AG524" s="71"/>
      <c r="AH524" s="71"/>
      <c r="AI524" s="71"/>
    </row>
    <row r="525" spans="1:35" ht="30" hidden="1" customHeight="1" x14ac:dyDescent="0.2">
      <c r="A525" s="71"/>
      <c r="B525" s="297">
        <v>3</v>
      </c>
      <c r="C525" s="287"/>
      <c r="D525" s="287"/>
      <c r="E525" s="287"/>
      <c r="F525" s="287"/>
      <c r="G525" s="303"/>
      <c r="H525" s="300"/>
      <c r="I525" s="302"/>
      <c r="J525" s="99"/>
      <c r="K525" s="3">
        <f t="shared" ref="K525:K527" si="32">K519</f>
        <v>721015</v>
      </c>
      <c r="L525" s="99"/>
      <c r="M525" s="3">
        <f t="shared" ref="M525:M526" si="33">M519</f>
        <v>721214</v>
      </c>
      <c r="N525" s="293"/>
      <c r="O525" s="293"/>
      <c r="P525" s="287"/>
      <c r="Q525" s="295"/>
      <c r="R525" s="295"/>
      <c r="S525" s="304">
        <f>IF(COUNTIF(J525:M527,"CUMPLE")&gt;=1,(G525*I525),0)* (IF(N525="PRESENTÓ CERTIFICADO",1,0))* (IF(O525="ACORDE A ITEM 5.2.1 (T.R.)",1,0) )* ( IF(OR(Q525="SIN OBSERVACIÓN", Q525="REQUERIMIENTOS SUBSANADOS"),1,0)) *(IF(OR(R525="NINGUNO", R525="CUMPLEN CON LO SOLICITADO"),1,0))</f>
        <v>0</v>
      </c>
      <c r="T525" s="285"/>
      <c r="U525" s="71"/>
      <c r="V525" s="71"/>
      <c r="W525" s="71"/>
      <c r="X525" s="71"/>
      <c r="Y525" s="71"/>
      <c r="Z525" s="71"/>
      <c r="AA525" s="71"/>
      <c r="AB525" s="71"/>
      <c r="AC525" s="71"/>
      <c r="AD525" s="71"/>
      <c r="AE525" s="71"/>
      <c r="AF525" s="71"/>
      <c r="AG525" s="71"/>
      <c r="AH525" s="71"/>
      <c r="AI525" s="71"/>
    </row>
    <row r="526" spans="1:35" ht="30" hidden="1" customHeight="1" x14ac:dyDescent="0.2">
      <c r="A526" s="71"/>
      <c r="B526" s="285"/>
      <c r="C526" s="285"/>
      <c r="D526" s="285"/>
      <c r="E526" s="285"/>
      <c r="F526" s="285"/>
      <c r="G526" s="285"/>
      <c r="H526" s="285"/>
      <c r="I526" s="285"/>
      <c r="J526" s="99"/>
      <c r="K526" s="3">
        <f t="shared" si="32"/>
        <v>721029</v>
      </c>
      <c r="L526" s="99"/>
      <c r="M526" s="3">
        <f t="shared" si="33"/>
        <v>261216</v>
      </c>
      <c r="N526" s="285"/>
      <c r="O526" s="285"/>
      <c r="P526" s="285"/>
      <c r="Q526" s="285"/>
      <c r="R526" s="285"/>
      <c r="S526" s="285"/>
      <c r="T526" s="285"/>
      <c r="U526" s="71"/>
      <c r="V526" s="71"/>
      <c r="W526" s="71"/>
      <c r="X526" s="71"/>
      <c r="Y526" s="71"/>
      <c r="Z526" s="71"/>
      <c r="AA526" s="71"/>
      <c r="AB526" s="71"/>
      <c r="AC526" s="71"/>
      <c r="AD526" s="71"/>
      <c r="AE526" s="71"/>
      <c r="AF526" s="71"/>
      <c r="AG526" s="71"/>
      <c r="AH526" s="71"/>
      <c r="AI526" s="71"/>
    </row>
    <row r="527" spans="1:35" ht="30" hidden="1" customHeight="1" x14ac:dyDescent="0.2">
      <c r="A527" s="71"/>
      <c r="B527" s="286"/>
      <c r="C527" s="286"/>
      <c r="D527" s="286"/>
      <c r="E527" s="286"/>
      <c r="F527" s="286"/>
      <c r="G527" s="286"/>
      <c r="H527" s="286"/>
      <c r="I527" s="286"/>
      <c r="J527" s="99"/>
      <c r="K527" s="3">
        <f t="shared" si="32"/>
        <v>721033</v>
      </c>
      <c r="L527" s="99"/>
      <c r="M527" s="3"/>
      <c r="N527" s="286"/>
      <c r="O527" s="286"/>
      <c r="P527" s="286"/>
      <c r="Q527" s="286"/>
      <c r="R527" s="286"/>
      <c r="S527" s="286"/>
      <c r="T527" s="285"/>
      <c r="U527" s="71"/>
      <c r="V527" s="71"/>
      <c r="W527" s="71"/>
      <c r="X527" s="71"/>
      <c r="Y527" s="71"/>
      <c r="Z527" s="71"/>
      <c r="AA527" s="71"/>
      <c r="AB527" s="71"/>
      <c r="AC527" s="71"/>
      <c r="AD527" s="71"/>
      <c r="AE527" s="71"/>
      <c r="AF527" s="71"/>
      <c r="AG527" s="71"/>
      <c r="AH527" s="71"/>
      <c r="AI527" s="71"/>
    </row>
    <row r="528" spans="1:35" ht="30" hidden="1" customHeight="1" x14ac:dyDescent="0.2">
      <c r="A528" s="71"/>
      <c r="B528" s="297">
        <v>4</v>
      </c>
      <c r="C528" s="298"/>
      <c r="D528" s="298"/>
      <c r="E528" s="298"/>
      <c r="F528" s="298"/>
      <c r="G528" s="299"/>
      <c r="H528" s="300"/>
      <c r="I528" s="296"/>
      <c r="J528" s="99"/>
      <c r="K528" s="3">
        <f t="shared" ref="K528:K530" si="34">K519</f>
        <v>721015</v>
      </c>
      <c r="L528" s="99"/>
      <c r="M528" s="3">
        <f t="shared" ref="M528:M529" si="35">M519</f>
        <v>721214</v>
      </c>
      <c r="N528" s="293"/>
      <c r="O528" s="293"/>
      <c r="P528" s="294"/>
      <c r="Q528" s="301"/>
      <c r="R528" s="301"/>
      <c r="S528" s="304">
        <f>IF(COUNTIF(J528:M530,"CUMPLE")&gt;=1,(G528*I528),0)* (IF(N528="PRESENTÓ CERTIFICADO",1,0))* (IF(O528="ACORDE A ITEM 5.2.1 (T.R.)",1,0) )* ( IF(OR(Q528="SIN OBSERVACIÓN", Q528="REQUERIMIENTOS SUBSANADOS"),1,0)) *(IF(OR(R528="NINGUNO", R528="CUMPLEN CON LO SOLICITADO"),1,0))</f>
        <v>0</v>
      </c>
      <c r="T528" s="285"/>
      <c r="U528" s="71"/>
      <c r="V528" s="71"/>
      <c r="W528" s="71"/>
      <c r="X528" s="71"/>
      <c r="Y528" s="71"/>
      <c r="Z528" s="71"/>
      <c r="AA528" s="71"/>
      <c r="AB528" s="71"/>
      <c r="AC528" s="71"/>
      <c r="AD528" s="71"/>
      <c r="AE528" s="71"/>
      <c r="AF528" s="71"/>
      <c r="AG528" s="71"/>
      <c r="AH528" s="71"/>
      <c r="AI528" s="71"/>
    </row>
    <row r="529" spans="1:35" ht="30" hidden="1" customHeight="1" x14ac:dyDescent="0.2">
      <c r="A529" s="71"/>
      <c r="B529" s="285"/>
      <c r="C529" s="285"/>
      <c r="D529" s="285"/>
      <c r="E529" s="285"/>
      <c r="F529" s="285"/>
      <c r="G529" s="285"/>
      <c r="H529" s="285"/>
      <c r="I529" s="285"/>
      <c r="J529" s="99"/>
      <c r="K529" s="3">
        <f t="shared" si="34"/>
        <v>721029</v>
      </c>
      <c r="L529" s="99"/>
      <c r="M529" s="3">
        <f t="shared" si="35"/>
        <v>261216</v>
      </c>
      <c r="N529" s="285"/>
      <c r="O529" s="285"/>
      <c r="P529" s="285"/>
      <c r="Q529" s="285"/>
      <c r="R529" s="285"/>
      <c r="S529" s="285"/>
      <c r="T529" s="285"/>
      <c r="U529" s="71"/>
      <c r="V529" s="71"/>
      <c r="W529" s="71"/>
      <c r="X529" s="71"/>
      <c r="Y529" s="71"/>
      <c r="Z529" s="71"/>
      <c r="AA529" s="71"/>
      <c r="AB529" s="71"/>
      <c r="AC529" s="71"/>
      <c r="AD529" s="71"/>
      <c r="AE529" s="71"/>
      <c r="AF529" s="71"/>
      <c r="AG529" s="71"/>
      <c r="AH529" s="71"/>
      <c r="AI529" s="71"/>
    </row>
    <row r="530" spans="1:35" ht="30" hidden="1" customHeight="1" x14ac:dyDescent="0.2">
      <c r="A530" s="71"/>
      <c r="B530" s="286"/>
      <c r="C530" s="286"/>
      <c r="D530" s="286"/>
      <c r="E530" s="286"/>
      <c r="F530" s="286"/>
      <c r="G530" s="286"/>
      <c r="H530" s="286"/>
      <c r="I530" s="286"/>
      <c r="J530" s="99"/>
      <c r="K530" s="3">
        <f t="shared" si="34"/>
        <v>721033</v>
      </c>
      <c r="L530" s="99"/>
      <c r="M530" s="3"/>
      <c r="N530" s="286"/>
      <c r="O530" s="286"/>
      <c r="P530" s="286"/>
      <c r="Q530" s="286"/>
      <c r="R530" s="286"/>
      <c r="S530" s="286"/>
      <c r="T530" s="285"/>
      <c r="U530" s="71"/>
      <c r="V530" s="71"/>
      <c r="W530" s="71"/>
      <c r="X530" s="71"/>
      <c r="Y530" s="71"/>
      <c r="Z530" s="71"/>
      <c r="AA530" s="71"/>
      <c r="AB530" s="71"/>
      <c r="AC530" s="71"/>
      <c r="AD530" s="71"/>
      <c r="AE530" s="71"/>
      <c r="AF530" s="71"/>
      <c r="AG530" s="71"/>
      <c r="AH530" s="71"/>
      <c r="AI530" s="71"/>
    </row>
    <row r="531" spans="1:35" ht="30" hidden="1" customHeight="1" x14ac:dyDescent="0.2">
      <c r="A531" s="71"/>
      <c r="B531" s="297">
        <v>5</v>
      </c>
      <c r="C531" s="287"/>
      <c r="D531" s="287"/>
      <c r="E531" s="287"/>
      <c r="F531" s="287"/>
      <c r="G531" s="303"/>
      <c r="H531" s="300"/>
      <c r="I531" s="302"/>
      <c r="J531" s="99"/>
      <c r="K531" s="3">
        <f t="shared" ref="K531:K533" si="36">K519</f>
        <v>721015</v>
      </c>
      <c r="L531" s="99"/>
      <c r="M531" s="3">
        <f t="shared" ref="M531:M532" si="37">M519</f>
        <v>721214</v>
      </c>
      <c r="N531" s="293"/>
      <c r="O531" s="293"/>
      <c r="P531" s="287"/>
      <c r="Q531" s="295"/>
      <c r="R531" s="295"/>
      <c r="S531" s="304">
        <f>IF(COUNTIF(J531:M533,"CUMPLE")&gt;=1,(G531*I531),0)* (IF(N531="PRESENTÓ CERTIFICADO",1,0))* (IF(O531="ACORDE A ITEM 5.2.1 (T.R.)",1,0) )* ( IF(OR(Q531="SIN OBSERVACIÓN", Q531="REQUERIMIENTOS SUBSANADOS"),1,0)) *(IF(OR(R531="NINGUNO", R531="CUMPLEN CON LO SOLICITADO"),1,0))</f>
        <v>0</v>
      </c>
      <c r="T531" s="285"/>
      <c r="U531" s="71"/>
      <c r="V531" s="71"/>
      <c r="W531" s="71"/>
      <c r="X531" s="71"/>
      <c r="Y531" s="71"/>
      <c r="Z531" s="71"/>
      <c r="AA531" s="71"/>
      <c r="AB531" s="71"/>
      <c r="AC531" s="71"/>
      <c r="AD531" s="71"/>
      <c r="AE531" s="71"/>
      <c r="AF531" s="71"/>
      <c r="AG531" s="71"/>
      <c r="AH531" s="71"/>
      <c r="AI531" s="71"/>
    </row>
    <row r="532" spans="1:35" ht="30" hidden="1" customHeight="1" x14ac:dyDescent="0.2">
      <c r="A532" s="71"/>
      <c r="B532" s="285"/>
      <c r="C532" s="285"/>
      <c r="D532" s="285"/>
      <c r="E532" s="285"/>
      <c r="F532" s="285"/>
      <c r="G532" s="285"/>
      <c r="H532" s="285"/>
      <c r="I532" s="285"/>
      <c r="J532" s="99"/>
      <c r="K532" s="3">
        <f t="shared" si="36"/>
        <v>721029</v>
      </c>
      <c r="L532" s="99"/>
      <c r="M532" s="3">
        <f t="shared" si="37"/>
        <v>261216</v>
      </c>
      <c r="N532" s="285"/>
      <c r="O532" s="285"/>
      <c r="P532" s="285"/>
      <c r="Q532" s="285"/>
      <c r="R532" s="285"/>
      <c r="S532" s="285"/>
      <c r="T532" s="285"/>
      <c r="U532" s="71"/>
      <c r="V532" s="71"/>
      <c r="W532" s="71"/>
      <c r="X532" s="71"/>
      <c r="Y532" s="71"/>
      <c r="Z532" s="71"/>
      <c r="AA532" s="71"/>
      <c r="AB532" s="71"/>
      <c r="AC532" s="71"/>
      <c r="AD532" s="71"/>
      <c r="AE532" s="71"/>
      <c r="AF532" s="71"/>
      <c r="AG532" s="71"/>
      <c r="AH532" s="71"/>
      <c r="AI532" s="71"/>
    </row>
    <row r="533" spans="1:35" ht="30" hidden="1" customHeight="1" x14ac:dyDescent="0.2">
      <c r="A533" s="71"/>
      <c r="B533" s="286"/>
      <c r="C533" s="286"/>
      <c r="D533" s="286"/>
      <c r="E533" s="286"/>
      <c r="F533" s="286"/>
      <c r="G533" s="286"/>
      <c r="H533" s="286"/>
      <c r="I533" s="286"/>
      <c r="J533" s="99"/>
      <c r="K533" s="3">
        <f t="shared" si="36"/>
        <v>721033</v>
      </c>
      <c r="L533" s="99"/>
      <c r="M533" s="3"/>
      <c r="N533" s="286"/>
      <c r="O533" s="286"/>
      <c r="P533" s="286"/>
      <c r="Q533" s="286"/>
      <c r="R533" s="286"/>
      <c r="S533" s="286"/>
      <c r="T533" s="286"/>
      <c r="U533" s="71"/>
      <c r="V533" s="71"/>
      <c r="W533" s="71"/>
      <c r="X533" s="71"/>
      <c r="Y533" s="71"/>
      <c r="Z533" s="71"/>
      <c r="AA533" s="71"/>
      <c r="AB533" s="71"/>
      <c r="AC533" s="71"/>
      <c r="AD533" s="71"/>
      <c r="AE533" s="71"/>
      <c r="AF533" s="71"/>
      <c r="AG533" s="71"/>
      <c r="AH533" s="71"/>
      <c r="AI533" s="71"/>
    </row>
    <row r="534" spans="1:35" ht="30" hidden="1" customHeight="1" x14ac:dyDescent="0.2">
      <c r="A534" s="71"/>
      <c r="B534" s="314" t="str">
        <f>IF(S535=" "," ",IF(S535&gt;=$H$6,"CUMPLE CON LA EXPERIENCIA REQUERIDA","NO CUMPLE CON LA EXPERIENCIA REQUERIDA"))</f>
        <v>NO CUMPLE CON LA EXPERIENCIA REQUERIDA</v>
      </c>
      <c r="C534" s="315"/>
      <c r="D534" s="315"/>
      <c r="E534" s="315"/>
      <c r="F534" s="315"/>
      <c r="G534" s="315"/>
      <c r="H534" s="315"/>
      <c r="I534" s="315"/>
      <c r="J534" s="315"/>
      <c r="K534" s="315"/>
      <c r="L534" s="315"/>
      <c r="M534" s="315"/>
      <c r="N534" s="315"/>
      <c r="O534" s="316"/>
      <c r="P534" s="309" t="s">
        <v>155</v>
      </c>
      <c r="Q534" s="291"/>
      <c r="R534" s="103"/>
      <c r="S534" s="104">
        <f>IF(T519="SI",SUM(S519:S533),0)</f>
        <v>0</v>
      </c>
      <c r="T534" s="308" t="str">
        <f>IF(S535=" "," ",IF(S535&gt;=$H$6,"CUMPLE","NO CUMPLE"))</f>
        <v>NO CUMPLE</v>
      </c>
      <c r="U534" s="71"/>
      <c r="V534" s="71"/>
      <c r="W534" s="71"/>
      <c r="X534" s="71"/>
      <c r="Y534" s="71"/>
      <c r="Z534" s="71"/>
      <c r="AA534" s="71"/>
      <c r="AB534" s="71"/>
      <c r="AC534" s="71"/>
      <c r="AD534" s="71"/>
      <c r="AE534" s="71"/>
      <c r="AF534" s="71"/>
      <c r="AG534" s="71"/>
      <c r="AH534" s="71"/>
      <c r="AI534" s="71"/>
    </row>
    <row r="535" spans="1:35" ht="30" hidden="1" customHeight="1" x14ac:dyDescent="0.2">
      <c r="A535" s="71"/>
      <c r="B535" s="317"/>
      <c r="C535" s="318"/>
      <c r="D535" s="318"/>
      <c r="E535" s="318"/>
      <c r="F535" s="318"/>
      <c r="G535" s="318"/>
      <c r="H535" s="318"/>
      <c r="I535" s="318"/>
      <c r="J535" s="318"/>
      <c r="K535" s="318"/>
      <c r="L535" s="318"/>
      <c r="M535" s="318"/>
      <c r="N535" s="318"/>
      <c r="O535" s="319"/>
      <c r="P535" s="309" t="s">
        <v>156</v>
      </c>
      <c r="Q535" s="291"/>
      <c r="R535" s="103"/>
      <c r="S535" s="105">
        <f>IFERROR((S534/$P$6)," ")</f>
        <v>0</v>
      </c>
      <c r="T535" s="286"/>
      <c r="U535" s="71"/>
      <c r="V535" s="71"/>
      <c r="W535" s="71"/>
      <c r="X535" s="71"/>
      <c r="Y535" s="71"/>
      <c r="Z535" s="71"/>
      <c r="AA535" s="71"/>
      <c r="AB535" s="71"/>
      <c r="AC535" s="71"/>
      <c r="AD535" s="71"/>
      <c r="AE535" s="71"/>
      <c r="AF535" s="71"/>
      <c r="AG535" s="71"/>
      <c r="AH535" s="71"/>
      <c r="AI535" s="71"/>
    </row>
    <row r="536" spans="1:35" ht="30" hidden="1" customHeight="1" x14ac:dyDescent="0.2">
      <c r="A536" s="71"/>
      <c r="B536" s="71"/>
      <c r="C536" s="71"/>
      <c r="D536" s="71"/>
      <c r="E536" s="83"/>
      <c r="F536" s="84"/>
      <c r="G536" s="84"/>
      <c r="H536" s="71"/>
      <c r="I536" s="71"/>
      <c r="J536" s="71"/>
      <c r="K536" s="71"/>
      <c r="L536" s="71"/>
      <c r="M536" s="71"/>
      <c r="N536" s="71"/>
      <c r="O536" s="71"/>
      <c r="P536" s="71"/>
      <c r="Q536" s="71"/>
      <c r="R536" s="71"/>
      <c r="S536" s="71"/>
      <c r="T536" s="71"/>
      <c r="U536" s="71"/>
      <c r="V536" s="71"/>
      <c r="W536" s="71"/>
      <c r="X536" s="71"/>
      <c r="Y536" s="71"/>
      <c r="Z536" s="71"/>
      <c r="AA536" s="71"/>
      <c r="AB536" s="71"/>
      <c r="AC536" s="71"/>
      <c r="AD536" s="71"/>
      <c r="AE536" s="71"/>
      <c r="AF536" s="71"/>
      <c r="AG536" s="71"/>
      <c r="AH536" s="71"/>
      <c r="AI536" s="71"/>
    </row>
    <row r="537" spans="1:35" ht="30" hidden="1" customHeight="1" x14ac:dyDescent="0.2">
      <c r="A537" s="71"/>
      <c r="B537" s="71"/>
      <c r="C537" s="71"/>
      <c r="D537" s="71"/>
      <c r="E537" s="83"/>
      <c r="F537" s="84"/>
      <c r="G537" s="84"/>
      <c r="H537" s="71"/>
      <c r="I537" s="71"/>
      <c r="J537" s="71"/>
      <c r="K537" s="71"/>
      <c r="L537" s="71"/>
      <c r="M537" s="71"/>
      <c r="N537" s="71"/>
      <c r="O537" s="71"/>
      <c r="P537" s="71"/>
      <c r="Q537" s="71"/>
      <c r="R537" s="71"/>
      <c r="S537" s="71"/>
      <c r="T537" s="71"/>
      <c r="U537" s="71"/>
      <c r="V537" s="71"/>
      <c r="W537" s="71"/>
      <c r="X537" s="71"/>
      <c r="Y537" s="71"/>
      <c r="Z537" s="71"/>
      <c r="AA537" s="71"/>
      <c r="AB537" s="71"/>
      <c r="AC537" s="71"/>
      <c r="AD537" s="71"/>
      <c r="AE537" s="71"/>
      <c r="AF537" s="71"/>
      <c r="AG537" s="71"/>
      <c r="AH537" s="71"/>
      <c r="AI537" s="71"/>
    </row>
    <row r="538" spans="1:35" ht="30" hidden="1" customHeight="1" x14ac:dyDescent="0.2">
      <c r="A538" s="71"/>
      <c r="B538" s="85">
        <v>25</v>
      </c>
      <c r="C538" s="310" t="s">
        <v>157</v>
      </c>
      <c r="D538" s="290"/>
      <c r="E538" s="291"/>
      <c r="F538" s="311" t="str">
        <f>IFERROR(VLOOKUP(B538,LISTA_OFERENTES,2,FALSE)," ")</f>
        <v>O10</v>
      </c>
      <c r="G538" s="290"/>
      <c r="H538" s="290"/>
      <c r="I538" s="290"/>
      <c r="J538" s="290"/>
      <c r="K538" s="290"/>
      <c r="L538" s="290"/>
      <c r="M538" s="290"/>
      <c r="N538" s="290"/>
      <c r="O538" s="291"/>
      <c r="P538" s="312" t="s">
        <v>135</v>
      </c>
      <c r="Q538" s="290"/>
      <c r="R538" s="291"/>
      <c r="S538" s="86">
        <f>5-(INT(COUNTBLANK(C541:C555))-10)</f>
        <v>0</v>
      </c>
      <c r="T538" s="87"/>
      <c r="U538" s="71"/>
      <c r="V538" s="71"/>
      <c r="W538" s="71"/>
      <c r="X538" s="71"/>
      <c r="Y538" s="71"/>
      <c r="Z538" s="71"/>
      <c r="AA538" s="71"/>
      <c r="AB538" s="71"/>
      <c r="AC538" s="71"/>
      <c r="AD538" s="71"/>
      <c r="AE538" s="71"/>
      <c r="AF538" s="71"/>
      <c r="AG538" s="71"/>
      <c r="AH538" s="71"/>
      <c r="AI538" s="71"/>
    </row>
    <row r="539" spans="1:35" ht="30" hidden="1" customHeight="1" x14ac:dyDescent="0.25">
      <c r="A539" s="71"/>
      <c r="B539" s="313" t="s">
        <v>136</v>
      </c>
      <c r="C539" s="288" t="s">
        <v>137</v>
      </c>
      <c r="D539" s="288" t="s">
        <v>138</v>
      </c>
      <c r="E539" s="288" t="s">
        <v>139</v>
      </c>
      <c r="F539" s="288" t="s">
        <v>140</v>
      </c>
      <c r="G539" s="288" t="s">
        <v>141</v>
      </c>
      <c r="H539" s="288" t="s">
        <v>142</v>
      </c>
      <c r="I539" s="288" t="s">
        <v>143</v>
      </c>
      <c r="J539" s="289" t="s">
        <v>144</v>
      </c>
      <c r="K539" s="290"/>
      <c r="L539" s="290"/>
      <c r="M539" s="291"/>
      <c r="N539" s="288" t="s">
        <v>145</v>
      </c>
      <c r="O539" s="288" t="s">
        <v>146</v>
      </c>
      <c r="P539" s="106" t="s">
        <v>147</v>
      </c>
      <c r="Q539" s="106"/>
      <c r="R539" s="288" t="s">
        <v>148</v>
      </c>
      <c r="S539" s="288" t="s">
        <v>149</v>
      </c>
      <c r="T539" s="288" t="str">
        <f>T231</f>
        <v>CUMPLE CON EL REQUERIMIENTO OBLIGATORIO DE MÍNIMO UNO (1) DE LOS CINCO CONTRATOS SEA DE MANTENIMIENTO Y ESTE CLASIFICADO
EN EL CÓDIGO 721033</v>
      </c>
      <c r="U539" s="71"/>
      <c r="V539" s="71"/>
      <c r="W539" s="71"/>
      <c r="X539" s="71"/>
      <c r="Y539" s="71"/>
      <c r="Z539" s="71"/>
      <c r="AA539" s="71"/>
      <c r="AB539" s="71"/>
      <c r="AC539" s="71"/>
      <c r="AD539" s="71"/>
      <c r="AE539" s="71"/>
      <c r="AF539" s="71"/>
      <c r="AG539" s="71"/>
      <c r="AH539" s="71"/>
      <c r="AI539" s="71"/>
    </row>
    <row r="540" spans="1:35" ht="30" hidden="1" customHeight="1" x14ac:dyDescent="0.2">
      <c r="A540" s="71"/>
      <c r="B540" s="286"/>
      <c r="C540" s="286"/>
      <c r="D540" s="286"/>
      <c r="E540" s="286"/>
      <c r="F540" s="286"/>
      <c r="G540" s="286"/>
      <c r="H540" s="286"/>
      <c r="I540" s="286"/>
      <c r="J540" s="292" t="s">
        <v>158</v>
      </c>
      <c r="K540" s="290"/>
      <c r="L540" s="290"/>
      <c r="M540" s="291"/>
      <c r="N540" s="286"/>
      <c r="O540" s="286"/>
      <c r="P540" s="91" t="s">
        <v>37</v>
      </c>
      <c r="Q540" s="91" t="s">
        <v>152</v>
      </c>
      <c r="R540" s="286"/>
      <c r="S540" s="286"/>
      <c r="T540" s="286"/>
      <c r="U540" s="71"/>
      <c r="V540" s="71"/>
      <c r="W540" s="71"/>
      <c r="X540" s="71"/>
      <c r="Y540" s="71"/>
      <c r="Z540" s="71"/>
      <c r="AA540" s="71"/>
      <c r="AB540" s="71"/>
      <c r="AC540" s="71"/>
      <c r="AD540" s="71"/>
      <c r="AE540" s="71"/>
      <c r="AF540" s="71"/>
      <c r="AG540" s="71"/>
      <c r="AH540" s="71"/>
      <c r="AI540" s="71"/>
    </row>
    <row r="541" spans="1:35" ht="30" hidden="1" customHeight="1" x14ac:dyDescent="0.2">
      <c r="A541" s="71"/>
      <c r="B541" s="297">
        <v>1</v>
      </c>
      <c r="C541" s="287"/>
      <c r="D541" s="287"/>
      <c r="E541" s="287"/>
      <c r="F541" s="287"/>
      <c r="G541" s="303"/>
      <c r="H541" s="300"/>
      <c r="I541" s="302"/>
      <c r="J541" s="99"/>
      <c r="K541" s="3">
        <v>721015</v>
      </c>
      <c r="L541" s="99"/>
      <c r="M541" s="3">
        <v>721214</v>
      </c>
      <c r="N541" s="293"/>
      <c r="O541" s="293"/>
      <c r="P541" s="287"/>
      <c r="Q541" s="295"/>
      <c r="R541" s="295"/>
      <c r="S541" s="304">
        <f>IF(COUNTIF(J541:M543,"CUMPLE")&gt;=1,(G541*I541),0)* (IF(N541="PRESENTÓ CERTIFICADO",1,0))* (IF(O541="ACORDE A ITEM 5.2.1 (T.R.)",1,0) )* ( IF(OR(Q541="SIN OBSERVACIÓN", Q541="REQUERIMIENTOS SUBSANADOS"),1,0)) *(IF(OR(R541="NINGUNO", R541="CUMPLEN CON LO SOLICITADO"),1,0))</f>
        <v>0</v>
      </c>
      <c r="T541" s="305"/>
      <c r="U541" s="71"/>
      <c r="V541" s="71"/>
      <c r="W541" s="71"/>
      <c r="X541" s="71"/>
      <c r="Y541" s="71"/>
      <c r="Z541" s="71"/>
      <c r="AA541" s="71"/>
      <c r="AB541" s="71"/>
      <c r="AC541" s="71"/>
      <c r="AD541" s="71"/>
      <c r="AE541" s="71"/>
      <c r="AF541" s="71"/>
      <c r="AG541" s="71"/>
      <c r="AH541" s="71"/>
      <c r="AI541" s="71"/>
    </row>
    <row r="542" spans="1:35" ht="30" hidden="1" customHeight="1" x14ac:dyDescent="0.2">
      <c r="A542" s="71"/>
      <c r="B542" s="285"/>
      <c r="C542" s="285"/>
      <c r="D542" s="285"/>
      <c r="E542" s="285"/>
      <c r="F542" s="285"/>
      <c r="G542" s="285"/>
      <c r="H542" s="285"/>
      <c r="I542" s="285"/>
      <c r="J542" s="99"/>
      <c r="K542" s="3">
        <v>721029</v>
      </c>
      <c r="L542" s="99"/>
      <c r="M542" s="3">
        <v>261216</v>
      </c>
      <c r="N542" s="285"/>
      <c r="O542" s="285"/>
      <c r="P542" s="285"/>
      <c r="Q542" s="285"/>
      <c r="R542" s="285"/>
      <c r="S542" s="285"/>
      <c r="T542" s="285"/>
      <c r="U542" s="71"/>
      <c r="V542" s="71"/>
      <c r="W542" s="71"/>
      <c r="X542" s="71"/>
      <c r="Y542" s="71"/>
      <c r="Z542" s="71"/>
      <c r="AA542" s="71"/>
      <c r="AB542" s="71"/>
      <c r="AC542" s="71"/>
      <c r="AD542" s="71"/>
      <c r="AE542" s="71"/>
      <c r="AF542" s="71"/>
      <c r="AG542" s="71"/>
      <c r="AH542" s="71"/>
      <c r="AI542" s="71"/>
    </row>
    <row r="543" spans="1:35" ht="30" hidden="1" customHeight="1" x14ac:dyDescent="0.2">
      <c r="A543" s="71"/>
      <c r="B543" s="286"/>
      <c r="C543" s="286"/>
      <c r="D543" s="286"/>
      <c r="E543" s="286"/>
      <c r="F543" s="286"/>
      <c r="G543" s="286"/>
      <c r="H543" s="286"/>
      <c r="I543" s="286"/>
      <c r="J543" s="99"/>
      <c r="K543" s="3">
        <v>721033</v>
      </c>
      <c r="L543" s="99"/>
      <c r="M543" s="3"/>
      <c r="N543" s="286"/>
      <c r="O543" s="286"/>
      <c r="P543" s="286"/>
      <c r="Q543" s="286"/>
      <c r="R543" s="286"/>
      <c r="S543" s="286"/>
      <c r="T543" s="285"/>
      <c r="U543" s="71"/>
      <c r="V543" s="71"/>
      <c r="W543" s="71"/>
      <c r="X543" s="71"/>
      <c r="Y543" s="71"/>
      <c r="Z543" s="71"/>
      <c r="AA543" s="71"/>
      <c r="AB543" s="71"/>
      <c r="AC543" s="71"/>
      <c r="AD543" s="71"/>
      <c r="AE543" s="71"/>
      <c r="AF543" s="71"/>
      <c r="AG543" s="71"/>
      <c r="AH543" s="71"/>
      <c r="AI543" s="71"/>
    </row>
    <row r="544" spans="1:35" ht="30" hidden="1" customHeight="1" x14ac:dyDescent="0.2">
      <c r="A544" s="71"/>
      <c r="B544" s="297">
        <v>2</v>
      </c>
      <c r="C544" s="298"/>
      <c r="D544" s="298"/>
      <c r="E544" s="298"/>
      <c r="F544" s="298"/>
      <c r="G544" s="299"/>
      <c r="H544" s="300"/>
      <c r="I544" s="296"/>
      <c r="J544" s="99"/>
      <c r="K544" s="3">
        <f t="shared" ref="K544:K546" si="38">K541</f>
        <v>721015</v>
      </c>
      <c r="L544" s="99"/>
      <c r="M544" s="3">
        <f t="shared" ref="M544:M545" si="39">M541</f>
        <v>721214</v>
      </c>
      <c r="N544" s="293"/>
      <c r="O544" s="293"/>
      <c r="P544" s="294"/>
      <c r="Q544" s="301"/>
      <c r="R544" s="301"/>
      <c r="S544" s="304">
        <f>IF(COUNTIF(J544:M546,"CUMPLE")&gt;=1,(G544*I544),0)* (IF(N544="PRESENTÓ CERTIFICADO",1,0))* (IF(O544="ACORDE A ITEM 5.2.1 (T.R.)",1,0) )* ( IF(OR(Q544="SIN OBSERVACIÓN", Q544="REQUERIMIENTOS SUBSANADOS"),1,0)) *(IF(OR(R544="NINGUNO", R544="CUMPLEN CON LO SOLICITADO"),1,0))</f>
        <v>0</v>
      </c>
      <c r="T544" s="285"/>
      <c r="U544" s="71"/>
      <c r="V544" s="71"/>
      <c r="W544" s="71"/>
      <c r="X544" s="71"/>
      <c r="Y544" s="71"/>
      <c r="Z544" s="71"/>
      <c r="AA544" s="71"/>
      <c r="AB544" s="71"/>
      <c r="AC544" s="71"/>
      <c r="AD544" s="71"/>
      <c r="AE544" s="71"/>
      <c r="AF544" s="71"/>
      <c r="AG544" s="71"/>
      <c r="AH544" s="71"/>
      <c r="AI544" s="71"/>
    </row>
    <row r="545" spans="1:35" ht="30" hidden="1" customHeight="1" x14ac:dyDescent="0.2">
      <c r="A545" s="71"/>
      <c r="B545" s="285"/>
      <c r="C545" s="285"/>
      <c r="D545" s="285"/>
      <c r="E545" s="285"/>
      <c r="F545" s="285"/>
      <c r="G545" s="285"/>
      <c r="H545" s="285"/>
      <c r="I545" s="285"/>
      <c r="J545" s="99"/>
      <c r="K545" s="3">
        <f t="shared" si="38"/>
        <v>721029</v>
      </c>
      <c r="L545" s="99"/>
      <c r="M545" s="3">
        <f t="shared" si="39"/>
        <v>261216</v>
      </c>
      <c r="N545" s="285"/>
      <c r="O545" s="285"/>
      <c r="P545" s="285"/>
      <c r="Q545" s="285"/>
      <c r="R545" s="285"/>
      <c r="S545" s="285"/>
      <c r="T545" s="285"/>
      <c r="U545" s="71"/>
      <c r="V545" s="71"/>
      <c r="W545" s="71"/>
      <c r="X545" s="71"/>
      <c r="Y545" s="71"/>
      <c r="Z545" s="71"/>
      <c r="AA545" s="71"/>
      <c r="AB545" s="71"/>
      <c r="AC545" s="71"/>
      <c r="AD545" s="71"/>
      <c r="AE545" s="71"/>
      <c r="AF545" s="71"/>
      <c r="AG545" s="71"/>
      <c r="AH545" s="71"/>
      <c r="AI545" s="71"/>
    </row>
    <row r="546" spans="1:35" ht="30" hidden="1" customHeight="1" x14ac:dyDescent="0.2">
      <c r="A546" s="71"/>
      <c r="B546" s="286"/>
      <c r="C546" s="286"/>
      <c r="D546" s="286"/>
      <c r="E546" s="286"/>
      <c r="F546" s="286"/>
      <c r="G546" s="286"/>
      <c r="H546" s="286"/>
      <c r="I546" s="286"/>
      <c r="J546" s="99"/>
      <c r="K546" s="3">
        <f t="shared" si="38"/>
        <v>721033</v>
      </c>
      <c r="L546" s="99"/>
      <c r="M546" s="3"/>
      <c r="N546" s="286"/>
      <c r="O546" s="286"/>
      <c r="P546" s="286"/>
      <c r="Q546" s="286"/>
      <c r="R546" s="286"/>
      <c r="S546" s="286"/>
      <c r="T546" s="285"/>
      <c r="U546" s="71"/>
      <c r="V546" s="71"/>
      <c r="W546" s="71"/>
      <c r="X546" s="71"/>
      <c r="Y546" s="71"/>
      <c r="Z546" s="71"/>
      <c r="AA546" s="71"/>
      <c r="AB546" s="71"/>
      <c r="AC546" s="71"/>
      <c r="AD546" s="71"/>
      <c r="AE546" s="71"/>
      <c r="AF546" s="71"/>
      <c r="AG546" s="71"/>
      <c r="AH546" s="71"/>
      <c r="AI546" s="71"/>
    </row>
    <row r="547" spans="1:35" ht="30" hidden="1" customHeight="1" x14ac:dyDescent="0.2">
      <c r="A547" s="71"/>
      <c r="B547" s="297">
        <v>3</v>
      </c>
      <c r="C547" s="287"/>
      <c r="D547" s="287"/>
      <c r="E547" s="287"/>
      <c r="F547" s="287"/>
      <c r="G547" s="303"/>
      <c r="H547" s="300"/>
      <c r="I547" s="302"/>
      <c r="J547" s="99"/>
      <c r="K547" s="3">
        <f t="shared" ref="K547:K549" si="40">K541</f>
        <v>721015</v>
      </c>
      <c r="L547" s="99"/>
      <c r="M547" s="3">
        <f t="shared" ref="M547:M548" si="41">M541</f>
        <v>721214</v>
      </c>
      <c r="N547" s="293"/>
      <c r="O547" s="293"/>
      <c r="P547" s="287"/>
      <c r="Q547" s="295"/>
      <c r="R547" s="295"/>
      <c r="S547" s="304">
        <f>IF(COUNTIF(J547:M549,"CUMPLE")&gt;=1,(G547*I547),0)* (IF(N547="PRESENTÓ CERTIFICADO",1,0))* (IF(O547="ACORDE A ITEM 5.2.1 (T.R.)",1,0) )* ( IF(OR(Q547="SIN OBSERVACIÓN", Q547="REQUERIMIENTOS SUBSANADOS"),1,0)) *(IF(OR(R547="NINGUNO", R547="CUMPLEN CON LO SOLICITADO"),1,0))</f>
        <v>0</v>
      </c>
      <c r="T547" s="285"/>
      <c r="U547" s="71"/>
      <c r="V547" s="71"/>
      <c r="W547" s="71"/>
      <c r="X547" s="71"/>
      <c r="Y547" s="71"/>
      <c r="Z547" s="71"/>
      <c r="AA547" s="71"/>
      <c r="AB547" s="71"/>
      <c r="AC547" s="71"/>
      <c r="AD547" s="71"/>
      <c r="AE547" s="71"/>
      <c r="AF547" s="71"/>
      <c r="AG547" s="71"/>
      <c r="AH547" s="71"/>
      <c r="AI547" s="71"/>
    </row>
    <row r="548" spans="1:35" ht="30" hidden="1" customHeight="1" x14ac:dyDescent="0.2">
      <c r="A548" s="71"/>
      <c r="B548" s="285"/>
      <c r="C548" s="285"/>
      <c r="D548" s="285"/>
      <c r="E548" s="285"/>
      <c r="F548" s="285"/>
      <c r="G548" s="285"/>
      <c r="H548" s="285"/>
      <c r="I548" s="285"/>
      <c r="J548" s="99"/>
      <c r="K548" s="3">
        <f t="shared" si="40"/>
        <v>721029</v>
      </c>
      <c r="L548" s="99"/>
      <c r="M548" s="3">
        <f t="shared" si="41"/>
        <v>261216</v>
      </c>
      <c r="N548" s="285"/>
      <c r="O548" s="285"/>
      <c r="P548" s="285"/>
      <c r="Q548" s="285"/>
      <c r="R548" s="285"/>
      <c r="S548" s="285"/>
      <c r="T548" s="285"/>
      <c r="U548" s="71"/>
      <c r="V548" s="71"/>
      <c r="W548" s="71"/>
      <c r="X548" s="71"/>
      <c r="Y548" s="71"/>
      <c r="Z548" s="71"/>
      <c r="AA548" s="71"/>
      <c r="AB548" s="71"/>
      <c r="AC548" s="71"/>
      <c r="AD548" s="71"/>
      <c r="AE548" s="71"/>
      <c r="AF548" s="71"/>
      <c r="AG548" s="71"/>
      <c r="AH548" s="71"/>
      <c r="AI548" s="71"/>
    </row>
    <row r="549" spans="1:35" ht="30" hidden="1" customHeight="1" x14ac:dyDescent="0.2">
      <c r="A549" s="71"/>
      <c r="B549" s="286"/>
      <c r="C549" s="286"/>
      <c r="D549" s="286"/>
      <c r="E549" s="286"/>
      <c r="F549" s="286"/>
      <c r="G549" s="286"/>
      <c r="H549" s="286"/>
      <c r="I549" s="286"/>
      <c r="J549" s="99"/>
      <c r="K549" s="3">
        <f t="shared" si="40"/>
        <v>721033</v>
      </c>
      <c r="L549" s="99"/>
      <c r="M549" s="3"/>
      <c r="N549" s="286"/>
      <c r="O549" s="286"/>
      <c r="P549" s="286"/>
      <c r="Q549" s="286"/>
      <c r="R549" s="286"/>
      <c r="S549" s="286"/>
      <c r="T549" s="285"/>
      <c r="U549" s="71"/>
      <c r="V549" s="71"/>
      <c r="W549" s="71"/>
      <c r="X549" s="71"/>
      <c r="Y549" s="71"/>
      <c r="Z549" s="71"/>
      <c r="AA549" s="71"/>
      <c r="AB549" s="71"/>
      <c r="AC549" s="71"/>
      <c r="AD549" s="71"/>
      <c r="AE549" s="71"/>
      <c r="AF549" s="71"/>
      <c r="AG549" s="71"/>
      <c r="AH549" s="71"/>
      <c r="AI549" s="71"/>
    </row>
    <row r="550" spans="1:35" ht="30" hidden="1" customHeight="1" x14ac:dyDescent="0.2">
      <c r="A550" s="71"/>
      <c r="B550" s="297">
        <v>4</v>
      </c>
      <c r="C550" s="298"/>
      <c r="D550" s="298"/>
      <c r="E550" s="298"/>
      <c r="F550" s="298"/>
      <c r="G550" s="299"/>
      <c r="H550" s="300"/>
      <c r="I550" s="296"/>
      <c r="J550" s="99"/>
      <c r="K550" s="3">
        <f t="shared" ref="K550:K552" si="42">K541</f>
        <v>721015</v>
      </c>
      <c r="L550" s="99"/>
      <c r="M550" s="3">
        <f t="shared" ref="M550:M551" si="43">M541</f>
        <v>721214</v>
      </c>
      <c r="N550" s="293"/>
      <c r="O550" s="293"/>
      <c r="P550" s="294"/>
      <c r="Q550" s="301"/>
      <c r="R550" s="301"/>
      <c r="S550" s="304">
        <f>IF(COUNTIF(J550:M552,"CUMPLE")&gt;=1,(G550*I550),0)* (IF(N550="PRESENTÓ CERTIFICADO",1,0))* (IF(O550="ACORDE A ITEM 5.2.1 (T.R.)",1,0) )* ( IF(OR(Q550="SIN OBSERVACIÓN", Q550="REQUERIMIENTOS SUBSANADOS"),1,0)) *(IF(OR(R550="NINGUNO", R550="CUMPLEN CON LO SOLICITADO"),1,0))</f>
        <v>0</v>
      </c>
      <c r="T550" s="285"/>
      <c r="U550" s="71"/>
      <c r="V550" s="71"/>
      <c r="W550" s="71"/>
      <c r="X550" s="71"/>
      <c r="Y550" s="71"/>
      <c r="Z550" s="71"/>
      <c r="AA550" s="71"/>
      <c r="AB550" s="71"/>
      <c r="AC550" s="71"/>
      <c r="AD550" s="71"/>
      <c r="AE550" s="71"/>
      <c r="AF550" s="71"/>
      <c r="AG550" s="71"/>
      <c r="AH550" s="71"/>
      <c r="AI550" s="71"/>
    </row>
    <row r="551" spans="1:35" ht="30" hidden="1" customHeight="1" x14ac:dyDescent="0.2">
      <c r="A551" s="71"/>
      <c r="B551" s="285"/>
      <c r="C551" s="285"/>
      <c r="D551" s="285"/>
      <c r="E551" s="285"/>
      <c r="F551" s="285"/>
      <c r="G551" s="285"/>
      <c r="H551" s="285"/>
      <c r="I551" s="285"/>
      <c r="J551" s="99"/>
      <c r="K551" s="3">
        <f t="shared" si="42"/>
        <v>721029</v>
      </c>
      <c r="L551" s="99"/>
      <c r="M551" s="3">
        <f t="shared" si="43"/>
        <v>261216</v>
      </c>
      <c r="N551" s="285"/>
      <c r="O551" s="285"/>
      <c r="P551" s="285"/>
      <c r="Q551" s="285"/>
      <c r="R551" s="285"/>
      <c r="S551" s="285"/>
      <c r="T551" s="285"/>
      <c r="U551" s="71"/>
      <c r="V551" s="71"/>
      <c r="W551" s="71"/>
      <c r="X551" s="71"/>
      <c r="Y551" s="71"/>
      <c r="Z551" s="71"/>
      <c r="AA551" s="71"/>
      <c r="AB551" s="71"/>
      <c r="AC551" s="71"/>
      <c r="AD551" s="71"/>
      <c r="AE551" s="71"/>
      <c r="AF551" s="71"/>
      <c r="AG551" s="71"/>
      <c r="AH551" s="71"/>
      <c r="AI551" s="71"/>
    </row>
    <row r="552" spans="1:35" ht="30" hidden="1" customHeight="1" x14ac:dyDescent="0.2">
      <c r="A552" s="71"/>
      <c r="B552" s="286"/>
      <c r="C552" s="286"/>
      <c r="D552" s="286"/>
      <c r="E552" s="286"/>
      <c r="F552" s="286"/>
      <c r="G552" s="286"/>
      <c r="H552" s="286"/>
      <c r="I552" s="286"/>
      <c r="J552" s="99"/>
      <c r="K552" s="3">
        <f t="shared" si="42"/>
        <v>721033</v>
      </c>
      <c r="L552" s="99"/>
      <c r="M552" s="3"/>
      <c r="N552" s="286"/>
      <c r="O552" s="286"/>
      <c r="P552" s="286"/>
      <c r="Q552" s="286"/>
      <c r="R552" s="286"/>
      <c r="S552" s="286"/>
      <c r="T552" s="285"/>
      <c r="U552" s="71"/>
      <c r="V552" s="71"/>
      <c r="W552" s="71"/>
      <c r="X552" s="71"/>
      <c r="Y552" s="71"/>
      <c r="Z552" s="71"/>
      <c r="AA552" s="71"/>
      <c r="AB552" s="71"/>
      <c r="AC552" s="71"/>
      <c r="AD552" s="71"/>
      <c r="AE552" s="71"/>
      <c r="AF552" s="71"/>
      <c r="AG552" s="71"/>
      <c r="AH552" s="71"/>
      <c r="AI552" s="71"/>
    </row>
    <row r="553" spans="1:35" ht="30" hidden="1" customHeight="1" x14ac:dyDescent="0.2">
      <c r="A553" s="71"/>
      <c r="B553" s="297">
        <v>5</v>
      </c>
      <c r="C553" s="287"/>
      <c r="D553" s="287"/>
      <c r="E553" s="287"/>
      <c r="F553" s="287"/>
      <c r="G553" s="303"/>
      <c r="H553" s="300"/>
      <c r="I553" s="302"/>
      <c r="J553" s="99"/>
      <c r="K553" s="3">
        <f t="shared" ref="K553:K555" si="44">K541</f>
        <v>721015</v>
      </c>
      <c r="L553" s="99"/>
      <c r="M553" s="3">
        <f t="shared" ref="M553:M554" si="45">M541</f>
        <v>721214</v>
      </c>
      <c r="N553" s="293"/>
      <c r="O553" s="293"/>
      <c r="P553" s="287"/>
      <c r="Q553" s="295"/>
      <c r="R553" s="295"/>
      <c r="S553" s="304">
        <f>IF(COUNTIF(J553:M555,"CUMPLE")&gt;=1,(G553*I553),0)* (IF(N553="PRESENTÓ CERTIFICADO",1,0))* (IF(O553="ACORDE A ITEM 5.2.1 (T.R.)",1,0) )* ( IF(OR(Q553="SIN OBSERVACIÓN", Q553="REQUERIMIENTOS SUBSANADOS"),1,0)) *(IF(OR(R553="NINGUNO", R553="CUMPLEN CON LO SOLICITADO"),1,0))</f>
        <v>0</v>
      </c>
      <c r="T553" s="285"/>
      <c r="U553" s="71"/>
      <c r="V553" s="71"/>
      <c r="W553" s="71"/>
      <c r="X553" s="71"/>
      <c r="Y553" s="71"/>
      <c r="Z553" s="71"/>
      <c r="AA553" s="71"/>
      <c r="AB553" s="71"/>
      <c r="AC553" s="71"/>
      <c r="AD553" s="71"/>
      <c r="AE553" s="71"/>
      <c r="AF553" s="71"/>
      <c r="AG553" s="71"/>
      <c r="AH553" s="71"/>
      <c r="AI553" s="71"/>
    </row>
    <row r="554" spans="1:35" ht="30" hidden="1" customHeight="1" x14ac:dyDescent="0.2">
      <c r="A554" s="71"/>
      <c r="B554" s="285"/>
      <c r="C554" s="285"/>
      <c r="D554" s="285"/>
      <c r="E554" s="285"/>
      <c r="F554" s="285"/>
      <c r="G554" s="285"/>
      <c r="H554" s="285"/>
      <c r="I554" s="285"/>
      <c r="J554" s="99"/>
      <c r="K554" s="3">
        <f t="shared" si="44"/>
        <v>721029</v>
      </c>
      <c r="L554" s="99"/>
      <c r="M554" s="3">
        <f t="shared" si="45"/>
        <v>261216</v>
      </c>
      <c r="N554" s="285"/>
      <c r="O554" s="285"/>
      <c r="P554" s="285"/>
      <c r="Q554" s="285"/>
      <c r="R554" s="285"/>
      <c r="S554" s="285"/>
      <c r="T554" s="285"/>
      <c r="U554" s="71"/>
      <c r="V554" s="71"/>
      <c r="W554" s="71"/>
      <c r="X554" s="71"/>
      <c r="Y554" s="71"/>
      <c r="Z554" s="71"/>
      <c r="AA554" s="71"/>
      <c r="AB554" s="71"/>
      <c r="AC554" s="71"/>
      <c r="AD554" s="71"/>
      <c r="AE554" s="71"/>
      <c r="AF554" s="71"/>
      <c r="AG554" s="71"/>
      <c r="AH554" s="71"/>
      <c r="AI554" s="71"/>
    </row>
    <row r="555" spans="1:35" ht="30" hidden="1" customHeight="1" x14ac:dyDescent="0.2">
      <c r="A555" s="71"/>
      <c r="B555" s="286"/>
      <c r="C555" s="286"/>
      <c r="D555" s="286"/>
      <c r="E555" s="286"/>
      <c r="F555" s="286"/>
      <c r="G555" s="286"/>
      <c r="H555" s="286"/>
      <c r="I555" s="286"/>
      <c r="J555" s="99"/>
      <c r="K555" s="3">
        <f t="shared" si="44"/>
        <v>721033</v>
      </c>
      <c r="L555" s="99"/>
      <c r="M555" s="3"/>
      <c r="N555" s="286"/>
      <c r="O555" s="286"/>
      <c r="P555" s="286"/>
      <c r="Q555" s="286"/>
      <c r="R555" s="286"/>
      <c r="S555" s="286"/>
      <c r="T555" s="286"/>
      <c r="U555" s="71"/>
      <c r="V555" s="71"/>
      <c r="W555" s="71"/>
      <c r="X555" s="71"/>
      <c r="Y555" s="71"/>
      <c r="Z555" s="71"/>
      <c r="AA555" s="71"/>
      <c r="AB555" s="71"/>
      <c r="AC555" s="71"/>
      <c r="AD555" s="71"/>
      <c r="AE555" s="71"/>
      <c r="AF555" s="71"/>
      <c r="AG555" s="71"/>
      <c r="AH555" s="71"/>
      <c r="AI555" s="71"/>
    </row>
    <row r="556" spans="1:35" ht="30" hidden="1" customHeight="1" x14ac:dyDescent="0.2">
      <c r="A556" s="71"/>
      <c r="B556" s="314" t="str">
        <f>IF(S557=" "," ",IF(S557&gt;=$H$6,"CUMPLE CON LA EXPERIENCIA REQUERIDA","NO CUMPLE CON LA EXPERIENCIA REQUERIDA"))</f>
        <v>NO CUMPLE CON LA EXPERIENCIA REQUERIDA</v>
      </c>
      <c r="C556" s="315"/>
      <c r="D556" s="315"/>
      <c r="E556" s="315"/>
      <c r="F556" s="315"/>
      <c r="G556" s="315"/>
      <c r="H556" s="315"/>
      <c r="I556" s="315"/>
      <c r="J556" s="315"/>
      <c r="K556" s="315"/>
      <c r="L556" s="315"/>
      <c r="M556" s="315"/>
      <c r="N556" s="315"/>
      <c r="O556" s="316"/>
      <c r="P556" s="309" t="s">
        <v>155</v>
      </c>
      <c r="Q556" s="291"/>
      <c r="R556" s="103"/>
      <c r="S556" s="104">
        <f>IF(T541="SI",SUM(S541:S555),0)</f>
        <v>0</v>
      </c>
      <c r="T556" s="308" t="str">
        <f>IF(S557=" "," ",IF(S557&gt;=$H$6,"CUMPLE","NO CUMPLE"))</f>
        <v>NO CUMPLE</v>
      </c>
      <c r="U556" s="71"/>
      <c r="V556" s="71"/>
      <c r="W556" s="71"/>
      <c r="X556" s="71"/>
      <c r="Y556" s="71"/>
      <c r="Z556" s="71"/>
      <c r="AA556" s="71"/>
      <c r="AB556" s="71"/>
      <c r="AC556" s="71"/>
      <c r="AD556" s="71"/>
      <c r="AE556" s="71"/>
      <c r="AF556" s="71"/>
      <c r="AG556" s="71"/>
      <c r="AH556" s="71"/>
      <c r="AI556" s="71"/>
    </row>
    <row r="557" spans="1:35" ht="30" hidden="1" customHeight="1" x14ac:dyDescent="0.2">
      <c r="A557" s="71"/>
      <c r="B557" s="317"/>
      <c r="C557" s="318"/>
      <c r="D557" s="318"/>
      <c r="E557" s="318"/>
      <c r="F557" s="318"/>
      <c r="G557" s="318"/>
      <c r="H557" s="318"/>
      <c r="I557" s="318"/>
      <c r="J557" s="318"/>
      <c r="K557" s="318"/>
      <c r="L557" s="318"/>
      <c r="M557" s="318"/>
      <c r="N557" s="318"/>
      <c r="O557" s="319"/>
      <c r="P557" s="309" t="s">
        <v>156</v>
      </c>
      <c r="Q557" s="291"/>
      <c r="R557" s="103"/>
      <c r="S557" s="105">
        <f>IFERROR((S556/$P$6)," ")</f>
        <v>0</v>
      </c>
      <c r="T557" s="286"/>
      <c r="U557" s="71"/>
      <c r="V557" s="71"/>
      <c r="W557" s="71"/>
      <c r="X557" s="71"/>
      <c r="Y557" s="71"/>
      <c r="Z557" s="71"/>
      <c r="AA557" s="71"/>
      <c r="AB557" s="71"/>
      <c r="AC557" s="71"/>
      <c r="AD557" s="71"/>
      <c r="AE557" s="71"/>
      <c r="AF557" s="71"/>
      <c r="AG557" s="71"/>
      <c r="AH557" s="71"/>
      <c r="AI557" s="71"/>
    </row>
    <row r="558" spans="1:35" ht="30" hidden="1" customHeight="1" x14ac:dyDescent="0.2">
      <c r="A558" s="71"/>
      <c r="B558" s="71"/>
      <c r="C558" s="71"/>
      <c r="D558" s="71"/>
      <c r="E558" s="83"/>
      <c r="F558" s="84"/>
      <c r="G558" s="84"/>
      <c r="H558" s="71"/>
      <c r="I558" s="71"/>
      <c r="J558" s="71"/>
      <c r="K558" s="71"/>
      <c r="L558" s="71"/>
      <c r="M558" s="71"/>
      <c r="N558" s="71"/>
      <c r="O558" s="71"/>
      <c r="P558" s="71"/>
      <c r="Q558" s="71"/>
      <c r="R558" s="71"/>
      <c r="S558" s="71"/>
      <c r="T558" s="71"/>
      <c r="U558" s="71"/>
      <c r="V558" s="71"/>
      <c r="W558" s="71"/>
      <c r="X558" s="71"/>
      <c r="Y558" s="71"/>
      <c r="Z558" s="71"/>
      <c r="AA558" s="71"/>
      <c r="AB558" s="71"/>
      <c r="AC558" s="71"/>
      <c r="AD558" s="71"/>
      <c r="AE558" s="71"/>
      <c r="AF558" s="71"/>
      <c r="AG558" s="71"/>
      <c r="AH558" s="71"/>
      <c r="AI558" s="71"/>
    </row>
    <row r="559" spans="1:35" ht="30" hidden="1" customHeight="1" x14ac:dyDescent="0.2">
      <c r="A559" s="71"/>
      <c r="B559" s="71"/>
      <c r="C559" s="71"/>
      <c r="D559" s="71"/>
      <c r="E559" s="83"/>
      <c r="F559" s="84"/>
      <c r="G559" s="84"/>
      <c r="H559" s="71"/>
      <c r="I559" s="71"/>
      <c r="J559" s="71"/>
      <c r="K559" s="71"/>
      <c r="L559" s="71"/>
      <c r="M559" s="71"/>
      <c r="N559" s="71"/>
      <c r="O559" s="71"/>
      <c r="P559" s="71"/>
      <c r="Q559" s="71"/>
      <c r="R559" s="71"/>
      <c r="S559" s="71"/>
      <c r="T559" s="71"/>
      <c r="U559" s="71"/>
      <c r="V559" s="71"/>
      <c r="W559" s="71"/>
      <c r="X559" s="71"/>
      <c r="Y559" s="71"/>
      <c r="Z559" s="71"/>
      <c r="AA559" s="71"/>
      <c r="AB559" s="71"/>
      <c r="AC559" s="71"/>
      <c r="AD559" s="71"/>
      <c r="AE559" s="71"/>
      <c r="AF559" s="71"/>
      <c r="AG559" s="71"/>
      <c r="AH559" s="71"/>
      <c r="AI559" s="71"/>
    </row>
    <row r="560" spans="1:35" ht="30" hidden="1" customHeight="1" x14ac:dyDescent="0.2">
      <c r="A560" s="71"/>
      <c r="B560" s="85">
        <v>26</v>
      </c>
      <c r="C560" s="310" t="s">
        <v>157</v>
      </c>
      <c r="D560" s="290"/>
      <c r="E560" s="291"/>
      <c r="F560" s="311" t="str">
        <f>IFERROR(VLOOKUP(B560,LISTA_OFERENTES,2,FALSE)," ")</f>
        <v>O11</v>
      </c>
      <c r="G560" s="290"/>
      <c r="H560" s="290"/>
      <c r="I560" s="290"/>
      <c r="J560" s="290"/>
      <c r="K560" s="290"/>
      <c r="L560" s="290"/>
      <c r="M560" s="290"/>
      <c r="N560" s="290"/>
      <c r="O560" s="291"/>
      <c r="P560" s="312" t="s">
        <v>135</v>
      </c>
      <c r="Q560" s="290"/>
      <c r="R560" s="291"/>
      <c r="S560" s="86">
        <f>5-(INT(COUNTBLANK(C563:C577))-10)</f>
        <v>0</v>
      </c>
      <c r="T560" s="87"/>
      <c r="U560" s="71"/>
      <c r="V560" s="71"/>
      <c r="W560" s="71"/>
      <c r="X560" s="71"/>
      <c r="Y560" s="71"/>
      <c r="Z560" s="71"/>
      <c r="AA560" s="71"/>
      <c r="AB560" s="71"/>
      <c r="AC560" s="71"/>
      <c r="AD560" s="71"/>
      <c r="AE560" s="71"/>
      <c r="AF560" s="71"/>
      <c r="AG560" s="71"/>
      <c r="AH560" s="71"/>
      <c r="AI560" s="71"/>
    </row>
    <row r="561" spans="1:35" ht="30" hidden="1" customHeight="1" x14ac:dyDescent="0.25">
      <c r="A561" s="71"/>
      <c r="B561" s="313" t="s">
        <v>136</v>
      </c>
      <c r="C561" s="288" t="s">
        <v>137</v>
      </c>
      <c r="D561" s="288" t="s">
        <v>138</v>
      </c>
      <c r="E561" s="288" t="s">
        <v>139</v>
      </c>
      <c r="F561" s="288" t="s">
        <v>140</v>
      </c>
      <c r="G561" s="288" t="s">
        <v>141</v>
      </c>
      <c r="H561" s="288" t="s">
        <v>142</v>
      </c>
      <c r="I561" s="288" t="s">
        <v>143</v>
      </c>
      <c r="J561" s="289" t="s">
        <v>144</v>
      </c>
      <c r="K561" s="290"/>
      <c r="L561" s="290"/>
      <c r="M561" s="291"/>
      <c r="N561" s="288" t="s">
        <v>145</v>
      </c>
      <c r="O561" s="288" t="s">
        <v>146</v>
      </c>
      <c r="P561" s="106" t="s">
        <v>147</v>
      </c>
      <c r="Q561" s="106"/>
      <c r="R561" s="288" t="s">
        <v>148</v>
      </c>
      <c r="S561" s="288" t="s">
        <v>149</v>
      </c>
      <c r="T561" s="288" t="str">
        <f>T253</f>
        <v>CUMPLE CON EL REQUERIMIENTO OBLIGATORIO DE MÍNIMO UNO (1) DE LOS CINCO CONTRATOS SEA DE MANTENIMIENTO Y ESTE CLASIFICADO
EN EL CÓDIGO 721033</v>
      </c>
      <c r="U561" s="71"/>
      <c r="V561" s="71"/>
      <c r="W561" s="71"/>
      <c r="X561" s="71"/>
      <c r="Y561" s="71"/>
      <c r="Z561" s="71"/>
      <c r="AA561" s="71"/>
      <c r="AB561" s="71"/>
      <c r="AC561" s="71"/>
      <c r="AD561" s="71"/>
      <c r="AE561" s="71"/>
      <c r="AF561" s="71"/>
      <c r="AG561" s="71"/>
      <c r="AH561" s="71"/>
      <c r="AI561" s="71"/>
    </row>
    <row r="562" spans="1:35" ht="30" hidden="1" customHeight="1" x14ac:dyDescent="0.2">
      <c r="A562" s="71"/>
      <c r="B562" s="286"/>
      <c r="C562" s="286"/>
      <c r="D562" s="286"/>
      <c r="E562" s="286"/>
      <c r="F562" s="286"/>
      <c r="G562" s="286"/>
      <c r="H562" s="286"/>
      <c r="I562" s="286"/>
      <c r="J562" s="292" t="s">
        <v>158</v>
      </c>
      <c r="K562" s="290"/>
      <c r="L562" s="290"/>
      <c r="M562" s="291"/>
      <c r="N562" s="286"/>
      <c r="O562" s="286"/>
      <c r="P562" s="91" t="s">
        <v>37</v>
      </c>
      <c r="Q562" s="91" t="s">
        <v>152</v>
      </c>
      <c r="R562" s="286"/>
      <c r="S562" s="286"/>
      <c r="T562" s="286"/>
      <c r="U562" s="71"/>
      <c r="V562" s="71"/>
      <c r="W562" s="71"/>
      <c r="X562" s="71"/>
      <c r="Y562" s="71"/>
      <c r="Z562" s="71"/>
      <c r="AA562" s="71"/>
      <c r="AB562" s="71"/>
      <c r="AC562" s="71"/>
      <c r="AD562" s="71"/>
      <c r="AE562" s="71"/>
      <c r="AF562" s="71"/>
      <c r="AG562" s="71"/>
      <c r="AH562" s="71"/>
      <c r="AI562" s="71"/>
    </row>
    <row r="563" spans="1:35" ht="30" hidden="1" customHeight="1" x14ac:dyDescent="0.2">
      <c r="A563" s="71"/>
      <c r="B563" s="297">
        <v>1</v>
      </c>
      <c r="C563" s="287"/>
      <c r="D563" s="287"/>
      <c r="E563" s="287"/>
      <c r="F563" s="287"/>
      <c r="G563" s="303"/>
      <c r="H563" s="300"/>
      <c r="I563" s="302"/>
      <c r="J563" s="99"/>
      <c r="K563" s="3">
        <v>721015</v>
      </c>
      <c r="L563" s="99"/>
      <c r="M563" s="3">
        <v>721214</v>
      </c>
      <c r="N563" s="293"/>
      <c r="O563" s="293"/>
      <c r="P563" s="287"/>
      <c r="Q563" s="295"/>
      <c r="R563" s="295"/>
      <c r="S563" s="304">
        <f>IF(COUNTIF(J563:M565,"CUMPLE")&gt;=1,(G563*I563),0)* (IF(N563="PRESENTÓ CERTIFICADO",1,0))* (IF(O563="ACORDE A ITEM 5.2.1 (T.R.)",1,0) )* ( IF(OR(Q563="SIN OBSERVACIÓN", Q563="REQUERIMIENTOS SUBSANADOS"),1,0)) *(IF(OR(R563="NINGUNO", R563="CUMPLEN CON LO SOLICITADO"),1,0))</f>
        <v>0</v>
      </c>
      <c r="T563" s="305"/>
      <c r="U563" s="71"/>
      <c r="V563" s="71"/>
      <c r="W563" s="71"/>
      <c r="X563" s="71"/>
      <c r="Y563" s="71"/>
      <c r="Z563" s="71"/>
      <c r="AA563" s="71"/>
      <c r="AB563" s="71"/>
      <c r="AC563" s="71"/>
      <c r="AD563" s="71"/>
      <c r="AE563" s="71"/>
      <c r="AF563" s="71"/>
      <c r="AG563" s="71"/>
      <c r="AH563" s="71"/>
      <c r="AI563" s="71"/>
    </row>
    <row r="564" spans="1:35" ht="30" hidden="1" customHeight="1" x14ac:dyDescent="0.2">
      <c r="A564" s="71"/>
      <c r="B564" s="285"/>
      <c r="C564" s="285"/>
      <c r="D564" s="285"/>
      <c r="E564" s="285"/>
      <c r="F564" s="285"/>
      <c r="G564" s="285"/>
      <c r="H564" s="285"/>
      <c r="I564" s="285"/>
      <c r="J564" s="99"/>
      <c r="K564" s="3">
        <v>721029</v>
      </c>
      <c r="L564" s="99"/>
      <c r="M564" s="3">
        <v>261216</v>
      </c>
      <c r="N564" s="285"/>
      <c r="O564" s="285"/>
      <c r="P564" s="285"/>
      <c r="Q564" s="285"/>
      <c r="R564" s="285"/>
      <c r="S564" s="285"/>
      <c r="T564" s="285"/>
      <c r="U564" s="71"/>
      <c r="V564" s="71"/>
      <c r="W564" s="71"/>
      <c r="X564" s="71"/>
      <c r="Y564" s="71"/>
      <c r="Z564" s="71"/>
      <c r="AA564" s="71"/>
      <c r="AB564" s="71"/>
      <c r="AC564" s="71"/>
      <c r="AD564" s="71"/>
      <c r="AE564" s="71"/>
      <c r="AF564" s="71"/>
      <c r="AG564" s="71"/>
      <c r="AH564" s="71"/>
      <c r="AI564" s="71"/>
    </row>
    <row r="565" spans="1:35" ht="30" hidden="1" customHeight="1" x14ac:dyDescent="0.2">
      <c r="A565" s="71"/>
      <c r="B565" s="286"/>
      <c r="C565" s="286"/>
      <c r="D565" s="286"/>
      <c r="E565" s="286"/>
      <c r="F565" s="286"/>
      <c r="G565" s="286"/>
      <c r="H565" s="286"/>
      <c r="I565" s="286"/>
      <c r="J565" s="99"/>
      <c r="K565" s="3">
        <v>721033</v>
      </c>
      <c r="L565" s="99"/>
      <c r="M565" s="3"/>
      <c r="N565" s="286"/>
      <c r="O565" s="286"/>
      <c r="P565" s="286"/>
      <c r="Q565" s="286"/>
      <c r="R565" s="286"/>
      <c r="S565" s="286"/>
      <c r="T565" s="285"/>
      <c r="U565" s="71"/>
      <c r="V565" s="71"/>
      <c r="W565" s="71"/>
      <c r="X565" s="71"/>
      <c r="Y565" s="71"/>
      <c r="Z565" s="71"/>
      <c r="AA565" s="71"/>
      <c r="AB565" s="71"/>
      <c r="AC565" s="71"/>
      <c r="AD565" s="71"/>
      <c r="AE565" s="71"/>
      <c r="AF565" s="71"/>
      <c r="AG565" s="71"/>
      <c r="AH565" s="71"/>
      <c r="AI565" s="71"/>
    </row>
    <row r="566" spans="1:35" ht="30" hidden="1" customHeight="1" x14ac:dyDescent="0.2">
      <c r="A566" s="71"/>
      <c r="B566" s="297">
        <v>2</v>
      </c>
      <c r="C566" s="298"/>
      <c r="D566" s="298"/>
      <c r="E566" s="298"/>
      <c r="F566" s="298"/>
      <c r="G566" s="299"/>
      <c r="H566" s="300"/>
      <c r="I566" s="296"/>
      <c r="J566" s="99"/>
      <c r="K566" s="3">
        <f t="shared" ref="K566:K568" si="46">K563</f>
        <v>721015</v>
      </c>
      <c r="L566" s="99"/>
      <c r="M566" s="3">
        <f t="shared" ref="M566:M567" si="47">M563</f>
        <v>721214</v>
      </c>
      <c r="N566" s="293"/>
      <c r="O566" s="293"/>
      <c r="P566" s="294"/>
      <c r="Q566" s="301"/>
      <c r="R566" s="301"/>
      <c r="S566" s="304">
        <f>IF(COUNTIF(J566:M568,"CUMPLE")&gt;=1,(G566*I566),0)* (IF(N566="PRESENTÓ CERTIFICADO",1,0))* (IF(O566="ACORDE A ITEM 5.2.1 (T.R.)",1,0) )* ( IF(OR(Q566="SIN OBSERVACIÓN", Q566="REQUERIMIENTOS SUBSANADOS"),1,0)) *(IF(OR(R566="NINGUNO", R566="CUMPLEN CON LO SOLICITADO"),1,0))</f>
        <v>0</v>
      </c>
      <c r="T566" s="285"/>
      <c r="U566" s="71"/>
      <c r="V566" s="71"/>
      <c r="W566" s="71"/>
      <c r="X566" s="71"/>
      <c r="Y566" s="71"/>
      <c r="Z566" s="71"/>
      <c r="AA566" s="71"/>
      <c r="AB566" s="71"/>
      <c r="AC566" s="71"/>
      <c r="AD566" s="71"/>
      <c r="AE566" s="71"/>
      <c r="AF566" s="71"/>
      <c r="AG566" s="71"/>
      <c r="AH566" s="71"/>
      <c r="AI566" s="71"/>
    </row>
    <row r="567" spans="1:35" ht="30" hidden="1" customHeight="1" x14ac:dyDescent="0.2">
      <c r="A567" s="71"/>
      <c r="B567" s="285"/>
      <c r="C567" s="285"/>
      <c r="D567" s="285"/>
      <c r="E567" s="285"/>
      <c r="F567" s="285"/>
      <c r="G567" s="285"/>
      <c r="H567" s="285"/>
      <c r="I567" s="285"/>
      <c r="J567" s="99"/>
      <c r="K567" s="3">
        <f t="shared" si="46"/>
        <v>721029</v>
      </c>
      <c r="L567" s="99"/>
      <c r="M567" s="3">
        <f t="shared" si="47"/>
        <v>261216</v>
      </c>
      <c r="N567" s="285"/>
      <c r="O567" s="285"/>
      <c r="P567" s="285"/>
      <c r="Q567" s="285"/>
      <c r="R567" s="285"/>
      <c r="S567" s="285"/>
      <c r="T567" s="285"/>
      <c r="U567" s="71"/>
      <c r="V567" s="71"/>
      <c r="W567" s="71"/>
      <c r="X567" s="71"/>
      <c r="Y567" s="71"/>
      <c r="Z567" s="71"/>
      <c r="AA567" s="71"/>
      <c r="AB567" s="71"/>
      <c r="AC567" s="71"/>
      <c r="AD567" s="71"/>
      <c r="AE567" s="71"/>
      <c r="AF567" s="71"/>
      <c r="AG567" s="71"/>
      <c r="AH567" s="71"/>
      <c r="AI567" s="71"/>
    </row>
    <row r="568" spans="1:35" ht="30" hidden="1" customHeight="1" x14ac:dyDescent="0.2">
      <c r="A568" s="71"/>
      <c r="B568" s="286"/>
      <c r="C568" s="286"/>
      <c r="D568" s="286"/>
      <c r="E568" s="286"/>
      <c r="F568" s="286"/>
      <c r="G568" s="286"/>
      <c r="H568" s="286"/>
      <c r="I568" s="286"/>
      <c r="J568" s="99"/>
      <c r="K568" s="3">
        <f t="shared" si="46"/>
        <v>721033</v>
      </c>
      <c r="L568" s="99"/>
      <c r="M568" s="3"/>
      <c r="N568" s="286"/>
      <c r="O568" s="286"/>
      <c r="P568" s="286"/>
      <c r="Q568" s="286"/>
      <c r="R568" s="286"/>
      <c r="S568" s="286"/>
      <c r="T568" s="285"/>
      <c r="U568" s="71"/>
      <c r="V568" s="71"/>
      <c r="W568" s="71"/>
      <c r="X568" s="71"/>
      <c r="Y568" s="71"/>
      <c r="Z568" s="71"/>
      <c r="AA568" s="71"/>
      <c r="AB568" s="71"/>
      <c r="AC568" s="71"/>
      <c r="AD568" s="71"/>
      <c r="AE568" s="71"/>
      <c r="AF568" s="71"/>
      <c r="AG568" s="71"/>
      <c r="AH568" s="71"/>
      <c r="AI568" s="71"/>
    </row>
    <row r="569" spans="1:35" ht="30" hidden="1" customHeight="1" x14ac:dyDescent="0.2">
      <c r="A569" s="71"/>
      <c r="B569" s="297">
        <v>3</v>
      </c>
      <c r="C569" s="287"/>
      <c r="D569" s="287"/>
      <c r="E569" s="287"/>
      <c r="F569" s="287"/>
      <c r="G569" s="303"/>
      <c r="H569" s="300"/>
      <c r="I569" s="302"/>
      <c r="J569" s="99"/>
      <c r="K569" s="3">
        <f t="shared" ref="K569:K571" si="48">K563</f>
        <v>721015</v>
      </c>
      <c r="L569" s="99"/>
      <c r="M569" s="3">
        <f t="shared" ref="M569:M570" si="49">M563</f>
        <v>721214</v>
      </c>
      <c r="N569" s="293"/>
      <c r="O569" s="293"/>
      <c r="P569" s="287"/>
      <c r="Q569" s="295"/>
      <c r="R569" s="295"/>
      <c r="S569" s="304">
        <f>IF(COUNTIF(J569:M571,"CUMPLE")&gt;=1,(G569*I569),0)* (IF(N569="PRESENTÓ CERTIFICADO",1,0))* (IF(O569="ACORDE A ITEM 5.2.1 (T.R.)",1,0) )* ( IF(OR(Q569="SIN OBSERVACIÓN", Q569="REQUERIMIENTOS SUBSANADOS"),1,0)) *(IF(OR(R569="NINGUNO", R569="CUMPLEN CON LO SOLICITADO"),1,0))</f>
        <v>0</v>
      </c>
      <c r="T569" s="285"/>
      <c r="U569" s="71"/>
      <c r="V569" s="71"/>
      <c r="W569" s="71"/>
      <c r="X569" s="71"/>
      <c r="Y569" s="71"/>
      <c r="Z569" s="71"/>
      <c r="AA569" s="71"/>
      <c r="AB569" s="71"/>
      <c r="AC569" s="71"/>
      <c r="AD569" s="71"/>
      <c r="AE569" s="71"/>
      <c r="AF569" s="71"/>
      <c r="AG569" s="71"/>
      <c r="AH569" s="71"/>
      <c r="AI569" s="71"/>
    </row>
    <row r="570" spans="1:35" ht="30" hidden="1" customHeight="1" x14ac:dyDescent="0.2">
      <c r="A570" s="71"/>
      <c r="B570" s="285"/>
      <c r="C570" s="285"/>
      <c r="D570" s="285"/>
      <c r="E570" s="285"/>
      <c r="F570" s="285"/>
      <c r="G570" s="285"/>
      <c r="H570" s="285"/>
      <c r="I570" s="285"/>
      <c r="J570" s="99"/>
      <c r="K570" s="3">
        <f t="shared" si="48"/>
        <v>721029</v>
      </c>
      <c r="L570" s="99"/>
      <c r="M570" s="3">
        <f t="shared" si="49"/>
        <v>261216</v>
      </c>
      <c r="N570" s="285"/>
      <c r="O570" s="285"/>
      <c r="P570" s="285"/>
      <c r="Q570" s="285"/>
      <c r="R570" s="285"/>
      <c r="S570" s="285"/>
      <c r="T570" s="285"/>
      <c r="U570" s="71"/>
      <c r="V570" s="71"/>
      <c r="W570" s="71"/>
      <c r="X570" s="71"/>
      <c r="Y570" s="71"/>
      <c r="Z570" s="71"/>
      <c r="AA570" s="71"/>
      <c r="AB570" s="71"/>
      <c r="AC570" s="71"/>
      <c r="AD570" s="71"/>
      <c r="AE570" s="71"/>
      <c r="AF570" s="71"/>
      <c r="AG570" s="71"/>
      <c r="AH570" s="71"/>
      <c r="AI570" s="71"/>
    </row>
    <row r="571" spans="1:35" ht="30" hidden="1" customHeight="1" x14ac:dyDescent="0.2">
      <c r="A571" s="71"/>
      <c r="B571" s="286"/>
      <c r="C571" s="286"/>
      <c r="D571" s="286"/>
      <c r="E571" s="286"/>
      <c r="F571" s="286"/>
      <c r="G571" s="286"/>
      <c r="H571" s="286"/>
      <c r="I571" s="286"/>
      <c r="J571" s="99"/>
      <c r="K571" s="3">
        <f t="shared" si="48"/>
        <v>721033</v>
      </c>
      <c r="L571" s="99"/>
      <c r="M571" s="3"/>
      <c r="N571" s="286"/>
      <c r="O571" s="286"/>
      <c r="P571" s="286"/>
      <c r="Q571" s="286"/>
      <c r="R571" s="286"/>
      <c r="S571" s="286"/>
      <c r="T571" s="285"/>
      <c r="U571" s="71"/>
      <c r="V571" s="71"/>
      <c r="W571" s="71"/>
      <c r="X571" s="71"/>
      <c r="Y571" s="71"/>
      <c r="Z571" s="71"/>
      <c r="AA571" s="71"/>
      <c r="AB571" s="71"/>
      <c r="AC571" s="71"/>
      <c r="AD571" s="71"/>
      <c r="AE571" s="71"/>
      <c r="AF571" s="71"/>
      <c r="AG571" s="71"/>
      <c r="AH571" s="71"/>
      <c r="AI571" s="71"/>
    </row>
    <row r="572" spans="1:35" ht="30" hidden="1" customHeight="1" x14ac:dyDescent="0.2">
      <c r="A572" s="71"/>
      <c r="B572" s="297">
        <v>4</v>
      </c>
      <c r="C572" s="298"/>
      <c r="D572" s="298"/>
      <c r="E572" s="298"/>
      <c r="F572" s="298"/>
      <c r="G572" s="299"/>
      <c r="H572" s="300"/>
      <c r="I572" s="296"/>
      <c r="J572" s="99"/>
      <c r="K572" s="3">
        <f t="shared" ref="K572:K574" si="50">K563</f>
        <v>721015</v>
      </c>
      <c r="L572" s="99"/>
      <c r="M572" s="3">
        <f t="shared" ref="M572:M573" si="51">M563</f>
        <v>721214</v>
      </c>
      <c r="N572" s="293"/>
      <c r="O572" s="293"/>
      <c r="P572" s="294"/>
      <c r="Q572" s="301"/>
      <c r="R572" s="301"/>
      <c r="S572" s="304">
        <f>IF(COUNTIF(J572:M574,"CUMPLE")&gt;=1,(G572*I572),0)* (IF(N572="PRESENTÓ CERTIFICADO",1,0))* (IF(O572="ACORDE A ITEM 5.2.1 (T.R.)",1,0) )* ( IF(OR(Q572="SIN OBSERVACIÓN", Q572="REQUERIMIENTOS SUBSANADOS"),1,0)) *(IF(OR(R572="NINGUNO", R572="CUMPLEN CON LO SOLICITADO"),1,0))</f>
        <v>0</v>
      </c>
      <c r="T572" s="285"/>
      <c r="U572" s="71"/>
      <c r="V572" s="71"/>
      <c r="W572" s="71"/>
      <c r="X572" s="71"/>
      <c r="Y572" s="71"/>
      <c r="Z572" s="71"/>
      <c r="AA572" s="71"/>
      <c r="AB572" s="71"/>
      <c r="AC572" s="71"/>
      <c r="AD572" s="71"/>
      <c r="AE572" s="71"/>
      <c r="AF572" s="71"/>
      <c r="AG572" s="71"/>
      <c r="AH572" s="71"/>
      <c r="AI572" s="71"/>
    </row>
    <row r="573" spans="1:35" ht="30" hidden="1" customHeight="1" x14ac:dyDescent="0.2">
      <c r="A573" s="71"/>
      <c r="B573" s="285"/>
      <c r="C573" s="285"/>
      <c r="D573" s="285"/>
      <c r="E573" s="285"/>
      <c r="F573" s="285"/>
      <c r="G573" s="285"/>
      <c r="H573" s="285"/>
      <c r="I573" s="285"/>
      <c r="J573" s="99"/>
      <c r="K573" s="3">
        <f t="shared" si="50"/>
        <v>721029</v>
      </c>
      <c r="L573" s="99"/>
      <c r="M573" s="3">
        <f t="shared" si="51"/>
        <v>261216</v>
      </c>
      <c r="N573" s="285"/>
      <c r="O573" s="285"/>
      <c r="P573" s="285"/>
      <c r="Q573" s="285"/>
      <c r="R573" s="285"/>
      <c r="S573" s="285"/>
      <c r="T573" s="285"/>
      <c r="U573" s="71"/>
      <c r="V573" s="71"/>
      <c r="W573" s="71"/>
      <c r="X573" s="71"/>
      <c r="Y573" s="71"/>
      <c r="Z573" s="71"/>
      <c r="AA573" s="71"/>
      <c r="AB573" s="71"/>
      <c r="AC573" s="71"/>
      <c r="AD573" s="71"/>
      <c r="AE573" s="71"/>
      <c r="AF573" s="71"/>
      <c r="AG573" s="71"/>
      <c r="AH573" s="71"/>
      <c r="AI573" s="71"/>
    </row>
    <row r="574" spans="1:35" ht="30" hidden="1" customHeight="1" x14ac:dyDescent="0.2">
      <c r="A574" s="71"/>
      <c r="B574" s="286"/>
      <c r="C574" s="286"/>
      <c r="D574" s="286"/>
      <c r="E574" s="286"/>
      <c r="F574" s="286"/>
      <c r="G574" s="286"/>
      <c r="H574" s="286"/>
      <c r="I574" s="286"/>
      <c r="J574" s="99"/>
      <c r="K574" s="3">
        <f t="shared" si="50"/>
        <v>721033</v>
      </c>
      <c r="L574" s="99"/>
      <c r="M574" s="3"/>
      <c r="N574" s="286"/>
      <c r="O574" s="286"/>
      <c r="P574" s="286"/>
      <c r="Q574" s="286"/>
      <c r="R574" s="286"/>
      <c r="S574" s="286"/>
      <c r="T574" s="285"/>
      <c r="U574" s="71"/>
      <c r="V574" s="71"/>
      <c r="W574" s="71"/>
      <c r="X574" s="71"/>
      <c r="Y574" s="71"/>
      <c r="Z574" s="71"/>
      <c r="AA574" s="71"/>
      <c r="AB574" s="71"/>
      <c r="AC574" s="71"/>
      <c r="AD574" s="71"/>
      <c r="AE574" s="71"/>
      <c r="AF574" s="71"/>
      <c r="AG574" s="71"/>
      <c r="AH574" s="71"/>
      <c r="AI574" s="71"/>
    </row>
    <row r="575" spans="1:35" ht="30" hidden="1" customHeight="1" x14ac:dyDescent="0.2">
      <c r="A575" s="71"/>
      <c r="B575" s="297">
        <v>5</v>
      </c>
      <c r="C575" s="287"/>
      <c r="D575" s="287"/>
      <c r="E575" s="287"/>
      <c r="F575" s="287"/>
      <c r="G575" s="303"/>
      <c r="H575" s="300"/>
      <c r="I575" s="302"/>
      <c r="J575" s="99"/>
      <c r="K575" s="3">
        <f t="shared" ref="K575:K577" si="52">K563</f>
        <v>721015</v>
      </c>
      <c r="L575" s="99"/>
      <c r="M575" s="3">
        <f t="shared" ref="M575:M576" si="53">M563</f>
        <v>721214</v>
      </c>
      <c r="N575" s="293"/>
      <c r="O575" s="293"/>
      <c r="P575" s="287"/>
      <c r="Q575" s="295"/>
      <c r="R575" s="295"/>
      <c r="S575" s="304">
        <f>IF(COUNTIF(J575:M577,"CUMPLE")&gt;=1,(G575*I575),0)* (IF(N575="PRESENTÓ CERTIFICADO",1,0))* (IF(O575="ACORDE A ITEM 5.2.1 (T.R.)",1,0) )* ( IF(OR(Q575="SIN OBSERVACIÓN", Q575="REQUERIMIENTOS SUBSANADOS"),1,0)) *(IF(OR(R575="NINGUNO", R575="CUMPLEN CON LO SOLICITADO"),1,0))</f>
        <v>0</v>
      </c>
      <c r="T575" s="285"/>
      <c r="U575" s="71"/>
      <c r="V575" s="71"/>
      <c r="W575" s="71"/>
      <c r="X575" s="71"/>
      <c r="Y575" s="71"/>
      <c r="Z575" s="71"/>
      <c r="AA575" s="71"/>
      <c r="AB575" s="71"/>
      <c r="AC575" s="71"/>
      <c r="AD575" s="71"/>
      <c r="AE575" s="71"/>
      <c r="AF575" s="71"/>
      <c r="AG575" s="71"/>
      <c r="AH575" s="71"/>
      <c r="AI575" s="71"/>
    </row>
    <row r="576" spans="1:35" ht="30" hidden="1" customHeight="1" x14ac:dyDescent="0.2">
      <c r="A576" s="71"/>
      <c r="B576" s="285"/>
      <c r="C576" s="285"/>
      <c r="D576" s="285"/>
      <c r="E576" s="285"/>
      <c r="F576" s="285"/>
      <c r="G576" s="285"/>
      <c r="H576" s="285"/>
      <c r="I576" s="285"/>
      <c r="J576" s="99"/>
      <c r="K576" s="3">
        <f t="shared" si="52"/>
        <v>721029</v>
      </c>
      <c r="L576" s="99"/>
      <c r="M576" s="3">
        <f t="shared" si="53"/>
        <v>261216</v>
      </c>
      <c r="N576" s="285"/>
      <c r="O576" s="285"/>
      <c r="P576" s="285"/>
      <c r="Q576" s="285"/>
      <c r="R576" s="285"/>
      <c r="S576" s="285"/>
      <c r="T576" s="285"/>
      <c r="U576" s="71"/>
      <c r="V576" s="71"/>
      <c r="W576" s="71"/>
      <c r="X576" s="71"/>
      <c r="Y576" s="71"/>
      <c r="Z576" s="71"/>
      <c r="AA576" s="71"/>
      <c r="AB576" s="71"/>
      <c r="AC576" s="71"/>
      <c r="AD576" s="71"/>
      <c r="AE576" s="71"/>
      <c r="AF576" s="71"/>
      <c r="AG576" s="71"/>
      <c r="AH576" s="71"/>
      <c r="AI576" s="71"/>
    </row>
    <row r="577" spans="1:35" ht="30" hidden="1" customHeight="1" x14ac:dyDescent="0.2">
      <c r="A577" s="71"/>
      <c r="B577" s="286"/>
      <c r="C577" s="286"/>
      <c r="D577" s="286"/>
      <c r="E577" s="286"/>
      <c r="F577" s="286"/>
      <c r="G577" s="286"/>
      <c r="H577" s="286"/>
      <c r="I577" s="286"/>
      <c r="J577" s="99"/>
      <c r="K577" s="3">
        <f t="shared" si="52"/>
        <v>721033</v>
      </c>
      <c r="L577" s="99"/>
      <c r="M577" s="3"/>
      <c r="N577" s="286"/>
      <c r="O577" s="286"/>
      <c r="P577" s="286"/>
      <c r="Q577" s="286"/>
      <c r="R577" s="286"/>
      <c r="S577" s="286"/>
      <c r="T577" s="286"/>
      <c r="U577" s="71"/>
      <c r="V577" s="71"/>
      <c r="W577" s="71"/>
      <c r="X577" s="71"/>
      <c r="Y577" s="71"/>
      <c r="Z577" s="71"/>
      <c r="AA577" s="71"/>
      <c r="AB577" s="71"/>
      <c r="AC577" s="71"/>
      <c r="AD577" s="71"/>
      <c r="AE577" s="71"/>
      <c r="AF577" s="71"/>
      <c r="AG577" s="71"/>
      <c r="AH577" s="71"/>
      <c r="AI577" s="71"/>
    </row>
    <row r="578" spans="1:35" ht="30" hidden="1" customHeight="1" x14ac:dyDescent="0.2">
      <c r="A578" s="71"/>
      <c r="B578" s="314" t="str">
        <f>IF(S579=" "," ",IF(S579&gt;=$H$6,"CUMPLE CON LA EXPERIENCIA REQUERIDA","NO CUMPLE CON LA EXPERIENCIA REQUERIDA"))</f>
        <v>NO CUMPLE CON LA EXPERIENCIA REQUERIDA</v>
      </c>
      <c r="C578" s="315"/>
      <c r="D578" s="315"/>
      <c r="E578" s="315"/>
      <c r="F578" s="315"/>
      <c r="G578" s="315"/>
      <c r="H578" s="315"/>
      <c r="I578" s="315"/>
      <c r="J578" s="315"/>
      <c r="K578" s="315"/>
      <c r="L578" s="315"/>
      <c r="M578" s="315"/>
      <c r="N578" s="315"/>
      <c r="O578" s="316"/>
      <c r="P578" s="309" t="s">
        <v>155</v>
      </c>
      <c r="Q578" s="291"/>
      <c r="R578" s="103"/>
      <c r="S578" s="104">
        <f>IF(T563="SI",SUM(S563:S577),0)</f>
        <v>0</v>
      </c>
      <c r="T578" s="308" t="str">
        <f>IF(S579=" "," ",IF(S579&gt;=$H$6,"CUMPLE","NO CUMPLE"))</f>
        <v>NO CUMPLE</v>
      </c>
      <c r="U578" s="71"/>
      <c r="V578" s="71"/>
      <c r="W578" s="71"/>
      <c r="X578" s="71"/>
      <c r="Y578" s="71"/>
      <c r="Z578" s="71"/>
      <c r="AA578" s="71"/>
      <c r="AB578" s="71"/>
      <c r="AC578" s="71"/>
      <c r="AD578" s="71"/>
      <c r="AE578" s="71"/>
      <c r="AF578" s="71"/>
      <c r="AG578" s="71"/>
      <c r="AH578" s="71"/>
      <c r="AI578" s="71"/>
    </row>
    <row r="579" spans="1:35" ht="30" hidden="1" customHeight="1" x14ac:dyDescent="0.2">
      <c r="A579" s="71"/>
      <c r="B579" s="317"/>
      <c r="C579" s="318"/>
      <c r="D579" s="318"/>
      <c r="E579" s="318"/>
      <c r="F579" s="318"/>
      <c r="G579" s="318"/>
      <c r="H579" s="318"/>
      <c r="I579" s="318"/>
      <c r="J579" s="318"/>
      <c r="K579" s="318"/>
      <c r="L579" s="318"/>
      <c r="M579" s="318"/>
      <c r="N579" s="318"/>
      <c r="O579" s="319"/>
      <c r="P579" s="309" t="s">
        <v>156</v>
      </c>
      <c r="Q579" s="291"/>
      <c r="R579" s="103"/>
      <c r="S579" s="105">
        <f>IFERROR((S578/$P$6)," ")</f>
        <v>0</v>
      </c>
      <c r="T579" s="286"/>
      <c r="U579" s="71"/>
      <c r="V579" s="71"/>
      <c r="W579" s="71"/>
      <c r="X579" s="71"/>
      <c r="Y579" s="71"/>
      <c r="Z579" s="71"/>
      <c r="AA579" s="71"/>
      <c r="AB579" s="71"/>
      <c r="AC579" s="71"/>
      <c r="AD579" s="71"/>
      <c r="AE579" s="71"/>
      <c r="AF579" s="71"/>
      <c r="AG579" s="71"/>
      <c r="AH579" s="71"/>
      <c r="AI579" s="71"/>
    </row>
    <row r="580" spans="1:35" ht="30" hidden="1" customHeight="1" x14ac:dyDescent="0.2">
      <c r="A580" s="71"/>
      <c r="B580" s="71"/>
      <c r="C580" s="71"/>
      <c r="D580" s="71"/>
      <c r="E580" s="83"/>
      <c r="F580" s="84"/>
      <c r="G580" s="84"/>
      <c r="H580" s="71"/>
      <c r="I580" s="71"/>
      <c r="J580" s="71"/>
      <c r="K580" s="71"/>
      <c r="L580" s="71"/>
      <c r="M580" s="71"/>
      <c r="N580" s="71"/>
      <c r="O580" s="71"/>
      <c r="P580" s="71"/>
      <c r="Q580" s="71"/>
      <c r="R580" s="71"/>
      <c r="S580" s="71"/>
      <c r="T580" s="71"/>
      <c r="U580" s="71"/>
      <c r="V580" s="71"/>
      <c r="W580" s="71"/>
      <c r="X580" s="71"/>
      <c r="Y580" s="71"/>
      <c r="Z580" s="71"/>
      <c r="AA580" s="71"/>
      <c r="AB580" s="71"/>
      <c r="AC580" s="71"/>
      <c r="AD580" s="71"/>
      <c r="AE580" s="71"/>
      <c r="AF580" s="71"/>
      <c r="AG580" s="71"/>
      <c r="AH580" s="71"/>
      <c r="AI580" s="71"/>
    </row>
    <row r="581" spans="1:35" ht="30" hidden="1" customHeight="1" x14ac:dyDescent="0.2">
      <c r="A581" s="71"/>
      <c r="B581" s="71"/>
      <c r="C581" s="71"/>
      <c r="D581" s="71"/>
      <c r="E581" s="83"/>
      <c r="F581" s="84"/>
      <c r="G581" s="84"/>
      <c r="H581" s="71"/>
      <c r="I581" s="71"/>
      <c r="J581" s="71"/>
      <c r="K581" s="71"/>
      <c r="L581" s="71"/>
      <c r="M581" s="71"/>
      <c r="N581" s="71"/>
      <c r="O581" s="71"/>
      <c r="P581" s="71"/>
      <c r="Q581" s="71"/>
      <c r="R581" s="71"/>
      <c r="S581" s="71"/>
      <c r="T581" s="71"/>
      <c r="U581" s="71"/>
      <c r="V581" s="71"/>
      <c r="W581" s="71"/>
      <c r="X581" s="71"/>
      <c r="Y581" s="71"/>
      <c r="Z581" s="71"/>
      <c r="AA581" s="71"/>
      <c r="AB581" s="71"/>
      <c r="AC581" s="71"/>
      <c r="AD581" s="71"/>
      <c r="AE581" s="71"/>
      <c r="AF581" s="71"/>
      <c r="AG581" s="71"/>
      <c r="AH581" s="71"/>
      <c r="AI581" s="71"/>
    </row>
    <row r="582" spans="1:35" ht="30" hidden="1" customHeight="1" x14ac:dyDescent="0.2">
      <c r="A582" s="71"/>
      <c r="B582" s="85">
        <v>27</v>
      </c>
      <c r="C582" s="310" t="s">
        <v>157</v>
      </c>
      <c r="D582" s="290"/>
      <c r="E582" s="291"/>
      <c r="F582" s="311" t="str">
        <f>IFERROR(VLOOKUP(B582,LISTA_OFERENTES,2,FALSE)," ")</f>
        <v>O12</v>
      </c>
      <c r="G582" s="290"/>
      <c r="H582" s="290"/>
      <c r="I582" s="290"/>
      <c r="J582" s="290"/>
      <c r="K582" s="290"/>
      <c r="L582" s="290"/>
      <c r="M582" s="290"/>
      <c r="N582" s="290"/>
      <c r="O582" s="291"/>
      <c r="P582" s="312" t="s">
        <v>135</v>
      </c>
      <c r="Q582" s="290"/>
      <c r="R582" s="291"/>
      <c r="S582" s="86">
        <f>5-(INT(COUNTBLANK(C585:C599))-10)</f>
        <v>0</v>
      </c>
      <c r="T582" s="87"/>
      <c r="U582" s="71"/>
      <c r="V582" s="71"/>
      <c r="W582" s="71"/>
      <c r="X582" s="71"/>
      <c r="Y582" s="71"/>
      <c r="Z582" s="71"/>
      <c r="AA582" s="71"/>
      <c r="AB582" s="71"/>
      <c r="AC582" s="71"/>
      <c r="AD582" s="71"/>
      <c r="AE582" s="71"/>
      <c r="AF582" s="71"/>
      <c r="AG582" s="71"/>
      <c r="AH582" s="71"/>
      <c r="AI582" s="71"/>
    </row>
    <row r="583" spans="1:35" ht="30" hidden="1" customHeight="1" x14ac:dyDescent="0.25">
      <c r="A583" s="71"/>
      <c r="B583" s="313" t="s">
        <v>136</v>
      </c>
      <c r="C583" s="288" t="s">
        <v>137</v>
      </c>
      <c r="D583" s="288" t="s">
        <v>138</v>
      </c>
      <c r="E583" s="288" t="s">
        <v>139</v>
      </c>
      <c r="F583" s="288" t="s">
        <v>140</v>
      </c>
      <c r="G583" s="288" t="s">
        <v>141</v>
      </c>
      <c r="H583" s="288" t="s">
        <v>142</v>
      </c>
      <c r="I583" s="288" t="s">
        <v>143</v>
      </c>
      <c r="J583" s="289" t="s">
        <v>144</v>
      </c>
      <c r="K583" s="290"/>
      <c r="L583" s="290"/>
      <c r="M583" s="291"/>
      <c r="N583" s="288" t="s">
        <v>145</v>
      </c>
      <c r="O583" s="288" t="s">
        <v>146</v>
      </c>
      <c r="P583" s="106" t="s">
        <v>147</v>
      </c>
      <c r="Q583" s="106"/>
      <c r="R583" s="288" t="s">
        <v>148</v>
      </c>
      <c r="S583" s="288" t="s">
        <v>149</v>
      </c>
      <c r="T583" s="288" t="str">
        <f>T275</f>
        <v>CUMPLE CON EL REQUERIMIENTO OBLIGATORIO DE MÍNIMO UNO (1) DE LOS CINCO CONTRATOS SEA DE MANTENIMIENTO Y ESTE CLASIFICADO
EN EL CÓDIGO 721033</v>
      </c>
      <c r="U583" s="71"/>
      <c r="V583" s="71"/>
      <c r="W583" s="71"/>
      <c r="X583" s="71"/>
      <c r="Y583" s="71"/>
      <c r="Z583" s="71"/>
      <c r="AA583" s="71"/>
      <c r="AB583" s="71"/>
      <c r="AC583" s="71"/>
      <c r="AD583" s="71"/>
      <c r="AE583" s="71"/>
      <c r="AF583" s="71"/>
      <c r="AG583" s="71"/>
      <c r="AH583" s="71"/>
      <c r="AI583" s="71"/>
    </row>
    <row r="584" spans="1:35" ht="30" hidden="1" customHeight="1" x14ac:dyDescent="0.2">
      <c r="A584" s="71"/>
      <c r="B584" s="286"/>
      <c r="C584" s="286"/>
      <c r="D584" s="286"/>
      <c r="E584" s="286"/>
      <c r="F584" s="286"/>
      <c r="G584" s="286"/>
      <c r="H584" s="286"/>
      <c r="I584" s="286"/>
      <c r="J584" s="292" t="s">
        <v>158</v>
      </c>
      <c r="K584" s="290"/>
      <c r="L584" s="290"/>
      <c r="M584" s="291"/>
      <c r="N584" s="286"/>
      <c r="O584" s="286"/>
      <c r="P584" s="91" t="s">
        <v>37</v>
      </c>
      <c r="Q584" s="91" t="s">
        <v>152</v>
      </c>
      <c r="R584" s="286"/>
      <c r="S584" s="286"/>
      <c r="T584" s="286"/>
      <c r="U584" s="71"/>
      <c r="V584" s="71"/>
      <c r="W584" s="71"/>
      <c r="X584" s="71"/>
      <c r="Y584" s="71"/>
      <c r="Z584" s="71"/>
      <c r="AA584" s="71"/>
      <c r="AB584" s="71"/>
      <c r="AC584" s="71"/>
      <c r="AD584" s="71"/>
      <c r="AE584" s="71"/>
      <c r="AF584" s="71"/>
      <c r="AG584" s="71"/>
      <c r="AH584" s="71"/>
      <c r="AI584" s="71"/>
    </row>
    <row r="585" spans="1:35" ht="30" hidden="1" customHeight="1" x14ac:dyDescent="0.2">
      <c r="A585" s="71"/>
      <c r="B585" s="297">
        <v>1</v>
      </c>
      <c r="C585" s="287"/>
      <c r="D585" s="287"/>
      <c r="E585" s="287"/>
      <c r="F585" s="287"/>
      <c r="G585" s="303"/>
      <c r="H585" s="300"/>
      <c r="I585" s="302"/>
      <c r="J585" s="99"/>
      <c r="K585" s="3">
        <v>721015</v>
      </c>
      <c r="L585" s="99"/>
      <c r="M585" s="3">
        <v>721214</v>
      </c>
      <c r="N585" s="293"/>
      <c r="O585" s="293"/>
      <c r="P585" s="287"/>
      <c r="Q585" s="295"/>
      <c r="R585" s="295"/>
      <c r="S585" s="304">
        <f>IF(COUNTIF(J585:M587,"CUMPLE")&gt;=1,(G585*I585),0)* (IF(N585="PRESENTÓ CERTIFICADO",1,0))* (IF(O585="ACORDE A ITEM 5.2.1 (T.R.)",1,0) )* ( IF(OR(Q585="SIN OBSERVACIÓN", Q585="REQUERIMIENTOS SUBSANADOS"),1,0)) *(IF(OR(R585="NINGUNO", R585="CUMPLEN CON LO SOLICITADO"),1,0))</f>
        <v>0</v>
      </c>
      <c r="T585" s="305"/>
      <c r="U585" s="71"/>
      <c r="V585" s="71"/>
      <c r="W585" s="71"/>
      <c r="X585" s="71"/>
      <c r="Y585" s="71"/>
      <c r="Z585" s="71"/>
      <c r="AA585" s="71"/>
      <c r="AB585" s="71"/>
      <c r="AC585" s="71"/>
      <c r="AD585" s="71"/>
      <c r="AE585" s="71"/>
      <c r="AF585" s="71"/>
      <c r="AG585" s="71"/>
      <c r="AH585" s="71"/>
      <c r="AI585" s="71"/>
    </row>
    <row r="586" spans="1:35" ht="30" hidden="1" customHeight="1" x14ac:dyDescent="0.2">
      <c r="A586" s="71"/>
      <c r="B586" s="285"/>
      <c r="C586" s="285"/>
      <c r="D586" s="285"/>
      <c r="E586" s="285"/>
      <c r="F586" s="285"/>
      <c r="G586" s="285"/>
      <c r="H586" s="285"/>
      <c r="I586" s="285"/>
      <c r="J586" s="99"/>
      <c r="K586" s="3">
        <v>721029</v>
      </c>
      <c r="L586" s="99"/>
      <c r="M586" s="3">
        <v>261216</v>
      </c>
      <c r="N586" s="285"/>
      <c r="O586" s="285"/>
      <c r="P586" s="285"/>
      <c r="Q586" s="285"/>
      <c r="R586" s="285"/>
      <c r="S586" s="285"/>
      <c r="T586" s="285"/>
      <c r="U586" s="71"/>
      <c r="V586" s="71"/>
      <c r="W586" s="71"/>
      <c r="X586" s="71"/>
      <c r="Y586" s="71"/>
      <c r="Z586" s="71"/>
      <c r="AA586" s="71"/>
      <c r="AB586" s="71"/>
      <c r="AC586" s="71"/>
      <c r="AD586" s="71"/>
      <c r="AE586" s="71"/>
      <c r="AF586" s="71"/>
      <c r="AG586" s="71"/>
      <c r="AH586" s="71"/>
      <c r="AI586" s="71"/>
    </row>
    <row r="587" spans="1:35" ht="30" hidden="1" customHeight="1" x14ac:dyDescent="0.2">
      <c r="A587" s="71"/>
      <c r="B587" s="286"/>
      <c r="C587" s="286"/>
      <c r="D587" s="286"/>
      <c r="E587" s="286"/>
      <c r="F587" s="286"/>
      <c r="G587" s="286"/>
      <c r="H587" s="286"/>
      <c r="I587" s="286"/>
      <c r="J587" s="99"/>
      <c r="K587" s="3">
        <v>721033</v>
      </c>
      <c r="L587" s="99"/>
      <c r="M587" s="3"/>
      <c r="N587" s="286"/>
      <c r="O587" s="286"/>
      <c r="P587" s="286"/>
      <c r="Q587" s="286"/>
      <c r="R587" s="286"/>
      <c r="S587" s="286"/>
      <c r="T587" s="285"/>
      <c r="U587" s="71"/>
      <c r="V587" s="71"/>
      <c r="W587" s="71"/>
      <c r="X587" s="71"/>
      <c r="Y587" s="71"/>
      <c r="Z587" s="71"/>
      <c r="AA587" s="71"/>
      <c r="AB587" s="71"/>
      <c r="AC587" s="71"/>
      <c r="AD587" s="71"/>
      <c r="AE587" s="71"/>
      <c r="AF587" s="71"/>
      <c r="AG587" s="71"/>
      <c r="AH587" s="71"/>
      <c r="AI587" s="71"/>
    </row>
    <row r="588" spans="1:35" ht="30" hidden="1" customHeight="1" x14ac:dyDescent="0.2">
      <c r="A588" s="71"/>
      <c r="B588" s="297">
        <v>2</v>
      </c>
      <c r="C588" s="298"/>
      <c r="D588" s="298"/>
      <c r="E588" s="298"/>
      <c r="F588" s="298"/>
      <c r="G588" s="299"/>
      <c r="H588" s="300"/>
      <c r="I588" s="296"/>
      <c r="J588" s="99"/>
      <c r="K588" s="3">
        <f t="shared" ref="K588:K590" si="54">K585</f>
        <v>721015</v>
      </c>
      <c r="L588" s="99"/>
      <c r="M588" s="3">
        <f t="shared" ref="M588:M589" si="55">M585</f>
        <v>721214</v>
      </c>
      <c r="N588" s="293"/>
      <c r="O588" s="293"/>
      <c r="P588" s="294"/>
      <c r="Q588" s="301"/>
      <c r="R588" s="301"/>
      <c r="S588" s="304">
        <f>IF(COUNTIF(J588:M590,"CUMPLE")&gt;=1,(G588*I588),0)* (IF(N588="PRESENTÓ CERTIFICADO",1,0))* (IF(O588="ACORDE A ITEM 5.2.1 (T.R.)",1,0) )* ( IF(OR(Q588="SIN OBSERVACIÓN", Q588="REQUERIMIENTOS SUBSANADOS"),1,0)) *(IF(OR(R588="NINGUNO", R588="CUMPLEN CON LO SOLICITADO"),1,0))</f>
        <v>0</v>
      </c>
      <c r="T588" s="285"/>
      <c r="U588" s="71"/>
      <c r="V588" s="71"/>
      <c r="W588" s="71"/>
      <c r="X588" s="71"/>
      <c r="Y588" s="71"/>
      <c r="Z588" s="71"/>
      <c r="AA588" s="71"/>
      <c r="AB588" s="71"/>
      <c r="AC588" s="71"/>
      <c r="AD588" s="71"/>
      <c r="AE588" s="71"/>
      <c r="AF588" s="71"/>
      <c r="AG588" s="71"/>
      <c r="AH588" s="71"/>
      <c r="AI588" s="71"/>
    </row>
    <row r="589" spans="1:35" ht="30" hidden="1" customHeight="1" x14ac:dyDescent="0.2">
      <c r="A589" s="71"/>
      <c r="B589" s="285"/>
      <c r="C589" s="285"/>
      <c r="D589" s="285"/>
      <c r="E589" s="285"/>
      <c r="F589" s="285"/>
      <c r="G589" s="285"/>
      <c r="H589" s="285"/>
      <c r="I589" s="285"/>
      <c r="J589" s="99"/>
      <c r="K589" s="3">
        <f t="shared" si="54"/>
        <v>721029</v>
      </c>
      <c r="L589" s="99"/>
      <c r="M589" s="3">
        <f t="shared" si="55"/>
        <v>261216</v>
      </c>
      <c r="N589" s="285"/>
      <c r="O589" s="285"/>
      <c r="P589" s="285"/>
      <c r="Q589" s="285"/>
      <c r="R589" s="285"/>
      <c r="S589" s="285"/>
      <c r="T589" s="285"/>
      <c r="U589" s="71"/>
      <c r="V589" s="71"/>
      <c r="W589" s="71"/>
      <c r="X589" s="71"/>
      <c r="Y589" s="71"/>
      <c r="Z589" s="71"/>
      <c r="AA589" s="71"/>
      <c r="AB589" s="71"/>
      <c r="AC589" s="71"/>
      <c r="AD589" s="71"/>
      <c r="AE589" s="71"/>
      <c r="AF589" s="71"/>
      <c r="AG589" s="71"/>
      <c r="AH589" s="71"/>
      <c r="AI589" s="71"/>
    </row>
    <row r="590" spans="1:35" ht="30" hidden="1" customHeight="1" x14ac:dyDescent="0.2">
      <c r="A590" s="71"/>
      <c r="B590" s="286"/>
      <c r="C590" s="286"/>
      <c r="D590" s="286"/>
      <c r="E590" s="286"/>
      <c r="F590" s="286"/>
      <c r="G590" s="286"/>
      <c r="H590" s="286"/>
      <c r="I590" s="286"/>
      <c r="J590" s="99"/>
      <c r="K590" s="3">
        <f t="shared" si="54"/>
        <v>721033</v>
      </c>
      <c r="L590" s="99"/>
      <c r="M590" s="3"/>
      <c r="N590" s="286"/>
      <c r="O590" s="286"/>
      <c r="P590" s="286"/>
      <c r="Q590" s="286"/>
      <c r="R590" s="286"/>
      <c r="S590" s="286"/>
      <c r="T590" s="285"/>
      <c r="U590" s="71"/>
      <c r="V590" s="71"/>
      <c r="W590" s="71"/>
      <c r="X590" s="71"/>
      <c r="Y590" s="71"/>
      <c r="Z590" s="71"/>
      <c r="AA590" s="71"/>
      <c r="AB590" s="71"/>
      <c r="AC590" s="71"/>
      <c r="AD590" s="71"/>
      <c r="AE590" s="71"/>
      <c r="AF590" s="71"/>
      <c r="AG590" s="71"/>
      <c r="AH590" s="71"/>
      <c r="AI590" s="71"/>
    </row>
    <row r="591" spans="1:35" ht="30" hidden="1" customHeight="1" x14ac:dyDescent="0.2">
      <c r="A591" s="71"/>
      <c r="B591" s="297">
        <v>3</v>
      </c>
      <c r="C591" s="287"/>
      <c r="D591" s="287"/>
      <c r="E591" s="287"/>
      <c r="F591" s="287"/>
      <c r="G591" s="303"/>
      <c r="H591" s="300"/>
      <c r="I591" s="302"/>
      <c r="J591" s="99"/>
      <c r="K591" s="3">
        <f t="shared" ref="K591:K593" si="56">K585</f>
        <v>721015</v>
      </c>
      <c r="L591" s="99"/>
      <c r="M591" s="3">
        <f t="shared" ref="M591:M592" si="57">M585</f>
        <v>721214</v>
      </c>
      <c r="N591" s="293"/>
      <c r="O591" s="293"/>
      <c r="P591" s="287"/>
      <c r="Q591" s="295"/>
      <c r="R591" s="295"/>
      <c r="S591" s="304">
        <f>IF(COUNTIF(J591:M593,"CUMPLE")&gt;=1,(G591*I591),0)* (IF(N591="PRESENTÓ CERTIFICADO",1,0))* (IF(O591="ACORDE A ITEM 5.2.1 (T.R.)",1,0) )* ( IF(OR(Q591="SIN OBSERVACIÓN", Q591="REQUERIMIENTOS SUBSANADOS"),1,0)) *(IF(OR(R591="NINGUNO", R591="CUMPLEN CON LO SOLICITADO"),1,0))</f>
        <v>0</v>
      </c>
      <c r="T591" s="285"/>
      <c r="U591" s="71"/>
      <c r="V591" s="71"/>
      <c r="W591" s="71"/>
      <c r="X591" s="71"/>
      <c r="Y591" s="71"/>
      <c r="Z591" s="71"/>
      <c r="AA591" s="71"/>
      <c r="AB591" s="71"/>
      <c r="AC591" s="71"/>
      <c r="AD591" s="71"/>
      <c r="AE591" s="71"/>
      <c r="AF591" s="71"/>
      <c r="AG591" s="71"/>
      <c r="AH591" s="71"/>
      <c r="AI591" s="71"/>
    </row>
    <row r="592" spans="1:35" ht="30" hidden="1" customHeight="1" x14ac:dyDescent="0.2">
      <c r="A592" s="71"/>
      <c r="B592" s="285"/>
      <c r="C592" s="285"/>
      <c r="D592" s="285"/>
      <c r="E592" s="285"/>
      <c r="F592" s="285"/>
      <c r="G592" s="285"/>
      <c r="H592" s="285"/>
      <c r="I592" s="285"/>
      <c r="J592" s="99"/>
      <c r="K592" s="3">
        <f t="shared" si="56"/>
        <v>721029</v>
      </c>
      <c r="L592" s="99"/>
      <c r="M592" s="3">
        <f t="shared" si="57"/>
        <v>261216</v>
      </c>
      <c r="N592" s="285"/>
      <c r="O592" s="285"/>
      <c r="P592" s="285"/>
      <c r="Q592" s="285"/>
      <c r="R592" s="285"/>
      <c r="S592" s="285"/>
      <c r="T592" s="285"/>
      <c r="U592" s="71"/>
      <c r="V592" s="71"/>
      <c r="W592" s="71"/>
      <c r="X592" s="71"/>
      <c r="Y592" s="71"/>
      <c r="Z592" s="71"/>
      <c r="AA592" s="71"/>
      <c r="AB592" s="71"/>
      <c r="AC592" s="71"/>
      <c r="AD592" s="71"/>
      <c r="AE592" s="71"/>
      <c r="AF592" s="71"/>
      <c r="AG592" s="71"/>
      <c r="AH592" s="71"/>
      <c r="AI592" s="71"/>
    </row>
    <row r="593" spans="1:35" ht="30" hidden="1" customHeight="1" x14ac:dyDescent="0.2">
      <c r="A593" s="71"/>
      <c r="B593" s="286"/>
      <c r="C593" s="286"/>
      <c r="D593" s="286"/>
      <c r="E593" s="286"/>
      <c r="F593" s="286"/>
      <c r="G593" s="286"/>
      <c r="H593" s="286"/>
      <c r="I593" s="286"/>
      <c r="J593" s="99"/>
      <c r="K593" s="3">
        <f t="shared" si="56"/>
        <v>721033</v>
      </c>
      <c r="L593" s="99"/>
      <c r="M593" s="3"/>
      <c r="N593" s="286"/>
      <c r="O593" s="286"/>
      <c r="P593" s="286"/>
      <c r="Q593" s="286"/>
      <c r="R593" s="286"/>
      <c r="S593" s="286"/>
      <c r="T593" s="285"/>
      <c r="U593" s="71"/>
      <c r="V593" s="71"/>
      <c r="W593" s="71"/>
      <c r="X593" s="71"/>
      <c r="Y593" s="71"/>
      <c r="Z593" s="71"/>
      <c r="AA593" s="71"/>
      <c r="AB593" s="71"/>
      <c r="AC593" s="71"/>
      <c r="AD593" s="71"/>
      <c r="AE593" s="71"/>
      <c r="AF593" s="71"/>
      <c r="AG593" s="71"/>
      <c r="AH593" s="71"/>
      <c r="AI593" s="71"/>
    </row>
    <row r="594" spans="1:35" ht="30" hidden="1" customHeight="1" x14ac:dyDescent="0.2">
      <c r="A594" s="71"/>
      <c r="B594" s="297">
        <v>4</v>
      </c>
      <c r="C594" s="298"/>
      <c r="D594" s="298"/>
      <c r="E594" s="298"/>
      <c r="F594" s="298"/>
      <c r="G594" s="299"/>
      <c r="H594" s="300"/>
      <c r="I594" s="296"/>
      <c r="J594" s="99"/>
      <c r="K594" s="3">
        <f t="shared" ref="K594:K596" si="58">K585</f>
        <v>721015</v>
      </c>
      <c r="L594" s="99"/>
      <c r="M594" s="3">
        <f t="shared" ref="M594:M595" si="59">M585</f>
        <v>721214</v>
      </c>
      <c r="N594" s="293"/>
      <c r="O594" s="293"/>
      <c r="P594" s="294"/>
      <c r="Q594" s="301"/>
      <c r="R594" s="301"/>
      <c r="S594" s="304">
        <f>IF(COUNTIF(J594:M596,"CUMPLE")&gt;=1,(G594*I594),0)* (IF(N594="PRESENTÓ CERTIFICADO",1,0))* (IF(O594="ACORDE A ITEM 5.2.1 (T.R.)",1,0) )* ( IF(OR(Q594="SIN OBSERVACIÓN", Q594="REQUERIMIENTOS SUBSANADOS"),1,0)) *(IF(OR(R594="NINGUNO", R594="CUMPLEN CON LO SOLICITADO"),1,0))</f>
        <v>0</v>
      </c>
      <c r="T594" s="285"/>
      <c r="U594" s="71"/>
      <c r="V594" s="71"/>
      <c r="W594" s="71"/>
      <c r="X594" s="71"/>
      <c r="Y594" s="71"/>
      <c r="Z594" s="71"/>
      <c r="AA594" s="71"/>
      <c r="AB594" s="71"/>
      <c r="AC594" s="71"/>
      <c r="AD594" s="71"/>
      <c r="AE594" s="71"/>
      <c r="AF594" s="71"/>
      <c r="AG594" s="71"/>
      <c r="AH594" s="71"/>
      <c r="AI594" s="71"/>
    </row>
    <row r="595" spans="1:35" ht="30" hidden="1" customHeight="1" x14ac:dyDescent="0.2">
      <c r="A595" s="71"/>
      <c r="B595" s="285"/>
      <c r="C595" s="285"/>
      <c r="D595" s="285"/>
      <c r="E595" s="285"/>
      <c r="F595" s="285"/>
      <c r="G595" s="285"/>
      <c r="H595" s="285"/>
      <c r="I595" s="285"/>
      <c r="J595" s="99"/>
      <c r="K595" s="3">
        <f t="shared" si="58"/>
        <v>721029</v>
      </c>
      <c r="L595" s="99"/>
      <c r="M595" s="3">
        <f t="shared" si="59"/>
        <v>261216</v>
      </c>
      <c r="N595" s="285"/>
      <c r="O595" s="285"/>
      <c r="P595" s="285"/>
      <c r="Q595" s="285"/>
      <c r="R595" s="285"/>
      <c r="S595" s="285"/>
      <c r="T595" s="285"/>
      <c r="U595" s="71"/>
      <c r="V595" s="71"/>
      <c r="W595" s="71"/>
      <c r="X595" s="71"/>
      <c r="Y595" s="71"/>
      <c r="Z595" s="71"/>
      <c r="AA595" s="71"/>
      <c r="AB595" s="71"/>
      <c r="AC595" s="71"/>
      <c r="AD595" s="71"/>
      <c r="AE595" s="71"/>
      <c r="AF595" s="71"/>
      <c r="AG595" s="71"/>
      <c r="AH595" s="71"/>
      <c r="AI595" s="71"/>
    </row>
    <row r="596" spans="1:35" ht="30" hidden="1" customHeight="1" x14ac:dyDescent="0.2">
      <c r="A596" s="71"/>
      <c r="B596" s="286"/>
      <c r="C596" s="286"/>
      <c r="D596" s="286"/>
      <c r="E596" s="286"/>
      <c r="F596" s="286"/>
      <c r="G596" s="286"/>
      <c r="H596" s="286"/>
      <c r="I596" s="286"/>
      <c r="J596" s="99"/>
      <c r="K596" s="3">
        <f t="shared" si="58"/>
        <v>721033</v>
      </c>
      <c r="L596" s="99"/>
      <c r="M596" s="3"/>
      <c r="N596" s="286"/>
      <c r="O596" s="286"/>
      <c r="P596" s="286"/>
      <c r="Q596" s="286"/>
      <c r="R596" s="286"/>
      <c r="S596" s="286"/>
      <c r="T596" s="285"/>
      <c r="U596" s="71"/>
      <c r="V596" s="71"/>
      <c r="W596" s="71"/>
      <c r="X596" s="71"/>
      <c r="Y596" s="71"/>
      <c r="Z596" s="71"/>
      <c r="AA596" s="71"/>
      <c r="AB596" s="71"/>
      <c r="AC596" s="71"/>
      <c r="AD596" s="71"/>
      <c r="AE596" s="71"/>
      <c r="AF596" s="71"/>
      <c r="AG596" s="71"/>
      <c r="AH596" s="71"/>
      <c r="AI596" s="71"/>
    </row>
    <row r="597" spans="1:35" ht="30" hidden="1" customHeight="1" x14ac:dyDescent="0.2">
      <c r="A597" s="71"/>
      <c r="B597" s="297">
        <v>5</v>
      </c>
      <c r="C597" s="287"/>
      <c r="D597" s="287"/>
      <c r="E597" s="287"/>
      <c r="F597" s="287"/>
      <c r="G597" s="303"/>
      <c r="H597" s="300"/>
      <c r="I597" s="302"/>
      <c r="J597" s="99"/>
      <c r="K597" s="3">
        <f t="shared" ref="K597:K599" si="60">K585</f>
        <v>721015</v>
      </c>
      <c r="L597" s="99"/>
      <c r="M597" s="3">
        <f t="shared" ref="M597:M598" si="61">M585</f>
        <v>721214</v>
      </c>
      <c r="N597" s="293"/>
      <c r="O597" s="293"/>
      <c r="P597" s="287"/>
      <c r="Q597" s="295"/>
      <c r="R597" s="295"/>
      <c r="S597" s="304">
        <f>IF(COUNTIF(J597:M599,"CUMPLE")&gt;=1,(G597*I597),0)* (IF(N597="PRESENTÓ CERTIFICADO",1,0))* (IF(O597="ACORDE A ITEM 5.2.1 (T.R.)",1,0) )* ( IF(OR(Q597="SIN OBSERVACIÓN", Q597="REQUERIMIENTOS SUBSANADOS"),1,0)) *(IF(OR(R597="NINGUNO", R597="CUMPLEN CON LO SOLICITADO"),1,0))</f>
        <v>0</v>
      </c>
      <c r="T597" s="285"/>
      <c r="U597" s="71"/>
      <c r="V597" s="71"/>
      <c r="W597" s="71"/>
      <c r="X597" s="71"/>
      <c r="Y597" s="71"/>
      <c r="Z597" s="71"/>
      <c r="AA597" s="71"/>
      <c r="AB597" s="71"/>
      <c r="AC597" s="71"/>
      <c r="AD597" s="71"/>
      <c r="AE597" s="71"/>
      <c r="AF597" s="71"/>
      <c r="AG597" s="71"/>
      <c r="AH597" s="71"/>
      <c r="AI597" s="71"/>
    </row>
    <row r="598" spans="1:35" ht="30" hidden="1" customHeight="1" x14ac:dyDescent="0.2">
      <c r="A598" s="71"/>
      <c r="B598" s="285"/>
      <c r="C598" s="285"/>
      <c r="D598" s="285"/>
      <c r="E598" s="285"/>
      <c r="F598" s="285"/>
      <c r="G598" s="285"/>
      <c r="H598" s="285"/>
      <c r="I598" s="285"/>
      <c r="J598" s="99"/>
      <c r="K598" s="3">
        <f t="shared" si="60"/>
        <v>721029</v>
      </c>
      <c r="L598" s="99"/>
      <c r="M598" s="3">
        <f t="shared" si="61"/>
        <v>261216</v>
      </c>
      <c r="N598" s="285"/>
      <c r="O598" s="285"/>
      <c r="P598" s="285"/>
      <c r="Q598" s="285"/>
      <c r="R598" s="285"/>
      <c r="S598" s="285"/>
      <c r="T598" s="285"/>
      <c r="U598" s="71"/>
      <c r="V598" s="71"/>
      <c r="W598" s="71"/>
      <c r="X598" s="71"/>
      <c r="Y598" s="71"/>
      <c r="Z598" s="71"/>
      <c r="AA598" s="71"/>
      <c r="AB598" s="71"/>
      <c r="AC598" s="71"/>
      <c r="AD598" s="71"/>
      <c r="AE598" s="71"/>
      <c r="AF598" s="71"/>
      <c r="AG598" s="71"/>
      <c r="AH598" s="71"/>
      <c r="AI598" s="71"/>
    </row>
    <row r="599" spans="1:35" ht="30" hidden="1" customHeight="1" x14ac:dyDescent="0.2">
      <c r="A599" s="71"/>
      <c r="B599" s="286"/>
      <c r="C599" s="286"/>
      <c r="D599" s="286"/>
      <c r="E599" s="286"/>
      <c r="F599" s="286"/>
      <c r="G599" s="286"/>
      <c r="H599" s="286"/>
      <c r="I599" s="286"/>
      <c r="J599" s="99"/>
      <c r="K599" s="3">
        <f t="shared" si="60"/>
        <v>721033</v>
      </c>
      <c r="L599" s="99"/>
      <c r="M599" s="3"/>
      <c r="N599" s="286"/>
      <c r="O599" s="286"/>
      <c r="P599" s="286"/>
      <c r="Q599" s="286"/>
      <c r="R599" s="286"/>
      <c r="S599" s="286"/>
      <c r="T599" s="286"/>
      <c r="U599" s="71"/>
      <c r="V599" s="71"/>
      <c r="W599" s="71"/>
      <c r="X599" s="71"/>
      <c r="Y599" s="71"/>
      <c r="Z599" s="71"/>
      <c r="AA599" s="71"/>
      <c r="AB599" s="71"/>
      <c r="AC599" s="71"/>
      <c r="AD599" s="71"/>
      <c r="AE599" s="71"/>
      <c r="AF599" s="71"/>
      <c r="AG599" s="71"/>
      <c r="AH599" s="71"/>
      <c r="AI599" s="71"/>
    </row>
    <row r="600" spans="1:35" ht="30" hidden="1" customHeight="1" x14ac:dyDescent="0.2">
      <c r="A600" s="71"/>
      <c r="B600" s="314" t="str">
        <f>IF(S601=" "," ",IF(S601&gt;=$H$6,"CUMPLE CON LA EXPERIENCIA REQUERIDA","NO CUMPLE CON LA EXPERIENCIA REQUERIDA"))</f>
        <v>NO CUMPLE CON LA EXPERIENCIA REQUERIDA</v>
      </c>
      <c r="C600" s="315"/>
      <c r="D600" s="315"/>
      <c r="E600" s="315"/>
      <c r="F600" s="315"/>
      <c r="G600" s="315"/>
      <c r="H600" s="315"/>
      <c r="I600" s="315"/>
      <c r="J600" s="315"/>
      <c r="K600" s="315"/>
      <c r="L600" s="315"/>
      <c r="M600" s="315"/>
      <c r="N600" s="315"/>
      <c r="O600" s="316"/>
      <c r="P600" s="309" t="s">
        <v>155</v>
      </c>
      <c r="Q600" s="291"/>
      <c r="R600" s="103"/>
      <c r="S600" s="104">
        <f>IF(T585="SI",SUM(S585:S599),0)</f>
        <v>0</v>
      </c>
      <c r="T600" s="308" t="str">
        <f>IF(S601=" "," ",IF(S601&gt;=$H$6,"CUMPLE","NO CUMPLE"))</f>
        <v>NO CUMPLE</v>
      </c>
      <c r="U600" s="71"/>
      <c r="V600" s="71"/>
      <c r="W600" s="71"/>
      <c r="X600" s="71"/>
      <c r="Y600" s="71"/>
      <c r="Z600" s="71"/>
      <c r="AA600" s="71"/>
      <c r="AB600" s="71"/>
      <c r="AC600" s="71"/>
      <c r="AD600" s="71"/>
      <c r="AE600" s="71"/>
      <c r="AF600" s="71"/>
      <c r="AG600" s="71"/>
      <c r="AH600" s="71"/>
      <c r="AI600" s="71"/>
    </row>
    <row r="601" spans="1:35" ht="30" hidden="1" customHeight="1" x14ac:dyDescent="0.2">
      <c r="A601" s="71"/>
      <c r="B601" s="317"/>
      <c r="C601" s="318"/>
      <c r="D601" s="318"/>
      <c r="E601" s="318"/>
      <c r="F601" s="318"/>
      <c r="G601" s="318"/>
      <c r="H601" s="318"/>
      <c r="I601" s="318"/>
      <c r="J601" s="318"/>
      <c r="K601" s="318"/>
      <c r="L601" s="318"/>
      <c r="M601" s="318"/>
      <c r="N601" s="318"/>
      <c r="O601" s="319"/>
      <c r="P601" s="309" t="s">
        <v>156</v>
      </c>
      <c r="Q601" s="291"/>
      <c r="R601" s="103"/>
      <c r="S601" s="105">
        <f>IFERROR((S600/$P$6)," ")</f>
        <v>0</v>
      </c>
      <c r="T601" s="286"/>
      <c r="U601" s="71"/>
      <c r="V601" s="71"/>
      <c r="W601" s="71"/>
      <c r="X601" s="71"/>
      <c r="Y601" s="71"/>
      <c r="Z601" s="71"/>
      <c r="AA601" s="71"/>
      <c r="AB601" s="71"/>
      <c r="AC601" s="71"/>
      <c r="AD601" s="71"/>
      <c r="AE601" s="71"/>
      <c r="AF601" s="71"/>
      <c r="AG601" s="71"/>
      <c r="AH601" s="71"/>
      <c r="AI601" s="71"/>
    </row>
    <row r="602" spans="1:35" ht="30" hidden="1" customHeight="1" x14ac:dyDescent="0.2">
      <c r="A602" s="71"/>
      <c r="B602" s="71"/>
      <c r="C602" s="71"/>
      <c r="D602" s="71"/>
      <c r="E602" s="83"/>
      <c r="F602" s="84"/>
      <c r="G602" s="84"/>
      <c r="H602" s="71"/>
      <c r="I602" s="71"/>
      <c r="J602" s="71"/>
      <c r="K602" s="71"/>
      <c r="L602" s="71"/>
      <c r="M602" s="71"/>
      <c r="N602" s="71"/>
      <c r="O602" s="71"/>
      <c r="P602" s="71"/>
      <c r="Q602" s="71"/>
      <c r="R602" s="71"/>
      <c r="S602" s="71"/>
      <c r="T602" s="71"/>
      <c r="U602" s="71"/>
      <c r="V602" s="71"/>
      <c r="W602" s="71"/>
      <c r="X602" s="71"/>
      <c r="Y602" s="71"/>
      <c r="Z602" s="71"/>
      <c r="AA602" s="71"/>
      <c r="AB602" s="71"/>
      <c r="AC602" s="71"/>
      <c r="AD602" s="71"/>
      <c r="AE602" s="71"/>
      <c r="AF602" s="71"/>
      <c r="AG602" s="71"/>
      <c r="AH602" s="71"/>
      <c r="AI602" s="71"/>
    </row>
    <row r="603" spans="1:35" ht="30" hidden="1" customHeight="1" x14ac:dyDescent="0.2">
      <c r="A603" s="71"/>
      <c r="B603" s="71"/>
      <c r="C603" s="71"/>
      <c r="D603" s="71"/>
      <c r="E603" s="83"/>
      <c r="F603" s="84"/>
      <c r="G603" s="84"/>
      <c r="H603" s="71"/>
      <c r="I603" s="71"/>
      <c r="J603" s="71"/>
      <c r="K603" s="71"/>
      <c r="L603" s="71"/>
      <c r="M603" s="71"/>
      <c r="N603" s="71"/>
      <c r="O603" s="71"/>
      <c r="P603" s="71"/>
      <c r="Q603" s="71"/>
      <c r="R603" s="71"/>
      <c r="S603" s="71"/>
      <c r="T603" s="71"/>
      <c r="U603" s="71"/>
      <c r="V603" s="71"/>
      <c r="W603" s="71"/>
      <c r="X603" s="71"/>
      <c r="Y603" s="71"/>
      <c r="Z603" s="71"/>
      <c r="AA603" s="71"/>
      <c r="AB603" s="71"/>
      <c r="AC603" s="71"/>
      <c r="AD603" s="71"/>
      <c r="AE603" s="71"/>
      <c r="AF603" s="71"/>
      <c r="AG603" s="71"/>
      <c r="AH603" s="71"/>
      <c r="AI603" s="71"/>
    </row>
    <row r="604" spans="1:35" ht="30" hidden="1" customHeight="1" x14ac:dyDescent="0.2">
      <c r="A604" s="71"/>
      <c r="B604" s="85">
        <v>28</v>
      </c>
      <c r="C604" s="310" t="s">
        <v>157</v>
      </c>
      <c r="D604" s="290"/>
      <c r="E604" s="291"/>
      <c r="F604" s="311" t="str">
        <f>IFERROR(VLOOKUP(B604,LISTA_OFERENTES,2,FALSE)," ")</f>
        <v>O13</v>
      </c>
      <c r="G604" s="290"/>
      <c r="H604" s="290"/>
      <c r="I604" s="290"/>
      <c r="J604" s="290"/>
      <c r="K604" s="290"/>
      <c r="L604" s="290"/>
      <c r="M604" s="290"/>
      <c r="N604" s="290"/>
      <c r="O604" s="291"/>
      <c r="P604" s="312" t="s">
        <v>135</v>
      </c>
      <c r="Q604" s="290"/>
      <c r="R604" s="291"/>
      <c r="S604" s="86">
        <f>5-(INT(COUNTBLANK(C607:C621))-10)</f>
        <v>0</v>
      </c>
      <c r="T604" s="87"/>
      <c r="U604" s="71"/>
      <c r="V604" s="71"/>
      <c r="W604" s="71"/>
      <c r="X604" s="71"/>
      <c r="Y604" s="71"/>
      <c r="Z604" s="71"/>
      <c r="AA604" s="71"/>
      <c r="AB604" s="71"/>
      <c r="AC604" s="71"/>
      <c r="AD604" s="71"/>
      <c r="AE604" s="71"/>
      <c r="AF604" s="71"/>
      <c r="AG604" s="71"/>
      <c r="AH604" s="71"/>
      <c r="AI604" s="71"/>
    </row>
    <row r="605" spans="1:35" ht="30" hidden="1" customHeight="1" x14ac:dyDescent="0.25">
      <c r="A605" s="71"/>
      <c r="B605" s="313" t="s">
        <v>136</v>
      </c>
      <c r="C605" s="288" t="s">
        <v>137</v>
      </c>
      <c r="D605" s="288" t="s">
        <v>138</v>
      </c>
      <c r="E605" s="288" t="s">
        <v>139</v>
      </c>
      <c r="F605" s="288" t="s">
        <v>140</v>
      </c>
      <c r="G605" s="288" t="s">
        <v>141</v>
      </c>
      <c r="H605" s="288" t="s">
        <v>142</v>
      </c>
      <c r="I605" s="288" t="s">
        <v>143</v>
      </c>
      <c r="J605" s="289" t="s">
        <v>144</v>
      </c>
      <c r="K605" s="290"/>
      <c r="L605" s="290"/>
      <c r="M605" s="291"/>
      <c r="N605" s="288" t="s">
        <v>145</v>
      </c>
      <c r="O605" s="288" t="s">
        <v>146</v>
      </c>
      <c r="P605" s="106" t="s">
        <v>147</v>
      </c>
      <c r="Q605" s="106"/>
      <c r="R605" s="288" t="s">
        <v>148</v>
      </c>
      <c r="S605" s="288" t="s">
        <v>149</v>
      </c>
      <c r="T605" s="288" t="str">
        <f>T297</f>
        <v>CUMPLE CON EL REQUERIMIENTO OBLIGATORIO DE MÍNIMO UNO (1) DE LOS CINCO CONTRATOS SEA DE MANTENIMIENTO Y ESTE CLASIFICADO
EN EL CÓDIGO 721033</v>
      </c>
      <c r="U605" s="71"/>
      <c r="V605" s="71"/>
      <c r="W605" s="71"/>
      <c r="X605" s="71"/>
      <c r="Y605" s="71"/>
      <c r="Z605" s="71"/>
      <c r="AA605" s="71"/>
      <c r="AB605" s="71"/>
      <c r="AC605" s="71"/>
      <c r="AD605" s="71"/>
      <c r="AE605" s="71"/>
      <c r="AF605" s="71"/>
      <c r="AG605" s="71"/>
      <c r="AH605" s="71"/>
      <c r="AI605" s="71"/>
    </row>
    <row r="606" spans="1:35" ht="30" hidden="1" customHeight="1" x14ac:dyDescent="0.2">
      <c r="A606" s="71"/>
      <c r="B606" s="286"/>
      <c r="C606" s="286"/>
      <c r="D606" s="286"/>
      <c r="E606" s="286"/>
      <c r="F606" s="286"/>
      <c r="G606" s="286"/>
      <c r="H606" s="286"/>
      <c r="I606" s="286"/>
      <c r="J606" s="292" t="s">
        <v>158</v>
      </c>
      <c r="K606" s="290"/>
      <c r="L606" s="290"/>
      <c r="M606" s="291"/>
      <c r="N606" s="286"/>
      <c r="O606" s="286"/>
      <c r="P606" s="91" t="s">
        <v>37</v>
      </c>
      <c r="Q606" s="91" t="s">
        <v>152</v>
      </c>
      <c r="R606" s="286"/>
      <c r="S606" s="286"/>
      <c r="T606" s="286"/>
      <c r="U606" s="71"/>
      <c r="V606" s="71"/>
      <c r="W606" s="71"/>
      <c r="X606" s="71"/>
      <c r="Y606" s="71"/>
      <c r="Z606" s="71"/>
      <c r="AA606" s="71"/>
      <c r="AB606" s="71"/>
      <c r="AC606" s="71"/>
      <c r="AD606" s="71"/>
      <c r="AE606" s="71"/>
      <c r="AF606" s="71"/>
      <c r="AG606" s="71"/>
      <c r="AH606" s="71"/>
      <c r="AI606" s="71"/>
    </row>
    <row r="607" spans="1:35" ht="30" hidden="1" customHeight="1" x14ac:dyDescent="0.2">
      <c r="A607" s="71"/>
      <c r="B607" s="297">
        <v>1</v>
      </c>
      <c r="C607" s="287"/>
      <c r="D607" s="287"/>
      <c r="E607" s="287"/>
      <c r="F607" s="287"/>
      <c r="G607" s="303"/>
      <c r="H607" s="300"/>
      <c r="I607" s="302"/>
      <c r="J607" s="99"/>
      <c r="K607" s="3">
        <v>721015</v>
      </c>
      <c r="L607" s="99"/>
      <c r="M607" s="3">
        <v>721214</v>
      </c>
      <c r="N607" s="293"/>
      <c r="O607" s="293"/>
      <c r="P607" s="287"/>
      <c r="Q607" s="295"/>
      <c r="R607" s="295"/>
      <c r="S607" s="304">
        <f>IF(COUNTIF(J607:M609,"CUMPLE")&gt;=1,(G607*I607),0)* (IF(N607="PRESENTÓ CERTIFICADO",1,0))* (IF(O607="ACORDE A ITEM 5.2.1 (T.R.)",1,0) )* ( IF(OR(Q607="SIN OBSERVACIÓN", Q607="REQUERIMIENTOS SUBSANADOS"),1,0)) *(IF(OR(R607="NINGUNO", R607="CUMPLEN CON LO SOLICITADO"),1,0))</f>
        <v>0</v>
      </c>
      <c r="T607" s="305"/>
      <c r="U607" s="71"/>
      <c r="V607" s="71"/>
      <c r="W607" s="71"/>
      <c r="X607" s="71"/>
      <c r="Y607" s="71"/>
      <c r="Z607" s="71"/>
      <c r="AA607" s="71"/>
      <c r="AB607" s="71"/>
      <c r="AC607" s="71"/>
      <c r="AD607" s="71"/>
      <c r="AE607" s="71"/>
      <c r="AF607" s="71"/>
      <c r="AG607" s="71"/>
      <c r="AH607" s="71"/>
      <c r="AI607" s="71"/>
    </row>
    <row r="608" spans="1:35" ht="30" hidden="1" customHeight="1" x14ac:dyDescent="0.2">
      <c r="A608" s="71"/>
      <c r="B608" s="285"/>
      <c r="C608" s="285"/>
      <c r="D608" s="285"/>
      <c r="E608" s="285"/>
      <c r="F608" s="285"/>
      <c r="G608" s="285"/>
      <c r="H608" s="285"/>
      <c r="I608" s="285"/>
      <c r="J608" s="99"/>
      <c r="K608" s="3">
        <v>721029</v>
      </c>
      <c r="L608" s="99"/>
      <c r="M608" s="3">
        <v>261216</v>
      </c>
      <c r="N608" s="285"/>
      <c r="O608" s="285"/>
      <c r="P608" s="285"/>
      <c r="Q608" s="285"/>
      <c r="R608" s="285"/>
      <c r="S608" s="285"/>
      <c r="T608" s="285"/>
      <c r="U608" s="71"/>
      <c r="V608" s="71"/>
      <c r="W608" s="71"/>
      <c r="X608" s="71"/>
      <c r="Y608" s="71"/>
      <c r="Z608" s="71"/>
      <c r="AA608" s="71"/>
      <c r="AB608" s="71"/>
      <c r="AC608" s="71"/>
      <c r="AD608" s="71"/>
      <c r="AE608" s="71"/>
      <c r="AF608" s="71"/>
      <c r="AG608" s="71"/>
      <c r="AH608" s="71"/>
      <c r="AI608" s="71"/>
    </row>
    <row r="609" spans="1:35" ht="30" hidden="1" customHeight="1" x14ac:dyDescent="0.2">
      <c r="A609" s="71"/>
      <c r="B609" s="286"/>
      <c r="C609" s="286"/>
      <c r="D609" s="286"/>
      <c r="E609" s="286"/>
      <c r="F609" s="286"/>
      <c r="G609" s="286"/>
      <c r="H609" s="286"/>
      <c r="I609" s="286"/>
      <c r="J609" s="99"/>
      <c r="K609" s="3">
        <v>721033</v>
      </c>
      <c r="L609" s="99"/>
      <c r="M609" s="3"/>
      <c r="N609" s="286"/>
      <c r="O609" s="286"/>
      <c r="P609" s="286"/>
      <c r="Q609" s="286"/>
      <c r="R609" s="286"/>
      <c r="S609" s="286"/>
      <c r="T609" s="285"/>
      <c r="U609" s="71"/>
      <c r="V609" s="71"/>
      <c r="W609" s="71"/>
      <c r="X609" s="71"/>
      <c r="Y609" s="71"/>
      <c r="Z609" s="71"/>
      <c r="AA609" s="71"/>
      <c r="AB609" s="71"/>
      <c r="AC609" s="71"/>
      <c r="AD609" s="71"/>
      <c r="AE609" s="71"/>
      <c r="AF609" s="71"/>
      <c r="AG609" s="71"/>
      <c r="AH609" s="71"/>
      <c r="AI609" s="71"/>
    </row>
    <row r="610" spans="1:35" ht="30" hidden="1" customHeight="1" x14ac:dyDescent="0.2">
      <c r="A610" s="71"/>
      <c r="B610" s="297">
        <v>2</v>
      </c>
      <c r="C610" s="298"/>
      <c r="D610" s="298"/>
      <c r="E610" s="298"/>
      <c r="F610" s="298"/>
      <c r="G610" s="299"/>
      <c r="H610" s="300"/>
      <c r="I610" s="296"/>
      <c r="J610" s="99"/>
      <c r="K610" s="3">
        <f t="shared" ref="K610:K612" si="62">K607</f>
        <v>721015</v>
      </c>
      <c r="L610" s="99"/>
      <c r="M610" s="3">
        <f t="shared" ref="M610:M611" si="63">M607</f>
        <v>721214</v>
      </c>
      <c r="N610" s="293"/>
      <c r="O610" s="293"/>
      <c r="P610" s="294"/>
      <c r="Q610" s="301"/>
      <c r="R610" s="301"/>
      <c r="S610" s="304">
        <f>IF(COUNTIF(J610:M612,"CUMPLE")&gt;=1,(G610*I610),0)* (IF(N610="PRESENTÓ CERTIFICADO",1,0))* (IF(O610="ACORDE A ITEM 5.2.1 (T.R.)",1,0) )* ( IF(OR(Q610="SIN OBSERVACIÓN", Q610="REQUERIMIENTOS SUBSANADOS"),1,0)) *(IF(OR(R610="NINGUNO", R610="CUMPLEN CON LO SOLICITADO"),1,0))</f>
        <v>0</v>
      </c>
      <c r="T610" s="285"/>
      <c r="U610" s="71"/>
      <c r="V610" s="71"/>
      <c r="W610" s="71"/>
      <c r="X610" s="71"/>
      <c r="Y610" s="71"/>
      <c r="Z610" s="71"/>
      <c r="AA610" s="71"/>
      <c r="AB610" s="71"/>
      <c r="AC610" s="71"/>
      <c r="AD610" s="71"/>
      <c r="AE610" s="71"/>
      <c r="AF610" s="71"/>
      <c r="AG610" s="71"/>
      <c r="AH610" s="71"/>
      <c r="AI610" s="71"/>
    </row>
    <row r="611" spans="1:35" ht="30" hidden="1" customHeight="1" x14ac:dyDescent="0.2">
      <c r="A611" s="71"/>
      <c r="B611" s="285"/>
      <c r="C611" s="285"/>
      <c r="D611" s="285"/>
      <c r="E611" s="285"/>
      <c r="F611" s="285"/>
      <c r="G611" s="285"/>
      <c r="H611" s="285"/>
      <c r="I611" s="285"/>
      <c r="J611" s="99"/>
      <c r="K611" s="3">
        <f t="shared" si="62"/>
        <v>721029</v>
      </c>
      <c r="L611" s="99"/>
      <c r="M611" s="3">
        <f t="shared" si="63"/>
        <v>261216</v>
      </c>
      <c r="N611" s="285"/>
      <c r="O611" s="285"/>
      <c r="P611" s="285"/>
      <c r="Q611" s="285"/>
      <c r="R611" s="285"/>
      <c r="S611" s="285"/>
      <c r="T611" s="285"/>
      <c r="U611" s="71"/>
      <c r="V611" s="71"/>
      <c r="W611" s="71"/>
      <c r="X611" s="71"/>
      <c r="Y611" s="71"/>
      <c r="Z611" s="71"/>
      <c r="AA611" s="71"/>
      <c r="AB611" s="71"/>
      <c r="AC611" s="71"/>
      <c r="AD611" s="71"/>
      <c r="AE611" s="71"/>
      <c r="AF611" s="71"/>
      <c r="AG611" s="71"/>
      <c r="AH611" s="71"/>
      <c r="AI611" s="71"/>
    </row>
    <row r="612" spans="1:35" ht="30" hidden="1" customHeight="1" x14ac:dyDescent="0.2">
      <c r="A612" s="71"/>
      <c r="B612" s="286"/>
      <c r="C612" s="286"/>
      <c r="D612" s="286"/>
      <c r="E612" s="286"/>
      <c r="F612" s="286"/>
      <c r="G612" s="286"/>
      <c r="H612" s="286"/>
      <c r="I612" s="286"/>
      <c r="J612" s="99"/>
      <c r="K612" s="3">
        <f t="shared" si="62"/>
        <v>721033</v>
      </c>
      <c r="L612" s="99"/>
      <c r="M612" s="3"/>
      <c r="N612" s="286"/>
      <c r="O612" s="286"/>
      <c r="P612" s="286"/>
      <c r="Q612" s="286"/>
      <c r="R612" s="286"/>
      <c r="S612" s="286"/>
      <c r="T612" s="285"/>
      <c r="U612" s="71"/>
      <c r="V612" s="71"/>
      <c r="W612" s="71"/>
      <c r="X612" s="71"/>
      <c r="Y612" s="71"/>
      <c r="Z612" s="71"/>
      <c r="AA612" s="71"/>
      <c r="AB612" s="71"/>
      <c r="AC612" s="71"/>
      <c r="AD612" s="71"/>
      <c r="AE612" s="71"/>
      <c r="AF612" s="71"/>
      <c r="AG612" s="71"/>
      <c r="AH612" s="71"/>
      <c r="AI612" s="71"/>
    </row>
    <row r="613" spans="1:35" ht="30" hidden="1" customHeight="1" x14ac:dyDescent="0.2">
      <c r="A613" s="71"/>
      <c r="B613" s="297">
        <v>3</v>
      </c>
      <c r="C613" s="287"/>
      <c r="D613" s="287"/>
      <c r="E613" s="287"/>
      <c r="F613" s="287"/>
      <c r="G613" s="303"/>
      <c r="H613" s="300"/>
      <c r="I613" s="302"/>
      <c r="J613" s="99"/>
      <c r="K613" s="3">
        <f t="shared" ref="K613:K615" si="64">K607</f>
        <v>721015</v>
      </c>
      <c r="L613" s="99"/>
      <c r="M613" s="3">
        <f t="shared" ref="M613:M614" si="65">M607</f>
        <v>721214</v>
      </c>
      <c r="N613" s="293"/>
      <c r="O613" s="293"/>
      <c r="P613" s="287"/>
      <c r="Q613" s="295"/>
      <c r="R613" s="295"/>
      <c r="S613" s="304">
        <f>IF(COUNTIF(J613:M615,"CUMPLE")&gt;=1,(G613*I613),0)* (IF(N613="PRESENTÓ CERTIFICADO",1,0))* (IF(O613="ACORDE A ITEM 5.2.1 (T.R.)",1,0) )* ( IF(OR(Q613="SIN OBSERVACIÓN", Q613="REQUERIMIENTOS SUBSANADOS"),1,0)) *(IF(OR(R613="NINGUNO", R613="CUMPLEN CON LO SOLICITADO"),1,0))</f>
        <v>0</v>
      </c>
      <c r="T613" s="285"/>
      <c r="U613" s="71"/>
      <c r="V613" s="71"/>
      <c r="W613" s="71"/>
      <c r="X613" s="71"/>
      <c r="Y613" s="71"/>
      <c r="Z613" s="71"/>
      <c r="AA613" s="71"/>
      <c r="AB613" s="71"/>
      <c r="AC613" s="71"/>
      <c r="AD613" s="71"/>
      <c r="AE613" s="71"/>
      <c r="AF613" s="71"/>
      <c r="AG613" s="71"/>
      <c r="AH613" s="71"/>
      <c r="AI613" s="71"/>
    </row>
    <row r="614" spans="1:35" ht="30" hidden="1" customHeight="1" x14ac:dyDescent="0.2">
      <c r="A614" s="71"/>
      <c r="B614" s="285"/>
      <c r="C614" s="285"/>
      <c r="D614" s="285"/>
      <c r="E614" s="285"/>
      <c r="F614" s="285"/>
      <c r="G614" s="285"/>
      <c r="H614" s="285"/>
      <c r="I614" s="285"/>
      <c r="J614" s="99"/>
      <c r="K614" s="3">
        <f t="shared" si="64"/>
        <v>721029</v>
      </c>
      <c r="L614" s="99"/>
      <c r="M614" s="3">
        <f t="shared" si="65"/>
        <v>261216</v>
      </c>
      <c r="N614" s="285"/>
      <c r="O614" s="285"/>
      <c r="P614" s="285"/>
      <c r="Q614" s="285"/>
      <c r="R614" s="285"/>
      <c r="S614" s="285"/>
      <c r="T614" s="285"/>
      <c r="U614" s="71"/>
      <c r="V614" s="71"/>
      <c r="W614" s="71"/>
      <c r="X614" s="71"/>
      <c r="Y614" s="71"/>
      <c r="Z614" s="71"/>
      <c r="AA614" s="71"/>
      <c r="AB614" s="71"/>
      <c r="AC614" s="71"/>
      <c r="AD614" s="71"/>
      <c r="AE614" s="71"/>
      <c r="AF614" s="71"/>
      <c r="AG614" s="71"/>
      <c r="AH614" s="71"/>
      <c r="AI614" s="71"/>
    </row>
    <row r="615" spans="1:35" ht="30" hidden="1" customHeight="1" x14ac:dyDescent="0.2">
      <c r="A615" s="71"/>
      <c r="B615" s="286"/>
      <c r="C615" s="286"/>
      <c r="D615" s="286"/>
      <c r="E615" s="286"/>
      <c r="F615" s="286"/>
      <c r="G615" s="286"/>
      <c r="H615" s="286"/>
      <c r="I615" s="286"/>
      <c r="J615" s="99"/>
      <c r="K615" s="3">
        <f t="shared" si="64"/>
        <v>721033</v>
      </c>
      <c r="L615" s="99"/>
      <c r="M615" s="3"/>
      <c r="N615" s="286"/>
      <c r="O615" s="286"/>
      <c r="P615" s="286"/>
      <c r="Q615" s="286"/>
      <c r="R615" s="286"/>
      <c r="S615" s="286"/>
      <c r="T615" s="285"/>
      <c r="U615" s="71"/>
      <c r="V615" s="71"/>
      <c r="W615" s="71"/>
      <c r="X615" s="71"/>
      <c r="Y615" s="71"/>
      <c r="Z615" s="71"/>
      <c r="AA615" s="71"/>
      <c r="AB615" s="71"/>
      <c r="AC615" s="71"/>
      <c r="AD615" s="71"/>
      <c r="AE615" s="71"/>
      <c r="AF615" s="71"/>
      <c r="AG615" s="71"/>
      <c r="AH615" s="71"/>
      <c r="AI615" s="71"/>
    </row>
    <row r="616" spans="1:35" ht="30" hidden="1" customHeight="1" x14ac:dyDescent="0.2">
      <c r="A616" s="71"/>
      <c r="B616" s="297">
        <v>4</v>
      </c>
      <c r="C616" s="298"/>
      <c r="D616" s="298"/>
      <c r="E616" s="298"/>
      <c r="F616" s="298"/>
      <c r="G616" s="299"/>
      <c r="H616" s="300"/>
      <c r="I616" s="296"/>
      <c r="J616" s="99"/>
      <c r="K616" s="3">
        <f t="shared" ref="K616:K618" si="66">K607</f>
        <v>721015</v>
      </c>
      <c r="L616" s="99"/>
      <c r="M616" s="3">
        <f t="shared" ref="M616:M617" si="67">M607</f>
        <v>721214</v>
      </c>
      <c r="N616" s="293"/>
      <c r="O616" s="293"/>
      <c r="P616" s="294"/>
      <c r="Q616" s="301"/>
      <c r="R616" s="301"/>
      <c r="S616" s="304">
        <f>IF(COUNTIF(J616:M618,"CUMPLE")&gt;=1,(G616*I616),0)* (IF(N616="PRESENTÓ CERTIFICADO",1,0))* (IF(O616="ACORDE A ITEM 5.2.1 (T.R.)",1,0) )* ( IF(OR(Q616="SIN OBSERVACIÓN", Q616="REQUERIMIENTOS SUBSANADOS"),1,0)) *(IF(OR(R616="NINGUNO", R616="CUMPLEN CON LO SOLICITADO"),1,0))</f>
        <v>0</v>
      </c>
      <c r="T616" s="285"/>
      <c r="U616" s="71"/>
      <c r="V616" s="71"/>
      <c r="W616" s="71"/>
      <c r="X616" s="71"/>
      <c r="Y616" s="71"/>
      <c r="Z616" s="71"/>
      <c r="AA616" s="71"/>
      <c r="AB616" s="71"/>
      <c r="AC616" s="71"/>
      <c r="AD616" s="71"/>
      <c r="AE616" s="71"/>
      <c r="AF616" s="71"/>
      <c r="AG616" s="71"/>
      <c r="AH616" s="71"/>
      <c r="AI616" s="71"/>
    </row>
    <row r="617" spans="1:35" ht="30" hidden="1" customHeight="1" x14ac:dyDescent="0.2">
      <c r="A617" s="71"/>
      <c r="B617" s="285"/>
      <c r="C617" s="285"/>
      <c r="D617" s="285"/>
      <c r="E617" s="285"/>
      <c r="F617" s="285"/>
      <c r="G617" s="285"/>
      <c r="H617" s="285"/>
      <c r="I617" s="285"/>
      <c r="J617" s="99"/>
      <c r="K617" s="3">
        <f t="shared" si="66"/>
        <v>721029</v>
      </c>
      <c r="L617" s="99"/>
      <c r="M617" s="3">
        <f t="shared" si="67"/>
        <v>261216</v>
      </c>
      <c r="N617" s="285"/>
      <c r="O617" s="285"/>
      <c r="P617" s="285"/>
      <c r="Q617" s="285"/>
      <c r="R617" s="285"/>
      <c r="S617" s="285"/>
      <c r="T617" s="285"/>
      <c r="U617" s="71"/>
      <c r="V617" s="71"/>
      <c r="W617" s="71"/>
      <c r="X617" s="71"/>
      <c r="Y617" s="71"/>
      <c r="Z617" s="71"/>
      <c r="AA617" s="71"/>
      <c r="AB617" s="71"/>
      <c r="AC617" s="71"/>
      <c r="AD617" s="71"/>
      <c r="AE617" s="71"/>
      <c r="AF617" s="71"/>
      <c r="AG617" s="71"/>
      <c r="AH617" s="71"/>
      <c r="AI617" s="71"/>
    </row>
    <row r="618" spans="1:35" ht="30" hidden="1" customHeight="1" x14ac:dyDescent="0.2">
      <c r="A618" s="71"/>
      <c r="B618" s="286"/>
      <c r="C618" s="286"/>
      <c r="D618" s="286"/>
      <c r="E618" s="286"/>
      <c r="F618" s="286"/>
      <c r="G618" s="286"/>
      <c r="H618" s="286"/>
      <c r="I618" s="286"/>
      <c r="J618" s="99"/>
      <c r="K618" s="3">
        <f t="shared" si="66"/>
        <v>721033</v>
      </c>
      <c r="L618" s="99"/>
      <c r="M618" s="3"/>
      <c r="N618" s="286"/>
      <c r="O618" s="286"/>
      <c r="P618" s="286"/>
      <c r="Q618" s="286"/>
      <c r="R618" s="286"/>
      <c r="S618" s="286"/>
      <c r="T618" s="285"/>
      <c r="U618" s="71"/>
      <c r="V618" s="71"/>
      <c r="W618" s="71"/>
      <c r="X618" s="71"/>
      <c r="Y618" s="71"/>
      <c r="Z618" s="71"/>
      <c r="AA618" s="71"/>
      <c r="AB618" s="71"/>
      <c r="AC618" s="71"/>
      <c r="AD618" s="71"/>
      <c r="AE618" s="71"/>
      <c r="AF618" s="71"/>
      <c r="AG618" s="71"/>
      <c r="AH618" s="71"/>
      <c r="AI618" s="71"/>
    </row>
    <row r="619" spans="1:35" ht="30" hidden="1" customHeight="1" x14ac:dyDescent="0.2">
      <c r="A619" s="71"/>
      <c r="B619" s="297">
        <v>5</v>
      </c>
      <c r="C619" s="287"/>
      <c r="D619" s="287"/>
      <c r="E619" s="287"/>
      <c r="F619" s="287"/>
      <c r="G619" s="303"/>
      <c r="H619" s="300"/>
      <c r="I619" s="302"/>
      <c r="J619" s="99"/>
      <c r="K619" s="3">
        <f t="shared" ref="K619:K621" si="68">K607</f>
        <v>721015</v>
      </c>
      <c r="L619" s="99"/>
      <c r="M619" s="3">
        <f t="shared" ref="M619:M620" si="69">M607</f>
        <v>721214</v>
      </c>
      <c r="N619" s="293"/>
      <c r="O619" s="293"/>
      <c r="P619" s="287"/>
      <c r="Q619" s="295"/>
      <c r="R619" s="295"/>
      <c r="S619" s="304">
        <f>IF(COUNTIF(J619:M621,"CUMPLE")&gt;=1,(G619*I619),0)* (IF(N619="PRESENTÓ CERTIFICADO",1,0))* (IF(O619="ACORDE A ITEM 5.2.1 (T.R.)",1,0) )* ( IF(OR(Q619="SIN OBSERVACIÓN", Q619="REQUERIMIENTOS SUBSANADOS"),1,0)) *(IF(OR(R619="NINGUNO", R619="CUMPLEN CON LO SOLICITADO"),1,0))</f>
        <v>0</v>
      </c>
      <c r="T619" s="285"/>
      <c r="U619" s="71"/>
      <c r="V619" s="71"/>
      <c r="W619" s="71"/>
      <c r="X619" s="71"/>
      <c r="Y619" s="71"/>
      <c r="Z619" s="71"/>
      <c r="AA619" s="71"/>
      <c r="AB619" s="71"/>
      <c r="AC619" s="71"/>
      <c r="AD619" s="71"/>
      <c r="AE619" s="71"/>
      <c r="AF619" s="71"/>
      <c r="AG619" s="71"/>
      <c r="AH619" s="71"/>
      <c r="AI619" s="71"/>
    </row>
    <row r="620" spans="1:35" ht="30" hidden="1" customHeight="1" x14ac:dyDescent="0.2">
      <c r="A620" s="71"/>
      <c r="B620" s="285"/>
      <c r="C620" s="285"/>
      <c r="D620" s="285"/>
      <c r="E620" s="285"/>
      <c r="F620" s="285"/>
      <c r="G620" s="285"/>
      <c r="H620" s="285"/>
      <c r="I620" s="285"/>
      <c r="J620" s="99"/>
      <c r="K620" s="3">
        <f t="shared" si="68"/>
        <v>721029</v>
      </c>
      <c r="L620" s="99"/>
      <c r="M620" s="3">
        <f t="shared" si="69"/>
        <v>261216</v>
      </c>
      <c r="N620" s="285"/>
      <c r="O620" s="285"/>
      <c r="P620" s="285"/>
      <c r="Q620" s="285"/>
      <c r="R620" s="285"/>
      <c r="S620" s="285"/>
      <c r="T620" s="285"/>
      <c r="U620" s="71"/>
      <c r="V620" s="71"/>
      <c r="W620" s="71"/>
      <c r="X620" s="71"/>
      <c r="Y620" s="71"/>
      <c r="Z620" s="71"/>
      <c r="AA620" s="71"/>
      <c r="AB620" s="71"/>
      <c r="AC620" s="71"/>
      <c r="AD620" s="71"/>
      <c r="AE620" s="71"/>
      <c r="AF620" s="71"/>
      <c r="AG620" s="71"/>
      <c r="AH620" s="71"/>
      <c r="AI620" s="71"/>
    </row>
    <row r="621" spans="1:35" ht="30" hidden="1" customHeight="1" x14ac:dyDescent="0.2">
      <c r="A621" s="71"/>
      <c r="B621" s="286"/>
      <c r="C621" s="286"/>
      <c r="D621" s="286"/>
      <c r="E621" s="286"/>
      <c r="F621" s="286"/>
      <c r="G621" s="286"/>
      <c r="H621" s="286"/>
      <c r="I621" s="286"/>
      <c r="J621" s="99"/>
      <c r="K621" s="3">
        <f t="shared" si="68"/>
        <v>721033</v>
      </c>
      <c r="L621" s="99"/>
      <c r="M621" s="3"/>
      <c r="N621" s="286"/>
      <c r="O621" s="286"/>
      <c r="P621" s="286"/>
      <c r="Q621" s="286"/>
      <c r="R621" s="286"/>
      <c r="S621" s="286"/>
      <c r="T621" s="286"/>
      <c r="U621" s="71"/>
      <c r="V621" s="71"/>
      <c r="W621" s="71"/>
      <c r="X621" s="71"/>
      <c r="Y621" s="71"/>
      <c r="Z621" s="71"/>
      <c r="AA621" s="71"/>
      <c r="AB621" s="71"/>
      <c r="AC621" s="71"/>
      <c r="AD621" s="71"/>
      <c r="AE621" s="71"/>
      <c r="AF621" s="71"/>
      <c r="AG621" s="71"/>
      <c r="AH621" s="71"/>
      <c r="AI621" s="71"/>
    </row>
    <row r="622" spans="1:35" ht="30" hidden="1" customHeight="1" x14ac:dyDescent="0.2">
      <c r="A622" s="71"/>
      <c r="B622" s="314" t="str">
        <f>IF(S623=" "," ",IF(S623&gt;=$H$6,"CUMPLE CON LA EXPERIENCIA REQUERIDA","NO CUMPLE CON LA EXPERIENCIA REQUERIDA"))</f>
        <v>NO CUMPLE CON LA EXPERIENCIA REQUERIDA</v>
      </c>
      <c r="C622" s="315"/>
      <c r="D622" s="315"/>
      <c r="E622" s="315"/>
      <c r="F622" s="315"/>
      <c r="G622" s="315"/>
      <c r="H622" s="315"/>
      <c r="I622" s="315"/>
      <c r="J622" s="315"/>
      <c r="K622" s="315"/>
      <c r="L622" s="315"/>
      <c r="M622" s="315"/>
      <c r="N622" s="315"/>
      <c r="O622" s="316"/>
      <c r="P622" s="309" t="s">
        <v>155</v>
      </c>
      <c r="Q622" s="291"/>
      <c r="R622" s="103"/>
      <c r="S622" s="104">
        <f>IF(T607="SI",SUM(S607:S621),0)</f>
        <v>0</v>
      </c>
      <c r="T622" s="308" t="str">
        <f>IF(S623=" "," ",IF(S623&gt;=$H$6,"CUMPLE","NO CUMPLE"))</f>
        <v>NO CUMPLE</v>
      </c>
      <c r="U622" s="71"/>
      <c r="V622" s="71"/>
      <c r="W622" s="71"/>
      <c r="X622" s="71"/>
      <c r="Y622" s="71"/>
      <c r="Z622" s="71"/>
      <c r="AA622" s="71"/>
      <c r="AB622" s="71"/>
      <c r="AC622" s="71"/>
      <c r="AD622" s="71"/>
      <c r="AE622" s="71"/>
      <c r="AF622" s="71"/>
      <c r="AG622" s="71"/>
      <c r="AH622" s="71"/>
      <c r="AI622" s="71"/>
    </row>
    <row r="623" spans="1:35" ht="30" hidden="1" customHeight="1" x14ac:dyDescent="0.2">
      <c r="A623" s="71"/>
      <c r="B623" s="317"/>
      <c r="C623" s="318"/>
      <c r="D623" s="318"/>
      <c r="E623" s="318"/>
      <c r="F623" s="318"/>
      <c r="G623" s="318"/>
      <c r="H623" s="318"/>
      <c r="I623" s="318"/>
      <c r="J623" s="318"/>
      <c r="K623" s="318"/>
      <c r="L623" s="318"/>
      <c r="M623" s="318"/>
      <c r="N623" s="318"/>
      <c r="O623" s="319"/>
      <c r="P623" s="309" t="s">
        <v>156</v>
      </c>
      <c r="Q623" s="291"/>
      <c r="R623" s="103"/>
      <c r="S623" s="105">
        <f>IFERROR((S622/$P$6)," ")</f>
        <v>0</v>
      </c>
      <c r="T623" s="286"/>
      <c r="U623" s="71"/>
      <c r="V623" s="71"/>
      <c r="W623" s="71"/>
      <c r="X623" s="71"/>
      <c r="Y623" s="71"/>
      <c r="Z623" s="71"/>
      <c r="AA623" s="71"/>
      <c r="AB623" s="71"/>
      <c r="AC623" s="71"/>
      <c r="AD623" s="71"/>
      <c r="AE623" s="71"/>
      <c r="AF623" s="71"/>
      <c r="AG623" s="71"/>
      <c r="AH623" s="71"/>
      <c r="AI623" s="71"/>
    </row>
    <row r="624" spans="1:35" ht="30" hidden="1" customHeight="1" x14ac:dyDescent="0.2">
      <c r="A624" s="71"/>
      <c r="B624" s="71"/>
      <c r="C624" s="71"/>
      <c r="D624" s="71"/>
      <c r="E624" s="83"/>
      <c r="F624" s="84"/>
      <c r="G624" s="84"/>
      <c r="H624" s="71"/>
      <c r="I624" s="71"/>
      <c r="J624" s="71"/>
      <c r="K624" s="71"/>
      <c r="L624" s="71"/>
      <c r="M624" s="71"/>
      <c r="N624" s="71"/>
      <c r="O624" s="71"/>
      <c r="P624" s="71"/>
      <c r="Q624" s="71"/>
      <c r="R624" s="71"/>
      <c r="S624" s="71"/>
      <c r="T624" s="71"/>
      <c r="U624" s="71"/>
      <c r="V624" s="71"/>
      <c r="W624" s="71"/>
      <c r="X624" s="71"/>
      <c r="Y624" s="71"/>
      <c r="Z624" s="71"/>
      <c r="AA624" s="71"/>
      <c r="AB624" s="71"/>
      <c r="AC624" s="71"/>
      <c r="AD624" s="71"/>
      <c r="AE624" s="71"/>
      <c r="AF624" s="71"/>
      <c r="AG624" s="71"/>
      <c r="AH624" s="71"/>
      <c r="AI624" s="71"/>
    </row>
    <row r="625" spans="1:35" ht="30" hidden="1" customHeight="1" x14ac:dyDescent="0.2">
      <c r="A625" s="71"/>
      <c r="B625" s="71"/>
      <c r="C625" s="71"/>
      <c r="D625" s="71"/>
      <c r="E625" s="83"/>
      <c r="F625" s="84"/>
      <c r="G625" s="84"/>
      <c r="H625" s="71"/>
      <c r="I625" s="71"/>
      <c r="J625" s="71"/>
      <c r="K625" s="71"/>
      <c r="L625" s="71"/>
      <c r="M625" s="71"/>
      <c r="N625" s="71"/>
      <c r="O625" s="71"/>
      <c r="P625" s="71"/>
      <c r="Q625" s="71"/>
      <c r="R625" s="71"/>
      <c r="S625" s="71"/>
      <c r="T625" s="71"/>
      <c r="U625" s="71"/>
      <c r="V625" s="71"/>
      <c r="W625" s="71"/>
      <c r="X625" s="71"/>
      <c r="Y625" s="71"/>
      <c r="Z625" s="71"/>
      <c r="AA625" s="71"/>
      <c r="AB625" s="71"/>
      <c r="AC625" s="71"/>
      <c r="AD625" s="71"/>
      <c r="AE625" s="71"/>
      <c r="AF625" s="71"/>
      <c r="AG625" s="71"/>
      <c r="AH625" s="71"/>
      <c r="AI625" s="71"/>
    </row>
    <row r="626" spans="1:35" ht="30" hidden="1" customHeight="1" x14ac:dyDescent="0.2">
      <c r="A626" s="71"/>
      <c r="B626" s="85">
        <v>29</v>
      </c>
      <c r="C626" s="310" t="s">
        <v>157</v>
      </c>
      <c r="D626" s="290"/>
      <c r="E626" s="291"/>
      <c r="F626" s="311" t="str">
        <f>IFERROR(VLOOKUP(B626,LISTA_OFERENTES,2,FALSE)," ")</f>
        <v>O14</v>
      </c>
      <c r="G626" s="290"/>
      <c r="H626" s="290"/>
      <c r="I626" s="290"/>
      <c r="J626" s="290"/>
      <c r="K626" s="290"/>
      <c r="L626" s="290"/>
      <c r="M626" s="290"/>
      <c r="N626" s="290"/>
      <c r="O626" s="291"/>
      <c r="P626" s="312" t="s">
        <v>135</v>
      </c>
      <c r="Q626" s="290"/>
      <c r="R626" s="291"/>
      <c r="S626" s="86">
        <f>5-(INT(COUNTBLANK(C629:C643))-10)</f>
        <v>0</v>
      </c>
      <c r="T626" s="87"/>
      <c r="U626" s="71"/>
      <c r="V626" s="71"/>
      <c r="W626" s="71"/>
      <c r="X626" s="71"/>
      <c r="Y626" s="71"/>
      <c r="Z626" s="71"/>
      <c r="AA626" s="71"/>
      <c r="AB626" s="71"/>
      <c r="AC626" s="71"/>
      <c r="AD626" s="71"/>
      <c r="AE626" s="71"/>
      <c r="AF626" s="71"/>
      <c r="AG626" s="71"/>
      <c r="AH626" s="71"/>
      <c r="AI626" s="71"/>
    </row>
    <row r="627" spans="1:35" ht="30" hidden="1" customHeight="1" x14ac:dyDescent="0.25">
      <c r="A627" s="71"/>
      <c r="B627" s="313" t="s">
        <v>136</v>
      </c>
      <c r="C627" s="288" t="s">
        <v>137</v>
      </c>
      <c r="D627" s="288" t="s">
        <v>138</v>
      </c>
      <c r="E627" s="288" t="s">
        <v>139</v>
      </c>
      <c r="F627" s="288" t="s">
        <v>140</v>
      </c>
      <c r="G627" s="288" t="s">
        <v>141</v>
      </c>
      <c r="H627" s="288" t="s">
        <v>142</v>
      </c>
      <c r="I627" s="288" t="s">
        <v>143</v>
      </c>
      <c r="J627" s="289" t="s">
        <v>144</v>
      </c>
      <c r="K627" s="290"/>
      <c r="L627" s="290"/>
      <c r="M627" s="291"/>
      <c r="N627" s="288" t="s">
        <v>145</v>
      </c>
      <c r="O627" s="288" t="s">
        <v>146</v>
      </c>
      <c r="P627" s="106" t="s">
        <v>147</v>
      </c>
      <c r="Q627" s="106"/>
      <c r="R627" s="288" t="s">
        <v>148</v>
      </c>
      <c r="S627" s="288" t="s">
        <v>149</v>
      </c>
      <c r="T627" s="288" t="str">
        <f>T319</f>
        <v>CUMPLE CON EL REQUERIMIENTO OBLIGATORIO DE MÍNIMO UNO (1) DE LOS CINCO CONTRATOS SEA DE MANTENIMIENTO Y ESTE CLASIFICADO
EN EL CÓDIGO 721033</v>
      </c>
      <c r="U627" s="71"/>
      <c r="V627" s="71"/>
      <c r="W627" s="71"/>
      <c r="X627" s="71"/>
      <c r="Y627" s="71"/>
      <c r="Z627" s="71"/>
      <c r="AA627" s="71"/>
      <c r="AB627" s="71"/>
      <c r="AC627" s="71"/>
      <c r="AD627" s="71"/>
      <c r="AE627" s="71"/>
      <c r="AF627" s="71"/>
      <c r="AG627" s="71"/>
      <c r="AH627" s="71"/>
      <c r="AI627" s="71"/>
    </row>
    <row r="628" spans="1:35" ht="30" hidden="1" customHeight="1" x14ac:dyDescent="0.2">
      <c r="A628" s="71"/>
      <c r="B628" s="286"/>
      <c r="C628" s="286"/>
      <c r="D628" s="286"/>
      <c r="E628" s="286"/>
      <c r="F628" s="286"/>
      <c r="G628" s="286"/>
      <c r="H628" s="286"/>
      <c r="I628" s="286"/>
      <c r="J628" s="292" t="s">
        <v>158</v>
      </c>
      <c r="K628" s="290"/>
      <c r="L628" s="290"/>
      <c r="M628" s="291"/>
      <c r="N628" s="286"/>
      <c r="O628" s="286"/>
      <c r="P628" s="91" t="s">
        <v>37</v>
      </c>
      <c r="Q628" s="91" t="s">
        <v>152</v>
      </c>
      <c r="R628" s="286"/>
      <c r="S628" s="286"/>
      <c r="T628" s="286"/>
      <c r="U628" s="71"/>
      <c r="V628" s="71"/>
      <c r="W628" s="71"/>
      <c r="X628" s="71"/>
      <c r="Y628" s="71"/>
      <c r="Z628" s="71"/>
      <c r="AA628" s="71"/>
      <c r="AB628" s="71"/>
      <c r="AC628" s="71"/>
      <c r="AD628" s="71"/>
      <c r="AE628" s="71"/>
      <c r="AF628" s="71"/>
      <c r="AG628" s="71"/>
      <c r="AH628" s="71"/>
      <c r="AI628" s="71"/>
    </row>
    <row r="629" spans="1:35" ht="30" hidden="1" customHeight="1" x14ac:dyDescent="0.2">
      <c r="A629" s="71"/>
      <c r="B629" s="297">
        <v>1</v>
      </c>
      <c r="C629" s="287"/>
      <c r="D629" s="287"/>
      <c r="E629" s="287"/>
      <c r="F629" s="287"/>
      <c r="G629" s="303"/>
      <c r="H629" s="300"/>
      <c r="I629" s="302"/>
      <c r="J629" s="99"/>
      <c r="K629" s="3">
        <v>721015</v>
      </c>
      <c r="L629" s="99"/>
      <c r="M629" s="3">
        <v>721214</v>
      </c>
      <c r="N629" s="293"/>
      <c r="O629" s="293"/>
      <c r="P629" s="287"/>
      <c r="Q629" s="295"/>
      <c r="R629" s="295"/>
      <c r="S629" s="304">
        <f>IF(COUNTIF(J629:M631,"CUMPLE")&gt;=1,(G629*I629),0)* (IF(N629="PRESENTÓ CERTIFICADO",1,0))* (IF(O629="ACORDE A ITEM 5.2.1 (T.R.)",1,0) )* ( IF(OR(Q629="SIN OBSERVACIÓN", Q629="REQUERIMIENTOS SUBSANADOS"),1,0)) *(IF(OR(R629="NINGUNO", R629="CUMPLEN CON LO SOLICITADO"),1,0))</f>
        <v>0</v>
      </c>
      <c r="T629" s="305"/>
      <c r="U629" s="71"/>
      <c r="V629" s="71"/>
      <c r="W629" s="71"/>
      <c r="X629" s="71"/>
      <c r="Y629" s="71"/>
      <c r="Z629" s="71"/>
      <c r="AA629" s="71"/>
      <c r="AB629" s="71"/>
      <c r="AC629" s="71"/>
      <c r="AD629" s="71"/>
      <c r="AE629" s="71"/>
      <c r="AF629" s="71"/>
      <c r="AG629" s="71"/>
      <c r="AH629" s="71"/>
      <c r="AI629" s="71"/>
    </row>
    <row r="630" spans="1:35" ht="30" hidden="1" customHeight="1" x14ac:dyDescent="0.2">
      <c r="A630" s="71"/>
      <c r="B630" s="285"/>
      <c r="C630" s="285"/>
      <c r="D630" s="285"/>
      <c r="E630" s="285"/>
      <c r="F630" s="285"/>
      <c r="G630" s="285"/>
      <c r="H630" s="285"/>
      <c r="I630" s="285"/>
      <c r="J630" s="99"/>
      <c r="K630" s="3">
        <v>721029</v>
      </c>
      <c r="L630" s="99"/>
      <c r="M630" s="3">
        <v>261216</v>
      </c>
      <c r="N630" s="285"/>
      <c r="O630" s="285"/>
      <c r="P630" s="285"/>
      <c r="Q630" s="285"/>
      <c r="R630" s="285"/>
      <c r="S630" s="285"/>
      <c r="T630" s="285"/>
      <c r="U630" s="71"/>
      <c r="V630" s="71"/>
      <c r="W630" s="71"/>
      <c r="X630" s="71"/>
      <c r="Y630" s="71"/>
      <c r="Z630" s="71"/>
      <c r="AA630" s="71"/>
      <c r="AB630" s="71"/>
      <c r="AC630" s="71"/>
      <c r="AD630" s="71"/>
      <c r="AE630" s="71"/>
      <c r="AF630" s="71"/>
      <c r="AG630" s="71"/>
      <c r="AH630" s="71"/>
      <c r="AI630" s="71"/>
    </row>
    <row r="631" spans="1:35" ht="30" hidden="1" customHeight="1" x14ac:dyDescent="0.2">
      <c r="A631" s="71"/>
      <c r="B631" s="286"/>
      <c r="C631" s="286"/>
      <c r="D631" s="286"/>
      <c r="E631" s="286"/>
      <c r="F631" s="286"/>
      <c r="G631" s="286"/>
      <c r="H631" s="286"/>
      <c r="I631" s="286"/>
      <c r="J631" s="99"/>
      <c r="K631" s="3">
        <v>721033</v>
      </c>
      <c r="L631" s="99"/>
      <c r="M631" s="3"/>
      <c r="N631" s="286"/>
      <c r="O631" s="286"/>
      <c r="P631" s="286"/>
      <c r="Q631" s="286"/>
      <c r="R631" s="286"/>
      <c r="S631" s="286"/>
      <c r="T631" s="285"/>
      <c r="U631" s="71"/>
      <c r="V631" s="71"/>
      <c r="W631" s="71"/>
      <c r="X631" s="71"/>
      <c r="Y631" s="71"/>
      <c r="Z631" s="71"/>
      <c r="AA631" s="71"/>
      <c r="AB631" s="71"/>
      <c r="AC631" s="71"/>
      <c r="AD631" s="71"/>
      <c r="AE631" s="71"/>
      <c r="AF631" s="71"/>
      <c r="AG631" s="71"/>
      <c r="AH631" s="71"/>
      <c r="AI631" s="71"/>
    </row>
    <row r="632" spans="1:35" ht="30" hidden="1" customHeight="1" x14ac:dyDescent="0.2">
      <c r="A632" s="71"/>
      <c r="B632" s="297">
        <v>2</v>
      </c>
      <c r="C632" s="298"/>
      <c r="D632" s="298"/>
      <c r="E632" s="298"/>
      <c r="F632" s="298"/>
      <c r="G632" s="299"/>
      <c r="H632" s="300"/>
      <c r="I632" s="296"/>
      <c r="J632" s="99"/>
      <c r="K632" s="3">
        <f t="shared" ref="K632:K634" si="70">K629</f>
        <v>721015</v>
      </c>
      <c r="L632" s="99"/>
      <c r="M632" s="3">
        <f t="shared" ref="M632:M633" si="71">M629</f>
        <v>721214</v>
      </c>
      <c r="N632" s="293"/>
      <c r="O632" s="293"/>
      <c r="P632" s="294"/>
      <c r="Q632" s="301"/>
      <c r="R632" s="301"/>
      <c r="S632" s="304">
        <f>IF(COUNTIF(J632:M634,"CUMPLE")&gt;=1,(G632*I632),0)* (IF(N632="PRESENTÓ CERTIFICADO",1,0))* (IF(O632="ACORDE A ITEM 5.2.1 (T.R.)",1,0) )* ( IF(OR(Q632="SIN OBSERVACIÓN", Q632="REQUERIMIENTOS SUBSANADOS"),1,0)) *(IF(OR(R632="NINGUNO", R632="CUMPLEN CON LO SOLICITADO"),1,0))</f>
        <v>0</v>
      </c>
      <c r="T632" s="285"/>
      <c r="U632" s="71"/>
      <c r="V632" s="71"/>
      <c r="W632" s="71"/>
      <c r="X632" s="71"/>
      <c r="Y632" s="71"/>
      <c r="Z632" s="71"/>
      <c r="AA632" s="71"/>
      <c r="AB632" s="71"/>
      <c r="AC632" s="71"/>
      <c r="AD632" s="71"/>
      <c r="AE632" s="71"/>
      <c r="AF632" s="71"/>
      <c r="AG632" s="71"/>
      <c r="AH632" s="71"/>
      <c r="AI632" s="71"/>
    </row>
    <row r="633" spans="1:35" ht="30" hidden="1" customHeight="1" x14ac:dyDescent="0.2">
      <c r="A633" s="71"/>
      <c r="B633" s="285"/>
      <c r="C633" s="285"/>
      <c r="D633" s="285"/>
      <c r="E633" s="285"/>
      <c r="F633" s="285"/>
      <c r="G633" s="285"/>
      <c r="H633" s="285"/>
      <c r="I633" s="285"/>
      <c r="J633" s="99"/>
      <c r="K633" s="3">
        <f t="shared" si="70"/>
        <v>721029</v>
      </c>
      <c r="L633" s="99"/>
      <c r="M633" s="3">
        <f t="shared" si="71"/>
        <v>261216</v>
      </c>
      <c r="N633" s="285"/>
      <c r="O633" s="285"/>
      <c r="P633" s="285"/>
      <c r="Q633" s="285"/>
      <c r="R633" s="285"/>
      <c r="S633" s="285"/>
      <c r="T633" s="285"/>
      <c r="U633" s="71"/>
      <c r="V633" s="71"/>
      <c r="W633" s="71"/>
      <c r="X633" s="71"/>
      <c r="Y633" s="71"/>
      <c r="Z633" s="71"/>
      <c r="AA633" s="71"/>
      <c r="AB633" s="71"/>
      <c r="AC633" s="71"/>
      <c r="AD633" s="71"/>
      <c r="AE633" s="71"/>
      <c r="AF633" s="71"/>
      <c r="AG633" s="71"/>
      <c r="AH633" s="71"/>
      <c r="AI633" s="71"/>
    </row>
    <row r="634" spans="1:35" ht="30" hidden="1" customHeight="1" x14ac:dyDescent="0.2">
      <c r="A634" s="71"/>
      <c r="B634" s="286"/>
      <c r="C634" s="286"/>
      <c r="D634" s="286"/>
      <c r="E634" s="286"/>
      <c r="F634" s="286"/>
      <c r="G634" s="286"/>
      <c r="H634" s="286"/>
      <c r="I634" s="286"/>
      <c r="J634" s="99"/>
      <c r="K634" s="3">
        <f t="shared" si="70"/>
        <v>721033</v>
      </c>
      <c r="L634" s="99"/>
      <c r="M634" s="3"/>
      <c r="N634" s="286"/>
      <c r="O634" s="286"/>
      <c r="P634" s="286"/>
      <c r="Q634" s="286"/>
      <c r="R634" s="286"/>
      <c r="S634" s="286"/>
      <c r="T634" s="285"/>
      <c r="U634" s="71"/>
      <c r="V634" s="71"/>
      <c r="W634" s="71"/>
      <c r="X634" s="71"/>
      <c r="Y634" s="71"/>
      <c r="Z634" s="71"/>
      <c r="AA634" s="71"/>
      <c r="AB634" s="71"/>
      <c r="AC634" s="71"/>
      <c r="AD634" s="71"/>
      <c r="AE634" s="71"/>
      <c r="AF634" s="71"/>
      <c r="AG634" s="71"/>
      <c r="AH634" s="71"/>
      <c r="AI634" s="71"/>
    </row>
    <row r="635" spans="1:35" ht="30" hidden="1" customHeight="1" x14ac:dyDescent="0.2">
      <c r="A635" s="71"/>
      <c r="B635" s="297">
        <v>3</v>
      </c>
      <c r="C635" s="287"/>
      <c r="D635" s="287"/>
      <c r="E635" s="287"/>
      <c r="F635" s="287"/>
      <c r="G635" s="303"/>
      <c r="H635" s="300"/>
      <c r="I635" s="302"/>
      <c r="J635" s="99"/>
      <c r="K635" s="3">
        <f t="shared" ref="K635:K637" si="72">K629</f>
        <v>721015</v>
      </c>
      <c r="L635" s="99"/>
      <c r="M635" s="3">
        <f t="shared" ref="M635:M636" si="73">M629</f>
        <v>721214</v>
      </c>
      <c r="N635" s="293"/>
      <c r="O635" s="293"/>
      <c r="P635" s="287"/>
      <c r="Q635" s="295"/>
      <c r="R635" s="295"/>
      <c r="S635" s="304">
        <f>IF(COUNTIF(J635:M637,"CUMPLE")&gt;=1,(G635*I635),0)* (IF(N635="PRESENTÓ CERTIFICADO",1,0))* (IF(O635="ACORDE A ITEM 5.2.1 (T.R.)",1,0) )* ( IF(OR(Q635="SIN OBSERVACIÓN", Q635="REQUERIMIENTOS SUBSANADOS"),1,0)) *(IF(OR(R635="NINGUNO", R635="CUMPLEN CON LO SOLICITADO"),1,0))</f>
        <v>0</v>
      </c>
      <c r="T635" s="285"/>
      <c r="U635" s="71"/>
      <c r="V635" s="71"/>
      <c r="W635" s="71"/>
      <c r="X635" s="71"/>
      <c r="Y635" s="71"/>
      <c r="Z635" s="71"/>
      <c r="AA635" s="71"/>
      <c r="AB635" s="71"/>
      <c r="AC635" s="71"/>
      <c r="AD635" s="71"/>
      <c r="AE635" s="71"/>
      <c r="AF635" s="71"/>
      <c r="AG635" s="71"/>
      <c r="AH635" s="71"/>
      <c r="AI635" s="71"/>
    </row>
    <row r="636" spans="1:35" ht="30" hidden="1" customHeight="1" x14ac:dyDescent="0.2">
      <c r="A636" s="71"/>
      <c r="B636" s="285"/>
      <c r="C636" s="285"/>
      <c r="D636" s="285"/>
      <c r="E636" s="285"/>
      <c r="F636" s="285"/>
      <c r="G636" s="285"/>
      <c r="H636" s="285"/>
      <c r="I636" s="285"/>
      <c r="J636" s="99"/>
      <c r="K636" s="3">
        <f t="shared" si="72"/>
        <v>721029</v>
      </c>
      <c r="L636" s="99"/>
      <c r="M636" s="3">
        <f t="shared" si="73"/>
        <v>261216</v>
      </c>
      <c r="N636" s="285"/>
      <c r="O636" s="285"/>
      <c r="P636" s="285"/>
      <c r="Q636" s="285"/>
      <c r="R636" s="285"/>
      <c r="S636" s="285"/>
      <c r="T636" s="285"/>
      <c r="U636" s="71"/>
      <c r="V636" s="71"/>
      <c r="W636" s="71"/>
      <c r="X636" s="71"/>
      <c r="Y636" s="71"/>
      <c r="Z636" s="71"/>
      <c r="AA636" s="71"/>
      <c r="AB636" s="71"/>
      <c r="AC636" s="71"/>
      <c r="AD636" s="71"/>
      <c r="AE636" s="71"/>
      <c r="AF636" s="71"/>
      <c r="AG636" s="71"/>
      <c r="AH636" s="71"/>
      <c r="AI636" s="71"/>
    </row>
    <row r="637" spans="1:35" ht="30" hidden="1" customHeight="1" x14ac:dyDescent="0.2">
      <c r="A637" s="71"/>
      <c r="B637" s="286"/>
      <c r="C637" s="286"/>
      <c r="D637" s="286"/>
      <c r="E637" s="286"/>
      <c r="F637" s="286"/>
      <c r="G637" s="286"/>
      <c r="H637" s="286"/>
      <c r="I637" s="286"/>
      <c r="J637" s="99"/>
      <c r="K637" s="3">
        <f t="shared" si="72"/>
        <v>721033</v>
      </c>
      <c r="L637" s="99"/>
      <c r="M637" s="3"/>
      <c r="N637" s="286"/>
      <c r="O637" s="286"/>
      <c r="P637" s="286"/>
      <c r="Q637" s="286"/>
      <c r="R637" s="286"/>
      <c r="S637" s="286"/>
      <c r="T637" s="285"/>
      <c r="U637" s="71"/>
      <c r="V637" s="71"/>
      <c r="W637" s="71"/>
      <c r="X637" s="71"/>
      <c r="Y637" s="71"/>
      <c r="Z637" s="71"/>
      <c r="AA637" s="71"/>
      <c r="AB637" s="71"/>
      <c r="AC637" s="71"/>
      <c r="AD637" s="71"/>
      <c r="AE637" s="71"/>
      <c r="AF637" s="71"/>
      <c r="AG637" s="71"/>
      <c r="AH637" s="71"/>
      <c r="AI637" s="71"/>
    </row>
    <row r="638" spans="1:35" ht="30" hidden="1" customHeight="1" x14ac:dyDescent="0.2">
      <c r="A638" s="71"/>
      <c r="B638" s="297">
        <v>4</v>
      </c>
      <c r="C638" s="298"/>
      <c r="D638" s="298"/>
      <c r="E638" s="298"/>
      <c r="F638" s="298"/>
      <c r="G638" s="299"/>
      <c r="H638" s="300"/>
      <c r="I638" s="296"/>
      <c r="J638" s="99"/>
      <c r="K638" s="3">
        <f t="shared" ref="K638:K640" si="74">K629</f>
        <v>721015</v>
      </c>
      <c r="L638" s="99"/>
      <c r="M638" s="3">
        <f t="shared" ref="M638:M639" si="75">M629</f>
        <v>721214</v>
      </c>
      <c r="N638" s="293"/>
      <c r="O638" s="293"/>
      <c r="P638" s="294"/>
      <c r="Q638" s="301"/>
      <c r="R638" s="301"/>
      <c r="S638" s="304">
        <f>IF(COUNTIF(J638:M640,"CUMPLE")&gt;=1,(G638*I638),0)* (IF(N638="PRESENTÓ CERTIFICADO",1,0))* (IF(O638="ACORDE A ITEM 5.2.1 (T.R.)",1,0) )* ( IF(OR(Q638="SIN OBSERVACIÓN", Q638="REQUERIMIENTOS SUBSANADOS"),1,0)) *(IF(OR(R638="NINGUNO", R638="CUMPLEN CON LO SOLICITADO"),1,0))</f>
        <v>0</v>
      </c>
      <c r="T638" s="285"/>
      <c r="U638" s="71"/>
      <c r="V638" s="71"/>
      <c r="W638" s="71"/>
      <c r="X638" s="71"/>
      <c r="Y638" s="71"/>
      <c r="Z638" s="71"/>
      <c r="AA638" s="71"/>
      <c r="AB638" s="71"/>
      <c r="AC638" s="71"/>
      <c r="AD638" s="71"/>
      <c r="AE638" s="71"/>
      <c r="AF638" s="71"/>
      <c r="AG638" s="71"/>
      <c r="AH638" s="71"/>
      <c r="AI638" s="71"/>
    </row>
    <row r="639" spans="1:35" ht="30" hidden="1" customHeight="1" x14ac:dyDescent="0.2">
      <c r="A639" s="71"/>
      <c r="B639" s="285"/>
      <c r="C639" s="285"/>
      <c r="D639" s="285"/>
      <c r="E639" s="285"/>
      <c r="F639" s="285"/>
      <c r="G639" s="285"/>
      <c r="H639" s="285"/>
      <c r="I639" s="285"/>
      <c r="J639" s="99"/>
      <c r="K639" s="3">
        <f t="shared" si="74"/>
        <v>721029</v>
      </c>
      <c r="L639" s="99"/>
      <c r="M639" s="3">
        <f t="shared" si="75"/>
        <v>261216</v>
      </c>
      <c r="N639" s="285"/>
      <c r="O639" s="285"/>
      <c r="P639" s="285"/>
      <c r="Q639" s="285"/>
      <c r="R639" s="285"/>
      <c r="S639" s="285"/>
      <c r="T639" s="285"/>
      <c r="U639" s="71"/>
      <c r="V639" s="71"/>
      <c r="W639" s="71"/>
      <c r="X639" s="71"/>
      <c r="Y639" s="71"/>
      <c r="Z639" s="71"/>
      <c r="AA639" s="71"/>
      <c r="AB639" s="71"/>
      <c r="AC639" s="71"/>
      <c r="AD639" s="71"/>
      <c r="AE639" s="71"/>
      <c r="AF639" s="71"/>
      <c r="AG639" s="71"/>
      <c r="AH639" s="71"/>
      <c r="AI639" s="71"/>
    </row>
    <row r="640" spans="1:35" ht="30" hidden="1" customHeight="1" x14ac:dyDescent="0.2">
      <c r="A640" s="71"/>
      <c r="B640" s="286"/>
      <c r="C640" s="286"/>
      <c r="D640" s="286"/>
      <c r="E640" s="286"/>
      <c r="F640" s="286"/>
      <c r="G640" s="286"/>
      <c r="H640" s="286"/>
      <c r="I640" s="286"/>
      <c r="J640" s="99"/>
      <c r="K640" s="3">
        <f t="shared" si="74"/>
        <v>721033</v>
      </c>
      <c r="L640" s="99"/>
      <c r="M640" s="3"/>
      <c r="N640" s="286"/>
      <c r="O640" s="286"/>
      <c r="P640" s="286"/>
      <c r="Q640" s="286"/>
      <c r="R640" s="286"/>
      <c r="S640" s="286"/>
      <c r="T640" s="285"/>
      <c r="U640" s="71"/>
      <c r="V640" s="71"/>
      <c r="W640" s="71"/>
      <c r="X640" s="71"/>
      <c r="Y640" s="71"/>
      <c r="Z640" s="71"/>
      <c r="AA640" s="71"/>
      <c r="AB640" s="71"/>
      <c r="AC640" s="71"/>
      <c r="AD640" s="71"/>
      <c r="AE640" s="71"/>
      <c r="AF640" s="71"/>
      <c r="AG640" s="71"/>
      <c r="AH640" s="71"/>
      <c r="AI640" s="71"/>
    </row>
    <row r="641" spans="1:35" ht="30" hidden="1" customHeight="1" x14ac:dyDescent="0.2">
      <c r="A641" s="71"/>
      <c r="B641" s="297">
        <v>5</v>
      </c>
      <c r="C641" s="287"/>
      <c r="D641" s="287"/>
      <c r="E641" s="287"/>
      <c r="F641" s="287"/>
      <c r="G641" s="303"/>
      <c r="H641" s="300"/>
      <c r="I641" s="302"/>
      <c r="J641" s="99"/>
      <c r="K641" s="3">
        <f t="shared" ref="K641:K643" si="76">K629</f>
        <v>721015</v>
      </c>
      <c r="L641" s="99"/>
      <c r="M641" s="3">
        <f t="shared" ref="M641:M642" si="77">M629</f>
        <v>721214</v>
      </c>
      <c r="N641" s="293"/>
      <c r="O641" s="293"/>
      <c r="P641" s="287"/>
      <c r="Q641" s="295"/>
      <c r="R641" s="295"/>
      <c r="S641" s="304">
        <f>IF(COUNTIF(J641:M643,"CUMPLE")&gt;=1,(G641*I641),0)* (IF(N641="PRESENTÓ CERTIFICADO",1,0))* (IF(O641="ACORDE A ITEM 5.2.1 (T.R.)",1,0) )* ( IF(OR(Q641="SIN OBSERVACIÓN", Q641="REQUERIMIENTOS SUBSANADOS"),1,0)) *(IF(OR(R641="NINGUNO", R641="CUMPLEN CON LO SOLICITADO"),1,0))</f>
        <v>0</v>
      </c>
      <c r="T641" s="285"/>
      <c r="U641" s="71"/>
      <c r="V641" s="71"/>
      <c r="W641" s="71"/>
      <c r="X641" s="71"/>
      <c r="Y641" s="71"/>
      <c r="Z641" s="71"/>
      <c r="AA641" s="71"/>
      <c r="AB641" s="71"/>
      <c r="AC641" s="71"/>
      <c r="AD641" s="71"/>
      <c r="AE641" s="71"/>
      <c r="AF641" s="71"/>
      <c r="AG641" s="71"/>
      <c r="AH641" s="71"/>
      <c r="AI641" s="71"/>
    </row>
    <row r="642" spans="1:35" ht="30" hidden="1" customHeight="1" x14ac:dyDescent="0.2">
      <c r="A642" s="71"/>
      <c r="B642" s="285"/>
      <c r="C642" s="285"/>
      <c r="D642" s="285"/>
      <c r="E642" s="285"/>
      <c r="F642" s="285"/>
      <c r="G642" s="285"/>
      <c r="H642" s="285"/>
      <c r="I642" s="285"/>
      <c r="J642" s="99"/>
      <c r="K642" s="3">
        <f t="shared" si="76"/>
        <v>721029</v>
      </c>
      <c r="L642" s="99"/>
      <c r="M642" s="3">
        <f t="shared" si="77"/>
        <v>261216</v>
      </c>
      <c r="N642" s="285"/>
      <c r="O642" s="285"/>
      <c r="P642" s="285"/>
      <c r="Q642" s="285"/>
      <c r="R642" s="285"/>
      <c r="S642" s="285"/>
      <c r="T642" s="285"/>
      <c r="U642" s="71"/>
      <c r="V642" s="71"/>
      <c r="W642" s="71"/>
      <c r="X642" s="71"/>
      <c r="Y642" s="71"/>
      <c r="Z642" s="71"/>
      <c r="AA642" s="71"/>
      <c r="AB642" s="71"/>
      <c r="AC642" s="71"/>
      <c r="AD642" s="71"/>
      <c r="AE642" s="71"/>
      <c r="AF642" s="71"/>
      <c r="AG642" s="71"/>
      <c r="AH642" s="71"/>
      <c r="AI642" s="71"/>
    </row>
    <row r="643" spans="1:35" ht="30" hidden="1" customHeight="1" x14ac:dyDescent="0.2">
      <c r="A643" s="71"/>
      <c r="B643" s="286"/>
      <c r="C643" s="286"/>
      <c r="D643" s="286"/>
      <c r="E643" s="286"/>
      <c r="F643" s="286"/>
      <c r="G643" s="286"/>
      <c r="H643" s="286"/>
      <c r="I643" s="286"/>
      <c r="J643" s="99"/>
      <c r="K643" s="3">
        <f t="shared" si="76"/>
        <v>721033</v>
      </c>
      <c r="L643" s="99"/>
      <c r="M643" s="3"/>
      <c r="N643" s="286"/>
      <c r="O643" s="286"/>
      <c r="P643" s="286"/>
      <c r="Q643" s="286"/>
      <c r="R643" s="286"/>
      <c r="S643" s="286"/>
      <c r="T643" s="286"/>
      <c r="U643" s="71"/>
      <c r="V643" s="71"/>
      <c r="W643" s="71"/>
      <c r="X643" s="71"/>
      <c r="Y643" s="71"/>
      <c r="Z643" s="71"/>
      <c r="AA643" s="71"/>
      <c r="AB643" s="71"/>
      <c r="AC643" s="71"/>
      <c r="AD643" s="71"/>
      <c r="AE643" s="71"/>
      <c r="AF643" s="71"/>
      <c r="AG643" s="71"/>
      <c r="AH643" s="71"/>
      <c r="AI643" s="71"/>
    </row>
    <row r="644" spans="1:35" ht="30" hidden="1" customHeight="1" x14ac:dyDescent="0.2">
      <c r="A644" s="71"/>
      <c r="B644" s="314" t="str">
        <f>IF(S645=" "," ",IF(S645&gt;=$H$6,"CUMPLE CON LA EXPERIENCIA REQUERIDA","NO CUMPLE CON LA EXPERIENCIA REQUERIDA"))</f>
        <v>NO CUMPLE CON LA EXPERIENCIA REQUERIDA</v>
      </c>
      <c r="C644" s="315"/>
      <c r="D644" s="315"/>
      <c r="E644" s="315"/>
      <c r="F644" s="315"/>
      <c r="G644" s="315"/>
      <c r="H644" s="315"/>
      <c r="I644" s="315"/>
      <c r="J644" s="315"/>
      <c r="K644" s="315"/>
      <c r="L644" s="315"/>
      <c r="M644" s="315"/>
      <c r="N644" s="315"/>
      <c r="O644" s="316"/>
      <c r="P644" s="309" t="s">
        <v>155</v>
      </c>
      <c r="Q644" s="291"/>
      <c r="R644" s="103"/>
      <c r="S644" s="104">
        <f>IF(T629="SI",SUM(S629:S643),0)</f>
        <v>0</v>
      </c>
      <c r="T644" s="308" t="str">
        <f>IF(S645=" "," ",IF(S645&gt;=$H$6,"CUMPLE","NO CUMPLE"))</f>
        <v>NO CUMPLE</v>
      </c>
      <c r="U644" s="71"/>
      <c r="V644" s="71"/>
      <c r="W644" s="71"/>
      <c r="X644" s="71"/>
      <c r="Y644" s="71"/>
      <c r="Z644" s="71"/>
      <c r="AA644" s="71"/>
      <c r="AB644" s="71"/>
      <c r="AC644" s="71"/>
      <c r="AD644" s="71"/>
      <c r="AE644" s="71"/>
      <c r="AF644" s="71"/>
      <c r="AG644" s="71"/>
      <c r="AH644" s="71"/>
      <c r="AI644" s="71"/>
    </row>
    <row r="645" spans="1:35" ht="30" hidden="1" customHeight="1" x14ac:dyDescent="0.2">
      <c r="A645" s="71"/>
      <c r="B645" s="317"/>
      <c r="C645" s="318"/>
      <c r="D645" s="318"/>
      <c r="E645" s="318"/>
      <c r="F645" s="318"/>
      <c r="G645" s="318"/>
      <c r="H645" s="318"/>
      <c r="I645" s="318"/>
      <c r="J645" s="318"/>
      <c r="K645" s="318"/>
      <c r="L645" s="318"/>
      <c r="M645" s="318"/>
      <c r="N645" s="318"/>
      <c r="O645" s="319"/>
      <c r="P645" s="309" t="s">
        <v>156</v>
      </c>
      <c r="Q645" s="291"/>
      <c r="R645" s="103"/>
      <c r="S645" s="105">
        <f>IFERROR((S644/$P$6)," ")</f>
        <v>0</v>
      </c>
      <c r="T645" s="286"/>
      <c r="U645" s="71"/>
      <c r="V645" s="71"/>
      <c r="W645" s="71"/>
      <c r="X645" s="71"/>
      <c r="Y645" s="71"/>
      <c r="Z645" s="71"/>
      <c r="AA645" s="71"/>
      <c r="AB645" s="71"/>
      <c r="AC645" s="71"/>
      <c r="AD645" s="71"/>
      <c r="AE645" s="71"/>
      <c r="AF645" s="71"/>
      <c r="AG645" s="71"/>
      <c r="AH645" s="71"/>
      <c r="AI645" s="71"/>
    </row>
    <row r="646" spans="1:35" ht="30" hidden="1" customHeight="1" x14ac:dyDescent="0.2">
      <c r="A646" s="71"/>
      <c r="B646" s="71"/>
      <c r="C646" s="71"/>
      <c r="D646" s="71"/>
      <c r="E646" s="83"/>
      <c r="F646" s="84"/>
      <c r="G646" s="84"/>
      <c r="H646" s="71"/>
      <c r="I646" s="71"/>
      <c r="J646" s="71"/>
      <c r="K646" s="71"/>
      <c r="L646" s="71"/>
      <c r="M646" s="71"/>
      <c r="N646" s="71"/>
      <c r="O646" s="71"/>
      <c r="P646" s="71"/>
      <c r="Q646" s="71"/>
      <c r="R646" s="71"/>
      <c r="S646" s="71"/>
      <c r="T646" s="71"/>
      <c r="U646" s="71"/>
      <c r="V646" s="71"/>
      <c r="W646" s="71"/>
      <c r="X646" s="71"/>
      <c r="Y646" s="71"/>
      <c r="Z646" s="71"/>
      <c r="AA646" s="71"/>
      <c r="AB646" s="71"/>
      <c r="AC646" s="71"/>
      <c r="AD646" s="71"/>
      <c r="AE646" s="71"/>
      <c r="AF646" s="71"/>
      <c r="AG646" s="71"/>
      <c r="AH646" s="71"/>
      <c r="AI646" s="71"/>
    </row>
    <row r="647" spans="1:35" ht="30" hidden="1" customHeight="1" x14ac:dyDescent="0.2">
      <c r="A647" s="71"/>
      <c r="B647" s="71"/>
      <c r="C647" s="71"/>
      <c r="D647" s="71"/>
      <c r="E647" s="83"/>
      <c r="F647" s="84"/>
      <c r="G647" s="84"/>
      <c r="H647" s="71"/>
      <c r="I647" s="71"/>
      <c r="J647" s="71"/>
      <c r="K647" s="71"/>
      <c r="L647" s="71"/>
      <c r="M647" s="71"/>
      <c r="N647" s="71"/>
      <c r="O647" s="71"/>
      <c r="P647" s="71"/>
      <c r="Q647" s="71"/>
      <c r="R647" s="71"/>
      <c r="S647" s="71"/>
      <c r="T647" s="71"/>
      <c r="U647" s="71"/>
      <c r="V647" s="71"/>
      <c r="W647" s="71"/>
      <c r="X647" s="71"/>
      <c r="Y647" s="71"/>
      <c r="Z647" s="71"/>
      <c r="AA647" s="71"/>
      <c r="AB647" s="71"/>
      <c r="AC647" s="71"/>
      <c r="AD647" s="71"/>
      <c r="AE647" s="71"/>
      <c r="AF647" s="71"/>
      <c r="AG647" s="71"/>
      <c r="AH647" s="71"/>
      <c r="AI647" s="71"/>
    </row>
    <row r="648" spans="1:35" ht="30" hidden="1" customHeight="1" x14ac:dyDescent="0.2">
      <c r="A648" s="71"/>
      <c r="B648" s="85">
        <v>30</v>
      </c>
      <c r="C648" s="310" t="s">
        <v>157</v>
      </c>
      <c r="D648" s="290"/>
      <c r="E648" s="291"/>
      <c r="F648" s="311" t="str">
        <f>IFERROR(VLOOKUP(B648,LISTA_OFERENTES,2,FALSE)," ")</f>
        <v>O15</v>
      </c>
      <c r="G648" s="290"/>
      <c r="H648" s="290"/>
      <c r="I648" s="290"/>
      <c r="J648" s="290"/>
      <c r="K648" s="290"/>
      <c r="L648" s="290"/>
      <c r="M648" s="290"/>
      <c r="N648" s="290"/>
      <c r="O648" s="291"/>
      <c r="P648" s="312" t="s">
        <v>135</v>
      </c>
      <c r="Q648" s="290"/>
      <c r="R648" s="291"/>
      <c r="S648" s="86">
        <f>5-(INT(COUNTBLANK(C651:C665))-10)</f>
        <v>0</v>
      </c>
      <c r="T648" s="87"/>
      <c r="U648" s="71"/>
      <c r="V648" s="71"/>
      <c r="W648" s="71"/>
      <c r="X648" s="71"/>
      <c r="Y648" s="71"/>
      <c r="Z648" s="71"/>
      <c r="AA648" s="71"/>
      <c r="AB648" s="71"/>
      <c r="AC648" s="71"/>
      <c r="AD648" s="71"/>
      <c r="AE648" s="71"/>
      <c r="AF648" s="71"/>
      <c r="AG648" s="71"/>
      <c r="AH648" s="71"/>
      <c r="AI648" s="71"/>
    </row>
    <row r="649" spans="1:35" ht="30" hidden="1" customHeight="1" x14ac:dyDescent="0.25">
      <c r="A649" s="71"/>
      <c r="B649" s="313" t="s">
        <v>136</v>
      </c>
      <c r="C649" s="288" t="s">
        <v>137</v>
      </c>
      <c r="D649" s="288" t="s">
        <v>138</v>
      </c>
      <c r="E649" s="288" t="s">
        <v>139</v>
      </c>
      <c r="F649" s="288" t="s">
        <v>140</v>
      </c>
      <c r="G649" s="288" t="s">
        <v>141</v>
      </c>
      <c r="H649" s="288" t="s">
        <v>142</v>
      </c>
      <c r="I649" s="288" t="s">
        <v>143</v>
      </c>
      <c r="J649" s="289" t="s">
        <v>144</v>
      </c>
      <c r="K649" s="290"/>
      <c r="L649" s="290"/>
      <c r="M649" s="291"/>
      <c r="N649" s="288" t="s">
        <v>145</v>
      </c>
      <c r="O649" s="288" t="s">
        <v>146</v>
      </c>
      <c r="P649" s="106" t="s">
        <v>147</v>
      </c>
      <c r="Q649" s="106"/>
      <c r="R649" s="288" t="s">
        <v>148</v>
      </c>
      <c r="S649" s="288" t="s">
        <v>149</v>
      </c>
      <c r="T649" s="288" t="str">
        <f>T341</f>
        <v>CUMPLE CON EL REQUERIMIENTO OBLIGATORIO DE MÍNIMO UNO (1) DE LOS CINCO CONTRATOS SEA DE MANTENIMIENTO Y ESTE CLASIFICADO
EN EL CÓDIGO 721033</v>
      </c>
      <c r="U649" s="71"/>
      <c r="V649" s="71"/>
      <c r="W649" s="71"/>
      <c r="X649" s="71"/>
      <c r="Y649" s="71"/>
      <c r="Z649" s="71"/>
      <c r="AA649" s="71"/>
      <c r="AB649" s="71"/>
      <c r="AC649" s="71"/>
      <c r="AD649" s="71"/>
      <c r="AE649" s="71"/>
      <c r="AF649" s="71"/>
      <c r="AG649" s="71"/>
      <c r="AH649" s="71"/>
      <c r="AI649" s="71"/>
    </row>
    <row r="650" spans="1:35" ht="30" hidden="1" customHeight="1" x14ac:dyDescent="0.2">
      <c r="A650" s="71"/>
      <c r="B650" s="286"/>
      <c r="C650" s="286"/>
      <c r="D650" s="286"/>
      <c r="E650" s="286"/>
      <c r="F650" s="286"/>
      <c r="G650" s="286"/>
      <c r="H650" s="286"/>
      <c r="I650" s="286"/>
      <c r="J650" s="292" t="s">
        <v>158</v>
      </c>
      <c r="K650" s="290"/>
      <c r="L650" s="290"/>
      <c r="M650" s="291"/>
      <c r="N650" s="286"/>
      <c r="O650" s="286"/>
      <c r="P650" s="91" t="s">
        <v>37</v>
      </c>
      <c r="Q650" s="91" t="s">
        <v>152</v>
      </c>
      <c r="R650" s="286"/>
      <c r="S650" s="286"/>
      <c r="T650" s="286"/>
      <c r="U650" s="71"/>
      <c r="V650" s="71"/>
      <c r="W650" s="71"/>
      <c r="X650" s="71"/>
      <c r="Y650" s="71"/>
      <c r="Z650" s="71"/>
      <c r="AA650" s="71"/>
      <c r="AB650" s="71"/>
      <c r="AC650" s="71"/>
      <c r="AD650" s="71"/>
      <c r="AE650" s="71"/>
      <c r="AF650" s="71"/>
      <c r="AG650" s="71"/>
      <c r="AH650" s="71"/>
      <c r="AI650" s="71"/>
    </row>
    <row r="651" spans="1:35" ht="30" hidden="1" customHeight="1" x14ac:dyDescent="0.2">
      <c r="A651" s="71"/>
      <c r="B651" s="297">
        <v>1</v>
      </c>
      <c r="C651" s="287"/>
      <c r="D651" s="287"/>
      <c r="E651" s="287"/>
      <c r="F651" s="287"/>
      <c r="G651" s="303"/>
      <c r="H651" s="300"/>
      <c r="I651" s="302"/>
      <c r="J651" s="99"/>
      <c r="K651" s="3">
        <v>721015</v>
      </c>
      <c r="L651" s="99"/>
      <c r="M651" s="3">
        <v>721214</v>
      </c>
      <c r="N651" s="293"/>
      <c r="O651" s="293"/>
      <c r="P651" s="287"/>
      <c r="Q651" s="295"/>
      <c r="R651" s="295"/>
      <c r="S651" s="304">
        <f>IF(COUNTIF(J651:M653,"CUMPLE")&gt;=1,(G651*I651),0)* (IF(N651="PRESENTÓ CERTIFICADO",1,0))* (IF(O651="ACORDE A ITEM 5.2.1 (T.R.)",1,0) )* ( IF(OR(Q651="SIN OBSERVACIÓN", Q651="REQUERIMIENTOS SUBSANADOS"),1,0)) *(IF(OR(R651="NINGUNO", R651="CUMPLEN CON LO SOLICITADO"),1,0))</f>
        <v>0</v>
      </c>
      <c r="T651" s="305"/>
      <c r="U651" s="71"/>
      <c r="V651" s="71"/>
      <c r="W651" s="71"/>
      <c r="X651" s="71"/>
      <c r="Y651" s="71"/>
      <c r="Z651" s="71"/>
      <c r="AA651" s="71"/>
      <c r="AB651" s="71"/>
      <c r="AC651" s="71"/>
      <c r="AD651" s="71"/>
      <c r="AE651" s="71"/>
      <c r="AF651" s="71"/>
      <c r="AG651" s="71"/>
      <c r="AH651" s="71"/>
      <c r="AI651" s="71"/>
    </row>
    <row r="652" spans="1:35" ht="30" hidden="1" customHeight="1" x14ac:dyDescent="0.2">
      <c r="A652" s="71"/>
      <c r="B652" s="285"/>
      <c r="C652" s="285"/>
      <c r="D652" s="285"/>
      <c r="E652" s="285"/>
      <c r="F652" s="285"/>
      <c r="G652" s="285"/>
      <c r="H652" s="285"/>
      <c r="I652" s="285"/>
      <c r="J652" s="99"/>
      <c r="K652" s="3">
        <v>721029</v>
      </c>
      <c r="L652" s="99"/>
      <c r="M652" s="3">
        <v>261216</v>
      </c>
      <c r="N652" s="285"/>
      <c r="O652" s="285"/>
      <c r="P652" s="285"/>
      <c r="Q652" s="285"/>
      <c r="R652" s="285"/>
      <c r="S652" s="285"/>
      <c r="T652" s="285"/>
      <c r="U652" s="71"/>
      <c r="V652" s="71"/>
      <c r="W652" s="71"/>
      <c r="X652" s="71"/>
      <c r="Y652" s="71"/>
      <c r="Z652" s="71"/>
      <c r="AA652" s="71"/>
      <c r="AB652" s="71"/>
      <c r="AC652" s="71"/>
      <c r="AD652" s="71"/>
      <c r="AE652" s="71"/>
      <c r="AF652" s="71"/>
      <c r="AG652" s="71"/>
      <c r="AH652" s="71"/>
      <c r="AI652" s="71"/>
    </row>
    <row r="653" spans="1:35" ht="30" hidden="1" customHeight="1" x14ac:dyDescent="0.2">
      <c r="A653" s="71"/>
      <c r="B653" s="286"/>
      <c r="C653" s="286"/>
      <c r="D653" s="286"/>
      <c r="E653" s="286"/>
      <c r="F653" s="286"/>
      <c r="G653" s="286"/>
      <c r="H653" s="286"/>
      <c r="I653" s="286"/>
      <c r="J653" s="99"/>
      <c r="K653" s="3">
        <v>721033</v>
      </c>
      <c r="L653" s="99"/>
      <c r="M653" s="3"/>
      <c r="N653" s="286"/>
      <c r="O653" s="286"/>
      <c r="P653" s="286"/>
      <c r="Q653" s="286"/>
      <c r="R653" s="286"/>
      <c r="S653" s="286"/>
      <c r="T653" s="285"/>
      <c r="U653" s="71"/>
      <c r="V653" s="71"/>
      <c r="W653" s="71"/>
      <c r="X653" s="71"/>
      <c r="Y653" s="71"/>
      <c r="Z653" s="71"/>
      <c r="AA653" s="71"/>
      <c r="AB653" s="71"/>
      <c r="AC653" s="71"/>
      <c r="AD653" s="71"/>
      <c r="AE653" s="71"/>
      <c r="AF653" s="71"/>
      <c r="AG653" s="71"/>
      <c r="AH653" s="71"/>
      <c r="AI653" s="71"/>
    </row>
    <row r="654" spans="1:35" ht="30" hidden="1" customHeight="1" x14ac:dyDescent="0.2">
      <c r="A654" s="71"/>
      <c r="B654" s="297">
        <v>2</v>
      </c>
      <c r="C654" s="298"/>
      <c r="D654" s="298"/>
      <c r="E654" s="298"/>
      <c r="F654" s="298"/>
      <c r="G654" s="299"/>
      <c r="H654" s="300"/>
      <c r="I654" s="296"/>
      <c r="J654" s="99"/>
      <c r="K654" s="3">
        <f t="shared" ref="K654:K656" si="78">K651</f>
        <v>721015</v>
      </c>
      <c r="L654" s="99"/>
      <c r="M654" s="3">
        <f t="shared" ref="M654:M655" si="79">M651</f>
        <v>721214</v>
      </c>
      <c r="N654" s="293"/>
      <c r="O654" s="293"/>
      <c r="P654" s="294"/>
      <c r="Q654" s="301"/>
      <c r="R654" s="301"/>
      <c r="S654" s="304">
        <f>IF(COUNTIF(J654:M656,"CUMPLE")&gt;=1,(G654*I654),0)* (IF(N654="PRESENTÓ CERTIFICADO",1,0))* (IF(O654="ACORDE A ITEM 5.2.1 (T.R.)",1,0) )* ( IF(OR(Q654="SIN OBSERVACIÓN", Q654="REQUERIMIENTOS SUBSANADOS"),1,0)) *(IF(OR(R654="NINGUNO", R654="CUMPLEN CON LO SOLICITADO"),1,0))</f>
        <v>0</v>
      </c>
      <c r="T654" s="285"/>
      <c r="U654" s="71"/>
      <c r="V654" s="71"/>
      <c r="W654" s="71"/>
      <c r="X654" s="71"/>
      <c r="Y654" s="71"/>
      <c r="Z654" s="71"/>
      <c r="AA654" s="71"/>
      <c r="AB654" s="71"/>
      <c r="AC654" s="71"/>
      <c r="AD654" s="71"/>
      <c r="AE654" s="71"/>
      <c r="AF654" s="71"/>
      <c r="AG654" s="71"/>
      <c r="AH654" s="71"/>
      <c r="AI654" s="71"/>
    </row>
    <row r="655" spans="1:35" ht="30" hidden="1" customHeight="1" x14ac:dyDescent="0.2">
      <c r="A655" s="71"/>
      <c r="B655" s="285"/>
      <c r="C655" s="285"/>
      <c r="D655" s="285"/>
      <c r="E655" s="285"/>
      <c r="F655" s="285"/>
      <c r="G655" s="285"/>
      <c r="H655" s="285"/>
      <c r="I655" s="285"/>
      <c r="J655" s="99"/>
      <c r="K655" s="3">
        <f t="shared" si="78"/>
        <v>721029</v>
      </c>
      <c r="L655" s="99"/>
      <c r="M655" s="3">
        <f t="shared" si="79"/>
        <v>261216</v>
      </c>
      <c r="N655" s="285"/>
      <c r="O655" s="285"/>
      <c r="P655" s="285"/>
      <c r="Q655" s="285"/>
      <c r="R655" s="285"/>
      <c r="S655" s="285"/>
      <c r="T655" s="285"/>
      <c r="U655" s="71"/>
      <c r="V655" s="71"/>
      <c r="W655" s="71"/>
      <c r="X655" s="71"/>
      <c r="Y655" s="71"/>
      <c r="Z655" s="71"/>
      <c r="AA655" s="71"/>
      <c r="AB655" s="71"/>
      <c r="AC655" s="71"/>
      <c r="AD655" s="71"/>
      <c r="AE655" s="71"/>
      <c r="AF655" s="71"/>
      <c r="AG655" s="71"/>
      <c r="AH655" s="71"/>
      <c r="AI655" s="71"/>
    </row>
    <row r="656" spans="1:35" ht="30" hidden="1" customHeight="1" x14ac:dyDescent="0.2">
      <c r="A656" s="71"/>
      <c r="B656" s="286"/>
      <c r="C656" s="286"/>
      <c r="D656" s="286"/>
      <c r="E656" s="286"/>
      <c r="F656" s="286"/>
      <c r="G656" s="286"/>
      <c r="H656" s="286"/>
      <c r="I656" s="286"/>
      <c r="J656" s="99"/>
      <c r="K656" s="3">
        <f t="shared" si="78"/>
        <v>721033</v>
      </c>
      <c r="L656" s="99"/>
      <c r="M656" s="3"/>
      <c r="N656" s="286"/>
      <c r="O656" s="286"/>
      <c r="P656" s="286"/>
      <c r="Q656" s="286"/>
      <c r="R656" s="286"/>
      <c r="S656" s="286"/>
      <c r="T656" s="285"/>
      <c r="U656" s="71"/>
      <c r="V656" s="71"/>
      <c r="W656" s="71"/>
      <c r="X656" s="71"/>
      <c r="Y656" s="71"/>
      <c r="Z656" s="71"/>
      <c r="AA656" s="71"/>
      <c r="AB656" s="71"/>
      <c r="AC656" s="71"/>
      <c r="AD656" s="71"/>
      <c r="AE656" s="71"/>
      <c r="AF656" s="71"/>
      <c r="AG656" s="71"/>
      <c r="AH656" s="71"/>
      <c r="AI656" s="71"/>
    </row>
    <row r="657" spans="1:35" ht="30" hidden="1" customHeight="1" x14ac:dyDescent="0.2">
      <c r="A657" s="71"/>
      <c r="B657" s="297">
        <v>3</v>
      </c>
      <c r="C657" s="287"/>
      <c r="D657" s="287"/>
      <c r="E657" s="287"/>
      <c r="F657" s="287"/>
      <c r="G657" s="303"/>
      <c r="H657" s="300"/>
      <c r="I657" s="302"/>
      <c r="J657" s="99"/>
      <c r="K657" s="3">
        <f t="shared" ref="K657:K659" si="80">K651</f>
        <v>721015</v>
      </c>
      <c r="L657" s="99"/>
      <c r="M657" s="3">
        <f t="shared" ref="M657:M658" si="81">M651</f>
        <v>721214</v>
      </c>
      <c r="N657" s="293"/>
      <c r="O657" s="293"/>
      <c r="P657" s="287"/>
      <c r="Q657" s="295"/>
      <c r="R657" s="295"/>
      <c r="S657" s="304">
        <f>IF(COUNTIF(J657:M659,"CUMPLE")&gt;=1,(G657*I657),0)* (IF(N657="PRESENTÓ CERTIFICADO",1,0))* (IF(O657="ACORDE A ITEM 5.2.1 (T.R.)",1,0) )* ( IF(OR(Q657="SIN OBSERVACIÓN", Q657="REQUERIMIENTOS SUBSANADOS"),1,0)) *(IF(OR(R657="NINGUNO", R657="CUMPLEN CON LO SOLICITADO"),1,0))</f>
        <v>0</v>
      </c>
      <c r="T657" s="285"/>
      <c r="U657" s="71"/>
      <c r="V657" s="71"/>
      <c r="W657" s="71"/>
      <c r="X657" s="71"/>
      <c r="Y657" s="71"/>
      <c r="Z657" s="71"/>
      <c r="AA657" s="71"/>
      <c r="AB657" s="71"/>
      <c r="AC657" s="71"/>
      <c r="AD657" s="71"/>
      <c r="AE657" s="71"/>
      <c r="AF657" s="71"/>
      <c r="AG657" s="71"/>
      <c r="AH657" s="71"/>
      <c r="AI657" s="71"/>
    </row>
    <row r="658" spans="1:35" ht="30" hidden="1" customHeight="1" x14ac:dyDescent="0.2">
      <c r="A658" s="71"/>
      <c r="B658" s="285"/>
      <c r="C658" s="285"/>
      <c r="D658" s="285"/>
      <c r="E658" s="285"/>
      <c r="F658" s="285"/>
      <c r="G658" s="285"/>
      <c r="H658" s="285"/>
      <c r="I658" s="285"/>
      <c r="J658" s="99"/>
      <c r="K658" s="3">
        <f t="shared" si="80"/>
        <v>721029</v>
      </c>
      <c r="L658" s="99"/>
      <c r="M658" s="3">
        <f t="shared" si="81"/>
        <v>261216</v>
      </c>
      <c r="N658" s="285"/>
      <c r="O658" s="285"/>
      <c r="P658" s="285"/>
      <c r="Q658" s="285"/>
      <c r="R658" s="285"/>
      <c r="S658" s="285"/>
      <c r="T658" s="285"/>
      <c r="U658" s="71"/>
      <c r="V658" s="71"/>
      <c r="W658" s="71"/>
      <c r="X658" s="71"/>
      <c r="Y658" s="71"/>
      <c r="Z658" s="71"/>
      <c r="AA658" s="71"/>
      <c r="AB658" s="71"/>
      <c r="AC658" s="71"/>
      <c r="AD658" s="71"/>
      <c r="AE658" s="71"/>
      <c r="AF658" s="71"/>
      <c r="AG658" s="71"/>
      <c r="AH658" s="71"/>
      <c r="AI658" s="71"/>
    </row>
    <row r="659" spans="1:35" ht="30" hidden="1" customHeight="1" x14ac:dyDescent="0.2">
      <c r="A659" s="71"/>
      <c r="B659" s="286"/>
      <c r="C659" s="286"/>
      <c r="D659" s="286"/>
      <c r="E659" s="286"/>
      <c r="F659" s="286"/>
      <c r="G659" s="286"/>
      <c r="H659" s="286"/>
      <c r="I659" s="286"/>
      <c r="J659" s="99"/>
      <c r="K659" s="3">
        <f t="shared" si="80"/>
        <v>721033</v>
      </c>
      <c r="L659" s="99"/>
      <c r="M659" s="3"/>
      <c r="N659" s="286"/>
      <c r="O659" s="286"/>
      <c r="P659" s="286"/>
      <c r="Q659" s="286"/>
      <c r="R659" s="286"/>
      <c r="S659" s="286"/>
      <c r="T659" s="285"/>
      <c r="U659" s="71"/>
      <c r="V659" s="71"/>
      <c r="W659" s="71"/>
      <c r="X659" s="71"/>
      <c r="Y659" s="71"/>
      <c r="Z659" s="71"/>
      <c r="AA659" s="71"/>
      <c r="AB659" s="71"/>
      <c r="AC659" s="71"/>
      <c r="AD659" s="71"/>
      <c r="AE659" s="71"/>
      <c r="AF659" s="71"/>
      <c r="AG659" s="71"/>
      <c r="AH659" s="71"/>
      <c r="AI659" s="71"/>
    </row>
    <row r="660" spans="1:35" ht="30" hidden="1" customHeight="1" x14ac:dyDescent="0.2">
      <c r="A660" s="71"/>
      <c r="B660" s="297">
        <v>4</v>
      </c>
      <c r="C660" s="298"/>
      <c r="D660" s="298"/>
      <c r="E660" s="298"/>
      <c r="F660" s="298"/>
      <c r="G660" s="299"/>
      <c r="H660" s="300"/>
      <c r="I660" s="296"/>
      <c r="J660" s="99"/>
      <c r="K660" s="3">
        <f t="shared" ref="K660:K662" si="82">K651</f>
        <v>721015</v>
      </c>
      <c r="L660" s="99"/>
      <c r="M660" s="3">
        <f t="shared" ref="M660:M661" si="83">M651</f>
        <v>721214</v>
      </c>
      <c r="N660" s="293"/>
      <c r="O660" s="293"/>
      <c r="P660" s="294"/>
      <c r="Q660" s="301"/>
      <c r="R660" s="301"/>
      <c r="S660" s="304">
        <f>IF(COUNTIF(J660:M662,"CUMPLE")&gt;=1,(G660*I660),0)* (IF(N660="PRESENTÓ CERTIFICADO",1,0))* (IF(O660="ACORDE A ITEM 5.2.1 (T.R.)",1,0) )* ( IF(OR(Q660="SIN OBSERVACIÓN", Q660="REQUERIMIENTOS SUBSANADOS"),1,0)) *(IF(OR(R660="NINGUNO", R660="CUMPLEN CON LO SOLICITADO"),1,0))</f>
        <v>0</v>
      </c>
      <c r="T660" s="285"/>
      <c r="U660" s="71"/>
      <c r="V660" s="71"/>
      <c r="W660" s="71"/>
      <c r="X660" s="71"/>
      <c r="Y660" s="71"/>
      <c r="Z660" s="71"/>
      <c r="AA660" s="71"/>
      <c r="AB660" s="71"/>
      <c r="AC660" s="71"/>
      <c r="AD660" s="71"/>
      <c r="AE660" s="71"/>
      <c r="AF660" s="71"/>
      <c r="AG660" s="71"/>
      <c r="AH660" s="71"/>
      <c r="AI660" s="71"/>
    </row>
    <row r="661" spans="1:35" ht="30" hidden="1" customHeight="1" x14ac:dyDescent="0.2">
      <c r="A661" s="71"/>
      <c r="B661" s="285"/>
      <c r="C661" s="285"/>
      <c r="D661" s="285"/>
      <c r="E661" s="285"/>
      <c r="F661" s="285"/>
      <c r="G661" s="285"/>
      <c r="H661" s="285"/>
      <c r="I661" s="285"/>
      <c r="J661" s="99"/>
      <c r="K661" s="3">
        <f t="shared" si="82"/>
        <v>721029</v>
      </c>
      <c r="L661" s="99"/>
      <c r="M661" s="3">
        <f t="shared" si="83"/>
        <v>261216</v>
      </c>
      <c r="N661" s="285"/>
      <c r="O661" s="285"/>
      <c r="P661" s="285"/>
      <c r="Q661" s="285"/>
      <c r="R661" s="285"/>
      <c r="S661" s="285"/>
      <c r="T661" s="285"/>
      <c r="U661" s="71"/>
      <c r="V661" s="71"/>
      <c r="W661" s="71"/>
      <c r="X661" s="71"/>
      <c r="Y661" s="71"/>
      <c r="Z661" s="71"/>
      <c r="AA661" s="71"/>
      <c r="AB661" s="71"/>
      <c r="AC661" s="71"/>
      <c r="AD661" s="71"/>
      <c r="AE661" s="71"/>
      <c r="AF661" s="71"/>
      <c r="AG661" s="71"/>
      <c r="AH661" s="71"/>
      <c r="AI661" s="71"/>
    </row>
    <row r="662" spans="1:35" ht="30" hidden="1" customHeight="1" x14ac:dyDescent="0.2">
      <c r="A662" s="71"/>
      <c r="B662" s="286"/>
      <c r="C662" s="286"/>
      <c r="D662" s="286"/>
      <c r="E662" s="286"/>
      <c r="F662" s="286"/>
      <c r="G662" s="286"/>
      <c r="H662" s="286"/>
      <c r="I662" s="286"/>
      <c r="J662" s="99"/>
      <c r="K662" s="3">
        <f t="shared" si="82"/>
        <v>721033</v>
      </c>
      <c r="L662" s="99"/>
      <c r="M662" s="3"/>
      <c r="N662" s="286"/>
      <c r="O662" s="286"/>
      <c r="P662" s="286"/>
      <c r="Q662" s="286"/>
      <c r="R662" s="286"/>
      <c r="S662" s="286"/>
      <c r="T662" s="285"/>
      <c r="U662" s="71"/>
      <c r="V662" s="71"/>
      <c r="W662" s="71"/>
      <c r="X662" s="71"/>
      <c r="Y662" s="71"/>
      <c r="Z662" s="71"/>
      <c r="AA662" s="71"/>
      <c r="AB662" s="71"/>
      <c r="AC662" s="71"/>
      <c r="AD662" s="71"/>
      <c r="AE662" s="71"/>
      <c r="AF662" s="71"/>
      <c r="AG662" s="71"/>
      <c r="AH662" s="71"/>
      <c r="AI662" s="71"/>
    </row>
    <row r="663" spans="1:35" ht="30" hidden="1" customHeight="1" x14ac:dyDescent="0.2">
      <c r="A663" s="71"/>
      <c r="B663" s="297">
        <v>5</v>
      </c>
      <c r="C663" s="287"/>
      <c r="D663" s="287"/>
      <c r="E663" s="287"/>
      <c r="F663" s="287"/>
      <c r="G663" s="303"/>
      <c r="H663" s="300"/>
      <c r="I663" s="302"/>
      <c r="J663" s="99"/>
      <c r="K663" s="3">
        <f t="shared" ref="K663:K665" si="84">K651</f>
        <v>721015</v>
      </c>
      <c r="L663" s="99"/>
      <c r="M663" s="3">
        <f t="shared" ref="M663:M664" si="85">M651</f>
        <v>721214</v>
      </c>
      <c r="N663" s="293"/>
      <c r="O663" s="293"/>
      <c r="P663" s="287"/>
      <c r="Q663" s="295"/>
      <c r="R663" s="295"/>
      <c r="S663" s="304">
        <f>IF(COUNTIF(J663:M665,"CUMPLE")&gt;=1,(G663*I663),0)* (IF(N663="PRESENTÓ CERTIFICADO",1,0))* (IF(O663="ACORDE A ITEM 5.2.1 (T.R.)",1,0) )* ( IF(OR(Q663="SIN OBSERVACIÓN", Q663="REQUERIMIENTOS SUBSANADOS"),1,0)) *(IF(OR(R663="NINGUNO", R663="CUMPLEN CON LO SOLICITADO"),1,0))</f>
        <v>0</v>
      </c>
      <c r="T663" s="285"/>
      <c r="U663" s="71"/>
      <c r="V663" s="71"/>
      <c r="W663" s="71"/>
      <c r="X663" s="71"/>
      <c r="Y663" s="71"/>
      <c r="Z663" s="71"/>
      <c r="AA663" s="71"/>
      <c r="AB663" s="71"/>
      <c r="AC663" s="71"/>
      <c r="AD663" s="71"/>
      <c r="AE663" s="71"/>
      <c r="AF663" s="71"/>
      <c r="AG663" s="71"/>
      <c r="AH663" s="71"/>
      <c r="AI663" s="71"/>
    </row>
    <row r="664" spans="1:35" ht="30" hidden="1" customHeight="1" x14ac:dyDescent="0.2">
      <c r="A664" s="71"/>
      <c r="B664" s="285"/>
      <c r="C664" s="285"/>
      <c r="D664" s="285"/>
      <c r="E664" s="285"/>
      <c r="F664" s="285"/>
      <c r="G664" s="285"/>
      <c r="H664" s="285"/>
      <c r="I664" s="285"/>
      <c r="J664" s="99"/>
      <c r="K664" s="3">
        <f t="shared" si="84"/>
        <v>721029</v>
      </c>
      <c r="L664" s="99"/>
      <c r="M664" s="3">
        <f t="shared" si="85"/>
        <v>261216</v>
      </c>
      <c r="N664" s="285"/>
      <c r="O664" s="285"/>
      <c r="P664" s="285"/>
      <c r="Q664" s="285"/>
      <c r="R664" s="285"/>
      <c r="S664" s="285"/>
      <c r="T664" s="285"/>
      <c r="U664" s="71"/>
      <c r="V664" s="71"/>
      <c r="W664" s="71"/>
      <c r="X664" s="71"/>
      <c r="Y664" s="71"/>
      <c r="Z664" s="71"/>
      <c r="AA664" s="71"/>
      <c r="AB664" s="71"/>
      <c r="AC664" s="71"/>
      <c r="AD664" s="71"/>
      <c r="AE664" s="71"/>
      <c r="AF664" s="71"/>
      <c r="AG664" s="71"/>
      <c r="AH664" s="71"/>
      <c r="AI664" s="71"/>
    </row>
    <row r="665" spans="1:35" ht="30" hidden="1" customHeight="1" x14ac:dyDescent="0.2">
      <c r="A665" s="71"/>
      <c r="B665" s="286"/>
      <c r="C665" s="286"/>
      <c r="D665" s="286"/>
      <c r="E665" s="286"/>
      <c r="F665" s="286"/>
      <c r="G665" s="286"/>
      <c r="H665" s="286"/>
      <c r="I665" s="286"/>
      <c r="J665" s="99"/>
      <c r="K665" s="3">
        <f t="shared" si="84"/>
        <v>721033</v>
      </c>
      <c r="L665" s="99"/>
      <c r="M665" s="3"/>
      <c r="N665" s="286"/>
      <c r="O665" s="286"/>
      <c r="P665" s="286"/>
      <c r="Q665" s="286"/>
      <c r="R665" s="286"/>
      <c r="S665" s="286"/>
      <c r="T665" s="286"/>
      <c r="U665" s="71"/>
      <c r="V665" s="71"/>
      <c r="W665" s="71"/>
      <c r="X665" s="71"/>
      <c r="Y665" s="71"/>
      <c r="Z665" s="71"/>
      <c r="AA665" s="71"/>
      <c r="AB665" s="71"/>
      <c r="AC665" s="71"/>
      <c r="AD665" s="71"/>
      <c r="AE665" s="71"/>
      <c r="AF665" s="71"/>
      <c r="AG665" s="71"/>
      <c r="AH665" s="71"/>
      <c r="AI665" s="71"/>
    </row>
    <row r="666" spans="1:35" ht="30" hidden="1" customHeight="1" x14ac:dyDescent="0.2">
      <c r="A666" s="71"/>
      <c r="B666" s="314" t="str">
        <f>IF(S667=" "," ",IF(S667&gt;=$H$6,"CUMPLE CON LA EXPERIENCIA REQUERIDA","NO CUMPLE CON LA EXPERIENCIA REQUERIDA"))</f>
        <v>NO CUMPLE CON LA EXPERIENCIA REQUERIDA</v>
      </c>
      <c r="C666" s="315"/>
      <c r="D666" s="315"/>
      <c r="E666" s="315"/>
      <c r="F666" s="315"/>
      <c r="G666" s="315"/>
      <c r="H666" s="315"/>
      <c r="I666" s="315"/>
      <c r="J666" s="315"/>
      <c r="K666" s="315"/>
      <c r="L666" s="315"/>
      <c r="M666" s="315"/>
      <c r="N666" s="315"/>
      <c r="O666" s="316"/>
      <c r="P666" s="309" t="s">
        <v>155</v>
      </c>
      <c r="Q666" s="291"/>
      <c r="R666" s="103"/>
      <c r="S666" s="104">
        <f>IF(T651="SI",SUM(S651:S665),0)</f>
        <v>0</v>
      </c>
      <c r="T666" s="308" t="str">
        <f>IF(S667=" "," ",IF(S667&gt;=$H$6,"CUMPLE","NO CUMPLE"))</f>
        <v>NO CUMPLE</v>
      </c>
      <c r="U666" s="71"/>
      <c r="V666" s="71"/>
      <c r="W666" s="71"/>
      <c r="X666" s="71"/>
      <c r="Y666" s="71"/>
      <c r="Z666" s="71"/>
      <c r="AA666" s="71"/>
      <c r="AB666" s="71"/>
      <c r="AC666" s="71"/>
      <c r="AD666" s="71"/>
      <c r="AE666" s="71"/>
      <c r="AF666" s="71"/>
      <c r="AG666" s="71"/>
      <c r="AH666" s="71"/>
      <c r="AI666" s="71"/>
    </row>
    <row r="667" spans="1:35" ht="30" hidden="1" customHeight="1" x14ac:dyDescent="0.2">
      <c r="A667" s="71"/>
      <c r="B667" s="317"/>
      <c r="C667" s="318"/>
      <c r="D667" s="318"/>
      <c r="E667" s="318"/>
      <c r="F667" s="318"/>
      <c r="G667" s="318"/>
      <c r="H667" s="318"/>
      <c r="I667" s="318"/>
      <c r="J667" s="318"/>
      <c r="K667" s="318"/>
      <c r="L667" s="318"/>
      <c r="M667" s="318"/>
      <c r="N667" s="318"/>
      <c r="O667" s="319"/>
      <c r="P667" s="309" t="s">
        <v>156</v>
      </c>
      <c r="Q667" s="291"/>
      <c r="R667" s="103"/>
      <c r="S667" s="105">
        <f>IFERROR((S666/$P$6)," ")</f>
        <v>0</v>
      </c>
      <c r="T667" s="286"/>
      <c r="U667" s="71"/>
      <c r="V667" s="71"/>
      <c r="W667" s="71"/>
      <c r="X667" s="71"/>
      <c r="Y667" s="71"/>
      <c r="Z667" s="71"/>
      <c r="AA667" s="71"/>
      <c r="AB667" s="71"/>
      <c r="AC667" s="71"/>
      <c r="AD667" s="71"/>
      <c r="AE667" s="71"/>
      <c r="AF667" s="71"/>
      <c r="AG667" s="71"/>
      <c r="AH667" s="71"/>
      <c r="AI667" s="71"/>
    </row>
    <row r="668" spans="1:35" ht="30" customHeight="1" x14ac:dyDescent="0.2">
      <c r="A668" s="71"/>
      <c r="B668" s="71"/>
      <c r="C668" s="71"/>
      <c r="D668" s="71"/>
      <c r="E668" s="83"/>
      <c r="F668" s="84"/>
      <c r="G668" s="84"/>
      <c r="H668" s="71"/>
      <c r="I668" s="71"/>
      <c r="J668" s="71"/>
      <c r="K668" s="71"/>
      <c r="L668" s="71"/>
      <c r="M668" s="71"/>
      <c r="N668" s="71"/>
      <c r="O668" s="71"/>
      <c r="P668" s="71"/>
      <c r="Q668" s="71"/>
      <c r="R668" s="71"/>
      <c r="S668" s="71"/>
      <c r="T668" s="71"/>
      <c r="U668" s="71"/>
      <c r="V668" s="71"/>
      <c r="W668" s="71"/>
      <c r="X668" s="71"/>
      <c r="Y668" s="71"/>
      <c r="Z668" s="71"/>
      <c r="AA668" s="71"/>
      <c r="AB668" s="71"/>
      <c r="AC668" s="71"/>
      <c r="AD668" s="71"/>
      <c r="AE668" s="71"/>
      <c r="AF668" s="71"/>
      <c r="AG668" s="71"/>
      <c r="AH668" s="71"/>
      <c r="AI668" s="71"/>
    </row>
    <row r="669" spans="1:35" ht="30" customHeight="1" x14ac:dyDescent="0.2">
      <c r="A669" s="71"/>
      <c r="B669" s="71"/>
      <c r="C669" s="71"/>
      <c r="D669" s="71"/>
      <c r="E669" s="83"/>
      <c r="F669" s="84"/>
      <c r="G669" s="84"/>
      <c r="H669" s="71"/>
      <c r="I669" s="71"/>
      <c r="J669" s="71"/>
      <c r="K669" s="71"/>
      <c r="L669" s="71"/>
      <c r="M669" s="71"/>
      <c r="N669" s="71"/>
      <c r="O669" s="71"/>
      <c r="P669" s="71"/>
      <c r="Q669" s="71"/>
      <c r="R669" s="71"/>
      <c r="S669" s="71"/>
      <c r="T669" s="71"/>
      <c r="U669" s="71"/>
      <c r="V669" s="71"/>
      <c r="W669" s="71"/>
      <c r="X669" s="71"/>
      <c r="Y669" s="71"/>
      <c r="Z669" s="71"/>
      <c r="AA669" s="71"/>
      <c r="AB669" s="71"/>
      <c r="AC669" s="71"/>
      <c r="AD669" s="71"/>
      <c r="AE669" s="71"/>
      <c r="AF669" s="71"/>
      <c r="AG669" s="71"/>
      <c r="AH669" s="71"/>
      <c r="AI669" s="71"/>
    </row>
    <row r="670" spans="1:35" ht="30" customHeight="1" x14ac:dyDescent="0.2">
      <c r="A670" s="71"/>
      <c r="B670" s="71"/>
      <c r="C670" s="71"/>
      <c r="D670" s="71"/>
      <c r="E670" s="83"/>
      <c r="F670" s="84"/>
      <c r="G670" s="84"/>
      <c r="H670" s="71"/>
      <c r="I670" s="71"/>
      <c r="J670" s="71"/>
      <c r="K670" s="71"/>
      <c r="L670" s="71"/>
      <c r="M670" s="71"/>
      <c r="N670" s="71"/>
      <c r="O670" s="71"/>
      <c r="P670" s="71"/>
      <c r="Q670" s="71"/>
      <c r="R670" s="71"/>
      <c r="S670" s="71"/>
      <c r="T670" s="71"/>
      <c r="U670" s="71"/>
      <c r="V670" s="71"/>
      <c r="W670" s="71"/>
      <c r="X670" s="71"/>
      <c r="Y670" s="71"/>
      <c r="Z670" s="71"/>
      <c r="AA670" s="71"/>
      <c r="AB670" s="71"/>
      <c r="AC670" s="71"/>
      <c r="AD670" s="71"/>
      <c r="AE670" s="71"/>
      <c r="AF670" s="71"/>
      <c r="AG670" s="71"/>
      <c r="AH670" s="71"/>
      <c r="AI670" s="71"/>
    </row>
    <row r="671" spans="1:35" ht="30" customHeight="1" x14ac:dyDescent="0.2">
      <c r="A671" s="71"/>
      <c r="B671" s="71"/>
      <c r="C671" s="71"/>
      <c r="D671" s="71"/>
      <c r="E671" s="83"/>
      <c r="F671" s="84"/>
      <c r="G671" s="84"/>
      <c r="H671" s="71"/>
      <c r="I671" s="71"/>
      <c r="J671" s="71"/>
      <c r="K671" s="71"/>
      <c r="L671" s="71"/>
      <c r="M671" s="71"/>
      <c r="N671" s="71"/>
      <c r="O671" s="71"/>
      <c r="P671" s="71"/>
      <c r="Q671" s="71"/>
      <c r="R671" s="71"/>
      <c r="S671" s="71"/>
      <c r="T671" s="71"/>
      <c r="U671" s="71"/>
      <c r="V671" s="71"/>
      <c r="W671" s="71"/>
      <c r="X671" s="71"/>
      <c r="Y671" s="71"/>
      <c r="Z671" s="71"/>
      <c r="AA671" s="71"/>
      <c r="AB671" s="71"/>
      <c r="AC671" s="71"/>
      <c r="AD671" s="71"/>
      <c r="AE671" s="71"/>
      <c r="AF671" s="71"/>
      <c r="AG671" s="71"/>
      <c r="AH671" s="71"/>
      <c r="AI671" s="71"/>
    </row>
    <row r="672" spans="1:35" ht="30" customHeight="1" x14ac:dyDescent="0.2">
      <c r="A672" s="71"/>
      <c r="B672" s="71"/>
      <c r="C672" s="71"/>
      <c r="D672" s="71"/>
      <c r="E672" s="83"/>
      <c r="F672" s="84"/>
      <c r="G672" s="84"/>
      <c r="H672" s="71"/>
      <c r="I672" s="71"/>
      <c r="J672" s="71"/>
      <c r="K672" s="71"/>
      <c r="L672" s="71"/>
      <c r="M672" s="71"/>
      <c r="N672" s="71"/>
      <c r="O672" s="71"/>
      <c r="P672" s="71"/>
      <c r="Q672" s="71"/>
      <c r="R672" s="71"/>
      <c r="S672" s="71"/>
      <c r="T672" s="71"/>
      <c r="U672" s="71"/>
      <c r="V672" s="71"/>
      <c r="W672" s="71"/>
      <c r="X672" s="71"/>
      <c r="Y672" s="71"/>
      <c r="Z672" s="71"/>
      <c r="AA672" s="71"/>
      <c r="AB672" s="71"/>
      <c r="AC672" s="71"/>
      <c r="AD672" s="71"/>
      <c r="AE672" s="71"/>
      <c r="AF672" s="71"/>
      <c r="AG672" s="71"/>
      <c r="AH672" s="71"/>
      <c r="AI672" s="71"/>
    </row>
    <row r="673" spans="1:35" ht="30" customHeight="1" x14ac:dyDescent="0.2">
      <c r="A673" s="71"/>
      <c r="B673" s="71"/>
      <c r="C673" s="71"/>
      <c r="D673" s="71"/>
      <c r="E673" s="83"/>
      <c r="F673" s="84"/>
      <c r="G673" s="84"/>
      <c r="H673" s="71"/>
      <c r="I673" s="71"/>
      <c r="J673" s="71"/>
      <c r="K673" s="71"/>
      <c r="L673" s="71"/>
      <c r="M673" s="71"/>
      <c r="N673" s="71"/>
      <c r="O673" s="71"/>
      <c r="P673" s="71"/>
      <c r="Q673" s="71"/>
      <c r="R673" s="71"/>
      <c r="S673" s="71"/>
      <c r="T673" s="71"/>
      <c r="U673" s="71"/>
      <c r="V673" s="71"/>
      <c r="W673" s="71"/>
      <c r="X673" s="71"/>
      <c r="Y673" s="71"/>
      <c r="Z673" s="71"/>
      <c r="AA673" s="71"/>
      <c r="AB673" s="71"/>
      <c r="AC673" s="71"/>
      <c r="AD673" s="71"/>
      <c r="AE673" s="71"/>
      <c r="AF673" s="71"/>
      <c r="AG673" s="71"/>
      <c r="AH673" s="71"/>
      <c r="AI673" s="71"/>
    </row>
    <row r="674" spans="1:35" ht="30" customHeight="1" x14ac:dyDescent="0.2">
      <c r="A674" s="71"/>
      <c r="B674" s="71"/>
      <c r="C674" s="71"/>
      <c r="D674" s="71"/>
      <c r="E674" s="83"/>
      <c r="F674" s="84"/>
      <c r="G674" s="84"/>
      <c r="H674" s="71"/>
      <c r="I674" s="71"/>
      <c r="J674" s="71"/>
      <c r="K674" s="71"/>
      <c r="L674" s="71"/>
      <c r="M674" s="71"/>
      <c r="N674" s="71"/>
      <c r="O674" s="71"/>
      <c r="P674" s="71"/>
      <c r="Q674" s="71"/>
      <c r="R674" s="71"/>
      <c r="S674" s="71"/>
      <c r="T674" s="71"/>
      <c r="U674" s="71"/>
      <c r="V674" s="71"/>
      <c r="W674" s="71"/>
      <c r="X674" s="71"/>
      <c r="Y674" s="71"/>
      <c r="Z674" s="71"/>
      <c r="AA674" s="71"/>
      <c r="AB674" s="71"/>
      <c r="AC674" s="71"/>
      <c r="AD674" s="71"/>
      <c r="AE674" s="71"/>
      <c r="AF674" s="71"/>
      <c r="AG674" s="71"/>
      <c r="AH674" s="71"/>
      <c r="AI674" s="71"/>
    </row>
    <row r="675" spans="1:35" ht="30" customHeight="1" x14ac:dyDescent="0.2">
      <c r="A675" s="71"/>
      <c r="B675" s="71"/>
      <c r="C675" s="71"/>
      <c r="D675" s="71"/>
      <c r="E675" s="83"/>
      <c r="F675" s="84"/>
      <c r="G675" s="84"/>
      <c r="H675" s="71"/>
      <c r="I675" s="71"/>
      <c r="J675" s="71"/>
      <c r="K675" s="71"/>
      <c r="L675" s="71"/>
      <c r="M675" s="71"/>
      <c r="N675" s="71"/>
      <c r="O675" s="71"/>
      <c r="P675" s="71"/>
      <c r="Q675" s="71"/>
      <c r="R675" s="71"/>
      <c r="S675" s="71"/>
      <c r="T675" s="71"/>
      <c r="U675" s="71"/>
      <c r="V675" s="71"/>
      <c r="W675" s="71"/>
      <c r="X675" s="71"/>
      <c r="Y675" s="71"/>
      <c r="Z675" s="71"/>
      <c r="AA675" s="71"/>
      <c r="AB675" s="71"/>
      <c r="AC675" s="71"/>
      <c r="AD675" s="71"/>
      <c r="AE675" s="71"/>
      <c r="AF675" s="71"/>
      <c r="AG675" s="71"/>
      <c r="AH675" s="71"/>
      <c r="AI675" s="71"/>
    </row>
    <row r="676" spans="1:35" ht="30" customHeight="1" x14ac:dyDescent="0.2">
      <c r="A676" s="71"/>
      <c r="B676" s="71"/>
      <c r="C676" s="71"/>
      <c r="D676" s="71"/>
      <c r="E676" s="83"/>
      <c r="F676" s="84"/>
      <c r="G676" s="84"/>
      <c r="H676" s="71"/>
      <c r="I676" s="71"/>
      <c r="J676" s="71"/>
      <c r="K676" s="71"/>
      <c r="L676" s="71"/>
      <c r="M676" s="71"/>
      <c r="N676" s="71"/>
      <c r="O676" s="71"/>
      <c r="P676" s="71"/>
      <c r="Q676" s="71"/>
      <c r="R676" s="71"/>
      <c r="S676" s="71"/>
      <c r="T676" s="71"/>
      <c r="U676" s="71"/>
      <c r="V676" s="71"/>
      <c r="W676" s="71"/>
      <c r="X676" s="71"/>
      <c r="Y676" s="71"/>
      <c r="Z676" s="71"/>
      <c r="AA676" s="71"/>
      <c r="AB676" s="71"/>
      <c r="AC676" s="71"/>
      <c r="AD676" s="71"/>
      <c r="AE676" s="71"/>
      <c r="AF676" s="71"/>
      <c r="AG676" s="71"/>
      <c r="AH676" s="71"/>
      <c r="AI676" s="71"/>
    </row>
    <row r="677" spans="1:35" ht="30" customHeight="1" x14ac:dyDescent="0.2">
      <c r="A677" s="71"/>
      <c r="B677" s="71"/>
      <c r="C677" s="71"/>
      <c r="D677" s="71"/>
      <c r="E677" s="83"/>
      <c r="F677" s="84"/>
      <c r="G677" s="84"/>
      <c r="H677" s="71"/>
      <c r="I677" s="71"/>
      <c r="J677" s="71"/>
      <c r="K677" s="71"/>
      <c r="L677" s="71"/>
      <c r="M677" s="71"/>
      <c r="N677" s="71"/>
      <c r="O677" s="71"/>
      <c r="P677" s="71"/>
      <c r="Q677" s="71"/>
      <c r="R677" s="71"/>
      <c r="S677" s="71"/>
      <c r="T677" s="71"/>
      <c r="U677" s="71"/>
      <c r="V677" s="71"/>
      <c r="W677" s="71"/>
      <c r="X677" s="71"/>
      <c r="Y677" s="71"/>
      <c r="Z677" s="71"/>
      <c r="AA677" s="71"/>
      <c r="AB677" s="71"/>
      <c r="AC677" s="71"/>
      <c r="AD677" s="71"/>
      <c r="AE677" s="71"/>
      <c r="AF677" s="71"/>
      <c r="AG677" s="71"/>
      <c r="AH677" s="71"/>
      <c r="AI677" s="71"/>
    </row>
    <row r="678" spans="1:35" ht="30" customHeight="1" x14ac:dyDescent="0.2">
      <c r="A678" s="71"/>
      <c r="B678" s="71"/>
      <c r="C678" s="71"/>
      <c r="D678" s="71"/>
      <c r="E678" s="83"/>
      <c r="F678" s="84"/>
      <c r="G678" s="84"/>
      <c r="H678" s="71"/>
      <c r="I678" s="71"/>
      <c r="J678" s="71"/>
      <c r="K678" s="71"/>
      <c r="L678" s="71"/>
      <c r="M678" s="71"/>
      <c r="N678" s="71"/>
      <c r="O678" s="71"/>
      <c r="P678" s="71"/>
      <c r="Q678" s="71"/>
      <c r="R678" s="71"/>
      <c r="S678" s="71"/>
      <c r="T678" s="71"/>
      <c r="U678" s="71"/>
      <c r="V678" s="71"/>
      <c r="W678" s="71"/>
      <c r="X678" s="71"/>
      <c r="Y678" s="71"/>
      <c r="Z678" s="71"/>
      <c r="AA678" s="71"/>
      <c r="AB678" s="71"/>
      <c r="AC678" s="71"/>
      <c r="AD678" s="71"/>
      <c r="AE678" s="71"/>
      <c r="AF678" s="71"/>
      <c r="AG678" s="71"/>
      <c r="AH678" s="71"/>
      <c r="AI678" s="71"/>
    </row>
    <row r="679" spans="1:35" ht="30" customHeight="1" x14ac:dyDescent="0.2">
      <c r="A679" s="71"/>
      <c r="B679" s="71"/>
      <c r="C679" s="71"/>
      <c r="D679" s="71"/>
      <c r="E679" s="83"/>
      <c r="F679" s="84"/>
      <c r="G679" s="84"/>
      <c r="H679" s="71"/>
      <c r="I679" s="71"/>
      <c r="J679" s="71"/>
      <c r="K679" s="71"/>
      <c r="L679" s="71"/>
      <c r="M679" s="71"/>
      <c r="N679" s="71"/>
      <c r="O679" s="71"/>
      <c r="P679" s="71"/>
      <c r="Q679" s="71"/>
      <c r="R679" s="71"/>
      <c r="S679" s="71"/>
      <c r="T679" s="71"/>
      <c r="U679" s="71"/>
      <c r="V679" s="71"/>
      <c r="W679" s="71"/>
      <c r="X679" s="71"/>
      <c r="Y679" s="71"/>
      <c r="Z679" s="71"/>
      <c r="AA679" s="71"/>
      <c r="AB679" s="71"/>
      <c r="AC679" s="71"/>
      <c r="AD679" s="71"/>
      <c r="AE679" s="71"/>
      <c r="AF679" s="71"/>
      <c r="AG679" s="71"/>
      <c r="AH679" s="71"/>
      <c r="AI679" s="71"/>
    </row>
    <row r="680" spans="1:35" ht="30" customHeight="1" x14ac:dyDescent="0.2">
      <c r="A680" s="71"/>
      <c r="B680" s="71"/>
      <c r="C680" s="71"/>
      <c r="D680" s="71"/>
      <c r="E680" s="83"/>
      <c r="F680" s="84"/>
      <c r="G680" s="84"/>
      <c r="H680" s="71"/>
      <c r="I680" s="71"/>
      <c r="J680" s="71"/>
      <c r="K680" s="71"/>
      <c r="L680" s="71"/>
      <c r="M680" s="71"/>
      <c r="N680" s="71"/>
      <c r="O680" s="71"/>
      <c r="P680" s="71"/>
      <c r="Q680" s="71"/>
      <c r="R680" s="71"/>
      <c r="S680" s="71"/>
      <c r="T680" s="71"/>
      <c r="U680" s="71"/>
      <c r="V680" s="71"/>
      <c r="W680" s="71"/>
      <c r="X680" s="71"/>
      <c r="Y680" s="71"/>
      <c r="Z680" s="71"/>
      <c r="AA680" s="71"/>
      <c r="AB680" s="71"/>
      <c r="AC680" s="71"/>
      <c r="AD680" s="71"/>
      <c r="AE680" s="71"/>
      <c r="AF680" s="71"/>
      <c r="AG680" s="71"/>
      <c r="AH680" s="71"/>
      <c r="AI680" s="71"/>
    </row>
    <row r="681" spans="1:35" ht="30" customHeight="1" x14ac:dyDescent="0.2">
      <c r="A681" s="71"/>
      <c r="B681" s="71"/>
      <c r="C681" s="71"/>
      <c r="D681" s="71"/>
      <c r="E681" s="83"/>
      <c r="F681" s="84"/>
      <c r="G681" s="84"/>
      <c r="H681" s="71"/>
      <c r="I681" s="71"/>
      <c r="J681" s="71"/>
      <c r="K681" s="71"/>
      <c r="L681" s="71"/>
      <c r="M681" s="71"/>
      <c r="N681" s="71"/>
      <c r="O681" s="71"/>
      <c r="P681" s="71"/>
      <c r="Q681" s="71"/>
      <c r="R681" s="71"/>
      <c r="S681" s="71"/>
      <c r="T681" s="71"/>
      <c r="U681" s="71"/>
      <c r="V681" s="71"/>
      <c r="W681" s="71"/>
      <c r="X681" s="71"/>
      <c r="Y681" s="71"/>
      <c r="Z681" s="71"/>
      <c r="AA681" s="71"/>
      <c r="AB681" s="71"/>
      <c r="AC681" s="71"/>
      <c r="AD681" s="71"/>
      <c r="AE681" s="71"/>
      <c r="AF681" s="71"/>
      <c r="AG681" s="71"/>
      <c r="AH681" s="71"/>
      <c r="AI681" s="71"/>
    </row>
    <row r="682" spans="1:35" ht="30" customHeight="1" x14ac:dyDescent="0.2">
      <c r="A682" s="71"/>
      <c r="B682" s="71"/>
      <c r="C682" s="71"/>
      <c r="D682" s="71"/>
      <c r="E682" s="83"/>
      <c r="F682" s="84"/>
      <c r="G682" s="84"/>
      <c r="H682" s="71"/>
      <c r="I682" s="71"/>
      <c r="J682" s="71"/>
      <c r="K682" s="71"/>
      <c r="L682" s="71"/>
      <c r="M682" s="71"/>
      <c r="N682" s="71"/>
      <c r="O682" s="71"/>
      <c r="P682" s="71"/>
      <c r="Q682" s="71"/>
      <c r="R682" s="71"/>
      <c r="S682" s="71"/>
      <c r="T682" s="71"/>
      <c r="U682" s="71"/>
      <c r="V682" s="71"/>
      <c r="W682" s="71"/>
      <c r="X682" s="71"/>
      <c r="Y682" s="71"/>
      <c r="Z682" s="71"/>
      <c r="AA682" s="71"/>
      <c r="AB682" s="71"/>
      <c r="AC682" s="71"/>
      <c r="AD682" s="71"/>
      <c r="AE682" s="71"/>
      <c r="AF682" s="71"/>
      <c r="AG682" s="71"/>
      <c r="AH682" s="71"/>
      <c r="AI682" s="71"/>
    </row>
    <row r="683" spans="1:35" ht="30" customHeight="1" x14ac:dyDescent="0.2">
      <c r="A683" s="71"/>
      <c r="B683" s="71"/>
      <c r="C683" s="71"/>
      <c r="D683" s="71"/>
      <c r="E683" s="83"/>
      <c r="F683" s="84"/>
      <c r="G683" s="84"/>
      <c r="H683" s="71"/>
      <c r="I683" s="71"/>
      <c r="J683" s="71"/>
      <c r="K683" s="71"/>
      <c r="L683" s="71"/>
      <c r="M683" s="71"/>
      <c r="N683" s="71"/>
      <c r="O683" s="71"/>
      <c r="P683" s="71"/>
      <c r="Q683" s="71"/>
      <c r="R683" s="71"/>
      <c r="S683" s="71"/>
      <c r="T683" s="71"/>
      <c r="U683" s="71"/>
      <c r="V683" s="71"/>
      <c r="W683" s="71"/>
      <c r="X683" s="71"/>
      <c r="Y683" s="71"/>
      <c r="Z683" s="71"/>
      <c r="AA683" s="71"/>
      <c r="AB683" s="71"/>
      <c r="AC683" s="71"/>
      <c r="AD683" s="71"/>
      <c r="AE683" s="71"/>
      <c r="AF683" s="71"/>
      <c r="AG683" s="71"/>
      <c r="AH683" s="71"/>
      <c r="AI683" s="71"/>
    </row>
    <row r="684" spans="1:35" ht="30" customHeight="1" x14ac:dyDescent="0.2">
      <c r="A684" s="71"/>
      <c r="B684" s="71"/>
      <c r="C684" s="71"/>
      <c r="D684" s="71"/>
      <c r="E684" s="83"/>
      <c r="F684" s="84"/>
      <c r="G684" s="84"/>
      <c r="H684" s="71"/>
      <c r="I684" s="71"/>
      <c r="J684" s="71"/>
      <c r="K684" s="71"/>
      <c r="L684" s="71"/>
      <c r="M684" s="71"/>
      <c r="N684" s="71"/>
      <c r="O684" s="71"/>
      <c r="P684" s="71"/>
      <c r="Q684" s="71"/>
      <c r="R684" s="71"/>
      <c r="S684" s="71"/>
      <c r="T684" s="71"/>
      <c r="U684" s="71"/>
      <c r="V684" s="71"/>
      <c r="W684" s="71"/>
      <c r="X684" s="71"/>
      <c r="Y684" s="71"/>
      <c r="Z684" s="71"/>
      <c r="AA684" s="71"/>
      <c r="AB684" s="71"/>
      <c r="AC684" s="71"/>
      <c r="AD684" s="71"/>
      <c r="AE684" s="71"/>
      <c r="AF684" s="71"/>
      <c r="AG684" s="71"/>
      <c r="AH684" s="71"/>
      <c r="AI684" s="71"/>
    </row>
    <row r="685" spans="1:35" ht="30" customHeight="1" x14ac:dyDescent="0.2">
      <c r="A685" s="71"/>
      <c r="B685" s="71"/>
      <c r="C685" s="71"/>
      <c r="D685" s="71"/>
      <c r="E685" s="83"/>
      <c r="F685" s="84"/>
      <c r="G685" s="84"/>
      <c r="H685" s="71"/>
      <c r="I685" s="71"/>
      <c r="J685" s="71"/>
      <c r="K685" s="71"/>
      <c r="L685" s="71"/>
      <c r="M685" s="71"/>
      <c r="N685" s="71"/>
      <c r="O685" s="71"/>
      <c r="P685" s="71"/>
      <c r="Q685" s="71"/>
      <c r="R685" s="71"/>
      <c r="S685" s="71"/>
      <c r="T685" s="71"/>
      <c r="U685" s="71"/>
      <c r="V685" s="71"/>
      <c r="W685" s="71"/>
      <c r="X685" s="71"/>
      <c r="Y685" s="71"/>
      <c r="Z685" s="71"/>
      <c r="AA685" s="71"/>
      <c r="AB685" s="71"/>
      <c r="AC685" s="71"/>
      <c r="AD685" s="71"/>
      <c r="AE685" s="71"/>
      <c r="AF685" s="71"/>
      <c r="AG685" s="71"/>
      <c r="AH685" s="71"/>
      <c r="AI685" s="71"/>
    </row>
    <row r="686" spans="1:35" ht="30" customHeight="1" x14ac:dyDescent="0.2">
      <c r="A686" s="71"/>
      <c r="B686" s="71"/>
      <c r="C686" s="71"/>
      <c r="D686" s="71"/>
      <c r="E686" s="83"/>
      <c r="F686" s="84"/>
      <c r="G686" s="84"/>
      <c r="H686" s="71"/>
      <c r="I686" s="71"/>
      <c r="J686" s="71"/>
      <c r="K686" s="71"/>
      <c r="L686" s="71"/>
      <c r="M686" s="71"/>
      <c r="N686" s="71"/>
      <c r="O686" s="71"/>
      <c r="P686" s="71"/>
      <c r="Q686" s="71"/>
      <c r="R686" s="71"/>
      <c r="S686" s="71"/>
      <c r="T686" s="71"/>
      <c r="U686" s="71"/>
      <c r="V686" s="71"/>
      <c r="W686" s="71"/>
      <c r="X686" s="71"/>
      <c r="Y686" s="71"/>
      <c r="Z686" s="71"/>
      <c r="AA686" s="71"/>
      <c r="AB686" s="71"/>
      <c r="AC686" s="71"/>
      <c r="AD686" s="71"/>
      <c r="AE686" s="71"/>
      <c r="AF686" s="71"/>
      <c r="AG686" s="71"/>
      <c r="AH686" s="71"/>
      <c r="AI686" s="71"/>
    </row>
    <row r="687" spans="1:35" ht="30" customHeight="1" x14ac:dyDescent="0.2">
      <c r="A687" s="71"/>
      <c r="B687" s="71"/>
      <c r="C687" s="71"/>
      <c r="D687" s="71"/>
      <c r="E687" s="83"/>
      <c r="F687" s="84"/>
      <c r="G687" s="84"/>
      <c r="H687" s="71"/>
      <c r="I687" s="71"/>
      <c r="J687" s="71"/>
      <c r="K687" s="71"/>
      <c r="L687" s="71"/>
      <c r="M687" s="71"/>
      <c r="N687" s="71"/>
      <c r="O687" s="71"/>
      <c r="P687" s="71"/>
      <c r="Q687" s="71"/>
      <c r="R687" s="71"/>
      <c r="S687" s="71"/>
      <c r="T687" s="71"/>
      <c r="U687" s="71"/>
      <c r="V687" s="71"/>
      <c r="W687" s="71"/>
      <c r="X687" s="71"/>
      <c r="Y687" s="71"/>
      <c r="Z687" s="71"/>
      <c r="AA687" s="71"/>
      <c r="AB687" s="71"/>
      <c r="AC687" s="71"/>
      <c r="AD687" s="71"/>
      <c r="AE687" s="71"/>
      <c r="AF687" s="71"/>
      <c r="AG687" s="71"/>
      <c r="AH687" s="71"/>
      <c r="AI687" s="71"/>
    </row>
    <row r="688" spans="1:35" ht="30" customHeight="1" x14ac:dyDescent="0.2">
      <c r="A688" s="71"/>
      <c r="B688" s="71"/>
      <c r="C688" s="71"/>
      <c r="D688" s="71"/>
      <c r="E688" s="83"/>
      <c r="F688" s="84"/>
      <c r="G688" s="84"/>
      <c r="H688" s="71"/>
      <c r="I688" s="71"/>
      <c r="J688" s="71"/>
      <c r="K688" s="71"/>
      <c r="L688" s="71"/>
      <c r="M688" s="71"/>
      <c r="N688" s="71"/>
      <c r="O688" s="71"/>
      <c r="P688" s="71"/>
      <c r="Q688" s="71"/>
      <c r="R688" s="71"/>
      <c r="S688" s="71"/>
      <c r="T688" s="71"/>
      <c r="U688" s="71"/>
      <c r="V688" s="71"/>
      <c r="W688" s="71"/>
      <c r="X688" s="71"/>
      <c r="Y688" s="71"/>
      <c r="Z688" s="71"/>
      <c r="AA688" s="71"/>
      <c r="AB688" s="71"/>
      <c r="AC688" s="71"/>
      <c r="AD688" s="71"/>
      <c r="AE688" s="71"/>
      <c r="AF688" s="71"/>
      <c r="AG688" s="71"/>
      <c r="AH688" s="71"/>
      <c r="AI688" s="71"/>
    </row>
    <row r="689" spans="1:35" ht="30" customHeight="1" x14ac:dyDescent="0.2">
      <c r="A689" s="71"/>
      <c r="B689" s="71"/>
      <c r="C689" s="71"/>
      <c r="D689" s="71"/>
      <c r="E689" s="83"/>
      <c r="F689" s="84"/>
      <c r="G689" s="84"/>
      <c r="H689" s="71"/>
      <c r="I689" s="71"/>
      <c r="J689" s="71"/>
      <c r="K689" s="71"/>
      <c r="L689" s="71"/>
      <c r="M689" s="71"/>
      <c r="N689" s="71"/>
      <c r="O689" s="71"/>
      <c r="P689" s="71"/>
      <c r="Q689" s="71"/>
      <c r="R689" s="71"/>
      <c r="S689" s="71"/>
      <c r="T689" s="71"/>
      <c r="U689" s="71"/>
      <c r="V689" s="71"/>
      <c r="W689" s="71"/>
      <c r="X689" s="71"/>
      <c r="Y689" s="71"/>
      <c r="Z689" s="71"/>
      <c r="AA689" s="71"/>
      <c r="AB689" s="71"/>
      <c r="AC689" s="71"/>
      <c r="AD689" s="71"/>
      <c r="AE689" s="71"/>
      <c r="AF689" s="71"/>
      <c r="AG689" s="71"/>
      <c r="AH689" s="71"/>
      <c r="AI689" s="71"/>
    </row>
    <row r="690" spans="1:35" ht="30" customHeight="1" x14ac:dyDescent="0.2">
      <c r="A690" s="71"/>
      <c r="B690" s="71"/>
      <c r="C690" s="71"/>
      <c r="D690" s="71"/>
      <c r="E690" s="83"/>
      <c r="F690" s="84"/>
      <c r="G690" s="84"/>
      <c r="H690" s="71"/>
      <c r="I690" s="71"/>
      <c r="J690" s="71"/>
      <c r="K690" s="71"/>
      <c r="L690" s="71"/>
      <c r="M690" s="71"/>
      <c r="N690" s="71"/>
      <c r="O690" s="71"/>
      <c r="P690" s="71"/>
      <c r="Q690" s="71"/>
      <c r="R690" s="71"/>
      <c r="S690" s="71"/>
      <c r="T690" s="71"/>
      <c r="U690" s="71"/>
      <c r="V690" s="71"/>
      <c r="W690" s="71"/>
      <c r="X690" s="71"/>
      <c r="Y690" s="71"/>
      <c r="Z690" s="71"/>
      <c r="AA690" s="71"/>
      <c r="AB690" s="71"/>
      <c r="AC690" s="71"/>
      <c r="AD690" s="71"/>
      <c r="AE690" s="71"/>
      <c r="AF690" s="71"/>
      <c r="AG690" s="71"/>
      <c r="AH690" s="71"/>
      <c r="AI690" s="71"/>
    </row>
    <row r="691" spans="1:35" ht="30" customHeight="1" x14ac:dyDescent="0.2">
      <c r="A691" s="71"/>
      <c r="B691" s="71"/>
      <c r="C691" s="71"/>
      <c r="D691" s="71"/>
      <c r="E691" s="83"/>
      <c r="F691" s="84"/>
      <c r="G691" s="84"/>
      <c r="H691" s="71"/>
      <c r="I691" s="71"/>
      <c r="J691" s="71"/>
      <c r="K691" s="71"/>
      <c r="L691" s="71"/>
      <c r="M691" s="71"/>
      <c r="N691" s="71"/>
      <c r="O691" s="71"/>
      <c r="P691" s="71"/>
      <c r="Q691" s="71"/>
      <c r="R691" s="71"/>
      <c r="S691" s="71"/>
      <c r="T691" s="71"/>
      <c r="U691" s="71"/>
      <c r="V691" s="71"/>
      <c r="W691" s="71"/>
      <c r="X691" s="71"/>
      <c r="Y691" s="71"/>
      <c r="Z691" s="71"/>
      <c r="AA691" s="71"/>
      <c r="AB691" s="71"/>
      <c r="AC691" s="71"/>
      <c r="AD691" s="71"/>
      <c r="AE691" s="71"/>
      <c r="AF691" s="71"/>
      <c r="AG691" s="71"/>
      <c r="AH691" s="71"/>
      <c r="AI691" s="71"/>
    </row>
    <row r="692" spans="1:35" ht="30" customHeight="1" x14ac:dyDescent="0.2">
      <c r="A692" s="71"/>
      <c r="B692" s="71"/>
      <c r="C692" s="71"/>
      <c r="D692" s="71"/>
      <c r="E692" s="83"/>
      <c r="F692" s="84"/>
      <c r="G692" s="84"/>
      <c r="H692" s="71"/>
      <c r="I692" s="71"/>
      <c r="J692" s="71"/>
      <c r="K692" s="71"/>
      <c r="L692" s="71"/>
      <c r="M692" s="71"/>
      <c r="N692" s="71"/>
      <c r="O692" s="71"/>
      <c r="P692" s="71"/>
      <c r="Q692" s="71"/>
      <c r="R692" s="71"/>
      <c r="S692" s="71"/>
      <c r="T692" s="71"/>
      <c r="U692" s="71"/>
      <c r="V692" s="71"/>
      <c r="W692" s="71"/>
      <c r="X692" s="71"/>
      <c r="Y692" s="71"/>
      <c r="Z692" s="71"/>
      <c r="AA692" s="71"/>
      <c r="AB692" s="71"/>
      <c r="AC692" s="71"/>
      <c r="AD692" s="71"/>
      <c r="AE692" s="71"/>
      <c r="AF692" s="71"/>
      <c r="AG692" s="71"/>
      <c r="AH692" s="71"/>
      <c r="AI692" s="71"/>
    </row>
    <row r="693" spans="1:35" ht="30" customHeight="1" x14ac:dyDescent="0.2">
      <c r="A693" s="71"/>
      <c r="B693" s="71"/>
      <c r="C693" s="71"/>
      <c r="D693" s="71"/>
      <c r="E693" s="83"/>
      <c r="F693" s="84"/>
      <c r="G693" s="84"/>
      <c r="H693" s="71"/>
      <c r="I693" s="71"/>
      <c r="J693" s="71"/>
      <c r="K693" s="71"/>
      <c r="L693" s="71"/>
      <c r="M693" s="71"/>
      <c r="N693" s="71"/>
      <c r="O693" s="71"/>
      <c r="P693" s="71"/>
      <c r="Q693" s="71"/>
      <c r="R693" s="71"/>
      <c r="S693" s="71"/>
      <c r="T693" s="71"/>
      <c r="U693" s="71"/>
      <c r="V693" s="71"/>
      <c r="W693" s="71"/>
      <c r="X693" s="71"/>
      <c r="Y693" s="71"/>
      <c r="Z693" s="71"/>
      <c r="AA693" s="71"/>
      <c r="AB693" s="71"/>
      <c r="AC693" s="71"/>
      <c r="AD693" s="71"/>
      <c r="AE693" s="71"/>
      <c r="AF693" s="71"/>
      <c r="AG693" s="71"/>
      <c r="AH693" s="71"/>
      <c r="AI693" s="71"/>
    </row>
    <row r="694" spans="1:35" ht="30" customHeight="1" x14ac:dyDescent="0.2">
      <c r="A694" s="71"/>
      <c r="B694" s="71"/>
      <c r="C694" s="71"/>
      <c r="D694" s="71"/>
      <c r="E694" s="83"/>
      <c r="F694" s="84"/>
      <c r="G694" s="84"/>
      <c r="H694" s="71"/>
      <c r="I694" s="71"/>
      <c r="J694" s="71"/>
      <c r="K694" s="71"/>
      <c r="L694" s="71"/>
      <c r="M694" s="71"/>
      <c r="N694" s="71"/>
      <c r="O694" s="71"/>
      <c r="P694" s="71"/>
      <c r="Q694" s="71"/>
      <c r="R694" s="71"/>
      <c r="S694" s="71"/>
      <c r="T694" s="71"/>
      <c r="U694" s="71"/>
      <c r="V694" s="71"/>
      <c r="W694" s="71"/>
      <c r="X694" s="71"/>
      <c r="Y694" s="71"/>
      <c r="Z694" s="71"/>
      <c r="AA694" s="71"/>
      <c r="AB694" s="71"/>
      <c r="AC694" s="71"/>
      <c r="AD694" s="71"/>
      <c r="AE694" s="71"/>
      <c r="AF694" s="71"/>
      <c r="AG694" s="71"/>
      <c r="AH694" s="71"/>
      <c r="AI694" s="71"/>
    </row>
    <row r="695" spans="1:35" ht="30" customHeight="1" x14ac:dyDescent="0.2">
      <c r="A695" s="71"/>
      <c r="B695" s="71"/>
      <c r="C695" s="71"/>
      <c r="D695" s="71"/>
      <c r="E695" s="83"/>
      <c r="F695" s="84"/>
      <c r="G695" s="84"/>
      <c r="H695" s="71"/>
      <c r="I695" s="71"/>
      <c r="J695" s="71"/>
      <c r="K695" s="71"/>
      <c r="L695" s="71"/>
      <c r="M695" s="71"/>
      <c r="N695" s="71"/>
      <c r="O695" s="71"/>
      <c r="P695" s="71"/>
      <c r="Q695" s="71"/>
      <c r="R695" s="71"/>
      <c r="S695" s="71"/>
      <c r="T695" s="71"/>
      <c r="U695" s="71"/>
      <c r="V695" s="71"/>
      <c r="W695" s="71"/>
      <c r="X695" s="71"/>
      <c r="Y695" s="71"/>
      <c r="Z695" s="71"/>
      <c r="AA695" s="71"/>
      <c r="AB695" s="71"/>
      <c r="AC695" s="71"/>
      <c r="AD695" s="71"/>
      <c r="AE695" s="71"/>
      <c r="AF695" s="71"/>
      <c r="AG695" s="71"/>
      <c r="AH695" s="71"/>
      <c r="AI695" s="71"/>
    </row>
    <row r="696" spans="1:35" ht="30" customHeight="1" x14ac:dyDescent="0.2">
      <c r="A696" s="71"/>
      <c r="B696" s="71"/>
      <c r="C696" s="71"/>
      <c r="D696" s="71"/>
      <c r="E696" s="83"/>
      <c r="F696" s="84"/>
      <c r="G696" s="84"/>
      <c r="H696" s="71"/>
      <c r="I696" s="71"/>
      <c r="J696" s="71"/>
      <c r="K696" s="71"/>
      <c r="L696" s="71"/>
      <c r="M696" s="71"/>
      <c r="N696" s="71"/>
      <c r="O696" s="71"/>
      <c r="P696" s="71"/>
      <c r="Q696" s="71"/>
      <c r="R696" s="71"/>
      <c r="S696" s="71"/>
      <c r="T696" s="71"/>
      <c r="U696" s="71"/>
      <c r="V696" s="71"/>
      <c r="W696" s="71"/>
      <c r="X696" s="71"/>
      <c r="Y696" s="71"/>
      <c r="Z696" s="71"/>
      <c r="AA696" s="71"/>
      <c r="AB696" s="71"/>
      <c r="AC696" s="71"/>
      <c r="AD696" s="71"/>
      <c r="AE696" s="71"/>
      <c r="AF696" s="71"/>
      <c r="AG696" s="71"/>
      <c r="AH696" s="71"/>
      <c r="AI696" s="71"/>
    </row>
    <row r="697" spans="1:35" ht="30" customHeight="1" x14ac:dyDescent="0.2">
      <c r="A697" s="71"/>
      <c r="B697" s="71"/>
      <c r="C697" s="71"/>
      <c r="D697" s="71"/>
      <c r="E697" s="83"/>
      <c r="F697" s="84"/>
      <c r="G697" s="84"/>
      <c r="H697" s="71"/>
      <c r="I697" s="71"/>
      <c r="J697" s="71"/>
      <c r="K697" s="71"/>
      <c r="L697" s="71"/>
      <c r="M697" s="71"/>
      <c r="N697" s="71"/>
      <c r="O697" s="71"/>
      <c r="P697" s="71"/>
      <c r="Q697" s="71"/>
      <c r="R697" s="71"/>
      <c r="S697" s="71"/>
      <c r="T697" s="71"/>
      <c r="U697" s="71"/>
      <c r="V697" s="71"/>
      <c r="W697" s="71"/>
      <c r="X697" s="71"/>
      <c r="Y697" s="71"/>
      <c r="Z697" s="71"/>
      <c r="AA697" s="71"/>
      <c r="AB697" s="71"/>
      <c r="AC697" s="71"/>
      <c r="AD697" s="71"/>
      <c r="AE697" s="71"/>
      <c r="AF697" s="71"/>
      <c r="AG697" s="71"/>
      <c r="AH697" s="71"/>
      <c r="AI697" s="71"/>
    </row>
    <row r="698" spans="1:35" ht="30" customHeight="1" x14ac:dyDescent="0.2">
      <c r="A698" s="71"/>
      <c r="B698" s="71"/>
      <c r="C698" s="71"/>
      <c r="D698" s="71"/>
      <c r="E698" s="83"/>
      <c r="F698" s="84"/>
      <c r="G698" s="84"/>
      <c r="H698" s="71"/>
      <c r="I698" s="71"/>
      <c r="J698" s="71"/>
      <c r="K698" s="71"/>
      <c r="L698" s="71"/>
      <c r="M698" s="71"/>
      <c r="N698" s="71"/>
      <c r="O698" s="71"/>
      <c r="P698" s="71"/>
      <c r="Q698" s="71"/>
      <c r="R698" s="71"/>
      <c r="S698" s="71"/>
      <c r="T698" s="71"/>
      <c r="U698" s="71"/>
      <c r="V698" s="71"/>
      <c r="W698" s="71"/>
      <c r="X698" s="71"/>
      <c r="Y698" s="71"/>
      <c r="Z698" s="71"/>
      <c r="AA698" s="71"/>
      <c r="AB698" s="71"/>
      <c r="AC698" s="71"/>
      <c r="AD698" s="71"/>
      <c r="AE698" s="71"/>
      <c r="AF698" s="71"/>
      <c r="AG698" s="71"/>
      <c r="AH698" s="71"/>
      <c r="AI698" s="71"/>
    </row>
    <row r="699" spans="1:35" ht="30" customHeight="1" x14ac:dyDescent="0.2">
      <c r="A699" s="71"/>
      <c r="B699" s="71"/>
      <c r="C699" s="71"/>
      <c r="D699" s="71"/>
      <c r="E699" s="83"/>
      <c r="F699" s="84"/>
      <c r="G699" s="84"/>
      <c r="H699" s="71"/>
      <c r="I699" s="71"/>
      <c r="J699" s="71"/>
      <c r="K699" s="71"/>
      <c r="L699" s="71"/>
      <c r="M699" s="71"/>
      <c r="N699" s="71"/>
      <c r="O699" s="71"/>
      <c r="P699" s="71"/>
      <c r="Q699" s="71"/>
      <c r="R699" s="71"/>
      <c r="S699" s="71"/>
      <c r="T699" s="71"/>
      <c r="U699" s="71"/>
      <c r="V699" s="71"/>
      <c r="W699" s="71"/>
      <c r="X699" s="71"/>
      <c r="Y699" s="71"/>
      <c r="Z699" s="71"/>
      <c r="AA699" s="71"/>
      <c r="AB699" s="71"/>
      <c r="AC699" s="71"/>
      <c r="AD699" s="71"/>
      <c r="AE699" s="71"/>
      <c r="AF699" s="71"/>
      <c r="AG699" s="71"/>
      <c r="AH699" s="71"/>
      <c r="AI699" s="71"/>
    </row>
    <row r="700" spans="1:35" ht="30" customHeight="1" x14ac:dyDescent="0.2">
      <c r="A700" s="71"/>
      <c r="B700" s="71"/>
      <c r="C700" s="71"/>
      <c r="D700" s="71"/>
      <c r="E700" s="83"/>
      <c r="F700" s="84"/>
      <c r="G700" s="84"/>
      <c r="H700" s="71"/>
      <c r="I700" s="71"/>
      <c r="J700" s="71"/>
      <c r="K700" s="71"/>
      <c r="L700" s="71"/>
      <c r="M700" s="71"/>
      <c r="N700" s="71"/>
      <c r="O700" s="71"/>
      <c r="P700" s="71"/>
      <c r="Q700" s="71"/>
      <c r="R700" s="71"/>
      <c r="S700" s="71"/>
      <c r="T700" s="71"/>
      <c r="U700" s="71"/>
      <c r="V700" s="71"/>
      <c r="W700" s="71"/>
      <c r="X700" s="71"/>
      <c r="Y700" s="71"/>
      <c r="Z700" s="71"/>
      <c r="AA700" s="71"/>
      <c r="AB700" s="71"/>
      <c r="AC700" s="71"/>
      <c r="AD700" s="71"/>
      <c r="AE700" s="71"/>
      <c r="AF700" s="71"/>
      <c r="AG700" s="71"/>
      <c r="AH700" s="71"/>
      <c r="AI700" s="71"/>
    </row>
    <row r="701" spans="1:35" ht="30" customHeight="1" x14ac:dyDescent="0.2">
      <c r="A701" s="71"/>
      <c r="B701" s="71"/>
      <c r="C701" s="71"/>
      <c r="D701" s="71"/>
      <c r="E701" s="83"/>
      <c r="F701" s="84"/>
      <c r="G701" s="84"/>
      <c r="H701" s="71"/>
      <c r="I701" s="71"/>
      <c r="J701" s="71"/>
      <c r="K701" s="71"/>
      <c r="L701" s="71"/>
      <c r="M701" s="71"/>
      <c r="N701" s="71"/>
      <c r="O701" s="71"/>
      <c r="P701" s="71"/>
      <c r="Q701" s="71"/>
      <c r="R701" s="71"/>
      <c r="S701" s="71"/>
      <c r="T701" s="71"/>
      <c r="U701" s="71"/>
      <c r="V701" s="71"/>
      <c r="W701" s="71"/>
      <c r="X701" s="71"/>
      <c r="Y701" s="71"/>
      <c r="Z701" s="71"/>
      <c r="AA701" s="71"/>
      <c r="AB701" s="71"/>
      <c r="AC701" s="71"/>
      <c r="AD701" s="71"/>
      <c r="AE701" s="71"/>
      <c r="AF701" s="71"/>
      <c r="AG701" s="71"/>
      <c r="AH701" s="71"/>
      <c r="AI701" s="71"/>
    </row>
    <row r="702" spans="1:35" ht="30" customHeight="1" x14ac:dyDescent="0.2">
      <c r="A702" s="71"/>
      <c r="B702" s="71"/>
      <c r="C702" s="71"/>
      <c r="D702" s="71"/>
      <c r="E702" s="83"/>
      <c r="F702" s="84"/>
      <c r="G702" s="84"/>
      <c r="H702" s="71"/>
      <c r="I702" s="71"/>
      <c r="J702" s="71"/>
      <c r="K702" s="71"/>
      <c r="L702" s="71"/>
      <c r="M702" s="71"/>
      <c r="N702" s="71"/>
      <c r="O702" s="71"/>
      <c r="P702" s="71"/>
      <c r="Q702" s="71"/>
      <c r="R702" s="71"/>
      <c r="S702" s="71"/>
      <c r="T702" s="71"/>
      <c r="U702" s="71"/>
      <c r="V702" s="71"/>
      <c r="W702" s="71"/>
      <c r="X702" s="71"/>
      <c r="Y702" s="71"/>
      <c r="Z702" s="71"/>
      <c r="AA702" s="71"/>
      <c r="AB702" s="71"/>
      <c r="AC702" s="71"/>
      <c r="AD702" s="71"/>
      <c r="AE702" s="71"/>
      <c r="AF702" s="71"/>
      <c r="AG702" s="71"/>
      <c r="AH702" s="71"/>
      <c r="AI702" s="71"/>
    </row>
    <row r="703" spans="1:35" ht="30" customHeight="1" x14ac:dyDescent="0.2">
      <c r="A703" s="71"/>
      <c r="B703" s="71"/>
      <c r="C703" s="71"/>
      <c r="D703" s="71"/>
      <c r="E703" s="83"/>
      <c r="F703" s="84"/>
      <c r="G703" s="84"/>
      <c r="H703" s="71"/>
      <c r="I703" s="71"/>
      <c r="J703" s="71"/>
      <c r="K703" s="71"/>
      <c r="L703" s="71"/>
      <c r="M703" s="71"/>
      <c r="N703" s="71"/>
      <c r="O703" s="71"/>
      <c r="P703" s="71"/>
      <c r="Q703" s="71"/>
      <c r="R703" s="71"/>
      <c r="S703" s="71"/>
      <c r="T703" s="71"/>
      <c r="U703" s="71"/>
      <c r="V703" s="71"/>
      <c r="W703" s="71"/>
      <c r="X703" s="71"/>
      <c r="Y703" s="71"/>
      <c r="Z703" s="71"/>
      <c r="AA703" s="71"/>
      <c r="AB703" s="71"/>
      <c r="AC703" s="71"/>
      <c r="AD703" s="71"/>
      <c r="AE703" s="71"/>
      <c r="AF703" s="71"/>
      <c r="AG703" s="71"/>
      <c r="AH703" s="71"/>
      <c r="AI703" s="71"/>
    </row>
    <row r="704" spans="1:35" ht="30" customHeight="1" x14ac:dyDescent="0.2">
      <c r="A704" s="71"/>
      <c r="B704" s="71"/>
      <c r="C704" s="71"/>
      <c r="D704" s="71"/>
      <c r="E704" s="83"/>
      <c r="F704" s="84"/>
      <c r="G704" s="84"/>
      <c r="H704" s="71"/>
      <c r="I704" s="71"/>
      <c r="J704" s="71"/>
      <c r="K704" s="71"/>
      <c r="L704" s="71"/>
      <c r="M704" s="71"/>
      <c r="N704" s="71"/>
      <c r="O704" s="71"/>
      <c r="P704" s="71"/>
      <c r="Q704" s="71"/>
      <c r="R704" s="71"/>
      <c r="S704" s="71"/>
      <c r="T704" s="71"/>
      <c r="U704" s="71"/>
      <c r="V704" s="71"/>
      <c r="W704" s="71"/>
      <c r="X704" s="71"/>
      <c r="Y704" s="71"/>
      <c r="Z704" s="71"/>
      <c r="AA704" s="71"/>
      <c r="AB704" s="71"/>
      <c r="AC704" s="71"/>
      <c r="AD704" s="71"/>
      <c r="AE704" s="71"/>
      <c r="AF704" s="71"/>
      <c r="AG704" s="71"/>
      <c r="AH704" s="71"/>
      <c r="AI704" s="71"/>
    </row>
    <row r="705" spans="1:35" ht="30" customHeight="1" x14ac:dyDescent="0.2">
      <c r="A705" s="71"/>
      <c r="B705" s="71"/>
      <c r="C705" s="71"/>
      <c r="D705" s="71"/>
      <c r="E705" s="83"/>
      <c r="F705" s="84"/>
      <c r="G705" s="84"/>
      <c r="H705" s="71"/>
      <c r="I705" s="71"/>
      <c r="J705" s="71"/>
      <c r="K705" s="71"/>
      <c r="L705" s="71"/>
      <c r="M705" s="71"/>
      <c r="N705" s="71"/>
      <c r="O705" s="71"/>
      <c r="P705" s="71"/>
      <c r="Q705" s="71"/>
      <c r="R705" s="71"/>
      <c r="S705" s="71"/>
      <c r="T705" s="71"/>
      <c r="U705" s="71"/>
      <c r="V705" s="71"/>
      <c r="W705" s="71"/>
      <c r="X705" s="71"/>
      <c r="Y705" s="71"/>
      <c r="Z705" s="71"/>
      <c r="AA705" s="71"/>
      <c r="AB705" s="71"/>
      <c r="AC705" s="71"/>
      <c r="AD705" s="71"/>
      <c r="AE705" s="71"/>
      <c r="AF705" s="71"/>
      <c r="AG705" s="71"/>
      <c r="AH705" s="71"/>
      <c r="AI705" s="71"/>
    </row>
    <row r="706" spans="1:35" ht="30" customHeight="1" x14ac:dyDescent="0.2">
      <c r="A706" s="71"/>
      <c r="B706" s="71"/>
      <c r="C706" s="71"/>
      <c r="D706" s="71"/>
      <c r="E706" s="83"/>
      <c r="F706" s="84"/>
      <c r="G706" s="84"/>
      <c r="H706" s="71"/>
      <c r="I706" s="71"/>
      <c r="J706" s="71"/>
      <c r="K706" s="71"/>
      <c r="L706" s="71"/>
      <c r="M706" s="71"/>
      <c r="N706" s="71"/>
      <c r="O706" s="71"/>
      <c r="P706" s="71"/>
      <c r="Q706" s="71"/>
      <c r="R706" s="71"/>
      <c r="S706" s="71"/>
      <c r="T706" s="71"/>
      <c r="U706" s="71"/>
      <c r="V706" s="71"/>
      <c r="W706" s="71"/>
      <c r="X706" s="71"/>
      <c r="Y706" s="71"/>
      <c r="Z706" s="71"/>
      <c r="AA706" s="71"/>
      <c r="AB706" s="71"/>
      <c r="AC706" s="71"/>
      <c r="AD706" s="71"/>
      <c r="AE706" s="71"/>
      <c r="AF706" s="71"/>
      <c r="AG706" s="71"/>
      <c r="AH706" s="71"/>
      <c r="AI706" s="71"/>
    </row>
    <row r="707" spans="1:35" ht="30" customHeight="1" x14ac:dyDescent="0.2">
      <c r="A707" s="71"/>
      <c r="B707" s="71"/>
      <c r="C707" s="71"/>
      <c r="D707" s="71"/>
      <c r="E707" s="83"/>
      <c r="F707" s="84"/>
      <c r="G707" s="84"/>
      <c r="H707" s="71"/>
      <c r="I707" s="71"/>
      <c r="J707" s="71"/>
      <c r="K707" s="71"/>
      <c r="L707" s="71"/>
      <c r="M707" s="71"/>
      <c r="N707" s="71"/>
      <c r="O707" s="71"/>
      <c r="P707" s="71"/>
      <c r="Q707" s="71"/>
      <c r="R707" s="71"/>
      <c r="S707" s="71"/>
      <c r="T707" s="71"/>
      <c r="U707" s="71"/>
      <c r="V707" s="71"/>
      <c r="W707" s="71"/>
      <c r="X707" s="71"/>
      <c r="Y707" s="71"/>
      <c r="Z707" s="71"/>
      <c r="AA707" s="71"/>
      <c r="AB707" s="71"/>
      <c r="AC707" s="71"/>
      <c r="AD707" s="71"/>
      <c r="AE707" s="71"/>
      <c r="AF707" s="71"/>
      <c r="AG707" s="71"/>
      <c r="AH707" s="71"/>
      <c r="AI707" s="71"/>
    </row>
    <row r="708" spans="1:35" ht="30" customHeight="1" x14ac:dyDescent="0.2">
      <c r="A708" s="71"/>
      <c r="B708" s="71"/>
      <c r="C708" s="71"/>
      <c r="D708" s="71"/>
      <c r="E708" s="83"/>
      <c r="F708" s="84"/>
      <c r="G708" s="84"/>
      <c r="H708" s="71"/>
      <c r="I708" s="71"/>
      <c r="J708" s="71"/>
      <c r="K708" s="71"/>
      <c r="L708" s="71"/>
      <c r="M708" s="71"/>
      <c r="N708" s="71"/>
      <c r="O708" s="71"/>
      <c r="P708" s="71"/>
      <c r="Q708" s="71"/>
      <c r="R708" s="71"/>
      <c r="S708" s="71"/>
      <c r="T708" s="71"/>
      <c r="U708" s="71"/>
      <c r="V708" s="71"/>
      <c r="W708" s="71"/>
      <c r="X708" s="71"/>
      <c r="Y708" s="71"/>
      <c r="Z708" s="71"/>
      <c r="AA708" s="71"/>
      <c r="AB708" s="71"/>
      <c r="AC708" s="71"/>
      <c r="AD708" s="71"/>
      <c r="AE708" s="71"/>
      <c r="AF708" s="71"/>
      <c r="AG708" s="71"/>
      <c r="AH708" s="71"/>
      <c r="AI708" s="71"/>
    </row>
    <row r="709" spans="1:35" ht="30" customHeight="1" x14ac:dyDescent="0.2">
      <c r="A709" s="71"/>
      <c r="B709" s="71"/>
      <c r="C709" s="71"/>
      <c r="D709" s="71"/>
      <c r="E709" s="83"/>
      <c r="F709" s="84"/>
      <c r="G709" s="84"/>
      <c r="H709" s="71"/>
      <c r="I709" s="71"/>
      <c r="J709" s="71"/>
      <c r="K709" s="71"/>
      <c r="L709" s="71"/>
      <c r="M709" s="71"/>
      <c r="N709" s="71"/>
      <c r="O709" s="71"/>
      <c r="P709" s="71"/>
      <c r="Q709" s="71"/>
      <c r="R709" s="71"/>
      <c r="S709" s="71"/>
      <c r="T709" s="71"/>
      <c r="U709" s="71"/>
      <c r="V709" s="71"/>
      <c r="W709" s="71"/>
      <c r="X709" s="71"/>
      <c r="Y709" s="71"/>
      <c r="Z709" s="71"/>
      <c r="AA709" s="71"/>
      <c r="AB709" s="71"/>
      <c r="AC709" s="71"/>
      <c r="AD709" s="71"/>
      <c r="AE709" s="71"/>
      <c r="AF709" s="71"/>
      <c r="AG709" s="71"/>
      <c r="AH709" s="71"/>
      <c r="AI709" s="71"/>
    </row>
    <row r="710" spans="1:35" ht="30" customHeight="1" x14ac:dyDescent="0.2">
      <c r="A710" s="71"/>
      <c r="B710" s="71"/>
      <c r="C710" s="71"/>
      <c r="D710" s="71"/>
      <c r="E710" s="83"/>
      <c r="F710" s="84"/>
      <c r="G710" s="84"/>
      <c r="H710" s="71"/>
      <c r="I710" s="71"/>
      <c r="J710" s="71"/>
      <c r="K710" s="71"/>
      <c r="L710" s="71"/>
      <c r="M710" s="71"/>
      <c r="N710" s="71"/>
      <c r="O710" s="71"/>
      <c r="P710" s="71"/>
      <c r="Q710" s="71"/>
      <c r="R710" s="71"/>
      <c r="S710" s="71"/>
      <c r="T710" s="71"/>
      <c r="U710" s="71"/>
      <c r="V710" s="71"/>
      <c r="W710" s="71"/>
      <c r="X710" s="71"/>
      <c r="Y710" s="71"/>
      <c r="Z710" s="71"/>
      <c r="AA710" s="71"/>
      <c r="AB710" s="71"/>
      <c r="AC710" s="71"/>
      <c r="AD710" s="71"/>
      <c r="AE710" s="71"/>
      <c r="AF710" s="71"/>
      <c r="AG710" s="71"/>
      <c r="AH710" s="71"/>
      <c r="AI710" s="71"/>
    </row>
    <row r="711" spans="1:35" ht="30" customHeight="1" x14ac:dyDescent="0.2">
      <c r="A711" s="71"/>
      <c r="B711" s="71"/>
      <c r="C711" s="71"/>
      <c r="D711" s="71"/>
      <c r="E711" s="83"/>
      <c r="F711" s="84"/>
      <c r="G711" s="84"/>
      <c r="H711" s="71"/>
      <c r="I711" s="71"/>
      <c r="J711" s="71"/>
      <c r="K711" s="71"/>
      <c r="L711" s="71"/>
      <c r="M711" s="71"/>
      <c r="N711" s="71"/>
      <c r="O711" s="71"/>
      <c r="P711" s="71"/>
      <c r="Q711" s="71"/>
      <c r="R711" s="71"/>
      <c r="S711" s="71"/>
      <c r="T711" s="71"/>
      <c r="U711" s="71"/>
      <c r="V711" s="71"/>
      <c r="W711" s="71"/>
      <c r="X711" s="71"/>
      <c r="Y711" s="71"/>
      <c r="Z711" s="71"/>
      <c r="AA711" s="71"/>
      <c r="AB711" s="71"/>
      <c r="AC711" s="71"/>
      <c r="AD711" s="71"/>
      <c r="AE711" s="71"/>
      <c r="AF711" s="71"/>
      <c r="AG711" s="71"/>
      <c r="AH711" s="71"/>
      <c r="AI711" s="71"/>
    </row>
    <row r="712" spans="1:35" ht="30" customHeight="1" x14ac:dyDescent="0.2">
      <c r="A712" s="71"/>
      <c r="B712" s="71"/>
      <c r="C712" s="71"/>
      <c r="D712" s="71"/>
      <c r="E712" s="83"/>
      <c r="F712" s="84"/>
      <c r="G712" s="84"/>
      <c r="H712" s="71"/>
      <c r="I712" s="71"/>
      <c r="J712" s="71"/>
      <c r="K712" s="71"/>
      <c r="L712" s="71"/>
      <c r="M712" s="71"/>
      <c r="N712" s="71"/>
      <c r="O712" s="71"/>
      <c r="P712" s="71"/>
      <c r="Q712" s="71"/>
      <c r="R712" s="71"/>
      <c r="S712" s="71"/>
      <c r="T712" s="71"/>
      <c r="U712" s="71"/>
      <c r="V712" s="71"/>
      <c r="W712" s="71"/>
      <c r="X712" s="71"/>
      <c r="Y712" s="71"/>
      <c r="Z712" s="71"/>
      <c r="AA712" s="71"/>
      <c r="AB712" s="71"/>
      <c r="AC712" s="71"/>
      <c r="AD712" s="71"/>
      <c r="AE712" s="71"/>
      <c r="AF712" s="71"/>
      <c r="AG712" s="71"/>
      <c r="AH712" s="71"/>
      <c r="AI712" s="71"/>
    </row>
    <row r="713" spans="1:35" ht="30" customHeight="1" x14ac:dyDescent="0.2">
      <c r="A713" s="71"/>
      <c r="B713" s="71"/>
      <c r="C713" s="71"/>
      <c r="D713" s="71"/>
      <c r="E713" s="83"/>
      <c r="F713" s="84"/>
      <c r="G713" s="84"/>
      <c r="H713" s="71"/>
      <c r="I713" s="71"/>
      <c r="J713" s="71"/>
      <c r="K713" s="71"/>
      <c r="L713" s="71"/>
      <c r="M713" s="71"/>
      <c r="N713" s="71"/>
      <c r="O713" s="71"/>
      <c r="P713" s="71"/>
      <c r="Q713" s="71"/>
      <c r="R713" s="71"/>
      <c r="S713" s="71"/>
      <c r="T713" s="71"/>
      <c r="U713" s="71"/>
      <c r="V713" s="71"/>
      <c r="W713" s="71"/>
      <c r="X713" s="71"/>
      <c r="Y713" s="71"/>
      <c r="Z713" s="71"/>
      <c r="AA713" s="71"/>
      <c r="AB713" s="71"/>
      <c r="AC713" s="71"/>
      <c r="AD713" s="71"/>
      <c r="AE713" s="71"/>
      <c r="AF713" s="71"/>
      <c r="AG713" s="71"/>
      <c r="AH713" s="71"/>
      <c r="AI713" s="71"/>
    </row>
    <row r="714" spans="1:35" ht="30" customHeight="1" x14ac:dyDescent="0.2">
      <c r="A714" s="71"/>
      <c r="B714" s="71"/>
      <c r="C714" s="71"/>
      <c r="D714" s="71"/>
      <c r="E714" s="83"/>
      <c r="F714" s="84"/>
      <c r="G714" s="84"/>
      <c r="H714" s="71"/>
      <c r="I714" s="71"/>
      <c r="J714" s="71"/>
      <c r="K714" s="71"/>
      <c r="L714" s="71"/>
      <c r="M714" s="71"/>
      <c r="N714" s="71"/>
      <c r="O714" s="71"/>
      <c r="P714" s="71"/>
      <c r="Q714" s="71"/>
      <c r="R714" s="71"/>
      <c r="S714" s="71"/>
      <c r="T714" s="71"/>
      <c r="U714" s="71"/>
      <c r="V714" s="71"/>
      <c r="W714" s="71"/>
      <c r="X714" s="71"/>
      <c r="Y714" s="71"/>
      <c r="Z714" s="71"/>
      <c r="AA714" s="71"/>
      <c r="AB714" s="71"/>
      <c r="AC714" s="71"/>
      <c r="AD714" s="71"/>
      <c r="AE714" s="71"/>
      <c r="AF714" s="71"/>
      <c r="AG714" s="71"/>
      <c r="AH714" s="71"/>
      <c r="AI714" s="71"/>
    </row>
    <row r="715" spans="1:35" ht="30" customHeight="1" x14ac:dyDescent="0.2">
      <c r="A715" s="71"/>
      <c r="B715" s="71"/>
      <c r="C715" s="71"/>
      <c r="D715" s="71"/>
      <c r="E715" s="83"/>
      <c r="F715" s="84"/>
      <c r="G715" s="84"/>
      <c r="H715" s="71"/>
      <c r="I715" s="71"/>
      <c r="J715" s="71"/>
      <c r="K715" s="71"/>
      <c r="L715" s="71"/>
      <c r="M715" s="71"/>
      <c r="N715" s="71"/>
      <c r="O715" s="71"/>
      <c r="P715" s="71"/>
      <c r="Q715" s="71"/>
      <c r="R715" s="71"/>
      <c r="S715" s="71"/>
      <c r="T715" s="71"/>
      <c r="U715" s="71"/>
      <c r="V715" s="71"/>
      <c r="W715" s="71"/>
      <c r="X715" s="71"/>
      <c r="Y715" s="71"/>
      <c r="Z715" s="71"/>
      <c r="AA715" s="71"/>
      <c r="AB715" s="71"/>
      <c r="AC715" s="71"/>
      <c r="AD715" s="71"/>
      <c r="AE715" s="71"/>
      <c r="AF715" s="71"/>
      <c r="AG715" s="71"/>
      <c r="AH715" s="71"/>
      <c r="AI715" s="71"/>
    </row>
    <row r="716" spans="1:35" ht="30" customHeight="1" x14ac:dyDescent="0.2">
      <c r="A716" s="71"/>
      <c r="B716" s="71"/>
      <c r="C716" s="71"/>
      <c r="D716" s="71"/>
      <c r="E716" s="83"/>
      <c r="F716" s="84"/>
      <c r="G716" s="84"/>
      <c r="H716" s="71"/>
      <c r="I716" s="71"/>
      <c r="J716" s="71"/>
      <c r="K716" s="71"/>
      <c r="L716" s="71"/>
      <c r="M716" s="71"/>
      <c r="N716" s="71"/>
      <c r="O716" s="71"/>
      <c r="P716" s="71"/>
      <c r="Q716" s="71"/>
      <c r="R716" s="71"/>
      <c r="S716" s="71"/>
      <c r="T716" s="71"/>
      <c r="U716" s="71"/>
      <c r="V716" s="71"/>
      <c r="W716" s="71"/>
      <c r="X716" s="71"/>
      <c r="Y716" s="71"/>
      <c r="Z716" s="71"/>
      <c r="AA716" s="71"/>
      <c r="AB716" s="71"/>
      <c r="AC716" s="71"/>
      <c r="AD716" s="71"/>
      <c r="AE716" s="71"/>
      <c r="AF716" s="71"/>
      <c r="AG716" s="71"/>
      <c r="AH716" s="71"/>
      <c r="AI716" s="71"/>
    </row>
    <row r="717" spans="1:35" ht="30" customHeight="1" x14ac:dyDescent="0.2">
      <c r="A717" s="71"/>
      <c r="B717" s="71"/>
      <c r="C717" s="71"/>
      <c r="D717" s="71"/>
      <c r="E717" s="83"/>
      <c r="F717" s="84"/>
      <c r="G717" s="84"/>
      <c r="H717" s="71"/>
      <c r="I717" s="71"/>
      <c r="J717" s="71"/>
      <c r="K717" s="71"/>
      <c r="L717" s="71"/>
      <c r="M717" s="71"/>
      <c r="N717" s="71"/>
      <c r="O717" s="71"/>
      <c r="P717" s="71"/>
      <c r="Q717" s="71"/>
      <c r="R717" s="71"/>
      <c r="S717" s="71"/>
      <c r="T717" s="71"/>
      <c r="U717" s="71"/>
      <c r="V717" s="71"/>
      <c r="W717" s="71"/>
      <c r="X717" s="71"/>
      <c r="Y717" s="71"/>
      <c r="Z717" s="71"/>
      <c r="AA717" s="71"/>
      <c r="AB717" s="71"/>
      <c r="AC717" s="71"/>
      <c r="AD717" s="71"/>
      <c r="AE717" s="71"/>
      <c r="AF717" s="71"/>
      <c r="AG717" s="71"/>
      <c r="AH717" s="71"/>
      <c r="AI717" s="71"/>
    </row>
    <row r="718" spans="1:35" ht="30" customHeight="1" x14ac:dyDescent="0.2">
      <c r="A718" s="71"/>
      <c r="B718" s="71"/>
      <c r="C718" s="71"/>
      <c r="D718" s="71"/>
      <c r="E718" s="83"/>
      <c r="F718" s="84"/>
      <c r="G718" s="84"/>
      <c r="H718" s="71"/>
      <c r="I718" s="71"/>
      <c r="J718" s="71"/>
      <c r="K718" s="71"/>
      <c r="L718" s="71"/>
      <c r="M718" s="71"/>
      <c r="N718" s="71"/>
      <c r="O718" s="71"/>
      <c r="P718" s="71"/>
      <c r="Q718" s="71"/>
      <c r="R718" s="71"/>
      <c r="S718" s="71"/>
      <c r="T718" s="71"/>
      <c r="U718" s="71"/>
      <c r="V718" s="71"/>
      <c r="W718" s="71"/>
      <c r="X718" s="71"/>
      <c r="Y718" s="71"/>
      <c r="Z718" s="71"/>
      <c r="AA718" s="71"/>
      <c r="AB718" s="71"/>
      <c r="AC718" s="71"/>
      <c r="AD718" s="71"/>
      <c r="AE718" s="71"/>
      <c r="AF718" s="71"/>
      <c r="AG718" s="71"/>
      <c r="AH718" s="71"/>
      <c r="AI718" s="71"/>
    </row>
    <row r="719" spans="1:35" ht="30" customHeight="1" x14ac:dyDescent="0.2">
      <c r="A719" s="71"/>
      <c r="B719" s="71"/>
      <c r="C719" s="71"/>
      <c r="D719" s="71"/>
      <c r="E719" s="83"/>
      <c r="F719" s="84"/>
      <c r="G719" s="84"/>
      <c r="H719" s="71"/>
      <c r="I719" s="71"/>
      <c r="J719" s="71"/>
      <c r="K719" s="71"/>
      <c r="L719" s="71"/>
      <c r="M719" s="71"/>
      <c r="N719" s="71"/>
      <c r="O719" s="71"/>
      <c r="P719" s="71"/>
      <c r="Q719" s="71"/>
      <c r="R719" s="71"/>
      <c r="S719" s="71"/>
      <c r="T719" s="71"/>
      <c r="U719" s="71"/>
      <c r="V719" s="71"/>
      <c r="W719" s="71"/>
      <c r="X719" s="71"/>
      <c r="Y719" s="71"/>
      <c r="Z719" s="71"/>
      <c r="AA719" s="71"/>
      <c r="AB719" s="71"/>
      <c r="AC719" s="71"/>
      <c r="AD719" s="71"/>
      <c r="AE719" s="71"/>
      <c r="AF719" s="71"/>
      <c r="AG719" s="71"/>
      <c r="AH719" s="71"/>
      <c r="AI719" s="71"/>
    </row>
    <row r="720" spans="1:35" ht="30" customHeight="1" x14ac:dyDescent="0.2">
      <c r="A720" s="71"/>
      <c r="B720" s="71"/>
      <c r="C720" s="71"/>
      <c r="D720" s="71"/>
      <c r="E720" s="83"/>
      <c r="F720" s="84"/>
      <c r="G720" s="84"/>
      <c r="H720" s="71"/>
      <c r="I720" s="71"/>
      <c r="J720" s="71"/>
      <c r="K720" s="71"/>
      <c r="L720" s="71"/>
      <c r="M720" s="71"/>
      <c r="N720" s="71"/>
      <c r="O720" s="71"/>
      <c r="P720" s="71"/>
      <c r="Q720" s="71"/>
      <c r="R720" s="71"/>
      <c r="S720" s="71"/>
      <c r="T720" s="71"/>
      <c r="U720" s="71"/>
      <c r="V720" s="71"/>
      <c r="W720" s="71"/>
      <c r="X720" s="71"/>
      <c r="Y720" s="71"/>
      <c r="Z720" s="71"/>
      <c r="AA720" s="71"/>
      <c r="AB720" s="71"/>
      <c r="AC720" s="71"/>
      <c r="AD720" s="71"/>
      <c r="AE720" s="71"/>
      <c r="AF720" s="71"/>
      <c r="AG720" s="71"/>
      <c r="AH720" s="71"/>
      <c r="AI720" s="71"/>
    </row>
    <row r="721" spans="1:35" ht="30" customHeight="1" x14ac:dyDescent="0.2">
      <c r="A721" s="71"/>
      <c r="B721" s="71"/>
      <c r="C721" s="71"/>
      <c r="D721" s="71"/>
      <c r="E721" s="83"/>
      <c r="F721" s="84"/>
      <c r="G721" s="84"/>
      <c r="H721" s="71"/>
      <c r="I721" s="71"/>
      <c r="J721" s="71"/>
      <c r="K721" s="71"/>
      <c r="L721" s="71"/>
      <c r="M721" s="71"/>
      <c r="N721" s="71"/>
      <c r="O721" s="71"/>
      <c r="P721" s="71"/>
      <c r="Q721" s="71"/>
      <c r="R721" s="71"/>
      <c r="S721" s="71"/>
      <c r="T721" s="71"/>
      <c r="U721" s="71"/>
      <c r="V721" s="71"/>
      <c r="W721" s="71"/>
      <c r="X721" s="71"/>
      <c r="Y721" s="71"/>
      <c r="Z721" s="71"/>
      <c r="AA721" s="71"/>
      <c r="AB721" s="71"/>
      <c r="AC721" s="71"/>
      <c r="AD721" s="71"/>
      <c r="AE721" s="71"/>
      <c r="AF721" s="71"/>
      <c r="AG721" s="71"/>
      <c r="AH721" s="71"/>
      <c r="AI721" s="71"/>
    </row>
    <row r="722" spans="1:35" ht="30" customHeight="1" x14ac:dyDescent="0.2">
      <c r="A722" s="71"/>
      <c r="B722" s="71"/>
      <c r="C722" s="71"/>
      <c r="D722" s="71"/>
      <c r="E722" s="83"/>
      <c r="F722" s="84"/>
      <c r="G722" s="84"/>
      <c r="H722" s="71"/>
      <c r="I722" s="71"/>
      <c r="J722" s="71"/>
      <c r="K722" s="71"/>
      <c r="L722" s="71"/>
      <c r="M722" s="71"/>
      <c r="N722" s="71"/>
      <c r="O722" s="71"/>
      <c r="P722" s="71"/>
      <c r="Q722" s="71"/>
      <c r="R722" s="71"/>
      <c r="S722" s="71"/>
      <c r="T722" s="71"/>
      <c r="U722" s="71"/>
      <c r="V722" s="71"/>
      <c r="W722" s="71"/>
      <c r="X722" s="71"/>
      <c r="Y722" s="71"/>
      <c r="Z722" s="71"/>
      <c r="AA722" s="71"/>
      <c r="AB722" s="71"/>
      <c r="AC722" s="71"/>
      <c r="AD722" s="71"/>
      <c r="AE722" s="71"/>
      <c r="AF722" s="71"/>
      <c r="AG722" s="71"/>
      <c r="AH722" s="71"/>
      <c r="AI722" s="71"/>
    </row>
    <row r="723" spans="1:35" ht="30" customHeight="1" x14ac:dyDescent="0.2">
      <c r="A723" s="71"/>
      <c r="B723" s="71"/>
      <c r="C723" s="71"/>
      <c r="D723" s="71"/>
      <c r="E723" s="83"/>
      <c r="F723" s="84"/>
      <c r="G723" s="84"/>
      <c r="H723" s="71"/>
      <c r="I723" s="71"/>
      <c r="J723" s="71"/>
      <c r="K723" s="71"/>
      <c r="L723" s="71"/>
      <c r="M723" s="71"/>
      <c r="N723" s="71"/>
      <c r="O723" s="71"/>
      <c r="P723" s="71"/>
      <c r="Q723" s="71"/>
      <c r="R723" s="71"/>
      <c r="S723" s="71"/>
      <c r="T723" s="71"/>
      <c r="U723" s="71"/>
      <c r="V723" s="71"/>
      <c r="W723" s="71"/>
      <c r="X723" s="71"/>
      <c r="Y723" s="71"/>
      <c r="Z723" s="71"/>
      <c r="AA723" s="71"/>
      <c r="AB723" s="71"/>
      <c r="AC723" s="71"/>
      <c r="AD723" s="71"/>
      <c r="AE723" s="71"/>
      <c r="AF723" s="71"/>
      <c r="AG723" s="71"/>
      <c r="AH723" s="71"/>
      <c r="AI723" s="71"/>
    </row>
    <row r="724" spans="1:35" ht="30" customHeight="1" x14ac:dyDescent="0.2">
      <c r="A724" s="71"/>
      <c r="B724" s="71"/>
      <c r="C724" s="71"/>
      <c r="D724" s="71"/>
      <c r="E724" s="83"/>
      <c r="F724" s="84"/>
      <c r="G724" s="84"/>
      <c r="H724" s="71"/>
      <c r="I724" s="71"/>
      <c r="J724" s="71"/>
      <c r="K724" s="71"/>
      <c r="L724" s="71"/>
      <c r="M724" s="71"/>
      <c r="N724" s="71"/>
      <c r="O724" s="71"/>
      <c r="P724" s="71"/>
      <c r="Q724" s="71"/>
      <c r="R724" s="71"/>
      <c r="S724" s="71"/>
      <c r="T724" s="71"/>
      <c r="U724" s="71"/>
      <c r="V724" s="71"/>
      <c r="W724" s="71"/>
      <c r="X724" s="71"/>
      <c r="Y724" s="71"/>
      <c r="Z724" s="71"/>
      <c r="AA724" s="71"/>
      <c r="AB724" s="71"/>
      <c r="AC724" s="71"/>
      <c r="AD724" s="71"/>
      <c r="AE724" s="71"/>
      <c r="AF724" s="71"/>
      <c r="AG724" s="71"/>
      <c r="AH724" s="71"/>
      <c r="AI724" s="71"/>
    </row>
    <row r="725" spans="1:35" ht="30" customHeight="1" x14ac:dyDescent="0.2">
      <c r="A725" s="71"/>
      <c r="B725" s="71"/>
      <c r="C725" s="71"/>
      <c r="D725" s="71"/>
      <c r="E725" s="83"/>
      <c r="F725" s="84"/>
      <c r="G725" s="84"/>
      <c r="H725" s="71"/>
      <c r="I725" s="71"/>
      <c r="J725" s="71"/>
      <c r="K725" s="71"/>
      <c r="L725" s="71"/>
      <c r="M725" s="71"/>
      <c r="N725" s="71"/>
      <c r="O725" s="71"/>
      <c r="P725" s="71"/>
      <c r="Q725" s="71"/>
      <c r="R725" s="71"/>
      <c r="S725" s="71"/>
      <c r="T725" s="71"/>
      <c r="U725" s="71"/>
      <c r="V725" s="71"/>
      <c r="W725" s="71"/>
      <c r="X725" s="71"/>
      <c r="Y725" s="71"/>
      <c r="Z725" s="71"/>
      <c r="AA725" s="71"/>
      <c r="AB725" s="71"/>
      <c r="AC725" s="71"/>
      <c r="AD725" s="71"/>
      <c r="AE725" s="71"/>
      <c r="AF725" s="71"/>
      <c r="AG725" s="71"/>
      <c r="AH725" s="71"/>
      <c r="AI725" s="71"/>
    </row>
    <row r="726" spans="1:35" ht="30" customHeight="1" x14ac:dyDescent="0.2">
      <c r="A726" s="71"/>
      <c r="B726" s="71"/>
      <c r="C726" s="71"/>
      <c r="D726" s="71"/>
      <c r="E726" s="83"/>
      <c r="F726" s="84"/>
      <c r="G726" s="84"/>
      <c r="H726" s="71"/>
      <c r="I726" s="71"/>
      <c r="J726" s="71"/>
      <c r="K726" s="71"/>
      <c r="L726" s="71"/>
      <c r="M726" s="71"/>
      <c r="N726" s="71"/>
      <c r="O726" s="71"/>
      <c r="P726" s="71"/>
      <c r="Q726" s="71"/>
      <c r="R726" s="71"/>
      <c r="S726" s="71"/>
      <c r="T726" s="71"/>
      <c r="U726" s="71"/>
      <c r="V726" s="71"/>
      <c r="W726" s="71"/>
      <c r="X726" s="71"/>
      <c r="Y726" s="71"/>
      <c r="Z726" s="71"/>
      <c r="AA726" s="71"/>
      <c r="AB726" s="71"/>
      <c r="AC726" s="71"/>
      <c r="AD726" s="71"/>
      <c r="AE726" s="71"/>
      <c r="AF726" s="71"/>
      <c r="AG726" s="71"/>
      <c r="AH726" s="71"/>
      <c r="AI726" s="71"/>
    </row>
    <row r="727" spans="1:35" ht="30" customHeight="1" x14ac:dyDescent="0.2">
      <c r="A727" s="71"/>
      <c r="B727" s="71"/>
      <c r="C727" s="71"/>
      <c r="D727" s="71"/>
      <c r="E727" s="83"/>
      <c r="F727" s="84"/>
      <c r="G727" s="84"/>
      <c r="H727" s="71"/>
      <c r="I727" s="71"/>
      <c r="J727" s="71"/>
      <c r="K727" s="71"/>
      <c r="L727" s="71"/>
      <c r="M727" s="71"/>
      <c r="N727" s="71"/>
      <c r="O727" s="71"/>
      <c r="P727" s="71"/>
      <c r="Q727" s="71"/>
      <c r="R727" s="71"/>
      <c r="S727" s="71"/>
      <c r="T727" s="71"/>
      <c r="U727" s="71"/>
      <c r="V727" s="71"/>
      <c r="W727" s="71"/>
      <c r="X727" s="71"/>
      <c r="Y727" s="71"/>
      <c r="Z727" s="71"/>
      <c r="AA727" s="71"/>
      <c r="AB727" s="71"/>
      <c r="AC727" s="71"/>
      <c r="AD727" s="71"/>
      <c r="AE727" s="71"/>
      <c r="AF727" s="71"/>
      <c r="AG727" s="71"/>
      <c r="AH727" s="71"/>
      <c r="AI727" s="71"/>
    </row>
    <row r="728" spans="1:35" ht="30" customHeight="1" x14ac:dyDescent="0.2">
      <c r="A728" s="71"/>
      <c r="B728" s="71"/>
      <c r="C728" s="71"/>
      <c r="D728" s="71"/>
      <c r="E728" s="83"/>
      <c r="F728" s="84"/>
      <c r="G728" s="84"/>
      <c r="H728" s="71"/>
      <c r="I728" s="71"/>
      <c r="J728" s="71"/>
      <c r="K728" s="71"/>
      <c r="L728" s="71"/>
      <c r="M728" s="71"/>
      <c r="N728" s="71"/>
      <c r="O728" s="71"/>
      <c r="P728" s="71"/>
      <c r="Q728" s="71"/>
      <c r="R728" s="71"/>
      <c r="S728" s="71"/>
      <c r="T728" s="71"/>
      <c r="U728" s="71"/>
      <c r="V728" s="71"/>
      <c r="W728" s="71"/>
      <c r="X728" s="71"/>
      <c r="Y728" s="71"/>
      <c r="Z728" s="71"/>
      <c r="AA728" s="71"/>
      <c r="AB728" s="71"/>
      <c r="AC728" s="71"/>
      <c r="AD728" s="71"/>
      <c r="AE728" s="71"/>
      <c r="AF728" s="71"/>
      <c r="AG728" s="71"/>
      <c r="AH728" s="71"/>
      <c r="AI728" s="71"/>
    </row>
    <row r="729" spans="1:35" ht="30" customHeight="1" x14ac:dyDescent="0.2">
      <c r="A729" s="71"/>
      <c r="B729" s="71"/>
      <c r="C729" s="71"/>
      <c r="D729" s="71"/>
      <c r="E729" s="83"/>
      <c r="F729" s="84"/>
      <c r="G729" s="84"/>
      <c r="H729" s="71"/>
      <c r="I729" s="71"/>
      <c r="J729" s="71"/>
      <c r="K729" s="71"/>
      <c r="L729" s="71"/>
      <c r="M729" s="71"/>
      <c r="N729" s="71"/>
      <c r="O729" s="71"/>
      <c r="P729" s="71"/>
      <c r="Q729" s="71"/>
      <c r="R729" s="71"/>
      <c r="S729" s="71"/>
      <c r="T729" s="71"/>
      <c r="U729" s="71"/>
      <c r="V729" s="71"/>
      <c r="W729" s="71"/>
      <c r="X729" s="71"/>
      <c r="Y729" s="71"/>
      <c r="Z729" s="71"/>
      <c r="AA729" s="71"/>
      <c r="AB729" s="71"/>
      <c r="AC729" s="71"/>
      <c r="AD729" s="71"/>
      <c r="AE729" s="71"/>
      <c r="AF729" s="71"/>
      <c r="AG729" s="71"/>
      <c r="AH729" s="71"/>
      <c r="AI729" s="71"/>
    </row>
    <row r="730" spans="1:35" ht="30" customHeight="1" x14ac:dyDescent="0.2">
      <c r="A730" s="71"/>
      <c r="B730" s="71"/>
      <c r="C730" s="71"/>
      <c r="D730" s="71"/>
      <c r="E730" s="83"/>
      <c r="F730" s="84"/>
      <c r="G730" s="84"/>
      <c r="H730" s="71"/>
      <c r="I730" s="71"/>
      <c r="J730" s="71"/>
      <c r="K730" s="71"/>
      <c r="L730" s="71"/>
      <c r="M730" s="71"/>
      <c r="N730" s="71"/>
      <c r="O730" s="71"/>
      <c r="P730" s="71"/>
      <c r="Q730" s="71"/>
      <c r="R730" s="71"/>
      <c r="S730" s="71"/>
      <c r="T730" s="71"/>
      <c r="U730" s="71"/>
      <c r="V730" s="71"/>
      <c r="W730" s="71"/>
      <c r="X730" s="71"/>
      <c r="Y730" s="71"/>
      <c r="Z730" s="71"/>
      <c r="AA730" s="71"/>
      <c r="AB730" s="71"/>
      <c r="AC730" s="71"/>
      <c r="AD730" s="71"/>
      <c r="AE730" s="71"/>
      <c r="AF730" s="71"/>
      <c r="AG730" s="71"/>
      <c r="AH730" s="71"/>
      <c r="AI730" s="71"/>
    </row>
    <row r="731" spans="1:35" ht="30" customHeight="1" x14ac:dyDescent="0.2">
      <c r="A731" s="71"/>
      <c r="B731" s="71"/>
      <c r="C731" s="71"/>
      <c r="D731" s="71"/>
      <c r="E731" s="83"/>
      <c r="F731" s="84"/>
      <c r="G731" s="84"/>
      <c r="H731" s="71"/>
      <c r="I731" s="71"/>
      <c r="J731" s="71"/>
      <c r="K731" s="71"/>
      <c r="L731" s="71"/>
      <c r="M731" s="71"/>
      <c r="N731" s="71"/>
      <c r="O731" s="71"/>
      <c r="P731" s="71"/>
      <c r="Q731" s="71"/>
      <c r="R731" s="71"/>
      <c r="S731" s="71"/>
      <c r="T731" s="71"/>
      <c r="U731" s="71"/>
      <c r="V731" s="71"/>
      <c r="W731" s="71"/>
      <c r="X731" s="71"/>
      <c r="Y731" s="71"/>
      <c r="Z731" s="71"/>
      <c r="AA731" s="71"/>
      <c r="AB731" s="71"/>
      <c r="AC731" s="71"/>
      <c r="AD731" s="71"/>
      <c r="AE731" s="71"/>
      <c r="AF731" s="71"/>
      <c r="AG731" s="71"/>
      <c r="AH731" s="71"/>
      <c r="AI731" s="71"/>
    </row>
    <row r="732" spans="1:35" ht="30" customHeight="1" x14ac:dyDescent="0.2">
      <c r="A732" s="71"/>
      <c r="B732" s="71"/>
      <c r="C732" s="71"/>
      <c r="D732" s="71"/>
      <c r="E732" s="83"/>
      <c r="F732" s="84"/>
      <c r="G732" s="84"/>
      <c r="H732" s="71"/>
      <c r="I732" s="71"/>
      <c r="J732" s="71"/>
      <c r="K732" s="71"/>
      <c r="L732" s="71"/>
      <c r="M732" s="71"/>
      <c r="N732" s="71"/>
      <c r="O732" s="71"/>
      <c r="P732" s="71"/>
      <c r="Q732" s="71"/>
      <c r="R732" s="71"/>
      <c r="S732" s="71"/>
      <c r="T732" s="71"/>
      <c r="U732" s="71"/>
      <c r="V732" s="71"/>
      <c r="W732" s="71"/>
      <c r="X732" s="71"/>
      <c r="Y732" s="71"/>
      <c r="Z732" s="71"/>
      <c r="AA732" s="71"/>
      <c r="AB732" s="71"/>
      <c r="AC732" s="71"/>
      <c r="AD732" s="71"/>
      <c r="AE732" s="71"/>
      <c r="AF732" s="71"/>
      <c r="AG732" s="71"/>
      <c r="AH732" s="71"/>
      <c r="AI732" s="71"/>
    </row>
    <row r="733" spans="1:35" ht="30" customHeight="1" x14ac:dyDescent="0.2">
      <c r="A733" s="71"/>
      <c r="B733" s="71"/>
      <c r="C733" s="71"/>
      <c r="D733" s="71"/>
      <c r="E733" s="83"/>
      <c r="F733" s="84"/>
      <c r="G733" s="84"/>
      <c r="H733" s="71"/>
      <c r="I733" s="71"/>
      <c r="J733" s="71"/>
      <c r="K733" s="71"/>
      <c r="L733" s="71"/>
      <c r="M733" s="71"/>
      <c r="N733" s="71"/>
      <c r="O733" s="71"/>
      <c r="P733" s="71"/>
      <c r="Q733" s="71"/>
      <c r="R733" s="71"/>
      <c r="S733" s="71"/>
      <c r="T733" s="71"/>
      <c r="U733" s="71"/>
      <c r="V733" s="71"/>
      <c r="W733" s="71"/>
      <c r="X733" s="71"/>
      <c r="Y733" s="71"/>
      <c r="Z733" s="71"/>
      <c r="AA733" s="71"/>
      <c r="AB733" s="71"/>
      <c r="AC733" s="71"/>
      <c r="AD733" s="71"/>
      <c r="AE733" s="71"/>
      <c r="AF733" s="71"/>
      <c r="AG733" s="71"/>
      <c r="AH733" s="71"/>
      <c r="AI733" s="71"/>
    </row>
    <row r="734" spans="1:35" ht="30" customHeight="1" x14ac:dyDescent="0.2">
      <c r="A734" s="71"/>
      <c r="B734" s="71"/>
      <c r="C734" s="71"/>
      <c r="D734" s="71"/>
      <c r="E734" s="83"/>
      <c r="F734" s="84"/>
      <c r="G734" s="84"/>
      <c r="H734" s="71"/>
      <c r="I734" s="71"/>
      <c r="J734" s="71"/>
      <c r="K734" s="71"/>
      <c r="L734" s="71"/>
      <c r="M734" s="71"/>
      <c r="N734" s="71"/>
      <c r="O734" s="71"/>
      <c r="P734" s="71"/>
      <c r="Q734" s="71"/>
      <c r="R734" s="71"/>
      <c r="S734" s="71"/>
      <c r="T734" s="71"/>
      <c r="U734" s="71"/>
      <c r="V734" s="71"/>
      <c r="W734" s="71"/>
      <c r="X734" s="71"/>
      <c r="Y734" s="71"/>
      <c r="Z734" s="71"/>
      <c r="AA734" s="71"/>
      <c r="AB734" s="71"/>
      <c r="AC734" s="71"/>
      <c r="AD734" s="71"/>
      <c r="AE734" s="71"/>
      <c r="AF734" s="71"/>
      <c r="AG734" s="71"/>
      <c r="AH734" s="71"/>
      <c r="AI734" s="71"/>
    </row>
    <row r="735" spans="1:35" ht="30" customHeight="1" x14ac:dyDescent="0.2">
      <c r="A735" s="71"/>
      <c r="B735" s="71"/>
      <c r="C735" s="71"/>
      <c r="D735" s="71"/>
      <c r="E735" s="83"/>
      <c r="F735" s="84"/>
      <c r="G735" s="84"/>
      <c r="H735" s="71"/>
      <c r="I735" s="71"/>
      <c r="J735" s="71"/>
      <c r="K735" s="71"/>
      <c r="L735" s="71"/>
      <c r="M735" s="71"/>
      <c r="N735" s="71"/>
      <c r="O735" s="71"/>
      <c r="P735" s="71"/>
      <c r="Q735" s="71"/>
      <c r="R735" s="71"/>
      <c r="S735" s="71"/>
      <c r="T735" s="71"/>
      <c r="U735" s="71"/>
      <c r="V735" s="71"/>
      <c r="W735" s="71"/>
      <c r="X735" s="71"/>
      <c r="Y735" s="71"/>
      <c r="Z735" s="71"/>
      <c r="AA735" s="71"/>
      <c r="AB735" s="71"/>
      <c r="AC735" s="71"/>
      <c r="AD735" s="71"/>
      <c r="AE735" s="71"/>
      <c r="AF735" s="71"/>
      <c r="AG735" s="71"/>
      <c r="AH735" s="71"/>
      <c r="AI735" s="71"/>
    </row>
    <row r="736" spans="1:35" ht="30" customHeight="1" x14ac:dyDescent="0.2">
      <c r="A736" s="71"/>
      <c r="B736" s="71"/>
      <c r="C736" s="71"/>
      <c r="D736" s="71"/>
      <c r="E736" s="83"/>
      <c r="F736" s="84"/>
      <c r="G736" s="84"/>
      <c r="H736" s="71"/>
      <c r="I736" s="71"/>
      <c r="J736" s="71"/>
      <c r="K736" s="71"/>
      <c r="L736" s="71"/>
      <c r="M736" s="71"/>
      <c r="N736" s="71"/>
      <c r="O736" s="71"/>
      <c r="P736" s="71"/>
      <c r="Q736" s="71"/>
      <c r="R736" s="71"/>
      <c r="S736" s="71"/>
      <c r="T736" s="71"/>
      <c r="U736" s="71"/>
      <c r="V736" s="71"/>
      <c r="W736" s="71"/>
      <c r="X736" s="71"/>
      <c r="Y736" s="71"/>
      <c r="Z736" s="71"/>
      <c r="AA736" s="71"/>
      <c r="AB736" s="71"/>
      <c r="AC736" s="71"/>
      <c r="AD736" s="71"/>
      <c r="AE736" s="71"/>
      <c r="AF736" s="71"/>
      <c r="AG736" s="71"/>
      <c r="AH736" s="71"/>
      <c r="AI736" s="71"/>
    </row>
    <row r="737" spans="1:35" ht="30" customHeight="1" x14ac:dyDescent="0.2">
      <c r="A737" s="71"/>
      <c r="B737" s="71"/>
      <c r="C737" s="71"/>
      <c r="D737" s="71"/>
      <c r="E737" s="83"/>
      <c r="F737" s="84"/>
      <c r="G737" s="84"/>
      <c r="H737" s="71"/>
      <c r="I737" s="71"/>
      <c r="J737" s="71"/>
      <c r="K737" s="71"/>
      <c r="L737" s="71"/>
      <c r="M737" s="71"/>
      <c r="N737" s="71"/>
      <c r="O737" s="71"/>
      <c r="P737" s="71"/>
      <c r="Q737" s="71"/>
      <c r="R737" s="71"/>
      <c r="S737" s="71"/>
      <c r="T737" s="71"/>
      <c r="U737" s="71"/>
      <c r="V737" s="71"/>
      <c r="W737" s="71"/>
      <c r="X737" s="71"/>
      <c r="Y737" s="71"/>
      <c r="Z737" s="71"/>
      <c r="AA737" s="71"/>
      <c r="AB737" s="71"/>
      <c r="AC737" s="71"/>
      <c r="AD737" s="71"/>
      <c r="AE737" s="71"/>
      <c r="AF737" s="71"/>
      <c r="AG737" s="71"/>
      <c r="AH737" s="71"/>
      <c r="AI737" s="71"/>
    </row>
    <row r="738" spans="1:35" ht="30" customHeight="1" x14ac:dyDescent="0.2">
      <c r="A738" s="71"/>
      <c r="B738" s="71"/>
      <c r="C738" s="71"/>
      <c r="D738" s="71"/>
      <c r="E738" s="83"/>
      <c r="F738" s="84"/>
      <c r="G738" s="84"/>
      <c r="H738" s="71"/>
      <c r="I738" s="71"/>
      <c r="J738" s="71"/>
      <c r="K738" s="71"/>
      <c r="L738" s="71"/>
      <c r="M738" s="71"/>
      <c r="N738" s="71"/>
      <c r="O738" s="71"/>
      <c r="P738" s="71"/>
      <c r="Q738" s="71"/>
      <c r="R738" s="71"/>
      <c r="S738" s="71"/>
      <c r="T738" s="71"/>
      <c r="U738" s="71"/>
      <c r="V738" s="71"/>
      <c r="W738" s="71"/>
      <c r="X738" s="71"/>
      <c r="Y738" s="71"/>
      <c r="Z738" s="71"/>
      <c r="AA738" s="71"/>
      <c r="AB738" s="71"/>
      <c r="AC738" s="71"/>
      <c r="AD738" s="71"/>
      <c r="AE738" s="71"/>
      <c r="AF738" s="71"/>
      <c r="AG738" s="71"/>
      <c r="AH738" s="71"/>
      <c r="AI738" s="71"/>
    </row>
    <row r="739" spans="1:35" ht="30" customHeight="1" x14ac:dyDescent="0.2">
      <c r="A739" s="71"/>
      <c r="B739" s="71"/>
      <c r="C739" s="71"/>
      <c r="D739" s="71"/>
      <c r="E739" s="83"/>
      <c r="F739" s="84"/>
      <c r="G739" s="84"/>
      <c r="H739" s="71"/>
      <c r="I739" s="71"/>
      <c r="J739" s="71"/>
      <c r="K739" s="71"/>
      <c r="L739" s="71"/>
      <c r="M739" s="71"/>
      <c r="N739" s="71"/>
      <c r="O739" s="71"/>
      <c r="P739" s="71"/>
      <c r="Q739" s="71"/>
      <c r="R739" s="71"/>
      <c r="S739" s="71"/>
      <c r="T739" s="71"/>
      <c r="U739" s="71"/>
      <c r="V739" s="71"/>
      <c r="W739" s="71"/>
      <c r="X739" s="71"/>
      <c r="Y739" s="71"/>
      <c r="Z739" s="71"/>
      <c r="AA739" s="71"/>
      <c r="AB739" s="71"/>
      <c r="AC739" s="71"/>
      <c r="AD739" s="71"/>
      <c r="AE739" s="71"/>
      <c r="AF739" s="71"/>
      <c r="AG739" s="71"/>
      <c r="AH739" s="71"/>
      <c r="AI739" s="71"/>
    </row>
    <row r="740" spans="1:35" ht="30" customHeight="1" x14ac:dyDescent="0.2">
      <c r="A740" s="71"/>
      <c r="B740" s="71"/>
      <c r="C740" s="71"/>
      <c r="D740" s="71"/>
      <c r="E740" s="83"/>
      <c r="F740" s="84"/>
      <c r="G740" s="84"/>
      <c r="H740" s="71"/>
      <c r="I740" s="71"/>
      <c r="J740" s="71"/>
      <c r="K740" s="71"/>
      <c r="L740" s="71"/>
      <c r="M740" s="71"/>
      <c r="N740" s="71"/>
      <c r="O740" s="71"/>
      <c r="P740" s="71"/>
      <c r="Q740" s="71"/>
      <c r="R740" s="71"/>
      <c r="S740" s="71"/>
      <c r="T740" s="71"/>
      <c r="U740" s="71"/>
      <c r="V740" s="71"/>
      <c r="W740" s="71"/>
      <c r="X740" s="71"/>
      <c r="Y740" s="71"/>
      <c r="Z740" s="71"/>
      <c r="AA740" s="71"/>
      <c r="AB740" s="71"/>
      <c r="AC740" s="71"/>
      <c r="AD740" s="71"/>
      <c r="AE740" s="71"/>
      <c r="AF740" s="71"/>
      <c r="AG740" s="71"/>
      <c r="AH740" s="71"/>
      <c r="AI740" s="71"/>
    </row>
    <row r="741" spans="1:35" ht="30" customHeight="1" x14ac:dyDescent="0.2">
      <c r="A741" s="71"/>
      <c r="B741" s="71"/>
      <c r="C741" s="71"/>
      <c r="D741" s="71"/>
      <c r="E741" s="83"/>
      <c r="F741" s="84"/>
      <c r="G741" s="84"/>
      <c r="H741" s="71"/>
      <c r="I741" s="71"/>
      <c r="J741" s="71"/>
      <c r="K741" s="71"/>
      <c r="L741" s="71"/>
      <c r="M741" s="71"/>
      <c r="N741" s="71"/>
      <c r="O741" s="71"/>
      <c r="P741" s="71"/>
      <c r="Q741" s="71"/>
      <c r="R741" s="71"/>
      <c r="S741" s="71"/>
      <c r="T741" s="71"/>
      <c r="U741" s="71"/>
      <c r="V741" s="71"/>
      <c r="W741" s="71"/>
      <c r="X741" s="71"/>
      <c r="Y741" s="71"/>
      <c r="Z741" s="71"/>
      <c r="AA741" s="71"/>
      <c r="AB741" s="71"/>
      <c r="AC741" s="71"/>
      <c r="AD741" s="71"/>
      <c r="AE741" s="71"/>
      <c r="AF741" s="71"/>
      <c r="AG741" s="71"/>
      <c r="AH741" s="71"/>
      <c r="AI741" s="71"/>
    </row>
    <row r="742" spans="1:35" ht="30" customHeight="1" x14ac:dyDescent="0.2">
      <c r="A742" s="71"/>
      <c r="B742" s="71"/>
      <c r="C742" s="71"/>
      <c r="D742" s="71"/>
      <c r="E742" s="83"/>
      <c r="F742" s="84"/>
      <c r="G742" s="84"/>
      <c r="H742" s="71"/>
      <c r="I742" s="71"/>
      <c r="J742" s="71"/>
      <c r="K742" s="71"/>
      <c r="L742" s="71"/>
      <c r="M742" s="71"/>
      <c r="N742" s="71"/>
      <c r="O742" s="71"/>
      <c r="P742" s="71"/>
      <c r="Q742" s="71"/>
      <c r="R742" s="71"/>
      <c r="S742" s="71"/>
      <c r="T742" s="71"/>
      <c r="U742" s="71"/>
      <c r="V742" s="71"/>
      <c r="W742" s="71"/>
      <c r="X742" s="71"/>
      <c r="Y742" s="71"/>
      <c r="Z742" s="71"/>
      <c r="AA742" s="71"/>
      <c r="AB742" s="71"/>
      <c r="AC742" s="71"/>
      <c r="AD742" s="71"/>
      <c r="AE742" s="71"/>
      <c r="AF742" s="71"/>
      <c r="AG742" s="71"/>
      <c r="AH742" s="71"/>
      <c r="AI742" s="71"/>
    </row>
    <row r="743" spans="1:35" ht="30" customHeight="1" x14ac:dyDescent="0.2">
      <c r="A743" s="71"/>
      <c r="B743" s="71"/>
      <c r="C743" s="71"/>
      <c r="D743" s="71"/>
      <c r="E743" s="83"/>
      <c r="F743" s="84"/>
      <c r="G743" s="84"/>
      <c r="H743" s="71"/>
      <c r="I743" s="71"/>
      <c r="J743" s="71"/>
      <c r="K743" s="71"/>
      <c r="L743" s="71"/>
      <c r="M743" s="71"/>
      <c r="N743" s="71"/>
      <c r="O743" s="71"/>
      <c r="P743" s="71"/>
      <c r="Q743" s="71"/>
      <c r="R743" s="71"/>
      <c r="S743" s="71"/>
      <c r="T743" s="71"/>
      <c r="U743" s="71"/>
      <c r="V743" s="71"/>
      <c r="W743" s="71"/>
      <c r="X743" s="71"/>
      <c r="Y743" s="71"/>
      <c r="Z743" s="71"/>
      <c r="AA743" s="71"/>
      <c r="AB743" s="71"/>
      <c r="AC743" s="71"/>
      <c r="AD743" s="71"/>
      <c r="AE743" s="71"/>
      <c r="AF743" s="71"/>
      <c r="AG743" s="71"/>
      <c r="AH743" s="71"/>
      <c r="AI743" s="71"/>
    </row>
    <row r="744" spans="1:35" ht="30" customHeight="1" x14ac:dyDescent="0.2">
      <c r="A744" s="71"/>
      <c r="B744" s="71"/>
      <c r="C744" s="71"/>
      <c r="D744" s="71"/>
      <c r="E744" s="83"/>
      <c r="F744" s="84"/>
      <c r="G744" s="84"/>
      <c r="H744" s="71"/>
      <c r="I744" s="71"/>
      <c r="J744" s="71"/>
      <c r="K744" s="71"/>
      <c r="L744" s="71"/>
      <c r="M744" s="71"/>
      <c r="N744" s="71"/>
      <c r="O744" s="71"/>
      <c r="P744" s="71"/>
      <c r="Q744" s="71"/>
      <c r="R744" s="71"/>
      <c r="S744" s="71"/>
      <c r="T744" s="71"/>
      <c r="U744" s="71"/>
      <c r="V744" s="71"/>
      <c r="W744" s="71"/>
      <c r="X744" s="71"/>
      <c r="Y744" s="71"/>
      <c r="Z744" s="71"/>
      <c r="AA744" s="71"/>
      <c r="AB744" s="71"/>
      <c r="AC744" s="71"/>
      <c r="AD744" s="71"/>
      <c r="AE744" s="71"/>
      <c r="AF744" s="71"/>
      <c r="AG744" s="71"/>
      <c r="AH744" s="71"/>
      <c r="AI744" s="71"/>
    </row>
    <row r="745" spans="1:35" ht="30" customHeight="1" x14ac:dyDescent="0.2">
      <c r="A745" s="71"/>
      <c r="B745" s="71"/>
      <c r="C745" s="71"/>
      <c r="D745" s="71"/>
      <c r="E745" s="83"/>
      <c r="F745" s="84"/>
      <c r="G745" s="84"/>
      <c r="H745" s="71"/>
      <c r="I745" s="71"/>
      <c r="J745" s="71"/>
      <c r="K745" s="71"/>
      <c r="L745" s="71"/>
      <c r="M745" s="71"/>
      <c r="N745" s="71"/>
      <c r="O745" s="71"/>
      <c r="P745" s="71"/>
      <c r="Q745" s="71"/>
      <c r="R745" s="71"/>
      <c r="S745" s="71"/>
      <c r="T745" s="71"/>
      <c r="U745" s="71"/>
      <c r="V745" s="71"/>
      <c r="W745" s="71"/>
      <c r="X745" s="71"/>
      <c r="Y745" s="71"/>
      <c r="Z745" s="71"/>
      <c r="AA745" s="71"/>
      <c r="AB745" s="71"/>
      <c r="AC745" s="71"/>
      <c r="AD745" s="71"/>
      <c r="AE745" s="71"/>
      <c r="AF745" s="71"/>
      <c r="AG745" s="71"/>
      <c r="AH745" s="71"/>
      <c r="AI745" s="71"/>
    </row>
    <row r="746" spans="1:35" ht="30" customHeight="1" x14ac:dyDescent="0.2">
      <c r="A746" s="71"/>
      <c r="B746" s="71"/>
      <c r="C746" s="71"/>
      <c r="D746" s="71"/>
      <c r="E746" s="83"/>
      <c r="F746" s="84"/>
      <c r="G746" s="84"/>
      <c r="H746" s="71"/>
      <c r="I746" s="71"/>
      <c r="J746" s="71"/>
      <c r="K746" s="71"/>
      <c r="L746" s="71"/>
      <c r="M746" s="71"/>
      <c r="N746" s="71"/>
      <c r="O746" s="71"/>
      <c r="P746" s="71"/>
      <c r="Q746" s="71"/>
      <c r="R746" s="71"/>
      <c r="S746" s="71"/>
      <c r="T746" s="71"/>
      <c r="U746" s="71"/>
      <c r="V746" s="71"/>
      <c r="W746" s="71"/>
      <c r="X746" s="71"/>
      <c r="Y746" s="71"/>
      <c r="Z746" s="71"/>
      <c r="AA746" s="71"/>
      <c r="AB746" s="71"/>
      <c r="AC746" s="71"/>
      <c r="AD746" s="71"/>
      <c r="AE746" s="71"/>
      <c r="AF746" s="71"/>
      <c r="AG746" s="71"/>
      <c r="AH746" s="71"/>
      <c r="AI746" s="71"/>
    </row>
    <row r="747" spans="1:35" ht="30" customHeight="1" x14ac:dyDescent="0.2">
      <c r="A747" s="71"/>
      <c r="B747" s="71"/>
      <c r="C747" s="71"/>
      <c r="D747" s="71"/>
      <c r="E747" s="83"/>
      <c r="F747" s="84"/>
      <c r="G747" s="84"/>
      <c r="H747" s="71"/>
      <c r="I747" s="71"/>
      <c r="J747" s="71"/>
      <c r="K747" s="71"/>
      <c r="L747" s="71"/>
      <c r="M747" s="71"/>
      <c r="N747" s="71"/>
      <c r="O747" s="71"/>
      <c r="P747" s="71"/>
      <c r="Q747" s="71"/>
      <c r="R747" s="71"/>
      <c r="S747" s="71"/>
      <c r="T747" s="71"/>
      <c r="U747" s="71"/>
      <c r="V747" s="71"/>
      <c r="W747" s="71"/>
      <c r="X747" s="71"/>
      <c r="Y747" s="71"/>
      <c r="Z747" s="71"/>
      <c r="AA747" s="71"/>
      <c r="AB747" s="71"/>
      <c r="AC747" s="71"/>
      <c r="AD747" s="71"/>
      <c r="AE747" s="71"/>
      <c r="AF747" s="71"/>
      <c r="AG747" s="71"/>
      <c r="AH747" s="71"/>
      <c r="AI747" s="71"/>
    </row>
    <row r="748" spans="1:35" ht="30" customHeight="1" x14ac:dyDescent="0.2">
      <c r="A748" s="71"/>
      <c r="B748" s="71"/>
      <c r="C748" s="71"/>
      <c r="D748" s="71"/>
      <c r="E748" s="83"/>
      <c r="F748" s="84"/>
      <c r="G748" s="84"/>
      <c r="H748" s="71"/>
      <c r="I748" s="71"/>
      <c r="J748" s="71"/>
      <c r="K748" s="71"/>
      <c r="L748" s="71"/>
      <c r="M748" s="71"/>
      <c r="N748" s="71"/>
      <c r="O748" s="71"/>
      <c r="P748" s="71"/>
      <c r="Q748" s="71"/>
      <c r="R748" s="71"/>
      <c r="S748" s="71"/>
      <c r="T748" s="71"/>
      <c r="U748" s="71"/>
      <c r="V748" s="71"/>
      <c r="W748" s="71"/>
      <c r="X748" s="71"/>
      <c r="Y748" s="71"/>
      <c r="Z748" s="71"/>
      <c r="AA748" s="71"/>
      <c r="AB748" s="71"/>
      <c r="AC748" s="71"/>
      <c r="AD748" s="71"/>
      <c r="AE748" s="71"/>
      <c r="AF748" s="71"/>
      <c r="AG748" s="71"/>
      <c r="AH748" s="71"/>
      <c r="AI748" s="71"/>
    </row>
    <row r="749" spans="1:35" ht="30" customHeight="1" x14ac:dyDescent="0.2">
      <c r="A749" s="71"/>
      <c r="B749" s="71"/>
      <c r="C749" s="71"/>
      <c r="D749" s="71"/>
      <c r="E749" s="83"/>
      <c r="F749" s="84"/>
      <c r="G749" s="84"/>
      <c r="H749" s="71"/>
      <c r="I749" s="71"/>
      <c r="J749" s="71"/>
      <c r="K749" s="71"/>
      <c r="L749" s="71"/>
      <c r="M749" s="71"/>
      <c r="N749" s="71"/>
      <c r="O749" s="71"/>
      <c r="P749" s="71"/>
      <c r="Q749" s="71"/>
      <c r="R749" s="71"/>
      <c r="S749" s="71"/>
      <c r="T749" s="71"/>
      <c r="U749" s="71"/>
      <c r="V749" s="71"/>
      <c r="W749" s="71"/>
      <c r="X749" s="71"/>
      <c r="Y749" s="71"/>
      <c r="Z749" s="71"/>
      <c r="AA749" s="71"/>
      <c r="AB749" s="71"/>
      <c r="AC749" s="71"/>
      <c r="AD749" s="71"/>
      <c r="AE749" s="71"/>
      <c r="AF749" s="71"/>
      <c r="AG749" s="71"/>
      <c r="AH749" s="71"/>
      <c r="AI749" s="71"/>
    </row>
    <row r="750" spans="1:35" ht="30" customHeight="1" x14ac:dyDescent="0.2">
      <c r="A750" s="71"/>
      <c r="B750" s="71"/>
      <c r="C750" s="71"/>
      <c r="D750" s="71"/>
      <c r="E750" s="83"/>
      <c r="F750" s="84"/>
      <c r="G750" s="84"/>
      <c r="H750" s="71"/>
      <c r="I750" s="71"/>
      <c r="J750" s="71"/>
      <c r="K750" s="71"/>
      <c r="L750" s="71"/>
      <c r="M750" s="71"/>
      <c r="N750" s="71"/>
      <c r="O750" s="71"/>
      <c r="P750" s="71"/>
      <c r="Q750" s="71"/>
      <c r="R750" s="71"/>
      <c r="S750" s="71"/>
      <c r="T750" s="71"/>
      <c r="U750" s="71"/>
      <c r="V750" s="71"/>
      <c r="W750" s="71"/>
      <c r="X750" s="71"/>
      <c r="Y750" s="71"/>
      <c r="Z750" s="71"/>
      <c r="AA750" s="71"/>
      <c r="AB750" s="71"/>
      <c r="AC750" s="71"/>
      <c r="AD750" s="71"/>
      <c r="AE750" s="71"/>
      <c r="AF750" s="71"/>
      <c r="AG750" s="71"/>
      <c r="AH750" s="71"/>
      <c r="AI750" s="71"/>
    </row>
    <row r="751" spans="1:35" ht="30" customHeight="1" x14ac:dyDescent="0.2">
      <c r="A751" s="71"/>
      <c r="B751" s="71"/>
      <c r="C751" s="71"/>
      <c r="D751" s="71"/>
      <c r="E751" s="83"/>
      <c r="F751" s="84"/>
      <c r="G751" s="84"/>
      <c r="H751" s="71"/>
      <c r="I751" s="71"/>
      <c r="J751" s="71"/>
      <c r="K751" s="71"/>
      <c r="L751" s="71"/>
      <c r="M751" s="71"/>
      <c r="N751" s="71"/>
      <c r="O751" s="71"/>
      <c r="P751" s="71"/>
      <c r="Q751" s="71"/>
      <c r="R751" s="71"/>
      <c r="S751" s="71"/>
      <c r="T751" s="71"/>
      <c r="U751" s="71"/>
      <c r="V751" s="71"/>
      <c r="W751" s="71"/>
      <c r="X751" s="71"/>
      <c r="Y751" s="71"/>
      <c r="Z751" s="71"/>
      <c r="AA751" s="71"/>
      <c r="AB751" s="71"/>
      <c r="AC751" s="71"/>
      <c r="AD751" s="71"/>
      <c r="AE751" s="71"/>
      <c r="AF751" s="71"/>
      <c r="AG751" s="71"/>
      <c r="AH751" s="71"/>
      <c r="AI751" s="71"/>
    </row>
    <row r="752" spans="1:35" ht="30" customHeight="1" x14ac:dyDescent="0.2">
      <c r="A752" s="71"/>
      <c r="B752" s="71"/>
      <c r="C752" s="71"/>
      <c r="D752" s="71"/>
      <c r="E752" s="83"/>
      <c r="F752" s="84"/>
      <c r="G752" s="84"/>
      <c r="H752" s="71"/>
      <c r="I752" s="71"/>
      <c r="J752" s="71"/>
      <c r="K752" s="71"/>
      <c r="L752" s="71"/>
      <c r="M752" s="71"/>
      <c r="N752" s="71"/>
      <c r="O752" s="71"/>
      <c r="P752" s="71"/>
      <c r="Q752" s="71"/>
      <c r="R752" s="71"/>
      <c r="S752" s="71"/>
      <c r="T752" s="71"/>
      <c r="U752" s="71"/>
      <c r="V752" s="71"/>
      <c r="W752" s="71"/>
      <c r="X752" s="71"/>
      <c r="Y752" s="71"/>
      <c r="Z752" s="71"/>
      <c r="AA752" s="71"/>
      <c r="AB752" s="71"/>
      <c r="AC752" s="71"/>
      <c r="AD752" s="71"/>
      <c r="AE752" s="71"/>
      <c r="AF752" s="71"/>
      <c r="AG752" s="71"/>
      <c r="AH752" s="71"/>
      <c r="AI752" s="71"/>
    </row>
    <row r="753" spans="1:35" ht="30" customHeight="1" x14ac:dyDescent="0.2">
      <c r="A753" s="71"/>
      <c r="B753" s="71"/>
      <c r="C753" s="71"/>
      <c r="D753" s="71"/>
      <c r="E753" s="83"/>
      <c r="F753" s="84"/>
      <c r="G753" s="84"/>
      <c r="H753" s="71"/>
      <c r="I753" s="71"/>
      <c r="J753" s="71"/>
      <c r="K753" s="71"/>
      <c r="L753" s="71"/>
      <c r="M753" s="71"/>
      <c r="N753" s="71"/>
      <c r="O753" s="71"/>
      <c r="P753" s="71"/>
      <c r="Q753" s="71"/>
      <c r="R753" s="71"/>
      <c r="S753" s="71"/>
      <c r="T753" s="71"/>
      <c r="U753" s="71"/>
      <c r="V753" s="71"/>
      <c r="W753" s="71"/>
      <c r="X753" s="71"/>
      <c r="Y753" s="71"/>
      <c r="Z753" s="71"/>
      <c r="AA753" s="71"/>
      <c r="AB753" s="71"/>
      <c r="AC753" s="71"/>
      <c r="AD753" s="71"/>
      <c r="AE753" s="71"/>
      <c r="AF753" s="71"/>
      <c r="AG753" s="71"/>
      <c r="AH753" s="71"/>
      <c r="AI753" s="71"/>
    </row>
    <row r="754" spans="1:35" ht="30" customHeight="1" x14ac:dyDescent="0.2">
      <c r="A754" s="71"/>
      <c r="B754" s="71"/>
      <c r="C754" s="71"/>
      <c r="D754" s="71"/>
      <c r="E754" s="83"/>
      <c r="F754" s="84"/>
      <c r="G754" s="84"/>
      <c r="H754" s="71"/>
      <c r="I754" s="71"/>
      <c r="J754" s="71"/>
      <c r="K754" s="71"/>
      <c r="L754" s="71"/>
      <c r="M754" s="71"/>
      <c r="N754" s="71"/>
      <c r="O754" s="71"/>
      <c r="P754" s="71"/>
      <c r="Q754" s="71"/>
      <c r="R754" s="71"/>
      <c r="S754" s="71"/>
      <c r="T754" s="71"/>
      <c r="U754" s="71"/>
      <c r="V754" s="71"/>
      <c r="W754" s="71"/>
      <c r="X754" s="71"/>
      <c r="Y754" s="71"/>
      <c r="Z754" s="71"/>
      <c r="AA754" s="71"/>
      <c r="AB754" s="71"/>
      <c r="AC754" s="71"/>
      <c r="AD754" s="71"/>
      <c r="AE754" s="71"/>
      <c r="AF754" s="71"/>
      <c r="AG754" s="71"/>
      <c r="AH754" s="71"/>
      <c r="AI754" s="71"/>
    </row>
    <row r="755" spans="1:35" ht="30" customHeight="1" x14ac:dyDescent="0.2">
      <c r="A755" s="71"/>
      <c r="B755" s="71"/>
      <c r="C755" s="71"/>
      <c r="D755" s="71"/>
      <c r="E755" s="83"/>
      <c r="F755" s="84"/>
      <c r="G755" s="84"/>
      <c r="H755" s="71"/>
      <c r="I755" s="71"/>
      <c r="J755" s="71"/>
      <c r="K755" s="71"/>
      <c r="L755" s="71"/>
      <c r="M755" s="71"/>
      <c r="N755" s="71"/>
      <c r="O755" s="71"/>
      <c r="P755" s="71"/>
      <c r="Q755" s="71"/>
      <c r="R755" s="71"/>
      <c r="S755" s="71"/>
      <c r="T755" s="71"/>
      <c r="U755" s="71"/>
      <c r="V755" s="71"/>
      <c r="W755" s="71"/>
      <c r="X755" s="71"/>
      <c r="Y755" s="71"/>
      <c r="Z755" s="71"/>
      <c r="AA755" s="71"/>
      <c r="AB755" s="71"/>
      <c r="AC755" s="71"/>
      <c r="AD755" s="71"/>
      <c r="AE755" s="71"/>
      <c r="AF755" s="71"/>
      <c r="AG755" s="71"/>
      <c r="AH755" s="71"/>
      <c r="AI755" s="71"/>
    </row>
    <row r="756" spans="1:35" ht="30" customHeight="1" x14ac:dyDescent="0.2">
      <c r="A756" s="71"/>
      <c r="B756" s="71"/>
      <c r="C756" s="71"/>
      <c r="D756" s="71"/>
      <c r="E756" s="83"/>
      <c r="F756" s="84"/>
      <c r="G756" s="84"/>
      <c r="H756" s="71"/>
      <c r="I756" s="71"/>
      <c r="J756" s="71"/>
      <c r="K756" s="71"/>
      <c r="L756" s="71"/>
      <c r="M756" s="71"/>
      <c r="N756" s="71"/>
      <c r="O756" s="71"/>
      <c r="P756" s="71"/>
      <c r="Q756" s="71"/>
      <c r="R756" s="71"/>
      <c r="S756" s="71"/>
      <c r="T756" s="71"/>
      <c r="U756" s="71"/>
      <c r="V756" s="71"/>
      <c r="W756" s="71"/>
      <c r="X756" s="71"/>
      <c r="Y756" s="71"/>
      <c r="Z756" s="71"/>
      <c r="AA756" s="71"/>
      <c r="AB756" s="71"/>
      <c r="AC756" s="71"/>
      <c r="AD756" s="71"/>
      <c r="AE756" s="71"/>
      <c r="AF756" s="71"/>
      <c r="AG756" s="71"/>
      <c r="AH756" s="71"/>
      <c r="AI756" s="71"/>
    </row>
    <row r="757" spans="1:35" ht="30" customHeight="1" x14ac:dyDescent="0.2">
      <c r="A757" s="71"/>
      <c r="B757" s="71"/>
      <c r="C757" s="71"/>
      <c r="D757" s="71"/>
      <c r="E757" s="83"/>
      <c r="F757" s="84"/>
      <c r="G757" s="84"/>
      <c r="H757" s="71"/>
      <c r="I757" s="71"/>
      <c r="J757" s="71"/>
      <c r="K757" s="71"/>
      <c r="L757" s="71"/>
      <c r="M757" s="71"/>
      <c r="N757" s="71"/>
      <c r="O757" s="71"/>
      <c r="P757" s="71"/>
      <c r="Q757" s="71"/>
      <c r="R757" s="71"/>
      <c r="S757" s="71"/>
      <c r="T757" s="71"/>
      <c r="U757" s="71"/>
      <c r="V757" s="71"/>
      <c r="W757" s="71"/>
      <c r="X757" s="71"/>
      <c r="Y757" s="71"/>
      <c r="Z757" s="71"/>
      <c r="AA757" s="71"/>
      <c r="AB757" s="71"/>
      <c r="AC757" s="71"/>
      <c r="AD757" s="71"/>
      <c r="AE757" s="71"/>
      <c r="AF757" s="71"/>
      <c r="AG757" s="71"/>
      <c r="AH757" s="71"/>
      <c r="AI757" s="71"/>
    </row>
    <row r="758" spans="1:35" ht="30" customHeight="1" x14ac:dyDescent="0.2">
      <c r="A758" s="71"/>
      <c r="B758" s="71"/>
      <c r="C758" s="71"/>
      <c r="D758" s="71"/>
      <c r="E758" s="83"/>
      <c r="F758" s="84"/>
      <c r="G758" s="84"/>
      <c r="H758" s="71"/>
      <c r="I758" s="71"/>
      <c r="J758" s="71"/>
      <c r="K758" s="71"/>
      <c r="L758" s="71"/>
      <c r="M758" s="71"/>
      <c r="N758" s="71"/>
      <c r="O758" s="71"/>
      <c r="P758" s="71"/>
      <c r="Q758" s="71"/>
      <c r="R758" s="71"/>
      <c r="S758" s="71"/>
      <c r="T758" s="71"/>
      <c r="U758" s="71"/>
      <c r="V758" s="71"/>
      <c r="W758" s="71"/>
      <c r="X758" s="71"/>
      <c r="Y758" s="71"/>
      <c r="Z758" s="71"/>
      <c r="AA758" s="71"/>
      <c r="AB758" s="71"/>
      <c r="AC758" s="71"/>
      <c r="AD758" s="71"/>
      <c r="AE758" s="71"/>
      <c r="AF758" s="71"/>
      <c r="AG758" s="71"/>
      <c r="AH758" s="71"/>
      <c r="AI758" s="71"/>
    </row>
    <row r="759" spans="1:35" ht="30" customHeight="1" x14ac:dyDescent="0.2">
      <c r="A759" s="71"/>
      <c r="B759" s="71"/>
      <c r="C759" s="71"/>
      <c r="D759" s="71"/>
      <c r="E759" s="83"/>
      <c r="F759" s="84"/>
      <c r="G759" s="84"/>
      <c r="H759" s="71"/>
      <c r="I759" s="71"/>
      <c r="J759" s="71"/>
      <c r="K759" s="71"/>
      <c r="L759" s="71"/>
      <c r="M759" s="71"/>
      <c r="N759" s="71"/>
      <c r="O759" s="71"/>
      <c r="P759" s="71"/>
      <c r="Q759" s="71"/>
      <c r="R759" s="71"/>
      <c r="S759" s="71"/>
      <c r="T759" s="71"/>
      <c r="U759" s="71"/>
      <c r="V759" s="71"/>
      <c r="W759" s="71"/>
      <c r="X759" s="71"/>
      <c r="Y759" s="71"/>
      <c r="Z759" s="71"/>
      <c r="AA759" s="71"/>
      <c r="AB759" s="71"/>
      <c r="AC759" s="71"/>
      <c r="AD759" s="71"/>
      <c r="AE759" s="71"/>
      <c r="AF759" s="71"/>
      <c r="AG759" s="71"/>
      <c r="AH759" s="71"/>
      <c r="AI759" s="71"/>
    </row>
    <row r="760" spans="1:35" ht="30" customHeight="1" x14ac:dyDescent="0.2">
      <c r="A760" s="71"/>
      <c r="B760" s="71"/>
      <c r="C760" s="71"/>
      <c r="D760" s="71"/>
      <c r="E760" s="83"/>
      <c r="F760" s="84"/>
      <c r="G760" s="84"/>
      <c r="H760" s="71"/>
      <c r="I760" s="71"/>
      <c r="J760" s="71"/>
      <c r="K760" s="71"/>
      <c r="L760" s="71"/>
      <c r="M760" s="71"/>
      <c r="N760" s="71"/>
      <c r="O760" s="71"/>
      <c r="P760" s="71"/>
      <c r="Q760" s="71"/>
      <c r="R760" s="71"/>
      <c r="S760" s="71"/>
      <c r="T760" s="71"/>
      <c r="U760" s="71"/>
      <c r="V760" s="71"/>
      <c r="W760" s="71"/>
      <c r="X760" s="71"/>
      <c r="Y760" s="71"/>
      <c r="Z760" s="71"/>
      <c r="AA760" s="71"/>
      <c r="AB760" s="71"/>
      <c r="AC760" s="71"/>
      <c r="AD760" s="71"/>
      <c r="AE760" s="71"/>
      <c r="AF760" s="71"/>
      <c r="AG760" s="71"/>
      <c r="AH760" s="71"/>
      <c r="AI760" s="71"/>
    </row>
    <row r="761" spans="1:35" ht="30" customHeight="1" x14ac:dyDescent="0.2">
      <c r="A761" s="71"/>
      <c r="B761" s="71"/>
      <c r="C761" s="71"/>
      <c r="D761" s="71"/>
      <c r="E761" s="83"/>
      <c r="F761" s="84"/>
      <c r="G761" s="84"/>
      <c r="H761" s="71"/>
      <c r="I761" s="71"/>
      <c r="J761" s="71"/>
      <c r="K761" s="71"/>
      <c r="L761" s="71"/>
      <c r="M761" s="71"/>
      <c r="N761" s="71"/>
      <c r="O761" s="71"/>
      <c r="P761" s="71"/>
      <c r="Q761" s="71"/>
      <c r="R761" s="71"/>
      <c r="S761" s="71"/>
      <c r="T761" s="71"/>
      <c r="U761" s="71"/>
      <c r="V761" s="71"/>
      <c r="W761" s="71"/>
      <c r="X761" s="71"/>
      <c r="Y761" s="71"/>
      <c r="Z761" s="71"/>
      <c r="AA761" s="71"/>
      <c r="AB761" s="71"/>
      <c r="AC761" s="71"/>
      <c r="AD761" s="71"/>
      <c r="AE761" s="71"/>
      <c r="AF761" s="71"/>
      <c r="AG761" s="71"/>
      <c r="AH761" s="71"/>
      <c r="AI761" s="71"/>
    </row>
    <row r="762" spans="1:35" ht="30" customHeight="1" x14ac:dyDescent="0.2">
      <c r="A762" s="71"/>
      <c r="B762" s="71"/>
      <c r="C762" s="71"/>
      <c r="D762" s="71"/>
      <c r="E762" s="83"/>
      <c r="F762" s="84"/>
      <c r="G762" s="84"/>
      <c r="H762" s="71"/>
      <c r="I762" s="71"/>
      <c r="J762" s="71"/>
      <c r="K762" s="71"/>
      <c r="L762" s="71"/>
      <c r="M762" s="71"/>
      <c r="N762" s="71"/>
      <c r="O762" s="71"/>
      <c r="P762" s="71"/>
      <c r="Q762" s="71"/>
      <c r="R762" s="71"/>
      <c r="S762" s="71"/>
      <c r="T762" s="71"/>
      <c r="U762" s="71"/>
      <c r="V762" s="71"/>
      <c r="W762" s="71"/>
      <c r="X762" s="71"/>
      <c r="Y762" s="71"/>
      <c r="Z762" s="71"/>
      <c r="AA762" s="71"/>
      <c r="AB762" s="71"/>
      <c r="AC762" s="71"/>
      <c r="AD762" s="71"/>
      <c r="AE762" s="71"/>
      <c r="AF762" s="71"/>
      <c r="AG762" s="71"/>
      <c r="AH762" s="71"/>
      <c r="AI762" s="71"/>
    </row>
    <row r="763" spans="1:35" ht="30" customHeight="1" x14ac:dyDescent="0.2">
      <c r="A763" s="71"/>
      <c r="B763" s="71"/>
      <c r="C763" s="71"/>
      <c r="D763" s="71"/>
      <c r="E763" s="83"/>
      <c r="F763" s="84"/>
      <c r="G763" s="84"/>
      <c r="H763" s="71"/>
      <c r="I763" s="71"/>
      <c r="J763" s="71"/>
      <c r="K763" s="71"/>
      <c r="L763" s="71"/>
      <c r="M763" s="71"/>
      <c r="N763" s="71"/>
      <c r="O763" s="71"/>
      <c r="P763" s="71"/>
      <c r="Q763" s="71"/>
      <c r="R763" s="71"/>
      <c r="S763" s="71"/>
      <c r="T763" s="71"/>
      <c r="U763" s="71"/>
      <c r="V763" s="71"/>
      <c r="W763" s="71"/>
      <c r="X763" s="71"/>
      <c r="Y763" s="71"/>
      <c r="Z763" s="71"/>
      <c r="AA763" s="71"/>
      <c r="AB763" s="71"/>
      <c r="AC763" s="71"/>
      <c r="AD763" s="71"/>
      <c r="AE763" s="71"/>
      <c r="AF763" s="71"/>
      <c r="AG763" s="71"/>
      <c r="AH763" s="71"/>
      <c r="AI763" s="71"/>
    </row>
    <row r="764" spans="1:35" ht="30" customHeight="1" x14ac:dyDescent="0.2">
      <c r="A764" s="71"/>
      <c r="B764" s="71"/>
      <c r="C764" s="71"/>
      <c r="D764" s="71"/>
      <c r="E764" s="83"/>
      <c r="F764" s="84"/>
      <c r="G764" s="84"/>
      <c r="H764" s="71"/>
      <c r="I764" s="71"/>
      <c r="J764" s="71"/>
      <c r="K764" s="71"/>
      <c r="L764" s="71"/>
      <c r="M764" s="71"/>
      <c r="N764" s="71"/>
      <c r="O764" s="71"/>
      <c r="P764" s="71"/>
      <c r="Q764" s="71"/>
      <c r="R764" s="71"/>
      <c r="S764" s="71"/>
      <c r="T764" s="71"/>
      <c r="U764" s="71"/>
      <c r="V764" s="71"/>
      <c r="W764" s="71"/>
      <c r="X764" s="71"/>
      <c r="Y764" s="71"/>
      <c r="Z764" s="71"/>
      <c r="AA764" s="71"/>
      <c r="AB764" s="71"/>
      <c r="AC764" s="71"/>
      <c r="AD764" s="71"/>
      <c r="AE764" s="71"/>
      <c r="AF764" s="71"/>
      <c r="AG764" s="71"/>
      <c r="AH764" s="71"/>
      <c r="AI764" s="71"/>
    </row>
    <row r="765" spans="1:35" ht="30" customHeight="1" x14ac:dyDescent="0.2">
      <c r="A765" s="71"/>
      <c r="B765" s="71"/>
      <c r="C765" s="71"/>
      <c r="D765" s="71"/>
      <c r="E765" s="83"/>
      <c r="F765" s="84"/>
      <c r="G765" s="84"/>
      <c r="H765" s="71"/>
      <c r="I765" s="71"/>
      <c r="J765" s="71"/>
      <c r="K765" s="71"/>
      <c r="L765" s="71"/>
      <c r="M765" s="71"/>
      <c r="N765" s="71"/>
      <c r="O765" s="71"/>
      <c r="P765" s="71"/>
      <c r="Q765" s="71"/>
      <c r="R765" s="71"/>
      <c r="S765" s="71"/>
      <c r="T765" s="71"/>
      <c r="U765" s="71"/>
      <c r="V765" s="71"/>
      <c r="W765" s="71"/>
      <c r="X765" s="71"/>
      <c r="Y765" s="71"/>
      <c r="Z765" s="71"/>
      <c r="AA765" s="71"/>
      <c r="AB765" s="71"/>
      <c r="AC765" s="71"/>
      <c r="AD765" s="71"/>
      <c r="AE765" s="71"/>
      <c r="AF765" s="71"/>
      <c r="AG765" s="71"/>
      <c r="AH765" s="71"/>
      <c r="AI765" s="71"/>
    </row>
    <row r="766" spans="1:35" ht="30" customHeight="1" x14ac:dyDescent="0.2">
      <c r="A766" s="71"/>
      <c r="B766" s="71"/>
      <c r="C766" s="71"/>
      <c r="D766" s="71"/>
      <c r="E766" s="83"/>
      <c r="F766" s="84"/>
      <c r="G766" s="84"/>
      <c r="H766" s="71"/>
      <c r="I766" s="71"/>
      <c r="J766" s="71"/>
      <c r="K766" s="71"/>
      <c r="L766" s="71"/>
      <c r="M766" s="71"/>
      <c r="N766" s="71"/>
      <c r="O766" s="71"/>
      <c r="P766" s="71"/>
      <c r="Q766" s="71"/>
      <c r="R766" s="71"/>
      <c r="S766" s="71"/>
      <c r="T766" s="71"/>
      <c r="U766" s="71"/>
      <c r="V766" s="71"/>
      <c r="W766" s="71"/>
      <c r="X766" s="71"/>
      <c r="Y766" s="71"/>
      <c r="Z766" s="71"/>
      <c r="AA766" s="71"/>
      <c r="AB766" s="71"/>
      <c r="AC766" s="71"/>
      <c r="AD766" s="71"/>
      <c r="AE766" s="71"/>
      <c r="AF766" s="71"/>
      <c r="AG766" s="71"/>
      <c r="AH766" s="71"/>
      <c r="AI766" s="71"/>
    </row>
    <row r="767" spans="1:35" ht="30" customHeight="1" x14ac:dyDescent="0.2">
      <c r="A767" s="71"/>
      <c r="B767" s="71"/>
      <c r="C767" s="71"/>
      <c r="D767" s="71"/>
      <c r="E767" s="83"/>
      <c r="F767" s="84"/>
      <c r="G767" s="84"/>
      <c r="H767" s="71"/>
      <c r="I767" s="71"/>
      <c r="J767" s="71"/>
      <c r="K767" s="71"/>
      <c r="L767" s="71"/>
      <c r="M767" s="71"/>
      <c r="N767" s="71"/>
      <c r="O767" s="71"/>
      <c r="P767" s="71"/>
      <c r="Q767" s="71"/>
      <c r="R767" s="71"/>
      <c r="S767" s="71"/>
      <c r="T767" s="71"/>
      <c r="U767" s="71"/>
      <c r="V767" s="71"/>
      <c r="W767" s="71"/>
      <c r="X767" s="71"/>
      <c r="Y767" s="71"/>
      <c r="Z767" s="71"/>
      <c r="AA767" s="71"/>
      <c r="AB767" s="71"/>
      <c r="AC767" s="71"/>
      <c r="AD767" s="71"/>
      <c r="AE767" s="71"/>
      <c r="AF767" s="71"/>
      <c r="AG767" s="71"/>
      <c r="AH767" s="71"/>
      <c r="AI767" s="71"/>
    </row>
    <row r="768" spans="1:35" ht="30" customHeight="1" x14ac:dyDescent="0.2">
      <c r="A768" s="71"/>
      <c r="B768" s="71"/>
      <c r="C768" s="71"/>
      <c r="D768" s="71"/>
      <c r="E768" s="83"/>
      <c r="F768" s="84"/>
      <c r="G768" s="84"/>
      <c r="H768" s="71"/>
      <c r="I768" s="71"/>
      <c r="J768" s="71"/>
      <c r="K768" s="71"/>
      <c r="L768" s="71"/>
      <c r="M768" s="71"/>
      <c r="N768" s="71"/>
      <c r="O768" s="71"/>
      <c r="P768" s="71"/>
      <c r="Q768" s="71"/>
      <c r="R768" s="71"/>
      <c r="S768" s="71"/>
      <c r="T768" s="71"/>
      <c r="U768" s="71"/>
      <c r="V768" s="71"/>
      <c r="W768" s="71"/>
      <c r="X768" s="71"/>
      <c r="Y768" s="71"/>
      <c r="Z768" s="71"/>
      <c r="AA768" s="71"/>
      <c r="AB768" s="71"/>
      <c r="AC768" s="71"/>
      <c r="AD768" s="71"/>
      <c r="AE768" s="71"/>
      <c r="AF768" s="71"/>
      <c r="AG768" s="71"/>
      <c r="AH768" s="71"/>
      <c r="AI768" s="71"/>
    </row>
    <row r="769" spans="1:35" ht="30" customHeight="1" x14ac:dyDescent="0.2">
      <c r="A769" s="71"/>
      <c r="B769" s="71"/>
      <c r="C769" s="71"/>
      <c r="D769" s="71"/>
      <c r="E769" s="83"/>
      <c r="F769" s="84"/>
      <c r="G769" s="84"/>
      <c r="H769" s="71"/>
      <c r="I769" s="71"/>
      <c r="J769" s="71"/>
      <c r="K769" s="71"/>
      <c r="L769" s="71"/>
      <c r="M769" s="71"/>
      <c r="N769" s="71"/>
      <c r="O769" s="71"/>
      <c r="P769" s="71"/>
      <c r="Q769" s="71"/>
      <c r="R769" s="71"/>
      <c r="S769" s="71"/>
      <c r="T769" s="71"/>
      <c r="U769" s="71"/>
      <c r="V769" s="71"/>
      <c r="W769" s="71"/>
      <c r="X769" s="71"/>
      <c r="Y769" s="71"/>
      <c r="Z769" s="71"/>
      <c r="AA769" s="71"/>
      <c r="AB769" s="71"/>
      <c r="AC769" s="71"/>
      <c r="AD769" s="71"/>
      <c r="AE769" s="71"/>
      <c r="AF769" s="71"/>
      <c r="AG769" s="71"/>
      <c r="AH769" s="71"/>
      <c r="AI769" s="71"/>
    </row>
    <row r="770" spans="1:35" ht="30" customHeight="1" x14ac:dyDescent="0.2">
      <c r="A770" s="71"/>
      <c r="B770" s="71"/>
      <c r="C770" s="71"/>
      <c r="D770" s="71"/>
      <c r="E770" s="83"/>
      <c r="F770" s="84"/>
      <c r="G770" s="84"/>
      <c r="H770" s="71"/>
      <c r="I770" s="71"/>
      <c r="J770" s="71"/>
      <c r="K770" s="71"/>
      <c r="L770" s="71"/>
      <c r="M770" s="71"/>
      <c r="N770" s="71"/>
      <c r="O770" s="71"/>
      <c r="P770" s="71"/>
      <c r="Q770" s="71"/>
      <c r="R770" s="71"/>
      <c r="S770" s="71"/>
      <c r="T770" s="71"/>
      <c r="U770" s="71"/>
      <c r="V770" s="71"/>
      <c r="W770" s="71"/>
      <c r="X770" s="71"/>
      <c r="Y770" s="71"/>
      <c r="Z770" s="71"/>
      <c r="AA770" s="71"/>
      <c r="AB770" s="71"/>
      <c r="AC770" s="71"/>
      <c r="AD770" s="71"/>
      <c r="AE770" s="71"/>
      <c r="AF770" s="71"/>
      <c r="AG770" s="71"/>
      <c r="AH770" s="71"/>
      <c r="AI770" s="71"/>
    </row>
    <row r="771" spans="1:35" ht="30" customHeight="1" x14ac:dyDescent="0.2">
      <c r="A771" s="71"/>
      <c r="B771" s="71"/>
      <c r="C771" s="71"/>
      <c r="D771" s="71"/>
      <c r="E771" s="83"/>
      <c r="F771" s="84"/>
      <c r="G771" s="84"/>
      <c r="H771" s="71"/>
      <c r="I771" s="71"/>
      <c r="J771" s="71"/>
      <c r="K771" s="71"/>
      <c r="L771" s="71"/>
      <c r="M771" s="71"/>
      <c r="N771" s="71"/>
      <c r="O771" s="71"/>
      <c r="P771" s="71"/>
      <c r="Q771" s="71"/>
      <c r="R771" s="71"/>
      <c r="S771" s="71"/>
      <c r="T771" s="71"/>
      <c r="U771" s="71"/>
      <c r="V771" s="71"/>
      <c r="W771" s="71"/>
      <c r="X771" s="71"/>
      <c r="Y771" s="71"/>
      <c r="Z771" s="71"/>
      <c r="AA771" s="71"/>
      <c r="AB771" s="71"/>
      <c r="AC771" s="71"/>
      <c r="AD771" s="71"/>
      <c r="AE771" s="71"/>
      <c r="AF771" s="71"/>
      <c r="AG771" s="71"/>
      <c r="AH771" s="71"/>
      <c r="AI771" s="71"/>
    </row>
    <row r="772" spans="1:35" ht="30" customHeight="1" x14ac:dyDescent="0.2">
      <c r="A772" s="71"/>
      <c r="B772" s="71"/>
      <c r="C772" s="71"/>
      <c r="D772" s="71"/>
      <c r="E772" s="83"/>
      <c r="F772" s="84"/>
      <c r="G772" s="84"/>
      <c r="H772" s="71"/>
      <c r="I772" s="71"/>
      <c r="J772" s="71"/>
      <c r="K772" s="71"/>
      <c r="L772" s="71"/>
      <c r="M772" s="71"/>
      <c r="N772" s="71"/>
      <c r="O772" s="71"/>
      <c r="P772" s="71"/>
      <c r="Q772" s="71"/>
      <c r="R772" s="71"/>
      <c r="S772" s="71"/>
      <c r="T772" s="71"/>
      <c r="U772" s="71"/>
      <c r="V772" s="71"/>
      <c r="W772" s="71"/>
      <c r="X772" s="71"/>
      <c r="Y772" s="71"/>
      <c r="Z772" s="71"/>
      <c r="AA772" s="71"/>
      <c r="AB772" s="71"/>
      <c r="AC772" s="71"/>
      <c r="AD772" s="71"/>
      <c r="AE772" s="71"/>
      <c r="AF772" s="71"/>
      <c r="AG772" s="71"/>
      <c r="AH772" s="71"/>
      <c r="AI772" s="71"/>
    </row>
    <row r="773" spans="1:35" ht="30" customHeight="1" x14ac:dyDescent="0.2">
      <c r="A773" s="71"/>
      <c r="B773" s="71"/>
      <c r="C773" s="71"/>
      <c r="D773" s="71"/>
      <c r="E773" s="83"/>
      <c r="F773" s="84"/>
      <c r="G773" s="84"/>
      <c r="H773" s="71"/>
      <c r="I773" s="71"/>
      <c r="J773" s="71"/>
      <c r="K773" s="71"/>
      <c r="L773" s="71"/>
      <c r="M773" s="71"/>
      <c r="N773" s="71"/>
      <c r="O773" s="71"/>
      <c r="P773" s="71"/>
      <c r="Q773" s="71"/>
      <c r="R773" s="71"/>
      <c r="S773" s="71"/>
      <c r="T773" s="71"/>
      <c r="U773" s="71"/>
      <c r="V773" s="71"/>
      <c r="W773" s="71"/>
      <c r="X773" s="71"/>
      <c r="Y773" s="71"/>
      <c r="Z773" s="71"/>
      <c r="AA773" s="71"/>
      <c r="AB773" s="71"/>
      <c r="AC773" s="71"/>
      <c r="AD773" s="71"/>
      <c r="AE773" s="71"/>
      <c r="AF773" s="71"/>
      <c r="AG773" s="71"/>
      <c r="AH773" s="71"/>
      <c r="AI773" s="71"/>
    </row>
    <row r="774" spans="1:35" ht="30" customHeight="1" x14ac:dyDescent="0.2">
      <c r="A774" s="71"/>
      <c r="B774" s="71"/>
      <c r="C774" s="71"/>
      <c r="D774" s="71"/>
      <c r="E774" s="83"/>
      <c r="F774" s="84"/>
      <c r="G774" s="84"/>
      <c r="H774" s="71"/>
      <c r="I774" s="71"/>
      <c r="J774" s="71"/>
      <c r="K774" s="71"/>
      <c r="L774" s="71"/>
      <c r="M774" s="71"/>
      <c r="N774" s="71"/>
      <c r="O774" s="71"/>
      <c r="P774" s="71"/>
      <c r="Q774" s="71"/>
      <c r="R774" s="71"/>
      <c r="S774" s="71"/>
      <c r="T774" s="71"/>
      <c r="U774" s="71"/>
      <c r="V774" s="71"/>
      <c r="W774" s="71"/>
      <c r="X774" s="71"/>
      <c r="Y774" s="71"/>
      <c r="Z774" s="71"/>
      <c r="AA774" s="71"/>
      <c r="AB774" s="71"/>
      <c r="AC774" s="71"/>
      <c r="AD774" s="71"/>
      <c r="AE774" s="71"/>
      <c r="AF774" s="71"/>
      <c r="AG774" s="71"/>
      <c r="AH774" s="71"/>
      <c r="AI774" s="71"/>
    </row>
    <row r="775" spans="1:35" ht="30" customHeight="1" x14ac:dyDescent="0.2">
      <c r="A775" s="71"/>
      <c r="B775" s="71"/>
      <c r="C775" s="71"/>
      <c r="D775" s="71"/>
      <c r="E775" s="83"/>
      <c r="F775" s="84"/>
      <c r="G775" s="84"/>
      <c r="H775" s="71"/>
      <c r="I775" s="71"/>
      <c r="J775" s="71"/>
      <c r="K775" s="71"/>
      <c r="L775" s="71"/>
      <c r="M775" s="71"/>
      <c r="N775" s="71"/>
      <c r="O775" s="71"/>
      <c r="P775" s="71"/>
      <c r="Q775" s="71"/>
      <c r="R775" s="71"/>
      <c r="S775" s="71"/>
      <c r="T775" s="71"/>
      <c r="U775" s="71"/>
      <c r="V775" s="71"/>
      <c r="W775" s="71"/>
      <c r="X775" s="71"/>
      <c r="Y775" s="71"/>
      <c r="Z775" s="71"/>
      <c r="AA775" s="71"/>
      <c r="AB775" s="71"/>
      <c r="AC775" s="71"/>
      <c r="AD775" s="71"/>
      <c r="AE775" s="71"/>
      <c r="AF775" s="71"/>
      <c r="AG775" s="71"/>
      <c r="AH775" s="71"/>
      <c r="AI775" s="71"/>
    </row>
    <row r="776" spans="1:35" ht="30" customHeight="1" x14ac:dyDescent="0.2">
      <c r="A776" s="71"/>
      <c r="B776" s="71"/>
      <c r="C776" s="71"/>
      <c r="D776" s="71"/>
      <c r="E776" s="83"/>
      <c r="F776" s="84"/>
      <c r="G776" s="84"/>
      <c r="H776" s="71"/>
      <c r="I776" s="71"/>
      <c r="J776" s="71"/>
      <c r="K776" s="71"/>
      <c r="L776" s="71"/>
      <c r="M776" s="71"/>
      <c r="N776" s="71"/>
      <c r="O776" s="71"/>
      <c r="P776" s="71"/>
      <c r="Q776" s="71"/>
      <c r="R776" s="71"/>
      <c r="S776" s="71"/>
      <c r="T776" s="71"/>
      <c r="U776" s="71"/>
      <c r="V776" s="71"/>
      <c r="W776" s="71"/>
      <c r="X776" s="71"/>
      <c r="Y776" s="71"/>
      <c r="Z776" s="71"/>
      <c r="AA776" s="71"/>
      <c r="AB776" s="71"/>
      <c r="AC776" s="71"/>
      <c r="AD776" s="71"/>
      <c r="AE776" s="71"/>
      <c r="AF776" s="71"/>
      <c r="AG776" s="71"/>
      <c r="AH776" s="71"/>
      <c r="AI776" s="71"/>
    </row>
    <row r="777" spans="1:35" ht="30" customHeight="1" x14ac:dyDescent="0.2">
      <c r="A777" s="71"/>
      <c r="B777" s="71"/>
      <c r="C777" s="71"/>
      <c r="D777" s="71"/>
      <c r="E777" s="83"/>
      <c r="F777" s="84"/>
      <c r="G777" s="84"/>
      <c r="H777" s="71"/>
      <c r="I777" s="71"/>
      <c r="J777" s="71"/>
      <c r="K777" s="71"/>
      <c r="L777" s="71"/>
      <c r="M777" s="71"/>
      <c r="N777" s="71"/>
      <c r="O777" s="71"/>
      <c r="P777" s="71"/>
      <c r="Q777" s="71"/>
      <c r="R777" s="71"/>
      <c r="S777" s="71"/>
      <c r="T777" s="71"/>
      <c r="U777" s="71"/>
      <c r="V777" s="71"/>
      <c r="W777" s="71"/>
      <c r="X777" s="71"/>
      <c r="Y777" s="71"/>
      <c r="Z777" s="71"/>
      <c r="AA777" s="71"/>
      <c r="AB777" s="71"/>
      <c r="AC777" s="71"/>
      <c r="AD777" s="71"/>
      <c r="AE777" s="71"/>
      <c r="AF777" s="71"/>
      <c r="AG777" s="71"/>
      <c r="AH777" s="71"/>
      <c r="AI777" s="71"/>
    </row>
    <row r="778" spans="1:35" ht="30" customHeight="1" x14ac:dyDescent="0.2">
      <c r="A778" s="71"/>
      <c r="B778" s="71"/>
      <c r="C778" s="71"/>
      <c r="D778" s="71"/>
      <c r="E778" s="83"/>
      <c r="F778" s="84"/>
      <c r="G778" s="84"/>
      <c r="H778" s="71"/>
      <c r="I778" s="71"/>
      <c r="J778" s="71"/>
      <c r="K778" s="71"/>
      <c r="L778" s="71"/>
      <c r="M778" s="71"/>
      <c r="N778" s="71"/>
      <c r="O778" s="71"/>
      <c r="P778" s="71"/>
      <c r="Q778" s="71"/>
      <c r="R778" s="71"/>
      <c r="S778" s="71"/>
      <c r="T778" s="71"/>
      <c r="U778" s="71"/>
      <c r="V778" s="71"/>
      <c r="W778" s="71"/>
      <c r="X778" s="71"/>
      <c r="Y778" s="71"/>
      <c r="Z778" s="71"/>
      <c r="AA778" s="71"/>
      <c r="AB778" s="71"/>
      <c r="AC778" s="71"/>
      <c r="AD778" s="71"/>
      <c r="AE778" s="71"/>
      <c r="AF778" s="71"/>
      <c r="AG778" s="71"/>
      <c r="AH778" s="71"/>
      <c r="AI778" s="71"/>
    </row>
    <row r="779" spans="1:35" ht="30" customHeight="1" x14ac:dyDescent="0.2">
      <c r="A779" s="71"/>
      <c r="B779" s="71"/>
      <c r="C779" s="71"/>
      <c r="D779" s="71"/>
      <c r="E779" s="83"/>
      <c r="F779" s="84"/>
      <c r="G779" s="84"/>
      <c r="H779" s="71"/>
      <c r="I779" s="71"/>
      <c r="J779" s="71"/>
      <c r="K779" s="71"/>
      <c r="L779" s="71"/>
      <c r="M779" s="71"/>
      <c r="N779" s="71"/>
      <c r="O779" s="71"/>
      <c r="P779" s="71"/>
      <c r="Q779" s="71"/>
      <c r="R779" s="71"/>
      <c r="S779" s="71"/>
      <c r="T779" s="71"/>
      <c r="U779" s="71"/>
      <c r="V779" s="71"/>
      <c r="W779" s="71"/>
      <c r="X779" s="71"/>
      <c r="Y779" s="71"/>
      <c r="Z779" s="71"/>
      <c r="AA779" s="71"/>
      <c r="AB779" s="71"/>
      <c r="AC779" s="71"/>
      <c r="AD779" s="71"/>
      <c r="AE779" s="71"/>
      <c r="AF779" s="71"/>
      <c r="AG779" s="71"/>
      <c r="AH779" s="71"/>
      <c r="AI779" s="71"/>
    </row>
    <row r="780" spans="1:35" ht="30" customHeight="1" x14ac:dyDescent="0.2">
      <c r="A780" s="71"/>
      <c r="B780" s="71"/>
      <c r="C780" s="71"/>
      <c r="D780" s="71"/>
      <c r="E780" s="83"/>
      <c r="F780" s="84"/>
      <c r="G780" s="84"/>
      <c r="H780" s="71"/>
      <c r="I780" s="71"/>
      <c r="J780" s="71"/>
      <c r="K780" s="71"/>
      <c r="L780" s="71"/>
      <c r="M780" s="71"/>
      <c r="N780" s="71"/>
      <c r="O780" s="71"/>
      <c r="P780" s="71"/>
      <c r="Q780" s="71"/>
      <c r="R780" s="71"/>
      <c r="S780" s="71"/>
      <c r="T780" s="71"/>
      <c r="U780" s="71"/>
      <c r="V780" s="71"/>
      <c r="W780" s="71"/>
      <c r="X780" s="71"/>
      <c r="Y780" s="71"/>
      <c r="Z780" s="71"/>
      <c r="AA780" s="71"/>
      <c r="AB780" s="71"/>
      <c r="AC780" s="71"/>
      <c r="AD780" s="71"/>
      <c r="AE780" s="71"/>
      <c r="AF780" s="71"/>
      <c r="AG780" s="71"/>
      <c r="AH780" s="71"/>
      <c r="AI780" s="71"/>
    </row>
    <row r="781" spans="1:35" ht="30" customHeight="1" x14ac:dyDescent="0.2">
      <c r="A781" s="71"/>
      <c r="B781" s="71"/>
      <c r="C781" s="71"/>
      <c r="D781" s="71"/>
      <c r="E781" s="83"/>
      <c r="F781" s="84"/>
      <c r="G781" s="84"/>
      <c r="H781" s="71"/>
      <c r="I781" s="71"/>
      <c r="J781" s="71"/>
      <c r="K781" s="71"/>
      <c r="L781" s="71"/>
      <c r="M781" s="71"/>
      <c r="N781" s="71"/>
      <c r="O781" s="71"/>
      <c r="P781" s="71"/>
      <c r="Q781" s="71"/>
      <c r="R781" s="71"/>
      <c r="S781" s="71"/>
      <c r="T781" s="71"/>
      <c r="U781" s="71"/>
      <c r="V781" s="71"/>
      <c r="W781" s="71"/>
      <c r="X781" s="71"/>
      <c r="Y781" s="71"/>
      <c r="Z781" s="71"/>
      <c r="AA781" s="71"/>
      <c r="AB781" s="71"/>
      <c r="AC781" s="71"/>
      <c r="AD781" s="71"/>
      <c r="AE781" s="71"/>
      <c r="AF781" s="71"/>
      <c r="AG781" s="71"/>
      <c r="AH781" s="71"/>
      <c r="AI781" s="71"/>
    </row>
    <row r="782" spans="1:35" ht="30" customHeight="1" x14ac:dyDescent="0.2">
      <c r="A782" s="71"/>
      <c r="B782" s="71"/>
      <c r="C782" s="71"/>
      <c r="D782" s="71"/>
      <c r="E782" s="83"/>
      <c r="F782" s="84"/>
      <c r="G782" s="84"/>
      <c r="H782" s="71"/>
      <c r="I782" s="71"/>
      <c r="J782" s="71"/>
      <c r="K782" s="71"/>
      <c r="L782" s="71"/>
      <c r="M782" s="71"/>
      <c r="N782" s="71"/>
      <c r="O782" s="71"/>
      <c r="P782" s="71"/>
      <c r="Q782" s="71"/>
      <c r="R782" s="71"/>
      <c r="S782" s="71"/>
      <c r="T782" s="71"/>
      <c r="U782" s="71"/>
      <c r="V782" s="71"/>
      <c r="W782" s="71"/>
      <c r="X782" s="71"/>
      <c r="Y782" s="71"/>
      <c r="Z782" s="71"/>
      <c r="AA782" s="71"/>
      <c r="AB782" s="71"/>
      <c r="AC782" s="71"/>
      <c r="AD782" s="71"/>
      <c r="AE782" s="71"/>
      <c r="AF782" s="71"/>
      <c r="AG782" s="71"/>
      <c r="AH782" s="71"/>
      <c r="AI782" s="71"/>
    </row>
    <row r="783" spans="1:35" ht="30" customHeight="1" x14ac:dyDescent="0.2">
      <c r="A783" s="71"/>
      <c r="B783" s="71"/>
      <c r="C783" s="71"/>
      <c r="D783" s="71"/>
      <c r="E783" s="83"/>
      <c r="F783" s="84"/>
      <c r="G783" s="84"/>
      <c r="H783" s="71"/>
      <c r="I783" s="71"/>
      <c r="J783" s="71"/>
      <c r="K783" s="71"/>
      <c r="L783" s="71"/>
      <c r="M783" s="71"/>
      <c r="N783" s="71"/>
      <c r="O783" s="71"/>
      <c r="P783" s="71"/>
      <c r="Q783" s="71"/>
      <c r="R783" s="71"/>
      <c r="S783" s="71"/>
      <c r="T783" s="71"/>
      <c r="U783" s="71"/>
      <c r="V783" s="71"/>
      <c r="W783" s="71"/>
      <c r="X783" s="71"/>
      <c r="Y783" s="71"/>
      <c r="Z783" s="71"/>
      <c r="AA783" s="71"/>
      <c r="AB783" s="71"/>
      <c r="AC783" s="71"/>
      <c r="AD783" s="71"/>
      <c r="AE783" s="71"/>
      <c r="AF783" s="71"/>
      <c r="AG783" s="71"/>
      <c r="AH783" s="71"/>
      <c r="AI783" s="71"/>
    </row>
    <row r="784" spans="1:35" ht="30" customHeight="1" x14ac:dyDescent="0.2">
      <c r="A784" s="71"/>
      <c r="B784" s="71"/>
      <c r="C784" s="71"/>
      <c r="D784" s="71"/>
      <c r="E784" s="83"/>
      <c r="F784" s="84"/>
      <c r="G784" s="84"/>
      <c r="H784" s="71"/>
      <c r="I784" s="71"/>
      <c r="J784" s="71"/>
      <c r="K784" s="71"/>
      <c r="L784" s="71"/>
      <c r="M784" s="71"/>
      <c r="N784" s="71"/>
      <c r="O784" s="71"/>
      <c r="P784" s="71"/>
      <c r="Q784" s="71"/>
      <c r="R784" s="71"/>
      <c r="S784" s="71"/>
      <c r="T784" s="71"/>
      <c r="U784" s="71"/>
      <c r="V784" s="71"/>
      <c r="W784" s="71"/>
      <c r="X784" s="71"/>
      <c r="Y784" s="71"/>
      <c r="Z784" s="71"/>
      <c r="AA784" s="71"/>
      <c r="AB784" s="71"/>
      <c r="AC784" s="71"/>
      <c r="AD784" s="71"/>
      <c r="AE784" s="71"/>
      <c r="AF784" s="71"/>
      <c r="AG784" s="71"/>
      <c r="AH784" s="71"/>
      <c r="AI784" s="71"/>
    </row>
    <row r="785" spans="1:35" ht="30" customHeight="1" x14ac:dyDescent="0.2">
      <c r="A785" s="71"/>
      <c r="B785" s="71"/>
      <c r="C785" s="71"/>
      <c r="D785" s="71"/>
      <c r="E785" s="83"/>
      <c r="F785" s="84"/>
      <c r="G785" s="84"/>
      <c r="H785" s="71"/>
      <c r="I785" s="71"/>
      <c r="J785" s="71"/>
      <c r="K785" s="71"/>
      <c r="L785" s="71"/>
      <c r="M785" s="71"/>
      <c r="N785" s="71"/>
      <c r="O785" s="71"/>
      <c r="P785" s="71"/>
      <c r="Q785" s="71"/>
      <c r="R785" s="71"/>
      <c r="S785" s="71"/>
      <c r="T785" s="71"/>
      <c r="U785" s="71"/>
      <c r="V785" s="71"/>
      <c r="W785" s="71"/>
      <c r="X785" s="71"/>
      <c r="Y785" s="71"/>
      <c r="Z785" s="71"/>
      <c r="AA785" s="71"/>
      <c r="AB785" s="71"/>
      <c r="AC785" s="71"/>
      <c r="AD785" s="71"/>
      <c r="AE785" s="71"/>
      <c r="AF785" s="71"/>
      <c r="AG785" s="71"/>
      <c r="AH785" s="71"/>
      <c r="AI785" s="71"/>
    </row>
    <row r="786" spans="1:35" ht="30" customHeight="1" x14ac:dyDescent="0.2">
      <c r="A786" s="71"/>
      <c r="B786" s="71"/>
      <c r="C786" s="71"/>
      <c r="D786" s="71"/>
      <c r="E786" s="83"/>
      <c r="F786" s="84"/>
      <c r="G786" s="84"/>
      <c r="H786" s="71"/>
      <c r="I786" s="71"/>
      <c r="J786" s="71"/>
      <c r="K786" s="71"/>
      <c r="L786" s="71"/>
      <c r="M786" s="71"/>
      <c r="N786" s="71"/>
      <c r="O786" s="71"/>
      <c r="P786" s="71"/>
      <c r="Q786" s="71"/>
      <c r="R786" s="71"/>
      <c r="S786" s="71"/>
      <c r="T786" s="71"/>
      <c r="U786" s="71"/>
      <c r="V786" s="71"/>
      <c r="W786" s="71"/>
      <c r="X786" s="71"/>
      <c r="Y786" s="71"/>
      <c r="Z786" s="71"/>
      <c r="AA786" s="71"/>
      <c r="AB786" s="71"/>
      <c r="AC786" s="71"/>
      <c r="AD786" s="71"/>
      <c r="AE786" s="71"/>
      <c r="AF786" s="71"/>
      <c r="AG786" s="71"/>
      <c r="AH786" s="71"/>
      <c r="AI786" s="71"/>
    </row>
    <row r="787" spans="1:35" ht="30" customHeight="1" x14ac:dyDescent="0.2">
      <c r="A787" s="71"/>
      <c r="B787" s="71"/>
      <c r="C787" s="71"/>
      <c r="D787" s="71"/>
      <c r="E787" s="83"/>
      <c r="F787" s="84"/>
      <c r="G787" s="84"/>
      <c r="H787" s="71"/>
      <c r="I787" s="71"/>
      <c r="J787" s="71"/>
      <c r="K787" s="71"/>
      <c r="L787" s="71"/>
      <c r="M787" s="71"/>
      <c r="N787" s="71"/>
      <c r="O787" s="71"/>
      <c r="P787" s="71"/>
      <c r="Q787" s="71"/>
      <c r="R787" s="71"/>
      <c r="S787" s="71"/>
      <c r="T787" s="71"/>
      <c r="U787" s="71"/>
      <c r="V787" s="71"/>
      <c r="W787" s="71"/>
      <c r="X787" s="71"/>
      <c r="Y787" s="71"/>
      <c r="Z787" s="71"/>
      <c r="AA787" s="71"/>
      <c r="AB787" s="71"/>
      <c r="AC787" s="71"/>
      <c r="AD787" s="71"/>
      <c r="AE787" s="71"/>
      <c r="AF787" s="71"/>
      <c r="AG787" s="71"/>
      <c r="AH787" s="71"/>
      <c r="AI787" s="71"/>
    </row>
    <row r="788" spans="1:35" ht="30" customHeight="1" x14ac:dyDescent="0.2">
      <c r="A788" s="71"/>
      <c r="B788" s="71"/>
      <c r="C788" s="71"/>
      <c r="D788" s="71"/>
      <c r="E788" s="83"/>
      <c r="F788" s="84"/>
      <c r="G788" s="84"/>
      <c r="H788" s="71"/>
      <c r="I788" s="71"/>
      <c r="J788" s="71"/>
      <c r="K788" s="71"/>
      <c r="L788" s="71"/>
      <c r="M788" s="71"/>
      <c r="N788" s="71"/>
      <c r="O788" s="71"/>
      <c r="P788" s="71"/>
      <c r="Q788" s="71"/>
      <c r="R788" s="71"/>
      <c r="S788" s="71"/>
      <c r="T788" s="71"/>
      <c r="U788" s="71"/>
      <c r="V788" s="71"/>
      <c r="W788" s="71"/>
      <c r="X788" s="71"/>
      <c r="Y788" s="71"/>
      <c r="Z788" s="71"/>
      <c r="AA788" s="71"/>
      <c r="AB788" s="71"/>
      <c r="AC788" s="71"/>
      <c r="AD788" s="71"/>
      <c r="AE788" s="71"/>
      <c r="AF788" s="71"/>
      <c r="AG788" s="71"/>
      <c r="AH788" s="71"/>
      <c r="AI788" s="71"/>
    </row>
    <row r="789" spans="1:35" ht="30" customHeight="1" x14ac:dyDescent="0.2">
      <c r="A789" s="71"/>
      <c r="B789" s="71"/>
      <c r="C789" s="71"/>
      <c r="D789" s="71"/>
      <c r="E789" s="83"/>
      <c r="F789" s="84"/>
      <c r="G789" s="84"/>
      <c r="H789" s="71"/>
      <c r="I789" s="71"/>
      <c r="J789" s="71"/>
      <c r="K789" s="71"/>
      <c r="L789" s="71"/>
      <c r="M789" s="71"/>
      <c r="N789" s="71"/>
      <c r="O789" s="71"/>
      <c r="P789" s="71"/>
      <c r="Q789" s="71"/>
      <c r="R789" s="71"/>
      <c r="S789" s="71"/>
      <c r="T789" s="71"/>
      <c r="U789" s="71"/>
      <c r="V789" s="71"/>
      <c r="W789" s="71"/>
      <c r="X789" s="71"/>
      <c r="Y789" s="71"/>
      <c r="Z789" s="71"/>
      <c r="AA789" s="71"/>
      <c r="AB789" s="71"/>
      <c r="AC789" s="71"/>
      <c r="AD789" s="71"/>
      <c r="AE789" s="71"/>
      <c r="AF789" s="71"/>
      <c r="AG789" s="71"/>
      <c r="AH789" s="71"/>
      <c r="AI789" s="71"/>
    </row>
    <row r="790" spans="1:35" ht="30" customHeight="1" x14ac:dyDescent="0.2">
      <c r="A790" s="71"/>
      <c r="B790" s="71"/>
      <c r="C790" s="71"/>
      <c r="D790" s="71"/>
      <c r="E790" s="83"/>
      <c r="F790" s="84"/>
      <c r="G790" s="84"/>
      <c r="H790" s="71"/>
      <c r="I790" s="71"/>
      <c r="J790" s="71"/>
      <c r="K790" s="71"/>
      <c r="L790" s="71"/>
      <c r="M790" s="71"/>
      <c r="N790" s="71"/>
      <c r="O790" s="71"/>
      <c r="P790" s="71"/>
      <c r="Q790" s="71"/>
      <c r="R790" s="71"/>
      <c r="S790" s="71"/>
      <c r="T790" s="71"/>
      <c r="U790" s="71"/>
      <c r="V790" s="71"/>
      <c r="W790" s="71"/>
      <c r="X790" s="71"/>
      <c r="Y790" s="71"/>
      <c r="Z790" s="71"/>
      <c r="AA790" s="71"/>
      <c r="AB790" s="71"/>
      <c r="AC790" s="71"/>
      <c r="AD790" s="71"/>
      <c r="AE790" s="71"/>
      <c r="AF790" s="71"/>
      <c r="AG790" s="71"/>
      <c r="AH790" s="71"/>
      <c r="AI790" s="71"/>
    </row>
    <row r="791" spans="1:35" ht="30" customHeight="1" x14ac:dyDescent="0.2">
      <c r="A791" s="71"/>
      <c r="B791" s="71"/>
      <c r="C791" s="71"/>
      <c r="D791" s="71"/>
      <c r="E791" s="83"/>
      <c r="F791" s="84"/>
      <c r="G791" s="84"/>
      <c r="H791" s="71"/>
      <c r="I791" s="71"/>
      <c r="J791" s="71"/>
      <c r="K791" s="71"/>
      <c r="L791" s="71"/>
      <c r="M791" s="71"/>
      <c r="N791" s="71"/>
      <c r="O791" s="71"/>
      <c r="P791" s="71"/>
      <c r="Q791" s="71"/>
      <c r="R791" s="71"/>
      <c r="S791" s="71"/>
      <c r="T791" s="71"/>
      <c r="U791" s="71"/>
      <c r="V791" s="71"/>
      <c r="W791" s="71"/>
      <c r="X791" s="71"/>
      <c r="Y791" s="71"/>
      <c r="Z791" s="71"/>
      <c r="AA791" s="71"/>
      <c r="AB791" s="71"/>
      <c r="AC791" s="71"/>
      <c r="AD791" s="71"/>
      <c r="AE791" s="71"/>
      <c r="AF791" s="71"/>
      <c r="AG791" s="71"/>
      <c r="AH791" s="71"/>
      <c r="AI791" s="71"/>
    </row>
    <row r="792" spans="1:35" ht="30" customHeight="1" x14ac:dyDescent="0.2">
      <c r="A792" s="71"/>
      <c r="B792" s="71"/>
      <c r="C792" s="71"/>
      <c r="D792" s="71"/>
      <c r="E792" s="83"/>
      <c r="F792" s="84"/>
      <c r="G792" s="84"/>
      <c r="H792" s="71"/>
      <c r="I792" s="71"/>
      <c r="J792" s="71"/>
      <c r="K792" s="71"/>
      <c r="L792" s="71"/>
      <c r="M792" s="71"/>
      <c r="N792" s="71"/>
      <c r="O792" s="71"/>
      <c r="P792" s="71"/>
      <c r="Q792" s="71"/>
      <c r="R792" s="71"/>
      <c r="S792" s="71"/>
      <c r="T792" s="71"/>
      <c r="U792" s="71"/>
      <c r="V792" s="71"/>
      <c r="W792" s="71"/>
      <c r="X792" s="71"/>
      <c r="Y792" s="71"/>
      <c r="Z792" s="71"/>
      <c r="AA792" s="71"/>
      <c r="AB792" s="71"/>
      <c r="AC792" s="71"/>
      <c r="AD792" s="71"/>
      <c r="AE792" s="71"/>
      <c r="AF792" s="71"/>
      <c r="AG792" s="71"/>
      <c r="AH792" s="71"/>
      <c r="AI792" s="71"/>
    </row>
    <row r="793" spans="1:35" ht="30" customHeight="1" x14ac:dyDescent="0.2">
      <c r="A793" s="71"/>
      <c r="B793" s="71"/>
      <c r="C793" s="71"/>
      <c r="D793" s="71"/>
      <c r="E793" s="83"/>
      <c r="F793" s="84"/>
      <c r="G793" s="84"/>
      <c r="H793" s="71"/>
      <c r="I793" s="71"/>
      <c r="J793" s="71"/>
      <c r="K793" s="71"/>
      <c r="L793" s="71"/>
      <c r="M793" s="71"/>
      <c r="N793" s="71"/>
      <c r="O793" s="71"/>
      <c r="P793" s="71"/>
      <c r="Q793" s="71"/>
      <c r="R793" s="71"/>
      <c r="S793" s="71"/>
      <c r="T793" s="71"/>
      <c r="U793" s="71"/>
      <c r="V793" s="71"/>
      <c r="W793" s="71"/>
      <c r="X793" s="71"/>
      <c r="Y793" s="71"/>
      <c r="Z793" s="71"/>
      <c r="AA793" s="71"/>
      <c r="AB793" s="71"/>
      <c r="AC793" s="71"/>
      <c r="AD793" s="71"/>
      <c r="AE793" s="71"/>
      <c r="AF793" s="71"/>
      <c r="AG793" s="71"/>
      <c r="AH793" s="71"/>
      <c r="AI793" s="71"/>
    </row>
    <row r="794" spans="1:35" ht="30" customHeight="1" x14ac:dyDescent="0.2">
      <c r="A794" s="71"/>
      <c r="B794" s="71"/>
      <c r="C794" s="71"/>
      <c r="D794" s="71"/>
      <c r="E794" s="83"/>
      <c r="F794" s="84"/>
      <c r="G794" s="84"/>
      <c r="H794" s="71"/>
      <c r="I794" s="71"/>
      <c r="J794" s="71"/>
      <c r="K794" s="71"/>
      <c r="L794" s="71"/>
      <c r="M794" s="71"/>
      <c r="N794" s="71"/>
      <c r="O794" s="71"/>
      <c r="P794" s="71"/>
      <c r="Q794" s="71"/>
      <c r="R794" s="71"/>
      <c r="S794" s="71"/>
      <c r="T794" s="71"/>
      <c r="U794" s="71"/>
      <c r="V794" s="71"/>
      <c r="W794" s="71"/>
      <c r="X794" s="71"/>
      <c r="Y794" s="71"/>
      <c r="Z794" s="71"/>
      <c r="AA794" s="71"/>
      <c r="AB794" s="71"/>
      <c r="AC794" s="71"/>
      <c r="AD794" s="71"/>
      <c r="AE794" s="71"/>
      <c r="AF794" s="71"/>
      <c r="AG794" s="71"/>
      <c r="AH794" s="71"/>
      <c r="AI794" s="71"/>
    </row>
    <row r="795" spans="1:35" ht="30" customHeight="1" x14ac:dyDescent="0.2">
      <c r="A795" s="71"/>
      <c r="B795" s="71"/>
      <c r="C795" s="71"/>
      <c r="D795" s="71"/>
      <c r="E795" s="83"/>
      <c r="F795" s="84"/>
      <c r="G795" s="84"/>
      <c r="H795" s="71"/>
      <c r="I795" s="71"/>
      <c r="J795" s="71"/>
      <c r="K795" s="71"/>
      <c r="L795" s="71"/>
      <c r="M795" s="71"/>
      <c r="N795" s="71"/>
      <c r="O795" s="71"/>
      <c r="P795" s="71"/>
      <c r="Q795" s="71"/>
      <c r="R795" s="71"/>
      <c r="S795" s="71"/>
      <c r="T795" s="71"/>
      <c r="U795" s="71"/>
      <c r="V795" s="71"/>
      <c r="W795" s="71"/>
      <c r="X795" s="71"/>
      <c r="Y795" s="71"/>
      <c r="Z795" s="71"/>
      <c r="AA795" s="71"/>
      <c r="AB795" s="71"/>
      <c r="AC795" s="71"/>
      <c r="AD795" s="71"/>
      <c r="AE795" s="71"/>
      <c r="AF795" s="71"/>
      <c r="AG795" s="71"/>
      <c r="AH795" s="71"/>
      <c r="AI795" s="71"/>
    </row>
    <row r="796" spans="1:35" ht="30" customHeight="1" x14ac:dyDescent="0.2">
      <c r="A796" s="71"/>
      <c r="B796" s="71"/>
      <c r="C796" s="71"/>
      <c r="D796" s="71"/>
      <c r="E796" s="83"/>
      <c r="F796" s="84"/>
      <c r="G796" s="84"/>
      <c r="H796" s="71"/>
      <c r="I796" s="71"/>
      <c r="J796" s="71"/>
      <c r="K796" s="71"/>
      <c r="L796" s="71"/>
      <c r="M796" s="71"/>
      <c r="N796" s="71"/>
      <c r="O796" s="71"/>
      <c r="P796" s="71"/>
      <c r="Q796" s="71"/>
      <c r="R796" s="71"/>
      <c r="S796" s="71"/>
      <c r="T796" s="71"/>
      <c r="U796" s="71"/>
      <c r="V796" s="71"/>
      <c r="W796" s="71"/>
      <c r="X796" s="71"/>
      <c r="Y796" s="71"/>
      <c r="Z796" s="71"/>
      <c r="AA796" s="71"/>
      <c r="AB796" s="71"/>
      <c r="AC796" s="71"/>
      <c r="AD796" s="71"/>
      <c r="AE796" s="71"/>
      <c r="AF796" s="71"/>
      <c r="AG796" s="71"/>
      <c r="AH796" s="71"/>
      <c r="AI796" s="71"/>
    </row>
    <row r="797" spans="1:35" ht="30" customHeight="1" x14ac:dyDescent="0.2">
      <c r="A797" s="71"/>
      <c r="B797" s="71"/>
      <c r="C797" s="71"/>
      <c r="D797" s="71"/>
      <c r="E797" s="83"/>
      <c r="F797" s="84"/>
      <c r="G797" s="84"/>
      <c r="H797" s="71"/>
      <c r="I797" s="71"/>
      <c r="J797" s="71"/>
      <c r="K797" s="71"/>
      <c r="L797" s="71"/>
      <c r="M797" s="71"/>
      <c r="N797" s="71"/>
      <c r="O797" s="71"/>
      <c r="P797" s="71"/>
      <c r="Q797" s="71"/>
      <c r="R797" s="71"/>
      <c r="S797" s="71"/>
      <c r="T797" s="71"/>
      <c r="U797" s="71"/>
      <c r="V797" s="71"/>
      <c r="W797" s="71"/>
      <c r="X797" s="71"/>
      <c r="Y797" s="71"/>
      <c r="Z797" s="71"/>
      <c r="AA797" s="71"/>
      <c r="AB797" s="71"/>
      <c r="AC797" s="71"/>
      <c r="AD797" s="71"/>
      <c r="AE797" s="71"/>
      <c r="AF797" s="71"/>
      <c r="AG797" s="71"/>
      <c r="AH797" s="71"/>
      <c r="AI797" s="71"/>
    </row>
    <row r="798" spans="1:35" ht="30" customHeight="1" x14ac:dyDescent="0.2">
      <c r="A798" s="71"/>
      <c r="B798" s="71"/>
      <c r="C798" s="71"/>
      <c r="D798" s="71"/>
      <c r="E798" s="83"/>
      <c r="F798" s="84"/>
      <c r="G798" s="84"/>
      <c r="H798" s="71"/>
      <c r="I798" s="71"/>
      <c r="J798" s="71"/>
      <c r="K798" s="71"/>
      <c r="L798" s="71"/>
      <c r="M798" s="71"/>
      <c r="N798" s="71"/>
      <c r="O798" s="71"/>
      <c r="P798" s="71"/>
      <c r="Q798" s="71"/>
      <c r="R798" s="71"/>
      <c r="S798" s="71"/>
      <c r="T798" s="71"/>
      <c r="U798" s="71"/>
      <c r="V798" s="71"/>
      <c r="W798" s="71"/>
      <c r="X798" s="71"/>
      <c r="Y798" s="71"/>
      <c r="Z798" s="71"/>
      <c r="AA798" s="71"/>
      <c r="AB798" s="71"/>
      <c r="AC798" s="71"/>
      <c r="AD798" s="71"/>
      <c r="AE798" s="71"/>
      <c r="AF798" s="71"/>
      <c r="AG798" s="71"/>
      <c r="AH798" s="71"/>
      <c r="AI798" s="71"/>
    </row>
    <row r="799" spans="1:35" ht="30" customHeight="1" x14ac:dyDescent="0.2">
      <c r="A799" s="71"/>
      <c r="B799" s="71"/>
      <c r="C799" s="71"/>
      <c r="D799" s="71"/>
      <c r="E799" s="83"/>
      <c r="F799" s="84"/>
      <c r="G799" s="84"/>
      <c r="H799" s="71"/>
      <c r="I799" s="71"/>
      <c r="J799" s="71"/>
      <c r="K799" s="71"/>
      <c r="L799" s="71"/>
      <c r="M799" s="71"/>
      <c r="N799" s="71"/>
      <c r="O799" s="71"/>
      <c r="P799" s="71"/>
      <c r="Q799" s="71"/>
      <c r="R799" s="71"/>
      <c r="S799" s="71"/>
      <c r="T799" s="71"/>
      <c r="U799" s="71"/>
      <c r="V799" s="71"/>
      <c r="W799" s="71"/>
      <c r="X799" s="71"/>
      <c r="Y799" s="71"/>
      <c r="Z799" s="71"/>
      <c r="AA799" s="71"/>
      <c r="AB799" s="71"/>
      <c r="AC799" s="71"/>
      <c r="AD799" s="71"/>
      <c r="AE799" s="71"/>
      <c r="AF799" s="71"/>
      <c r="AG799" s="71"/>
      <c r="AH799" s="71"/>
      <c r="AI799" s="71"/>
    </row>
    <row r="800" spans="1:35" ht="30" customHeight="1" x14ac:dyDescent="0.2">
      <c r="A800" s="71"/>
      <c r="B800" s="71"/>
      <c r="C800" s="71"/>
      <c r="D800" s="71"/>
      <c r="E800" s="83"/>
      <c r="F800" s="84"/>
      <c r="G800" s="84"/>
      <c r="H800" s="71"/>
      <c r="I800" s="71"/>
      <c r="J800" s="71"/>
      <c r="K800" s="71"/>
      <c r="L800" s="71"/>
      <c r="M800" s="71"/>
      <c r="N800" s="71"/>
      <c r="O800" s="71"/>
      <c r="P800" s="71"/>
      <c r="Q800" s="71"/>
      <c r="R800" s="71"/>
      <c r="S800" s="71"/>
      <c r="T800" s="71"/>
      <c r="U800" s="71"/>
      <c r="V800" s="71"/>
      <c r="W800" s="71"/>
      <c r="X800" s="71"/>
      <c r="Y800" s="71"/>
      <c r="Z800" s="71"/>
      <c r="AA800" s="71"/>
      <c r="AB800" s="71"/>
      <c r="AC800" s="71"/>
      <c r="AD800" s="71"/>
      <c r="AE800" s="71"/>
      <c r="AF800" s="71"/>
      <c r="AG800" s="71"/>
      <c r="AH800" s="71"/>
      <c r="AI800" s="71"/>
    </row>
    <row r="801" spans="1:35" ht="30" customHeight="1" x14ac:dyDescent="0.2">
      <c r="A801" s="71"/>
      <c r="B801" s="71"/>
      <c r="C801" s="71"/>
      <c r="D801" s="71"/>
      <c r="E801" s="83"/>
      <c r="F801" s="84"/>
      <c r="G801" s="84"/>
      <c r="H801" s="71"/>
      <c r="I801" s="71"/>
      <c r="J801" s="71"/>
      <c r="K801" s="71"/>
      <c r="L801" s="71"/>
      <c r="M801" s="71"/>
      <c r="N801" s="71"/>
      <c r="O801" s="71"/>
      <c r="P801" s="71"/>
      <c r="Q801" s="71"/>
      <c r="R801" s="71"/>
      <c r="S801" s="71"/>
      <c r="T801" s="71"/>
      <c r="U801" s="71"/>
      <c r="V801" s="71"/>
      <c r="W801" s="71"/>
      <c r="X801" s="71"/>
      <c r="Y801" s="71"/>
      <c r="Z801" s="71"/>
      <c r="AA801" s="71"/>
      <c r="AB801" s="71"/>
      <c r="AC801" s="71"/>
      <c r="AD801" s="71"/>
      <c r="AE801" s="71"/>
      <c r="AF801" s="71"/>
      <c r="AG801" s="71"/>
      <c r="AH801" s="71"/>
      <c r="AI801" s="71"/>
    </row>
    <row r="802" spans="1:35" ht="30" customHeight="1" x14ac:dyDescent="0.2">
      <c r="A802" s="71"/>
      <c r="B802" s="71"/>
      <c r="C802" s="71"/>
      <c r="D802" s="71"/>
      <c r="E802" s="83"/>
      <c r="F802" s="84"/>
      <c r="G802" s="84"/>
      <c r="H802" s="71"/>
      <c r="I802" s="71"/>
      <c r="J802" s="71"/>
      <c r="K802" s="71"/>
      <c r="L802" s="71"/>
      <c r="M802" s="71"/>
      <c r="N802" s="71"/>
      <c r="O802" s="71"/>
      <c r="P802" s="71"/>
      <c r="Q802" s="71"/>
      <c r="R802" s="71"/>
      <c r="S802" s="71"/>
      <c r="T802" s="71"/>
      <c r="U802" s="71"/>
      <c r="V802" s="71"/>
      <c r="W802" s="71"/>
      <c r="X802" s="71"/>
      <c r="Y802" s="71"/>
      <c r="Z802" s="71"/>
      <c r="AA802" s="71"/>
      <c r="AB802" s="71"/>
      <c r="AC802" s="71"/>
      <c r="AD802" s="71"/>
      <c r="AE802" s="71"/>
      <c r="AF802" s="71"/>
      <c r="AG802" s="71"/>
      <c r="AH802" s="71"/>
      <c r="AI802" s="71"/>
    </row>
    <row r="803" spans="1:35" ht="30" customHeight="1" x14ac:dyDescent="0.2">
      <c r="A803" s="71"/>
      <c r="B803" s="71"/>
      <c r="C803" s="71"/>
      <c r="D803" s="71"/>
      <c r="E803" s="83"/>
      <c r="F803" s="84"/>
      <c r="G803" s="84"/>
      <c r="H803" s="71"/>
      <c r="I803" s="71"/>
      <c r="J803" s="71"/>
      <c r="K803" s="71"/>
      <c r="L803" s="71"/>
      <c r="M803" s="71"/>
      <c r="N803" s="71"/>
      <c r="O803" s="71"/>
      <c r="P803" s="71"/>
      <c r="Q803" s="71"/>
      <c r="R803" s="71"/>
      <c r="S803" s="71"/>
      <c r="T803" s="71"/>
      <c r="U803" s="71"/>
      <c r="V803" s="71"/>
      <c r="W803" s="71"/>
      <c r="X803" s="71"/>
      <c r="Y803" s="71"/>
      <c r="Z803" s="71"/>
      <c r="AA803" s="71"/>
      <c r="AB803" s="71"/>
      <c r="AC803" s="71"/>
      <c r="AD803" s="71"/>
      <c r="AE803" s="71"/>
      <c r="AF803" s="71"/>
      <c r="AG803" s="71"/>
      <c r="AH803" s="71"/>
      <c r="AI803" s="71"/>
    </row>
    <row r="804" spans="1:35" ht="30" customHeight="1" x14ac:dyDescent="0.2">
      <c r="A804" s="71"/>
      <c r="B804" s="71"/>
      <c r="C804" s="71"/>
      <c r="D804" s="71"/>
      <c r="E804" s="83"/>
      <c r="F804" s="84"/>
      <c r="G804" s="84"/>
      <c r="H804" s="71"/>
      <c r="I804" s="71"/>
      <c r="J804" s="71"/>
      <c r="K804" s="71"/>
      <c r="L804" s="71"/>
      <c r="M804" s="71"/>
      <c r="N804" s="71"/>
      <c r="O804" s="71"/>
      <c r="P804" s="71"/>
      <c r="Q804" s="71"/>
      <c r="R804" s="71"/>
      <c r="S804" s="71"/>
      <c r="T804" s="71"/>
      <c r="U804" s="71"/>
      <c r="V804" s="71"/>
      <c r="W804" s="71"/>
      <c r="X804" s="71"/>
      <c r="Y804" s="71"/>
      <c r="Z804" s="71"/>
      <c r="AA804" s="71"/>
      <c r="AB804" s="71"/>
      <c r="AC804" s="71"/>
      <c r="AD804" s="71"/>
      <c r="AE804" s="71"/>
      <c r="AF804" s="71"/>
      <c r="AG804" s="71"/>
      <c r="AH804" s="71"/>
      <c r="AI804" s="71"/>
    </row>
    <row r="805" spans="1:35" ht="30" customHeight="1" x14ac:dyDescent="0.2">
      <c r="A805" s="71"/>
      <c r="B805" s="71"/>
      <c r="C805" s="71"/>
      <c r="D805" s="71"/>
      <c r="E805" s="83"/>
      <c r="F805" s="84"/>
      <c r="G805" s="84"/>
      <c r="H805" s="71"/>
      <c r="I805" s="71"/>
      <c r="J805" s="71"/>
      <c r="K805" s="71"/>
      <c r="L805" s="71"/>
      <c r="M805" s="71"/>
      <c r="N805" s="71"/>
      <c r="O805" s="71"/>
      <c r="P805" s="71"/>
      <c r="Q805" s="71"/>
      <c r="R805" s="71"/>
      <c r="S805" s="71"/>
      <c r="T805" s="71"/>
      <c r="U805" s="71"/>
      <c r="V805" s="71"/>
      <c r="W805" s="71"/>
      <c r="X805" s="71"/>
      <c r="Y805" s="71"/>
      <c r="Z805" s="71"/>
      <c r="AA805" s="71"/>
      <c r="AB805" s="71"/>
      <c r="AC805" s="71"/>
      <c r="AD805" s="71"/>
      <c r="AE805" s="71"/>
      <c r="AF805" s="71"/>
      <c r="AG805" s="71"/>
      <c r="AH805" s="71"/>
      <c r="AI805" s="71"/>
    </row>
    <row r="806" spans="1:35" ht="30" customHeight="1" x14ac:dyDescent="0.2">
      <c r="A806" s="71"/>
      <c r="B806" s="71"/>
      <c r="C806" s="71"/>
      <c r="D806" s="71"/>
      <c r="E806" s="83"/>
      <c r="F806" s="84"/>
      <c r="G806" s="84"/>
      <c r="H806" s="71"/>
      <c r="I806" s="71"/>
      <c r="J806" s="71"/>
      <c r="K806" s="71"/>
      <c r="L806" s="71"/>
      <c r="M806" s="71"/>
      <c r="N806" s="71"/>
      <c r="O806" s="71"/>
      <c r="P806" s="71"/>
      <c r="Q806" s="71"/>
      <c r="R806" s="71"/>
      <c r="S806" s="71"/>
      <c r="T806" s="71"/>
      <c r="U806" s="71"/>
      <c r="V806" s="71"/>
      <c r="W806" s="71"/>
      <c r="X806" s="71"/>
      <c r="Y806" s="71"/>
      <c r="Z806" s="71"/>
      <c r="AA806" s="71"/>
      <c r="AB806" s="71"/>
      <c r="AC806" s="71"/>
      <c r="AD806" s="71"/>
      <c r="AE806" s="71"/>
      <c r="AF806" s="71"/>
      <c r="AG806" s="71"/>
      <c r="AH806" s="71"/>
      <c r="AI806" s="71"/>
    </row>
    <row r="807" spans="1:35" ht="30" customHeight="1" x14ac:dyDescent="0.2">
      <c r="A807" s="71"/>
      <c r="B807" s="71"/>
      <c r="C807" s="71"/>
      <c r="D807" s="71"/>
      <c r="E807" s="83"/>
      <c r="F807" s="84"/>
      <c r="G807" s="84"/>
      <c r="H807" s="71"/>
      <c r="I807" s="71"/>
      <c r="J807" s="71"/>
      <c r="K807" s="71"/>
      <c r="L807" s="71"/>
      <c r="M807" s="71"/>
      <c r="N807" s="71"/>
      <c r="O807" s="71"/>
      <c r="P807" s="71"/>
      <c r="Q807" s="71"/>
      <c r="R807" s="71"/>
      <c r="S807" s="71"/>
      <c r="T807" s="71"/>
      <c r="U807" s="71"/>
      <c r="V807" s="71"/>
      <c r="W807" s="71"/>
      <c r="X807" s="71"/>
      <c r="Y807" s="71"/>
      <c r="Z807" s="71"/>
      <c r="AA807" s="71"/>
      <c r="AB807" s="71"/>
      <c r="AC807" s="71"/>
      <c r="AD807" s="71"/>
      <c r="AE807" s="71"/>
      <c r="AF807" s="71"/>
      <c r="AG807" s="71"/>
      <c r="AH807" s="71"/>
      <c r="AI807" s="71"/>
    </row>
    <row r="808" spans="1:35" ht="30" customHeight="1" x14ac:dyDescent="0.2">
      <c r="A808" s="71"/>
      <c r="B808" s="71"/>
      <c r="C808" s="71"/>
      <c r="D808" s="71"/>
      <c r="E808" s="83"/>
      <c r="F808" s="84"/>
      <c r="G808" s="84"/>
      <c r="H808" s="71"/>
      <c r="I808" s="71"/>
      <c r="J808" s="71"/>
      <c r="K808" s="71"/>
      <c r="L808" s="71"/>
      <c r="M808" s="71"/>
      <c r="N808" s="71"/>
      <c r="O808" s="71"/>
      <c r="P808" s="71"/>
      <c r="Q808" s="71"/>
      <c r="R808" s="71"/>
      <c r="S808" s="71"/>
      <c r="T808" s="71"/>
      <c r="U808" s="71"/>
      <c r="V808" s="71"/>
      <c r="W808" s="71"/>
      <c r="X808" s="71"/>
      <c r="Y808" s="71"/>
      <c r="Z808" s="71"/>
      <c r="AA808" s="71"/>
      <c r="AB808" s="71"/>
      <c r="AC808" s="71"/>
      <c r="AD808" s="71"/>
      <c r="AE808" s="71"/>
      <c r="AF808" s="71"/>
      <c r="AG808" s="71"/>
      <c r="AH808" s="71"/>
      <c r="AI808" s="71"/>
    </row>
    <row r="809" spans="1:35" ht="30" customHeight="1" x14ac:dyDescent="0.2">
      <c r="A809" s="71"/>
      <c r="B809" s="71"/>
      <c r="C809" s="71"/>
      <c r="D809" s="71"/>
      <c r="E809" s="83"/>
      <c r="F809" s="84"/>
      <c r="G809" s="84"/>
      <c r="H809" s="71"/>
      <c r="I809" s="71"/>
      <c r="J809" s="71"/>
      <c r="K809" s="71"/>
      <c r="L809" s="71"/>
      <c r="M809" s="71"/>
      <c r="N809" s="71"/>
      <c r="O809" s="71"/>
      <c r="P809" s="71"/>
      <c r="Q809" s="71"/>
      <c r="R809" s="71"/>
      <c r="S809" s="71"/>
      <c r="T809" s="71"/>
      <c r="U809" s="71"/>
      <c r="V809" s="71"/>
      <c r="W809" s="71"/>
      <c r="X809" s="71"/>
      <c r="Y809" s="71"/>
      <c r="Z809" s="71"/>
      <c r="AA809" s="71"/>
      <c r="AB809" s="71"/>
      <c r="AC809" s="71"/>
      <c r="AD809" s="71"/>
      <c r="AE809" s="71"/>
      <c r="AF809" s="71"/>
      <c r="AG809" s="71"/>
      <c r="AH809" s="71"/>
      <c r="AI809" s="71"/>
    </row>
    <row r="810" spans="1:35" ht="30" customHeight="1" x14ac:dyDescent="0.2">
      <c r="A810" s="71"/>
      <c r="B810" s="71"/>
      <c r="C810" s="71"/>
      <c r="D810" s="71"/>
      <c r="E810" s="83"/>
      <c r="F810" s="84"/>
      <c r="G810" s="84"/>
      <c r="H810" s="71"/>
      <c r="I810" s="71"/>
      <c r="J810" s="71"/>
      <c r="K810" s="71"/>
      <c r="L810" s="71"/>
      <c r="M810" s="71"/>
      <c r="N810" s="71"/>
      <c r="O810" s="71"/>
      <c r="P810" s="71"/>
      <c r="Q810" s="71"/>
      <c r="R810" s="71"/>
      <c r="S810" s="71"/>
      <c r="T810" s="71"/>
      <c r="U810" s="71"/>
      <c r="V810" s="71"/>
      <c r="W810" s="71"/>
      <c r="X810" s="71"/>
      <c r="Y810" s="71"/>
      <c r="Z810" s="71"/>
      <c r="AA810" s="71"/>
      <c r="AB810" s="71"/>
      <c r="AC810" s="71"/>
      <c r="AD810" s="71"/>
      <c r="AE810" s="71"/>
      <c r="AF810" s="71"/>
      <c r="AG810" s="71"/>
      <c r="AH810" s="71"/>
      <c r="AI810" s="71"/>
    </row>
    <row r="811" spans="1:35" ht="30" customHeight="1" x14ac:dyDescent="0.2">
      <c r="A811" s="71"/>
      <c r="B811" s="71"/>
      <c r="C811" s="71"/>
      <c r="D811" s="71"/>
      <c r="E811" s="83"/>
      <c r="F811" s="84"/>
      <c r="G811" s="84"/>
      <c r="H811" s="71"/>
      <c r="I811" s="71"/>
      <c r="J811" s="71"/>
      <c r="K811" s="71"/>
      <c r="L811" s="71"/>
      <c r="M811" s="71"/>
      <c r="N811" s="71"/>
      <c r="O811" s="71"/>
      <c r="P811" s="71"/>
      <c r="Q811" s="71"/>
      <c r="R811" s="71"/>
      <c r="S811" s="71"/>
      <c r="T811" s="71"/>
      <c r="U811" s="71"/>
      <c r="V811" s="71"/>
      <c r="W811" s="71"/>
      <c r="X811" s="71"/>
      <c r="Y811" s="71"/>
      <c r="Z811" s="71"/>
      <c r="AA811" s="71"/>
      <c r="AB811" s="71"/>
      <c r="AC811" s="71"/>
      <c r="AD811" s="71"/>
      <c r="AE811" s="71"/>
      <c r="AF811" s="71"/>
      <c r="AG811" s="71"/>
      <c r="AH811" s="71"/>
      <c r="AI811" s="71"/>
    </row>
    <row r="812" spans="1:35" ht="30" customHeight="1" x14ac:dyDescent="0.2">
      <c r="A812" s="71"/>
      <c r="B812" s="71"/>
      <c r="C812" s="71"/>
      <c r="D812" s="71"/>
      <c r="E812" s="83"/>
      <c r="F812" s="84"/>
      <c r="G812" s="84"/>
      <c r="H812" s="71"/>
      <c r="I812" s="71"/>
      <c r="J812" s="71"/>
      <c r="K812" s="71"/>
      <c r="L812" s="71"/>
      <c r="M812" s="71"/>
      <c r="N812" s="71"/>
      <c r="O812" s="71"/>
      <c r="P812" s="71"/>
      <c r="Q812" s="71"/>
      <c r="R812" s="71"/>
      <c r="S812" s="71"/>
      <c r="T812" s="71"/>
      <c r="U812" s="71"/>
      <c r="V812" s="71"/>
      <c r="W812" s="71"/>
      <c r="X812" s="71"/>
      <c r="Y812" s="71"/>
      <c r="Z812" s="71"/>
      <c r="AA812" s="71"/>
      <c r="AB812" s="71"/>
      <c r="AC812" s="71"/>
      <c r="AD812" s="71"/>
      <c r="AE812" s="71"/>
      <c r="AF812" s="71"/>
      <c r="AG812" s="71"/>
      <c r="AH812" s="71"/>
      <c r="AI812" s="71"/>
    </row>
    <row r="813" spans="1:35" ht="30" customHeight="1" x14ac:dyDescent="0.2">
      <c r="A813" s="71"/>
      <c r="B813" s="71"/>
      <c r="C813" s="71"/>
      <c r="D813" s="71"/>
      <c r="E813" s="83"/>
      <c r="F813" s="84"/>
      <c r="G813" s="84"/>
      <c r="H813" s="71"/>
      <c r="I813" s="71"/>
      <c r="J813" s="71"/>
      <c r="K813" s="71"/>
      <c r="L813" s="71"/>
      <c r="M813" s="71"/>
      <c r="N813" s="71"/>
      <c r="O813" s="71"/>
      <c r="P813" s="71"/>
      <c r="Q813" s="71"/>
      <c r="R813" s="71"/>
      <c r="S813" s="71"/>
      <c r="T813" s="71"/>
      <c r="U813" s="71"/>
      <c r="V813" s="71"/>
      <c r="W813" s="71"/>
      <c r="X813" s="71"/>
      <c r="Y813" s="71"/>
      <c r="Z813" s="71"/>
      <c r="AA813" s="71"/>
      <c r="AB813" s="71"/>
      <c r="AC813" s="71"/>
      <c r="AD813" s="71"/>
      <c r="AE813" s="71"/>
      <c r="AF813" s="71"/>
      <c r="AG813" s="71"/>
      <c r="AH813" s="71"/>
      <c r="AI813" s="71"/>
    </row>
    <row r="814" spans="1:35" ht="30" customHeight="1" x14ac:dyDescent="0.2">
      <c r="A814" s="71"/>
      <c r="B814" s="71"/>
      <c r="C814" s="71"/>
      <c r="D814" s="71"/>
      <c r="E814" s="83"/>
      <c r="F814" s="84"/>
      <c r="G814" s="84"/>
      <c r="H814" s="71"/>
      <c r="I814" s="71"/>
      <c r="J814" s="71"/>
      <c r="K814" s="71"/>
      <c r="L814" s="71"/>
      <c r="M814" s="71"/>
      <c r="N814" s="71"/>
      <c r="O814" s="71"/>
      <c r="P814" s="71"/>
      <c r="Q814" s="71"/>
      <c r="R814" s="71"/>
      <c r="S814" s="71"/>
      <c r="T814" s="71"/>
      <c r="U814" s="71"/>
      <c r="V814" s="71"/>
      <c r="W814" s="71"/>
      <c r="X814" s="71"/>
      <c r="Y814" s="71"/>
      <c r="Z814" s="71"/>
      <c r="AA814" s="71"/>
      <c r="AB814" s="71"/>
      <c r="AC814" s="71"/>
      <c r="AD814" s="71"/>
      <c r="AE814" s="71"/>
      <c r="AF814" s="71"/>
      <c r="AG814" s="71"/>
      <c r="AH814" s="71"/>
      <c r="AI814" s="71"/>
    </row>
    <row r="815" spans="1:35" ht="30" customHeight="1" x14ac:dyDescent="0.2">
      <c r="A815" s="71"/>
      <c r="B815" s="71"/>
      <c r="C815" s="71"/>
      <c r="D815" s="71"/>
      <c r="E815" s="83"/>
      <c r="F815" s="84"/>
      <c r="G815" s="84"/>
      <c r="H815" s="71"/>
      <c r="I815" s="71"/>
      <c r="J815" s="71"/>
      <c r="K815" s="71"/>
      <c r="L815" s="71"/>
      <c r="M815" s="71"/>
      <c r="N815" s="71"/>
      <c r="O815" s="71"/>
      <c r="P815" s="71"/>
      <c r="Q815" s="71"/>
      <c r="R815" s="71"/>
      <c r="S815" s="71"/>
      <c r="T815" s="71"/>
      <c r="U815" s="71"/>
      <c r="V815" s="71"/>
      <c r="W815" s="71"/>
      <c r="X815" s="71"/>
      <c r="Y815" s="71"/>
      <c r="Z815" s="71"/>
      <c r="AA815" s="71"/>
      <c r="AB815" s="71"/>
      <c r="AC815" s="71"/>
      <c r="AD815" s="71"/>
      <c r="AE815" s="71"/>
      <c r="AF815" s="71"/>
      <c r="AG815" s="71"/>
      <c r="AH815" s="71"/>
      <c r="AI815" s="71"/>
    </row>
    <row r="816" spans="1:35" ht="30" customHeight="1" x14ac:dyDescent="0.2">
      <c r="A816" s="71"/>
      <c r="B816" s="71"/>
      <c r="C816" s="71"/>
      <c r="D816" s="71"/>
      <c r="E816" s="83"/>
      <c r="F816" s="84"/>
      <c r="G816" s="84"/>
      <c r="H816" s="71"/>
      <c r="I816" s="71"/>
      <c r="J816" s="71"/>
      <c r="K816" s="71"/>
      <c r="L816" s="71"/>
      <c r="M816" s="71"/>
      <c r="N816" s="71"/>
      <c r="O816" s="71"/>
      <c r="P816" s="71"/>
      <c r="Q816" s="71"/>
      <c r="R816" s="71"/>
      <c r="S816" s="71"/>
      <c r="T816" s="71"/>
      <c r="U816" s="71"/>
      <c r="V816" s="71"/>
      <c r="W816" s="71"/>
      <c r="X816" s="71"/>
      <c r="Y816" s="71"/>
      <c r="Z816" s="71"/>
      <c r="AA816" s="71"/>
      <c r="AB816" s="71"/>
      <c r="AC816" s="71"/>
      <c r="AD816" s="71"/>
      <c r="AE816" s="71"/>
      <c r="AF816" s="71"/>
      <c r="AG816" s="71"/>
      <c r="AH816" s="71"/>
      <c r="AI816" s="71"/>
    </row>
    <row r="817" spans="1:35" ht="30" customHeight="1" x14ac:dyDescent="0.2">
      <c r="A817" s="71"/>
      <c r="B817" s="71"/>
      <c r="C817" s="71"/>
      <c r="D817" s="71"/>
      <c r="E817" s="83"/>
      <c r="F817" s="84"/>
      <c r="G817" s="84"/>
      <c r="H817" s="71"/>
      <c r="I817" s="71"/>
      <c r="J817" s="71"/>
      <c r="K817" s="71"/>
      <c r="L817" s="71"/>
      <c r="M817" s="71"/>
      <c r="N817" s="71"/>
      <c r="O817" s="71"/>
      <c r="P817" s="71"/>
      <c r="Q817" s="71"/>
      <c r="R817" s="71"/>
      <c r="S817" s="71"/>
      <c r="T817" s="71"/>
      <c r="U817" s="71"/>
      <c r="V817" s="71"/>
      <c r="W817" s="71"/>
      <c r="X817" s="71"/>
      <c r="Y817" s="71"/>
      <c r="Z817" s="71"/>
      <c r="AA817" s="71"/>
      <c r="AB817" s="71"/>
      <c r="AC817" s="71"/>
      <c r="AD817" s="71"/>
      <c r="AE817" s="71"/>
      <c r="AF817" s="71"/>
      <c r="AG817" s="71"/>
      <c r="AH817" s="71"/>
      <c r="AI817" s="71"/>
    </row>
    <row r="818" spans="1:35" ht="30" customHeight="1" x14ac:dyDescent="0.2">
      <c r="A818" s="71"/>
      <c r="B818" s="71"/>
      <c r="C818" s="71"/>
      <c r="D818" s="71"/>
      <c r="E818" s="83"/>
      <c r="F818" s="84"/>
      <c r="G818" s="84"/>
      <c r="H818" s="71"/>
      <c r="I818" s="71"/>
      <c r="J818" s="71"/>
      <c r="K818" s="71"/>
      <c r="L818" s="71"/>
      <c r="M818" s="71"/>
      <c r="N818" s="71"/>
      <c r="O818" s="71"/>
      <c r="P818" s="71"/>
      <c r="Q818" s="71"/>
      <c r="R818" s="71"/>
      <c r="S818" s="71"/>
      <c r="T818" s="71"/>
      <c r="U818" s="71"/>
      <c r="V818" s="71"/>
      <c r="W818" s="71"/>
      <c r="X818" s="71"/>
      <c r="Y818" s="71"/>
      <c r="Z818" s="71"/>
      <c r="AA818" s="71"/>
      <c r="AB818" s="71"/>
      <c r="AC818" s="71"/>
      <c r="AD818" s="71"/>
      <c r="AE818" s="71"/>
      <c r="AF818" s="71"/>
      <c r="AG818" s="71"/>
      <c r="AH818" s="71"/>
      <c r="AI818" s="71"/>
    </row>
    <row r="819" spans="1:35" ht="30" customHeight="1" x14ac:dyDescent="0.2">
      <c r="A819" s="71"/>
      <c r="B819" s="71"/>
      <c r="C819" s="71"/>
      <c r="D819" s="71"/>
      <c r="E819" s="83"/>
      <c r="F819" s="84"/>
      <c r="G819" s="84"/>
      <c r="H819" s="71"/>
      <c r="I819" s="71"/>
      <c r="J819" s="71"/>
      <c r="K819" s="71"/>
      <c r="L819" s="71"/>
      <c r="M819" s="71"/>
      <c r="N819" s="71"/>
      <c r="O819" s="71"/>
      <c r="P819" s="71"/>
      <c r="Q819" s="71"/>
      <c r="R819" s="71"/>
      <c r="S819" s="71"/>
      <c r="T819" s="71"/>
      <c r="U819" s="71"/>
      <c r="V819" s="71"/>
      <c r="W819" s="71"/>
      <c r="X819" s="71"/>
      <c r="Y819" s="71"/>
      <c r="Z819" s="71"/>
      <c r="AA819" s="71"/>
      <c r="AB819" s="71"/>
      <c r="AC819" s="71"/>
      <c r="AD819" s="71"/>
      <c r="AE819" s="71"/>
      <c r="AF819" s="71"/>
      <c r="AG819" s="71"/>
      <c r="AH819" s="71"/>
      <c r="AI819" s="71"/>
    </row>
    <row r="820" spans="1:35" ht="30" customHeight="1" x14ac:dyDescent="0.2">
      <c r="A820" s="71"/>
      <c r="B820" s="71"/>
      <c r="C820" s="71"/>
      <c r="D820" s="71"/>
      <c r="E820" s="83"/>
      <c r="F820" s="84"/>
      <c r="G820" s="84"/>
      <c r="H820" s="71"/>
      <c r="I820" s="71"/>
      <c r="J820" s="71"/>
      <c r="K820" s="71"/>
      <c r="L820" s="71"/>
      <c r="M820" s="71"/>
      <c r="N820" s="71"/>
      <c r="O820" s="71"/>
      <c r="P820" s="71"/>
      <c r="Q820" s="71"/>
      <c r="R820" s="71"/>
      <c r="S820" s="71"/>
      <c r="T820" s="71"/>
      <c r="U820" s="71"/>
      <c r="V820" s="71"/>
      <c r="W820" s="71"/>
      <c r="X820" s="71"/>
      <c r="Y820" s="71"/>
      <c r="Z820" s="71"/>
      <c r="AA820" s="71"/>
      <c r="AB820" s="71"/>
      <c r="AC820" s="71"/>
      <c r="AD820" s="71"/>
      <c r="AE820" s="71"/>
      <c r="AF820" s="71"/>
      <c r="AG820" s="71"/>
      <c r="AH820" s="71"/>
      <c r="AI820" s="71"/>
    </row>
    <row r="821" spans="1:35" ht="30" customHeight="1" x14ac:dyDescent="0.2">
      <c r="A821" s="71"/>
      <c r="B821" s="71"/>
      <c r="C821" s="71"/>
      <c r="D821" s="71"/>
      <c r="E821" s="83"/>
      <c r="F821" s="84"/>
      <c r="G821" s="84"/>
      <c r="H821" s="71"/>
      <c r="I821" s="71"/>
      <c r="J821" s="71"/>
      <c r="K821" s="71"/>
      <c r="L821" s="71"/>
      <c r="M821" s="71"/>
      <c r="N821" s="71"/>
      <c r="O821" s="71"/>
      <c r="P821" s="71"/>
      <c r="Q821" s="71"/>
      <c r="R821" s="71"/>
      <c r="S821" s="71"/>
      <c r="T821" s="71"/>
      <c r="U821" s="71"/>
      <c r="V821" s="71"/>
      <c r="W821" s="71"/>
      <c r="X821" s="71"/>
      <c r="Y821" s="71"/>
      <c r="Z821" s="71"/>
      <c r="AA821" s="71"/>
      <c r="AB821" s="71"/>
      <c r="AC821" s="71"/>
      <c r="AD821" s="71"/>
      <c r="AE821" s="71"/>
      <c r="AF821" s="71"/>
      <c r="AG821" s="71"/>
      <c r="AH821" s="71"/>
      <c r="AI821" s="71"/>
    </row>
    <row r="822" spans="1:35" ht="30" customHeight="1" x14ac:dyDescent="0.2">
      <c r="A822" s="71"/>
      <c r="B822" s="71"/>
      <c r="C822" s="71"/>
      <c r="D822" s="71"/>
      <c r="E822" s="83"/>
      <c r="F822" s="84"/>
      <c r="G822" s="84"/>
      <c r="H822" s="71"/>
      <c r="I822" s="71"/>
      <c r="J822" s="71"/>
      <c r="K822" s="71"/>
      <c r="L822" s="71"/>
      <c r="M822" s="71"/>
      <c r="N822" s="71"/>
      <c r="O822" s="71"/>
      <c r="P822" s="71"/>
      <c r="Q822" s="71"/>
      <c r="R822" s="71"/>
      <c r="S822" s="71"/>
      <c r="T822" s="71"/>
      <c r="U822" s="71"/>
      <c r="V822" s="71"/>
      <c r="W822" s="71"/>
      <c r="X822" s="71"/>
      <c r="Y822" s="71"/>
      <c r="Z822" s="71"/>
      <c r="AA822" s="71"/>
      <c r="AB822" s="71"/>
      <c r="AC822" s="71"/>
      <c r="AD822" s="71"/>
      <c r="AE822" s="71"/>
      <c r="AF822" s="71"/>
      <c r="AG822" s="71"/>
      <c r="AH822" s="71"/>
      <c r="AI822" s="71"/>
    </row>
    <row r="823" spans="1:35" ht="30" customHeight="1" x14ac:dyDescent="0.2">
      <c r="A823" s="71"/>
      <c r="B823" s="71"/>
      <c r="C823" s="71"/>
      <c r="D823" s="71"/>
      <c r="E823" s="83"/>
      <c r="F823" s="84"/>
      <c r="G823" s="84"/>
      <c r="H823" s="71"/>
      <c r="I823" s="71"/>
      <c r="J823" s="71"/>
      <c r="K823" s="71"/>
      <c r="L823" s="71"/>
      <c r="M823" s="71"/>
      <c r="N823" s="71"/>
      <c r="O823" s="71"/>
      <c r="P823" s="71"/>
      <c r="Q823" s="71"/>
      <c r="R823" s="71"/>
      <c r="S823" s="71"/>
      <c r="T823" s="71"/>
      <c r="U823" s="71"/>
      <c r="V823" s="71"/>
      <c r="W823" s="71"/>
      <c r="X823" s="71"/>
      <c r="Y823" s="71"/>
      <c r="Z823" s="71"/>
      <c r="AA823" s="71"/>
      <c r="AB823" s="71"/>
      <c r="AC823" s="71"/>
      <c r="AD823" s="71"/>
      <c r="AE823" s="71"/>
      <c r="AF823" s="71"/>
      <c r="AG823" s="71"/>
      <c r="AH823" s="71"/>
      <c r="AI823" s="71"/>
    </row>
    <row r="824" spans="1:35" ht="30" customHeight="1" x14ac:dyDescent="0.2">
      <c r="A824" s="71"/>
      <c r="B824" s="71"/>
      <c r="C824" s="71"/>
      <c r="D824" s="71"/>
      <c r="E824" s="83"/>
      <c r="F824" s="84"/>
      <c r="G824" s="84"/>
      <c r="H824" s="71"/>
      <c r="I824" s="71"/>
      <c r="J824" s="71"/>
      <c r="K824" s="71"/>
      <c r="L824" s="71"/>
      <c r="M824" s="71"/>
      <c r="N824" s="71"/>
      <c r="O824" s="71"/>
      <c r="P824" s="71"/>
      <c r="Q824" s="71"/>
      <c r="R824" s="71"/>
      <c r="S824" s="71"/>
      <c r="T824" s="71"/>
      <c r="U824" s="71"/>
      <c r="V824" s="71"/>
      <c r="W824" s="71"/>
      <c r="X824" s="71"/>
      <c r="Y824" s="71"/>
      <c r="Z824" s="71"/>
      <c r="AA824" s="71"/>
      <c r="AB824" s="71"/>
      <c r="AC824" s="71"/>
      <c r="AD824" s="71"/>
      <c r="AE824" s="71"/>
      <c r="AF824" s="71"/>
      <c r="AG824" s="71"/>
      <c r="AH824" s="71"/>
      <c r="AI824" s="71"/>
    </row>
    <row r="825" spans="1:35" ht="30" customHeight="1" x14ac:dyDescent="0.2">
      <c r="A825" s="71"/>
      <c r="B825" s="71"/>
      <c r="C825" s="71"/>
      <c r="D825" s="71"/>
      <c r="E825" s="83"/>
      <c r="F825" s="84"/>
      <c r="G825" s="84"/>
      <c r="H825" s="71"/>
      <c r="I825" s="71"/>
      <c r="J825" s="71"/>
      <c r="K825" s="71"/>
      <c r="L825" s="71"/>
      <c r="M825" s="71"/>
      <c r="N825" s="71"/>
      <c r="O825" s="71"/>
      <c r="P825" s="71"/>
      <c r="Q825" s="71"/>
      <c r="R825" s="71"/>
      <c r="S825" s="71"/>
      <c r="T825" s="71"/>
      <c r="U825" s="71"/>
      <c r="V825" s="71"/>
      <c r="W825" s="71"/>
      <c r="X825" s="71"/>
      <c r="Y825" s="71"/>
      <c r="Z825" s="71"/>
      <c r="AA825" s="71"/>
      <c r="AB825" s="71"/>
      <c r="AC825" s="71"/>
      <c r="AD825" s="71"/>
      <c r="AE825" s="71"/>
      <c r="AF825" s="71"/>
      <c r="AG825" s="71"/>
      <c r="AH825" s="71"/>
      <c r="AI825" s="71"/>
    </row>
    <row r="826" spans="1:35" ht="30" customHeight="1" x14ac:dyDescent="0.2">
      <c r="A826" s="71"/>
      <c r="B826" s="71"/>
      <c r="C826" s="71"/>
      <c r="D826" s="71"/>
      <c r="E826" s="83"/>
      <c r="F826" s="84"/>
      <c r="G826" s="84"/>
      <c r="H826" s="71"/>
      <c r="I826" s="71"/>
      <c r="J826" s="71"/>
      <c r="K826" s="71"/>
      <c r="L826" s="71"/>
      <c r="M826" s="71"/>
      <c r="N826" s="71"/>
      <c r="O826" s="71"/>
      <c r="P826" s="71"/>
      <c r="Q826" s="71"/>
      <c r="R826" s="71"/>
      <c r="S826" s="71"/>
      <c r="T826" s="71"/>
      <c r="U826" s="71"/>
      <c r="V826" s="71"/>
      <c r="W826" s="71"/>
      <c r="X826" s="71"/>
      <c r="Y826" s="71"/>
      <c r="Z826" s="71"/>
      <c r="AA826" s="71"/>
      <c r="AB826" s="71"/>
      <c r="AC826" s="71"/>
      <c r="AD826" s="71"/>
      <c r="AE826" s="71"/>
      <c r="AF826" s="71"/>
      <c r="AG826" s="71"/>
      <c r="AH826" s="71"/>
      <c r="AI826" s="71"/>
    </row>
    <row r="827" spans="1:35" ht="30" customHeight="1" x14ac:dyDescent="0.2">
      <c r="A827" s="71"/>
      <c r="B827" s="71"/>
      <c r="C827" s="71"/>
      <c r="D827" s="71"/>
      <c r="E827" s="83"/>
      <c r="F827" s="84"/>
      <c r="G827" s="84"/>
      <c r="H827" s="71"/>
      <c r="I827" s="71"/>
      <c r="J827" s="71"/>
      <c r="K827" s="71"/>
      <c r="L827" s="71"/>
      <c r="M827" s="71"/>
      <c r="N827" s="71"/>
      <c r="O827" s="71"/>
      <c r="P827" s="71"/>
      <c r="Q827" s="71"/>
      <c r="R827" s="71"/>
      <c r="S827" s="71"/>
      <c r="T827" s="71"/>
      <c r="U827" s="71"/>
      <c r="V827" s="71"/>
      <c r="W827" s="71"/>
      <c r="X827" s="71"/>
      <c r="Y827" s="71"/>
      <c r="Z827" s="71"/>
      <c r="AA827" s="71"/>
      <c r="AB827" s="71"/>
      <c r="AC827" s="71"/>
      <c r="AD827" s="71"/>
      <c r="AE827" s="71"/>
      <c r="AF827" s="71"/>
      <c r="AG827" s="71"/>
      <c r="AH827" s="71"/>
      <c r="AI827" s="71"/>
    </row>
    <row r="828" spans="1:35" ht="30" customHeight="1" x14ac:dyDescent="0.2">
      <c r="A828" s="71"/>
      <c r="B828" s="71"/>
      <c r="C828" s="71"/>
      <c r="D828" s="71"/>
      <c r="E828" s="83"/>
      <c r="F828" s="84"/>
      <c r="G828" s="84"/>
      <c r="H828" s="71"/>
      <c r="I828" s="71"/>
      <c r="J828" s="71"/>
      <c r="K828" s="71"/>
      <c r="L828" s="71"/>
      <c r="M828" s="71"/>
      <c r="N828" s="71"/>
      <c r="O828" s="71"/>
      <c r="P828" s="71"/>
      <c r="Q828" s="71"/>
      <c r="R828" s="71"/>
      <c r="S828" s="71"/>
      <c r="T828" s="71"/>
      <c r="U828" s="71"/>
      <c r="V828" s="71"/>
      <c r="W828" s="71"/>
      <c r="X828" s="71"/>
      <c r="Y828" s="71"/>
      <c r="Z828" s="71"/>
      <c r="AA828" s="71"/>
      <c r="AB828" s="71"/>
      <c r="AC828" s="71"/>
      <c r="AD828" s="71"/>
      <c r="AE828" s="71"/>
      <c r="AF828" s="71"/>
      <c r="AG828" s="71"/>
      <c r="AH828" s="71"/>
      <c r="AI828" s="71"/>
    </row>
    <row r="829" spans="1:35" ht="30" customHeight="1" x14ac:dyDescent="0.2">
      <c r="A829" s="71"/>
      <c r="B829" s="71"/>
      <c r="C829" s="71"/>
      <c r="D829" s="71"/>
      <c r="E829" s="83"/>
      <c r="F829" s="84"/>
      <c r="G829" s="84"/>
      <c r="H829" s="71"/>
      <c r="I829" s="71"/>
      <c r="J829" s="71"/>
      <c r="K829" s="71"/>
      <c r="L829" s="71"/>
      <c r="M829" s="71"/>
      <c r="N829" s="71"/>
      <c r="O829" s="71"/>
      <c r="P829" s="71"/>
      <c r="Q829" s="71"/>
      <c r="R829" s="71"/>
      <c r="S829" s="71"/>
      <c r="T829" s="71"/>
      <c r="U829" s="71"/>
      <c r="V829" s="71"/>
      <c r="W829" s="71"/>
      <c r="X829" s="71"/>
      <c r="Y829" s="71"/>
      <c r="Z829" s="71"/>
      <c r="AA829" s="71"/>
      <c r="AB829" s="71"/>
      <c r="AC829" s="71"/>
      <c r="AD829" s="71"/>
      <c r="AE829" s="71"/>
      <c r="AF829" s="71"/>
      <c r="AG829" s="71"/>
      <c r="AH829" s="71"/>
      <c r="AI829" s="71"/>
    </row>
    <row r="830" spans="1:35" ht="30" customHeight="1" x14ac:dyDescent="0.2">
      <c r="A830" s="71"/>
      <c r="B830" s="71"/>
      <c r="C830" s="71"/>
      <c r="D830" s="71"/>
      <c r="E830" s="83"/>
      <c r="F830" s="84"/>
      <c r="G830" s="84"/>
      <c r="H830" s="71"/>
      <c r="I830" s="71"/>
      <c r="J830" s="71"/>
      <c r="K830" s="71"/>
      <c r="L830" s="71"/>
      <c r="M830" s="71"/>
      <c r="N830" s="71"/>
      <c r="O830" s="71"/>
      <c r="P830" s="71"/>
      <c r="Q830" s="71"/>
      <c r="R830" s="71"/>
      <c r="S830" s="71"/>
      <c r="T830" s="71"/>
      <c r="U830" s="71"/>
      <c r="V830" s="71"/>
      <c r="W830" s="71"/>
      <c r="X830" s="71"/>
      <c r="Y830" s="71"/>
      <c r="Z830" s="71"/>
      <c r="AA830" s="71"/>
      <c r="AB830" s="71"/>
      <c r="AC830" s="71"/>
      <c r="AD830" s="71"/>
      <c r="AE830" s="71"/>
      <c r="AF830" s="71"/>
      <c r="AG830" s="71"/>
      <c r="AH830" s="71"/>
      <c r="AI830" s="71"/>
    </row>
    <row r="831" spans="1:35" ht="30" customHeight="1" x14ac:dyDescent="0.2">
      <c r="A831" s="71"/>
      <c r="B831" s="71"/>
      <c r="C831" s="71"/>
      <c r="D831" s="71"/>
      <c r="E831" s="83"/>
      <c r="F831" s="84"/>
      <c r="G831" s="84"/>
      <c r="H831" s="71"/>
      <c r="I831" s="71"/>
      <c r="J831" s="71"/>
      <c r="K831" s="71"/>
      <c r="L831" s="71"/>
      <c r="M831" s="71"/>
      <c r="N831" s="71"/>
      <c r="O831" s="71"/>
      <c r="P831" s="71"/>
      <c r="Q831" s="71"/>
      <c r="R831" s="71"/>
      <c r="S831" s="71"/>
      <c r="T831" s="71"/>
      <c r="U831" s="71"/>
      <c r="V831" s="71"/>
      <c r="W831" s="71"/>
      <c r="X831" s="71"/>
      <c r="Y831" s="71"/>
      <c r="Z831" s="71"/>
      <c r="AA831" s="71"/>
      <c r="AB831" s="71"/>
      <c r="AC831" s="71"/>
      <c r="AD831" s="71"/>
      <c r="AE831" s="71"/>
      <c r="AF831" s="71"/>
      <c r="AG831" s="71"/>
      <c r="AH831" s="71"/>
      <c r="AI831" s="71"/>
    </row>
    <row r="832" spans="1:35" ht="30" customHeight="1" x14ac:dyDescent="0.2">
      <c r="A832" s="71"/>
      <c r="B832" s="71"/>
      <c r="C832" s="71"/>
      <c r="D832" s="71"/>
      <c r="E832" s="83"/>
      <c r="F832" s="84"/>
      <c r="G832" s="84"/>
      <c r="H832" s="71"/>
      <c r="I832" s="71"/>
      <c r="J832" s="71"/>
      <c r="K832" s="71"/>
      <c r="L832" s="71"/>
      <c r="M832" s="71"/>
      <c r="N832" s="71"/>
      <c r="O832" s="71"/>
      <c r="P832" s="71"/>
      <c r="Q832" s="71"/>
      <c r="R832" s="71"/>
      <c r="S832" s="71"/>
      <c r="T832" s="71"/>
      <c r="U832" s="71"/>
      <c r="V832" s="71"/>
      <c r="W832" s="71"/>
      <c r="X832" s="71"/>
      <c r="Y832" s="71"/>
      <c r="Z832" s="71"/>
      <c r="AA832" s="71"/>
      <c r="AB832" s="71"/>
      <c r="AC832" s="71"/>
      <c r="AD832" s="71"/>
      <c r="AE832" s="71"/>
      <c r="AF832" s="71"/>
      <c r="AG832" s="71"/>
      <c r="AH832" s="71"/>
      <c r="AI832" s="71"/>
    </row>
    <row r="833" spans="1:35" ht="30" customHeight="1" x14ac:dyDescent="0.2">
      <c r="A833" s="71"/>
      <c r="B833" s="71"/>
      <c r="C833" s="71"/>
      <c r="D833" s="71"/>
      <c r="E833" s="83"/>
      <c r="F833" s="84"/>
      <c r="G833" s="84"/>
      <c r="H833" s="71"/>
      <c r="I833" s="71"/>
      <c r="J833" s="71"/>
      <c r="K833" s="71"/>
      <c r="L833" s="71"/>
      <c r="M833" s="71"/>
      <c r="N833" s="71"/>
      <c r="O833" s="71"/>
      <c r="P833" s="71"/>
      <c r="Q833" s="71"/>
      <c r="R833" s="71"/>
      <c r="S833" s="71"/>
      <c r="T833" s="71"/>
      <c r="U833" s="71"/>
      <c r="V833" s="71"/>
      <c r="W833" s="71"/>
      <c r="X833" s="71"/>
      <c r="Y833" s="71"/>
      <c r="Z833" s="71"/>
      <c r="AA833" s="71"/>
      <c r="AB833" s="71"/>
      <c r="AC833" s="71"/>
      <c r="AD833" s="71"/>
      <c r="AE833" s="71"/>
      <c r="AF833" s="71"/>
      <c r="AG833" s="71"/>
      <c r="AH833" s="71"/>
      <c r="AI833" s="71"/>
    </row>
    <row r="834" spans="1:35" ht="30" customHeight="1" x14ac:dyDescent="0.2">
      <c r="A834" s="71"/>
      <c r="B834" s="71"/>
      <c r="C834" s="71"/>
      <c r="D834" s="71"/>
      <c r="E834" s="83"/>
      <c r="F834" s="84"/>
      <c r="G834" s="84"/>
      <c r="H834" s="71"/>
      <c r="I834" s="71"/>
      <c r="J834" s="71"/>
      <c r="K834" s="71"/>
      <c r="L834" s="71"/>
      <c r="M834" s="71"/>
      <c r="N834" s="71"/>
      <c r="O834" s="71"/>
      <c r="P834" s="71"/>
      <c r="Q834" s="71"/>
      <c r="R834" s="71"/>
      <c r="S834" s="71"/>
      <c r="T834" s="71"/>
      <c r="U834" s="71"/>
      <c r="V834" s="71"/>
      <c r="W834" s="71"/>
      <c r="X834" s="71"/>
      <c r="Y834" s="71"/>
      <c r="Z834" s="71"/>
      <c r="AA834" s="71"/>
      <c r="AB834" s="71"/>
      <c r="AC834" s="71"/>
      <c r="AD834" s="71"/>
      <c r="AE834" s="71"/>
      <c r="AF834" s="71"/>
      <c r="AG834" s="71"/>
      <c r="AH834" s="71"/>
      <c r="AI834" s="71"/>
    </row>
    <row r="835" spans="1:35" ht="30" customHeight="1" x14ac:dyDescent="0.2">
      <c r="A835" s="71"/>
      <c r="B835" s="71"/>
      <c r="C835" s="71"/>
      <c r="D835" s="71"/>
      <c r="E835" s="83"/>
      <c r="F835" s="84"/>
      <c r="G835" s="84"/>
      <c r="H835" s="71"/>
      <c r="I835" s="71"/>
      <c r="J835" s="71"/>
      <c r="K835" s="71"/>
      <c r="L835" s="71"/>
      <c r="M835" s="71"/>
      <c r="N835" s="71"/>
      <c r="O835" s="71"/>
      <c r="P835" s="71"/>
      <c r="Q835" s="71"/>
      <c r="R835" s="71"/>
      <c r="S835" s="71"/>
      <c r="T835" s="71"/>
      <c r="U835" s="71"/>
      <c r="V835" s="71"/>
      <c r="W835" s="71"/>
      <c r="X835" s="71"/>
      <c r="Y835" s="71"/>
      <c r="Z835" s="71"/>
      <c r="AA835" s="71"/>
      <c r="AB835" s="71"/>
      <c r="AC835" s="71"/>
      <c r="AD835" s="71"/>
      <c r="AE835" s="71"/>
      <c r="AF835" s="71"/>
      <c r="AG835" s="71"/>
      <c r="AH835" s="71"/>
      <c r="AI835" s="71"/>
    </row>
    <row r="836" spans="1:35" ht="30" customHeight="1" x14ac:dyDescent="0.2">
      <c r="A836" s="71"/>
      <c r="B836" s="71"/>
      <c r="C836" s="71"/>
      <c r="D836" s="71"/>
      <c r="E836" s="83"/>
      <c r="F836" s="84"/>
      <c r="G836" s="84"/>
      <c r="H836" s="71"/>
      <c r="I836" s="71"/>
      <c r="J836" s="71"/>
      <c r="K836" s="71"/>
      <c r="L836" s="71"/>
      <c r="M836" s="71"/>
      <c r="N836" s="71"/>
      <c r="O836" s="71"/>
      <c r="P836" s="71"/>
      <c r="Q836" s="71"/>
      <c r="R836" s="71"/>
      <c r="S836" s="71"/>
      <c r="T836" s="71"/>
      <c r="U836" s="71"/>
      <c r="V836" s="71"/>
      <c r="W836" s="71"/>
      <c r="X836" s="71"/>
      <c r="Y836" s="71"/>
      <c r="Z836" s="71"/>
      <c r="AA836" s="71"/>
      <c r="AB836" s="71"/>
      <c r="AC836" s="71"/>
      <c r="AD836" s="71"/>
      <c r="AE836" s="71"/>
      <c r="AF836" s="71"/>
      <c r="AG836" s="71"/>
      <c r="AH836" s="71"/>
      <c r="AI836" s="71"/>
    </row>
    <row r="837" spans="1:35" ht="30" customHeight="1" x14ac:dyDescent="0.2">
      <c r="A837" s="71"/>
      <c r="B837" s="71"/>
      <c r="C837" s="71"/>
      <c r="D837" s="71"/>
      <c r="E837" s="83"/>
      <c r="F837" s="84"/>
      <c r="G837" s="84"/>
      <c r="H837" s="71"/>
      <c r="I837" s="71"/>
      <c r="J837" s="71"/>
      <c r="K837" s="71"/>
      <c r="L837" s="71"/>
      <c r="M837" s="71"/>
      <c r="N837" s="71"/>
      <c r="O837" s="71"/>
      <c r="P837" s="71"/>
      <c r="Q837" s="71"/>
      <c r="R837" s="71"/>
      <c r="S837" s="71"/>
      <c r="T837" s="71"/>
      <c r="U837" s="71"/>
      <c r="V837" s="71"/>
      <c r="W837" s="71"/>
      <c r="X837" s="71"/>
      <c r="Y837" s="71"/>
      <c r="Z837" s="71"/>
      <c r="AA837" s="71"/>
      <c r="AB837" s="71"/>
      <c r="AC837" s="71"/>
      <c r="AD837" s="71"/>
      <c r="AE837" s="71"/>
      <c r="AF837" s="71"/>
      <c r="AG837" s="71"/>
      <c r="AH837" s="71"/>
      <c r="AI837" s="71"/>
    </row>
    <row r="838" spans="1:35" ht="30" customHeight="1" x14ac:dyDescent="0.2">
      <c r="A838" s="71"/>
      <c r="B838" s="71"/>
      <c r="C838" s="71"/>
      <c r="D838" s="71"/>
      <c r="E838" s="83"/>
      <c r="F838" s="84"/>
      <c r="G838" s="84"/>
      <c r="H838" s="71"/>
      <c r="I838" s="71"/>
      <c r="J838" s="71"/>
      <c r="K838" s="71"/>
      <c r="L838" s="71"/>
      <c r="M838" s="71"/>
      <c r="N838" s="71"/>
      <c r="O838" s="71"/>
      <c r="P838" s="71"/>
      <c r="Q838" s="71"/>
      <c r="R838" s="71"/>
      <c r="S838" s="71"/>
      <c r="T838" s="71"/>
      <c r="U838" s="71"/>
      <c r="V838" s="71"/>
      <c r="W838" s="71"/>
      <c r="X838" s="71"/>
      <c r="Y838" s="71"/>
      <c r="Z838" s="71"/>
      <c r="AA838" s="71"/>
      <c r="AB838" s="71"/>
      <c r="AC838" s="71"/>
      <c r="AD838" s="71"/>
      <c r="AE838" s="71"/>
      <c r="AF838" s="71"/>
      <c r="AG838" s="71"/>
      <c r="AH838" s="71"/>
      <c r="AI838" s="71"/>
    </row>
    <row r="839" spans="1:35" ht="30" customHeight="1" x14ac:dyDescent="0.2">
      <c r="A839" s="71"/>
      <c r="B839" s="71"/>
      <c r="C839" s="71"/>
      <c r="D839" s="71"/>
      <c r="E839" s="83"/>
      <c r="F839" s="84"/>
      <c r="G839" s="84"/>
      <c r="H839" s="71"/>
      <c r="I839" s="71"/>
      <c r="J839" s="71"/>
      <c r="K839" s="71"/>
      <c r="L839" s="71"/>
      <c r="M839" s="71"/>
      <c r="N839" s="71"/>
      <c r="O839" s="71"/>
      <c r="P839" s="71"/>
      <c r="Q839" s="71"/>
      <c r="R839" s="71"/>
      <c r="S839" s="71"/>
      <c r="T839" s="71"/>
      <c r="U839" s="71"/>
      <c r="V839" s="71"/>
      <c r="W839" s="71"/>
      <c r="X839" s="71"/>
      <c r="Y839" s="71"/>
      <c r="Z839" s="71"/>
      <c r="AA839" s="71"/>
      <c r="AB839" s="71"/>
      <c r="AC839" s="71"/>
      <c r="AD839" s="71"/>
      <c r="AE839" s="71"/>
      <c r="AF839" s="71"/>
      <c r="AG839" s="71"/>
      <c r="AH839" s="71"/>
      <c r="AI839" s="71"/>
    </row>
    <row r="840" spans="1:35" ht="30" customHeight="1" x14ac:dyDescent="0.2">
      <c r="A840" s="71"/>
      <c r="B840" s="71"/>
      <c r="C840" s="71"/>
      <c r="D840" s="71"/>
      <c r="E840" s="83"/>
      <c r="F840" s="84"/>
      <c r="G840" s="84"/>
      <c r="H840" s="71"/>
      <c r="I840" s="71"/>
      <c r="J840" s="71"/>
      <c r="K840" s="71"/>
      <c r="L840" s="71"/>
      <c r="M840" s="71"/>
      <c r="N840" s="71"/>
      <c r="O840" s="71"/>
      <c r="P840" s="71"/>
      <c r="Q840" s="71"/>
      <c r="R840" s="71"/>
      <c r="S840" s="71"/>
      <c r="T840" s="71"/>
      <c r="U840" s="71"/>
      <c r="V840" s="71"/>
      <c r="W840" s="71"/>
      <c r="X840" s="71"/>
      <c r="Y840" s="71"/>
      <c r="Z840" s="71"/>
      <c r="AA840" s="71"/>
      <c r="AB840" s="71"/>
      <c r="AC840" s="71"/>
      <c r="AD840" s="71"/>
      <c r="AE840" s="71"/>
      <c r="AF840" s="71"/>
      <c r="AG840" s="71"/>
      <c r="AH840" s="71"/>
      <c r="AI840" s="71"/>
    </row>
    <row r="841" spans="1:35" ht="30" customHeight="1" x14ac:dyDescent="0.2">
      <c r="A841" s="71"/>
      <c r="B841" s="71"/>
      <c r="C841" s="71"/>
      <c r="D841" s="71"/>
      <c r="E841" s="83"/>
      <c r="F841" s="84"/>
      <c r="G841" s="84"/>
      <c r="H841" s="71"/>
      <c r="I841" s="71"/>
      <c r="J841" s="71"/>
      <c r="K841" s="71"/>
      <c r="L841" s="71"/>
      <c r="M841" s="71"/>
      <c r="N841" s="71"/>
      <c r="O841" s="71"/>
      <c r="P841" s="71"/>
      <c r="Q841" s="71"/>
      <c r="R841" s="71"/>
      <c r="S841" s="71"/>
      <c r="T841" s="71"/>
      <c r="U841" s="71"/>
      <c r="V841" s="71"/>
      <c r="W841" s="71"/>
      <c r="X841" s="71"/>
      <c r="Y841" s="71"/>
      <c r="Z841" s="71"/>
      <c r="AA841" s="71"/>
      <c r="AB841" s="71"/>
      <c r="AC841" s="71"/>
      <c r="AD841" s="71"/>
      <c r="AE841" s="71"/>
      <c r="AF841" s="71"/>
      <c r="AG841" s="71"/>
      <c r="AH841" s="71"/>
      <c r="AI841" s="71"/>
    </row>
    <row r="842" spans="1:35" ht="30" customHeight="1" x14ac:dyDescent="0.2">
      <c r="A842" s="71"/>
      <c r="B842" s="71"/>
      <c r="C842" s="71"/>
      <c r="D842" s="71"/>
      <c r="E842" s="83"/>
      <c r="F842" s="84"/>
      <c r="G842" s="84"/>
      <c r="H842" s="71"/>
      <c r="I842" s="71"/>
      <c r="J842" s="71"/>
      <c r="K842" s="71"/>
      <c r="L842" s="71"/>
      <c r="M842" s="71"/>
      <c r="N842" s="71"/>
      <c r="O842" s="71"/>
      <c r="P842" s="71"/>
      <c r="Q842" s="71"/>
      <c r="R842" s="71"/>
      <c r="S842" s="71"/>
      <c r="T842" s="71"/>
      <c r="U842" s="71"/>
      <c r="V842" s="71"/>
      <c r="W842" s="71"/>
      <c r="X842" s="71"/>
      <c r="Y842" s="71"/>
      <c r="Z842" s="71"/>
      <c r="AA842" s="71"/>
      <c r="AB842" s="71"/>
      <c r="AC842" s="71"/>
      <c r="AD842" s="71"/>
      <c r="AE842" s="71"/>
      <c r="AF842" s="71"/>
      <c r="AG842" s="71"/>
      <c r="AH842" s="71"/>
      <c r="AI842" s="71"/>
    </row>
    <row r="843" spans="1:35" ht="30" customHeight="1" x14ac:dyDescent="0.2">
      <c r="A843" s="71"/>
      <c r="B843" s="71"/>
      <c r="C843" s="71"/>
      <c r="D843" s="71"/>
      <c r="E843" s="83"/>
      <c r="F843" s="84"/>
      <c r="G843" s="84"/>
      <c r="H843" s="71"/>
      <c r="I843" s="71"/>
      <c r="J843" s="71"/>
      <c r="K843" s="71"/>
      <c r="L843" s="71"/>
      <c r="M843" s="71"/>
      <c r="N843" s="71"/>
      <c r="O843" s="71"/>
      <c r="P843" s="71"/>
      <c r="Q843" s="71"/>
      <c r="R843" s="71"/>
      <c r="S843" s="71"/>
      <c r="T843" s="71"/>
      <c r="U843" s="71"/>
      <c r="V843" s="71"/>
      <c r="W843" s="71"/>
      <c r="X843" s="71"/>
      <c r="Y843" s="71"/>
      <c r="Z843" s="71"/>
      <c r="AA843" s="71"/>
      <c r="AB843" s="71"/>
      <c r="AC843" s="71"/>
      <c r="AD843" s="71"/>
      <c r="AE843" s="71"/>
      <c r="AF843" s="71"/>
      <c r="AG843" s="71"/>
      <c r="AH843" s="71"/>
      <c r="AI843" s="71"/>
    </row>
    <row r="844" spans="1:35" ht="30" customHeight="1" x14ac:dyDescent="0.2">
      <c r="A844" s="71"/>
      <c r="B844" s="71"/>
      <c r="C844" s="71"/>
      <c r="D844" s="71"/>
      <c r="E844" s="83"/>
      <c r="F844" s="84"/>
      <c r="G844" s="84"/>
      <c r="H844" s="71"/>
      <c r="I844" s="71"/>
      <c r="J844" s="71"/>
      <c r="K844" s="71"/>
      <c r="L844" s="71"/>
      <c r="M844" s="71"/>
      <c r="N844" s="71"/>
      <c r="O844" s="71"/>
      <c r="P844" s="71"/>
      <c r="Q844" s="71"/>
      <c r="R844" s="71"/>
      <c r="S844" s="71"/>
      <c r="T844" s="71"/>
      <c r="U844" s="71"/>
      <c r="V844" s="71"/>
      <c r="W844" s="71"/>
      <c r="X844" s="71"/>
      <c r="Y844" s="71"/>
      <c r="Z844" s="71"/>
      <c r="AA844" s="71"/>
      <c r="AB844" s="71"/>
      <c r="AC844" s="71"/>
      <c r="AD844" s="71"/>
      <c r="AE844" s="71"/>
      <c r="AF844" s="71"/>
      <c r="AG844" s="71"/>
      <c r="AH844" s="71"/>
      <c r="AI844" s="71"/>
    </row>
    <row r="845" spans="1:35" ht="30" customHeight="1" x14ac:dyDescent="0.2">
      <c r="A845" s="71"/>
      <c r="B845" s="71"/>
      <c r="C845" s="71"/>
      <c r="D845" s="71"/>
      <c r="E845" s="83"/>
      <c r="F845" s="84"/>
      <c r="G845" s="84"/>
      <c r="H845" s="71"/>
      <c r="I845" s="71"/>
      <c r="J845" s="71"/>
      <c r="K845" s="71"/>
      <c r="L845" s="71"/>
      <c r="M845" s="71"/>
      <c r="N845" s="71"/>
      <c r="O845" s="71"/>
      <c r="P845" s="71"/>
      <c r="Q845" s="71"/>
      <c r="R845" s="71"/>
      <c r="S845" s="71"/>
      <c r="T845" s="71"/>
      <c r="U845" s="71"/>
      <c r="V845" s="71"/>
      <c r="W845" s="71"/>
      <c r="X845" s="71"/>
      <c r="Y845" s="71"/>
      <c r="Z845" s="71"/>
      <c r="AA845" s="71"/>
      <c r="AB845" s="71"/>
      <c r="AC845" s="71"/>
      <c r="AD845" s="71"/>
      <c r="AE845" s="71"/>
      <c r="AF845" s="71"/>
      <c r="AG845" s="71"/>
      <c r="AH845" s="71"/>
      <c r="AI845" s="71"/>
    </row>
    <row r="846" spans="1:35" ht="30" customHeight="1" x14ac:dyDescent="0.2">
      <c r="A846" s="71"/>
      <c r="B846" s="71"/>
      <c r="C846" s="71"/>
      <c r="D846" s="71"/>
      <c r="E846" s="83"/>
      <c r="F846" s="84"/>
      <c r="G846" s="84"/>
      <c r="H846" s="71"/>
      <c r="I846" s="71"/>
      <c r="J846" s="71"/>
      <c r="K846" s="71"/>
      <c r="L846" s="71"/>
      <c r="M846" s="71"/>
      <c r="N846" s="71"/>
      <c r="O846" s="71"/>
      <c r="P846" s="71"/>
      <c r="Q846" s="71"/>
      <c r="R846" s="71"/>
      <c r="S846" s="71"/>
      <c r="T846" s="71"/>
      <c r="U846" s="71"/>
      <c r="V846" s="71"/>
      <c r="W846" s="71"/>
      <c r="X846" s="71"/>
      <c r="Y846" s="71"/>
      <c r="Z846" s="71"/>
      <c r="AA846" s="71"/>
      <c r="AB846" s="71"/>
      <c r="AC846" s="71"/>
      <c r="AD846" s="71"/>
      <c r="AE846" s="71"/>
      <c r="AF846" s="71"/>
      <c r="AG846" s="71"/>
      <c r="AH846" s="71"/>
      <c r="AI846" s="71"/>
    </row>
    <row r="847" spans="1:35" ht="30" customHeight="1" x14ac:dyDescent="0.2">
      <c r="A847" s="71"/>
      <c r="B847" s="71"/>
      <c r="C847" s="71"/>
      <c r="D847" s="71"/>
      <c r="E847" s="83"/>
      <c r="F847" s="84"/>
      <c r="G847" s="84"/>
      <c r="H847" s="71"/>
      <c r="I847" s="71"/>
      <c r="J847" s="71"/>
      <c r="K847" s="71"/>
      <c r="L847" s="71"/>
      <c r="M847" s="71"/>
      <c r="N847" s="71"/>
      <c r="O847" s="71"/>
      <c r="P847" s="71"/>
      <c r="Q847" s="71"/>
      <c r="R847" s="71"/>
      <c r="S847" s="71"/>
      <c r="T847" s="71"/>
      <c r="U847" s="71"/>
      <c r="V847" s="71"/>
      <c r="W847" s="71"/>
      <c r="X847" s="71"/>
      <c r="Y847" s="71"/>
      <c r="Z847" s="71"/>
      <c r="AA847" s="71"/>
      <c r="AB847" s="71"/>
      <c r="AC847" s="71"/>
      <c r="AD847" s="71"/>
      <c r="AE847" s="71"/>
      <c r="AF847" s="71"/>
      <c r="AG847" s="71"/>
      <c r="AH847" s="71"/>
      <c r="AI847" s="71"/>
    </row>
    <row r="848" spans="1:35" ht="30" customHeight="1" x14ac:dyDescent="0.2">
      <c r="A848" s="71"/>
      <c r="B848" s="71"/>
      <c r="C848" s="71"/>
      <c r="D848" s="71"/>
      <c r="E848" s="83"/>
      <c r="F848" s="84"/>
      <c r="G848" s="84"/>
      <c r="H848" s="71"/>
      <c r="I848" s="71"/>
      <c r="J848" s="71"/>
      <c r="K848" s="71"/>
      <c r="L848" s="71"/>
      <c r="M848" s="71"/>
      <c r="N848" s="71"/>
      <c r="O848" s="71"/>
      <c r="P848" s="71"/>
      <c r="Q848" s="71"/>
      <c r="R848" s="71"/>
      <c r="S848" s="71"/>
      <c r="T848" s="71"/>
      <c r="U848" s="71"/>
      <c r="V848" s="71"/>
      <c r="W848" s="71"/>
      <c r="X848" s="71"/>
      <c r="Y848" s="71"/>
      <c r="Z848" s="71"/>
      <c r="AA848" s="71"/>
      <c r="AB848" s="71"/>
      <c r="AC848" s="71"/>
      <c r="AD848" s="71"/>
      <c r="AE848" s="71"/>
      <c r="AF848" s="71"/>
      <c r="AG848" s="71"/>
      <c r="AH848" s="71"/>
      <c r="AI848" s="71"/>
    </row>
    <row r="849" spans="1:35" ht="30" customHeight="1" x14ac:dyDescent="0.2">
      <c r="A849" s="71"/>
      <c r="B849" s="71"/>
      <c r="C849" s="71"/>
      <c r="D849" s="71"/>
      <c r="E849" s="83"/>
      <c r="F849" s="84"/>
      <c r="G849" s="84"/>
      <c r="H849" s="71"/>
      <c r="I849" s="71"/>
      <c r="J849" s="71"/>
      <c r="K849" s="71"/>
      <c r="L849" s="71"/>
      <c r="M849" s="71"/>
      <c r="N849" s="71"/>
      <c r="O849" s="71"/>
      <c r="P849" s="71"/>
      <c r="Q849" s="71"/>
      <c r="R849" s="71"/>
      <c r="S849" s="71"/>
      <c r="T849" s="71"/>
      <c r="U849" s="71"/>
      <c r="V849" s="71"/>
      <c r="W849" s="71"/>
      <c r="X849" s="71"/>
      <c r="Y849" s="71"/>
      <c r="Z849" s="71"/>
      <c r="AA849" s="71"/>
      <c r="AB849" s="71"/>
      <c r="AC849" s="71"/>
      <c r="AD849" s="71"/>
      <c r="AE849" s="71"/>
      <c r="AF849" s="71"/>
      <c r="AG849" s="71"/>
      <c r="AH849" s="71"/>
      <c r="AI849" s="71"/>
    </row>
    <row r="850" spans="1:35" ht="30" customHeight="1" x14ac:dyDescent="0.2">
      <c r="A850" s="71"/>
      <c r="B850" s="71"/>
      <c r="C850" s="71"/>
      <c r="D850" s="71"/>
      <c r="E850" s="83"/>
      <c r="F850" s="84"/>
      <c r="G850" s="84"/>
      <c r="H850" s="71"/>
      <c r="I850" s="71"/>
      <c r="J850" s="71"/>
      <c r="K850" s="71"/>
      <c r="L850" s="71"/>
      <c r="M850" s="71"/>
      <c r="N850" s="71"/>
      <c r="O850" s="71"/>
      <c r="P850" s="71"/>
      <c r="Q850" s="71"/>
      <c r="R850" s="71"/>
      <c r="S850" s="71"/>
      <c r="T850" s="71"/>
      <c r="U850" s="71"/>
      <c r="V850" s="71"/>
      <c r="W850" s="71"/>
      <c r="X850" s="71"/>
      <c r="Y850" s="71"/>
      <c r="Z850" s="71"/>
      <c r="AA850" s="71"/>
      <c r="AB850" s="71"/>
      <c r="AC850" s="71"/>
      <c r="AD850" s="71"/>
      <c r="AE850" s="71"/>
      <c r="AF850" s="71"/>
      <c r="AG850" s="71"/>
      <c r="AH850" s="71"/>
      <c r="AI850" s="71"/>
    </row>
    <row r="851" spans="1:35" ht="30" customHeight="1" x14ac:dyDescent="0.2">
      <c r="A851" s="71"/>
      <c r="B851" s="71"/>
      <c r="C851" s="71"/>
      <c r="D851" s="71"/>
      <c r="E851" s="83"/>
      <c r="F851" s="84"/>
      <c r="G851" s="84"/>
      <c r="H851" s="71"/>
      <c r="I851" s="71"/>
      <c r="J851" s="71"/>
      <c r="K851" s="71"/>
      <c r="L851" s="71"/>
      <c r="M851" s="71"/>
      <c r="N851" s="71"/>
      <c r="O851" s="71"/>
      <c r="P851" s="71"/>
      <c r="Q851" s="71"/>
      <c r="R851" s="71"/>
      <c r="S851" s="71"/>
      <c r="T851" s="71"/>
      <c r="U851" s="71"/>
      <c r="V851" s="71"/>
      <c r="W851" s="71"/>
      <c r="X851" s="71"/>
      <c r="Y851" s="71"/>
      <c r="Z851" s="71"/>
      <c r="AA851" s="71"/>
      <c r="AB851" s="71"/>
      <c r="AC851" s="71"/>
      <c r="AD851" s="71"/>
      <c r="AE851" s="71"/>
      <c r="AF851" s="71"/>
      <c r="AG851" s="71"/>
      <c r="AH851" s="71"/>
      <c r="AI851" s="71"/>
    </row>
    <row r="852" spans="1:35" ht="30" customHeight="1" x14ac:dyDescent="0.2">
      <c r="A852" s="71"/>
      <c r="B852" s="71"/>
      <c r="C852" s="71"/>
      <c r="D852" s="71"/>
      <c r="E852" s="83"/>
      <c r="F852" s="84"/>
      <c r="G852" s="84"/>
      <c r="H852" s="71"/>
      <c r="I852" s="71"/>
      <c r="J852" s="71"/>
      <c r="K852" s="71"/>
      <c r="L852" s="71"/>
      <c r="M852" s="71"/>
      <c r="N852" s="71"/>
      <c r="O852" s="71"/>
      <c r="P852" s="71"/>
      <c r="Q852" s="71"/>
      <c r="R852" s="71"/>
      <c r="S852" s="71"/>
      <c r="T852" s="71"/>
      <c r="U852" s="71"/>
      <c r="V852" s="71"/>
      <c r="W852" s="71"/>
      <c r="X852" s="71"/>
      <c r="Y852" s="71"/>
      <c r="Z852" s="71"/>
      <c r="AA852" s="71"/>
      <c r="AB852" s="71"/>
      <c r="AC852" s="71"/>
      <c r="AD852" s="71"/>
      <c r="AE852" s="71"/>
      <c r="AF852" s="71"/>
      <c r="AG852" s="71"/>
      <c r="AH852" s="71"/>
      <c r="AI852" s="71"/>
    </row>
    <row r="853" spans="1:35" ht="30" customHeight="1" x14ac:dyDescent="0.2">
      <c r="A853" s="71"/>
      <c r="B853" s="71"/>
      <c r="C853" s="71"/>
      <c r="D853" s="71"/>
      <c r="E853" s="83"/>
      <c r="F853" s="84"/>
      <c r="G853" s="84"/>
      <c r="H853" s="71"/>
      <c r="I853" s="71"/>
      <c r="J853" s="71"/>
      <c r="K853" s="71"/>
      <c r="L853" s="71"/>
      <c r="M853" s="71"/>
      <c r="N853" s="71"/>
      <c r="O853" s="71"/>
      <c r="P853" s="71"/>
      <c r="Q853" s="71"/>
      <c r="R853" s="71"/>
      <c r="S853" s="71"/>
      <c r="T853" s="71"/>
      <c r="U853" s="71"/>
      <c r="V853" s="71"/>
      <c r="W853" s="71"/>
      <c r="X853" s="71"/>
      <c r="Y853" s="71"/>
      <c r="Z853" s="71"/>
      <c r="AA853" s="71"/>
      <c r="AB853" s="71"/>
      <c r="AC853" s="71"/>
      <c r="AD853" s="71"/>
      <c r="AE853" s="71"/>
      <c r="AF853" s="71"/>
      <c r="AG853" s="71"/>
      <c r="AH853" s="71"/>
      <c r="AI853" s="71"/>
    </row>
    <row r="854" spans="1:35" ht="30" customHeight="1" x14ac:dyDescent="0.2">
      <c r="A854" s="71"/>
      <c r="B854" s="71"/>
      <c r="C854" s="71"/>
      <c r="D854" s="71"/>
      <c r="E854" s="83"/>
      <c r="F854" s="84"/>
      <c r="G854" s="84"/>
      <c r="H854" s="71"/>
      <c r="I854" s="71"/>
      <c r="J854" s="71"/>
      <c r="K854" s="71"/>
      <c r="L854" s="71"/>
      <c r="M854" s="71"/>
      <c r="N854" s="71"/>
      <c r="O854" s="71"/>
      <c r="P854" s="71"/>
      <c r="Q854" s="71"/>
      <c r="R854" s="71"/>
      <c r="S854" s="71"/>
      <c r="T854" s="71"/>
      <c r="U854" s="71"/>
      <c r="V854" s="71"/>
      <c r="W854" s="71"/>
      <c r="X854" s="71"/>
      <c r="Y854" s="71"/>
      <c r="Z854" s="71"/>
      <c r="AA854" s="71"/>
      <c r="AB854" s="71"/>
      <c r="AC854" s="71"/>
      <c r="AD854" s="71"/>
      <c r="AE854" s="71"/>
      <c r="AF854" s="71"/>
      <c r="AG854" s="71"/>
      <c r="AH854" s="71"/>
      <c r="AI854" s="71"/>
    </row>
    <row r="855" spans="1:35" ht="30" customHeight="1" x14ac:dyDescent="0.2">
      <c r="A855" s="71"/>
      <c r="B855" s="71"/>
      <c r="C855" s="71"/>
      <c r="D855" s="71"/>
      <c r="E855" s="83"/>
      <c r="F855" s="84"/>
      <c r="G855" s="84"/>
      <c r="H855" s="71"/>
      <c r="I855" s="71"/>
      <c r="J855" s="71"/>
      <c r="K855" s="71"/>
      <c r="L855" s="71"/>
      <c r="M855" s="71"/>
      <c r="N855" s="71"/>
      <c r="O855" s="71"/>
      <c r="P855" s="71"/>
      <c r="Q855" s="71"/>
      <c r="R855" s="71"/>
      <c r="S855" s="71"/>
      <c r="T855" s="71"/>
      <c r="U855" s="71"/>
      <c r="V855" s="71"/>
      <c r="W855" s="71"/>
      <c r="X855" s="71"/>
      <c r="Y855" s="71"/>
      <c r="Z855" s="71"/>
      <c r="AA855" s="71"/>
      <c r="AB855" s="71"/>
      <c r="AC855" s="71"/>
      <c r="AD855" s="71"/>
      <c r="AE855" s="71"/>
      <c r="AF855" s="71"/>
      <c r="AG855" s="71"/>
      <c r="AH855" s="71"/>
      <c r="AI855" s="71"/>
    </row>
    <row r="856" spans="1:35" ht="30" customHeight="1" x14ac:dyDescent="0.2">
      <c r="A856" s="71"/>
      <c r="B856" s="71"/>
      <c r="C856" s="71"/>
      <c r="D856" s="71"/>
      <c r="E856" s="83"/>
      <c r="F856" s="84"/>
      <c r="G856" s="84"/>
      <c r="H856" s="71"/>
      <c r="I856" s="71"/>
      <c r="J856" s="71"/>
      <c r="K856" s="71"/>
      <c r="L856" s="71"/>
      <c r="M856" s="71"/>
      <c r="N856" s="71"/>
      <c r="O856" s="71"/>
      <c r="P856" s="71"/>
      <c r="Q856" s="71"/>
      <c r="R856" s="71"/>
      <c r="S856" s="71"/>
      <c r="T856" s="71"/>
      <c r="U856" s="71"/>
      <c r="V856" s="71"/>
      <c r="W856" s="71"/>
      <c r="X856" s="71"/>
      <c r="Y856" s="71"/>
      <c r="Z856" s="71"/>
      <c r="AA856" s="71"/>
      <c r="AB856" s="71"/>
      <c r="AC856" s="71"/>
      <c r="AD856" s="71"/>
      <c r="AE856" s="71"/>
      <c r="AF856" s="71"/>
      <c r="AG856" s="71"/>
      <c r="AH856" s="71"/>
      <c r="AI856" s="71"/>
    </row>
    <row r="857" spans="1:35" ht="30" customHeight="1" x14ac:dyDescent="0.2">
      <c r="A857" s="71"/>
      <c r="B857" s="71"/>
      <c r="C857" s="71"/>
      <c r="D857" s="71"/>
      <c r="E857" s="83"/>
      <c r="F857" s="84"/>
      <c r="G857" s="84"/>
      <c r="H857" s="71"/>
      <c r="I857" s="71"/>
      <c r="J857" s="71"/>
      <c r="K857" s="71"/>
      <c r="L857" s="71"/>
      <c r="M857" s="71"/>
      <c r="N857" s="71"/>
      <c r="O857" s="71"/>
      <c r="P857" s="71"/>
      <c r="Q857" s="71"/>
      <c r="R857" s="71"/>
      <c r="S857" s="71"/>
      <c r="T857" s="71"/>
      <c r="U857" s="71"/>
      <c r="V857" s="71"/>
      <c r="W857" s="71"/>
      <c r="X857" s="71"/>
      <c r="Y857" s="71"/>
      <c r="Z857" s="71"/>
      <c r="AA857" s="71"/>
      <c r="AB857" s="71"/>
      <c r="AC857" s="71"/>
      <c r="AD857" s="71"/>
      <c r="AE857" s="71"/>
      <c r="AF857" s="71"/>
      <c r="AG857" s="71"/>
      <c r="AH857" s="71"/>
      <c r="AI857" s="71"/>
    </row>
    <row r="858" spans="1:35" ht="30" customHeight="1" x14ac:dyDescent="0.2">
      <c r="A858" s="71"/>
      <c r="B858" s="71"/>
      <c r="C858" s="71"/>
      <c r="D858" s="71"/>
      <c r="E858" s="83"/>
      <c r="F858" s="84"/>
      <c r="G858" s="84"/>
      <c r="H858" s="71"/>
      <c r="I858" s="71"/>
      <c r="J858" s="71"/>
      <c r="K858" s="71"/>
      <c r="L858" s="71"/>
      <c r="M858" s="71"/>
      <c r="N858" s="71"/>
      <c r="O858" s="71"/>
      <c r="P858" s="71"/>
      <c r="Q858" s="71"/>
      <c r="R858" s="71"/>
      <c r="S858" s="71"/>
      <c r="T858" s="71"/>
      <c r="U858" s="71"/>
      <c r="V858" s="71"/>
      <c r="W858" s="71"/>
      <c r="X858" s="71"/>
      <c r="Y858" s="71"/>
      <c r="Z858" s="71"/>
      <c r="AA858" s="71"/>
      <c r="AB858" s="71"/>
      <c r="AC858" s="71"/>
      <c r="AD858" s="71"/>
      <c r="AE858" s="71"/>
      <c r="AF858" s="71"/>
      <c r="AG858" s="71"/>
      <c r="AH858" s="71"/>
      <c r="AI858" s="71"/>
    </row>
    <row r="859" spans="1:35" ht="30" customHeight="1" x14ac:dyDescent="0.2">
      <c r="A859" s="71"/>
      <c r="B859" s="71"/>
      <c r="C859" s="71"/>
      <c r="D859" s="71"/>
      <c r="E859" s="83"/>
      <c r="F859" s="84"/>
      <c r="G859" s="84"/>
      <c r="H859" s="71"/>
      <c r="I859" s="71"/>
      <c r="J859" s="71"/>
      <c r="K859" s="71"/>
      <c r="L859" s="71"/>
      <c r="M859" s="71"/>
      <c r="N859" s="71"/>
      <c r="O859" s="71"/>
      <c r="P859" s="71"/>
      <c r="Q859" s="71"/>
      <c r="R859" s="71"/>
      <c r="S859" s="71"/>
      <c r="T859" s="71"/>
      <c r="U859" s="71"/>
      <c r="V859" s="71"/>
      <c r="W859" s="71"/>
      <c r="X859" s="71"/>
      <c r="Y859" s="71"/>
      <c r="Z859" s="71"/>
      <c r="AA859" s="71"/>
      <c r="AB859" s="71"/>
      <c r="AC859" s="71"/>
      <c r="AD859" s="71"/>
      <c r="AE859" s="71"/>
      <c r="AF859" s="71"/>
      <c r="AG859" s="71"/>
      <c r="AH859" s="71"/>
      <c r="AI859" s="71"/>
    </row>
    <row r="860" spans="1:35" ht="30" customHeight="1" x14ac:dyDescent="0.2">
      <c r="A860" s="71"/>
      <c r="B860" s="71"/>
      <c r="C860" s="71"/>
      <c r="D860" s="71"/>
      <c r="E860" s="83"/>
      <c r="F860" s="84"/>
      <c r="G860" s="84"/>
      <c r="H860" s="71"/>
      <c r="I860" s="71"/>
      <c r="J860" s="71"/>
      <c r="K860" s="71"/>
      <c r="L860" s="71"/>
      <c r="M860" s="71"/>
      <c r="N860" s="71"/>
      <c r="O860" s="71"/>
      <c r="P860" s="71"/>
      <c r="Q860" s="71"/>
      <c r="R860" s="71"/>
      <c r="S860" s="71"/>
      <c r="T860" s="71"/>
      <c r="U860" s="71"/>
      <c r="V860" s="71"/>
      <c r="W860" s="71"/>
      <c r="X860" s="71"/>
      <c r="Y860" s="71"/>
      <c r="Z860" s="71"/>
      <c r="AA860" s="71"/>
      <c r="AB860" s="71"/>
      <c r="AC860" s="71"/>
      <c r="AD860" s="71"/>
      <c r="AE860" s="71"/>
      <c r="AF860" s="71"/>
      <c r="AG860" s="71"/>
      <c r="AH860" s="71"/>
      <c r="AI860" s="71"/>
    </row>
    <row r="861" spans="1:35" ht="30" customHeight="1" x14ac:dyDescent="0.2">
      <c r="A861" s="71"/>
      <c r="B861" s="71"/>
      <c r="C861" s="71"/>
      <c r="D861" s="71"/>
      <c r="E861" s="83"/>
      <c r="F861" s="84"/>
      <c r="G861" s="84"/>
      <c r="H861" s="71"/>
      <c r="I861" s="71"/>
      <c r="J861" s="71"/>
      <c r="K861" s="71"/>
      <c r="L861" s="71"/>
      <c r="M861" s="71"/>
      <c r="N861" s="71"/>
      <c r="O861" s="71"/>
      <c r="P861" s="71"/>
      <c r="Q861" s="71"/>
      <c r="R861" s="71"/>
      <c r="S861" s="71"/>
      <c r="T861" s="71"/>
      <c r="U861" s="71"/>
      <c r="V861" s="71"/>
      <c r="W861" s="71"/>
      <c r="X861" s="71"/>
      <c r="Y861" s="71"/>
      <c r="Z861" s="71"/>
      <c r="AA861" s="71"/>
      <c r="AB861" s="71"/>
      <c r="AC861" s="71"/>
      <c r="AD861" s="71"/>
      <c r="AE861" s="71"/>
      <c r="AF861" s="71"/>
      <c r="AG861" s="71"/>
      <c r="AH861" s="71"/>
      <c r="AI861" s="71"/>
    </row>
    <row r="862" spans="1:35" ht="30" customHeight="1" x14ac:dyDescent="0.2">
      <c r="A862" s="71"/>
      <c r="B862" s="71"/>
      <c r="C862" s="71"/>
      <c r="D862" s="71"/>
      <c r="E862" s="83"/>
      <c r="F862" s="84"/>
      <c r="G862" s="84"/>
      <c r="H862" s="71"/>
      <c r="I862" s="71"/>
      <c r="J862" s="71"/>
      <c r="K862" s="71"/>
      <c r="L862" s="71"/>
      <c r="M862" s="71"/>
      <c r="N862" s="71"/>
      <c r="O862" s="71"/>
      <c r="P862" s="71"/>
      <c r="Q862" s="71"/>
      <c r="R862" s="71"/>
      <c r="S862" s="71"/>
      <c r="T862" s="71"/>
      <c r="U862" s="71"/>
      <c r="V862" s="71"/>
      <c r="W862" s="71"/>
      <c r="X862" s="71"/>
      <c r="Y862" s="71"/>
      <c r="Z862" s="71"/>
      <c r="AA862" s="71"/>
      <c r="AB862" s="71"/>
      <c r="AC862" s="71"/>
      <c r="AD862" s="71"/>
      <c r="AE862" s="71"/>
      <c r="AF862" s="71"/>
      <c r="AG862" s="71"/>
      <c r="AH862" s="71"/>
      <c r="AI862" s="71"/>
    </row>
    <row r="863" spans="1:35" ht="30" customHeight="1" x14ac:dyDescent="0.2">
      <c r="A863" s="71"/>
      <c r="B863" s="71"/>
      <c r="C863" s="71"/>
      <c r="D863" s="71"/>
      <c r="E863" s="83"/>
      <c r="F863" s="84"/>
      <c r="G863" s="84"/>
      <c r="H863" s="71"/>
      <c r="I863" s="71"/>
      <c r="J863" s="71"/>
      <c r="K863" s="71"/>
      <c r="L863" s="71"/>
      <c r="M863" s="71"/>
      <c r="N863" s="71"/>
      <c r="O863" s="71"/>
      <c r="P863" s="71"/>
      <c r="Q863" s="71"/>
      <c r="R863" s="71"/>
      <c r="S863" s="71"/>
      <c r="T863" s="71"/>
      <c r="U863" s="71"/>
      <c r="V863" s="71"/>
      <c r="W863" s="71"/>
      <c r="X863" s="71"/>
      <c r="Y863" s="71"/>
      <c r="Z863" s="71"/>
      <c r="AA863" s="71"/>
      <c r="AB863" s="71"/>
      <c r="AC863" s="71"/>
      <c r="AD863" s="71"/>
      <c r="AE863" s="71"/>
      <c r="AF863" s="71"/>
      <c r="AG863" s="71"/>
      <c r="AH863" s="71"/>
      <c r="AI863" s="71"/>
    </row>
    <row r="864" spans="1:35" ht="30" customHeight="1" x14ac:dyDescent="0.2">
      <c r="A864" s="71"/>
      <c r="B864" s="71"/>
      <c r="C864" s="71"/>
      <c r="D864" s="71"/>
      <c r="E864" s="83"/>
      <c r="F864" s="84"/>
      <c r="G864" s="84"/>
      <c r="H864" s="71"/>
      <c r="I864" s="71"/>
      <c r="J864" s="71"/>
      <c r="K864" s="71"/>
      <c r="L864" s="71"/>
      <c r="M864" s="71"/>
      <c r="N864" s="71"/>
      <c r="O864" s="71"/>
      <c r="P864" s="71"/>
      <c r="Q864" s="71"/>
      <c r="R864" s="71"/>
      <c r="S864" s="71"/>
      <c r="T864" s="71"/>
      <c r="U864" s="71"/>
      <c r="V864" s="71"/>
      <c r="W864" s="71"/>
      <c r="X864" s="71"/>
      <c r="Y864" s="71"/>
      <c r="Z864" s="71"/>
      <c r="AA864" s="71"/>
      <c r="AB864" s="71"/>
      <c r="AC864" s="71"/>
      <c r="AD864" s="71"/>
      <c r="AE864" s="71"/>
      <c r="AF864" s="71"/>
      <c r="AG864" s="71"/>
      <c r="AH864" s="71"/>
      <c r="AI864" s="71"/>
    </row>
    <row r="865" spans="1:35" ht="30" customHeight="1" x14ac:dyDescent="0.2">
      <c r="A865" s="71"/>
      <c r="B865" s="71"/>
      <c r="C865" s="71"/>
      <c r="D865" s="71"/>
      <c r="E865" s="83"/>
      <c r="F865" s="84"/>
      <c r="G865" s="84"/>
      <c r="H865" s="71"/>
      <c r="I865" s="71"/>
      <c r="J865" s="71"/>
      <c r="K865" s="71"/>
      <c r="L865" s="71"/>
      <c r="M865" s="71"/>
      <c r="N865" s="71"/>
      <c r="O865" s="71"/>
      <c r="P865" s="71"/>
      <c r="Q865" s="71"/>
      <c r="R865" s="71"/>
      <c r="S865" s="71"/>
      <c r="T865" s="71"/>
      <c r="U865" s="71"/>
      <c r="V865" s="71"/>
      <c r="W865" s="71"/>
      <c r="X865" s="71"/>
      <c r="Y865" s="71"/>
      <c r="Z865" s="71"/>
      <c r="AA865" s="71"/>
      <c r="AB865" s="71"/>
      <c r="AC865" s="71"/>
      <c r="AD865" s="71"/>
      <c r="AE865" s="71"/>
      <c r="AF865" s="71"/>
      <c r="AG865" s="71"/>
      <c r="AH865" s="71"/>
      <c r="AI865" s="71"/>
    </row>
    <row r="866" spans="1:35" ht="30" customHeight="1" x14ac:dyDescent="0.2">
      <c r="A866" s="71"/>
      <c r="B866" s="71"/>
      <c r="C866" s="71"/>
      <c r="D866" s="71"/>
      <c r="E866" s="83"/>
      <c r="F866" s="84"/>
      <c r="G866" s="84"/>
      <c r="H866" s="71"/>
      <c r="I866" s="71"/>
      <c r="J866" s="71"/>
      <c r="K866" s="71"/>
      <c r="L866" s="71"/>
      <c r="M866" s="71"/>
      <c r="N866" s="71"/>
      <c r="O866" s="71"/>
      <c r="P866" s="71"/>
      <c r="Q866" s="71"/>
      <c r="R866" s="71"/>
      <c r="S866" s="71"/>
      <c r="T866" s="71"/>
      <c r="U866" s="71"/>
      <c r="V866" s="71"/>
      <c r="W866" s="71"/>
      <c r="X866" s="71"/>
      <c r="Y866" s="71"/>
      <c r="Z866" s="71"/>
      <c r="AA866" s="71"/>
      <c r="AB866" s="71"/>
      <c r="AC866" s="71"/>
      <c r="AD866" s="71"/>
      <c r="AE866" s="71"/>
      <c r="AF866" s="71"/>
      <c r="AG866" s="71"/>
      <c r="AH866" s="71"/>
      <c r="AI866" s="71"/>
    </row>
    <row r="867" spans="1:35" ht="30" customHeight="1" x14ac:dyDescent="0.2">
      <c r="A867" s="71"/>
      <c r="B867" s="71"/>
      <c r="C867" s="71"/>
      <c r="D867" s="71"/>
      <c r="E867" s="83"/>
      <c r="F867" s="84"/>
      <c r="G867" s="84"/>
      <c r="H867" s="71"/>
      <c r="I867" s="71"/>
      <c r="J867" s="71"/>
      <c r="K867" s="71"/>
      <c r="L867" s="71"/>
      <c r="M867" s="71"/>
      <c r="N867" s="71"/>
      <c r="O867" s="71"/>
      <c r="P867" s="71"/>
      <c r="Q867" s="71"/>
      <c r="R867" s="71"/>
      <c r="S867" s="71"/>
      <c r="T867" s="71"/>
      <c r="U867" s="71"/>
      <c r="V867" s="71"/>
      <c r="W867" s="71"/>
      <c r="X867" s="71"/>
      <c r="Y867" s="71"/>
      <c r="Z867" s="71"/>
      <c r="AA867" s="71"/>
      <c r="AB867" s="71"/>
      <c r="AC867" s="71"/>
      <c r="AD867" s="71"/>
      <c r="AE867" s="71"/>
      <c r="AF867" s="71"/>
      <c r="AG867" s="71"/>
      <c r="AH867" s="71"/>
      <c r="AI867" s="71"/>
    </row>
    <row r="868" spans="1:35" ht="30" customHeight="1" x14ac:dyDescent="0.2">
      <c r="A868" s="71"/>
      <c r="B868" s="71"/>
      <c r="C868" s="71"/>
      <c r="D868" s="71"/>
      <c r="E868" s="83"/>
      <c r="F868" s="84"/>
      <c r="G868" s="84"/>
      <c r="H868" s="71"/>
      <c r="I868" s="71"/>
      <c r="J868" s="71"/>
      <c r="K868" s="71"/>
      <c r="L868" s="71"/>
      <c r="M868" s="71"/>
      <c r="N868" s="71"/>
      <c r="O868" s="71"/>
      <c r="P868" s="71"/>
      <c r="Q868" s="71"/>
      <c r="R868" s="71"/>
      <c r="S868" s="71"/>
      <c r="T868" s="71"/>
      <c r="U868" s="71"/>
      <c r="V868" s="71"/>
      <c r="W868" s="71"/>
      <c r="X868" s="71"/>
      <c r="Y868" s="71"/>
      <c r="Z868" s="71"/>
      <c r="AA868" s="71"/>
      <c r="AB868" s="71"/>
      <c r="AC868" s="71"/>
      <c r="AD868" s="71"/>
      <c r="AE868" s="71"/>
      <c r="AF868" s="71"/>
      <c r="AG868" s="71"/>
      <c r="AH868" s="71"/>
      <c r="AI868" s="71"/>
    </row>
    <row r="869" spans="1:35" ht="30" customHeight="1" x14ac:dyDescent="0.2">
      <c r="A869" s="71"/>
      <c r="B869" s="71"/>
      <c r="C869" s="71"/>
      <c r="D869" s="71"/>
      <c r="E869" s="83"/>
      <c r="F869" s="84"/>
      <c r="G869" s="84"/>
      <c r="H869" s="71"/>
      <c r="I869" s="71"/>
      <c r="J869" s="71"/>
      <c r="K869" s="71"/>
      <c r="L869" s="71"/>
      <c r="M869" s="71"/>
      <c r="N869" s="71"/>
      <c r="O869" s="71"/>
      <c r="P869" s="71"/>
      <c r="Q869" s="71"/>
      <c r="R869" s="71"/>
      <c r="S869" s="71"/>
      <c r="T869" s="71"/>
      <c r="U869" s="71"/>
      <c r="V869" s="71"/>
      <c r="W869" s="71"/>
      <c r="X869" s="71"/>
      <c r="Y869" s="71"/>
      <c r="Z869" s="71"/>
      <c r="AA869" s="71"/>
      <c r="AB869" s="71"/>
      <c r="AC869" s="71"/>
      <c r="AD869" s="71"/>
      <c r="AE869" s="71"/>
      <c r="AF869" s="71"/>
      <c r="AG869" s="71"/>
      <c r="AH869" s="71"/>
      <c r="AI869" s="71"/>
    </row>
    <row r="870" spans="1:35" ht="30" customHeight="1" x14ac:dyDescent="0.2">
      <c r="A870" s="71"/>
      <c r="B870" s="71"/>
      <c r="C870" s="71"/>
      <c r="D870" s="71"/>
      <c r="E870" s="83"/>
      <c r="F870" s="84"/>
      <c r="G870" s="84"/>
      <c r="H870" s="71"/>
      <c r="I870" s="71"/>
      <c r="J870" s="71"/>
      <c r="K870" s="71"/>
      <c r="L870" s="71"/>
      <c r="M870" s="71"/>
      <c r="N870" s="71"/>
      <c r="O870" s="71"/>
      <c r="P870" s="71"/>
      <c r="Q870" s="71"/>
      <c r="R870" s="71"/>
      <c r="S870" s="71"/>
      <c r="T870" s="71"/>
      <c r="U870" s="71"/>
      <c r="V870" s="71"/>
      <c r="W870" s="71"/>
      <c r="X870" s="71"/>
      <c r="Y870" s="71"/>
      <c r="Z870" s="71"/>
      <c r="AA870" s="71"/>
      <c r="AB870" s="71"/>
      <c r="AC870" s="71"/>
      <c r="AD870" s="71"/>
      <c r="AE870" s="71"/>
      <c r="AF870" s="71"/>
      <c r="AG870" s="71"/>
      <c r="AH870" s="71"/>
      <c r="AI870" s="71"/>
    </row>
    <row r="871" spans="1:35" ht="30" customHeight="1" x14ac:dyDescent="0.2">
      <c r="A871" s="71"/>
      <c r="B871" s="71"/>
      <c r="C871" s="71"/>
      <c r="D871" s="71"/>
      <c r="E871" s="83"/>
      <c r="F871" s="84"/>
      <c r="G871" s="84"/>
      <c r="H871" s="71"/>
      <c r="I871" s="71"/>
      <c r="J871" s="71"/>
      <c r="K871" s="71"/>
      <c r="L871" s="71"/>
      <c r="M871" s="71"/>
      <c r="N871" s="71"/>
      <c r="O871" s="71"/>
      <c r="P871" s="71"/>
      <c r="Q871" s="71"/>
      <c r="R871" s="71"/>
      <c r="S871" s="71"/>
      <c r="T871" s="71"/>
      <c r="U871" s="71"/>
      <c r="V871" s="71"/>
      <c r="W871" s="71"/>
      <c r="X871" s="71"/>
      <c r="Y871" s="71"/>
      <c r="Z871" s="71"/>
      <c r="AA871" s="71"/>
      <c r="AB871" s="71"/>
      <c r="AC871" s="71"/>
      <c r="AD871" s="71"/>
      <c r="AE871" s="71"/>
      <c r="AF871" s="71"/>
      <c r="AG871" s="71"/>
      <c r="AH871" s="71"/>
      <c r="AI871" s="71"/>
    </row>
    <row r="872" spans="1:35" ht="30" customHeight="1" x14ac:dyDescent="0.2">
      <c r="A872" s="71"/>
      <c r="B872" s="71"/>
      <c r="C872" s="71"/>
      <c r="D872" s="71"/>
      <c r="E872" s="83"/>
      <c r="F872" s="84"/>
      <c r="G872" s="84"/>
      <c r="H872" s="71"/>
      <c r="I872" s="71"/>
      <c r="J872" s="71"/>
      <c r="K872" s="71"/>
      <c r="L872" s="71"/>
      <c r="M872" s="71"/>
      <c r="N872" s="71"/>
      <c r="O872" s="71"/>
      <c r="P872" s="71"/>
      <c r="Q872" s="71"/>
      <c r="R872" s="71"/>
      <c r="S872" s="71"/>
      <c r="T872" s="71"/>
      <c r="U872" s="71"/>
      <c r="V872" s="71"/>
      <c r="W872" s="71"/>
      <c r="X872" s="71"/>
      <c r="Y872" s="71"/>
      <c r="Z872" s="71"/>
      <c r="AA872" s="71"/>
      <c r="AB872" s="71"/>
      <c r="AC872" s="71"/>
      <c r="AD872" s="71"/>
      <c r="AE872" s="71"/>
      <c r="AF872" s="71"/>
      <c r="AG872" s="71"/>
      <c r="AH872" s="71"/>
      <c r="AI872" s="71"/>
    </row>
    <row r="873" spans="1:35" ht="30" customHeight="1" x14ac:dyDescent="0.2">
      <c r="A873" s="71"/>
      <c r="B873" s="71"/>
      <c r="C873" s="71"/>
      <c r="D873" s="71"/>
      <c r="E873" s="83"/>
      <c r="F873" s="84"/>
      <c r="G873" s="84"/>
      <c r="H873" s="71"/>
      <c r="I873" s="71"/>
      <c r="J873" s="71"/>
      <c r="K873" s="71"/>
      <c r="L873" s="71"/>
      <c r="M873" s="71"/>
      <c r="N873" s="71"/>
      <c r="O873" s="71"/>
      <c r="P873" s="71"/>
      <c r="Q873" s="71"/>
      <c r="R873" s="71"/>
      <c r="S873" s="71"/>
      <c r="T873" s="71"/>
      <c r="U873" s="71"/>
      <c r="V873" s="71"/>
      <c r="W873" s="71"/>
      <c r="X873" s="71"/>
      <c r="Y873" s="71"/>
      <c r="Z873" s="71"/>
      <c r="AA873" s="71"/>
      <c r="AB873" s="71"/>
      <c r="AC873" s="71"/>
      <c r="AD873" s="71"/>
      <c r="AE873" s="71"/>
      <c r="AF873" s="71"/>
      <c r="AG873" s="71"/>
      <c r="AH873" s="71"/>
      <c r="AI873" s="71"/>
    </row>
    <row r="874" spans="1:35" ht="30" customHeight="1" x14ac:dyDescent="0.2">
      <c r="A874" s="71"/>
      <c r="B874" s="71"/>
      <c r="C874" s="71"/>
      <c r="D874" s="71"/>
      <c r="E874" s="83"/>
      <c r="F874" s="84"/>
      <c r="G874" s="84"/>
      <c r="H874" s="71"/>
      <c r="I874" s="71"/>
      <c r="J874" s="71"/>
      <c r="K874" s="71"/>
      <c r="L874" s="71"/>
      <c r="M874" s="71"/>
      <c r="N874" s="71"/>
      <c r="O874" s="71"/>
      <c r="P874" s="71"/>
      <c r="Q874" s="71"/>
      <c r="R874" s="71"/>
      <c r="S874" s="71"/>
      <c r="T874" s="71"/>
      <c r="U874" s="71"/>
      <c r="V874" s="71"/>
      <c r="W874" s="71"/>
      <c r="X874" s="71"/>
      <c r="Y874" s="71"/>
      <c r="Z874" s="71"/>
      <c r="AA874" s="71"/>
      <c r="AB874" s="71"/>
      <c r="AC874" s="71"/>
      <c r="AD874" s="71"/>
      <c r="AE874" s="71"/>
      <c r="AF874" s="71"/>
      <c r="AG874" s="71"/>
      <c r="AH874" s="71"/>
      <c r="AI874" s="71"/>
    </row>
    <row r="875" spans="1:35" ht="30" customHeight="1" x14ac:dyDescent="0.2">
      <c r="A875" s="71"/>
      <c r="B875" s="71"/>
      <c r="C875" s="71"/>
      <c r="D875" s="71"/>
      <c r="E875" s="83"/>
      <c r="F875" s="84"/>
      <c r="G875" s="84"/>
      <c r="H875" s="71"/>
      <c r="I875" s="71"/>
      <c r="J875" s="71"/>
      <c r="K875" s="71"/>
      <c r="L875" s="71"/>
      <c r="M875" s="71"/>
      <c r="N875" s="71"/>
      <c r="O875" s="71"/>
      <c r="P875" s="71"/>
      <c r="Q875" s="71"/>
      <c r="R875" s="71"/>
      <c r="S875" s="71"/>
      <c r="T875" s="71"/>
      <c r="U875" s="71"/>
      <c r="V875" s="71"/>
      <c r="W875" s="71"/>
      <c r="X875" s="71"/>
      <c r="Y875" s="71"/>
      <c r="Z875" s="71"/>
      <c r="AA875" s="71"/>
      <c r="AB875" s="71"/>
      <c r="AC875" s="71"/>
      <c r="AD875" s="71"/>
      <c r="AE875" s="71"/>
      <c r="AF875" s="71"/>
      <c r="AG875" s="71"/>
      <c r="AH875" s="71"/>
      <c r="AI875" s="71"/>
    </row>
    <row r="876" spans="1:35" ht="30" customHeight="1" x14ac:dyDescent="0.2">
      <c r="A876" s="71"/>
      <c r="B876" s="71"/>
      <c r="C876" s="71"/>
      <c r="D876" s="71"/>
      <c r="E876" s="83"/>
      <c r="F876" s="84"/>
      <c r="G876" s="84"/>
      <c r="H876" s="71"/>
      <c r="I876" s="71"/>
      <c r="J876" s="71"/>
      <c r="K876" s="71"/>
      <c r="L876" s="71"/>
      <c r="M876" s="71"/>
      <c r="N876" s="71"/>
      <c r="O876" s="71"/>
      <c r="P876" s="71"/>
      <c r="Q876" s="71"/>
      <c r="R876" s="71"/>
      <c r="S876" s="71"/>
      <c r="T876" s="71"/>
      <c r="U876" s="71"/>
      <c r="V876" s="71"/>
      <c r="W876" s="71"/>
      <c r="X876" s="71"/>
      <c r="Y876" s="71"/>
      <c r="Z876" s="71"/>
      <c r="AA876" s="71"/>
      <c r="AB876" s="71"/>
      <c r="AC876" s="71"/>
      <c r="AD876" s="71"/>
      <c r="AE876" s="71"/>
      <c r="AF876" s="71"/>
      <c r="AG876" s="71"/>
      <c r="AH876" s="71"/>
      <c r="AI876" s="71"/>
    </row>
    <row r="877" spans="1:35" ht="30" customHeight="1" x14ac:dyDescent="0.2">
      <c r="A877" s="71"/>
      <c r="B877" s="71"/>
      <c r="C877" s="71"/>
      <c r="D877" s="71"/>
      <c r="E877" s="83"/>
      <c r="F877" s="84"/>
      <c r="G877" s="84"/>
      <c r="H877" s="71"/>
      <c r="I877" s="71"/>
      <c r="J877" s="71"/>
      <c r="K877" s="71"/>
      <c r="L877" s="71"/>
      <c r="M877" s="71"/>
      <c r="N877" s="71"/>
      <c r="O877" s="71"/>
      <c r="P877" s="71"/>
      <c r="Q877" s="71"/>
      <c r="R877" s="71"/>
      <c r="S877" s="71"/>
      <c r="T877" s="71"/>
      <c r="U877" s="71"/>
      <c r="V877" s="71"/>
      <c r="W877" s="71"/>
      <c r="X877" s="71"/>
      <c r="Y877" s="71"/>
      <c r="Z877" s="71"/>
      <c r="AA877" s="71"/>
      <c r="AB877" s="71"/>
      <c r="AC877" s="71"/>
      <c r="AD877" s="71"/>
      <c r="AE877" s="71"/>
      <c r="AF877" s="71"/>
      <c r="AG877" s="71"/>
      <c r="AH877" s="71"/>
      <c r="AI877" s="71"/>
    </row>
    <row r="878" spans="1:35" ht="30" customHeight="1" x14ac:dyDescent="0.2">
      <c r="A878" s="71"/>
      <c r="B878" s="71"/>
      <c r="C878" s="71"/>
      <c r="D878" s="71"/>
      <c r="E878" s="83"/>
      <c r="F878" s="84"/>
      <c r="G878" s="84"/>
      <c r="H878" s="71"/>
      <c r="I878" s="71"/>
      <c r="J878" s="71"/>
      <c r="K878" s="71"/>
      <c r="L878" s="71"/>
      <c r="M878" s="71"/>
      <c r="N878" s="71"/>
      <c r="O878" s="71"/>
      <c r="P878" s="71"/>
      <c r="Q878" s="71"/>
      <c r="R878" s="71"/>
      <c r="S878" s="71"/>
      <c r="T878" s="71"/>
      <c r="U878" s="71"/>
      <c r="V878" s="71"/>
      <c r="W878" s="71"/>
      <c r="X878" s="71"/>
      <c r="Y878" s="71"/>
      <c r="Z878" s="71"/>
      <c r="AA878" s="71"/>
      <c r="AB878" s="71"/>
      <c r="AC878" s="71"/>
      <c r="AD878" s="71"/>
      <c r="AE878" s="71"/>
      <c r="AF878" s="71"/>
      <c r="AG878" s="71"/>
      <c r="AH878" s="71"/>
      <c r="AI878" s="71"/>
    </row>
    <row r="879" spans="1:35" ht="30" customHeight="1" x14ac:dyDescent="0.2">
      <c r="A879" s="71"/>
      <c r="B879" s="71"/>
      <c r="C879" s="71"/>
      <c r="D879" s="71"/>
      <c r="E879" s="83"/>
      <c r="F879" s="84"/>
      <c r="G879" s="84"/>
      <c r="H879" s="71"/>
      <c r="I879" s="71"/>
      <c r="J879" s="71"/>
      <c r="K879" s="71"/>
      <c r="L879" s="71"/>
      <c r="M879" s="71"/>
      <c r="N879" s="71"/>
      <c r="O879" s="71"/>
      <c r="P879" s="71"/>
      <c r="Q879" s="71"/>
      <c r="R879" s="71"/>
      <c r="S879" s="71"/>
      <c r="T879" s="71"/>
      <c r="U879" s="71"/>
      <c r="V879" s="71"/>
      <c r="W879" s="71"/>
      <c r="X879" s="71"/>
      <c r="Y879" s="71"/>
      <c r="Z879" s="71"/>
      <c r="AA879" s="71"/>
      <c r="AB879" s="71"/>
      <c r="AC879" s="71"/>
      <c r="AD879" s="71"/>
      <c r="AE879" s="71"/>
      <c r="AF879" s="71"/>
      <c r="AG879" s="71"/>
      <c r="AH879" s="71"/>
      <c r="AI879" s="71"/>
    </row>
    <row r="880" spans="1:35" ht="30" customHeight="1" x14ac:dyDescent="0.2">
      <c r="A880" s="71"/>
      <c r="B880" s="71"/>
      <c r="C880" s="71"/>
      <c r="D880" s="71"/>
      <c r="E880" s="83"/>
      <c r="F880" s="84"/>
      <c r="G880" s="84"/>
      <c r="H880" s="71"/>
      <c r="I880" s="71"/>
      <c r="J880" s="71"/>
      <c r="K880" s="71"/>
      <c r="L880" s="71"/>
      <c r="M880" s="71"/>
      <c r="N880" s="71"/>
      <c r="O880" s="71"/>
      <c r="P880" s="71"/>
      <c r="Q880" s="71"/>
      <c r="R880" s="71"/>
      <c r="S880" s="71"/>
      <c r="T880" s="71"/>
      <c r="U880" s="71"/>
      <c r="V880" s="71"/>
      <c r="W880" s="71"/>
      <c r="X880" s="71"/>
      <c r="Y880" s="71"/>
      <c r="Z880" s="71"/>
      <c r="AA880" s="71"/>
      <c r="AB880" s="71"/>
      <c r="AC880" s="71"/>
      <c r="AD880" s="71"/>
      <c r="AE880" s="71"/>
      <c r="AF880" s="71"/>
      <c r="AG880" s="71"/>
      <c r="AH880" s="71"/>
      <c r="AI880" s="71"/>
    </row>
    <row r="881" spans="1:35" ht="30" customHeight="1" x14ac:dyDescent="0.2">
      <c r="A881" s="71"/>
      <c r="B881" s="71"/>
      <c r="C881" s="71"/>
      <c r="D881" s="71"/>
      <c r="E881" s="83"/>
      <c r="F881" s="84"/>
      <c r="G881" s="84"/>
      <c r="H881" s="71"/>
      <c r="I881" s="71"/>
      <c r="J881" s="71"/>
      <c r="K881" s="71"/>
      <c r="L881" s="71"/>
      <c r="M881" s="71"/>
      <c r="N881" s="71"/>
      <c r="O881" s="71"/>
      <c r="P881" s="71"/>
      <c r="Q881" s="71"/>
      <c r="R881" s="71"/>
      <c r="S881" s="71"/>
      <c r="T881" s="71"/>
      <c r="U881" s="71"/>
      <c r="V881" s="71"/>
      <c r="W881" s="71"/>
      <c r="X881" s="71"/>
      <c r="Y881" s="71"/>
      <c r="Z881" s="71"/>
      <c r="AA881" s="71"/>
      <c r="AB881" s="71"/>
      <c r="AC881" s="71"/>
      <c r="AD881" s="71"/>
      <c r="AE881" s="71"/>
      <c r="AF881" s="71"/>
      <c r="AG881" s="71"/>
      <c r="AH881" s="71"/>
      <c r="AI881" s="71"/>
    </row>
    <row r="882" spans="1:35" ht="30" customHeight="1" x14ac:dyDescent="0.2">
      <c r="A882" s="71"/>
      <c r="B882" s="71"/>
      <c r="C882" s="71"/>
      <c r="D882" s="71"/>
      <c r="E882" s="83"/>
      <c r="F882" s="84"/>
      <c r="G882" s="84"/>
      <c r="H882" s="71"/>
      <c r="I882" s="71"/>
      <c r="J882" s="71"/>
      <c r="K882" s="71"/>
      <c r="L882" s="71"/>
      <c r="M882" s="71"/>
      <c r="N882" s="71"/>
      <c r="O882" s="71"/>
      <c r="P882" s="71"/>
      <c r="Q882" s="71"/>
      <c r="R882" s="71"/>
      <c r="S882" s="71"/>
      <c r="T882" s="71"/>
      <c r="U882" s="71"/>
      <c r="V882" s="71"/>
      <c r="W882" s="71"/>
      <c r="X882" s="71"/>
      <c r="Y882" s="71"/>
      <c r="Z882" s="71"/>
      <c r="AA882" s="71"/>
      <c r="AB882" s="71"/>
      <c r="AC882" s="71"/>
      <c r="AD882" s="71"/>
      <c r="AE882" s="71"/>
      <c r="AF882" s="71"/>
      <c r="AG882" s="71"/>
      <c r="AH882" s="71"/>
      <c r="AI882" s="71"/>
    </row>
    <row r="883" spans="1:35" ht="30" customHeight="1" x14ac:dyDescent="0.2">
      <c r="A883" s="71"/>
      <c r="B883" s="71"/>
      <c r="C883" s="71"/>
      <c r="D883" s="71"/>
      <c r="E883" s="83"/>
      <c r="F883" s="84"/>
      <c r="G883" s="84"/>
      <c r="H883" s="71"/>
      <c r="I883" s="71"/>
      <c r="J883" s="71"/>
      <c r="K883" s="71"/>
      <c r="L883" s="71"/>
      <c r="M883" s="71"/>
      <c r="N883" s="71"/>
      <c r="O883" s="71"/>
      <c r="P883" s="71"/>
      <c r="Q883" s="71"/>
      <c r="R883" s="71"/>
      <c r="S883" s="71"/>
      <c r="T883" s="71"/>
      <c r="U883" s="71"/>
      <c r="V883" s="71"/>
      <c r="W883" s="71"/>
      <c r="X883" s="71"/>
      <c r="Y883" s="71"/>
      <c r="Z883" s="71"/>
      <c r="AA883" s="71"/>
      <c r="AB883" s="71"/>
      <c r="AC883" s="71"/>
      <c r="AD883" s="71"/>
      <c r="AE883" s="71"/>
      <c r="AF883" s="71"/>
      <c r="AG883" s="71"/>
      <c r="AH883" s="71"/>
      <c r="AI883" s="71"/>
    </row>
    <row r="884" spans="1:35" ht="30" customHeight="1" x14ac:dyDescent="0.2">
      <c r="A884" s="71"/>
      <c r="B884" s="71"/>
      <c r="C884" s="71"/>
      <c r="D884" s="71"/>
      <c r="E884" s="83"/>
      <c r="F884" s="84"/>
      <c r="G884" s="84"/>
      <c r="H884" s="71"/>
      <c r="I884" s="71"/>
      <c r="J884" s="71"/>
      <c r="K884" s="71"/>
      <c r="L884" s="71"/>
      <c r="M884" s="71"/>
      <c r="N884" s="71"/>
      <c r="O884" s="71"/>
      <c r="P884" s="71"/>
      <c r="Q884" s="71"/>
      <c r="R884" s="71"/>
      <c r="S884" s="71"/>
      <c r="T884" s="71"/>
      <c r="U884" s="71"/>
      <c r="V884" s="71"/>
      <c r="W884" s="71"/>
      <c r="X884" s="71"/>
      <c r="Y884" s="71"/>
      <c r="Z884" s="71"/>
      <c r="AA884" s="71"/>
      <c r="AB884" s="71"/>
      <c r="AC884" s="71"/>
      <c r="AD884" s="71"/>
      <c r="AE884" s="71"/>
      <c r="AF884" s="71"/>
      <c r="AG884" s="71"/>
      <c r="AH884" s="71"/>
      <c r="AI884" s="71"/>
    </row>
    <row r="885" spans="1:35" ht="30" customHeight="1" x14ac:dyDescent="0.2">
      <c r="A885" s="71"/>
      <c r="B885" s="71"/>
      <c r="C885" s="71"/>
      <c r="D885" s="71"/>
      <c r="E885" s="83"/>
      <c r="F885" s="84"/>
      <c r="G885" s="84"/>
      <c r="H885" s="71"/>
      <c r="I885" s="71"/>
      <c r="J885" s="71"/>
      <c r="K885" s="71"/>
      <c r="L885" s="71"/>
      <c r="M885" s="71"/>
      <c r="N885" s="71"/>
      <c r="O885" s="71"/>
      <c r="P885" s="71"/>
      <c r="Q885" s="71"/>
      <c r="R885" s="71"/>
      <c r="S885" s="71"/>
      <c r="T885" s="71"/>
      <c r="U885" s="71"/>
      <c r="V885" s="71"/>
      <c r="W885" s="71"/>
      <c r="X885" s="71"/>
      <c r="Y885" s="71"/>
      <c r="Z885" s="71"/>
      <c r="AA885" s="71"/>
      <c r="AB885" s="71"/>
      <c r="AC885" s="71"/>
      <c r="AD885" s="71"/>
      <c r="AE885" s="71"/>
      <c r="AF885" s="71"/>
      <c r="AG885" s="71"/>
      <c r="AH885" s="71"/>
      <c r="AI885" s="71"/>
    </row>
    <row r="886" spans="1:35" ht="30" customHeight="1" x14ac:dyDescent="0.2">
      <c r="A886" s="71"/>
      <c r="B886" s="71"/>
      <c r="C886" s="71"/>
      <c r="D886" s="71"/>
      <c r="E886" s="83"/>
      <c r="F886" s="84"/>
      <c r="G886" s="84"/>
      <c r="H886" s="71"/>
      <c r="I886" s="71"/>
      <c r="J886" s="71"/>
      <c r="K886" s="71"/>
      <c r="L886" s="71"/>
      <c r="M886" s="71"/>
      <c r="N886" s="71"/>
      <c r="O886" s="71"/>
      <c r="P886" s="71"/>
      <c r="Q886" s="71"/>
      <c r="R886" s="71"/>
      <c r="S886" s="71"/>
      <c r="T886" s="71"/>
      <c r="U886" s="71"/>
      <c r="V886" s="71"/>
      <c r="W886" s="71"/>
      <c r="X886" s="71"/>
      <c r="Y886" s="71"/>
      <c r="Z886" s="71"/>
      <c r="AA886" s="71"/>
      <c r="AB886" s="71"/>
      <c r="AC886" s="71"/>
      <c r="AD886" s="71"/>
      <c r="AE886" s="71"/>
      <c r="AF886" s="71"/>
      <c r="AG886" s="71"/>
      <c r="AH886" s="71"/>
      <c r="AI886" s="71"/>
    </row>
    <row r="887" spans="1:35" ht="30" customHeight="1" x14ac:dyDescent="0.2">
      <c r="A887" s="71"/>
      <c r="B887" s="71"/>
      <c r="C887" s="71"/>
      <c r="D887" s="71"/>
      <c r="E887" s="83"/>
      <c r="F887" s="84"/>
      <c r="G887" s="84"/>
      <c r="H887" s="71"/>
      <c r="I887" s="71"/>
      <c r="J887" s="71"/>
      <c r="K887" s="71"/>
      <c r="L887" s="71"/>
      <c r="M887" s="71"/>
      <c r="N887" s="71"/>
      <c r="O887" s="71"/>
      <c r="P887" s="71"/>
      <c r="Q887" s="71"/>
      <c r="R887" s="71"/>
      <c r="S887" s="71"/>
      <c r="T887" s="71"/>
      <c r="U887" s="71"/>
      <c r="V887" s="71"/>
      <c r="W887" s="71"/>
      <c r="X887" s="71"/>
      <c r="Y887" s="71"/>
      <c r="Z887" s="71"/>
      <c r="AA887" s="71"/>
      <c r="AB887" s="71"/>
      <c r="AC887" s="71"/>
      <c r="AD887" s="71"/>
      <c r="AE887" s="71"/>
      <c r="AF887" s="71"/>
      <c r="AG887" s="71"/>
      <c r="AH887" s="71"/>
      <c r="AI887" s="71"/>
    </row>
    <row r="888" spans="1:35" ht="30" customHeight="1" x14ac:dyDescent="0.2">
      <c r="A888" s="71"/>
      <c r="B888" s="71"/>
      <c r="C888" s="71"/>
      <c r="D888" s="71"/>
      <c r="E888" s="83"/>
      <c r="F888" s="84"/>
      <c r="G888" s="84"/>
      <c r="H888" s="71"/>
      <c r="I888" s="71"/>
      <c r="J888" s="71"/>
      <c r="K888" s="71"/>
      <c r="L888" s="71"/>
      <c r="M888" s="71"/>
      <c r="N888" s="71"/>
      <c r="O888" s="71"/>
      <c r="P888" s="71"/>
      <c r="Q888" s="71"/>
      <c r="R888" s="71"/>
      <c r="S888" s="71"/>
      <c r="T888" s="71"/>
      <c r="U888" s="71"/>
      <c r="V888" s="71"/>
      <c r="W888" s="71"/>
      <c r="X888" s="71"/>
      <c r="Y888" s="71"/>
      <c r="Z888" s="71"/>
      <c r="AA888" s="71"/>
      <c r="AB888" s="71"/>
      <c r="AC888" s="71"/>
      <c r="AD888" s="71"/>
      <c r="AE888" s="71"/>
      <c r="AF888" s="71"/>
      <c r="AG888" s="71"/>
      <c r="AH888" s="71"/>
      <c r="AI888" s="71"/>
    </row>
    <row r="889" spans="1:35" ht="30" customHeight="1" x14ac:dyDescent="0.2">
      <c r="A889" s="71"/>
      <c r="B889" s="71"/>
      <c r="C889" s="71"/>
      <c r="D889" s="71"/>
      <c r="E889" s="83"/>
      <c r="F889" s="84"/>
      <c r="G889" s="84"/>
      <c r="H889" s="71"/>
      <c r="I889" s="71"/>
      <c r="J889" s="71"/>
      <c r="K889" s="71"/>
      <c r="L889" s="71"/>
      <c r="M889" s="71"/>
      <c r="N889" s="71"/>
      <c r="O889" s="71"/>
      <c r="P889" s="71"/>
      <c r="Q889" s="71"/>
      <c r="R889" s="71"/>
      <c r="S889" s="71"/>
      <c r="T889" s="71"/>
      <c r="U889" s="71"/>
      <c r="V889" s="71"/>
      <c r="W889" s="71"/>
      <c r="X889" s="71"/>
      <c r="Y889" s="71"/>
      <c r="Z889" s="71"/>
      <c r="AA889" s="71"/>
      <c r="AB889" s="71"/>
      <c r="AC889" s="71"/>
      <c r="AD889" s="71"/>
      <c r="AE889" s="71"/>
      <c r="AF889" s="71"/>
      <c r="AG889" s="71"/>
      <c r="AH889" s="71"/>
      <c r="AI889" s="71"/>
    </row>
    <row r="890" spans="1:35" ht="30" customHeight="1" x14ac:dyDescent="0.2">
      <c r="A890" s="71"/>
      <c r="B890" s="71"/>
      <c r="C890" s="71"/>
      <c r="D890" s="71"/>
      <c r="E890" s="83"/>
      <c r="F890" s="84"/>
      <c r="G890" s="84"/>
      <c r="H890" s="71"/>
      <c r="I890" s="71"/>
      <c r="J890" s="71"/>
      <c r="K890" s="71"/>
      <c r="L890" s="71"/>
      <c r="M890" s="71"/>
      <c r="N890" s="71"/>
      <c r="O890" s="71"/>
      <c r="P890" s="71"/>
      <c r="Q890" s="71"/>
      <c r="R890" s="71"/>
      <c r="S890" s="71"/>
      <c r="T890" s="71"/>
      <c r="U890" s="71"/>
      <c r="V890" s="71"/>
      <c r="W890" s="71"/>
      <c r="X890" s="71"/>
      <c r="Y890" s="71"/>
      <c r="Z890" s="71"/>
      <c r="AA890" s="71"/>
      <c r="AB890" s="71"/>
      <c r="AC890" s="71"/>
      <c r="AD890" s="71"/>
      <c r="AE890" s="71"/>
      <c r="AF890" s="71"/>
      <c r="AG890" s="71"/>
      <c r="AH890" s="71"/>
      <c r="AI890" s="71"/>
    </row>
    <row r="891" spans="1:35" ht="30" customHeight="1" x14ac:dyDescent="0.2">
      <c r="A891" s="71"/>
      <c r="B891" s="71"/>
      <c r="C891" s="71"/>
      <c r="D891" s="71"/>
      <c r="E891" s="83"/>
      <c r="F891" s="84"/>
      <c r="G891" s="84"/>
      <c r="H891" s="71"/>
      <c r="I891" s="71"/>
      <c r="J891" s="71"/>
      <c r="K891" s="71"/>
      <c r="L891" s="71"/>
      <c r="M891" s="71"/>
      <c r="N891" s="71"/>
      <c r="O891" s="71"/>
      <c r="P891" s="71"/>
      <c r="Q891" s="71"/>
      <c r="R891" s="71"/>
      <c r="S891" s="71"/>
      <c r="T891" s="71"/>
      <c r="U891" s="71"/>
      <c r="V891" s="71"/>
      <c r="W891" s="71"/>
      <c r="X891" s="71"/>
      <c r="Y891" s="71"/>
      <c r="Z891" s="71"/>
      <c r="AA891" s="71"/>
      <c r="AB891" s="71"/>
      <c r="AC891" s="71"/>
      <c r="AD891" s="71"/>
      <c r="AE891" s="71"/>
      <c r="AF891" s="71"/>
      <c r="AG891" s="71"/>
      <c r="AH891" s="71"/>
      <c r="AI891" s="71"/>
    </row>
    <row r="892" spans="1:35" ht="30" customHeight="1" x14ac:dyDescent="0.2">
      <c r="A892" s="71"/>
      <c r="B892" s="71"/>
      <c r="C892" s="71"/>
      <c r="D892" s="71"/>
      <c r="E892" s="83"/>
      <c r="F892" s="84"/>
      <c r="G892" s="84"/>
      <c r="H892" s="71"/>
      <c r="I892" s="71"/>
      <c r="J892" s="71"/>
      <c r="K892" s="71"/>
      <c r="L892" s="71"/>
      <c r="M892" s="71"/>
      <c r="N892" s="71"/>
      <c r="O892" s="71"/>
      <c r="P892" s="71"/>
      <c r="Q892" s="71"/>
      <c r="R892" s="71"/>
      <c r="S892" s="71"/>
      <c r="T892" s="71"/>
      <c r="U892" s="71"/>
      <c r="V892" s="71"/>
      <c r="W892" s="71"/>
      <c r="X892" s="71"/>
      <c r="Y892" s="71"/>
      <c r="Z892" s="71"/>
      <c r="AA892" s="71"/>
      <c r="AB892" s="71"/>
      <c r="AC892" s="71"/>
      <c r="AD892" s="71"/>
      <c r="AE892" s="71"/>
      <c r="AF892" s="71"/>
      <c r="AG892" s="71"/>
      <c r="AH892" s="71"/>
      <c r="AI892" s="71"/>
    </row>
    <row r="893" spans="1:35" ht="30" customHeight="1" x14ac:dyDescent="0.2">
      <c r="A893" s="71"/>
      <c r="B893" s="71"/>
      <c r="C893" s="71"/>
      <c r="D893" s="71"/>
      <c r="E893" s="83"/>
      <c r="F893" s="84"/>
      <c r="G893" s="84"/>
      <c r="H893" s="71"/>
      <c r="I893" s="71"/>
      <c r="J893" s="71"/>
      <c r="K893" s="71"/>
      <c r="L893" s="71"/>
      <c r="M893" s="71"/>
      <c r="N893" s="71"/>
      <c r="O893" s="71"/>
      <c r="P893" s="71"/>
      <c r="Q893" s="71"/>
      <c r="R893" s="71"/>
      <c r="S893" s="71"/>
      <c r="T893" s="71"/>
      <c r="U893" s="71"/>
      <c r="V893" s="71"/>
      <c r="W893" s="71"/>
      <c r="X893" s="71"/>
      <c r="Y893" s="71"/>
      <c r="Z893" s="71"/>
      <c r="AA893" s="71"/>
      <c r="AB893" s="71"/>
      <c r="AC893" s="71"/>
      <c r="AD893" s="71"/>
      <c r="AE893" s="71"/>
      <c r="AF893" s="71"/>
      <c r="AG893" s="71"/>
      <c r="AH893" s="71"/>
      <c r="AI893" s="71"/>
    </row>
    <row r="894" spans="1:35" ht="30" customHeight="1" x14ac:dyDescent="0.2">
      <c r="A894" s="71"/>
      <c r="B894" s="71"/>
      <c r="C894" s="71"/>
      <c r="D894" s="71"/>
      <c r="E894" s="83"/>
      <c r="F894" s="84"/>
      <c r="G894" s="84"/>
      <c r="H894" s="71"/>
      <c r="I894" s="71"/>
      <c r="J894" s="71"/>
      <c r="K894" s="71"/>
      <c r="L894" s="71"/>
      <c r="M894" s="71"/>
      <c r="N894" s="71"/>
      <c r="O894" s="71"/>
      <c r="P894" s="71"/>
      <c r="Q894" s="71"/>
      <c r="R894" s="71"/>
      <c r="S894" s="71"/>
      <c r="T894" s="71"/>
      <c r="U894" s="71"/>
      <c r="V894" s="71"/>
      <c r="W894" s="71"/>
      <c r="X894" s="71"/>
      <c r="Y894" s="71"/>
      <c r="Z894" s="71"/>
      <c r="AA894" s="71"/>
      <c r="AB894" s="71"/>
      <c r="AC894" s="71"/>
      <c r="AD894" s="71"/>
      <c r="AE894" s="71"/>
      <c r="AF894" s="71"/>
      <c r="AG894" s="71"/>
      <c r="AH894" s="71"/>
      <c r="AI894" s="71"/>
    </row>
    <row r="895" spans="1:35" ht="30" customHeight="1" x14ac:dyDescent="0.2">
      <c r="A895" s="71"/>
      <c r="B895" s="71"/>
      <c r="C895" s="71"/>
      <c r="D895" s="71"/>
      <c r="E895" s="83"/>
      <c r="F895" s="84"/>
      <c r="G895" s="84"/>
      <c r="H895" s="71"/>
      <c r="I895" s="71"/>
      <c r="J895" s="71"/>
      <c r="K895" s="71"/>
      <c r="L895" s="71"/>
      <c r="M895" s="71"/>
      <c r="N895" s="71"/>
      <c r="O895" s="71"/>
      <c r="P895" s="71"/>
      <c r="Q895" s="71"/>
      <c r="R895" s="71"/>
      <c r="S895" s="71"/>
      <c r="T895" s="71"/>
      <c r="U895" s="71"/>
      <c r="V895" s="71"/>
      <c r="W895" s="71"/>
      <c r="X895" s="71"/>
      <c r="Y895" s="71"/>
      <c r="Z895" s="71"/>
      <c r="AA895" s="71"/>
      <c r="AB895" s="71"/>
      <c r="AC895" s="71"/>
      <c r="AD895" s="71"/>
      <c r="AE895" s="71"/>
      <c r="AF895" s="71"/>
      <c r="AG895" s="71"/>
      <c r="AH895" s="71"/>
      <c r="AI895" s="71"/>
    </row>
    <row r="896" spans="1:35" ht="30" customHeight="1" x14ac:dyDescent="0.2">
      <c r="A896" s="71"/>
      <c r="B896" s="71"/>
      <c r="C896" s="71"/>
      <c r="D896" s="71"/>
      <c r="E896" s="83"/>
      <c r="F896" s="84"/>
      <c r="G896" s="84"/>
      <c r="H896" s="71"/>
      <c r="I896" s="71"/>
      <c r="J896" s="71"/>
      <c r="K896" s="71"/>
      <c r="L896" s="71"/>
      <c r="M896" s="71"/>
      <c r="N896" s="71"/>
      <c r="O896" s="71"/>
      <c r="P896" s="71"/>
      <c r="Q896" s="71"/>
      <c r="R896" s="71"/>
      <c r="S896" s="71"/>
      <c r="T896" s="71"/>
      <c r="U896" s="71"/>
      <c r="V896" s="71"/>
      <c r="W896" s="71"/>
      <c r="X896" s="71"/>
      <c r="Y896" s="71"/>
      <c r="Z896" s="71"/>
      <c r="AA896" s="71"/>
      <c r="AB896" s="71"/>
      <c r="AC896" s="71"/>
      <c r="AD896" s="71"/>
      <c r="AE896" s="71"/>
      <c r="AF896" s="71"/>
      <c r="AG896" s="71"/>
      <c r="AH896" s="71"/>
      <c r="AI896" s="71"/>
    </row>
    <row r="897" spans="1:35" ht="30" customHeight="1" x14ac:dyDescent="0.2">
      <c r="A897" s="71"/>
      <c r="B897" s="71"/>
      <c r="C897" s="71"/>
      <c r="D897" s="71"/>
      <c r="E897" s="83"/>
      <c r="F897" s="84"/>
      <c r="G897" s="84"/>
      <c r="H897" s="71"/>
      <c r="I897" s="71"/>
      <c r="J897" s="71"/>
      <c r="K897" s="71"/>
      <c r="L897" s="71"/>
      <c r="M897" s="71"/>
      <c r="N897" s="71"/>
      <c r="O897" s="71"/>
      <c r="P897" s="71"/>
      <c r="Q897" s="71"/>
      <c r="R897" s="71"/>
      <c r="S897" s="71"/>
      <c r="T897" s="71"/>
      <c r="U897" s="71"/>
      <c r="V897" s="71"/>
      <c r="W897" s="71"/>
      <c r="X897" s="71"/>
      <c r="Y897" s="71"/>
      <c r="Z897" s="71"/>
      <c r="AA897" s="71"/>
      <c r="AB897" s="71"/>
      <c r="AC897" s="71"/>
      <c r="AD897" s="71"/>
      <c r="AE897" s="71"/>
      <c r="AF897" s="71"/>
      <c r="AG897" s="71"/>
      <c r="AH897" s="71"/>
      <c r="AI897" s="71"/>
    </row>
    <row r="898" spans="1:35" ht="30" customHeight="1" x14ac:dyDescent="0.2">
      <c r="A898" s="71"/>
      <c r="B898" s="71"/>
      <c r="C898" s="71"/>
      <c r="D898" s="71"/>
      <c r="E898" s="83"/>
      <c r="F898" s="84"/>
      <c r="G898" s="84"/>
      <c r="H898" s="71"/>
      <c r="I898" s="71"/>
      <c r="J898" s="71"/>
      <c r="K898" s="71"/>
      <c r="L898" s="71"/>
      <c r="M898" s="71"/>
      <c r="N898" s="71"/>
      <c r="O898" s="71"/>
      <c r="P898" s="71"/>
      <c r="Q898" s="71"/>
      <c r="R898" s="71"/>
      <c r="S898" s="71"/>
      <c r="T898" s="71"/>
      <c r="U898" s="71"/>
      <c r="V898" s="71"/>
      <c r="W898" s="71"/>
      <c r="X898" s="71"/>
      <c r="Y898" s="71"/>
      <c r="Z898" s="71"/>
      <c r="AA898" s="71"/>
      <c r="AB898" s="71"/>
      <c r="AC898" s="71"/>
      <c r="AD898" s="71"/>
      <c r="AE898" s="71"/>
      <c r="AF898" s="71"/>
      <c r="AG898" s="71"/>
      <c r="AH898" s="71"/>
      <c r="AI898" s="71"/>
    </row>
    <row r="899" spans="1:35" ht="30" customHeight="1" x14ac:dyDescent="0.2">
      <c r="A899" s="71"/>
      <c r="B899" s="71"/>
      <c r="C899" s="71"/>
      <c r="D899" s="71"/>
      <c r="E899" s="83"/>
      <c r="F899" s="84"/>
      <c r="G899" s="84"/>
      <c r="H899" s="71"/>
      <c r="I899" s="71"/>
      <c r="J899" s="71"/>
      <c r="K899" s="71"/>
      <c r="L899" s="71"/>
      <c r="M899" s="71"/>
      <c r="N899" s="71"/>
      <c r="O899" s="71"/>
      <c r="P899" s="71"/>
      <c r="Q899" s="71"/>
      <c r="R899" s="71"/>
      <c r="S899" s="71"/>
      <c r="T899" s="71"/>
      <c r="U899" s="71"/>
      <c r="V899" s="71"/>
      <c r="W899" s="71"/>
      <c r="X899" s="71"/>
      <c r="Y899" s="71"/>
      <c r="Z899" s="71"/>
      <c r="AA899" s="71"/>
      <c r="AB899" s="71"/>
      <c r="AC899" s="71"/>
      <c r="AD899" s="71"/>
      <c r="AE899" s="71"/>
      <c r="AF899" s="71"/>
      <c r="AG899" s="71"/>
      <c r="AH899" s="71"/>
      <c r="AI899" s="71"/>
    </row>
    <row r="900" spans="1:35" ht="30" customHeight="1" x14ac:dyDescent="0.2">
      <c r="A900" s="71"/>
      <c r="B900" s="71"/>
      <c r="C900" s="71"/>
      <c r="D900" s="71"/>
      <c r="E900" s="83"/>
      <c r="F900" s="84"/>
      <c r="G900" s="84"/>
      <c r="H900" s="71"/>
      <c r="I900" s="71"/>
      <c r="J900" s="71"/>
      <c r="K900" s="71"/>
      <c r="L900" s="71"/>
      <c r="M900" s="71"/>
      <c r="N900" s="71"/>
      <c r="O900" s="71"/>
      <c r="P900" s="71"/>
      <c r="Q900" s="71"/>
      <c r="R900" s="71"/>
      <c r="S900" s="71"/>
      <c r="T900" s="71"/>
      <c r="U900" s="71"/>
      <c r="V900" s="71"/>
      <c r="W900" s="71"/>
      <c r="X900" s="71"/>
      <c r="Y900" s="71"/>
      <c r="Z900" s="71"/>
      <c r="AA900" s="71"/>
      <c r="AB900" s="71"/>
      <c r="AC900" s="71"/>
      <c r="AD900" s="71"/>
      <c r="AE900" s="71"/>
      <c r="AF900" s="71"/>
      <c r="AG900" s="71"/>
      <c r="AH900" s="71"/>
      <c r="AI900" s="71"/>
    </row>
    <row r="901" spans="1:35" ht="30" customHeight="1" x14ac:dyDescent="0.2">
      <c r="A901" s="71"/>
      <c r="B901" s="71"/>
      <c r="C901" s="71"/>
      <c r="D901" s="71"/>
      <c r="E901" s="83"/>
      <c r="F901" s="84"/>
      <c r="G901" s="84"/>
      <c r="H901" s="71"/>
      <c r="I901" s="71"/>
      <c r="J901" s="71"/>
      <c r="K901" s="71"/>
      <c r="L901" s="71"/>
      <c r="M901" s="71"/>
      <c r="N901" s="71"/>
      <c r="O901" s="71"/>
      <c r="P901" s="71"/>
      <c r="Q901" s="71"/>
      <c r="R901" s="71"/>
      <c r="S901" s="71"/>
      <c r="T901" s="71"/>
      <c r="U901" s="71"/>
      <c r="V901" s="71"/>
      <c r="W901" s="71"/>
      <c r="X901" s="71"/>
      <c r="Y901" s="71"/>
      <c r="Z901" s="71"/>
      <c r="AA901" s="71"/>
      <c r="AB901" s="71"/>
      <c r="AC901" s="71"/>
      <c r="AD901" s="71"/>
      <c r="AE901" s="71"/>
      <c r="AF901" s="71"/>
      <c r="AG901" s="71"/>
      <c r="AH901" s="71"/>
      <c r="AI901" s="71"/>
    </row>
    <row r="902" spans="1:35" ht="30" customHeight="1" x14ac:dyDescent="0.2">
      <c r="A902" s="71"/>
      <c r="B902" s="71"/>
      <c r="C902" s="71"/>
      <c r="D902" s="71"/>
      <c r="E902" s="83"/>
      <c r="F902" s="84"/>
      <c r="G902" s="84"/>
      <c r="H902" s="71"/>
      <c r="I902" s="71"/>
      <c r="J902" s="71"/>
      <c r="K902" s="71"/>
      <c r="L902" s="71"/>
      <c r="M902" s="71"/>
      <c r="N902" s="71"/>
      <c r="O902" s="71"/>
      <c r="P902" s="71"/>
      <c r="Q902" s="71"/>
      <c r="R902" s="71"/>
      <c r="S902" s="71"/>
      <c r="T902" s="71"/>
      <c r="U902" s="71"/>
      <c r="V902" s="71"/>
      <c r="W902" s="71"/>
      <c r="X902" s="71"/>
      <c r="Y902" s="71"/>
      <c r="Z902" s="71"/>
      <c r="AA902" s="71"/>
      <c r="AB902" s="71"/>
      <c r="AC902" s="71"/>
      <c r="AD902" s="71"/>
      <c r="AE902" s="71"/>
      <c r="AF902" s="71"/>
      <c r="AG902" s="71"/>
      <c r="AH902" s="71"/>
      <c r="AI902" s="71"/>
    </row>
    <row r="903" spans="1:35" ht="30" customHeight="1" x14ac:dyDescent="0.2">
      <c r="A903" s="71"/>
      <c r="B903" s="71"/>
      <c r="C903" s="71"/>
      <c r="D903" s="71"/>
      <c r="E903" s="83"/>
      <c r="F903" s="84"/>
      <c r="G903" s="84"/>
      <c r="H903" s="71"/>
      <c r="I903" s="71"/>
      <c r="J903" s="71"/>
      <c r="K903" s="71"/>
      <c r="L903" s="71"/>
      <c r="M903" s="71"/>
      <c r="N903" s="71"/>
      <c r="O903" s="71"/>
      <c r="P903" s="71"/>
      <c r="Q903" s="71"/>
      <c r="R903" s="71"/>
      <c r="S903" s="71"/>
      <c r="T903" s="71"/>
      <c r="U903" s="71"/>
      <c r="V903" s="71"/>
      <c r="W903" s="71"/>
      <c r="X903" s="71"/>
      <c r="Y903" s="71"/>
      <c r="Z903" s="71"/>
      <c r="AA903" s="71"/>
      <c r="AB903" s="71"/>
      <c r="AC903" s="71"/>
      <c r="AD903" s="71"/>
      <c r="AE903" s="71"/>
      <c r="AF903" s="71"/>
      <c r="AG903" s="71"/>
      <c r="AH903" s="71"/>
      <c r="AI903" s="71"/>
    </row>
    <row r="904" spans="1:35" ht="30" customHeight="1" x14ac:dyDescent="0.2">
      <c r="A904" s="71"/>
      <c r="B904" s="71"/>
      <c r="C904" s="71"/>
      <c r="D904" s="71"/>
      <c r="E904" s="83"/>
      <c r="F904" s="84"/>
      <c r="G904" s="84"/>
      <c r="H904" s="71"/>
      <c r="I904" s="71"/>
      <c r="J904" s="71"/>
      <c r="K904" s="71"/>
      <c r="L904" s="71"/>
      <c r="M904" s="71"/>
      <c r="N904" s="71"/>
      <c r="O904" s="71"/>
      <c r="P904" s="71"/>
      <c r="Q904" s="71"/>
      <c r="R904" s="71"/>
      <c r="S904" s="71"/>
      <c r="T904" s="71"/>
      <c r="U904" s="71"/>
      <c r="V904" s="71"/>
      <c r="W904" s="71"/>
      <c r="X904" s="71"/>
      <c r="Y904" s="71"/>
      <c r="Z904" s="71"/>
      <c r="AA904" s="71"/>
      <c r="AB904" s="71"/>
      <c r="AC904" s="71"/>
      <c r="AD904" s="71"/>
      <c r="AE904" s="71"/>
      <c r="AF904" s="71"/>
      <c r="AG904" s="71"/>
      <c r="AH904" s="71"/>
      <c r="AI904" s="71"/>
    </row>
    <row r="905" spans="1:35" ht="30" customHeight="1" x14ac:dyDescent="0.2">
      <c r="A905" s="71"/>
      <c r="B905" s="71"/>
      <c r="C905" s="71"/>
      <c r="D905" s="71"/>
      <c r="E905" s="83"/>
      <c r="F905" s="84"/>
      <c r="G905" s="84"/>
      <c r="H905" s="71"/>
      <c r="I905" s="71"/>
      <c r="J905" s="71"/>
      <c r="K905" s="71"/>
      <c r="L905" s="71"/>
      <c r="M905" s="71"/>
      <c r="N905" s="71"/>
      <c r="O905" s="71"/>
      <c r="P905" s="71"/>
      <c r="Q905" s="71"/>
      <c r="R905" s="71"/>
      <c r="S905" s="71"/>
      <c r="T905" s="71"/>
      <c r="U905" s="71"/>
      <c r="V905" s="71"/>
      <c r="W905" s="71"/>
      <c r="X905" s="71"/>
      <c r="Y905" s="71"/>
      <c r="Z905" s="71"/>
      <c r="AA905" s="71"/>
      <c r="AB905" s="71"/>
      <c r="AC905" s="71"/>
      <c r="AD905" s="71"/>
      <c r="AE905" s="71"/>
      <c r="AF905" s="71"/>
      <c r="AG905" s="71"/>
      <c r="AH905" s="71"/>
      <c r="AI905" s="71"/>
    </row>
    <row r="906" spans="1:35" ht="30" customHeight="1" x14ac:dyDescent="0.2">
      <c r="A906" s="71"/>
      <c r="B906" s="71"/>
      <c r="C906" s="71"/>
      <c r="D906" s="71"/>
      <c r="E906" s="83"/>
      <c r="F906" s="84"/>
      <c r="G906" s="84"/>
      <c r="H906" s="71"/>
      <c r="I906" s="71"/>
      <c r="J906" s="71"/>
      <c r="K906" s="71"/>
      <c r="L906" s="71"/>
      <c r="M906" s="71"/>
      <c r="N906" s="71"/>
      <c r="O906" s="71"/>
      <c r="P906" s="71"/>
      <c r="Q906" s="71"/>
      <c r="R906" s="71"/>
      <c r="S906" s="71"/>
      <c r="T906" s="71"/>
      <c r="U906" s="71"/>
      <c r="V906" s="71"/>
      <c r="W906" s="71"/>
      <c r="X906" s="71"/>
      <c r="Y906" s="71"/>
      <c r="Z906" s="71"/>
      <c r="AA906" s="71"/>
      <c r="AB906" s="71"/>
      <c r="AC906" s="71"/>
      <c r="AD906" s="71"/>
      <c r="AE906" s="71"/>
      <c r="AF906" s="71"/>
      <c r="AG906" s="71"/>
      <c r="AH906" s="71"/>
      <c r="AI906" s="71"/>
    </row>
    <row r="907" spans="1:35" ht="30" customHeight="1" x14ac:dyDescent="0.2">
      <c r="A907" s="71"/>
      <c r="B907" s="71"/>
      <c r="C907" s="71"/>
      <c r="D907" s="71"/>
      <c r="E907" s="83"/>
      <c r="F907" s="84"/>
      <c r="G907" s="84"/>
      <c r="H907" s="71"/>
      <c r="I907" s="71"/>
      <c r="J907" s="71"/>
      <c r="K907" s="71"/>
      <c r="L907" s="71"/>
      <c r="M907" s="71"/>
      <c r="N907" s="71"/>
      <c r="O907" s="71"/>
      <c r="P907" s="71"/>
      <c r="Q907" s="71"/>
      <c r="R907" s="71"/>
      <c r="S907" s="71"/>
      <c r="T907" s="71"/>
      <c r="U907" s="71"/>
      <c r="V907" s="71"/>
      <c r="W907" s="71"/>
      <c r="X907" s="71"/>
      <c r="Y907" s="71"/>
      <c r="Z907" s="71"/>
      <c r="AA907" s="71"/>
      <c r="AB907" s="71"/>
      <c r="AC907" s="71"/>
      <c r="AD907" s="71"/>
      <c r="AE907" s="71"/>
      <c r="AF907" s="71"/>
      <c r="AG907" s="71"/>
      <c r="AH907" s="71"/>
      <c r="AI907" s="71"/>
    </row>
    <row r="908" spans="1:35" ht="30" customHeight="1" x14ac:dyDescent="0.2">
      <c r="A908" s="71"/>
      <c r="B908" s="71"/>
      <c r="C908" s="71"/>
      <c r="D908" s="71"/>
      <c r="E908" s="83"/>
      <c r="F908" s="84"/>
      <c r="G908" s="84"/>
      <c r="H908" s="71"/>
      <c r="I908" s="71"/>
      <c r="J908" s="71"/>
      <c r="K908" s="71"/>
      <c r="L908" s="71"/>
      <c r="M908" s="71"/>
      <c r="N908" s="71"/>
      <c r="O908" s="71"/>
      <c r="P908" s="71"/>
      <c r="Q908" s="71"/>
      <c r="R908" s="71"/>
      <c r="S908" s="71"/>
      <c r="T908" s="71"/>
      <c r="U908" s="71"/>
      <c r="V908" s="71"/>
      <c r="W908" s="71"/>
      <c r="X908" s="71"/>
      <c r="Y908" s="71"/>
      <c r="Z908" s="71"/>
      <c r="AA908" s="71"/>
      <c r="AB908" s="71"/>
      <c r="AC908" s="71"/>
      <c r="AD908" s="71"/>
      <c r="AE908" s="71"/>
      <c r="AF908" s="71"/>
      <c r="AG908" s="71"/>
      <c r="AH908" s="71"/>
      <c r="AI908" s="71"/>
    </row>
    <row r="909" spans="1:35" ht="30" customHeight="1" x14ac:dyDescent="0.2">
      <c r="A909" s="71"/>
      <c r="B909" s="71"/>
      <c r="C909" s="71"/>
      <c r="D909" s="71"/>
      <c r="E909" s="83"/>
      <c r="F909" s="84"/>
      <c r="G909" s="84"/>
      <c r="H909" s="71"/>
      <c r="I909" s="71"/>
      <c r="J909" s="71"/>
      <c r="K909" s="71"/>
      <c r="L909" s="71"/>
      <c r="M909" s="71"/>
      <c r="N909" s="71"/>
      <c r="O909" s="71"/>
      <c r="P909" s="71"/>
      <c r="Q909" s="71"/>
      <c r="R909" s="71"/>
      <c r="S909" s="71"/>
      <c r="T909" s="71"/>
      <c r="U909" s="71"/>
      <c r="V909" s="71"/>
      <c r="W909" s="71"/>
      <c r="X909" s="71"/>
      <c r="Y909" s="71"/>
      <c r="Z909" s="71"/>
      <c r="AA909" s="71"/>
      <c r="AB909" s="71"/>
      <c r="AC909" s="71"/>
      <c r="AD909" s="71"/>
      <c r="AE909" s="71"/>
      <c r="AF909" s="71"/>
      <c r="AG909" s="71"/>
      <c r="AH909" s="71"/>
      <c r="AI909" s="71"/>
    </row>
    <row r="910" spans="1:35" ht="30" customHeight="1" x14ac:dyDescent="0.2">
      <c r="A910" s="71"/>
      <c r="B910" s="71"/>
      <c r="C910" s="71"/>
      <c r="D910" s="71"/>
      <c r="E910" s="83"/>
      <c r="F910" s="84"/>
      <c r="G910" s="84"/>
      <c r="H910" s="71"/>
      <c r="I910" s="71"/>
      <c r="J910" s="71"/>
      <c r="K910" s="71"/>
      <c r="L910" s="71"/>
      <c r="M910" s="71"/>
      <c r="N910" s="71"/>
      <c r="O910" s="71"/>
      <c r="P910" s="71"/>
      <c r="Q910" s="71"/>
      <c r="R910" s="71"/>
      <c r="S910" s="71"/>
      <c r="T910" s="71"/>
      <c r="U910" s="71"/>
      <c r="V910" s="71"/>
      <c r="W910" s="71"/>
      <c r="X910" s="71"/>
      <c r="Y910" s="71"/>
      <c r="Z910" s="71"/>
      <c r="AA910" s="71"/>
      <c r="AB910" s="71"/>
      <c r="AC910" s="71"/>
      <c r="AD910" s="71"/>
      <c r="AE910" s="71"/>
      <c r="AF910" s="71"/>
      <c r="AG910" s="71"/>
      <c r="AH910" s="71"/>
      <c r="AI910" s="71"/>
    </row>
    <row r="911" spans="1:35" ht="30" customHeight="1" x14ac:dyDescent="0.2">
      <c r="A911" s="71"/>
      <c r="B911" s="71"/>
      <c r="C911" s="71"/>
      <c r="D911" s="71"/>
      <c r="E911" s="83"/>
      <c r="F911" s="84"/>
      <c r="G911" s="84"/>
      <c r="H911" s="71"/>
      <c r="I911" s="71"/>
      <c r="J911" s="71"/>
      <c r="K911" s="71"/>
      <c r="L911" s="71"/>
      <c r="M911" s="71"/>
      <c r="N911" s="71"/>
      <c r="O911" s="71"/>
      <c r="P911" s="71"/>
      <c r="Q911" s="71"/>
      <c r="R911" s="71"/>
      <c r="S911" s="71"/>
      <c r="T911" s="71"/>
      <c r="U911" s="71"/>
      <c r="V911" s="71"/>
      <c r="W911" s="71"/>
      <c r="X911" s="71"/>
      <c r="Y911" s="71"/>
      <c r="Z911" s="71"/>
      <c r="AA911" s="71"/>
      <c r="AB911" s="71"/>
      <c r="AC911" s="71"/>
      <c r="AD911" s="71"/>
      <c r="AE911" s="71"/>
      <c r="AF911" s="71"/>
      <c r="AG911" s="71"/>
      <c r="AH911" s="71"/>
      <c r="AI911" s="71"/>
    </row>
    <row r="912" spans="1:35" ht="30" customHeight="1" x14ac:dyDescent="0.2">
      <c r="A912" s="71"/>
      <c r="B912" s="71"/>
      <c r="C912" s="71"/>
      <c r="D912" s="71"/>
      <c r="E912" s="83"/>
      <c r="F912" s="84"/>
      <c r="G912" s="84"/>
      <c r="H912" s="71"/>
      <c r="I912" s="71"/>
      <c r="J912" s="71"/>
      <c r="K912" s="71"/>
      <c r="L912" s="71"/>
      <c r="M912" s="71"/>
      <c r="N912" s="71"/>
      <c r="O912" s="71"/>
      <c r="P912" s="71"/>
      <c r="Q912" s="71"/>
      <c r="R912" s="71"/>
      <c r="S912" s="71"/>
      <c r="T912" s="71"/>
      <c r="U912" s="71"/>
      <c r="V912" s="71"/>
      <c r="W912" s="71"/>
      <c r="X912" s="71"/>
      <c r="Y912" s="71"/>
      <c r="Z912" s="71"/>
      <c r="AA912" s="71"/>
      <c r="AB912" s="71"/>
      <c r="AC912" s="71"/>
      <c r="AD912" s="71"/>
      <c r="AE912" s="71"/>
      <c r="AF912" s="71"/>
      <c r="AG912" s="71"/>
      <c r="AH912" s="71"/>
      <c r="AI912" s="71"/>
    </row>
    <row r="913" spans="1:35" ht="30" customHeight="1" x14ac:dyDescent="0.2">
      <c r="A913" s="71"/>
      <c r="B913" s="71"/>
      <c r="C913" s="71"/>
      <c r="D913" s="71"/>
      <c r="E913" s="83"/>
      <c r="F913" s="84"/>
      <c r="G913" s="84"/>
      <c r="H913" s="71"/>
      <c r="I913" s="71"/>
      <c r="J913" s="71"/>
      <c r="K913" s="71"/>
      <c r="L913" s="71"/>
      <c r="M913" s="71"/>
      <c r="N913" s="71"/>
      <c r="O913" s="71"/>
      <c r="P913" s="71"/>
      <c r="Q913" s="71"/>
      <c r="R913" s="71"/>
      <c r="S913" s="71"/>
      <c r="T913" s="71"/>
      <c r="U913" s="71"/>
      <c r="V913" s="71"/>
      <c r="W913" s="71"/>
      <c r="X913" s="71"/>
      <c r="Y913" s="71"/>
      <c r="Z913" s="71"/>
      <c r="AA913" s="71"/>
      <c r="AB913" s="71"/>
      <c r="AC913" s="71"/>
      <c r="AD913" s="71"/>
      <c r="AE913" s="71"/>
      <c r="AF913" s="71"/>
      <c r="AG913" s="71"/>
      <c r="AH913" s="71"/>
      <c r="AI913" s="71"/>
    </row>
    <row r="914" spans="1:35" ht="30" customHeight="1" x14ac:dyDescent="0.2">
      <c r="A914" s="71"/>
      <c r="B914" s="71"/>
      <c r="C914" s="71"/>
      <c r="D914" s="71"/>
      <c r="E914" s="83"/>
      <c r="F914" s="84"/>
      <c r="G914" s="84"/>
      <c r="H914" s="71"/>
      <c r="I914" s="71"/>
      <c r="J914" s="71"/>
      <c r="K914" s="71"/>
      <c r="L914" s="71"/>
      <c r="M914" s="71"/>
      <c r="N914" s="71"/>
      <c r="O914" s="71"/>
      <c r="P914" s="71"/>
      <c r="Q914" s="71"/>
      <c r="R914" s="71"/>
      <c r="S914" s="71"/>
      <c r="T914" s="71"/>
      <c r="U914" s="71"/>
      <c r="V914" s="71"/>
      <c r="W914" s="71"/>
      <c r="X914" s="71"/>
      <c r="Y914" s="71"/>
      <c r="Z914" s="71"/>
      <c r="AA914" s="71"/>
      <c r="AB914" s="71"/>
      <c r="AC914" s="71"/>
      <c r="AD914" s="71"/>
      <c r="AE914" s="71"/>
      <c r="AF914" s="71"/>
      <c r="AG914" s="71"/>
      <c r="AH914" s="71"/>
      <c r="AI914" s="71"/>
    </row>
    <row r="915" spans="1:35" ht="30" customHeight="1" x14ac:dyDescent="0.2">
      <c r="A915" s="71"/>
      <c r="B915" s="71"/>
      <c r="C915" s="71"/>
      <c r="D915" s="71"/>
      <c r="E915" s="83"/>
      <c r="F915" s="84"/>
      <c r="G915" s="84"/>
      <c r="H915" s="71"/>
      <c r="I915" s="71"/>
      <c r="J915" s="71"/>
      <c r="K915" s="71"/>
      <c r="L915" s="71"/>
      <c r="M915" s="71"/>
      <c r="N915" s="71"/>
      <c r="O915" s="71"/>
      <c r="P915" s="71"/>
      <c r="Q915" s="71"/>
      <c r="R915" s="71"/>
      <c r="S915" s="71"/>
      <c r="T915" s="71"/>
      <c r="U915" s="71"/>
      <c r="V915" s="71"/>
      <c r="W915" s="71"/>
      <c r="X915" s="71"/>
      <c r="Y915" s="71"/>
      <c r="Z915" s="71"/>
      <c r="AA915" s="71"/>
      <c r="AB915" s="71"/>
      <c r="AC915" s="71"/>
      <c r="AD915" s="71"/>
      <c r="AE915" s="71"/>
      <c r="AF915" s="71"/>
      <c r="AG915" s="71"/>
      <c r="AH915" s="71"/>
      <c r="AI915" s="71"/>
    </row>
    <row r="916" spans="1:35" ht="30" customHeight="1" x14ac:dyDescent="0.2">
      <c r="A916" s="71"/>
      <c r="B916" s="71"/>
      <c r="C916" s="71"/>
      <c r="D916" s="71"/>
      <c r="E916" s="83"/>
      <c r="F916" s="84"/>
      <c r="G916" s="84"/>
      <c r="H916" s="71"/>
      <c r="I916" s="71"/>
      <c r="J916" s="71"/>
      <c r="K916" s="71"/>
      <c r="L916" s="71"/>
      <c r="M916" s="71"/>
      <c r="N916" s="71"/>
      <c r="O916" s="71"/>
      <c r="P916" s="71"/>
      <c r="Q916" s="71"/>
      <c r="R916" s="71"/>
      <c r="S916" s="71"/>
      <c r="T916" s="71"/>
      <c r="U916" s="71"/>
      <c r="V916" s="71"/>
      <c r="W916" s="71"/>
      <c r="X916" s="71"/>
      <c r="Y916" s="71"/>
      <c r="Z916" s="71"/>
      <c r="AA916" s="71"/>
      <c r="AB916" s="71"/>
      <c r="AC916" s="71"/>
      <c r="AD916" s="71"/>
      <c r="AE916" s="71"/>
      <c r="AF916" s="71"/>
      <c r="AG916" s="71"/>
      <c r="AH916" s="71"/>
      <c r="AI916" s="71"/>
    </row>
    <row r="917" spans="1:35" ht="30" customHeight="1" x14ac:dyDescent="0.2">
      <c r="A917" s="71"/>
      <c r="B917" s="71"/>
      <c r="C917" s="71"/>
      <c r="D917" s="71"/>
      <c r="E917" s="83"/>
      <c r="F917" s="84"/>
      <c r="G917" s="84"/>
      <c r="H917" s="71"/>
      <c r="I917" s="71"/>
      <c r="J917" s="71"/>
      <c r="K917" s="71"/>
      <c r="L917" s="71"/>
      <c r="M917" s="71"/>
      <c r="N917" s="71"/>
      <c r="O917" s="71"/>
      <c r="P917" s="71"/>
      <c r="Q917" s="71"/>
      <c r="R917" s="71"/>
      <c r="S917" s="71"/>
      <c r="T917" s="71"/>
      <c r="U917" s="71"/>
      <c r="V917" s="71"/>
      <c r="W917" s="71"/>
      <c r="X917" s="71"/>
      <c r="Y917" s="71"/>
      <c r="Z917" s="71"/>
      <c r="AA917" s="71"/>
      <c r="AB917" s="71"/>
      <c r="AC917" s="71"/>
      <c r="AD917" s="71"/>
      <c r="AE917" s="71"/>
      <c r="AF917" s="71"/>
      <c r="AG917" s="71"/>
      <c r="AH917" s="71"/>
      <c r="AI917" s="71"/>
    </row>
    <row r="918" spans="1:35" ht="30" customHeight="1" x14ac:dyDescent="0.2">
      <c r="A918" s="71"/>
      <c r="B918" s="71"/>
      <c r="C918" s="71"/>
      <c r="D918" s="71"/>
      <c r="E918" s="83"/>
      <c r="F918" s="84"/>
      <c r="G918" s="84"/>
      <c r="H918" s="71"/>
      <c r="I918" s="71"/>
      <c r="J918" s="71"/>
      <c r="K918" s="71"/>
      <c r="L918" s="71"/>
      <c r="M918" s="71"/>
      <c r="N918" s="71"/>
      <c r="O918" s="71"/>
      <c r="P918" s="71"/>
      <c r="Q918" s="71"/>
      <c r="R918" s="71"/>
      <c r="S918" s="71"/>
      <c r="T918" s="71"/>
      <c r="U918" s="71"/>
      <c r="V918" s="71"/>
      <c r="W918" s="71"/>
      <c r="X918" s="71"/>
      <c r="Y918" s="71"/>
      <c r="Z918" s="71"/>
      <c r="AA918" s="71"/>
      <c r="AB918" s="71"/>
      <c r="AC918" s="71"/>
      <c r="AD918" s="71"/>
      <c r="AE918" s="71"/>
      <c r="AF918" s="71"/>
      <c r="AG918" s="71"/>
      <c r="AH918" s="71"/>
      <c r="AI918" s="71"/>
    </row>
    <row r="919" spans="1:35" ht="30" customHeight="1" x14ac:dyDescent="0.2">
      <c r="A919" s="71"/>
      <c r="B919" s="71"/>
      <c r="C919" s="71"/>
      <c r="D919" s="71"/>
      <c r="E919" s="83"/>
      <c r="F919" s="84"/>
      <c r="G919" s="84"/>
      <c r="H919" s="71"/>
      <c r="I919" s="71"/>
      <c r="J919" s="71"/>
      <c r="K919" s="71"/>
      <c r="L919" s="71"/>
      <c r="M919" s="71"/>
      <c r="N919" s="71"/>
      <c r="O919" s="71"/>
      <c r="P919" s="71"/>
      <c r="Q919" s="71"/>
      <c r="R919" s="71"/>
      <c r="S919" s="71"/>
      <c r="T919" s="71"/>
      <c r="U919" s="71"/>
      <c r="V919" s="71"/>
      <c r="W919" s="71"/>
      <c r="X919" s="71"/>
      <c r="Y919" s="71"/>
      <c r="Z919" s="71"/>
      <c r="AA919" s="71"/>
      <c r="AB919" s="71"/>
      <c r="AC919" s="71"/>
      <c r="AD919" s="71"/>
      <c r="AE919" s="71"/>
      <c r="AF919" s="71"/>
      <c r="AG919" s="71"/>
      <c r="AH919" s="71"/>
      <c r="AI919" s="71"/>
    </row>
    <row r="920" spans="1:35" ht="30" customHeight="1" x14ac:dyDescent="0.2">
      <c r="A920" s="71"/>
      <c r="B920" s="71"/>
      <c r="C920" s="71"/>
      <c r="D920" s="71"/>
      <c r="E920" s="83"/>
      <c r="F920" s="84"/>
      <c r="G920" s="84"/>
      <c r="H920" s="71"/>
      <c r="I920" s="71"/>
      <c r="J920" s="71"/>
      <c r="K920" s="71"/>
      <c r="L920" s="71"/>
      <c r="M920" s="71"/>
      <c r="N920" s="71"/>
      <c r="O920" s="71"/>
      <c r="P920" s="71"/>
      <c r="Q920" s="71"/>
      <c r="R920" s="71"/>
      <c r="S920" s="71"/>
      <c r="T920" s="71"/>
      <c r="U920" s="71"/>
      <c r="V920" s="71"/>
      <c r="W920" s="71"/>
      <c r="X920" s="71"/>
      <c r="Y920" s="71"/>
      <c r="Z920" s="71"/>
      <c r="AA920" s="71"/>
      <c r="AB920" s="71"/>
      <c r="AC920" s="71"/>
      <c r="AD920" s="71"/>
      <c r="AE920" s="71"/>
      <c r="AF920" s="71"/>
      <c r="AG920" s="71"/>
      <c r="AH920" s="71"/>
      <c r="AI920" s="71"/>
    </row>
    <row r="921" spans="1:35" ht="30" customHeight="1" x14ac:dyDescent="0.2">
      <c r="A921" s="71"/>
      <c r="B921" s="71"/>
      <c r="C921" s="71"/>
      <c r="D921" s="71"/>
      <c r="E921" s="83"/>
      <c r="F921" s="84"/>
      <c r="G921" s="84"/>
      <c r="H921" s="71"/>
      <c r="I921" s="71"/>
      <c r="J921" s="71"/>
      <c r="K921" s="71"/>
      <c r="L921" s="71"/>
      <c r="M921" s="71"/>
      <c r="N921" s="71"/>
      <c r="O921" s="71"/>
      <c r="P921" s="71"/>
      <c r="Q921" s="71"/>
      <c r="R921" s="71"/>
      <c r="S921" s="71"/>
      <c r="T921" s="71"/>
      <c r="U921" s="71"/>
      <c r="V921" s="71"/>
      <c r="W921" s="71"/>
      <c r="X921" s="71"/>
      <c r="Y921" s="71"/>
      <c r="Z921" s="71"/>
      <c r="AA921" s="71"/>
      <c r="AB921" s="71"/>
      <c r="AC921" s="71"/>
      <c r="AD921" s="71"/>
      <c r="AE921" s="71"/>
      <c r="AF921" s="71"/>
      <c r="AG921" s="71"/>
      <c r="AH921" s="71"/>
      <c r="AI921" s="71"/>
    </row>
    <row r="922" spans="1:35" ht="30" customHeight="1" x14ac:dyDescent="0.2">
      <c r="A922" s="71"/>
      <c r="B922" s="71"/>
      <c r="C922" s="71"/>
      <c r="D922" s="71"/>
      <c r="E922" s="83"/>
      <c r="F922" s="84"/>
      <c r="G922" s="84"/>
      <c r="H922" s="71"/>
      <c r="I922" s="71"/>
      <c r="J922" s="71"/>
      <c r="K922" s="71"/>
      <c r="L922" s="71"/>
      <c r="M922" s="71"/>
      <c r="N922" s="71"/>
      <c r="O922" s="71"/>
      <c r="P922" s="71"/>
      <c r="Q922" s="71"/>
      <c r="R922" s="71"/>
      <c r="S922" s="71"/>
      <c r="T922" s="71"/>
      <c r="U922" s="71"/>
      <c r="V922" s="71"/>
      <c r="W922" s="71"/>
      <c r="X922" s="71"/>
      <c r="Y922" s="71"/>
      <c r="Z922" s="71"/>
      <c r="AA922" s="71"/>
      <c r="AB922" s="71"/>
      <c r="AC922" s="71"/>
      <c r="AD922" s="71"/>
      <c r="AE922" s="71"/>
      <c r="AF922" s="71"/>
      <c r="AG922" s="71"/>
      <c r="AH922" s="71"/>
      <c r="AI922" s="71"/>
    </row>
    <row r="923" spans="1:35" ht="30" customHeight="1" x14ac:dyDescent="0.2">
      <c r="A923" s="71"/>
      <c r="B923" s="71"/>
      <c r="C923" s="71"/>
      <c r="D923" s="71"/>
      <c r="E923" s="83"/>
      <c r="F923" s="84"/>
      <c r="G923" s="84"/>
      <c r="H923" s="71"/>
      <c r="I923" s="71"/>
      <c r="J923" s="71"/>
      <c r="K923" s="71"/>
      <c r="L923" s="71"/>
      <c r="M923" s="71"/>
      <c r="N923" s="71"/>
      <c r="O923" s="71"/>
      <c r="P923" s="71"/>
      <c r="Q923" s="71"/>
      <c r="R923" s="71"/>
      <c r="S923" s="71"/>
      <c r="T923" s="71"/>
      <c r="U923" s="71"/>
      <c r="V923" s="71"/>
      <c r="W923" s="71"/>
      <c r="X923" s="71"/>
      <c r="Y923" s="71"/>
      <c r="Z923" s="71"/>
      <c r="AA923" s="71"/>
      <c r="AB923" s="71"/>
      <c r="AC923" s="71"/>
      <c r="AD923" s="71"/>
      <c r="AE923" s="71"/>
      <c r="AF923" s="71"/>
      <c r="AG923" s="71"/>
      <c r="AH923" s="71"/>
      <c r="AI923" s="71"/>
    </row>
    <row r="924" spans="1:35" ht="30" customHeight="1" x14ac:dyDescent="0.2">
      <c r="A924" s="71"/>
      <c r="B924" s="71"/>
      <c r="C924" s="71"/>
      <c r="D924" s="71"/>
      <c r="E924" s="83"/>
      <c r="F924" s="84"/>
      <c r="G924" s="84"/>
      <c r="H924" s="71"/>
      <c r="I924" s="71"/>
      <c r="J924" s="71"/>
      <c r="K924" s="71"/>
      <c r="L924" s="71"/>
      <c r="M924" s="71"/>
      <c r="N924" s="71"/>
      <c r="O924" s="71"/>
      <c r="P924" s="71"/>
      <c r="Q924" s="71"/>
      <c r="R924" s="71"/>
      <c r="S924" s="71"/>
      <c r="T924" s="71"/>
      <c r="U924" s="71"/>
      <c r="V924" s="71"/>
      <c r="W924" s="71"/>
      <c r="X924" s="71"/>
      <c r="Y924" s="71"/>
      <c r="Z924" s="71"/>
      <c r="AA924" s="71"/>
      <c r="AB924" s="71"/>
      <c r="AC924" s="71"/>
      <c r="AD924" s="71"/>
      <c r="AE924" s="71"/>
      <c r="AF924" s="71"/>
      <c r="AG924" s="71"/>
      <c r="AH924" s="71"/>
      <c r="AI924" s="71"/>
    </row>
    <row r="925" spans="1:35" ht="30" customHeight="1" x14ac:dyDescent="0.2">
      <c r="A925" s="71"/>
      <c r="B925" s="71"/>
      <c r="C925" s="71"/>
      <c r="D925" s="71"/>
      <c r="E925" s="83"/>
      <c r="F925" s="84"/>
      <c r="G925" s="84"/>
      <c r="H925" s="71"/>
      <c r="I925" s="71"/>
      <c r="J925" s="71"/>
      <c r="K925" s="71"/>
      <c r="L925" s="71"/>
      <c r="M925" s="71"/>
      <c r="N925" s="71"/>
      <c r="O925" s="71"/>
      <c r="P925" s="71"/>
      <c r="Q925" s="71"/>
      <c r="R925" s="71"/>
      <c r="S925" s="71"/>
      <c r="T925" s="71"/>
      <c r="U925" s="71"/>
      <c r="V925" s="71"/>
      <c r="W925" s="71"/>
      <c r="X925" s="71"/>
      <c r="Y925" s="71"/>
      <c r="Z925" s="71"/>
      <c r="AA925" s="71"/>
      <c r="AB925" s="71"/>
      <c r="AC925" s="71"/>
      <c r="AD925" s="71"/>
      <c r="AE925" s="71"/>
      <c r="AF925" s="71"/>
      <c r="AG925" s="71"/>
      <c r="AH925" s="71"/>
      <c r="AI925" s="71"/>
    </row>
    <row r="926" spans="1:35" ht="30" customHeight="1" x14ac:dyDescent="0.2">
      <c r="A926" s="71"/>
      <c r="B926" s="71"/>
      <c r="C926" s="71"/>
      <c r="D926" s="71"/>
      <c r="E926" s="83"/>
      <c r="F926" s="84"/>
      <c r="G926" s="84"/>
      <c r="H926" s="71"/>
      <c r="I926" s="71"/>
      <c r="J926" s="71"/>
      <c r="K926" s="71"/>
      <c r="L926" s="71"/>
      <c r="M926" s="71"/>
      <c r="N926" s="71"/>
      <c r="O926" s="71"/>
      <c r="P926" s="71"/>
      <c r="Q926" s="71"/>
      <c r="R926" s="71"/>
      <c r="S926" s="71"/>
      <c r="T926" s="71"/>
      <c r="U926" s="71"/>
      <c r="V926" s="71"/>
      <c r="W926" s="71"/>
      <c r="X926" s="71"/>
      <c r="Y926" s="71"/>
      <c r="Z926" s="71"/>
      <c r="AA926" s="71"/>
      <c r="AB926" s="71"/>
      <c r="AC926" s="71"/>
      <c r="AD926" s="71"/>
      <c r="AE926" s="71"/>
      <c r="AF926" s="71"/>
      <c r="AG926" s="71"/>
      <c r="AH926" s="71"/>
      <c r="AI926" s="71"/>
    </row>
    <row r="927" spans="1:35" ht="30" customHeight="1" x14ac:dyDescent="0.2">
      <c r="A927" s="71"/>
      <c r="B927" s="71"/>
      <c r="C927" s="71"/>
      <c r="D927" s="71"/>
      <c r="E927" s="83"/>
      <c r="F927" s="84"/>
      <c r="G927" s="84"/>
      <c r="H927" s="71"/>
      <c r="I927" s="71"/>
      <c r="J927" s="71"/>
      <c r="K927" s="71"/>
      <c r="L927" s="71"/>
      <c r="M927" s="71"/>
      <c r="N927" s="71"/>
      <c r="O927" s="71"/>
      <c r="P927" s="71"/>
      <c r="Q927" s="71"/>
      <c r="R927" s="71"/>
      <c r="S927" s="71"/>
      <c r="T927" s="71"/>
      <c r="U927" s="71"/>
      <c r="V927" s="71"/>
      <c r="W927" s="71"/>
      <c r="X927" s="71"/>
      <c r="Y927" s="71"/>
      <c r="Z927" s="71"/>
      <c r="AA927" s="71"/>
      <c r="AB927" s="71"/>
      <c r="AC927" s="71"/>
      <c r="AD927" s="71"/>
      <c r="AE927" s="71"/>
      <c r="AF927" s="71"/>
      <c r="AG927" s="71"/>
      <c r="AH927" s="71"/>
      <c r="AI927" s="71"/>
    </row>
    <row r="928" spans="1:35" ht="30" customHeight="1" x14ac:dyDescent="0.2">
      <c r="A928" s="71"/>
      <c r="B928" s="71"/>
      <c r="C928" s="71"/>
      <c r="D928" s="71"/>
      <c r="E928" s="83"/>
      <c r="F928" s="84"/>
      <c r="G928" s="84"/>
      <c r="H928" s="71"/>
      <c r="I928" s="71"/>
      <c r="J928" s="71"/>
      <c r="K928" s="71"/>
      <c r="L928" s="71"/>
      <c r="M928" s="71"/>
      <c r="N928" s="71"/>
      <c r="O928" s="71"/>
      <c r="P928" s="71"/>
      <c r="Q928" s="71"/>
      <c r="R928" s="71"/>
      <c r="S928" s="71"/>
      <c r="T928" s="71"/>
      <c r="U928" s="71"/>
      <c r="V928" s="71"/>
      <c r="W928" s="71"/>
      <c r="X928" s="71"/>
      <c r="Y928" s="71"/>
      <c r="Z928" s="71"/>
      <c r="AA928" s="71"/>
      <c r="AB928" s="71"/>
      <c r="AC928" s="71"/>
      <c r="AD928" s="71"/>
      <c r="AE928" s="71"/>
      <c r="AF928" s="71"/>
      <c r="AG928" s="71"/>
      <c r="AH928" s="71"/>
      <c r="AI928" s="71"/>
    </row>
    <row r="929" spans="1:35" ht="30" customHeight="1" x14ac:dyDescent="0.2">
      <c r="A929" s="71"/>
      <c r="B929" s="71"/>
      <c r="C929" s="71"/>
      <c r="D929" s="71"/>
      <c r="E929" s="83"/>
      <c r="F929" s="84"/>
      <c r="G929" s="84"/>
      <c r="H929" s="71"/>
      <c r="I929" s="71"/>
      <c r="J929" s="71"/>
      <c r="K929" s="71"/>
      <c r="L929" s="71"/>
      <c r="M929" s="71"/>
      <c r="N929" s="71"/>
      <c r="O929" s="71"/>
      <c r="P929" s="71"/>
      <c r="Q929" s="71"/>
      <c r="R929" s="71"/>
      <c r="S929" s="71"/>
      <c r="T929" s="71"/>
      <c r="U929" s="71"/>
      <c r="V929" s="71"/>
      <c r="W929" s="71"/>
      <c r="X929" s="71"/>
      <c r="Y929" s="71"/>
      <c r="Z929" s="71"/>
      <c r="AA929" s="71"/>
      <c r="AB929" s="71"/>
      <c r="AC929" s="71"/>
      <c r="AD929" s="71"/>
      <c r="AE929" s="71"/>
      <c r="AF929" s="71"/>
      <c r="AG929" s="71"/>
      <c r="AH929" s="71"/>
      <c r="AI929" s="71"/>
    </row>
    <row r="930" spans="1:35" ht="30" customHeight="1" x14ac:dyDescent="0.2">
      <c r="A930" s="71"/>
      <c r="B930" s="71"/>
      <c r="C930" s="71"/>
      <c r="D930" s="71"/>
      <c r="E930" s="83"/>
      <c r="F930" s="84"/>
      <c r="G930" s="84"/>
      <c r="H930" s="71"/>
      <c r="I930" s="71"/>
      <c r="J930" s="71"/>
      <c r="K930" s="71"/>
      <c r="L930" s="71"/>
      <c r="M930" s="71"/>
      <c r="N930" s="71"/>
      <c r="O930" s="71"/>
      <c r="P930" s="71"/>
      <c r="Q930" s="71"/>
      <c r="R930" s="71"/>
      <c r="S930" s="71"/>
      <c r="T930" s="71"/>
      <c r="U930" s="71"/>
      <c r="V930" s="71"/>
      <c r="W930" s="71"/>
      <c r="X930" s="71"/>
      <c r="Y930" s="71"/>
      <c r="Z930" s="71"/>
      <c r="AA930" s="71"/>
      <c r="AB930" s="71"/>
      <c r="AC930" s="71"/>
      <c r="AD930" s="71"/>
      <c r="AE930" s="71"/>
      <c r="AF930" s="71"/>
      <c r="AG930" s="71"/>
      <c r="AH930" s="71"/>
      <c r="AI930" s="71"/>
    </row>
    <row r="931" spans="1:35" ht="30" customHeight="1" x14ac:dyDescent="0.2">
      <c r="A931" s="71"/>
      <c r="B931" s="71"/>
      <c r="C931" s="71"/>
      <c r="D931" s="71"/>
      <c r="E931" s="83"/>
      <c r="F931" s="84"/>
      <c r="G931" s="84"/>
      <c r="H931" s="71"/>
      <c r="I931" s="71"/>
      <c r="J931" s="71"/>
      <c r="K931" s="71"/>
      <c r="L931" s="71"/>
      <c r="M931" s="71"/>
      <c r="N931" s="71"/>
      <c r="O931" s="71"/>
      <c r="P931" s="71"/>
      <c r="Q931" s="71"/>
      <c r="R931" s="71"/>
      <c r="S931" s="71"/>
      <c r="T931" s="71"/>
      <c r="U931" s="71"/>
      <c r="V931" s="71"/>
      <c r="W931" s="71"/>
      <c r="X931" s="71"/>
      <c r="Y931" s="71"/>
      <c r="Z931" s="71"/>
      <c r="AA931" s="71"/>
      <c r="AB931" s="71"/>
      <c r="AC931" s="71"/>
      <c r="AD931" s="71"/>
      <c r="AE931" s="71"/>
      <c r="AF931" s="71"/>
      <c r="AG931" s="71"/>
      <c r="AH931" s="71"/>
      <c r="AI931" s="71"/>
    </row>
    <row r="932" spans="1:35" ht="30" customHeight="1" x14ac:dyDescent="0.2">
      <c r="A932" s="71"/>
      <c r="B932" s="71"/>
      <c r="C932" s="71"/>
      <c r="D932" s="71"/>
      <c r="E932" s="83"/>
      <c r="F932" s="84"/>
      <c r="G932" s="84"/>
      <c r="H932" s="71"/>
      <c r="I932" s="71"/>
      <c r="J932" s="71"/>
      <c r="K932" s="71"/>
      <c r="L932" s="71"/>
      <c r="M932" s="71"/>
      <c r="N932" s="71"/>
      <c r="O932" s="71"/>
      <c r="P932" s="71"/>
      <c r="Q932" s="71"/>
      <c r="R932" s="71"/>
      <c r="S932" s="71"/>
      <c r="T932" s="71"/>
      <c r="U932" s="71"/>
      <c r="V932" s="71"/>
      <c r="W932" s="71"/>
      <c r="X932" s="71"/>
      <c r="Y932" s="71"/>
      <c r="Z932" s="71"/>
      <c r="AA932" s="71"/>
      <c r="AB932" s="71"/>
      <c r="AC932" s="71"/>
      <c r="AD932" s="71"/>
      <c r="AE932" s="71"/>
      <c r="AF932" s="71"/>
      <c r="AG932" s="71"/>
      <c r="AH932" s="71"/>
      <c r="AI932" s="71"/>
    </row>
    <row r="933" spans="1:35" ht="30" customHeight="1" x14ac:dyDescent="0.2">
      <c r="A933" s="71"/>
      <c r="B933" s="71"/>
      <c r="C933" s="71"/>
      <c r="D933" s="71"/>
      <c r="E933" s="83"/>
      <c r="F933" s="84"/>
      <c r="G933" s="84"/>
      <c r="H933" s="71"/>
      <c r="I933" s="71"/>
      <c r="J933" s="71"/>
      <c r="K933" s="71"/>
      <c r="L933" s="71"/>
      <c r="M933" s="71"/>
      <c r="N933" s="71"/>
      <c r="O933" s="71"/>
      <c r="P933" s="71"/>
      <c r="Q933" s="71"/>
      <c r="R933" s="71"/>
      <c r="S933" s="71"/>
      <c r="T933" s="71"/>
      <c r="U933" s="71"/>
      <c r="V933" s="71"/>
      <c r="W933" s="71"/>
      <c r="X933" s="71"/>
      <c r="Y933" s="71"/>
      <c r="Z933" s="71"/>
      <c r="AA933" s="71"/>
      <c r="AB933" s="71"/>
      <c r="AC933" s="71"/>
      <c r="AD933" s="71"/>
      <c r="AE933" s="71"/>
      <c r="AF933" s="71"/>
      <c r="AG933" s="71"/>
      <c r="AH933" s="71"/>
      <c r="AI933" s="71"/>
    </row>
    <row r="934" spans="1:35" ht="30" customHeight="1" x14ac:dyDescent="0.2">
      <c r="A934" s="71"/>
      <c r="B934" s="71"/>
      <c r="C934" s="71"/>
      <c r="D934" s="71"/>
      <c r="E934" s="83"/>
      <c r="F934" s="84"/>
      <c r="G934" s="84"/>
      <c r="H934" s="71"/>
      <c r="I934" s="71"/>
      <c r="J934" s="71"/>
      <c r="K934" s="71"/>
      <c r="L934" s="71"/>
      <c r="M934" s="71"/>
      <c r="N934" s="71"/>
      <c r="O934" s="71"/>
      <c r="P934" s="71"/>
      <c r="Q934" s="71"/>
      <c r="R934" s="71"/>
      <c r="S934" s="71"/>
      <c r="T934" s="71"/>
      <c r="U934" s="71"/>
      <c r="V934" s="71"/>
      <c r="W934" s="71"/>
      <c r="X934" s="71"/>
      <c r="Y934" s="71"/>
      <c r="Z934" s="71"/>
      <c r="AA934" s="71"/>
      <c r="AB934" s="71"/>
      <c r="AC934" s="71"/>
      <c r="AD934" s="71"/>
      <c r="AE934" s="71"/>
      <c r="AF934" s="71"/>
      <c r="AG934" s="71"/>
      <c r="AH934" s="71"/>
      <c r="AI934" s="71"/>
    </row>
    <row r="935" spans="1:35" ht="30" customHeight="1" x14ac:dyDescent="0.2">
      <c r="A935" s="71"/>
      <c r="B935" s="71"/>
      <c r="C935" s="71"/>
      <c r="D935" s="71"/>
      <c r="E935" s="83"/>
      <c r="F935" s="84"/>
      <c r="G935" s="84"/>
      <c r="H935" s="71"/>
      <c r="I935" s="71"/>
      <c r="J935" s="71"/>
      <c r="K935" s="71"/>
      <c r="L935" s="71"/>
      <c r="M935" s="71"/>
      <c r="N935" s="71"/>
      <c r="O935" s="71"/>
      <c r="P935" s="71"/>
      <c r="Q935" s="71"/>
      <c r="R935" s="71"/>
      <c r="S935" s="71"/>
      <c r="T935" s="71"/>
      <c r="U935" s="71"/>
      <c r="V935" s="71"/>
      <c r="W935" s="71"/>
      <c r="X935" s="71"/>
      <c r="Y935" s="71"/>
      <c r="Z935" s="71"/>
      <c r="AA935" s="71"/>
      <c r="AB935" s="71"/>
      <c r="AC935" s="71"/>
      <c r="AD935" s="71"/>
      <c r="AE935" s="71"/>
      <c r="AF935" s="71"/>
      <c r="AG935" s="71"/>
      <c r="AH935" s="71"/>
      <c r="AI935" s="71"/>
    </row>
    <row r="936" spans="1:35" ht="30" customHeight="1" x14ac:dyDescent="0.2">
      <c r="A936" s="71"/>
      <c r="B936" s="71"/>
      <c r="C936" s="71"/>
      <c r="D936" s="71"/>
      <c r="E936" s="83"/>
      <c r="F936" s="84"/>
      <c r="G936" s="84"/>
      <c r="H936" s="71"/>
      <c r="I936" s="71"/>
      <c r="J936" s="71"/>
      <c r="K936" s="71"/>
      <c r="L936" s="71"/>
      <c r="M936" s="71"/>
      <c r="N936" s="71"/>
      <c r="O936" s="71"/>
      <c r="P936" s="71"/>
      <c r="Q936" s="71"/>
      <c r="R936" s="71"/>
      <c r="S936" s="71"/>
      <c r="T936" s="71"/>
      <c r="U936" s="71"/>
      <c r="V936" s="71"/>
      <c r="W936" s="71"/>
      <c r="X936" s="71"/>
      <c r="Y936" s="71"/>
      <c r="Z936" s="71"/>
      <c r="AA936" s="71"/>
      <c r="AB936" s="71"/>
      <c r="AC936" s="71"/>
      <c r="AD936" s="71"/>
      <c r="AE936" s="71"/>
      <c r="AF936" s="71"/>
      <c r="AG936" s="71"/>
      <c r="AH936" s="71"/>
      <c r="AI936" s="71"/>
    </row>
    <row r="937" spans="1:35" ht="30" customHeight="1" x14ac:dyDescent="0.2">
      <c r="A937" s="71"/>
      <c r="B937" s="71"/>
      <c r="C937" s="71"/>
      <c r="D937" s="71"/>
      <c r="E937" s="83"/>
      <c r="F937" s="84"/>
      <c r="G937" s="84"/>
      <c r="H937" s="71"/>
      <c r="I937" s="71"/>
      <c r="J937" s="71"/>
      <c r="K937" s="71"/>
      <c r="L937" s="71"/>
      <c r="M937" s="71"/>
      <c r="N937" s="71"/>
      <c r="O937" s="71"/>
      <c r="P937" s="71"/>
      <c r="Q937" s="71"/>
      <c r="R937" s="71"/>
      <c r="S937" s="71"/>
      <c r="T937" s="71"/>
      <c r="U937" s="71"/>
      <c r="V937" s="71"/>
      <c r="W937" s="71"/>
      <c r="X937" s="71"/>
      <c r="Y937" s="71"/>
      <c r="Z937" s="71"/>
      <c r="AA937" s="71"/>
      <c r="AB937" s="71"/>
      <c r="AC937" s="71"/>
      <c r="AD937" s="71"/>
      <c r="AE937" s="71"/>
      <c r="AF937" s="71"/>
      <c r="AG937" s="71"/>
      <c r="AH937" s="71"/>
      <c r="AI937" s="71"/>
    </row>
    <row r="938" spans="1:35" ht="30" customHeight="1" x14ac:dyDescent="0.2">
      <c r="A938" s="71"/>
      <c r="B938" s="71"/>
      <c r="C938" s="71"/>
      <c r="D938" s="71"/>
      <c r="E938" s="83"/>
      <c r="F938" s="84"/>
      <c r="G938" s="84"/>
      <c r="H938" s="71"/>
      <c r="I938" s="71"/>
      <c r="J938" s="71"/>
      <c r="K938" s="71"/>
      <c r="L938" s="71"/>
      <c r="M938" s="71"/>
      <c r="N938" s="71"/>
      <c r="O938" s="71"/>
      <c r="P938" s="71"/>
      <c r="Q938" s="71"/>
      <c r="R938" s="71"/>
      <c r="S938" s="71"/>
      <c r="T938" s="71"/>
      <c r="U938" s="71"/>
      <c r="V938" s="71"/>
      <c r="W938" s="71"/>
      <c r="X938" s="71"/>
      <c r="Y938" s="71"/>
      <c r="Z938" s="71"/>
      <c r="AA938" s="71"/>
      <c r="AB938" s="71"/>
      <c r="AC938" s="71"/>
      <c r="AD938" s="71"/>
      <c r="AE938" s="71"/>
      <c r="AF938" s="71"/>
      <c r="AG938" s="71"/>
      <c r="AH938" s="71"/>
      <c r="AI938" s="71"/>
    </row>
    <row r="939" spans="1:35" ht="30" customHeight="1" x14ac:dyDescent="0.2">
      <c r="A939" s="71"/>
      <c r="B939" s="71"/>
      <c r="C939" s="71"/>
      <c r="D939" s="71"/>
      <c r="E939" s="83"/>
      <c r="F939" s="84"/>
      <c r="G939" s="84"/>
      <c r="H939" s="71"/>
      <c r="I939" s="71"/>
      <c r="J939" s="71"/>
      <c r="K939" s="71"/>
      <c r="L939" s="71"/>
      <c r="M939" s="71"/>
      <c r="N939" s="71"/>
      <c r="O939" s="71"/>
      <c r="P939" s="71"/>
      <c r="Q939" s="71"/>
      <c r="R939" s="71"/>
      <c r="S939" s="71"/>
      <c r="T939" s="71"/>
      <c r="U939" s="71"/>
      <c r="V939" s="71"/>
      <c r="W939" s="71"/>
      <c r="X939" s="71"/>
      <c r="Y939" s="71"/>
      <c r="Z939" s="71"/>
      <c r="AA939" s="71"/>
      <c r="AB939" s="71"/>
      <c r="AC939" s="71"/>
      <c r="AD939" s="71"/>
      <c r="AE939" s="71"/>
      <c r="AF939" s="71"/>
      <c r="AG939" s="71"/>
      <c r="AH939" s="71"/>
      <c r="AI939" s="71"/>
    </row>
    <row r="940" spans="1:35" ht="30" customHeight="1" x14ac:dyDescent="0.2">
      <c r="A940" s="71"/>
      <c r="B940" s="71"/>
      <c r="C940" s="71"/>
      <c r="D940" s="71"/>
      <c r="E940" s="83"/>
      <c r="F940" s="84"/>
      <c r="G940" s="84"/>
      <c r="H940" s="71"/>
      <c r="I940" s="71"/>
      <c r="J940" s="71"/>
      <c r="K940" s="71"/>
      <c r="L940" s="71"/>
      <c r="M940" s="71"/>
      <c r="N940" s="71"/>
      <c r="O940" s="71"/>
      <c r="P940" s="71"/>
      <c r="Q940" s="71"/>
      <c r="R940" s="71"/>
      <c r="S940" s="71"/>
      <c r="T940" s="71"/>
      <c r="U940" s="71"/>
      <c r="V940" s="71"/>
      <c r="W940" s="71"/>
      <c r="X940" s="71"/>
      <c r="Y940" s="71"/>
      <c r="Z940" s="71"/>
      <c r="AA940" s="71"/>
      <c r="AB940" s="71"/>
      <c r="AC940" s="71"/>
      <c r="AD940" s="71"/>
      <c r="AE940" s="71"/>
      <c r="AF940" s="71"/>
      <c r="AG940" s="71"/>
      <c r="AH940" s="71"/>
      <c r="AI940" s="71"/>
    </row>
    <row r="941" spans="1:35" ht="30" customHeight="1" x14ac:dyDescent="0.2">
      <c r="A941" s="71"/>
      <c r="B941" s="71"/>
      <c r="C941" s="71"/>
      <c r="D941" s="71"/>
      <c r="E941" s="83"/>
      <c r="F941" s="84"/>
      <c r="G941" s="84"/>
      <c r="H941" s="71"/>
      <c r="I941" s="71"/>
      <c r="J941" s="71"/>
      <c r="K941" s="71"/>
      <c r="L941" s="71"/>
      <c r="M941" s="71"/>
      <c r="N941" s="71"/>
      <c r="O941" s="71"/>
      <c r="P941" s="71"/>
      <c r="Q941" s="71"/>
      <c r="R941" s="71"/>
      <c r="S941" s="71"/>
      <c r="T941" s="71"/>
      <c r="U941" s="71"/>
      <c r="V941" s="71"/>
      <c r="W941" s="71"/>
      <c r="X941" s="71"/>
      <c r="Y941" s="71"/>
      <c r="Z941" s="71"/>
      <c r="AA941" s="71"/>
      <c r="AB941" s="71"/>
      <c r="AC941" s="71"/>
      <c r="AD941" s="71"/>
      <c r="AE941" s="71"/>
      <c r="AF941" s="71"/>
      <c r="AG941" s="71"/>
      <c r="AH941" s="71"/>
      <c r="AI941" s="71"/>
    </row>
    <row r="942" spans="1:35" ht="30" customHeight="1" x14ac:dyDescent="0.2">
      <c r="A942" s="71"/>
      <c r="B942" s="71"/>
      <c r="C942" s="71"/>
      <c r="D942" s="71"/>
      <c r="E942" s="83"/>
      <c r="F942" s="84"/>
      <c r="G942" s="84"/>
      <c r="H942" s="71"/>
      <c r="I942" s="71"/>
      <c r="J942" s="71"/>
      <c r="K942" s="71"/>
      <c r="L942" s="71"/>
      <c r="M942" s="71"/>
      <c r="N942" s="71"/>
      <c r="O942" s="71"/>
      <c r="P942" s="71"/>
      <c r="Q942" s="71"/>
      <c r="R942" s="71"/>
      <c r="S942" s="71"/>
      <c r="T942" s="71"/>
      <c r="U942" s="71"/>
      <c r="V942" s="71"/>
      <c r="W942" s="71"/>
      <c r="X942" s="71"/>
      <c r="Y942" s="71"/>
      <c r="Z942" s="71"/>
      <c r="AA942" s="71"/>
      <c r="AB942" s="71"/>
      <c r="AC942" s="71"/>
      <c r="AD942" s="71"/>
      <c r="AE942" s="71"/>
      <c r="AF942" s="71"/>
      <c r="AG942" s="71"/>
      <c r="AH942" s="71"/>
      <c r="AI942" s="71"/>
    </row>
    <row r="943" spans="1:35" ht="30" customHeight="1" x14ac:dyDescent="0.2">
      <c r="A943" s="71"/>
      <c r="B943" s="71"/>
      <c r="C943" s="71"/>
      <c r="D943" s="71"/>
      <c r="E943" s="83"/>
      <c r="F943" s="84"/>
      <c r="G943" s="84"/>
      <c r="H943" s="71"/>
      <c r="I943" s="71"/>
      <c r="J943" s="71"/>
      <c r="K943" s="71"/>
      <c r="L943" s="71"/>
      <c r="M943" s="71"/>
      <c r="N943" s="71"/>
      <c r="O943" s="71"/>
      <c r="P943" s="71"/>
      <c r="Q943" s="71"/>
      <c r="R943" s="71"/>
      <c r="S943" s="71"/>
      <c r="T943" s="71"/>
      <c r="U943" s="71"/>
      <c r="V943" s="71"/>
      <c r="W943" s="71"/>
      <c r="X943" s="71"/>
      <c r="Y943" s="71"/>
      <c r="Z943" s="71"/>
      <c r="AA943" s="71"/>
      <c r="AB943" s="71"/>
      <c r="AC943" s="71"/>
      <c r="AD943" s="71"/>
      <c r="AE943" s="71"/>
      <c r="AF943" s="71"/>
      <c r="AG943" s="71"/>
      <c r="AH943" s="71"/>
      <c r="AI943" s="71"/>
    </row>
    <row r="944" spans="1:35" ht="30" customHeight="1" x14ac:dyDescent="0.2">
      <c r="A944" s="71"/>
      <c r="B944" s="71"/>
      <c r="C944" s="71"/>
      <c r="D944" s="71"/>
      <c r="E944" s="83"/>
      <c r="F944" s="84"/>
      <c r="G944" s="84"/>
      <c r="H944" s="71"/>
      <c r="I944" s="71"/>
      <c r="J944" s="71"/>
      <c r="K944" s="71"/>
      <c r="L944" s="71"/>
      <c r="M944" s="71"/>
      <c r="N944" s="71"/>
      <c r="O944" s="71"/>
      <c r="P944" s="71"/>
      <c r="Q944" s="71"/>
      <c r="R944" s="71"/>
      <c r="S944" s="71"/>
      <c r="T944" s="71"/>
      <c r="U944" s="71"/>
      <c r="V944" s="71"/>
      <c r="W944" s="71"/>
      <c r="X944" s="71"/>
      <c r="Y944" s="71"/>
      <c r="Z944" s="71"/>
      <c r="AA944" s="71"/>
      <c r="AB944" s="71"/>
      <c r="AC944" s="71"/>
      <c r="AD944" s="71"/>
      <c r="AE944" s="71"/>
      <c r="AF944" s="71"/>
      <c r="AG944" s="71"/>
      <c r="AH944" s="71"/>
      <c r="AI944" s="71"/>
    </row>
    <row r="945" spans="1:35" ht="30" customHeight="1" x14ac:dyDescent="0.2">
      <c r="A945" s="71"/>
      <c r="B945" s="71"/>
      <c r="C945" s="71"/>
      <c r="D945" s="71"/>
      <c r="E945" s="83"/>
      <c r="F945" s="84"/>
      <c r="G945" s="84"/>
      <c r="H945" s="71"/>
      <c r="I945" s="71"/>
      <c r="J945" s="71"/>
      <c r="K945" s="71"/>
      <c r="L945" s="71"/>
      <c r="M945" s="71"/>
      <c r="N945" s="71"/>
      <c r="O945" s="71"/>
      <c r="P945" s="71"/>
      <c r="Q945" s="71"/>
      <c r="R945" s="71"/>
      <c r="S945" s="71"/>
      <c r="T945" s="71"/>
      <c r="U945" s="71"/>
      <c r="V945" s="71"/>
      <c r="W945" s="71"/>
      <c r="X945" s="71"/>
      <c r="Y945" s="71"/>
      <c r="Z945" s="71"/>
      <c r="AA945" s="71"/>
      <c r="AB945" s="71"/>
      <c r="AC945" s="71"/>
      <c r="AD945" s="71"/>
      <c r="AE945" s="71"/>
      <c r="AF945" s="71"/>
      <c r="AG945" s="71"/>
      <c r="AH945" s="71"/>
      <c r="AI945" s="71"/>
    </row>
    <row r="946" spans="1:35" ht="30" customHeight="1" x14ac:dyDescent="0.2">
      <c r="A946" s="71"/>
      <c r="B946" s="71"/>
      <c r="C946" s="71"/>
      <c r="D946" s="71"/>
      <c r="E946" s="83"/>
      <c r="F946" s="84"/>
      <c r="G946" s="84"/>
      <c r="H946" s="71"/>
      <c r="I946" s="71"/>
      <c r="J946" s="71"/>
      <c r="K946" s="71"/>
      <c r="L946" s="71"/>
      <c r="M946" s="71"/>
      <c r="N946" s="71"/>
      <c r="O946" s="71"/>
      <c r="P946" s="71"/>
      <c r="Q946" s="71"/>
      <c r="R946" s="71"/>
      <c r="S946" s="71"/>
      <c r="T946" s="71"/>
      <c r="U946" s="71"/>
      <c r="V946" s="71"/>
      <c r="W946" s="71"/>
      <c r="X946" s="71"/>
      <c r="Y946" s="71"/>
      <c r="Z946" s="71"/>
      <c r="AA946" s="71"/>
      <c r="AB946" s="71"/>
      <c r="AC946" s="71"/>
      <c r="AD946" s="71"/>
      <c r="AE946" s="71"/>
      <c r="AF946" s="71"/>
      <c r="AG946" s="71"/>
      <c r="AH946" s="71"/>
      <c r="AI946" s="71"/>
    </row>
    <row r="947" spans="1:35" ht="30" customHeight="1" x14ac:dyDescent="0.2">
      <c r="A947" s="71"/>
      <c r="B947" s="71"/>
      <c r="C947" s="71"/>
      <c r="D947" s="71"/>
      <c r="E947" s="83"/>
      <c r="F947" s="84"/>
      <c r="G947" s="84"/>
      <c r="H947" s="71"/>
      <c r="I947" s="71"/>
      <c r="J947" s="71"/>
      <c r="K947" s="71"/>
      <c r="L947" s="71"/>
      <c r="M947" s="71"/>
      <c r="N947" s="71"/>
      <c r="O947" s="71"/>
      <c r="P947" s="71"/>
      <c r="Q947" s="71"/>
      <c r="R947" s="71"/>
      <c r="S947" s="71"/>
      <c r="T947" s="71"/>
      <c r="U947" s="71"/>
      <c r="V947" s="71"/>
      <c r="W947" s="71"/>
      <c r="X947" s="71"/>
      <c r="Y947" s="71"/>
      <c r="Z947" s="71"/>
      <c r="AA947" s="71"/>
      <c r="AB947" s="71"/>
      <c r="AC947" s="71"/>
      <c r="AD947" s="71"/>
      <c r="AE947" s="71"/>
      <c r="AF947" s="71"/>
      <c r="AG947" s="71"/>
      <c r="AH947" s="71"/>
      <c r="AI947" s="71"/>
    </row>
    <row r="948" spans="1:35" ht="30" customHeight="1" x14ac:dyDescent="0.2">
      <c r="A948" s="71"/>
      <c r="B948" s="71"/>
      <c r="C948" s="71"/>
      <c r="D948" s="71"/>
      <c r="E948" s="83"/>
      <c r="F948" s="84"/>
      <c r="G948" s="84"/>
      <c r="H948" s="71"/>
      <c r="I948" s="71"/>
      <c r="J948" s="71"/>
      <c r="K948" s="71"/>
      <c r="L948" s="71"/>
      <c r="M948" s="71"/>
      <c r="N948" s="71"/>
      <c r="O948" s="71"/>
      <c r="P948" s="71"/>
      <c r="Q948" s="71"/>
      <c r="R948" s="71"/>
      <c r="S948" s="71"/>
      <c r="T948" s="71"/>
      <c r="U948" s="71"/>
      <c r="V948" s="71"/>
      <c r="W948" s="71"/>
      <c r="X948" s="71"/>
      <c r="Y948" s="71"/>
      <c r="Z948" s="71"/>
      <c r="AA948" s="71"/>
      <c r="AB948" s="71"/>
      <c r="AC948" s="71"/>
      <c r="AD948" s="71"/>
      <c r="AE948" s="71"/>
      <c r="AF948" s="71"/>
      <c r="AG948" s="71"/>
      <c r="AH948" s="71"/>
      <c r="AI948" s="71"/>
    </row>
    <row r="949" spans="1:35" ht="30" customHeight="1" x14ac:dyDescent="0.2">
      <c r="A949" s="71"/>
      <c r="B949" s="71"/>
      <c r="C949" s="71"/>
      <c r="D949" s="71"/>
      <c r="E949" s="83"/>
      <c r="F949" s="84"/>
      <c r="G949" s="84"/>
      <c r="H949" s="71"/>
      <c r="I949" s="71"/>
      <c r="J949" s="71"/>
      <c r="K949" s="71"/>
      <c r="L949" s="71"/>
      <c r="M949" s="71"/>
      <c r="N949" s="71"/>
      <c r="O949" s="71"/>
      <c r="P949" s="71"/>
      <c r="Q949" s="71"/>
      <c r="R949" s="71"/>
      <c r="S949" s="71"/>
      <c r="T949" s="71"/>
      <c r="U949" s="71"/>
      <c r="V949" s="71"/>
      <c r="W949" s="71"/>
      <c r="X949" s="71"/>
      <c r="Y949" s="71"/>
      <c r="Z949" s="71"/>
      <c r="AA949" s="71"/>
      <c r="AB949" s="71"/>
      <c r="AC949" s="71"/>
      <c r="AD949" s="71"/>
      <c r="AE949" s="71"/>
      <c r="AF949" s="71"/>
      <c r="AG949" s="71"/>
      <c r="AH949" s="71"/>
      <c r="AI949" s="71"/>
    </row>
    <row r="950" spans="1:35" ht="30" customHeight="1" x14ac:dyDescent="0.2">
      <c r="A950" s="71"/>
      <c r="B950" s="71"/>
      <c r="C950" s="71"/>
      <c r="D950" s="71"/>
      <c r="E950" s="83"/>
      <c r="F950" s="84"/>
      <c r="G950" s="84"/>
      <c r="H950" s="71"/>
      <c r="I950" s="71"/>
      <c r="J950" s="71"/>
      <c r="K950" s="71"/>
      <c r="L950" s="71"/>
      <c r="M950" s="71"/>
      <c r="N950" s="71"/>
      <c r="O950" s="71"/>
      <c r="P950" s="71"/>
      <c r="Q950" s="71"/>
      <c r="R950" s="71"/>
      <c r="S950" s="71"/>
      <c r="T950" s="71"/>
      <c r="U950" s="71"/>
      <c r="V950" s="71"/>
      <c r="W950" s="71"/>
      <c r="X950" s="71"/>
      <c r="Y950" s="71"/>
      <c r="Z950" s="71"/>
      <c r="AA950" s="71"/>
      <c r="AB950" s="71"/>
      <c r="AC950" s="71"/>
      <c r="AD950" s="71"/>
      <c r="AE950" s="71"/>
      <c r="AF950" s="71"/>
      <c r="AG950" s="71"/>
      <c r="AH950" s="71"/>
      <c r="AI950" s="71"/>
    </row>
    <row r="951" spans="1:35" ht="30" customHeight="1" x14ac:dyDescent="0.2">
      <c r="A951" s="71"/>
      <c r="B951" s="71"/>
      <c r="C951" s="71"/>
      <c r="D951" s="71"/>
      <c r="E951" s="83"/>
      <c r="F951" s="84"/>
      <c r="G951" s="84"/>
      <c r="H951" s="71"/>
      <c r="I951" s="71"/>
      <c r="J951" s="71"/>
      <c r="K951" s="71"/>
      <c r="L951" s="71"/>
      <c r="M951" s="71"/>
      <c r="N951" s="71"/>
      <c r="O951" s="71"/>
      <c r="P951" s="71"/>
      <c r="Q951" s="71"/>
      <c r="R951" s="71"/>
      <c r="S951" s="71"/>
      <c r="T951" s="71"/>
      <c r="U951" s="71"/>
      <c r="V951" s="71"/>
      <c r="W951" s="71"/>
      <c r="X951" s="71"/>
      <c r="Y951" s="71"/>
      <c r="Z951" s="71"/>
      <c r="AA951" s="71"/>
      <c r="AB951" s="71"/>
      <c r="AC951" s="71"/>
      <c r="AD951" s="71"/>
      <c r="AE951" s="71"/>
      <c r="AF951" s="71"/>
      <c r="AG951" s="71"/>
      <c r="AH951" s="71"/>
      <c r="AI951" s="71"/>
    </row>
    <row r="952" spans="1:35" ht="30" customHeight="1" x14ac:dyDescent="0.2">
      <c r="A952" s="71"/>
      <c r="B952" s="71"/>
      <c r="C952" s="71"/>
      <c r="D952" s="71"/>
      <c r="E952" s="83"/>
      <c r="F952" s="84"/>
      <c r="G952" s="84"/>
      <c r="H952" s="71"/>
      <c r="I952" s="71"/>
      <c r="J952" s="71"/>
      <c r="K952" s="71"/>
      <c r="L952" s="71"/>
      <c r="M952" s="71"/>
      <c r="N952" s="71"/>
      <c r="O952" s="71"/>
      <c r="P952" s="71"/>
      <c r="Q952" s="71"/>
      <c r="R952" s="71"/>
      <c r="S952" s="71"/>
      <c r="T952" s="71"/>
      <c r="U952" s="71"/>
      <c r="V952" s="71"/>
      <c r="W952" s="71"/>
      <c r="X952" s="71"/>
      <c r="Y952" s="71"/>
      <c r="Z952" s="71"/>
      <c r="AA952" s="71"/>
      <c r="AB952" s="71"/>
      <c r="AC952" s="71"/>
      <c r="AD952" s="71"/>
      <c r="AE952" s="71"/>
      <c r="AF952" s="71"/>
      <c r="AG952" s="71"/>
      <c r="AH952" s="71"/>
      <c r="AI952" s="71"/>
    </row>
    <row r="953" spans="1:35" ht="30" customHeight="1" x14ac:dyDescent="0.2">
      <c r="A953" s="71"/>
      <c r="B953" s="71"/>
      <c r="C953" s="71"/>
      <c r="D953" s="71"/>
      <c r="E953" s="83"/>
      <c r="F953" s="84"/>
      <c r="G953" s="84"/>
      <c r="H953" s="71"/>
      <c r="I953" s="71"/>
      <c r="J953" s="71"/>
      <c r="K953" s="71"/>
      <c r="L953" s="71"/>
      <c r="M953" s="71"/>
      <c r="N953" s="71"/>
      <c r="O953" s="71"/>
      <c r="P953" s="71"/>
      <c r="Q953" s="71"/>
      <c r="R953" s="71"/>
      <c r="S953" s="71"/>
      <c r="T953" s="71"/>
      <c r="U953" s="71"/>
      <c r="V953" s="71"/>
      <c r="W953" s="71"/>
      <c r="X953" s="71"/>
      <c r="Y953" s="71"/>
      <c r="Z953" s="71"/>
      <c r="AA953" s="71"/>
      <c r="AB953" s="71"/>
      <c r="AC953" s="71"/>
      <c r="AD953" s="71"/>
      <c r="AE953" s="71"/>
      <c r="AF953" s="71"/>
      <c r="AG953" s="71"/>
      <c r="AH953" s="71"/>
      <c r="AI953" s="71"/>
    </row>
    <row r="954" spans="1:35" ht="30" customHeight="1" x14ac:dyDescent="0.2">
      <c r="A954" s="71"/>
      <c r="B954" s="71"/>
      <c r="C954" s="71"/>
      <c r="D954" s="71"/>
      <c r="E954" s="83"/>
      <c r="F954" s="84"/>
      <c r="G954" s="84"/>
      <c r="H954" s="71"/>
      <c r="I954" s="71"/>
      <c r="J954" s="71"/>
      <c r="K954" s="71"/>
      <c r="L954" s="71"/>
      <c r="M954" s="71"/>
      <c r="N954" s="71"/>
      <c r="O954" s="71"/>
      <c r="P954" s="71"/>
      <c r="Q954" s="71"/>
      <c r="R954" s="71"/>
      <c r="S954" s="71"/>
      <c r="T954" s="71"/>
      <c r="U954" s="71"/>
      <c r="V954" s="71"/>
      <c r="W954" s="71"/>
      <c r="X954" s="71"/>
      <c r="Y954" s="71"/>
      <c r="Z954" s="71"/>
      <c r="AA954" s="71"/>
      <c r="AB954" s="71"/>
      <c r="AC954" s="71"/>
      <c r="AD954" s="71"/>
      <c r="AE954" s="71"/>
      <c r="AF954" s="71"/>
      <c r="AG954" s="71"/>
      <c r="AH954" s="71"/>
      <c r="AI954" s="71"/>
    </row>
    <row r="955" spans="1:35" ht="30" customHeight="1" x14ac:dyDescent="0.2">
      <c r="A955" s="71"/>
      <c r="B955" s="71"/>
      <c r="C955" s="71"/>
      <c r="D955" s="71"/>
      <c r="E955" s="83"/>
      <c r="F955" s="84"/>
      <c r="G955" s="84"/>
      <c r="H955" s="71"/>
      <c r="I955" s="71"/>
      <c r="J955" s="71"/>
      <c r="K955" s="71"/>
      <c r="L955" s="71"/>
      <c r="M955" s="71"/>
      <c r="N955" s="71"/>
      <c r="O955" s="71"/>
      <c r="P955" s="71"/>
      <c r="Q955" s="71"/>
      <c r="R955" s="71"/>
      <c r="S955" s="71"/>
      <c r="T955" s="71"/>
      <c r="U955" s="71"/>
      <c r="V955" s="71"/>
      <c r="W955" s="71"/>
      <c r="X955" s="71"/>
      <c r="Y955" s="71"/>
      <c r="Z955" s="71"/>
      <c r="AA955" s="71"/>
      <c r="AB955" s="71"/>
      <c r="AC955" s="71"/>
      <c r="AD955" s="71"/>
      <c r="AE955" s="71"/>
      <c r="AF955" s="71"/>
      <c r="AG955" s="71"/>
      <c r="AH955" s="71"/>
      <c r="AI955" s="71"/>
    </row>
    <row r="956" spans="1:35" ht="30" customHeight="1" x14ac:dyDescent="0.2">
      <c r="A956" s="71"/>
      <c r="B956" s="71"/>
      <c r="C956" s="71"/>
      <c r="D956" s="71"/>
      <c r="E956" s="83"/>
      <c r="F956" s="84"/>
      <c r="G956" s="84"/>
      <c r="H956" s="71"/>
      <c r="I956" s="71"/>
      <c r="J956" s="71"/>
      <c r="K956" s="71"/>
      <c r="L956" s="71"/>
      <c r="M956" s="71"/>
      <c r="N956" s="71"/>
      <c r="O956" s="71"/>
      <c r="P956" s="71"/>
      <c r="Q956" s="71"/>
      <c r="R956" s="71"/>
      <c r="S956" s="71"/>
      <c r="T956" s="71"/>
      <c r="U956" s="71"/>
      <c r="V956" s="71"/>
      <c r="W956" s="71"/>
      <c r="X956" s="71"/>
      <c r="Y956" s="71"/>
      <c r="Z956" s="71"/>
      <c r="AA956" s="71"/>
      <c r="AB956" s="71"/>
      <c r="AC956" s="71"/>
      <c r="AD956" s="71"/>
      <c r="AE956" s="71"/>
      <c r="AF956" s="71"/>
      <c r="AG956" s="71"/>
      <c r="AH956" s="71"/>
      <c r="AI956" s="71"/>
    </row>
    <row r="957" spans="1:35" ht="30" customHeight="1" x14ac:dyDescent="0.2">
      <c r="A957" s="71"/>
      <c r="B957" s="71"/>
      <c r="C957" s="71"/>
      <c r="D957" s="71"/>
      <c r="E957" s="83"/>
      <c r="F957" s="84"/>
      <c r="G957" s="84"/>
      <c r="H957" s="71"/>
      <c r="I957" s="71"/>
      <c r="J957" s="71"/>
      <c r="K957" s="71"/>
      <c r="L957" s="71"/>
      <c r="M957" s="71"/>
      <c r="N957" s="71"/>
      <c r="O957" s="71"/>
      <c r="P957" s="71"/>
      <c r="Q957" s="71"/>
      <c r="R957" s="71"/>
      <c r="S957" s="71"/>
      <c r="T957" s="71"/>
      <c r="U957" s="71"/>
      <c r="V957" s="71"/>
      <c r="W957" s="71"/>
      <c r="X957" s="71"/>
      <c r="Y957" s="71"/>
      <c r="Z957" s="71"/>
      <c r="AA957" s="71"/>
      <c r="AB957" s="71"/>
      <c r="AC957" s="71"/>
      <c r="AD957" s="71"/>
      <c r="AE957" s="71"/>
      <c r="AF957" s="71"/>
      <c r="AG957" s="71"/>
      <c r="AH957" s="71"/>
      <c r="AI957" s="71"/>
    </row>
    <row r="958" spans="1:35" ht="30" customHeight="1" x14ac:dyDescent="0.2">
      <c r="A958" s="71"/>
      <c r="B958" s="71"/>
      <c r="C958" s="71"/>
      <c r="D958" s="71"/>
      <c r="E958" s="83"/>
      <c r="F958" s="84"/>
      <c r="G958" s="84"/>
      <c r="H958" s="71"/>
      <c r="I958" s="71"/>
      <c r="J958" s="71"/>
      <c r="K958" s="71"/>
      <c r="L958" s="71"/>
      <c r="M958" s="71"/>
      <c r="N958" s="71"/>
      <c r="O958" s="71"/>
      <c r="P958" s="71"/>
      <c r="Q958" s="71"/>
      <c r="R958" s="71"/>
      <c r="S958" s="71"/>
      <c r="T958" s="71"/>
      <c r="U958" s="71"/>
      <c r="V958" s="71"/>
      <c r="W958" s="71"/>
      <c r="X958" s="71"/>
      <c r="Y958" s="71"/>
      <c r="Z958" s="71"/>
      <c r="AA958" s="71"/>
      <c r="AB958" s="71"/>
      <c r="AC958" s="71"/>
      <c r="AD958" s="71"/>
      <c r="AE958" s="71"/>
      <c r="AF958" s="71"/>
      <c r="AG958" s="71"/>
      <c r="AH958" s="71"/>
      <c r="AI958" s="71"/>
    </row>
    <row r="959" spans="1:35" ht="30" customHeight="1" x14ac:dyDescent="0.2">
      <c r="A959" s="71"/>
      <c r="B959" s="71"/>
      <c r="C959" s="71"/>
      <c r="D959" s="71"/>
      <c r="E959" s="83"/>
      <c r="F959" s="84"/>
      <c r="G959" s="84"/>
      <c r="H959" s="71"/>
      <c r="I959" s="71"/>
      <c r="J959" s="71"/>
      <c r="K959" s="71"/>
      <c r="L959" s="71"/>
      <c r="M959" s="71"/>
      <c r="N959" s="71"/>
      <c r="O959" s="71"/>
      <c r="P959" s="71"/>
      <c r="Q959" s="71"/>
      <c r="R959" s="71"/>
      <c r="S959" s="71"/>
      <c r="T959" s="71"/>
      <c r="U959" s="71"/>
      <c r="V959" s="71"/>
      <c r="W959" s="71"/>
      <c r="X959" s="71"/>
      <c r="Y959" s="71"/>
      <c r="Z959" s="71"/>
      <c r="AA959" s="71"/>
      <c r="AB959" s="71"/>
      <c r="AC959" s="71"/>
      <c r="AD959" s="71"/>
      <c r="AE959" s="71"/>
      <c r="AF959" s="71"/>
      <c r="AG959" s="71"/>
      <c r="AH959" s="71"/>
      <c r="AI959" s="71"/>
    </row>
    <row r="960" spans="1:35" ht="30" customHeight="1" x14ac:dyDescent="0.2">
      <c r="A960" s="71"/>
      <c r="B960" s="71"/>
      <c r="C960" s="71"/>
      <c r="D960" s="71"/>
      <c r="E960" s="83"/>
      <c r="F960" s="84"/>
      <c r="G960" s="84"/>
      <c r="H960" s="71"/>
      <c r="I960" s="71"/>
      <c r="J960" s="71"/>
      <c r="K960" s="71"/>
      <c r="L960" s="71"/>
      <c r="M960" s="71"/>
      <c r="N960" s="71"/>
      <c r="O960" s="71"/>
      <c r="P960" s="71"/>
      <c r="Q960" s="71"/>
      <c r="R960" s="71"/>
      <c r="S960" s="71"/>
      <c r="T960" s="71"/>
      <c r="U960" s="71"/>
      <c r="V960" s="71"/>
      <c r="W960" s="71"/>
      <c r="X960" s="71"/>
      <c r="Y960" s="71"/>
      <c r="Z960" s="71"/>
      <c r="AA960" s="71"/>
      <c r="AB960" s="71"/>
      <c r="AC960" s="71"/>
      <c r="AD960" s="71"/>
      <c r="AE960" s="71"/>
      <c r="AF960" s="71"/>
      <c r="AG960" s="71"/>
      <c r="AH960" s="71"/>
      <c r="AI960" s="71"/>
    </row>
    <row r="961" spans="1:35" ht="30" customHeight="1" x14ac:dyDescent="0.2">
      <c r="A961" s="71"/>
      <c r="B961" s="71"/>
      <c r="C961" s="71"/>
      <c r="D961" s="71"/>
      <c r="E961" s="83"/>
      <c r="F961" s="84"/>
      <c r="G961" s="84"/>
      <c r="H961" s="71"/>
      <c r="I961" s="71"/>
      <c r="J961" s="71"/>
      <c r="K961" s="71"/>
      <c r="L961" s="71"/>
      <c r="M961" s="71"/>
      <c r="N961" s="71"/>
      <c r="O961" s="71"/>
      <c r="P961" s="71"/>
      <c r="Q961" s="71"/>
      <c r="R961" s="71"/>
      <c r="S961" s="71"/>
      <c r="T961" s="71"/>
      <c r="U961" s="71"/>
      <c r="V961" s="71"/>
      <c r="W961" s="71"/>
      <c r="X961" s="71"/>
      <c r="Y961" s="71"/>
      <c r="Z961" s="71"/>
      <c r="AA961" s="71"/>
      <c r="AB961" s="71"/>
      <c r="AC961" s="71"/>
      <c r="AD961" s="71"/>
      <c r="AE961" s="71"/>
      <c r="AF961" s="71"/>
      <c r="AG961" s="71"/>
      <c r="AH961" s="71"/>
      <c r="AI961" s="71"/>
    </row>
    <row r="962" spans="1:35" ht="30" customHeight="1" x14ac:dyDescent="0.2">
      <c r="A962" s="71"/>
      <c r="B962" s="71"/>
      <c r="C962" s="71"/>
      <c r="D962" s="71"/>
      <c r="E962" s="83"/>
      <c r="F962" s="84"/>
      <c r="G962" s="84"/>
      <c r="H962" s="71"/>
      <c r="I962" s="71"/>
      <c r="J962" s="71"/>
      <c r="K962" s="71"/>
      <c r="L962" s="71"/>
      <c r="M962" s="71"/>
      <c r="N962" s="71"/>
      <c r="O962" s="71"/>
      <c r="P962" s="71"/>
      <c r="Q962" s="71"/>
      <c r="R962" s="71"/>
      <c r="S962" s="71"/>
      <c r="T962" s="71"/>
      <c r="U962" s="71"/>
      <c r="V962" s="71"/>
      <c r="W962" s="71"/>
      <c r="X962" s="71"/>
      <c r="Y962" s="71"/>
      <c r="Z962" s="71"/>
      <c r="AA962" s="71"/>
      <c r="AB962" s="71"/>
      <c r="AC962" s="71"/>
      <c r="AD962" s="71"/>
      <c r="AE962" s="71"/>
      <c r="AF962" s="71"/>
      <c r="AG962" s="71"/>
      <c r="AH962" s="71"/>
      <c r="AI962" s="71"/>
    </row>
    <row r="963" spans="1:35" ht="30" customHeight="1" x14ac:dyDescent="0.2">
      <c r="A963" s="71"/>
      <c r="B963" s="71"/>
      <c r="C963" s="71"/>
      <c r="D963" s="71"/>
      <c r="E963" s="83"/>
      <c r="F963" s="84"/>
      <c r="G963" s="84"/>
      <c r="H963" s="71"/>
      <c r="I963" s="71"/>
      <c r="J963" s="71"/>
      <c r="K963" s="71"/>
      <c r="L963" s="71"/>
      <c r="M963" s="71"/>
      <c r="N963" s="71"/>
      <c r="O963" s="71"/>
      <c r="P963" s="71"/>
      <c r="Q963" s="71"/>
      <c r="R963" s="71"/>
      <c r="S963" s="71"/>
      <c r="T963" s="71"/>
      <c r="U963" s="71"/>
      <c r="V963" s="71"/>
      <c r="W963" s="71"/>
      <c r="X963" s="71"/>
      <c r="Y963" s="71"/>
      <c r="Z963" s="71"/>
      <c r="AA963" s="71"/>
      <c r="AB963" s="71"/>
      <c r="AC963" s="71"/>
      <c r="AD963" s="71"/>
      <c r="AE963" s="71"/>
      <c r="AF963" s="71"/>
      <c r="AG963" s="71"/>
      <c r="AH963" s="71"/>
      <c r="AI963" s="71"/>
    </row>
    <row r="964" spans="1:35" ht="30" customHeight="1" x14ac:dyDescent="0.2">
      <c r="A964" s="71"/>
      <c r="B964" s="71"/>
      <c r="C964" s="71"/>
      <c r="D964" s="71"/>
      <c r="E964" s="83"/>
      <c r="F964" s="84"/>
      <c r="G964" s="84"/>
      <c r="H964" s="71"/>
      <c r="I964" s="71"/>
      <c r="J964" s="71"/>
      <c r="K964" s="71"/>
      <c r="L964" s="71"/>
      <c r="M964" s="71"/>
      <c r="N964" s="71"/>
      <c r="O964" s="71"/>
      <c r="P964" s="71"/>
      <c r="Q964" s="71"/>
      <c r="R964" s="71"/>
      <c r="S964" s="71"/>
      <c r="T964" s="71"/>
      <c r="U964" s="71"/>
      <c r="V964" s="71"/>
      <c r="W964" s="71"/>
      <c r="X964" s="71"/>
      <c r="Y964" s="71"/>
      <c r="Z964" s="71"/>
      <c r="AA964" s="71"/>
      <c r="AB964" s="71"/>
      <c r="AC964" s="71"/>
      <c r="AD964" s="71"/>
      <c r="AE964" s="71"/>
      <c r="AF964" s="71"/>
      <c r="AG964" s="71"/>
      <c r="AH964" s="71"/>
      <c r="AI964" s="71"/>
    </row>
    <row r="965" spans="1:35" ht="30" customHeight="1" x14ac:dyDescent="0.2">
      <c r="A965" s="71"/>
      <c r="B965" s="71"/>
      <c r="C965" s="71"/>
      <c r="D965" s="71"/>
      <c r="E965" s="83"/>
      <c r="F965" s="84"/>
      <c r="G965" s="84"/>
      <c r="H965" s="71"/>
      <c r="I965" s="71"/>
      <c r="J965" s="71"/>
      <c r="K965" s="71"/>
      <c r="L965" s="71"/>
      <c r="M965" s="71"/>
      <c r="N965" s="71"/>
      <c r="O965" s="71"/>
      <c r="P965" s="71"/>
      <c r="Q965" s="71"/>
      <c r="R965" s="71"/>
      <c r="S965" s="71"/>
      <c r="T965" s="71"/>
      <c r="U965" s="71"/>
      <c r="V965" s="71"/>
      <c r="W965" s="71"/>
      <c r="X965" s="71"/>
      <c r="Y965" s="71"/>
      <c r="Z965" s="71"/>
      <c r="AA965" s="71"/>
      <c r="AB965" s="71"/>
      <c r="AC965" s="71"/>
      <c r="AD965" s="71"/>
      <c r="AE965" s="71"/>
      <c r="AF965" s="71"/>
      <c r="AG965" s="71"/>
      <c r="AH965" s="71"/>
      <c r="AI965" s="71"/>
    </row>
    <row r="966" spans="1:35" ht="30" customHeight="1" x14ac:dyDescent="0.2">
      <c r="A966" s="71"/>
      <c r="B966" s="71"/>
      <c r="C966" s="71"/>
      <c r="D966" s="71"/>
      <c r="E966" s="83"/>
      <c r="F966" s="84"/>
      <c r="G966" s="84"/>
      <c r="H966" s="71"/>
      <c r="I966" s="71"/>
      <c r="J966" s="71"/>
      <c r="K966" s="71"/>
      <c r="L966" s="71"/>
      <c r="M966" s="71"/>
      <c r="N966" s="71"/>
      <c r="O966" s="71"/>
      <c r="P966" s="71"/>
      <c r="Q966" s="71"/>
      <c r="R966" s="71"/>
      <c r="S966" s="71"/>
      <c r="T966" s="71"/>
      <c r="U966" s="71"/>
      <c r="V966" s="71"/>
      <c r="W966" s="71"/>
      <c r="X966" s="71"/>
      <c r="Y966" s="71"/>
      <c r="Z966" s="71"/>
      <c r="AA966" s="71"/>
      <c r="AB966" s="71"/>
      <c r="AC966" s="71"/>
      <c r="AD966" s="71"/>
      <c r="AE966" s="71"/>
      <c r="AF966" s="71"/>
      <c r="AG966" s="71"/>
      <c r="AH966" s="71"/>
      <c r="AI966" s="71"/>
    </row>
    <row r="967" spans="1:35" ht="30" customHeight="1" x14ac:dyDescent="0.2">
      <c r="A967" s="71"/>
      <c r="B967" s="71"/>
      <c r="C967" s="71"/>
      <c r="D967" s="71"/>
      <c r="E967" s="83"/>
      <c r="F967" s="84"/>
      <c r="G967" s="84"/>
      <c r="H967" s="71"/>
      <c r="I967" s="71"/>
      <c r="J967" s="71"/>
      <c r="K967" s="71"/>
      <c r="L967" s="71"/>
      <c r="M967" s="71"/>
      <c r="N967" s="71"/>
      <c r="O967" s="71"/>
      <c r="P967" s="71"/>
      <c r="Q967" s="71"/>
      <c r="R967" s="71"/>
      <c r="S967" s="71"/>
      <c r="T967" s="71"/>
      <c r="U967" s="71"/>
      <c r="V967" s="71"/>
      <c r="W967" s="71"/>
      <c r="X967" s="71"/>
      <c r="Y967" s="71"/>
      <c r="Z967" s="71"/>
      <c r="AA967" s="71"/>
      <c r="AB967" s="71"/>
      <c r="AC967" s="71"/>
      <c r="AD967" s="71"/>
      <c r="AE967" s="71"/>
      <c r="AF967" s="71"/>
      <c r="AG967" s="71"/>
      <c r="AH967" s="71"/>
      <c r="AI967" s="71"/>
    </row>
    <row r="968" spans="1:35" ht="30" customHeight="1" x14ac:dyDescent="0.2">
      <c r="A968" s="71"/>
      <c r="B968" s="71"/>
      <c r="C968" s="71"/>
      <c r="D968" s="71"/>
      <c r="E968" s="83"/>
      <c r="F968" s="84"/>
      <c r="G968" s="84"/>
      <c r="H968" s="71"/>
      <c r="I968" s="71"/>
      <c r="J968" s="71"/>
      <c r="K968" s="71"/>
      <c r="L968" s="71"/>
      <c r="M968" s="71"/>
      <c r="N968" s="71"/>
      <c r="O968" s="71"/>
      <c r="P968" s="71"/>
      <c r="Q968" s="71"/>
      <c r="R968" s="71"/>
      <c r="S968" s="71"/>
      <c r="T968" s="71"/>
      <c r="U968" s="71"/>
      <c r="V968" s="71"/>
      <c r="W968" s="71"/>
      <c r="X968" s="71"/>
      <c r="Y968" s="71"/>
      <c r="Z968" s="71"/>
      <c r="AA968" s="71"/>
      <c r="AB968" s="71"/>
      <c r="AC968" s="71"/>
      <c r="AD968" s="71"/>
      <c r="AE968" s="71"/>
      <c r="AF968" s="71"/>
      <c r="AG968" s="71"/>
      <c r="AH968" s="71"/>
      <c r="AI968" s="71"/>
    </row>
    <row r="969" spans="1:35" ht="30" customHeight="1" x14ac:dyDescent="0.2">
      <c r="A969" s="71"/>
      <c r="B969" s="71"/>
      <c r="C969" s="71"/>
      <c r="D969" s="71"/>
      <c r="E969" s="83"/>
      <c r="F969" s="84"/>
      <c r="G969" s="84"/>
      <c r="H969" s="71"/>
      <c r="I969" s="71"/>
      <c r="J969" s="71"/>
      <c r="K969" s="71"/>
      <c r="L969" s="71"/>
      <c r="M969" s="71"/>
      <c r="N969" s="71"/>
      <c r="O969" s="71"/>
      <c r="P969" s="71"/>
      <c r="Q969" s="71"/>
      <c r="R969" s="71"/>
      <c r="S969" s="71"/>
      <c r="T969" s="71"/>
      <c r="U969" s="71"/>
      <c r="V969" s="71"/>
      <c r="W969" s="71"/>
      <c r="X969" s="71"/>
      <c r="Y969" s="71"/>
      <c r="Z969" s="71"/>
      <c r="AA969" s="71"/>
      <c r="AB969" s="71"/>
      <c r="AC969" s="71"/>
      <c r="AD969" s="71"/>
      <c r="AE969" s="71"/>
      <c r="AF969" s="71"/>
      <c r="AG969" s="71"/>
      <c r="AH969" s="71"/>
      <c r="AI969" s="71"/>
    </row>
    <row r="970" spans="1:35" ht="30" customHeight="1" x14ac:dyDescent="0.2">
      <c r="A970" s="71"/>
      <c r="B970" s="71"/>
      <c r="C970" s="71"/>
      <c r="D970" s="71"/>
      <c r="E970" s="83"/>
      <c r="F970" s="84"/>
      <c r="G970" s="84"/>
      <c r="H970" s="71"/>
      <c r="I970" s="71"/>
      <c r="J970" s="71"/>
      <c r="K970" s="71"/>
      <c r="L970" s="71"/>
      <c r="M970" s="71"/>
      <c r="N970" s="71"/>
      <c r="O970" s="71"/>
      <c r="P970" s="71"/>
      <c r="Q970" s="71"/>
      <c r="R970" s="71"/>
      <c r="S970" s="71"/>
      <c r="T970" s="71"/>
      <c r="U970" s="71"/>
      <c r="V970" s="71"/>
      <c r="W970" s="71"/>
      <c r="X970" s="71"/>
      <c r="Y970" s="71"/>
      <c r="Z970" s="71"/>
      <c r="AA970" s="71"/>
      <c r="AB970" s="71"/>
      <c r="AC970" s="71"/>
      <c r="AD970" s="71"/>
      <c r="AE970" s="71"/>
      <c r="AF970" s="71"/>
      <c r="AG970" s="71"/>
      <c r="AH970" s="71"/>
      <c r="AI970" s="71"/>
    </row>
    <row r="971" spans="1:35" ht="30" customHeight="1" x14ac:dyDescent="0.2">
      <c r="A971" s="71"/>
      <c r="B971" s="71"/>
      <c r="C971" s="71"/>
      <c r="D971" s="71"/>
      <c r="E971" s="83"/>
      <c r="F971" s="84"/>
      <c r="G971" s="84"/>
      <c r="H971" s="71"/>
      <c r="I971" s="71"/>
      <c r="J971" s="71"/>
      <c r="K971" s="71"/>
      <c r="L971" s="71"/>
      <c r="M971" s="71"/>
      <c r="N971" s="71"/>
      <c r="O971" s="71"/>
      <c r="P971" s="71"/>
      <c r="Q971" s="71"/>
      <c r="R971" s="71"/>
      <c r="S971" s="71"/>
      <c r="T971" s="71"/>
      <c r="U971" s="71"/>
      <c r="V971" s="71"/>
      <c r="W971" s="71"/>
      <c r="X971" s="71"/>
      <c r="Y971" s="71"/>
      <c r="Z971" s="71"/>
      <c r="AA971" s="71"/>
      <c r="AB971" s="71"/>
      <c r="AC971" s="71"/>
      <c r="AD971" s="71"/>
      <c r="AE971" s="71"/>
      <c r="AF971" s="71"/>
      <c r="AG971" s="71"/>
      <c r="AH971" s="71"/>
      <c r="AI971" s="71"/>
    </row>
    <row r="972" spans="1:35" ht="30" customHeight="1" x14ac:dyDescent="0.2">
      <c r="A972" s="71"/>
      <c r="B972" s="71"/>
      <c r="C972" s="71"/>
      <c r="D972" s="71"/>
      <c r="E972" s="83"/>
      <c r="F972" s="84"/>
      <c r="G972" s="84"/>
      <c r="H972" s="71"/>
      <c r="I972" s="71"/>
      <c r="J972" s="71"/>
      <c r="K972" s="71"/>
      <c r="L972" s="71"/>
      <c r="M972" s="71"/>
      <c r="N972" s="71"/>
      <c r="O972" s="71"/>
      <c r="P972" s="71"/>
      <c r="Q972" s="71"/>
      <c r="R972" s="71"/>
      <c r="S972" s="71"/>
      <c r="T972" s="71"/>
      <c r="U972" s="71"/>
      <c r="V972" s="71"/>
      <c r="W972" s="71"/>
      <c r="X972" s="71"/>
      <c r="Y972" s="71"/>
      <c r="Z972" s="71"/>
      <c r="AA972" s="71"/>
      <c r="AB972" s="71"/>
      <c r="AC972" s="71"/>
      <c r="AD972" s="71"/>
      <c r="AE972" s="71"/>
      <c r="AF972" s="71"/>
      <c r="AG972" s="71"/>
      <c r="AH972" s="71"/>
      <c r="AI972" s="71"/>
    </row>
    <row r="973" spans="1:35" ht="30" customHeight="1" x14ac:dyDescent="0.2">
      <c r="A973" s="71"/>
      <c r="B973" s="71"/>
      <c r="C973" s="71"/>
      <c r="D973" s="71"/>
      <c r="E973" s="83"/>
      <c r="F973" s="84"/>
      <c r="G973" s="84"/>
      <c r="H973" s="71"/>
      <c r="I973" s="71"/>
      <c r="J973" s="71"/>
      <c r="K973" s="71"/>
      <c r="L973" s="71"/>
      <c r="M973" s="71"/>
      <c r="N973" s="71"/>
      <c r="O973" s="71"/>
      <c r="P973" s="71"/>
      <c r="Q973" s="71"/>
      <c r="R973" s="71"/>
      <c r="S973" s="71"/>
      <c r="T973" s="71"/>
      <c r="U973" s="71"/>
      <c r="V973" s="71"/>
      <c r="W973" s="71"/>
      <c r="X973" s="71"/>
      <c r="Y973" s="71"/>
      <c r="Z973" s="71"/>
      <c r="AA973" s="71"/>
      <c r="AB973" s="71"/>
      <c r="AC973" s="71"/>
      <c r="AD973" s="71"/>
      <c r="AE973" s="71"/>
      <c r="AF973" s="71"/>
      <c r="AG973" s="71"/>
      <c r="AH973" s="71"/>
      <c r="AI973" s="71"/>
    </row>
    <row r="974" spans="1:35" ht="30" customHeight="1" x14ac:dyDescent="0.2">
      <c r="A974" s="71"/>
      <c r="B974" s="71"/>
      <c r="C974" s="71"/>
      <c r="D974" s="71"/>
      <c r="E974" s="83"/>
      <c r="F974" s="84"/>
      <c r="G974" s="84"/>
      <c r="H974" s="71"/>
      <c r="I974" s="71"/>
      <c r="J974" s="71"/>
      <c r="K974" s="71"/>
      <c r="L974" s="71"/>
      <c r="M974" s="71"/>
      <c r="N974" s="71"/>
      <c r="O974" s="71"/>
      <c r="P974" s="71"/>
      <c r="Q974" s="71"/>
      <c r="R974" s="71"/>
      <c r="S974" s="71"/>
      <c r="T974" s="71"/>
      <c r="U974" s="71"/>
      <c r="V974" s="71"/>
      <c r="W974" s="71"/>
      <c r="X974" s="71"/>
      <c r="Y974" s="71"/>
      <c r="Z974" s="71"/>
      <c r="AA974" s="71"/>
      <c r="AB974" s="71"/>
      <c r="AC974" s="71"/>
      <c r="AD974" s="71"/>
      <c r="AE974" s="71"/>
      <c r="AF974" s="71"/>
      <c r="AG974" s="71"/>
      <c r="AH974" s="71"/>
      <c r="AI974" s="71"/>
    </row>
    <row r="975" spans="1:35" ht="30" customHeight="1" x14ac:dyDescent="0.2">
      <c r="A975" s="71"/>
      <c r="B975" s="71"/>
      <c r="C975" s="71"/>
      <c r="D975" s="71"/>
      <c r="E975" s="83"/>
      <c r="F975" s="84"/>
      <c r="G975" s="84"/>
      <c r="H975" s="71"/>
      <c r="I975" s="71"/>
      <c r="J975" s="71"/>
      <c r="K975" s="71"/>
      <c r="L975" s="71"/>
      <c r="M975" s="71"/>
      <c r="N975" s="71"/>
      <c r="O975" s="71"/>
      <c r="P975" s="71"/>
      <c r="Q975" s="71"/>
      <c r="R975" s="71"/>
      <c r="S975" s="71"/>
      <c r="T975" s="71"/>
      <c r="U975" s="71"/>
      <c r="V975" s="71"/>
      <c r="W975" s="71"/>
      <c r="X975" s="71"/>
      <c r="Y975" s="71"/>
      <c r="Z975" s="71"/>
      <c r="AA975" s="71"/>
      <c r="AB975" s="71"/>
      <c r="AC975" s="71"/>
      <c r="AD975" s="71"/>
      <c r="AE975" s="71"/>
      <c r="AF975" s="71"/>
      <c r="AG975" s="71"/>
      <c r="AH975" s="71"/>
      <c r="AI975" s="71"/>
    </row>
    <row r="976" spans="1:35" ht="30" customHeight="1" x14ac:dyDescent="0.2">
      <c r="A976" s="71"/>
      <c r="B976" s="71"/>
      <c r="C976" s="71"/>
      <c r="D976" s="71"/>
      <c r="E976" s="83"/>
      <c r="F976" s="84"/>
      <c r="G976" s="84"/>
      <c r="H976" s="71"/>
      <c r="I976" s="71"/>
      <c r="J976" s="71"/>
      <c r="K976" s="71"/>
      <c r="L976" s="71"/>
      <c r="M976" s="71"/>
      <c r="N976" s="71"/>
      <c r="O976" s="71"/>
      <c r="P976" s="71"/>
      <c r="Q976" s="71"/>
      <c r="R976" s="71"/>
      <c r="S976" s="71"/>
      <c r="T976" s="71"/>
      <c r="U976" s="71"/>
      <c r="V976" s="71"/>
      <c r="W976" s="71"/>
      <c r="X976" s="71"/>
      <c r="Y976" s="71"/>
      <c r="Z976" s="71"/>
      <c r="AA976" s="71"/>
      <c r="AB976" s="71"/>
      <c r="AC976" s="71"/>
      <c r="AD976" s="71"/>
      <c r="AE976" s="71"/>
      <c r="AF976" s="71"/>
      <c r="AG976" s="71"/>
      <c r="AH976" s="71"/>
      <c r="AI976" s="71"/>
    </row>
    <row r="977" spans="1:35" ht="30" customHeight="1" x14ac:dyDescent="0.2">
      <c r="A977" s="71"/>
      <c r="B977" s="71"/>
      <c r="C977" s="71"/>
      <c r="D977" s="71"/>
      <c r="E977" s="83"/>
      <c r="F977" s="84"/>
      <c r="G977" s="84"/>
      <c r="H977" s="71"/>
      <c r="I977" s="71"/>
      <c r="J977" s="71"/>
      <c r="K977" s="71"/>
      <c r="L977" s="71"/>
      <c r="M977" s="71"/>
      <c r="N977" s="71"/>
      <c r="O977" s="71"/>
      <c r="P977" s="71"/>
      <c r="Q977" s="71"/>
      <c r="R977" s="71"/>
      <c r="S977" s="71"/>
      <c r="T977" s="71"/>
      <c r="U977" s="71"/>
      <c r="V977" s="71"/>
      <c r="W977" s="71"/>
      <c r="X977" s="71"/>
      <c r="Y977" s="71"/>
      <c r="Z977" s="71"/>
      <c r="AA977" s="71"/>
      <c r="AB977" s="71"/>
      <c r="AC977" s="71"/>
      <c r="AD977" s="71"/>
      <c r="AE977" s="71"/>
      <c r="AF977" s="71"/>
      <c r="AG977" s="71"/>
      <c r="AH977" s="71"/>
      <c r="AI977" s="71"/>
    </row>
    <row r="978" spans="1:35" ht="30" customHeight="1" x14ac:dyDescent="0.2">
      <c r="A978" s="71"/>
      <c r="B978" s="71"/>
      <c r="C978" s="71"/>
      <c r="D978" s="71"/>
      <c r="E978" s="83"/>
      <c r="F978" s="84"/>
      <c r="G978" s="84"/>
      <c r="H978" s="71"/>
      <c r="I978" s="71"/>
      <c r="J978" s="71"/>
      <c r="K978" s="71"/>
      <c r="L978" s="71"/>
      <c r="M978" s="71"/>
      <c r="N978" s="71"/>
      <c r="O978" s="71"/>
      <c r="P978" s="71"/>
      <c r="Q978" s="71"/>
      <c r="R978" s="71"/>
      <c r="S978" s="71"/>
      <c r="T978" s="71"/>
      <c r="U978" s="71"/>
      <c r="V978" s="71"/>
      <c r="W978" s="71"/>
      <c r="X978" s="71"/>
      <c r="Y978" s="71"/>
      <c r="Z978" s="71"/>
      <c r="AA978" s="71"/>
      <c r="AB978" s="71"/>
      <c r="AC978" s="71"/>
      <c r="AD978" s="71"/>
      <c r="AE978" s="71"/>
      <c r="AF978" s="71"/>
      <c r="AG978" s="71"/>
      <c r="AH978" s="71"/>
      <c r="AI978" s="71"/>
    </row>
    <row r="979" spans="1:35" ht="30" customHeight="1" x14ac:dyDescent="0.2">
      <c r="A979" s="71"/>
      <c r="B979" s="71"/>
      <c r="C979" s="71"/>
      <c r="D979" s="71"/>
      <c r="E979" s="83"/>
      <c r="F979" s="84"/>
      <c r="G979" s="84"/>
      <c r="H979" s="71"/>
      <c r="I979" s="71"/>
      <c r="J979" s="71"/>
      <c r="K979" s="71"/>
      <c r="L979" s="71"/>
      <c r="M979" s="71"/>
      <c r="N979" s="71"/>
      <c r="O979" s="71"/>
      <c r="P979" s="71"/>
      <c r="Q979" s="71"/>
      <c r="R979" s="71"/>
      <c r="S979" s="71"/>
      <c r="T979" s="71"/>
      <c r="U979" s="71"/>
      <c r="V979" s="71"/>
      <c r="W979" s="71"/>
      <c r="X979" s="71"/>
      <c r="Y979" s="71"/>
      <c r="Z979" s="71"/>
      <c r="AA979" s="71"/>
      <c r="AB979" s="71"/>
      <c r="AC979" s="71"/>
      <c r="AD979" s="71"/>
      <c r="AE979" s="71"/>
      <c r="AF979" s="71"/>
      <c r="AG979" s="71"/>
      <c r="AH979" s="71"/>
      <c r="AI979" s="71"/>
    </row>
    <row r="980" spans="1:35" ht="30" customHeight="1" x14ac:dyDescent="0.2">
      <c r="A980" s="71"/>
      <c r="B980" s="71"/>
      <c r="C980" s="71"/>
      <c r="D980" s="71"/>
      <c r="E980" s="83"/>
      <c r="F980" s="84"/>
      <c r="G980" s="84"/>
      <c r="H980" s="71"/>
      <c r="I980" s="71"/>
      <c r="J980" s="71"/>
      <c r="K980" s="71"/>
      <c r="L980" s="71"/>
      <c r="M980" s="71"/>
      <c r="N980" s="71"/>
      <c r="O980" s="71"/>
      <c r="P980" s="71"/>
      <c r="Q980" s="71"/>
      <c r="R980" s="71"/>
      <c r="S980" s="71"/>
      <c r="T980" s="71"/>
      <c r="U980" s="71"/>
      <c r="V980" s="71"/>
      <c r="W980" s="71"/>
      <c r="X980" s="71"/>
      <c r="Y980" s="71"/>
      <c r="Z980" s="71"/>
      <c r="AA980" s="71"/>
      <c r="AB980" s="71"/>
      <c r="AC980" s="71"/>
      <c r="AD980" s="71"/>
      <c r="AE980" s="71"/>
      <c r="AF980" s="71"/>
      <c r="AG980" s="71"/>
      <c r="AH980" s="71"/>
      <c r="AI980" s="71"/>
    </row>
    <row r="981" spans="1:35" ht="30" customHeight="1" x14ac:dyDescent="0.2">
      <c r="A981" s="71"/>
      <c r="B981" s="71"/>
      <c r="C981" s="71"/>
      <c r="D981" s="71"/>
      <c r="E981" s="83"/>
      <c r="F981" s="84"/>
      <c r="G981" s="84"/>
      <c r="H981" s="71"/>
      <c r="I981" s="71"/>
      <c r="J981" s="71"/>
      <c r="K981" s="71"/>
      <c r="L981" s="71"/>
      <c r="M981" s="71"/>
      <c r="N981" s="71"/>
      <c r="O981" s="71"/>
      <c r="P981" s="71"/>
      <c r="Q981" s="71"/>
      <c r="R981" s="71"/>
      <c r="S981" s="71"/>
      <c r="T981" s="71"/>
      <c r="U981" s="71"/>
      <c r="V981" s="71"/>
      <c r="W981" s="71"/>
      <c r="X981" s="71"/>
      <c r="Y981" s="71"/>
      <c r="Z981" s="71"/>
      <c r="AA981" s="71"/>
      <c r="AB981" s="71"/>
      <c r="AC981" s="71"/>
      <c r="AD981" s="71"/>
      <c r="AE981" s="71"/>
      <c r="AF981" s="71"/>
      <c r="AG981" s="71"/>
      <c r="AH981" s="71"/>
      <c r="AI981" s="71"/>
    </row>
    <row r="982" spans="1:35" ht="30" customHeight="1" x14ac:dyDescent="0.2">
      <c r="A982" s="71"/>
      <c r="B982" s="71"/>
      <c r="C982" s="71"/>
      <c r="D982" s="71"/>
      <c r="E982" s="83"/>
      <c r="F982" s="84"/>
      <c r="G982" s="84"/>
      <c r="H982" s="71"/>
      <c r="I982" s="71"/>
      <c r="J982" s="71"/>
      <c r="K982" s="71"/>
      <c r="L982" s="71"/>
      <c r="M982" s="71"/>
      <c r="N982" s="71"/>
      <c r="O982" s="71"/>
      <c r="P982" s="71"/>
      <c r="Q982" s="71"/>
      <c r="R982" s="71"/>
      <c r="S982" s="71"/>
      <c r="T982" s="71"/>
      <c r="U982" s="71"/>
      <c r="V982" s="71"/>
      <c r="W982" s="71"/>
      <c r="X982" s="71"/>
      <c r="Y982" s="71"/>
      <c r="Z982" s="71"/>
      <c r="AA982" s="71"/>
      <c r="AB982" s="71"/>
      <c r="AC982" s="71"/>
      <c r="AD982" s="71"/>
      <c r="AE982" s="71"/>
      <c r="AF982" s="71"/>
      <c r="AG982" s="71"/>
      <c r="AH982" s="71"/>
      <c r="AI982" s="71"/>
    </row>
    <row r="983" spans="1:35" ht="30" customHeight="1" x14ac:dyDescent="0.2">
      <c r="A983" s="71"/>
      <c r="B983" s="71"/>
      <c r="C983" s="71"/>
      <c r="D983" s="71"/>
      <c r="E983" s="83"/>
      <c r="F983" s="84"/>
      <c r="G983" s="84"/>
      <c r="H983" s="71"/>
      <c r="I983" s="71"/>
      <c r="J983" s="71"/>
      <c r="K983" s="71"/>
      <c r="L983" s="71"/>
      <c r="M983" s="71"/>
      <c r="N983" s="71"/>
      <c r="O983" s="71"/>
      <c r="P983" s="71"/>
      <c r="Q983" s="71"/>
      <c r="R983" s="71"/>
      <c r="S983" s="71"/>
      <c r="T983" s="71"/>
      <c r="U983" s="71"/>
      <c r="V983" s="71"/>
      <c r="W983" s="71"/>
      <c r="X983" s="71"/>
      <c r="Y983" s="71"/>
      <c r="Z983" s="71"/>
      <c r="AA983" s="71"/>
      <c r="AB983" s="71"/>
      <c r="AC983" s="71"/>
      <c r="AD983" s="71"/>
      <c r="AE983" s="71"/>
      <c r="AF983" s="71"/>
      <c r="AG983" s="71"/>
      <c r="AH983" s="71"/>
      <c r="AI983" s="71"/>
    </row>
    <row r="984" spans="1:35" ht="30" customHeight="1" x14ac:dyDescent="0.2">
      <c r="A984" s="71"/>
      <c r="B984" s="71"/>
      <c r="C984" s="71"/>
      <c r="D984" s="71"/>
      <c r="E984" s="83"/>
      <c r="F984" s="84"/>
      <c r="G984" s="84"/>
      <c r="H984" s="71"/>
      <c r="I984" s="71"/>
      <c r="J984" s="71"/>
      <c r="K984" s="71"/>
      <c r="L984" s="71"/>
      <c r="M984" s="71"/>
      <c r="N984" s="71"/>
      <c r="O984" s="71"/>
      <c r="P984" s="71"/>
      <c r="Q984" s="71"/>
      <c r="R984" s="71"/>
      <c r="S984" s="71"/>
      <c r="T984" s="71"/>
      <c r="U984" s="71"/>
      <c r="V984" s="71"/>
      <c r="W984" s="71"/>
      <c r="X984" s="71"/>
      <c r="Y984" s="71"/>
      <c r="Z984" s="71"/>
      <c r="AA984" s="71"/>
      <c r="AB984" s="71"/>
      <c r="AC984" s="71"/>
      <c r="AD984" s="71"/>
      <c r="AE984" s="71"/>
      <c r="AF984" s="71"/>
      <c r="AG984" s="71"/>
      <c r="AH984" s="71"/>
      <c r="AI984" s="71"/>
    </row>
    <row r="985" spans="1:35" ht="30" customHeight="1" x14ac:dyDescent="0.2">
      <c r="A985" s="71"/>
      <c r="B985" s="71"/>
      <c r="C985" s="71"/>
      <c r="D985" s="71"/>
      <c r="E985" s="83"/>
      <c r="F985" s="84"/>
      <c r="G985" s="84"/>
      <c r="H985" s="71"/>
      <c r="I985" s="71"/>
      <c r="J985" s="71"/>
      <c r="K985" s="71"/>
      <c r="L985" s="71"/>
      <c r="M985" s="71"/>
      <c r="N985" s="71"/>
      <c r="O985" s="71"/>
      <c r="P985" s="71"/>
      <c r="Q985" s="71"/>
      <c r="R985" s="71"/>
      <c r="S985" s="71"/>
      <c r="T985" s="71"/>
      <c r="U985" s="71"/>
      <c r="V985" s="71"/>
      <c r="W985" s="71"/>
      <c r="X985" s="71"/>
      <c r="Y985" s="71"/>
      <c r="Z985" s="71"/>
      <c r="AA985" s="71"/>
      <c r="AB985" s="71"/>
      <c r="AC985" s="71"/>
      <c r="AD985" s="71"/>
      <c r="AE985" s="71"/>
      <c r="AF985" s="71"/>
      <c r="AG985" s="71"/>
      <c r="AH985" s="71"/>
      <c r="AI985" s="71"/>
    </row>
    <row r="986" spans="1:35" ht="30" customHeight="1" x14ac:dyDescent="0.2">
      <c r="A986" s="71"/>
      <c r="B986" s="71"/>
      <c r="C986" s="71"/>
      <c r="D986" s="71"/>
      <c r="E986" s="83"/>
      <c r="F986" s="84"/>
      <c r="G986" s="84"/>
      <c r="H986" s="71"/>
      <c r="I986" s="71"/>
      <c r="J986" s="71"/>
      <c r="K986" s="71"/>
      <c r="L986" s="71"/>
      <c r="M986" s="71"/>
      <c r="N986" s="71"/>
      <c r="O986" s="71"/>
      <c r="P986" s="71"/>
      <c r="Q986" s="71"/>
      <c r="R986" s="71"/>
      <c r="S986" s="71"/>
      <c r="T986" s="71"/>
      <c r="U986" s="71"/>
      <c r="V986" s="71"/>
      <c r="W986" s="71"/>
      <c r="X986" s="71"/>
      <c r="Y986" s="71"/>
      <c r="Z986" s="71"/>
      <c r="AA986" s="71"/>
      <c r="AB986" s="71"/>
      <c r="AC986" s="71"/>
      <c r="AD986" s="71"/>
      <c r="AE986" s="71"/>
      <c r="AF986" s="71"/>
      <c r="AG986" s="71"/>
      <c r="AH986" s="71"/>
      <c r="AI986" s="71"/>
    </row>
    <row r="987" spans="1:35" ht="30" customHeight="1" x14ac:dyDescent="0.2">
      <c r="A987" s="71"/>
      <c r="B987" s="71"/>
      <c r="C987" s="71"/>
      <c r="D987" s="71"/>
      <c r="E987" s="83"/>
      <c r="F987" s="84"/>
      <c r="G987" s="84"/>
      <c r="H987" s="71"/>
      <c r="I987" s="71"/>
      <c r="J987" s="71"/>
      <c r="K987" s="71"/>
      <c r="L987" s="71"/>
      <c r="M987" s="71"/>
      <c r="N987" s="71"/>
      <c r="O987" s="71"/>
      <c r="P987" s="71"/>
      <c r="Q987" s="71"/>
      <c r="R987" s="71"/>
      <c r="S987" s="71"/>
      <c r="T987" s="71"/>
      <c r="U987" s="71"/>
      <c r="V987" s="71"/>
      <c r="W987" s="71"/>
      <c r="X987" s="71"/>
      <c r="Y987" s="71"/>
      <c r="Z987" s="71"/>
      <c r="AA987" s="71"/>
      <c r="AB987" s="71"/>
      <c r="AC987" s="71"/>
      <c r="AD987" s="71"/>
      <c r="AE987" s="71"/>
      <c r="AF987" s="71"/>
      <c r="AG987" s="71"/>
      <c r="AH987" s="71"/>
      <c r="AI987" s="71"/>
    </row>
    <row r="988" spans="1:35" ht="30" customHeight="1" x14ac:dyDescent="0.2">
      <c r="A988" s="71"/>
      <c r="B988" s="71"/>
      <c r="C988" s="71"/>
      <c r="D988" s="71"/>
      <c r="E988" s="83"/>
      <c r="F988" s="84"/>
      <c r="G988" s="84"/>
      <c r="H988" s="71"/>
      <c r="I988" s="71"/>
      <c r="J988" s="71"/>
      <c r="K988" s="71"/>
      <c r="L988" s="71"/>
      <c r="M988" s="71"/>
      <c r="N988" s="71"/>
      <c r="O988" s="71"/>
      <c r="P988" s="71"/>
      <c r="Q988" s="71"/>
      <c r="R988" s="71"/>
      <c r="S988" s="71"/>
      <c r="T988" s="71"/>
      <c r="U988" s="71"/>
      <c r="V988" s="71"/>
      <c r="W988" s="71"/>
      <c r="X988" s="71"/>
      <c r="Y988" s="71"/>
      <c r="Z988" s="71"/>
      <c r="AA988" s="71"/>
      <c r="AB988" s="71"/>
      <c r="AC988" s="71"/>
      <c r="AD988" s="71"/>
      <c r="AE988" s="71"/>
      <c r="AF988" s="71"/>
      <c r="AG988" s="71"/>
      <c r="AH988" s="71"/>
      <c r="AI988" s="71"/>
    </row>
    <row r="989" spans="1:35" ht="30" customHeight="1" x14ac:dyDescent="0.2">
      <c r="A989" s="71"/>
      <c r="B989" s="71"/>
      <c r="C989" s="71"/>
      <c r="D989" s="71"/>
      <c r="E989" s="83"/>
      <c r="F989" s="84"/>
      <c r="G989" s="84"/>
      <c r="H989" s="71"/>
      <c r="I989" s="71"/>
      <c r="J989" s="71"/>
      <c r="K989" s="71"/>
      <c r="L989" s="71"/>
      <c r="M989" s="71"/>
      <c r="N989" s="71"/>
      <c r="O989" s="71"/>
      <c r="P989" s="71"/>
      <c r="Q989" s="71"/>
      <c r="R989" s="71"/>
      <c r="S989" s="71"/>
      <c r="T989" s="71"/>
      <c r="U989" s="71"/>
      <c r="V989" s="71"/>
      <c r="W989" s="71"/>
      <c r="X989" s="71"/>
      <c r="Y989" s="71"/>
      <c r="Z989" s="71"/>
      <c r="AA989" s="71"/>
      <c r="AB989" s="71"/>
      <c r="AC989" s="71"/>
      <c r="AD989" s="71"/>
      <c r="AE989" s="71"/>
      <c r="AF989" s="71"/>
      <c r="AG989" s="71"/>
      <c r="AH989" s="71"/>
      <c r="AI989" s="71"/>
    </row>
    <row r="990" spans="1:35" ht="30" customHeight="1" x14ac:dyDescent="0.2">
      <c r="A990" s="71"/>
      <c r="B990" s="71"/>
      <c r="C990" s="71"/>
      <c r="D990" s="71"/>
      <c r="E990" s="83"/>
      <c r="F990" s="84"/>
      <c r="G990" s="84"/>
      <c r="H990" s="71"/>
      <c r="I990" s="71"/>
      <c r="J990" s="71"/>
      <c r="K990" s="71"/>
      <c r="L990" s="71"/>
      <c r="M990" s="71"/>
      <c r="N990" s="71"/>
      <c r="O990" s="71"/>
      <c r="P990" s="71"/>
      <c r="Q990" s="71"/>
      <c r="R990" s="71"/>
      <c r="S990" s="71"/>
      <c r="T990" s="71"/>
      <c r="U990" s="71"/>
      <c r="V990" s="71"/>
      <c r="W990" s="71"/>
      <c r="X990" s="71"/>
      <c r="Y990" s="71"/>
      <c r="Z990" s="71"/>
      <c r="AA990" s="71"/>
      <c r="AB990" s="71"/>
      <c r="AC990" s="71"/>
      <c r="AD990" s="71"/>
      <c r="AE990" s="71"/>
      <c r="AF990" s="71"/>
      <c r="AG990" s="71"/>
      <c r="AH990" s="71"/>
      <c r="AI990" s="71"/>
    </row>
    <row r="991" spans="1:35" ht="30" customHeight="1" x14ac:dyDescent="0.2">
      <c r="A991" s="71"/>
      <c r="B991" s="71"/>
      <c r="C991" s="71"/>
      <c r="D991" s="71"/>
      <c r="E991" s="83"/>
      <c r="F991" s="84"/>
      <c r="G991" s="84"/>
      <c r="H991" s="71"/>
      <c r="I991" s="71"/>
      <c r="J991" s="71"/>
      <c r="K991" s="71"/>
      <c r="L991" s="71"/>
      <c r="M991" s="71"/>
      <c r="N991" s="71"/>
      <c r="O991" s="71"/>
      <c r="P991" s="71"/>
      <c r="Q991" s="71"/>
      <c r="R991" s="71"/>
      <c r="S991" s="71"/>
      <c r="T991" s="71"/>
      <c r="U991" s="71"/>
      <c r="V991" s="71"/>
      <c r="W991" s="71"/>
      <c r="X991" s="71"/>
      <c r="Y991" s="71"/>
      <c r="Z991" s="71"/>
      <c r="AA991" s="71"/>
      <c r="AB991" s="71"/>
      <c r="AC991" s="71"/>
      <c r="AD991" s="71"/>
      <c r="AE991" s="71"/>
      <c r="AF991" s="71"/>
      <c r="AG991" s="71"/>
      <c r="AH991" s="71"/>
      <c r="AI991" s="71"/>
    </row>
    <row r="992" spans="1:35" ht="30" customHeight="1" x14ac:dyDescent="0.2">
      <c r="A992" s="71"/>
      <c r="B992" s="71"/>
      <c r="C992" s="71"/>
      <c r="D992" s="71"/>
      <c r="E992" s="83"/>
      <c r="F992" s="84"/>
      <c r="G992" s="84"/>
      <c r="H992" s="71"/>
      <c r="I992" s="71"/>
      <c r="J992" s="71"/>
      <c r="K992" s="71"/>
      <c r="L992" s="71"/>
      <c r="M992" s="71"/>
      <c r="N992" s="71"/>
      <c r="O992" s="71"/>
      <c r="P992" s="71"/>
      <c r="Q992" s="71"/>
      <c r="R992" s="71"/>
      <c r="S992" s="71"/>
      <c r="T992" s="71"/>
      <c r="U992" s="71"/>
      <c r="V992" s="71"/>
      <c r="W992" s="71"/>
      <c r="X992" s="71"/>
      <c r="Y992" s="71"/>
      <c r="Z992" s="71"/>
      <c r="AA992" s="71"/>
      <c r="AB992" s="71"/>
      <c r="AC992" s="71"/>
      <c r="AD992" s="71"/>
      <c r="AE992" s="71"/>
      <c r="AF992" s="71"/>
      <c r="AG992" s="71"/>
      <c r="AH992" s="71"/>
      <c r="AI992" s="71"/>
    </row>
    <row r="993" spans="1:35" ht="30" customHeight="1" x14ac:dyDescent="0.2">
      <c r="A993" s="71"/>
      <c r="B993" s="71"/>
      <c r="C993" s="71"/>
      <c r="D993" s="71"/>
      <c r="E993" s="83"/>
      <c r="F993" s="84"/>
      <c r="G993" s="84"/>
      <c r="H993" s="71"/>
      <c r="I993" s="71"/>
      <c r="J993" s="71"/>
      <c r="K993" s="71"/>
      <c r="L993" s="71"/>
      <c r="M993" s="71"/>
      <c r="N993" s="71"/>
      <c r="O993" s="71"/>
      <c r="P993" s="71"/>
      <c r="Q993" s="71"/>
      <c r="R993" s="71"/>
      <c r="S993" s="71"/>
      <c r="T993" s="71"/>
      <c r="U993" s="71"/>
      <c r="V993" s="71"/>
      <c r="W993" s="71"/>
      <c r="X993" s="71"/>
      <c r="Y993" s="71"/>
      <c r="Z993" s="71"/>
      <c r="AA993" s="71"/>
      <c r="AB993" s="71"/>
      <c r="AC993" s="71"/>
      <c r="AD993" s="71"/>
      <c r="AE993" s="71"/>
      <c r="AF993" s="71"/>
      <c r="AG993" s="71"/>
      <c r="AH993" s="71"/>
      <c r="AI993" s="71"/>
    </row>
    <row r="994" spans="1:35" ht="30" customHeight="1" x14ac:dyDescent="0.2">
      <c r="A994" s="71"/>
      <c r="B994" s="71"/>
      <c r="C994" s="71"/>
      <c r="D994" s="71"/>
      <c r="E994" s="83"/>
      <c r="F994" s="84"/>
      <c r="G994" s="84"/>
      <c r="H994" s="71"/>
      <c r="I994" s="71"/>
      <c r="J994" s="71"/>
      <c r="K994" s="71"/>
      <c r="L994" s="71"/>
      <c r="M994" s="71"/>
      <c r="N994" s="71"/>
      <c r="O994" s="71"/>
      <c r="P994" s="71"/>
      <c r="Q994" s="71"/>
      <c r="R994" s="71"/>
      <c r="S994" s="71"/>
      <c r="T994" s="71"/>
      <c r="U994" s="71"/>
      <c r="V994" s="71"/>
      <c r="W994" s="71"/>
      <c r="X994" s="71"/>
      <c r="Y994" s="71"/>
      <c r="Z994" s="71"/>
      <c r="AA994" s="71"/>
      <c r="AB994" s="71"/>
      <c r="AC994" s="71"/>
      <c r="AD994" s="71"/>
      <c r="AE994" s="71"/>
      <c r="AF994" s="71"/>
      <c r="AG994" s="71"/>
      <c r="AH994" s="71"/>
      <c r="AI994" s="71"/>
    </row>
    <row r="995" spans="1:35" ht="30" customHeight="1" x14ac:dyDescent="0.2">
      <c r="A995" s="71"/>
      <c r="B995" s="71"/>
      <c r="C995" s="71"/>
      <c r="D995" s="71"/>
      <c r="E995" s="83"/>
      <c r="F995" s="84"/>
      <c r="G995" s="84"/>
      <c r="H995" s="71"/>
      <c r="I995" s="71"/>
      <c r="J995" s="71"/>
      <c r="K995" s="71"/>
      <c r="L995" s="71"/>
      <c r="M995" s="71"/>
      <c r="N995" s="71"/>
      <c r="O995" s="71"/>
      <c r="P995" s="71"/>
      <c r="Q995" s="71"/>
      <c r="R995" s="71"/>
      <c r="S995" s="71"/>
      <c r="T995" s="71"/>
      <c r="U995" s="71"/>
      <c r="V995" s="71"/>
      <c r="W995" s="71"/>
      <c r="X995" s="71"/>
      <c r="Y995" s="71"/>
      <c r="Z995" s="71"/>
      <c r="AA995" s="71"/>
      <c r="AB995" s="71"/>
      <c r="AC995" s="71"/>
      <c r="AD995" s="71"/>
      <c r="AE995" s="71"/>
      <c r="AF995" s="71"/>
      <c r="AG995" s="71"/>
      <c r="AH995" s="71"/>
      <c r="AI995" s="71"/>
    </row>
    <row r="996" spans="1:35" ht="30" customHeight="1" x14ac:dyDescent="0.2">
      <c r="A996" s="71"/>
      <c r="B996" s="71"/>
      <c r="C996" s="71"/>
      <c r="D996" s="71"/>
      <c r="E996" s="83"/>
      <c r="F996" s="84"/>
      <c r="G996" s="84"/>
      <c r="H996" s="71"/>
      <c r="I996" s="71"/>
      <c r="J996" s="71"/>
      <c r="K996" s="71"/>
      <c r="L996" s="71"/>
      <c r="M996" s="71"/>
      <c r="N996" s="71"/>
      <c r="O996" s="71"/>
      <c r="P996" s="71"/>
      <c r="Q996" s="71"/>
      <c r="R996" s="71"/>
      <c r="S996" s="71"/>
      <c r="T996" s="71"/>
      <c r="U996" s="71"/>
      <c r="V996" s="71"/>
      <c r="W996" s="71"/>
      <c r="X996" s="71"/>
      <c r="Y996" s="71"/>
      <c r="Z996" s="71"/>
      <c r="AA996" s="71"/>
      <c r="AB996" s="71"/>
      <c r="AC996" s="71"/>
      <c r="AD996" s="71"/>
      <c r="AE996" s="71"/>
      <c r="AF996" s="71"/>
      <c r="AG996" s="71"/>
      <c r="AH996" s="71"/>
      <c r="AI996" s="71"/>
    </row>
    <row r="997" spans="1:35" ht="30" customHeight="1" x14ac:dyDescent="0.2">
      <c r="A997" s="71"/>
      <c r="B997" s="71"/>
      <c r="C997" s="71"/>
      <c r="D997" s="71"/>
      <c r="E997" s="83"/>
      <c r="F997" s="84"/>
      <c r="G997" s="84"/>
      <c r="H997" s="71"/>
      <c r="I997" s="71"/>
      <c r="J997" s="71"/>
      <c r="K997" s="71"/>
      <c r="L997" s="71"/>
      <c r="M997" s="71"/>
      <c r="N997" s="71"/>
      <c r="O997" s="71"/>
      <c r="P997" s="71"/>
      <c r="Q997" s="71"/>
      <c r="R997" s="71"/>
      <c r="S997" s="71"/>
      <c r="T997" s="71"/>
      <c r="U997" s="71"/>
      <c r="V997" s="71"/>
      <c r="W997" s="71"/>
      <c r="X997" s="71"/>
      <c r="Y997" s="71"/>
      <c r="Z997" s="71"/>
      <c r="AA997" s="71"/>
      <c r="AB997" s="71"/>
      <c r="AC997" s="71"/>
      <c r="AD997" s="71"/>
      <c r="AE997" s="71"/>
      <c r="AF997" s="71"/>
      <c r="AG997" s="71"/>
      <c r="AH997" s="71"/>
      <c r="AI997" s="71"/>
    </row>
    <row r="998" spans="1:35" ht="30" customHeight="1" x14ac:dyDescent="0.2">
      <c r="A998" s="71"/>
      <c r="B998" s="71"/>
      <c r="C998" s="71"/>
      <c r="D998" s="71"/>
      <c r="E998" s="83"/>
      <c r="F998" s="84"/>
      <c r="G998" s="84"/>
      <c r="H998" s="71"/>
      <c r="I998" s="71"/>
      <c r="J998" s="71"/>
      <c r="K998" s="71"/>
      <c r="L998" s="71"/>
      <c r="M998" s="71"/>
      <c r="N998" s="71"/>
      <c r="O998" s="71"/>
      <c r="P998" s="71"/>
      <c r="Q998" s="71"/>
      <c r="R998" s="71"/>
      <c r="S998" s="71"/>
      <c r="T998" s="71"/>
      <c r="U998" s="71"/>
      <c r="V998" s="71"/>
      <c r="W998" s="71"/>
      <c r="X998" s="71"/>
      <c r="Y998" s="71"/>
      <c r="Z998" s="71"/>
      <c r="AA998" s="71"/>
      <c r="AB998" s="71"/>
      <c r="AC998" s="71"/>
      <c r="AD998" s="71"/>
      <c r="AE998" s="71"/>
      <c r="AF998" s="71"/>
      <c r="AG998" s="71"/>
      <c r="AH998" s="71"/>
      <c r="AI998" s="71"/>
    </row>
    <row r="999" spans="1:35" ht="30" customHeight="1" x14ac:dyDescent="0.2">
      <c r="A999" s="71"/>
      <c r="B999" s="71"/>
      <c r="C999" s="71"/>
      <c r="D999" s="71"/>
      <c r="E999" s="83"/>
      <c r="F999" s="84"/>
      <c r="G999" s="84"/>
      <c r="H999" s="71"/>
      <c r="I999" s="71"/>
      <c r="J999" s="71"/>
      <c r="K999" s="71"/>
      <c r="L999" s="71"/>
      <c r="M999" s="71"/>
      <c r="N999" s="71"/>
      <c r="O999" s="71"/>
      <c r="P999" s="71"/>
      <c r="Q999" s="71"/>
      <c r="R999" s="71"/>
      <c r="S999" s="71"/>
      <c r="T999" s="71"/>
      <c r="U999" s="71"/>
      <c r="V999" s="71"/>
      <c r="W999" s="71"/>
      <c r="X999" s="71"/>
      <c r="Y999" s="71"/>
      <c r="Z999" s="71"/>
      <c r="AA999" s="71"/>
      <c r="AB999" s="71"/>
      <c r="AC999" s="71"/>
      <c r="AD999" s="71"/>
      <c r="AE999" s="71"/>
      <c r="AF999" s="71"/>
      <c r="AG999" s="71"/>
      <c r="AH999" s="71"/>
      <c r="AI999" s="71"/>
    </row>
    <row r="1000" spans="1:35" ht="30" customHeight="1" x14ac:dyDescent="0.2">
      <c r="A1000" s="71"/>
      <c r="B1000" s="71"/>
      <c r="C1000" s="71"/>
      <c r="D1000" s="71"/>
      <c r="E1000" s="83"/>
      <c r="F1000" s="84"/>
      <c r="G1000" s="84"/>
      <c r="H1000" s="71"/>
      <c r="I1000" s="71"/>
      <c r="J1000" s="71"/>
      <c r="K1000" s="71"/>
      <c r="L1000" s="71"/>
      <c r="M1000" s="71"/>
      <c r="N1000" s="71"/>
      <c r="O1000" s="71"/>
      <c r="P1000" s="71"/>
      <c r="Q1000" s="71"/>
      <c r="R1000" s="71"/>
      <c r="S1000" s="71"/>
      <c r="T1000" s="71"/>
      <c r="U1000" s="71"/>
      <c r="V1000" s="71"/>
      <c r="W1000" s="71"/>
      <c r="X1000" s="71"/>
      <c r="Y1000" s="71"/>
      <c r="Z1000" s="71"/>
      <c r="AA1000" s="71"/>
      <c r="AB1000" s="71"/>
      <c r="AC1000" s="71"/>
      <c r="AD1000" s="71"/>
      <c r="AE1000" s="71"/>
      <c r="AF1000" s="71"/>
      <c r="AG1000" s="71"/>
      <c r="AH1000" s="71"/>
      <c r="AI1000" s="71"/>
    </row>
  </sheetData>
  <sheetProtection algorithmName="SHA-512" hashValue="OwK7JNWIRHIEgKaSNT29hlmEKHKJ4Nul344d5WYsbt0PoapiAJz1/HUddrKxiMVlZ3CVZ/pdWcm6W3+N0WjF8Q==" saltValue="G0ovjXf1lcsSfpE1u59xZQ==" spinCount="100000" sheet="1" objects="1" scenarios="1"/>
  <mergeCells count="2800">
    <mergeCell ref="R517:R518"/>
    <mergeCell ref="O522:O524"/>
    <mergeCell ref="D475:D477"/>
    <mergeCell ref="E475:E477"/>
    <mergeCell ref="F475:F477"/>
    <mergeCell ref="G528:G530"/>
    <mergeCell ref="H528:H530"/>
    <mergeCell ref="I506:I508"/>
    <mergeCell ref="N506:N508"/>
    <mergeCell ref="O506:O508"/>
    <mergeCell ref="P506:P508"/>
    <mergeCell ref="Q506:Q508"/>
    <mergeCell ref="R506:R508"/>
    <mergeCell ref="B506:B508"/>
    <mergeCell ref="C506:C508"/>
    <mergeCell ref="D506:D508"/>
    <mergeCell ref="E506:E508"/>
    <mergeCell ref="F506:F508"/>
    <mergeCell ref="G506:G508"/>
    <mergeCell ref="H506:H508"/>
    <mergeCell ref="I509:I511"/>
    <mergeCell ref="N509:N511"/>
    <mergeCell ref="O509:O511"/>
    <mergeCell ref="P509:P511"/>
    <mergeCell ref="Q509:Q511"/>
    <mergeCell ref="R509:R511"/>
    <mergeCell ref="B509:B511"/>
    <mergeCell ref="C509:C511"/>
    <mergeCell ref="D509:D511"/>
    <mergeCell ref="E509:E511"/>
    <mergeCell ref="F509:F511"/>
    <mergeCell ref="G509:G511"/>
    <mergeCell ref="H509:H511"/>
    <mergeCell ref="P516:R516"/>
    <mergeCell ref="S495:S496"/>
    <mergeCell ref="T495:T496"/>
    <mergeCell ref="S475:S477"/>
    <mergeCell ref="T475:T489"/>
    <mergeCell ref="S478:S480"/>
    <mergeCell ref="S481:S483"/>
    <mergeCell ref="S484:S486"/>
    <mergeCell ref="S487:S489"/>
    <mergeCell ref="T490:T491"/>
    <mergeCell ref="I487:I489"/>
    <mergeCell ref="N487:N489"/>
    <mergeCell ref="O487:O489"/>
    <mergeCell ref="P487:P489"/>
    <mergeCell ref="Q487:Q489"/>
    <mergeCell ref="R487:R489"/>
    <mergeCell ref="I481:I483"/>
    <mergeCell ref="N481:N483"/>
    <mergeCell ref="O481:O483"/>
    <mergeCell ref="P481:P483"/>
    <mergeCell ref="Q481:Q483"/>
    <mergeCell ref="R481:R483"/>
    <mergeCell ref="O500:O502"/>
    <mergeCell ref="P500:P502"/>
    <mergeCell ref="Q500:Q502"/>
    <mergeCell ref="R500:R502"/>
    <mergeCell ref="O495:O496"/>
    <mergeCell ref="O497:O499"/>
    <mergeCell ref="P497:P499"/>
    <mergeCell ref="Q497:Q499"/>
    <mergeCell ref="R497:R499"/>
    <mergeCell ref="B487:B489"/>
    <mergeCell ref="C487:C489"/>
    <mergeCell ref="D487:D489"/>
    <mergeCell ref="E487:E489"/>
    <mergeCell ref="F487:F489"/>
    <mergeCell ref="G487:G489"/>
    <mergeCell ref="H487:H489"/>
    <mergeCell ref="I500:I502"/>
    <mergeCell ref="N500:N502"/>
    <mergeCell ref="B500:B502"/>
    <mergeCell ref="C500:C502"/>
    <mergeCell ref="D500:D502"/>
    <mergeCell ref="E500:E502"/>
    <mergeCell ref="F500:F502"/>
    <mergeCell ref="G500:G502"/>
    <mergeCell ref="H500:H502"/>
    <mergeCell ref="G497:G499"/>
    <mergeCell ref="H497:H499"/>
    <mergeCell ref="I497:I499"/>
    <mergeCell ref="E495:E496"/>
    <mergeCell ref="F495:F496"/>
    <mergeCell ref="B497:B499"/>
    <mergeCell ref="C497:C499"/>
    <mergeCell ref="D497:D499"/>
    <mergeCell ref="E497:E499"/>
    <mergeCell ref="F497:F499"/>
    <mergeCell ref="C495:C496"/>
    <mergeCell ref="D495:D496"/>
    <mergeCell ref="N495:N496"/>
    <mergeCell ref="N497:N499"/>
    <mergeCell ref="C494:E494"/>
    <mergeCell ref="F494:O494"/>
    <mergeCell ref="B481:B483"/>
    <mergeCell ref="C481:C483"/>
    <mergeCell ref="D481:D483"/>
    <mergeCell ref="E481:E483"/>
    <mergeCell ref="F481:F483"/>
    <mergeCell ref="G481:G483"/>
    <mergeCell ref="H481:H483"/>
    <mergeCell ref="I484:I486"/>
    <mergeCell ref="N484:N486"/>
    <mergeCell ref="O484:O486"/>
    <mergeCell ref="P484:P486"/>
    <mergeCell ref="Q484:Q486"/>
    <mergeCell ref="R484:R486"/>
    <mergeCell ref="B484:B486"/>
    <mergeCell ref="C484:C486"/>
    <mergeCell ref="D484:D486"/>
    <mergeCell ref="E484:E486"/>
    <mergeCell ref="F484:F486"/>
    <mergeCell ref="G484:G486"/>
    <mergeCell ref="H484:H486"/>
    <mergeCell ref="S473:S474"/>
    <mergeCell ref="T473:T474"/>
    <mergeCell ref="R465:R467"/>
    <mergeCell ref="S465:S467"/>
    <mergeCell ref="T453:T467"/>
    <mergeCell ref="R456:R458"/>
    <mergeCell ref="S456:S458"/>
    <mergeCell ref="R459:R461"/>
    <mergeCell ref="S459:S461"/>
    <mergeCell ref="T468:T469"/>
    <mergeCell ref="R462:R464"/>
    <mergeCell ref="S462:S464"/>
    <mergeCell ref="B465:B467"/>
    <mergeCell ref="C465:C467"/>
    <mergeCell ref="D465:D467"/>
    <mergeCell ref="E465:E467"/>
    <mergeCell ref="Q465:Q467"/>
    <mergeCell ref="E473:E474"/>
    <mergeCell ref="I465:I467"/>
    <mergeCell ref="N465:N467"/>
    <mergeCell ref="I473:I474"/>
    <mergeCell ref="J473:M473"/>
    <mergeCell ref="J474:M474"/>
    <mergeCell ref="F465:F467"/>
    <mergeCell ref="B468:O469"/>
    <mergeCell ref="C472:E472"/>
    <mergeCell ref="F472:O472"/>
    <mergeCell ref="B473:B474"/>
    <mergeCell ref="C473:C474"/>
    <mergeCell ref="D473:D474"/>
    <mergeCell ref="N473:N474"/>
    <mergeCell ref="O473:O474"/>
    <mergeCell ref="H440:H442"/>
    <mergeCell ref="I443:I445"/>
    <mergeCell ref="N443:N445"/>
    <mergeCell ref="O443:O445"/>
    <mergeCell ref="P443:P445"/>
    <mergeCell ref="B478:B480"/>
    <mergeCell ref="C478:C480"/>
    <mergeCell ref="D478:D480"/>
    <mergeCell ref="E478:E480"/>
    <mergeCell ref="F478:F480"/>
    <mergeCell ref="G478:G480"/>
    <mergeCell ref="G465:G467"/>
    <mergeCell ref="H465:H467"/>
    <mergeCell ref="O465:O467"/>
    <mergeCell ref="P465:P467"/>
    <mergeCell ref="P468:Q468"/>
    <mergeCell ref="P469:Q469"/>
    <mergeCell ref="P472:R472"/>
    <mergeCell ref="R473:R474"/>
    <mergeCell ref="N475:N477"/>
    <mergeCell ref="O475:O477"/>
    <mergeCell ref="P475:P477"/>
    <mergeCell ref="Q475:Q477"/>
    <mergeCell ref="R475:R477"/>
    <mergeCell ref="H478:H480"/>
    <mergeCell ref="I478:I480"/>
    <mergeCell ref="N478:N480"/>
    <mergeCell ref="O478:O480"/>
    <mergeCell ref="P478:P480"/>
    <mergeCell ref="Q478:Q480"/>
    <mergeCell ref="R478:R480"/>
    <mergeCell ref="C475:C477"/>
    <mergeCell ref="R437:R439"/>
    <mergeCell ref="B437:B439"/>
    <mergeCell ref="C437:C439"/>
    <mergeCell ref="D437:D439"/>
    <mergeCell ref="E437:E439"/>
    <mergeCell ref="G475:G477"/>
    <mergeCell ref="H475:H477"/>
    <mergeCell ref="I475:I477"/>
    <mergeCell ref="B475:B477"/>
    <mergeCell ref="R453:R455"/>
    <mergeCell ref="F473:F474"/>
    <mergeCell ref="G473:G474"/>
    <mergeCell ref="H473:H474"/>
    <mergeCell ref="B456:B458"/>
    <mergeCell ref="C456:C458"/>
    <mergeCell ref="D456:D458"/>
    <mergeCell ref="E456:E458"/>
    <mergeCell ref="F456:F458"/>
    <mergeCell ref="G456:G458"/>
    <mergeCell ref="H456:H458"/>
    <mergeCell ref="I440:I442"/>
    <mergeCell ref="N440:N442"/>
    <mergeCell ref="O440:O442"/>
    <mergeCell ref="P440:P442"/>
    <mergeCell ref="Q440:Q442"/>
    <mergeCell ref="R440:R442"/>
    <mergeCell ref="B440:B442"/>
    <mergeCell ref="C440:C442"/>
    <mergeCell ref="D440:D442"/>
    <mergeCell ref="E440:E442"/>
    <mergeCell ref="F440:F442"/>
    <mergeCell ref="G440:G442"/>
    <mergeCell ref="S437:S439"/>
    <mergeCell ref="S440:S442"/>
    <mergeCell ref="S443:S445"/>
    <mergeCell ref="S409:S411"/>
    <mergeCell ref="T409:T423"/>
    <mergeCell ref="Q443:Q445"/>
    <mergeCell ref="R443:R445"/>
    <mergeCell ref="B443:B445"/>
    <mergeCell ref="C443:C445"/>
    <mergeCell ref="D443:D445"/>
    <mergeCell ref="E443:E445"/>
    <mergeCell ref="F443:F445"/>
    <mergeCell ref="G443:G445"/>
    <mergeCell ref="H443:H445"/>
    <mergeCell ref="S385:S386"/>
    <mergeCell ref="G431:G433"/>
    <mergeCell ref="H431:H433"/>
    <mergeCell ref="I431:I433"/>
    <mergeCell ref="E429:E430"/>
    <mergeCell ref="F429:F430"/>
    <mergeCell ref="B431:B433"/>
    <mergeCell ref="C431:C433"/>
    <mergeCell ref="D431:D433"/>
    <mergeCell ref="E431:E433"/>
    <mergeCell ref="F431:F433"/>
    <mergeCell ref="C429:C430"/>
    <mergeCell ref="D429:D430"/>
    <mergeCell ref="I437:I439"/>
    <mergeCell ref="N437:N439"/>
    <mergeCell ref="O437:O439"/>
    <mergeCell ref="P437:P439"/>
    <mergeCell ref="Q437:Q439"/>
    <mergeCell ref="S407:S408"/>
    <mergeCell ref="T407:T408"/>
    <mergeCell ref="S387:S389"/>
    <mergeCell ref="T387:T401"/>
    <mergeCell ref="S390:S392"/>
    <mergeCell ref="S393:S395"/>
    <mergeCell ref="S396:S398"/>
    <mergeCell ref="S399:S401"/>
    <mergeCell ref="T402:T403"/>
    <mergeCell ref="B402:O403"/>
    <mergeCell ref="P402:Q402"/>
    <mergeCell ref="P403:Q403"/>
    <mergeCell ref="C406:E406"/>
    <mergeCell ref="F406:O406"/>
    <mergeCell ref="P406:R406"/>
    <mergeCell ref="B407:B408"/>
    <mergeCell ref="R407:R408"/>
    <mergeCell ref="N407:N408"/>
    <mergeCell ref="O407:O408"/>
    <mergeCell ref="G407:G408"/>
    <mergeCell ref="H407:H408"/>
    <mergeCell ref="I407:I408"/>
    <mergeCell ref="J407:M407"/>
    <mergeCell ref="J408:M408"/>
    <mergeCell ref="F399:F401"/>
    <mergeCell ref="G399:G401"/>
    <mergeCell ref="H399:H401"/>
    <mergeCell ref="I396:I398"/>
    <mergeCell ref="N396:N398"/>
    <mergeCell ref="O396:O398"/>
    <mergeCell ref="I462:I464"/>
    <mergeCell ref="N462:N464"/>
    <mergeCell ref="O462:O464"/>
    <mergeCell ref="P462:P464"/>
    <mergeCell ref="Q462:Q464"/>
    <mergeCell ref="B462:B464"/>
    <mergeCell ref="C462:C464"/>
    <mergeCell ref="D462:D464"/>
    <mergeCell ref="E462:E464"/>
    <mergeCell ref="F462:F464"/>
    <mergeCell ref="G462:G464"/>
    <mergeCell ref="H462:H464"/>
    <mergeCell ref="B459:B461"/>
    <mergeCell ref="C459:C461"/>
    <mergeCell ref="D459:D461"/>
    <mergeCell ref="E459:E461"/>
    <mergeCell ref="F459:F461"/>
    <mergeCell ref="G459:G461"/>
    <mergeCell ref="H459:H461"/>
    <mergeCell ref="C450:E450"/>
    <mergeCell ref="F450:O450"/>
    <mergeCell ref="P450:R450"/>
    <mergeCell ref="B451:B452"/>
    <mergeCell ref="G453:G455"/>
    <mergeCell ref="H453:H455"/>
    <mergeCell ref="I453:I455"/>
    <mergeCell ref="N453:N455"/>
    <mergeCell ref="O453:O455"/>
    <mergeCell ref="P453:P455"/>
    <mergeCell ref="Q453:Q455"/>
    <mergeCell ref="E451:E452"/>
    <mergeCell ref="F451:F452"/>
    <mergeCell ref="B453:B455"/>
    <mergeCell ref="C453:C455"/>
    <mergeCell ref="D453:D455"/>
    <mergeCell ref="E453:E455"/>
    <mergeCell ref="F453:F455"/>
    <mergeCell ref="I456:I458"/>
    <mergeCell ref="N456:N458"/>
    <mergeCell ref="O456:O458"/>
    <mergeCell ref="P456:P458"/>
    <mergeCell ref="O451:O452"/>
    <mergeCell ref="R451:R452"/>
    <mergeCell ref="S451:S452"/>
    <mergeCell ref="T451:T452"/>
    <mergeCell ref="C451:C452"/>
    <mergeCell ref="D451:D452"/>
    <mergeCell ref="G451:G452"/>
    <mergeCell ref="H451:H452"/>
    <mergeCell ref="I451:I452"/>
    <mergeCell ref="J451:M451"/>
    <mergeCell ref="N451:N452"/>
    <mergeCell ref="J452:M452"/>
    <mergeCell ref="I459:I461"/>
    <mergeCell ref="N459:N461"/>
    <mergeCell ref="O459:O461"/>
    <mergeCell ref="P459:P461"/>
    <mergeCell ref="Q459:Q461"/>
    <mergeCell ref="Q456:Q458"/>
    <mergeCell ref="S453:S455"/>
    <mergeCell ref="T446:T447"/>
    <mergeCell ref="O434:O436"/>
    <mergeCell ref="P434:P436"/>
    <mergeCell ref="Q434:Q436"/>
    <mergeCell ref="R434:R436"/>
    <mergeCell ref="N429:N430"/>
    <mergeCell ref="O429:O430"/>
    <mergeCell ref="N431:N433"/>
    <mergeCell ref="O431:O433"/>
    <mergeCell ref="P431:P433"/>
    <mergeCell ref="Q431:Q433"/>
    <mergeCell ref="R431:R433"/>
    <mergeCell ref="S429:S430"/>
    <mergeCell ref="T429:T430"/>
    <mergeCell ref="B446:O447"/>
    <mergeCell ref="P446:Q446"/>
    <mergeCell ref="P447:Q447"/>
    <mergeCell ref="I434:I436"/>
    <mergeCell ref="N434:N436"/>
    <mergeCell ref="B434:B436"/>
    <mergeCell ref="C434:C436"/>
    <mergeCell ref="D434:D436"/>
    <mergeCell ref="E434:E436"/>
    <mergeCell ref="F434:F436"/>
    <mergeCell ref="G434:G436"/>
    <mergeCell ref="H434:H436"/>
    <mergeCell ref="F437:F439"/>
    <mergeCell ref="G437:G439"/>
    <mergeCell ref="H437:H439"/>
    <mergeCell ref="S431:S433"/>
    <mergeCell ref="T431:T445"/>
    <mergeCell ref="S434:S436"/>
    <mergeCell ref="S412:S414"/>
    <mergeCell ref="S415:S417"/>
    <mergeCell ref="S418:S420"/>
    <mergeCell ref="S421:S423"/>
    <mergeCell ref="T424:T425"/>
    <mergeCell ref="G429:G430"/>
    <mergeCell ref="H429:H430"/>
    <mergeCell ref="I429:I430"/>
    <mergeCell ref="J429:M429"/>
    <mergeCell ref="J430:M430"/>
    <mergeCell ref="B424:O425"/>
    <mergeCell ref="P424:Q424"/>
    <mergeCell ref="P425:Q425"/>
    <mergeCell ref="C428:E428"/>
    <mergeCell ref="F428:O428"/>
    <mergeCell ref="P428:R428"/>
    <mergeCell ref="B429:B430"/>
    <mergeCell ref="R429:R430"/>
    <mergeCell ref="O412:O414"/>
    <mergeCell ref="P412:P414"/>
    <mergeCell ref="Q412:Q414"/>
    <mergeCell ref="R412:R414"/>
    <mergeCell ref="I415:I417"/>
    <mergeCell ref="N415:N417"/>
    <mergeCell ref="O415:O417"/>
    <mergeCell ref="P415:P417"/>
    <mergeCell ref="Q415:Q417"/>
    <mergeCell ref="R415:R417"/>
    <mergeCell ref="B415:B417"/>
    <mergeCell ref="C415:C417"/>
    <mergeCell ref="D415:D417"/>
    <mergeCell ref="E415:E417"/>
    <mergeCell ref="O409:O411"/>
    <mergeCell ref="P409:P411"/>
    <mergeCell ref="Q409:Q411"/>
    <mergeCell ref="R409:R411"/>
    <mergeCell ref="I421:I423"/>
    <mergeCell ref="N421:N423"/>
    <mergeCell ref="O421:O423"/>
    <mergeCell ref="P421:P423"/>
    <mergeCell ref="Q421:Q423"/>
    <mergeCell ref="R421:R423"/>
    <mergeCell ref="B421:B423"/>
    <mergeCell ref="C421:C423"/>
    <mergeCell ref="D421:D423"/>
    <mergeCell ref="E421:E423"/>
    <mergeCell ref="F421:F423"/>
    <mergeCell ref="G421:G423"/>
    <mergeCell ref="H421:H423"/>
    <mergeCell ref="I418:I420"/>
    <mergeCell ref="N418:N420"/>
    <mergeCell ref="O418:O420"/>
    <mergeCell ref="P418:P420"/>
    <mergeCell ref="Q418:Q420"/>
    <mergeCell ref="R418:R420"/>
    <mergeCell ref="B418:B420"/>
    <mergeCell ref="C418:C420"/>
    <mergeCell ref="D418:D420"/>
    <mergeCell ref="E418:E420"/>
    <mergeCell ref="F418:F420"/>
    <mergeCell ref="G418:G420"/>
    <mergeCell ref="H418:H420"/>
    <mergeCell ref="B409:B411"/>
    <mergeCell ref="F415:F417"/>
    <mergeCell ref="G415:G417"/>
    <mergeCell ref="H415:H417"/>
    <mergeCell ref="I412:I414"/>
    <mergeCell ref="N412:N414"/>
    <mergeCell ref="B412:B414"/>
    <mergeCell ref="C412:C414"/>
    <mergeCell ref="D412:D414"/>
    <mergeCell ref="E412:E414"/>
    <mergeCell ref="F412:F414"/>
    <mergeCell ref="G412:G414"/>
    <mergeCell ref="H412:H414"/>
    <mergeCell ref="G409:G411"/>
    <mergeCell ref="H409:H411"/>
    <mergeCell ref="I409:I411"/>
    <mergeCell ref="E407:E408"/>
    <mergeCell ref="F407:F408"/>
    <mergeCell ref="C409:C411"/>
    <mergeCell ref="D409:D411"/>
    <mergeCell ref="E409:E411"/>
    <mergeCell ref="F409:F411"/>
    <mergeCell ref="N409:N411"/>
    <mergeCell ref="C407:C408"/>
    <mergeCell ref="D407:D408"/>
    <mergeCell ref="T385:T386"/>
    <mergeCell ref="S365:S367"/>
    <mergeCell ref="T365:T379"/>
    <mergeCell ref="S368:S370"/>
    <mergeCell ref="S371:S373"/>
    <mergeCell ref="S374:S376"/>
    <mergeCell ref="S377:S379"/>
    <mergeCell ref="T380:T381"/>
    <mergeCell ref="I399:I401"/>
    <mergeCell ref="N399:N401"/>
    <mergeCell ref="O399:O401"/>
    <mergeCell ref="P399:P401"/>
    <mergeCell ref="Q399:Q401"/>
    <mergeCell ref="R399:R401"/>
    <mergeCell ref="G377:G379"/>
    <mergeCell ref="H377:H379"/>
    <mergeCell ref="B380:O381"/>
    <mergeCell ref="J386:M386"/>
    <mergeCell ref="C385:C386"/>
    <mergeCell ref="D385:D386"/>
    <mergeCell ref="B385:B386"/>
    <mergeCell ref="R385:R386"/>
    <mergeCell ref="I393:I395"/>
    <mergeCell ref="N393:N395"/>
    <mergeCell ref="O393:O395"/>
    <mergeCell ref="P393:P395"/>
    <mergeCell ref="Q393:Q395"/>
    <mergeCell ref="R393:R395"/>
    <mergeCell ref="B399:B401"/>
    <mergeCell ref="C399:C401"/>
    <mergeCell ref="D399:D401"/>
    <mergeCell ref="E399:E401"/>
    <mergeCell ref="G385:G386"/>
    <mergeCell ref="P380:Q380"/>
    <mergeCell ref="P381:Q381"/>
    <mergeCell ref="C384:E384"/>
    <mergeCell ref="F384:O384"/>
    <mergeCell ref="P384:R384"/>
    <mergeCell ref="P362:R362"/>
    <mergeCell ref="B363:B364"/>
    <mergeCell ref="R363:R364"/>
    <mergeCell ref="O368:O370"/>
    <mergeCell ref="P368:P370"/>
    <mergeCell ref="Q368:Q370"/>
    <mergeCell ref="R368:R370"/>
    <mergeCell ref="N363:N364"/>
    <mergeCell ref="O363:O364"/>
    <mergeCell ref="N365:N367"/>
    <mergeCell ref="O365:O367"/>
    <mergeCell ref="P365:P367"/>
    <mergeCell ref="Q365:Q367"/>
    <mergeCell ref="R365:R367"/>
    <mergeCell ref="B377:B379"/>
    <mergeCell ref="C377:C379"/>
    <mergeCell ref="D377:D379"/>
    <mergeCell ref="E377:E379"/>
    <mergeCell ref="F377:F379"/>
    <mergeCell ref="Q377:Q379"/>
    <mergeCell ref="R377:R379"/>
    <mergeCell ref="C363:C364"/>
    <mergeCell ref="D363:D364"/>
    <mergeCell ref="P396:P398"/>
    <mergeCell ref="Q396:Q398"/>
    <mergeCell ref="R396:R398"/>
    <mergeCell ref="B396:B398"/>
    <mergeCell ref="C396:C398"/>
    <mergeCell ref="D396:D398"/>
    <mergeCell ref="E396:E398"/>
    <mergeCell ref="F396:F398"/>
    <mergeCell ref="G396:G398"/>
    <mergeCell ref="H396:H398"/>
    <mergeCell ref="H385:H386"/>
    <mergeCell ref="I385:I386"/>
    <mergeCell ref="J385:M385"/>
    <mergeCell ref="I390:I392"/>
    <mergeCell ref="P390:P392"/>
    <mergeCell ref="Q390:Q392"/>
    <mergeCell ref="R390:R392"/>
    <mergeCell ref="N385:N386"/>
    <mergeCell ref="O385:O386"/>
    <mergeCell ref="N387:N389"/>
    <mergeCell ref="O387:O389"/>
    <mergeCell ref="P387:P389"/>
    <mergeCell ref="Q387:Q389"/>
    <mergeCell ref="R387:R389"/>
    <mergeCell ref="B393:B395"/>
    <mergeCell ref="C393:C395"/>
    <mergeCell ref="D393:D395"/>
    <mergeCell ref="E393:E395"/>
    <mergeCell ref="F393:F395"/>
    <mergeCell ref="G393:G395"/>
    <mergeCell ref="H393:H395"/>
    <mergeCell ref="B390:B392"/>
    <mergeCell ref="C390:C392"/>
    <mergeCell ref="D390:D392"/>
    <mergeCell ref="E390:E392"/>
    <mergeCell ref="F390:F392"/>
    <mergeCell ref="G390:G392"/>
    <mergeCell ref="H390:H392"/>
    <mergeCell ref="G387:G389"/>
    <mergeCell ref="H387:H389"/>
    <mergeCell ref="I387:I389"/>
    <mergeCell ref="N610:N612"/>
    <mergeCell ref="O610:O612"/>
    <mergeCell ref="P610:P612"/>
    <mergeCell ref="E385:E386"/>
    <mergeCell ref="F385:F386"/>
    <mergeCell ref="B387:B389"/>
    <mergeCell ref="C387:C389"/>
    <mergeCell ref="D387:D389"/>
    <mergeCell ref="E387:E389"/>
    <mergeCell ref="F387:F389"/>
    <mergeCell ref="D610:D612"/>
    <mergeCell ref="E610:E612"/>
    <mergeCell ref="F610:F612"/>
    <mergeCell ref="G610:G612"/>
    <mergeCell ref="G597:G599"/>
    <mergeCell ref="H597:H599"/>
    <mergeCell ref="O597:O599"/>
    <mergeCell ref="P597:P599"/>
    <mergeCell ref="P600:Q600"/>
    <mergeCell ref="P601:Q601"/>
    <mergeCell ref="P604:R604"/>
    <mergeCell ref="R605:R606"/>
    <mergeCell ref="G588:G590"/>
    <mergeCell ref="S363:S364"/>
    <mergeCell ref="T363:T364"/>
    <mergeCell ref="S343:S345"/>
    <mergeCell ref="T343:T357"/>
    <mergeCell ref="S346:S348"/>
    <mergeCell ref="S349:S351"/>
    <mergeCell ref="S352:S354"/>
    <mergeCell ref="S355:S357"/>
    <mergeCell ref="T358:T359"/>
    <mergeCell ref="I374:I376"/>
    <mergeCell ref="N374:N376"/>
    <mergeCell ref="O374:O376"/>
    <mergeCell ref="P374:P376"/>
    <mergeCell ref="Q374:Q376"/>
    <mergeCell ref="R374:R376"/>
    <mergeCell ref="B374:B376"/>
    <mergeCell ref="C374:C376"/>
    <mergeCell ref="D374:D376"/>
    <mergeCell ref="E374:E376"/>
    <mergeCell ref="F374:F376"/>
    <mergeCell ref="G374:G376"/>
    <mergeCell ref="H374:H376"/>
    <mergeCell ref="H365:H367"/>
    <mergeCell ref="I365:I367"/>
    <mergeCell ref="B365:B367"/>
    <mergeCell ref="C365:C367"/>
    <mergeCell ref="D365:D367"/>
    <mergeCell ref="E365:E367"/>
    <mergeCell ref="F365:F367"/>
    <mergeCell ref="R352:R354"/>
    <mergeCell ref="D352:D354"/>
    <mergeCell ref="E352:E354"/>
    <mergeCell ref="N660:N662"/>
    <mergeCell ref="O660:O662"/>
    <mergeCell ref="P660:P662"/>
    <mergeCell ref="Q660:Q662"/>
    <mergeCell ref="R660:R662"/>
    <mergeCell ref="B660:B662"/>
    <mergeCell ref="C660:C662"/>
    <mergeCell ref="D660:D662"/>
    <mergeCell ref="E660:E662"/>
    <mergeCell ref="F660:F662"/>
    <mergeCell ref="G660:G662"/>
    <mergeCell ref="H660:H662"/>
    <mergeCell ref="Q641:Q643"/>
    <mergeCell ref="R641:R643"/>
    <mergeCell ref="B641:B643"/>
    <mergeCell ref="C641:C643"/>
    <mergeCell ref="D641:D643"/>
    <mergeCell ref="E641:E643"/>
    <mergeCell ref="F641:F643"/>
    <mergeCell ref="G641:G643"/>
    <mergeCell ref="H641:H643"/>
    <mergeCell ref="B651:B653"/>
    <mergeCell ref="C651:C653"/>
    <mergeCell ref="D651:D653"/>
    <mergeCell ref="E651:E653"/>
    <mergeCell ref="F651:F653"/>
    <mergeCell ref="I657:I659"/>
    <mergeCell ref="N657:N659"/>
    <mergeCell ref="O657:O659"/>
    <mergeCell ref="P657:P659"/>
    <mergeCell ref="Q657:Q659"/>
    <mergeCell ref="R657:R659"/>
    <mergeCell ref="F340:O340"/>
    <mergeCell ref="B341:B342"/>
    <mergeCell ref="C341:C342"/>
    <mergeCell ref="D341:D342"/>
    <mergeCell ref="N341:N342"/>
    <mergeCell ref="O341:O342"/>
    <mergeCell ref="N343:N345"/>
    <mergeCell ref="O343:O345"/>
    <mergeCell ref="P343:P345"/>
    <mergeCell ref="I343:I345"/>
    <mergeCell ref="B343:B345"/>
    <mergeCell ref="J363:M363"/>
    <mergeCell ref="J364:M364"/>
    <mergeCell ref="B358:O359"/>
    <mergeCell ref="P358:Q358"/>
    <mergeCell ref="P359:Q359"/>
    <mergeCell ref="C362:E362"/>
    <mergeCell ref="G363:G364"/>
    <mergeCell ref="H363:H364"/>
    <mergeCell ref="I363:I364"/>
    <mergeCell ref="F362:O362"/>
    <mergeCell ref="H346:H348"/>
    <mergeCell ref="E363:E364"/>
    <mergeCell ref="F363:F364"/>
    <mergeCell ref="I352:I354"/>
    <mergeCell ref="N352:N354"/>
    <mergeCell ref="O352:O354"/>
    <mergeCell ref="P352:P354"/>
    <mergeCell ref="Q352:Q354"/>
    <mergeCell ref="B352:B354"/>
    <mergeCell ref="C352:C354"/>
    <mergeCell ref="B657:B659"/>
    <mergeCell ref="C657:C659"/>
    <mergeCell ref="D657:D659"/>
    <mergeCell ref="E657:E659"/>
    <mergeCell ref="F657:F659"/>
    <mergeCell ref="G657:G659"/>
    <mergeCell ref="H657:H659"/>
    <mergeCell ref="B638:B640"/>
    <mergeCell ref="C638:C640"/>
    <mergeCell ref="D638:D640"/>
    <mergeCell ref="E638:E640"/>
    <mergeCell ref="F638:F640"/>
    <mergeCell ref="G638:G640"/>
    <mergeCell ref="H638:H640"/>
    <mergeCell ref="I641:I643"/>
    <mergeCell ref="N641:N643"/>
    <mergeCell ref="O641:O643"/>
    <mergeCell ref="C649:C650"/>
    <mergeCell ref="D649:D650"/>
    <mergeCell ref="E649:E650"/>
    <mergeCell ref="F649:F650"/>
    <mergeCell ref="P641:P643"/>
    <mergeCell ref="H610:H612"/>
    <mergeCell ref="I610:I612"/>
    <mergeCell ref="Q610:Q612"/>
    <mergeCell ref="R610:R612"/>
    <mergeCell ref="C627:C628"/>
    <mergeCell ref="D627:D628"/>
    <mergeCell ref="S627:S628"/>
    <mergeCell ref="T627:T628"/>
    <mergeCell ref="S607:S609"/>
    <mergeCell ref="T607:T621"/>
    <mergeCell ref="S610:S612"/>
    <mergeCell ref="S613:S615"/>
    <mergeCell ref="S616:S618"/>
    <mergeCell ref="S619:S621"/>
    <mergeCell ref="T622:T623"/>
    <mergeCell ref="B622:O623"/>
    <mergeCell ref="P622:Q622"/>
    <mergeCell ref="P623:Q623"/>
    <mergeCell ref="C626:E626"/>
    <mergeCell ref="F626:O626"/>
    <mergeCell ref="P626:R626"/>
    <mergeCell ref="B627:B628"/>
    <mergeCell ref="R627:R628"/>
    <mergeCell ref="R619:R621"/>
    <mergeCell ref="D616:D618"/>
    <mergeCell ref="E616:E618"/>
    <mergeCell ref="F616:F618"/>
    <mergeCell ref="G616:G618"/>
    <mergeCell ref="H616:H618"/>
    <mergeCell ref="B610:B612"/>
    <mergeCell ref="C610:C612"/>
    <mergeCell ref="T666:T667"/>
    <mergeCell ref="O654:O656"/>
    <mergeCell ref="P654:P656"/>
    <mergeCell ref="Q654:Q656"/>
    <mergeCell ref="R654:R656"/>
    <mergeCell ref="N649:N650"/>
    <mergeCell ref="O649:O650"/>
    <mergeCell ref="N651:N653"/>
    <mergeCell ref="O651:O653"/>
    <mergeCell ref="P651:P653"/>
    <mergeCell ref="Q651:Q653"/>
    <mergeCell ref="R651:R653"/>
    <mergeCell ref="B666:O667"/>
    <mergeCell ref="P666:Q666"/>
    <mergeCell ref="P667:Q667"/>
    <mergeCell ref="I597:I599"/>
    <mergeCell ref="N597:N599"/>
    <mergeCell ref="I605:I606"/>
    <mergeCell ref="J605:M605"/>
    <mergeCell ref="J606:M606"/>
    <mergeCell ref="F597:F599"/>
    <mergeCell ref="B600:O601"/>
    <mergeCell ref="C604:E604"/>
    <mergeCell ref="F604:O604"/>
    <mergeCell ref="B605:B606"/>
    <mergeCell ref="C605:C606"/>
    <mergeCell ref="D605:D606"/>
    <mergeCell ref="N605:N606"/>
    <mergeCell ref="O605:O606"/>
    <mergeCell ref="N607:N609"/>
    <mergeCell ref="O607:O609"/>
    <mergeCell ref="P607:P609"/>
    <mergeCell ref="B663:B665"/>
    <mergeCell ref="C663:C665"/>
    <mergeCell ref="D663:D665"/>
    <mergeCell ref="E663:E665"/>
    <mergeCell ref="F663:F665"/>
    <mergeCell ref="G663:G665"/>
    <mergeCell ref="H663:H665"/>
    <mergeCell ref="G649:G650"/>
    <mergeCell ref="H649:H650"/>
    <mergeCell ref="I649:I650"/>
    <mergeCell ref="J649:M649"/>
    <mergeCell ref="J650:M650"/>
    <mergeCell ref="B644:O645"/>
    <mergeCell ref="P644:Q644"/>
    <mergeCell ref="P645:Q645"/>
    <mergeCell ref="C648:E648"/>
    <mergeCell ref="F648:O648"/>
    <mergeCell ref="P648:R648"/>
    <mergeCell ref="B649:B650"/>
    <mergeCell ref="R649:R650"/>
    <mergeCell ref="I654:I656"/>
    <mergeCell ref="N654:N656"/>
    <mergeCell ref="B654:B656"/>
    <mergeCell ref="C654:C656"/>
    <mergeCell ref="D654:D656"/>
    <mergeCell ref="E654:E656"/>
    <mergeCell ref="F654:F656"/>
    <mergeCell ref="G654:G656"/>
    <mergeCell ref="H654:H656"/>
    <mergeCell ref="G651:G653"/>
    <mergeCell ref="H651:H653"/>
    <mergeCell ref="I651:I653"/>
    <mergeCell ref="S649:S650"/>
    <mergeCell ref="T649:T650"/>
    <mergeCell ref="S629:S631"/>
    <mergeCell ref="T629:T643"/>
    <mergeCell ref="S632:S634"/>
    <mergeCell ref="S635:S637"/>
    <mergeCell ref="S638:S640"/>
    <mergeCell ref="S641:S643"/>
    <mergeCell ref="T644:T645"/>
    <mergeCell ref="I663:I665"/>
    <mergeCell ref="N663:N665"/>
    <mergeCell ref="O663:O665"/>
    <mergeCell ref="P663:P665"/>
    <mergeCell ref="Q663:Q665"/>
    <mergeCell ref="R663:R665"/>
    <mergeCell ref="S651:S653"/>
    <mergeCell ref="T651:T665"/>
    <mergeCell ref="S654:S656"/>
    <mergeCell ref="S657:S659"/>
    <mergeCell ref="S660:S662"/>
    <mergeCell ref="S663:S665"/>
    <mergeCell ref="I638:I640"/>
    <mergeCell ref="N638:N640"/>
    <mergeCell ref="O638:O640"/>
    <mergeCell ref="P638:P640"/>
    <mergeCell ref="Q638:Q640"/>
    <mergeCell ref="R638:R640"/>
    <mergeCell ref="I660:I662"/>
    <mergeCell ref="O632:O634"/>
    <mergeCell ref="P632:P634"/>
    <mergeCell ref="Q632:Q634"/>
    <mergeCell ref="R632:R634"/>
    <mergeCell ref="O627:O628"/>
    <mergeCell ref="N629:N631"/>
    <mergeCell ref="O629:O631"/>
    <mergeCell ref="P629:P631"/>
    <mergeCell ref="Q629:Q631"/>
    <mergeCell ref="R629:R631"/>
    <mergeCell ref="I635:I637"/>
    <mergeCell ref="N635:N637"/>
    <mergeCell ref="O635:O637"/>
    <mergeCell ref="P635:P637"/>
    <mergeCell ref="Q635:Q637"/>
    <mergeCell ref="R635:R637"/>
    <mergeCell ref="B635:B637"/>
    <mergeCell ref="C635:C637"/>
    <mergeCell ref="D635:D637"/>
    <mergeCell ref="E635:E637"/>
    <mergeCell ref="F635:F637"/>
    <mergeCell ref="G635:G637"/>
    <mergeCell ref="H635:H637"/>
    <mergeCell ref="G627:G628"/>
    <mergeCell ref="H627:H628"/>
    <mergeCell ref="I627:I628"/>
    <mergeCell ref="J627:M627"/>
    <mergeCell ref="J628:M628"/>
    <mergeCell ref="I619:I621"/>
    <mergeCell ref="N619:N621"/>
    <mergeCell ref="O619:O621"/>
    <mergeCell ref="P619:P621"/>
    <mergeCell ref="Q619:Q621"/>
    <mergeCell ref="B619:B621"/>
    <mergeCell ref="C619:C621"/>
    <mergeCell ref="D619:D621"/>
    <mergeCell ref="E619:E621"/>
    <mergeCell ref="F619:F621"/>
    <mergeCell ref="G619:G621"/>
    <mergeCell ref="H619:H621"/>
    <mergeCell ref="I632:I634"/>
    <mergeCell ref="N632:N634"/>
    <mergeCell ref="B632:B634"/>
    <mergeCell ref="C632:C634"/>
    <mergeCell ref="D632:D634"/>
    <mergeCell ref="E632:E634"/>
    <mergeCell ref="F632:F634"/>
    <mergeCell ref="G632:G634"/>
    <mergeCell ref="H632:H634"/>
    <mergeCell ref="G629:G631"/>
    <mergeCell ref="H629:H631"/>
    <mergeCell ref="I629:I631"/>
    <mergeCell ref="E627:E628"/>
    <mergeCell ref="F627:F628"/>
    <mergeCell ref="B629:B631"/>
    <mergeCell ref="C629:C631"/>
    <mergeCell ref="D629:D631"/>
    <mergeCell ref="E629:E631"/>
    <mergeCell ref="F629:F631"/>
    <mergeCell ref="N627:N628"/>
    <mergeCell ref="I613:I615"/>
    <mergeCell ref="N613:N615"/>
    <mergeCell ref="O613:O615"/>
    <mergeCell ref="P613:P615"/>
    <mergeCell ref="Q613:Q615"/>
    <mergeCell ref="R613:R615"/>
    <mergeCell ref="B613:B615"/>
    <mergeCell ref="C613:C615"/>
    <mergeCell ref="D613:D615"/>
    <mergeCell ref="E613:E615"/>
    <mergeCell ref="F613:F615"/>
    <mergeCell ref="G613:G615"/>
    <mergeCell ref="H613:H615"/>
    <mergeCell ref="I616:I618"/>
    <mergeCell ref="N616:N618"/>
    <mergeCell ref="O616:O618"/>
    <mergeCell ref="P616:P618"/>
    <mergeCell ref="Q616:Q618"/>
    <mergeCell ref="R616:R618"/>
    <mergeCell ref="B616:B618"/>
    <mergeCell ref="C616:C618"/>
    <mergeCell ref="S605:S606"/>
    <mergeCell ref="T605:T606"/>
    <mergeCell ref="R597:R599"/>
    <mergeCell ref="S597:S599"/>
    <mergeCell ref="T585:T599"/>
    <mergeCell ref="R588:R590"/>
    <mergeCell ref="S588:S590"/>
    <mergeCell ref="R591:R593"/>
    <mergeCell ref="S591:S593"/>
    <mergeCell ref="T600:T601"/>
    <mergeCell ref="R594:R596"/>
    <mergeCell ref="S594:S596"/>
    <mergeCell ref="N591:N593"/>
    <mergeCell ref="O591:O593"/>
    <mergeCell ref="P591:P593"/>
    <mergeCell ref="Q591:Q593"/>
    <mergeCell ref="Q588:Q590"/>
    <mergeCell ref="S585:S587"/>
    <mergeCell ref="R585:R587"/>
    <mergeCell ref="E591:E593"/>
    <mergeCell ref="F591:F593"/>
    <mergeCell ref="G591:G593"/>
    <mergeCell ref="H591:H593"/>
    <mergeCell ref="H588:H590"/>
    <mergeCell ref="I588:I590"/>
    <mergeCell ref="N588:N590"/>
    <mergeCell ref="O588:O590"/>
    <mergeCell ref="B597:B599"/>
    <mergeCell ref="C597:C599"/>
    <mergeCell ref="D597:D599"/>
    <mergeCell ref="E597:E599"/>
    <mergeCell ref="Q597:Q599"/>
    <mergeCell ref="E605:E606"/>
    <mergeCell ref="C607:C609"/>
    <mergeCell ref="D607:D609"/>
    <mergeCell ref="E607:E609"/>
    <mergeCell ref="F607:F609"/>
    <mergeCell ref="G607:G609"/>
    <mergeCell ref="H607:H609"/>
    <mergeCell ref="I607:I609"/>
    <mergeCell ref="B607:B609"/>
    <mergeCell ref="F605:F606"/>
    <mergeCell ref="G605:G606"/>
    <mergeCell ref="H605:H606"/>
    <mergeCell ref="Q607:Q609"/>
    <mergeCell ref="P575:P577"/>
    <mergeCell ref="Q575:Q577"/>
    <mergeCell ref="R575:R577"/>
    <mergeCell ref="B575:B577"/>
    <mergeCell ref="C575:C577"/>
    <mergeCell ref="D575:D577"/>
    <mergeCell ref="E575:E577"/>
    <mergeCell ref="F575:F577"/>
    <mergeCell ref="G575:G577"/>
    <mergeCell ref="H575:H577"/>
    <mergeCell ref="R607:R609"/>
    <mergeCell ref="B588:B590"/>
    <mergeCell ref="C588:C590"/>
    <mergeCell ref="D588:D590"/>
    <mergeCell ref="E588:E590"/>
    <mergeCell ref="F588:F590"/>
    <mergeCell ref="I594:I596"/>
    <mergeCell ref="N594:N596"/>
    <mergeCell ref="O594:O596"/>
    <mergeCell ref="P594:P596"/>
    <mergeCell ref="Q594:Q596"/>
    <mergeCell ref="B594:B596"/>
    <mergeCell ref="C594:C596"/>
    <mergeCell ref="D594:D596"/>
    <mergeCell ref="E594:E596"/>
    <mergeCell ref="F594:F596"/>
    <mergeCell ref="G594:G596"/>
    <mergeCell ref="H594:H596"/>
    <mergeCell ref="B591:B593"/>
    <mergeCell ref="P588:P590"/>
    <mergeCell ref="C591:C593"/>
    <mergeCell ref="D591:D593"/>
    <mergeCell ref="B585:B587"/>
    <mergeCell ref="C585:C587"/>
    <mergeCell ref="D585:D587"/>
    <mergeCell ref="E585:E587"/>
    <mergeCell ref="F585:F587"/>
    <mergeCell ref="O583:O584"/>
    <mergeCell ref="R583:R584"/>
    <mergeCell ref="I591:I593"/>
    <mergeCell ref="I522:I524"/>
    <mergeCell ref="N522:N524"/>
    <mergeCell ref="B522:B524"/>
    <mergeCell ref="C522:C524"/>
    <mergeCell ref="D522:D524"/>
    <mergeCell ref="G569:G571"/>
    <mergeCell ref="H569:H571"/>
    <mergeCell ref="N525:N527"/>
    <mergeCell ref="B525:B527"/>
    <mergeCell ref="C525:C527"/>
    <mergeCell ref="D525:D527"/>
    <mergeCell ref="E525:E527"/>
    <mergeCell ref="F525:F527"/>
    <mergeCell ref="G525:G527"/>
    <mergeCell ref="H525:H527"/>
    <mergeCell ref="I528:I530"/>
    <mergeCell ref="N528:N530"/>
    <mergeCell ref="B528:B530"/>
    <mergeCell ref="C528:C530"/>
    <mergeCell ref="D528:D530"/>
    <mergeCell ref="E528:E530"/>
    <mergeCell ref="F528:F530"/>
    <mergeCell ref="C566:C568"/>
    <mergeCell ref="D566:D568"/>
    <mergeCell ref="S539:S540"/>
    <mergeCell ref="E522:E524"/>
    <mergeCell ref="F522:F524"/>
    <mergeCell ref="G522:G524"/>
    <mergeCell ref="H522:H524"/>
    <mergeCell ref="G519:G521"/>
    <mergeCell ref="H519:H521"/>
    <mergeCell ref="I519:I521"/>
    <mergeCell ref="E517:E518"/>
    <mergeCell ref="F517:F518"/>
    <mergeCell ref="B519:B521"/>
    <mergeCell ref="C519:C521"/>
    <mergeCell ref="D519:D521"/>
    <mergeCell ref="E519:E521"/>
    <mergeCell ref="F519:F521"/>
    <mergeCell ref="I525:I527"/>
    <mergeCell ref="T539:T540"/>
    <mergeCell ref="S519:S521"/>
    <mergeCell ref="T519:T533"/>
    <mergeCell ref="S522:S524"/>
    <mergeCell ref="S525:S527"/>
    <mergeCell ref="S528:S530"/>
    <mergeCell ref="S531:S533"/>
    <mergeCell ref="T534:T535"/>
    <mergeCell ref="O525:O527"/>
    <mergeCell ref="P525:P527"/>
    <mergeCell ref="Q525:Q527"/>
    <mergeCell ref="R525:R527"/>
    <mergeCell ref="O528:O530"/>
    <mergeCell ref="P528:P530"/>
    <mergeCell ref="Q528:Q530"/>
    <mergeCell ref="R528:R530"/>
    <mergeCell ref="E566:E568"/>
    <mergeCell ref="F566:F568"/>
    <mergeCell ref="G566:G568"/>
    <mergeCell ref="H566:H568"/>
    <mergeCell ref="I553:I555"/>
    <mergeCell ref="N553:N555"/>
    <mergeCell ref="O553:O555"/>
    <mergeCell ref="P553:P555"/>
    <mergeCell ref="Q553:Q555"/>
    <mergeCell ref="R553:R555"/>
    <mergeCell ref="B553:B555"/>
    <mergeCell ref="C553:C555"/>
    <mergeCell ref="Q541:Q543"/>
    <mergeCell ref="R541:R543"/>
    <mergeCell ref="C541:C543"/>
    <mergeCell ref="G563:G565"/>
    <mergeCell ref="H563:H565"/>
    <mergeCell ref="I563:I565"/>
    <mergeCell ref="E561:E562"/>
    <mergeCell ref="F561:F562"/>
    <mergeCell ref="B563:B565"/>
    <mergeCell ref="C563:C565"/>
    <mergeCell ref="D563:D565"/>
    <mergeCell ref="E563:E565"/>
    <mergeCell ref="F563:F565"/>
    <mergeCell ref="N561:N562"/>
    <mergeCell ref="O561:O562"/>
    <mergeCell ref="R547:R549"/>
    <mergeCell ref="B547:B549"/>
    <mergeCell ref="C547:C549"/>
    <mergeCell ref="I550:I552"/>
    <mergeCell ref="N550:N552"/>
    <mergeCell ref="G585:G587"/>
    <mergeCell ref="H585:H587"/>
    <mergeCell ref="I585:I587"/>
    <mergeCell ref="N585:N587"/>
    <mergeCell ref="O585:O587"/>
    <mergeCell ref="P585:P587"/>
    <mergeCell ref="Q585:Q587"/>
    <mergeCell ref="P569:P571"/>
    <mergeCell ref="Q569:Q571"/>
    <mergeCell ref="R569:R571"/>
    <mergeCell ref="S583:S584"/>
    <mergeCell ref="T583:T584"/>
    <mergeCell ref="C583:C584"/>
    <mergeCell ref="D583:D584"/>
    <mergeCell ref="G583:G584"/>
    <mergeCell ref="H583:H584"/>
    <mergeCell ref="I583:I584"/>
    <mergeCell ref="J583:M583"/>
    <mergeCell ref="N583:N584"/>
    <mergeCell ref="J584:M584"/>
    <mergeCell ref="C582:E582"/>
    <mergeCell ref="F582:O582"/>
    <mergeCell ref="P582:R582"/>
    <mergeCell ref="O569:O571"/>
    <mergeCell ref="D572:D574"/>
    <mergeCell ref="E572:E574"/>
    <mergeCell ref="F572:F574"/>
    <mergeCell ref="G572:G574"/>
    <mergeCell ref="H572:H574"/>
    <mergeCell ref="I575:I577"/>
    <mergeCell ref="N575:N577"/>
    <mergeCell ref="O575:O577"/>
    <mergeCell ref="B583:B584"/>
    <mergeCell ref="E583:E584"/>
    <mergeCell ref="F583:F584"/>
    <mergeCell ref="I572:I574"/>
    <mergeCell ref="N572:N574"/>
    <mergeCell ref="O572:O574"/>
    <mergeCell ref="P572:P574"/>
    <mergeCell ref="Q572:Q574"/>
    <mergeCell ref="R572:R574"/>
    <mergeCell ref="B572:B574"/>
    <mergeCell ref="C572:C574"/>
    <mergeCell ref="S563:S565"/>
    <mergeCell ref="T563:T577"/>
    <mergeCell ref="S566:S568"/>
    <mergeCell ref="S569:S571"/>
    <mergeCell ref="S572:S574"/>
    <mergeCell ref="S575:S577"/>
    <mergeCell ref="T578:T579"/>
    <mergeCell ref="O566:O568"/>
    <mergeCell ref="P566:P568"/>
    <mergeCell ref="Q566:Q568"/>
    <mergeCell ref="R566:R568"/>
    <mergeCell ref="N563:N565"/>
    <mergeCell ref="O563:O565"/>
    <mergeCell ref="P563:P565"/>
    <mergeCell ref="Q563:Q565"/>
    <mergeCell ref="R563:R565"/>
    <mergeCell ref="B578:O579"/>
    <mergeCell ref="P578:Q578"/>
    <mergeCell ref="P579:Q579"/>
    <mergeCell ref="I569:I571"/>
    <mergeCell ref="N569:N571"/>
    <mergeCell ref="B569:B571"/>
    <mergeCell ref="C569:C571"/>
    <mergeCell ref="D569:D571"/>
    <mergeCell ref="E569:E571"/>
    <mergeCell ref="F569:F571"/>
    <mergeCell ref="I566:I568"/>
    <mergeCell ref="N566:N568"/>
    <mergeCell ref="B566:B568"/>
    <mergeCell ref="C561:C562"/>
    <mergeCell ref="D561:D562"/>
    <mergeCell ref="S561:S562"/>
    <mergeCell ref="T561:T562"/>
    <mergeCell ref="S541:S543"/>
    <mergeCell ref="T541:T555"/>
    <mergeCell ref="S544:S546"/>
    <mergeCell ref="S547:S549"/>
    <mergeCell ref="S550:S552"/>
    <mergeCell ref="S553:S555"/>
    <mergeCell ref="T556:T557"/>
    <mergeCell ref="G561:G562"/>
    <mergeCell ref="H561:H562"/>
    <mergeCell ref="I561:I562"/>
    <mergeCell ref="J561:M561"/>
    <mergeCell ref="J562:M562"/>
    <mergeCell ref="B556:O557"/>
    <mergeCell ref="P556:Q556"/>
    <mergeCell ref="P557:Q557"/>
    <mergeCell ref="C560:E560"/>
    <mergeCell ref="F560:O560"/>
    <mergeCell ref="P560:R560"/>
    <mergeCell ref="B561:B562"/>
    <mergeCell ref="R561:R562"/>
    <mergeCell ref="O550:O552"/>
    <mergeCell ref="P550:P552"/>
    <mergeCell ref="Q550:Q552"/>
    <mergeCell ref="R550:R552"/>
    <mergeCell ref="B550:B552"/>
    <mergeCell ref="C550:C552"/>
    <mergeCell ref="D550:D552"/>
    <mergeCell ref="D553:D555"/>
    <mergeCell ref="E553:E555"/>
    <mergeCell ref="F553:F555"/>
    <mergeCell ref="G553:G555"/>
    <mergeCell ref="H553:H555"/>
    <mergeCell ref="D541:D543"/>
    <mergeCell ref="E541:E543"/>
    <mergeCell ref="F541:F543"/>
    <mergeCell ref="B541:B543"/>
    <mergeCell ref="I547:I549"/>
    <mergeCell ref="N547:N549"/>
    <mergeCell ref="O547:O549"/>
    <mergeCell ref="P547:P549"/>
    <mergeCell ref="Q547:Q549"/>
    <mergeCell ref="B544:B546"/>
    <mergeCell ref="C544:C546"/>
    <mergeCell ref="D544:D546"/>
    <mergeCell ref="E544:E546"/>
    <mergeCell ref="F544:F546"/>
    <mergeCell ref="G544:G546"/>
    <mergeCell ref="H544:H546"/>
    <mergeCell ref="G541:G543"/>
    <mergeCell ref="H541:H543"/>
    <mergeCell ref="I541:I543"/>
    <mergeCell ref="C516:E516"/>
    <mergeCell ref="F516:O516"/>
    <mergeCell ref="E550:E552"/>
    <mergeCell ref="F550:F552"/>
    <mergeCell ref="G550:G552"/>
    <mergeCell ref="H550:H552"/>
    <mergeCell ref="I531:I533"/>
    <mergeCell ref="N531:N533"/>
    <mergeCell ref="O531:O533"/>
    <mergeCell ref="P531:P533"/>
    <mergeCell ref="Q531:Q533"/>
    <mergeCell ref="B534:O535"/>
    <mergeCell ref="P534:Q534"/>
    <mergeCell ref="P535:Q535"/>
    <mergeCell ref="C538:E538"/>
    <mergeCell ref="F538:O538"/>
    <mergeCell ref="P538:R538"/>
    <mergeCell ref="R531:R533"/>
    <mergeCell ref="B531:B533"/>
    <mergeCell ref="C531:C533"/>
    <mergeCell ref="D531:D533"/>
    <mergeCell ref="E531:E533"/>
    <mergeCell ref="D547:D549"/>
    <mergeCell ref="E547:E549"/>
    <mergeCell ref="F547:F549"/>
    <mergeCell ref="G547:G549"/>
    <mergeCell ref="H547:H549"/>
    <mergeCell ref="F531:F533"/>
    <mergeCell ref="G531:G533"/>
    <mergeCell ref="H531:H533"/>
    <mergeCell ref="I544:I546"/>
    <mergeCell ref="N544:N546"/>
    <mergeCell ref="E539:E540"/>
    <mergeCell ref="B539:B540"/>
    <mergeCell ref="G539:G540"/>
    <mergeCell ref="H539:H540"/>
    <mergeCell ref="I539:I540"/>
    <mergeCell ref="J539:M539"/>
    <mergeCell ref="J540:M540"/>
    <mergeCell ref="F539:F540"/>
    <mergeCell ref="C539:C540"/>
    <mergeCell ref="D539:D540"/>
    <mergeCell ref="R539:R540"/>
    <mergeCell ref="O544:O546"/>
    <mergeCell ref="P544:P546"/>
    <mergeCell ref="Q544:Q546"/>
    <mergeCell ref="R544:R546"/>
    <mergeCell ref="N539:N540"/>
    <mergeCell ref="O539:O540"/>
    <mergeCell ref="N541:N543"/>
    <mergeCell ref="O541:O543"/>
    <mergeCell ref="P541:P543"/>
    <mergeCell ref="P522:P524"/>
    <mergeCell ref="Q522:Q524"/>
    <mergeCell ref="R522:R524"/>
    <mergeCell ref="N517:N518"/>
    <mergeCell ref="O517:O518"/>
    <mergeCell ref="N519:N521"/>
    <mergeCell ref="O519:O521"/>
    <mergeCell ref="P519:P521"/>
    <mergeCell ref="Q519:Q521"/>
    <mergeCell ref="R519:R521"/>
    <mergeCell ref="O503:O505"/>
    <mergeCell ref="C517:C518"/>
    <mergeCell ref="D517:D518"/>
    <mergeCell ref="S517:S518"/>
    <mergeCell ref="T517:T518"/>
    <mergeCell ref="S497:S499"/>
    <mergeCell ref="T497:T511"/>
    <mergeCell ref="S500:S502"/>
    <mergeCell ref="S503:S505"/>
    <mergeCell ref="S506:S508"/>
    <mergeCell ref="S509:S511"/>
    <mergeCell ref="T512:T513"/>
    <mergeCell ref="G517:G518"/>
    <mergeCell ref="H517:H518"/>
    <mergeCell ref="I517:I518"/>
    <mergeCell ref="J517:M517"/>
    <mergeCell ref="J518:M518"/>
    <mergeCell ref="B512:O513"/>
    <mergeCell ref="P512:Q512"/>
    <mergeCell ref="P513:Q513"/>
    <mergeCell ref="I503:I505"/>
    <mergeCell ref="N503:N505"/>
    <mergeCell ref="P503:P505"/>
    <mergeCell ref="Q503:Q505"/>
    <mergeCell ref="R503:R505"/>
    <mergeCell ref="B503:B505"/>
    <mergeCell ref="C503:C505"/>
    <mergeCell ref="D503:D505"/>
    <mergeCell ref="E503:E505"/>
    <mergeCell ref="F503:F505"/>
    <mergeCell ref="G503:G505"/>
    <mergeCell ref="H503:H505"/>
    <mergeCell ref="B517:B518"/>
    <mergeCell ref="I371:I373"/>
    <mergeCell ref="N371:N373"/>
    <mergeCell ref="O371:O373"/>
    <mergeCell ref="P371:P373"/>
    <mergeCell ref="Q371:Q373"/>
    <mergeCell ref="R371:R373"/>
    <mergeCell ref="B371:B373"/>
    <mergeCell ref="C371:C373"/>
    <mergeCell ref="D371:D373"/>
    <mergeCell ref="E371:E373"/>
    <mergeCell ref="F371:F373"/>
    <mergeCell ref="G371:G373"/>
    <mergeCell ref="H371:H373"/>
    <mergeCell ref="G495:G496"/>
    <mergeCell ref="H495:H496"/>
    <mergeCell ref="I495:I496"/>
    <mergeCell ref="J495:M495"/>
    <mergeCell ref="J496:M496"/>
    <mergeCell ref="B490:O491"/>
    <mergeCell ref="P490:Q490"/>
    <mergeCell ref="P491:Q491"/>
    <mergeCell ref="P494:R494"/>
    <mergeCell ref="B495:B496"/>
    <mergeCell ref="R495:R496"/>
    <mergeCell ref="I377:I379"/>
    <mergeCell ref="N377:N379"/>
    <mergeCell ref="O377:O379"/>
    <mergeCell ref="P377:P379"/>
    <mergeCell ref="O390:O392"/>
    <mergeCell ref="N390:N392"/>
    <mergeCell ref="I355:I357"/>
    <mergeCell ref="N355:N357"/>
    <mergeCell ref="O355:O357"/>
    <mergeCell ref="P355:P357"/>
    <mergeCell ref="Q355:Q357"/>
    <mergeCell ref="R355:R357"/>
    <mergeCell ref="B355:B357"/>
    <mergeCell ref="C355:C357"/>
    <mergeCell ref="D355:D357"/>
    <mergeCell ref="E355:E357"/>
    <mergeCell ref="F355:F357"/>
    <mergeCell ref="G355:G357"/>
    <mergeCell ref="H355:H357"/>
    <mergeCell ref="I368:I370"/>
    <mergeCell ref="N368:N370"/>
    <mergeCell ref="B368:B370"/>
    <mergeCell ref="C368:C370"/>
    <mergeCell ref="D368:D370"/>
    <mergeCell ref="E368:E370"/>
    <mergeCell ref="F368:F370"/>
    <mergeCell ref="G368:G370"/>
    <mergeCell ref="H368:H370"/>
    <mergeCell ref="G365:G367"/>
    <mergeCell ref="F352:F354"/>
    <mergeCell ref="G352:G354"/>
    <mergeCell ref="H352:H354"/>
    <mergeCell ref="I349:I351"/>
    <mergeCell ref="N349:N351"/>
    <mergeCell ref="O349:O351"/>
    <mergeCell ref="P349:P351"/>
    <mergeCell ref="Q349:Q351"/>
    <mergeCell ref="R349:R351"/>
    <mergeCell ref="B349:B351"/>
    <mergeCell ref="C349:C351"/>
    <mergeCell ref="D349:D351"/>
    <mergeCell ref="E349:E351"/>
    <mergeCell ref="F349:F351"/>
    <mergeCell ref="G349:G351"/>
    <mergeCell ref="H349:H351"/>
    <mergeCell ref="R346:R348"/>
    <mergeCell ref="G333:G335"/>
    <mergeCell ref="H333:H335"/>
    <mergeCell ref="O333:O335"/>
    <mergeCell ref="P333:P335"/>
    <mergeCell ref="P336:Q336"/>
    <mergeCell ref="B333:B335"/>
    <mergeCell ref="C333:C335"/>
    <mergeCell ref="D333:D335"/>
    <mergeCell ref="E333:E335"/>
    <mergeCell ref="P337:Q337"/>
    <mergeCell ref="P340:R340"/>
    <mergeCell ref="R341:R342"/>
    <mergeCell ref="C346:C348"/>
    <mergeCell ref="D346:D348"/>
    <mergeCell ref="E346:E348"/>
    <mergeCell ref="F346:F348"/>
    <mergeCell ref="G346:G348"/>
    <mergeCell ref="C343:C345"/>
    <mergeCell ref="D343:D345"/>
    <mergeCell ref="E343:E345"/>
    <mergeCell ref="F343:F345"/>
    <mergeCell ref="G343:G345"/>
    <mergeCell ref="H343:H345"/>
    <mergeCell ref="B346:B348"/>
    <mergeCell ref="I346:I348"/>
    <mergeCell ref="N346:N348"/>
    <mergeCell ref="O346:O348"/>
    <mergeCell ref="P346:P348"/>
    <mergeCell ref="Q346:Q348"/>
    <mergeCell ref="Q343:Q345"/>
    <mergeCell ref="R343:R345"/>
    <mergeCell ref="C340:E340"/>
    <mergeCell ref="S341:S342"/>
    <mergeCell ref="T341:T342"/>
    <mergeCell ref="R333:R335"/>
    <mergeCell ref="S333:S335"/>
    <mergeCell ref="R321:R323"/>
    <mergeCell ref="S321:S323"/>
    <mergeCell ref="T321:T335"/>
    <mergeCell ref="R324:R326"/>
    <mergeCell ref="S324:S326"/>
    <mergeCell ref="R327:R329"/>
    <mergeCell ref="S327:S329"/>
    <mergeCell ref="T336:T337"/>
    <mergeCell ref="R330:R332"/>
    <mergeCell ref="S330:S332"/>
    <mergeCell ref="Q333:Q335"/>
    <mergeCell ref="E341:E342"/>
    <mergeCell ref="F341:F342"/>
    <mergeCell ref="G341:G342"/>
    <mergeCell ref="H341:H342"/>
    <mergeCell ref="F321:F323"/>
    <mergeCell ref="I324:I326"/>
    <mergeCell ref="N324:N326"/>
    <mergeCell ref="O324:O326"/>
    <mergeCell ref="P324:P326"/>
    <mergeCell ref="Q324:Q326"/>
    <mergeCell ref="I333:I335"/>
    <mergeCell ref="N333:N335"/>
    <mergeCell ref="I341:I342"/>
    <mergeCell ref="J341:M341"/>
    <mergeCell ref="J342:M342"/>
    <mergeCell ref="F333:F335"/>
    <mergeCell ref="B336:O337"/>
    <mergeCell ref="B324:B326"/>
    <mergeCell ref="C324:C326"/>
    <mergeCell ref="D324:D326"/>
    <mergeCell ref="E324:E326"/>
    <mergeCell ref="F324:F326"/>
    <mergeCell ref="G324:G326"/>
    <mergeCell ref="H324:H326"/>
    <mergeCell ref="O319:O320"/>
    <mergeCell ref="I330:I332"/>
    <mergeCell ref="N330:N332"/>
    <mergeCell ref="O330:O332"/>
    <mergeCell ref="P330:P332"/>
    <mergeCell ref="Q330:Q332"/>
    <mergeCell ref="B330:B332"/>
    <mergeCell ref="C330:C332"/>
    <mergeCell ref="D330:D332"/>
    <mergeCell ref="E330:E332"/>
    <mergeCell ref="F330:F332"/>
    <mergeCell ref="G330:G332"/>
    <mergeCell ref="H330:H332"/>
    <mergeCell ref="I327:I329"/>
    <mergeCell ref="N327:N329"/>
    <mergeCell ref="O327:O329"/>
    <mergeCell ref="P327:P329"/>
    <mergeCell ref="Q327:Q329"/>
    <mergeCell ref="B327:B329"/>
    <mergeCell ref="C327:C329"/>
    <mergeCell ref="D327:D329"/>
    <mergeCell ref="E327:E329"/>
    <mergeCell ref="F327:F329"/>
    <mergeCell ref="G327:G329"/>
    <mergeCell ref="H327:H329"/>
    <mergeCell ref="B314:O315"/>
    <mergeCell ref="P314:Q314"/>
    <mergeCell ref="P315:Q315"/>
    <mergeCell ref="C318:E318"/>
    <mergeCell ref="F318:O318"/>
    <mergeCell ref="P318:R318"/>
    <mergeCell ref="B319:B320"/>
    <mergeCell ref="G321:G323"/>
    <mergeCell ref="H321:H323"/>
    <mergeCell ref="I321:I323"/>
    <mergeCell ref="N321:N323"/>
    <mergeCell ref="O321:O323"/>
    <mergeCell ref="P321:P323"/>
    <mergeCell ref="Q321:Q323"/>
    <mergeCell ref="E319:E320"/>
    <mergeCell ref="F319:F320"/>
    <mergeCell ref="B321:B323"/>
    <mergeCell ref="C321:C323"/>
    <mergeCell ref="D321:D323"/>
    <mergeCell ref="E321:E323"/>
    <mergeCell ref="I286:I288"/>
    <mergeCell ref="N286:N288"/>
    <mergeCell ref="O286:O288"/>
    <mergeCell ref="P286:P288"/>
    <mergeCell ref="Q286:Q288"/>
    <mergeCell ref="R286:R288"/>
    <mergeCell ref="B286:B288"/>
    <mergeCell ref="C286:C288"/>
    <mergeCell ref="D286:D288"/>
    <mergeCell ref="E286:E288"/>
    <mergeCell ref="F286:F288"/>
    <mergeCell ref="G286:G288"/>
    <mergeCell ref="H286:H288"/>
    <mergeCell ref="I289:I291"/>
    <mergeCell ref="N289:N291"/>
    <mergeCell ref="O289:O291"/>
    <mergeCell ref="P289:P291"/>
    <mergeCell ref="Q289:Q291"/>
    <mergeCell ref="R289:R291"/>
    <mergeCell ref="B289:B291"/>
    <mergeCell ref="C289:C291"/>
    <mergeCell ref="D289:D291"/>
    <mergeCell ref="E289:E291"/>
    <mergeCell ref="F289:F291"/>
    <mergeCell ref="G289:G291"/>
    <mergeCell ref="H289:H291"/>
    <mergeCell ref="I267:I269"/>
    <mergeCell ref="N267:N269"/>
    <mergeCell ref="O267:O269"/>
    <mergeCell ref="P267:P269"/>
    <mergeCell ref="Q267:Q269"/>
    <mergeCell ref="R267:R269"/>
    <mergeCell ref="B267:B269"/>
    <mergeCell ref="C267:C269"/>
    <mergeCell ref="D267:D269"/>
    <mergeCell ref="E267:E269"/>
    <mergeCell ref="F267:F269"/>
    <mergeCell ref="G267:G269"/>
    <mergeCell ref="H267:H269"/>
    <mergeCell ref="I280:I282"/>
    <mergeCell ref="N280:N282"/>
    <mergeCell ref="B280:B282"/>
    <mergeCell ref="C280:C282"/>
    <mergeCell ref="D280:D282"/>
    <mergeCell ref="E280:E282"/>
    <mergeCell ref="F280:F282"/>
    <mergeCell ref="G280:G282"/>
    <mergeCell ref="H280:H282"/>
    <mergeCell ref="G277:G279"/>
    <mergeCell ref="H277:H279"/>
    <mergeCell ref="I277:I279"/>
    <mergeCell ref="E275:E276"/>
    <mergeCell ref="F275:F276"/>
    <mergeCell ref="B277:B279"/>
    <mergeCell ref="C277:C279"/>
    <mergeCell ref="D277:D279"/>
    <mergeCell ref="E277:E279"/>
    <mergeCell ref="F277:F279"/>
    <mergeCell ref="P233:P235"/>
    <mergeCell ref="Q233:Q235"/>
    <mergeCell ref="R233:R235"/>
    <mergeCell ref="C253:C254"/>
    <mergeCell ref="D253:D254"/>
    <mergeCell ref="S253:S254"/>
    <mergeCell ref="T253:T254"/>
    <mergeCell ref="S233:S235"/>
    <mergeCell ref="T233:T247"/>
    <mergeCell ref="S236:S238"/>
    <mergeCell ref="S239:S241"/>
    <mergeCell ref="S242:S244"/>
    <mergeCell ref="S245:S247"/>
    <mergeCell ref="T248:T249"/>
    <mergeCell ref="C231:C232"/>
    <mergeCell ref="D231:D232"/>
    <mergeCell ref="S231:S232"/>
    <mergeCell ref="T231:T232"/>
    <mergeCell ref="Q239:Q241"/>
    <mergeCell ref="R239:R241"/>
    <mergeCell ref="P236:P238"/>
    <mergeCell ref="I239:I241"/>
    <mergeCell ref="N239:N241"/>
    <mergeCell ref="O239:O241"/>
    <mergeCell ref="P239:P241"/>
    <mergeCell ref="I236:I238"/>
    <mergeCell ref="N236:N238"/>
    <mergeCell ref="F261:F263"/>
    <mergeCell ref="G261:G263"/>
    <mergeCell ref="H261:H263"/>
    <mergeCell ref="I264:I266"/>
    <mergeCell ref="N264:N266"/>
    <mergeCell ref="O264:O266"/>
    <mergeCell ref="P264:P266"/>
    <mergeCell ref="Q264:Q266"/>
    <mergeCell ref="R264:R266"/>
    <mergeCell ref="B264:B266"/>
    <mergeCell ref="C264:C266"/>
    <mergeCell ref="D264:D266"/>
    <mergeCell ref="E264:E266"/>
    <mergeCell ref="F264:F266"/>
    <mergeCell ref="G264:G266"/>
    <mergeCell ref="H264:H266"/>
    <mergeCell ref="Q236:Q238"/>
    <mergeCell ref="R236:R238"/>
    <mergeCell ref="H242:H244"/>
    <mergeCell ref="I245:I247"/>
    <mergeCell ref="N245:N247"/>
    <mergeCell ref="O245:O247"/>
    <mergeCell ref="P245:P247"/>
    <mergeCell ref="Q245:Q247"/>
    <mergeCell ref="R245:R247"/>
    <mergeCell ref="B245:B247"/>
    <mergeCell ref="C245:C247"/>
    <mergeCell ref="D245:D247"/>
    <mergeCell ref="E245:E247"/>
    <mergeCell ref="F245:F247"/>
    <mergeCell ref="G245:G247"/>
    <mergeCell ref="H245:H247"/>
    <mergeCell ref="E258:E260"/>
    <mergeCell ref="F258:F260"/>
    <mergeCell ref="G258:G260"/>
    <mergeCell ref="H258:H260"/>
    <mergeCell ref="G255:G257"/>
    <mergeCell ref="H255:H257"/>
    <mergeCell ref="I255:I257"/>
    <mergeCell ref="E253:E254"/>
    <mergeCell ref="F253:F254"/>
    <mergeCell ref="B255:B257"/>
    <mergeCell ref="C255:C257"/>
    <mergeCell ref="D255:D257"/>
    <mergeCell ref="E255:E257"/>
    <mergeCell ref="F255:F257"/>
    <mergeCell ref="B253:B254"/>
    <mergeCell ref="T226:T227"/>
    <mergeCell ref="I242:I244"/>
    <mergeCell ref="N242:N244"/>
    <mergeCell ref="O242:O244"/>
    <mergeCell ref="P242:P244"/>
    <mergeCell ref="Q242:Q244"/>
    <mergeCell ref="R242:R244"/>
    <mergeCell ref="G231:G232"/>
    <mergeCell ref="H231:H232"/>
    <mergeCell ref="I231:I232"/>
    <mergeCell ref="J231:M231"/>
    <mergeCell ref="J232:M232"/>
    <mergeCell ref="B226:O227"/>
    <mergeCell ref="P226:Q226"/>
    <mergeCell ref="P227:Q227"/>
    <mergeCell ref="C230:E230"/>
    <mergeCell ref="F230:O230"/>
    <mergeCell ref="B242:B244"/>
    <mergeCell ref="C242:C244"/>
    <mergeCell ref="D242:D244"/>
    <mergeCell ref="E242:E244"/>
    <mergeCell ref="F242:F244"/>
    <mergeCell ref="G242:G244"/>
    <mergeCell ref="B239:B241"/>
    <mergeCell ref="C239:C241"/>
    <mergeCell ref="D239:D241"/>
    <mergeCell ref="E239:E241"/>
    <mergeCell ref="F239:F241"/>
    <mergeCell ref="G239:G241"/>
    <mergeCell ref="H239:H241"/>
    <mergeCell ref="C208:E208"/>
    <mergeCell ref="F208:O208"/>
    <mergeCell ref="B209:B210"/>
    <mergeCell ref="C209:C210"/>
    <mergeCell ref="D209:D210"/>
    <mergeCell ref="N209:N210"/>
    <mergeCell ref="O209:O210"/>
    <mergeCell ref="N211:N213"/>
    <mergeCell ref="O211:O213"/>
    <mergeCell ref="D233:D235"/>
    <mergeCell ref="E233:E235"/>
    <mergeCell ref="F233:F235"/>
    <mergeCell ref="I217:I219"/>
    <mergeCell ref="N217:N219"/>
    <mergeCell ref="O217:O219"/>
    <mergeCell ref="B214:B216"/>
    <mergeCell ref="C214:C216"/>
    <mergeCell ref="D214:D216"/>
    <mergeCell ref="I223:I225"/>
    <mergeCell ref="D223:D225"/>
    <mergeCell ref="E223:E225"/>
    <mergeCell ref="F223:F225"/>
    <mergeCell ref="G223:G225"/>
    <mergeCell ref="H223:H225"/>
    <mergeCell ref="P230:R230"/>
    <mergeCell ref="R231:R232"/>
    <mergeCell ref="P217:P219"/>
    <mergeCell ref="Q217:Q219"/>
    <mergeCell ref="R217:R219"/>
    <mergeCell ref="B217:B219"/>
    <mergeCell ref="C217:C219"/>
    <mergeCell ref="D217:D219"/>
    <mergeCell ref="E217:E219"/>
    <mergeCell ref="F217:F219"/>
    <mergeCell ref="G217:G219"/>
    <mergeCell ref="H217:H219"/>
    <mergeCell ref="I220:I222"/>
    <mergeCell ref="N220:N222"/>
    <mergeCell ref="S209:S210"/>
    <mergeCell ref="B236:B238"/>
    <mergeCell ref="C236:C238"/>
    <mergeCell ref="D236:D238"/>
    <mergeCell ref="E236:E238"/>
    <mergeCell ref="F236:F238"/>
    <mergeCell ref="G236:G238"/>
    <mergeCell ref="H236:H238"/>
    <mergeCell ref="G233:G235"/>
    <mergeCell ref="H233:H235"/>
    <mergeCell ref="I233:I235"/>
    <mergeCell ref="E231:E232"/>
    <mergeCell ref="F231:F232"/>
    <mergeCell ref="B233:B235"/>
    <mergeCell ref="C233:C235"/>
    <mergeCell ref="N231:N232"/>
    <mergeCell ref="O231:O232"/>
    <mergeCell ref="N233:N235"/>
    <mergeCell ref="O236:O238"/>
    <mergeCell ref="N223:N225"/>
    <mergeCell ref="O223:O225"/>
    <mergeCell ref="E214:E216"/>
    <mergeCell ref="F214:F216"/>
    <mergeCell ref="G214:G216"/>
    <mergeCell ref="H214:H216"/>
    <mergeCell ref="B231:B232"/>
    <mergeCell ref="O233:O235"/>
    <mergeCell ref="P223:P225"/>
    <mergeCell ref="Q223:Q225"/>
    <mergeCell ref="R223:R225"/>
    <mergeCell ref="B223:B225"/>
    <mergeCell ref="C223:C225"/>
    <mergeCell ref="C201:C203"/>
    <mergeCell ref="D201:D203"/>
    <mergeCell ref="E201:E203"/>
    <mergeCell ref="Q201:Q203"/>
    <mergeCell ref="E209:E210"/>
    <mergeCell ref="F209:F210"/>
    <mergeCell ref="G209:G210"/>
    <mergeCell ref="H209:H210"/>
    <mergeCell ref="F201:F203"/>
    <mergeCell ref="I214:I216"/>
    <mergeCell ref="N214:N216"/>
    <mergeCell ref="O214:O216"/>
    <mergeCell ref="P214:P216"/>
    <mergeCell ref="Q214:Q216"/>
    <mergeCell ref="R214:R216"/>
    <mergeCell ref="P211:P213"/>
    <mergeCell ref="Q211:Q213"/>
    <mergeCell ref="R209:R210"/>
    <mergeCell ref="T209:T210"/>
    <mergeCell ref="R201:R203"/>
    <mergeCell ref="S201:S203"/>
    <mergeCell ref="I201:I203"/>
    <mergeCell ref="N201:N203"/>
    <mergeCell ref="I209:I210"/>
    <mergeCell ref="J209:M209"/>
    <mergeCell ref="J210:M210"/>
    <mergeCell ref="B204:O205"/>
    <mergeCell ref="O220:O222"/>
    <mergeCell ref="P220:P222"/>
    <mergeCell ref="Q220:Q222"/>
    <mergeCell ref="R220:R222"/>
    <mergeCell ref="B220:B222"/>
    <mergeCell ref="C220:C222"/>
    <mergeCell ref="D220:D222"/>
    <mergeCell ref="E220:E222"/>
    <mergeCell ref="F220:F222"/>
    <mergeCell ref="G220:G222"/>
    <mergeCell ref="H220:H222"/>
    <mergeCell ref="T204:T205"/>
    <mergeCell ref="R211:R213"/>
    <mergeCell ref="S211:S213"/>
    <mergeCell ref="T211:T225"/>
    <mergeCell ref="S214:S216"/>
    <mergeCell ref="S217:S219"/>
    <mergeCell ref="S220:S222"/>
    <mergeCell ref="S223:S225"/>
    <mergeCell ref="P204:Q204"/>
    <mergeCell ref="P205:Q205"/>
    <mergeCell ref="P208:R208"/>
    <mergeCell ref="B201:B203"/>
    <mergeCell ref="I179:I181"/>
    <mergeCell ref="N179:N181"/>
    <mergeCell ref="O179:O181"/>
    <mergeCell ref="P179:P181"/>
    <mergeCell ref="Q179:Q181"/>
    <mergeCell ref="R179:R181"/>
    <mergeCell ref="S187:S188"/>
    <mergeCell ref="T187:T188"/>
    <mergeCell ref="S189:S191"/>
    <mergeCell ref="T189:T203"/>
    <mergeCell ref="R192:R194"/>
    <mergeCell ref="S192:S194"/>
    <mergeCell ref="R195:R197"/>
    <mergeCell ref="S195:S197"/>
    <mergeCell ref="Q189:Q191"/>
    <mergeCell ref="G201:G203"/>
    <mergeCell ref="H201:H203"/>
    <mergeCell ref="O201:O203"/>
    <mergeCell ref="P201:P203"/>
    <mergeCell ref="R198:R200"/>
    <mergeCell ref="S198:S200"/>
    <mergeCell ref="B179:B181"/>
    <mergeCell ref="C179:C181"/>
    <mergeCell ref="D179:D181"/>
    <mergeCell ref="E179:E181"/>
    <mergeCell ref="F179:F181"/>
    <mergeCell ref="G179:G181"/>
    <mergeCell ref="H179:H181"/>
    <mergeCell ref="C211:C213"/>
    <mergeCell ref="D211:D213"/>
    <mergeCell ref="E211:E213"/>
    <mergeCell ref="F211:F213"/>
    <mergeCell ref="G211:G213"/>
    <mergeCell ref="H211:H213"/>
    <mergeCell ref="I211:I213"/>
    <mergeCell ref="B211:B213"/>
    <mergeCell ref="R189:R191"/>
    <mergeCell ref="R187:R188"/>
    <mergeCell ref="G189:G191"/>
    <mergeCell ref="H189:H191"/>
    <mergeCell ref="I189:I191"/>
    <mergeCell ref="N189:N191"/>
    <mergeCell ref="O189:O191"/>
    <mergeCell ref="P189:P191"/>
    <mergeCell ref="C187:C188"/>
    <mergeCell ref="D187:D188"/>
    <mergeCell ref="G187:G188"/>
    <mergeCell ref="H187:H188"/>
    <mergeCell ref="I187:I188"/>
    <mergeCell ref="J187:M187"/>
    <mergeCell ref="N187:N188"/>
    <mergeCell ref="J188:M188"/>
    <mergeCell ref="Q192:Q194"/>
    <mergeCell ref="S143:S144"/>
    <mergeCell ref="T143:T144"/>
    <mergeCell ref="S123:S125"/>
    <mergeCell ref="T123:T137"/>
    <mergeCell ref="S126:S128"/>
    <mergeCell ref="S129:S131"/>
    <mergeCell ref="S132:S134"/>
    <mergeCell ref="S135:S137"/>
    <mergeCell ref="T138:T139"/>
    <mergeCell ref="I170:I172"/>
    <mergeCell ref="N170:N172"/>
    <mergeCell ref="B170:B172"/>
    <mergeCell ref="C170:C172"/>
    <mergeCell ref="D170:D172"/>
    <mergeCell ref="E170:E172"/>
    <mergeCell ref="F170:F172"/>
    <mergeCell ref="G170:G172"/>
    <mergeCell ref="H170:H172"/>
    <mergeCell ref="G167:G169"/>
    <mergeCell ref="H167:H169"/>
    <mergeCell ref="I167:I169"/>
    <mergeCell ref="E165:E166"/>
    <mergeCell ref="F165:F166"/>
    <mergeCell ref="B167:B169"/>
    <mergeCell ref="C167:C169"/>
    <mergeCell ref="D167:D169"/>
    <mergeCell ref="E167:E169"/>
    <mergeCell ref="F167:F169"/>
    <mergeCell ref="T167:T181"/>
    <mergeCell ref="S170:S172"/>
    <mergeCell ref="S173:S175"/>
    <mergeCell ref="S176:S178"/>
    <mergeCell ref="O126:O128"/>
    <mergeCell ref="P126:P128"/>
    <mergeCell ref="Q126:Q128"/>
    <mergeCell ref="R126:R128"/>
    <mergeCell ref="N121:N122"/>
    <mergeCell ref="O121:O122"/>
    <mergeCell ref="N123:N125"/>
    <mergeCell ref="O123:O125"/>
    <mergeCell ref="I126:I128"/>
    <mergeCell ref="N126:N128"/>
    <mergeCell ref="B126:B128"/>
    <mergeCell ref="C126:C128"/>
    <mergeCell ref="D126:D128"/>
    <mergeCell ref="E126:E128"/>
    <mergeCell ref="F126:F128"/>
    <mergeCell ref="G126:G128"/>
    <mergeCell ref="H126:H128"/>
    <mergeCell ref="G123:G125"/>
    <mergeCell ref="H123:H125"/>
    <mergeCell ref="I123:I125"/>
    <mergeCell ref="E121:E122"/>
    <mergeCell ref="F121:F122"/>
    <mergeCell ref="B123:B125"/>
    <mergeCell ref="C123:C125"/>
    <mergeCell ref="D123:D125"/>
    <mergeCell ref="E123:E125"/>
    <mergeCell ref="F123:F125"/>
    <mergeCell ref="S167:S169"/>
    <mergeCell ref="S179:S181"/>
    <mergeCell ref="T182:T183"/>
    <mergeCell ref="O170:O172"/>
    <mergeCell ref="P170:P172"/>
    <mergeCell ref="Q170:Q172"/>
    <mergeCell ref="R170:R172"/>
    <mergeCell ref="N165:N166"/>
    <mergeCell ref="O165:O166"/>
    <mergeCell ref="N167:N169"/>
    <mergeCell ref="O167:O169"/>
    <mergeCell ref="P167:P169"/>
    <mergeCell ref="Q167:Q169"/>
    <mergeCell ref="R167:R169"/>
    <mergeCell ref="N173:N175"/>
    <mergeCell ref="O173:O175"/>
    <mergeCell ref="P173:P175"/>
    <mergeCell ref="Q173:Q175"/>
    <mergeCell ref="R173:R175"/>
    <mergeCell ref="N176:N178"/>
    <mergeCell ref="O176:O178"/>
    <mergeCell ref="P176:P178"/>
    <mergeCell ref="Q176:Q178"/>
    <mergeCell ref="R176:R178"/>
    <mergeCell ref="S165:S166"/>
    <mergeCell ref="T165:T166"/>
    <mergeCell ref="S145:S147"/>
    <mergeCell ref="T145:T159"/>
    <mergeCell ref="S148:S150"/>
    <mergeCell ref="S151:S153"/>
    <mergeCell ref="S154:S156"/>
    <mergeCell ref="S157:S159"/>
    <mergeCell ref="T160:T161"/>
    <mergeCell ref="G165:G166"/>
    <mergeCell ref="H165:H166"/>
    <mergeCell ref="I165:I166"/>
    <mergeCell ref="J165:M165"/>
    <mergeCell ref="J166:M166"/>
    <mergeCell ref="B160:O161"/>
    <mergeCell ref="P160:Q160"/>
    <mergeCell ref="P161:Q161"/>
    <mergeCell ref="C164:E164"/>
    <mergeCell ref="F164:O164"/>
    <mergeCell ref="P164:R164"/>
    <mergeCell ref="B165:B166"/>
    <mergeCell ref="R165:R166"/>
    <mergeCell ref="I157:I159"/>
    <mergeCell ref="N157:N159"/>
    <mergeCell ref="O157:O159"/>
    <mergeCell ref="P157:P159"/>
    <mergeCell ref="Q157:Q159"/>
    <mergeCell ref="R157:R159"/>
    <mergeCell ref="B157:B159"/>
    <mergeCell ref="C157:C159"/>
    <mergeCell ref="D157:D159"/>
    <mergeCell ref="E157:E159"/>
    <mergeCell ref="F157:F159"/>
    <mergeCell ref="G157:G159"/>
    <mergeCell ref="B138:O139"/>
    <mergeCell ref="P138:Q138"/>
    <mergeCell ref="P139:Q139"/>
    <mergeCell ref="C142:E142"/>
    <mergeCell ref="F142:O142"/>
    <mergeCell ref="P142:R142"/>
    <mergeCell ref="B143:B144"/>
    <mergeCell ref="R143:R144"/>
    <mergeCell ref="O148:O150"/>
    <mergeCell ref="P148:P150"/>
    <mergeCell ref="Q148:Q150"/>
    <mergeCell ref="R148:R150"/>
    <mergeCell ref="N143:N144"/>
    <mergeCell ref="O143:O144"/>
    <mergeCell ref="N145:N147"/>
    <mergeCell ref="O145:O147"/>
    <mergeCell ref="P145:P147"/>
    <mergeCell ref="Q145:Q147"/>
    <mergeCell ref="R145:R147"/>
    <mergeCell ref="C143:C144"/>
    <mergeCell ref="D143:D144"/>
    <mergeCell ref="I148:I150"/>
    <mergeCell ref="N148:N150"/>
    <mergeCell ref="B148:B150"/>
    <mergeCell ref="C148:C150"/>
    <mergeCell ref="D148:D150"/>
    <mergeCell ref="E148:E150"/>
    <mergeCell ref="F148:F150"/>
    <mergeCell ref="G148:G150"/>
    <mergeCell ref="H148:H150"/>
    <mergeCell ref="G145:G147"/>
    <mergeCell ref="H145:H147"/>
    <mergeCell ref="G143:G144"/>
    <mergeCell ref="H143:H144"/>
    <mergeCell ref="I143:I144"/>
    <mergeCell ref="C165:C166"/>
    <mergeCell ref="D165:D166"/>
    <mergeCell ref="I173:I175"/>
    <mergeCell ref="B173:B175"/>
    <mergeCell ref="C173:C175"/>
    <mergeCell ref="D173:D175"/>
    <mergeCell ref="E173:E175"/>
    <mergeCell ref="F173:F175"/>
    <mergeCell ref="G173:G175"/>
    <mergeCell ref="H173:H175"/>
    <mergeCell ref="I176:I178"/>
    <mergeCell ref="B176:B178"/>
    <mergeCell ref="C176:C178"/>
    <mergeCell ref="D176:D178"/>
    <mergeCell ref="E176:E178"/>
    <mergeCell ref="I151:I153"/>
    <mergeCell ref="I145:I147"/>
    <mergeCell ref="E143:E144"/>
    <mergeCell ref="F143:F144"/>
    <mergeCell ref="B145:B147"/>
    <mergeCell ref="C145:C147"/>
    <mergeCell ref="D145:D147"/>
    <mergeCell ref="E145:E147"/>
    <mergeCell ref="F145:F147"/>
    <mergeCell ref="F176:F178"/>
    <mergeCell ref="G176:G178"/>
    <mergeCell ref="H176:H178"/>
    <mergeCell ref="G305:G307"/>
    <mergeCell ref="H305:H307"/>
    <mergeCell ref="I308:I310"/>
    <mergeCell ref="B297:B298"/>
    <mergeCell ref="I305:I307"/>
    <mergeCell ref="B305:B307"/>
    <mergeCell ref="C305:C307"/>
    <mergeCell ref="D305:D307"/>
    <mergeCell ref="E305:E307"/>
    <mergeCell ref="B308:B310"/>
    <mergeCell ref="C308:C310"/>
    <mergeCell ref="D308:D310"/>
    <mergeCell ref="E308:E310"/>
    <mergeCell ref="F308:F310"/>
    <mergeCell ref="G308:G310"/>
    <mergeCell ref="H308:H310"/>
    <mergeCell ref="I311:I313"/>
    <mergeCell ref="E297:E298"/>
    <mergeCell ref="F297:F298"/>
    <mergeCell ref="B299:B301"/>
    <mergeCell ref="C299:C301"/>
    <mergeCell ref="D299:D301"/>
    <mergeCell ref="E299:E301"/>
    <mergeCell ref="F299:F301"/>
    <mergeCell ref="N311:N313"/>
    <mergeCell ref="O311:O313"/>
    <mergeCell ref="P311:P313"/>
    <mergeCell ref="Q311:Q313"/>
    <mergeCell ref="R311:R313"/>
    <mergeCell ref="B311:B313"/>
    <mergeCell ref="C311:C313"/>
    <mergeCell ref="D311:D313"/>
    <mergeCell ref="E311:E313"/>
    <mergeCell ref="F311:F313"/>
    <mergeCell ref="G311:G313"/>
    <mergeCell ref="H311:H313"/>
    <mergeCell ref="T275:T276"/>
    <mergeCell ref="S255:S257"/>
    <mergeCell ref="T255:T269"/>
    <mergeCell ref="S258:S260"/>
    <mergeCell ref="S261:S263"/>
    <mergeCell ref="S264:S266"/>
    <mergeCell ref="S267:S269"/>
    <mergeCell ref="T270:T271"/>
    <mergeCell ref="I302:I304"/>
    <mergeCell ref="N302:N304"/>
    <mergeCell ref="B302:B304"/>
    <mergeCell ref="C302:C304"/>
    <mergeCell ref="D302:D304"/>
    <mergeCell ref="E302:E304"/>
    <mergeCell ref="F302:F304"/>
    <mergeCell ref="G302:G304"/>
    <mergeCell ref="H302:H304"/>
    <mergeCell ref="G299:G301"/>
    <mergeCell ref="H299:H301"/>
    <mergeCell ref="I299:I301"/>
    <mergeCell ref="I258:I260"/>
    <mergeCell ref="N258:N260"/>
    <mergeCell ref="B258:B260"/>
    <mergeCell ref="C258:C260"/>
    <mergeCell ref="D258:D260"/>
    <mergeCell ref="R319:R320"/>
    <mergeCell ref="S319:S320"/>
    <mergeCell ref="T319:T320"/>
    <mergeCell ref="C319:C320"/>
    <mergeCell ref="D319:D320"/>
    <mergeCell ref="G319:G320"/>
    <mergeCell ref="H319:H320"/>
    <mergeCell ref="I319:I320"/>
    <mergeCell ref="J319:M319"/>
    <mergeCell ref="N319:N320"/>
    <mergeCell ref="J320:M320"/>
    <mergeCell ref="G253:G254"/>
    <mergeCell ref="H253:H254"/>
    <mergeCell ref="I253:I254"/>
    <mergeCell ref="J253:M253"/>
    <mergeCell ref="J254:M254"/>
    <mergeCell ref="R253:R254"/>
    <mergeCell ref="O258:O260"/>
    <mergeCell ref="P258:P260"/>
    <mergeCell ref="Q258:Q260"/>
    <mergeCell ref="R258:R260"/>
    <mergeCell ref="N253:N254"/>
    <mergeCell ref="O253:O254"/>
    <mergeCell ref="N255:N257"/>
    <mergeCell ref="O255:O257"/>
    <mergeCell ref="P255:P257"/>
    <mergeCell ref="Q255:Q257"/>
    <mergeCell ref="R255:R257"/>
    <mergeCell ref="C275:C276"/>
    <mergeCell ref="D275:D276"/>
    <mergeCell ref="S275:S276"/>
    <mergeCell ref="P296:R296"/>
    <mergeCell ref="S299:S301"/>
    <mergeCell ref="T299:T313"/>
    <mergeCell ref="S302:S304"/>
    <mergeCell ref="S305:S307"/>
    <mergeCell ref="S308:S310"/>
    <mergeCell ref="S311:S313"/>
    <mergeCell ref="T314:T315"/>
    <mergeCell ref="O302:O304"/>
    <mergeCell ref="P302:P304"/>
    <mergeCell ref="Q302:Q304"/>
    <mergeCell ref="R302:R304"/>
    <mergeCell ref="N297:N298"/>
    <mergeCell ref="O297:O298"/>
    <mergeCell ref="N299:N301"/>
    <mergeCell ref="O299:O301"/>
    <mergeCell ref="P299:P301"/>
    <mergeCell ref="Q299:Q301"/>
    <mergeCell ref="R299:R301"/>
    <mergeCell ref="N305:N307"/>
    <mergeCell ref="O305:O307"/>
    <mergeCell ref="P305:P307"/>
    <mergeCell ref="Q305:Q307"/>
    <mergeCell ref="R305:R307"/>
    <mergeCell ref="N308:N310"/>
    <mergeCell ref="O308:O310"/>
    <mergeCell ref="P308:P310"/>
    <mergeCell ref="Q308:Q310"/>
    <mergeCell ref="R308:R310"/>
    <mergeCell ref="S297:S298"/>
    <mergeCell ref="T297:T298"/>
    <mergeCell ref="S277:S279"/>
    <mergeCell ref="T277:T291"/>
    <mergeCell ref="S280:S282"/>
    <mergeCell ref="S283:S285"/>
    <mergeCell ref="S286:S288"/>
    <mergeCell ref="S289:S291"/>
    <mergeCell ref="T292:T293"/>
    <mergeCell ref="G297:G298"/>
    <mergeCell ref="H297:H298"/>
    <mergeCell ref="I297:I298"/>
    <mergeCell ref="J297:M297"/>
    <mergeCell ref="J298:M298"/>
    <mergeCell ref="B292:O293"/>
    <mergeCell ref="P292:Q292"/>
    <mergeCell ref="P293:Q293"/>
    <mergeCell ref="C296:E296"/>
    <mergeCell ref="R297:R298"/>
    <mergeCell ref="I283:I285"/>
    <mergeCell ref="N283:N285"/>
    <mergeCell ref="O283:O285"/>
    <mergeCell ref="P283:P285"/>
    <mergeCell ref="Q283:Q285"/>
    <mergeCell ref="R283:R285"/>
    <mergeCell ref="B283:B285"/>
    <mergeCell ref="C283:C285"/>
    <mergeCell ref="D283:D285"/>
    <mergeCell ref="E283:E285"/>
    <mergeCell ref="F283:F285"/>
    <mergeCell ref="G283:G285"/>
    <mergeCell ref="H283:H285"/>
    <mergeCell ref="B275:B276"/>
    <mergeCell ref="R275:R276"/>
    <mergeCell ref="B248:O249"/>
    <mergeCell ref="P248:Q248"/>
    <mergeCell ref="P249:Q249"/>
    <mergeCell ref="C252:E252"/>
    <mergeCell ref="F252:O252"/>
    <mergeCell ref="P252:R252"/>
    <mergeCell ref="F305:F307"/>
    <mergeCell ref="O280:O282"/>
    <mergeCell ref="P280:P282"/>
    <mergeCell ref="Q280:Q282"/>
    <mergeCell ref="R280:R282"/>
    <mergeCell ref="N275:N276"/>
    <mergeCell ref="O275:O276"/>
    <mergeCell ref="N277:N279"/>
    <mergeCell ref="O277:O279"/>
    <mergeCell ref="P277:P279"/>
    <mergeCell ref="Q277:Q279"/>
    <mergeCell ref="R277:R279"/>
    <mergeCell ref="C297:C298"/>
    <mergeCell ref="D297:D298"/>
    <mergeCell ref="I261:I263"/>
    <mergeCell ref="N261:N263"/>
    <mergeCell ref="O261:O263"/>
    <mergeCell ref="P261:P263"/>
    <mergeCell ref="Q261:Q263"/>
    <mergeCell ref="R261:R263"/>
    <mergeCell ref="B261:B263"/>
    <mergeCell ref="C261:C263"/>
    <mergeCell ref="D261:D263"/>
    <mergeCell ref="E261:E263"/>
    <mergeCell ref="B192:B194"/>
    <mergeCell ref="C192:C194"/>
    <mergeCell ref="D192:D194"/>
    <mergeCell ref="E192:E194"/>
    <mergeCell ref="F192:F194"/>
    <mergeCell ref="G192:G194"/>
    <mergeCell ref="H192:H194"/>
    <mergeCell ref="O187:O188"/>
    <mergeCell ref="F296:O296"/>
    <mergeCell ref="I198:I200"/>
    <mergeCell ref="N198:N200"/>
    <mergeCell ref="O198:O200"/>
    <mergeCell ref="P198:P200"/>
    <mergeCell ref="Q198:Q200"/>
    <mergeCell ref="B198:B200"/>
    <mergeCell ref="C198:C200"/>
    <mergeCell ref="D198:D200"/>
    <mergeCell ref="E198:E200"/>
    <mergeCell ref="F198:F200"/>
    <mergeCell ref="G198:G200"/>
    <mergeCell ref="H198:H200"/>
    <mergeCell ref="G275:G276"/>
    <mergeCell ref="H275:H276"/>
    <mergeCell ref="I275:I276"/>
    <mergeCell ref="J275:M275"/>
    <mergeCell ref="J276:M276"/>
    <mergeCell ref="B270:O271"/>
    <mergeCell ref="P270:Q270"/>
    <mergeCell ref="P271:Q271"/>
    <mergeCell ref="C274:E274"/>
    <mergeCell ref="F274:O274"/>
    <mergeCell ref="P274:R274"/>
    <mergeCell ref="H157:H159"/>
    <mergeCell ref="I195:I197"/>
    <mergeCell ref="N195:N197"/>
    <mergeCell ref="O195:O197"/>
    <mergeCell ref="P195:P197"/>
    <mergeCell ref="Q195:Q197"/>
    <mergeCell ref="B195:B197"/>
    <mergeCell ref="C195:C197"/>
    <mergeCell ref="D195:D197"/>
    <mergeCell ref="E195:E197"/>
    <mergeCell ref="F195:F197"/>
    <mergeCell ref="G195:G197"/>
    <mergeCell ref="H195:H197"/>
    <mergeCell ref="B182:O183"/>
    <mergeCell ref="P182:Q182"/>
    <mergeCell ref="P183:Q183"/>
    <mergeCell ref="C186:E186"/>
    <mergeCell ref="F186:O186"/>
    <mergeCell ref="P186:R186"/>
    <mergeCell ref="B187:B188"/>
    <mergeCell ref="E187:E188"/>
    <mergeCell ref="F187:F188"/>
    <mergeCell ref="B189:B191"/>
    <mergeCell ref="C189:C191"/>
    <mergeCell ref="D189:D191"/>
    <mergeCell ref="E189:E191"/>
    <mergeCell ref="F189:F191"/>
    <mergeCell ref="I192:I194"/>
    <mergeCell ref="N192:N194"/>
    <mergeCell ref="O192:O194"/>
    <mergeCell ref="P192:P194"/>
    <mergeCell ref="N151:N153"/>
    <mergeCell ref="O151:O153"/>
    <mergeCell ref="P151:P153"/>
    <mergeCell ref="Q151:Q153"/>
    <mergeCell ref="R151:R153"/>
    <mergeCell ref="B151:B153"/>
    <mergeCell ref="C151:C153"/>
    <mergeCell ref="D151:D153"/>
    <mergeCell ref="E151:E153"/>
    <mergeCell ref="F151:F153"/>
    <mergeCell ref="G151:G153"/>
    <mergeCell ref="H151:H153"/>
    <mergeCell ref="I154:I156"/>
    <mergeCell ref="N154:N156"/>
    <mergeCell ref="O154:O156"/>
    <mergeCell ref="P154:P156"/>
    <mergeCell ref="Q154:Q156"/>
    <mergeCell ref="R154:R156"/>
    <mergeCell ref="B154:B156"/>
    <mergeCell ref="C154:C156"/>
    <mergeCell ref="D154:D156"/>
    <mergeCell ref="E154:E156"/>
    <mergeCell ref="F154:F156"/>
    <mergeCell ref="G154:G156"/>
    <mergeCell ref="H154:H156"/>
    <mergeCell ref="J143:M143"/>
    <mergeCell ref="J144:M144"/>
    <mergeCell ref="T121:T122"/>
    <mergeCell ref="S101:S103"/>
    <mergeCell ref="T101:T115"/>
    <mergeCell ref="S104:S106"/>
    <mergeCell ref="S107:S109"/>
    <mergeCell ref="S110:S112"/>
    <mergeCell ref="S113:S115"/>
    <mergeCell ref="T116:T117"/>
    <mergeCell ref="I135:I137"/>
    <mergeCell ref="N135:N137"/>
    <mergeCell ref="O135:O137"/>
    <mergeCell ref="P135:P137"/>
    <mergeCell ref="Q135:Q137"/>
    <mergeCell ref="R135:R137"/>
    <mergeCell ref="B135:B137"/>
    <mergeCell ref="C135:C137"/>
    <mergeCell ref="D135:D137"/>
    <mergeCell ref="E135:E137"/>
    <mergeCell ref="F135:F137"/>
    <mergeCell ref="G135:G137"/>
    <mergeCell ref="H135:H137"/>
    <mergeCell ref="P123:P125"/>
    <mergeCell ref="Q123:Q125"/>
    <mergeCell ref="R123:R125"/>
    <mergeCell ref="S121:S122"/>
    <mergeCell ref="I129:I131"/>
    <mergeCell ref="N129:N131"/>
    <mergeCell ref="O129:O131"/>
    <mergeCell ref="P129:P131"/>
    <mergeCell ref="Q129:Q131"/>
    <mergeCell ref="C121:C122"/>
    <mergeCell ref="D121:D122"/>
    <mergeCell ref="I113:I115"/>
    <mergeCell ref="N113:N115"/>
    <mergeCell ref="O113:O115"/>
    <mergeCell ref="P113:P115"/>
    <mergeCell ref="Q113:Q115"/>
    <mergeCell ref="R113:R115"/>
    <mergeCell ref="B113:B115"/>
    <mergeCell ref="C113:C115"/>
    <mergeCell ref="D113:D115"/>
    <mergeCell ref="E113:E115"/>
    <mergeCell ref="F113:F115"/>
    <mergeCell ref="G113:G115"/>
    <mergeCell ref="H113:H115"/>
    <mergeCell ref="E110:E112"/>
    <mergeCell ref="G121:G122"/>
    <mergeCell ref="H121:H122"/>
    <mergeCell ref="I121:I122"/>
    <mergeCell ref="J121:M121"/>
    <mergeCell ref="J122:M122"/>
    <mergeCell ref="B116:O117"/>
    <mergeCell ref="P116:Q116"/>
    <mergeCell ref="P117:Q117"/>
    <mergeCell ref="C120:E120"/>
    <mergeCell ref="F120:O120"/>
    <mergeCell ref="P120:R120"/>
    <mergeCell ref="B121:B122"/>
    <mergeCell ref="R121:R122"/>
    <mergeCell ref="R129:R131"/>
    <mergeCell ref="B129:B131"/>
    <mergeCell ref="C129:C131"/>
    <mergeCell ref="D129:D131"/>
    <mergeCell ref="E129:E131"/>
    <mergeCell ref="F129:F131"/>
    <mergeCell ref="G129:G131"/>
    <mergeCell ref="H129:H131"/>
    <mergeCell ref="I132:I134"/>
    <mergeCell ref="N132:N134"/>
    <mergeCell ref="O132:O134"/>
    <mergeCell ref="P132:P134"/>
    <mergeCell ref="Q132:Q134"/>
    <mergeCell ref="R132:R134"/>
    <mergeCell ref="B132:B134"/>
    <mergeCell ref="C132:C134"/>
    <mergeCell ref="D132:D134"/>
    <mergeCell ref="E132:E134"/>
    <mergeCell ref="F132:F134"/>
    <mergeCell ref="G132:G134"/>
    <mergeCell ref="H132:H134"/>
    <mergeCell ref="I110:I112"/>
    <mergeCell ref="N110:N112"/>
    <mergeCell ref="O110:O112"/>
    <mergeCell ref="P110:P112"/>
    <mergeCell ref="Q110:Q112"/>
    <mergeCell ref="R110:R112"/>
    <mergeCell ref="B110:B112"/>
    <mergeCell ref="C110:C112"/>
    <mergeCell ref="D110:D112"/>
    <mergeCell ref="F110:F112"/>
    <mergeCell ref="G110:G112"/>
    <mergeCell ref="H110:H112"/>
    <mergeCell ref="G99:G100"/>
    <mergeCell ref="H99:H100"/>
    <mergeCell ref="I99:I100"/>
    <mergeCell ref="B94:O95"/>
    <mergeCell ref="P94:Q94"/>
    <mergeCell ref="P95:Q95"/>
    <mergeCell ref="C98:E98"/>
    <mergeCell ref="F98:O98"/>
    <mergeCell ref="I107:I109"/>
    <mergeCell ref="N107:N109"/>
    <mergeCell ref="P107:P109"/>
    <mergeCell ref="R101:R103"/>
    <mergeCell ref="Q107:Q109"/>
    <mergeCell ref="E104:E106"/>
    <mergeCell ref="F99:F100"/>
    <mergeCell ref="B101:B103"/>
    <mergeCell ref="C101:C103"/>
    <mergeCell ref="D101:D103"/>
    <mergeCell ref="E101:E103"/>
    <mergeCell ref="F101:F103"/>
    <mergeCell ref="D99:D100"/>
    <mergeCell ref="N99:N100"/>
    <mergeCell ref="O99:O100"/>
    <mergeCell ref="N101:N103"/>
    <mergeCell ref="O101:O103"/>
    <mergeCell ref="S99:S100"/>
    <mergeCell ref="T99:T100"/>
    <mergeCell ref="S79:S81"/>
    <mergeCell ref="T79:T93"/>
    <mergeCell ref="S82:S84"/>
    <mergeCell ref="S85:S87"/>
    <mergeCell ref="S88:S90"/>
    <mergeCell ref="S91:S93"/>
    <mergeCell ref="T94:T95"/>
    <mergeCell ref="P101:P103"/>
    <mergeCell ref="Q101:Q103"/>
    <mergeCell ref="J99:M99"/>
    <mergeCell ref="J100:M100"/>
    <mergeCell ref="B99:B100"/>
    <mergeCell ref="R99:R100"/>
    <mergeCell ref="O104:O106"/>
    <mergeCell ref="P104:P106"/>
    <mergeCell ref="Q104:Q106"/>
    <mergeCell ref="R104:R106"/>
    <mergeCell ref="R107:R109"/>
    <mergeCell ref="B107:B109"/>
    <mergeCell ref="C107:C109"/>
    <mergeCell ref="D107:D109"/>
    <mergeCell ref="E107:E109"/>
    <mergeCell ref="F107:F109"/>
    <mergeCell ref="G107:G109"/>
    <mergeCell ref="H107:H109"/>
    <mergeCell ref="O107:O109"/>
    <mergeCell ref="C99:C100"/>
    <mergeCell ref="I104:I106"/>
    <mergeCell ref="N104:N106"/>
    <mergeCell ref="B104:B106"/>
    <mergeCell ref="C104:C106"/>
    <mergeCell ref="D104:D106"/>
    <mergeCell ref="F104:F106"/>
    <mergeCell ref="G104:G106"/>
    <mergeCell ref="H104:H106"/>
    <mergeCell ref="G101:G103"/>
    <mergeCell ref="H101:H103"/>
    <mergeCell ref="I101:I103"/>
    <mergeCell ref="E99:E100"/>
    <mergeCell ref="G77:G78"/>
    <mergeCell ref="H77:H78"/>
    <mergeCell ref="I77:I78"/>
    <mergeCell ref="J77:M77"/>
    <mergeCell ref="J78:M78"/>
    <mergeCell ref="B77:B78"/>
    <mergeCell ref="R77:R78"/>
    <mergeCell ref="O82:O84"/>
    <mergeCell ref="P82:P84"/>
    <mergeCell ref="Q82:Q84"/>
    <mergeCell ref="R82:R84"/>
    <mergeCell ref="N77:N78"/>
    <mergeCell ref="O77:O78"/>
    <mergeCell ref="N79:N81"/>
    <mergeCell ref="O79:O81"/>
    <mergeCell ref="P79:P81"/>
    <mergeCell ref="Q79:Q81"/>
    <mergeCell ref="C79:C81"/>
    <mergeCell ref="D79:D81"/>
    <mergeCell ref="E79:E81"/>
    <mergeCell ref="F79:F81"/>
    <mergeCell ref="C77:C78"/>
    <mergeCell ref="D77:D78"/>
    <mergeCell ref="B88:B90"/>
    <mergeCell ref="C88:C90"/>
    <mergeCell ref="D88:D90"/>
    <mergeCell ref="E88:E90"/>
    <mergeCell ref="F88:F90"/>
    <mergeCell ref="G88:G90"/>
    <mergeCell ref="H88:H90"/>
    <mergeCell ref="I91:I93"/>
    <mergeCell ref="N91:N93"/>
    <mergeCell ref="O91:O93"/>
    <mergeCell ref="P91:P93"/>
    <mergeCell ref="Q91:Q93"/>
    <mergeCell ref="R91:R93"/>
    <mergeCell ref="B91:B93"/>
    <mergeCell ref="C91:C93"/>
    <mergeCell ref="D91:D93"/>
    <mergeCell ref="E91:E93"/>
    <mergeCell ref="F91:F93"/>
    <mergeCell ref="G91:G93"/>
    <mergeCell ref="P98:R98"/>
    <mergeCell ref="H91:H93"/>
    <mergeCell ref="S69:S71"/>
    <mergeCell ref="S77:S78"/>
    <mergeCell ref="S55:S56"/>
    <mergeCell ref="T55:T56"/>
    <mergeCell ref="T57:T71"/>
    <mergeCell ref="S60:S62"/>
    <mergeCell ref="S63:S65"/>
    <mergeCell ref="S66:S68"/>
    <mergeCell ref="T72:T73"/>
    <mergeCell ref="T77:T78"/>
    <mergeCell ref="I85:I87"/>
    <mergeCell ref="N85:N87"/>
    <mergeCell ref="O85:O87"/>
    <mergeCell ref="P85:P87"/>
    <mergeCell ref="Q85:Q87"/>
    <mergeCell ref="R85:R87"/>
    <mergeCell ref="S57:S59"/>
    <mergeCell ref="R79:R81"/>
    <mergeCell ref="I66:I68"/>
    <mergeCell ref="N66:N68"/>
    <mergeCell ref="O66:O68"/>
    <mergeCell ref="P66:P68"/>
    <mergeCell ref="Q66:Q68"/>
    <mergeCell ref="R66:R68"/>
    <mergeCell ref="I88:I90"/>
    <mergeCell ref="N88:N90"/>
    <mergeCell ref="O88:O90"/>
    <mergeCell ref="P88:P90"/>
    <mergeCell ref="Q88:Q90"/>
    <mergeCell ref="R88:R90"/>
    <mergeCell ref="B85:B87"/>
    <mergeCell ref="C85:C87"/>
    <mergeCell ref="D85:D87"/>
    <mergeCell ref="E85:E87"/>
    <mergeCell ref="F85:F87"/>
    <mergeCell ref="G85:G87"/>
    <mergeCell ref="H85:H87"/>
    <mergeCell ref="B72:O73"/>
    <mergeCell ref="P72:Q72"/>
    <mergeCell ref="P73:Q73"/>
    <mergeCell ref="C76:E76"/>
    <mergeCell ref="F76:O76"/>
    <mergeCell ref="P76:R76"/>
    <mergeCell ref="O57:O59"/>
    <mergeCell ref="P57:P59"/>
    <mergeCell ref="Q57:Q59"/>
    <mergeCell ref="R57:R59"/>
    <mergeCell ref="I82:I84"/>
    <mergeCell ref="N82:N84"/>
    <mergeCell ref="B82:B84"/>
    <mergeCell ref="C82:C84"/>
    <mergeCell ref="D82:D84"/>
    <mergeCell ref="E82:E84"/>
    <mergeCell ref="F82:F84"/>
    <mergeCell ref="G82:G84"/>
    <mergeCell ref="H82:H84"/>
    <mergeCell ref="G79:G81"/>
    <mergeCell ref="H79:H81"/>
    <mergeCell ref="I79:I81"/>
    <mergeCell ref="E77:E78"/>
    <mergeCell ref="F77:F78"/>
    <mergeCell ref="B79:B81"/>
    <mergeCell ref="G55:G56"/>
    <mergeCell ref="B57:B59"/>
    <mergeCell ref="C57:C59"/>
    <mergeCell ref="D57:D59"/>
    <mergeCell ref="E57:E59"/>
    <mergeCell ref="F57:F59"/>
    <mergeCell ref="G57:G59"/>
    <mergeCell ref="I60:I62"/>
    <mergeCell ref="N60:N62"/>
    <mergeCell ref="O60:O62"/>
    <mergeCell ref="P60:P62"/>
    <mergeCell ref="Q60:Q62"/>
    <mergeCell ref="R60:R62"/>
    <mergeCell ref="B60:B62"/>
    <mergeCell ref="C60:C62"/>
    <mergeCell ref="D60:D62"/>
    <mergeCell ref="E60:E62"/>
    <mergeCell ref="F60:F62"/>
    <mergeCell ref="G60:G62"/>
    <mergeCell ref="H60:H62"/>
    <mergeCell ref="B66:B68"/>
    <mergeCell ref="C66:C68"/>
    <mergeCell ref="D66:D68"/>
    <mergeCell ref="E66:E68"/>
    <mergeCell ref="F66:F68"/>
    <mergeCell ref="G66:G68"/>
    <mergeCell ref="H66:H68"/>
    <mergeCell ref="I69:I71"/>
    <mergeCell ref="N69:N71"/>
    <mergeCell ref="O69:O71"/>
    <mergeCell ref="P69:P71"/>
    <mergeCell ref="Q69:Q71"/>
    <mergeCell ref="R69:R71"/>
    <mergeCell ref="B69:B71"/>
    <mergeCell ref="C69:C71"/>
    <mergeCell ref="D69:D71"/>
    <mergeCell ref="E69:E71"/>
    <mergeCell ref="F69:F71"/>
    <mergeCell ref="G69:G71"/>
    <mergeCell ref="H69:H71"/>
    <mergeCell ref="F54:O54"/>
    <mergeCell ref="P54:R54"/>
    <mergeCell ref="E47:E49"/>
    <mergeCell ref="C54:E54"/>
    <mergeCell ref="B55:B56"/>
    <mergeCell ref="C55:C56"/>
    <mergeCell ref="D55:D56"/>
    <mergeCell ref="E55:E56"/>
    <mergeCell ref="F55:F56"/>
    <mergeCell ref="I63:I65"/>
    <mergeCell ref="N63:N65"/>
    <mergeCell ref="O63:O65"/>
    <mergeCell ref="P63:P65"/>
    <mergeCell ref="Q63:Q65"/>
    <mergeCell ref="R63:R65"/>
    <mergeCell ref="B63:B65"/>
    <mergeCell ref="C63:C65"/>
    <mergeCell ref="D63:D65"/>
    <mergeCell ref="E63:E65"/>
    <mergeCell ref="F63:F65"/>
    <mergeCell ref="G63:G65"/>
    <mergeCell ref="H63:H65"/>
    <mergeCell ref="H55:H56"/>
    <mergeCell ref="I55:I56"/>
    <mergeCell ref="J55:M55"/>
    <mergeCell ref="N55:N56"/>
    <mergeCell ref="O55:O56"/>
    <mergeCell ref="R55:R56"/>
    <mergeCell ref="J56:M56"/>
    <mergeCell ref="H57:H59"/>
    <mergeCell ref="I57:I59"/>
    <mergeCell ref="N57:N59"/>
    <mergeCell ref="B1:S1"/>
    <mergeCell ref="B3:S3"/>
    <mergeCell ref="F4:N4"/>
    <mergeCell ref="F5:G5"/>
    <mergeCell ref="L5:M6"/>
    <mergeCell ref="N5:O5"/>
    <mergeCell ref="N6:O6"/>
    <mergeCell ref="R11:R12"/>
    <mergeCell ref="S11:S12"/>
    <mergeCell ref="T11:T12"/>
    <mergeCell ref="W11:Y11"/>
    <mergeCell ref="F6:G6"/>
    <mergeCell ref="C10:E10"/>
    <mergeCell ref="F10:O10"/>
    <mergeCell ref="P10:R10"/>
    <mergeCell ref="B11:B12"/>
    <mergeCell ref="C11:C12"/>
    <mergeCell ref="D11:D12"/>
    <mergeCell ref="O11:O12"/>
    <mergeCell ref="G11:G12"/>
    <mergeCell ref="H11:H12"/>
    <mergeCell ref="E11:E12"/>
    <mergeCell ref="F11:F12"/>
    <mergeCell ref="S25:S27"/>
    <mergeCell ref="S33:S34"/>
    <mergeCell ref="I35:I37"/>
    <mergeCell ref="N35:N37"/>
    <mergeCell ref="O35:O37"/>
    <mergeCell ref="P35:P37"/>
    <mergeCell ref="Q35:Q37"/>
    <mergeCell ref="O41:O43"/>
    <mergeCell ref="O44:O46"/>
    <mergeCell ref="P44:P46"/>
    <mergeCell ref="Q44:Q46"/>
    <mergeCell ref="R44:R46"/>
    <mergeCell ref="R47:R49"/>
    <mergeCell ref="R35:R37"/>
    <mergeCell ref="S35:S37"/>
    <mergeCell ref="D38:D40"/>
    <mergeCell ref="E38:E40"/>
    <mergeCell ref="F38:F40"/>
    <mergeCell ref="G38:G40"/>
    <mergeCell ref="H38:H40"/>
    <mergeCell ref="O33:O34"/>
    <mergeCell ref="R38:R40"/>
    <mergeCell ref="S41:S43"/>
    <mergeCell ref="S44:S46"/>
    <mergeCell ref="S47:S49"/>
    <mergeCell ref="I47:I49"/>
    <mergeCell ref="N47:N49"/>
    <mergeCell ref="O47:O49"/>
    <mergeCell ref="P47:P49"/>
    <mergeCell ref="Q47:Q49"/>
    <mergeCell ref="I38:I40"/>
    <mergeCell ref="N38:N40"/>
    <mergeCell ref="P50:Q50"/>
    <mergeCell ref="T50:T51"/>
    <mergeCell ref="P51:Q51"/>
    <mergeCell ref="I44:I46"/>
    <mergeCell ref="N44:N46"/>
    <mergeCell ref="B44:B46"/>
    <mergeCell ref="C44:C46"/>
    <mergeCell ref="D44:D46"/>
    <mergeCell ref="E44:E46"/>
    <mergeCell ref="F44:F46"/>
    <mergeCell ref="G44:G46"/>
    <mergeCell ref="H44:H46"/>
    <mergeCell ref="C47:C49"/>
    <mergeCell ref="D47:D49"/>
    <mergeCell ref="F47:F49"/>
    <mergeCell ref="G47:G49"/>
    <mergeCell ref="H47:H49"/>
    <mergeCell ref="B50:O51"/>
    <mergeCell ref="O38:O40"/>
    <mergeCell ref="P38:P40"/>
    <mergeCell ref="Q38:Q40"/>
    <mergeCell ref="P41:P43"/>
    <mergeCell ref="Q41:Q43"/>
    <mergeCell ref="B38:B40"/>
    <mergeCell ref="C38:C40"/>
    <mergeCell ref="B47:B49"/>
    <mergeCell ref="P28:Q28"/>
    <mergeCell ref="P29:Q29"/>
    <mergeCell ref="C32:E32"/>
    <mergeCell ref="F32:O32"/>
    <mergeCell ref="P32:R32"/>
    <mergeCell ref="B33:B34"/>
    <mergeCell ref="R33:R34"/>
    <mergeCell ref="F35:F37"/>
    <mergeCell ref="E33:E34"/>
    <mergeCell ref="F33:F34"/>
    <mergeCell ref="G33:G34"/>
    <mergeCell ref="H33:H34"/>
    <mergeCell ref="I33:I34"/>
    <mergeCell ref="J33:M33"/>
    <mergeCell ref="J34:M34"/>
    <mergeCell ref="N33:N34"/>
    <mergeCell ref="R41:R43"/>
    <mergeCell ref="B28:O29"/>
    <mergeCell ref="T33:T34"/>
    <mergeCell ref="S38:S40"/>
    <mergeCell ref="S13:S15"/>
    <mergeCell ref="T13:T27"/>
    <mergeCell ref="AI13:AI41"/>
    <mergeCell ref="S16:S18"/>
    <mergeCell ref="S19:S21"/>
    <mergeCell ref="S22:S24"/>
    <mergeCell ref="T28:T29"/>
    <mergeCell ref="I41:I43"/>
    <mergeCell ref="N41:N43"/>
    <mergeCell ref="B41:B43"/>
    <mergeCell ref="C41:C43"/>
    <mergeCell ref="D41:D43"/>
    <mergeCell ref="E41:E43"/>
    <mergeCell ref="F41:F43"/>
    <mergeCell ref="G41:G43"/>
    <mergeCell ref="H41:H43"/>
    <mergeCell ref="G13:G15"/>
    <mergeCell ref="H13:H15"/>
    <mergeCell ref="I13:I15"/>
    <mergeCell ref="O16:O18"/>
    <mergeCell ref="P16:P18"/>
    <mergeCell ref="G35:G37"/>
    <mergeCell ref="T35:T49"/>
    <mergeCell ref="H35:H37"/>
    <mergeCell ref="C33:C34"/>
    <mergeCell ref="D33:D34"/>
    <mergeCell ref="B35:B37"/>
    <mergeCell ref="C35:C37"/>
    <mergeCell ref="D35:D37"/>
    <mergeCell ref="E35:E37"/>
    <mergeCell ref="E19:E21"/>
    <mergeCell ref="F19:F21"/>
    <mergeCell ref="G19:G21"/>
    <mergeCell ref="H19:H21"/>
    <mergeCell ref="B13:B15"/>
    <mergeCell ref="C13:C15"/>
    <mergeCell ref="D13:D15"/>
    <mergeCell ref="E13:E15"/>
    <mergeCell ref="R22:R24"/>
    <mergeCell ref="B22:B24"/>
    <mergeCell ref="C22:C24"/>
    <mergeCell ref="D22:D24"/>
    <mergeCell ref="E22:E24"/>
    <mergeCell ref="F22:F24"/>
    <mergeCell ref="G22:G24"/>
    <mergeCell ref="H22:H24"/>
    <mergeCell ref="I25:I27"/>
    <mergeCell ref="N25:N27"/>
    <mergeCell ref="O25:O27"/>
    <mergeCell ref="P25:P27"/>
    <mergeCell ref="Q25:Q27"/>
    <mergeCell ref="R25:R27"/>
    <mergeCell ref="B25:B27"/>
    <mergeCell ref="C25:C27"/>
    <mergeCell ref="D25:D27"/>
    <mergeCell ref="E25:E27"/>
    <mergeCell ref="F25:F27"/>
    <mergeCell ref="G25:G27"/>
    <mergeCell ref="H25:H27"/>
    <mergeCell ref="Q22:Q24"/>
    <mergeCell ref="I22:I24"/>
    <mergeCell ref="N22:N24"/>
    <mergeCell ref="F13:F15"/>
    <mergeCell ref="I11:I12"/>
    <mergeCell ref="J11:M11"/>
    <mergeCell ref="J12:M12"/>
    <mergeCell ref="N11:N12"/>
    <mergeCell ref="N13:N15"/>
    <mergeCell ref="O22:O24"/>
    <mergeCell ref="P22:P24"/>
    <mergeCell ref="O13:O15"/>
    <mergeCell ref="P13:P15"/>
    <mergeCell ref="Q13:Q15"/>
    <mergeCell ref="R13:R15"/>
    <mergeCell ref="I16:I18"/>
    <mergeCell ref="N16:N18"/>
    <mergeCell ref="B16:B18"/>
    <mergeCell ref="C16:C18"/>
    <mergeCell ref="D16:D18"/>
    <mergeCell ref="E16:E18"/>
    <mergeCell ref="F16:F18"/>
    <mergeCell ref="G16:G18"/>
    <mergeCell ref="H16:H18"/>
    <mergeCell ref="Q16:Q18"/>
    <mergeCell ref="R16:R18"/>
    <mergeCell ref="I19:I21"/>
    <mergeCell ref="N19:N21"/>
    <mergeCell ref="B19:B21"/>
    <mergeCell ref="C19:C21"/>
    <mergeCell ref="O19:O21"/>
    <mergeCell ref="P19:P21"/>
    <mergeCell ref="Q19:Q21"/>
    <mergeCell ref="R19:R21"/>
    <mergeCell ref="D19:D21"/>
  </mergeCells>
  <conditionalFormatting sqref="K13">
    <cfRule type="expression" dxfId="8913" priority="1269">
      <formula>J13="NO CUMPLE"</formula>
    </cfRule>
  </conditionalFormatting>
  <conditionalFormatting sqref="K13">
    <cfRule type="expression" dxfId="8912" priority="1270">
      <formula>J13="CUMPLE"</formula>
    </cfRule>
  </conditionalFormatting>
  <conditionalFormatting sqref="M13">
    <cfRule type="expression" dxfId="8911" priority="1271">
      <formula>L13="NO CUMPLE"</formula>
    </cfRule>
  </conditionalFormatting>
  <conditionalFormatting sqref="M13">
    <cfRule type="expression" dxfId="8910" priority="1272">
      <formula>L13="CUMPLE"</formula>
    </cfRule>
  </conditionalFormatting>
  <conditionalFormatting sqref="N13">
    <cfRule type="expression" dxfId="8909" priority="1273">
      <formula>N13=" "</formula>
    </cfRule>
  </conditionalFormatting>
  <conditionalFormatting sqref="N13">
    <cfRule type="expression" dxfId="8908" priority="1274">
      <formula>N13="NO PRESENTÓ CERTIFICADO"</formula>
    </cfRule>
  </conditionalFormatting>
  <conditionalFormatting sqref="N13">
    <cfRule type="expression" dxfId="8907" priority="1275">
      <formula>N13="PRESENTÓ CERTIFICADO"</formula>
    </cfRule>
  </conditionalFormatting>
  <conditionalFormatting sqref="J13">
    <cfRule type="cellIs" dxfId="8906" priority="1276" operator="equal">
      <formula>"NO CUMPLE"</formula>
    </cfRule>
  </conditionalFormatting>
  <conditionalFormatting sqref="J13">
    <cfRule type="cellIs" dxfId="8905" priority="1277" operator="equal">
      <formula>"CUMPLE"</formula>
    </cfRule>
  </conditionalFormatting>
  <conditionalFormatting sqref="L13:L15">
    <cfRule type="cellIs" dxfId="8904" priority="1278" operator="equal">
      <formula>"NO CUMPLE"</formula>
    </cfRule>
  </conditionalFormatting>
  <conditionalFormatting sqref="L13:L15">
    <cfRule type="cellIs" dxfId="8903" priority="1279" operator="equal">
      <formula>"CUMPLE"</formula>
    </cfRule>
  </conditionalFormatting>
  <conditionalFormatting sqref="S13">
    <cfRule type="cellIs" dxfId="8902" priority="1280" operator="greaterThan">
      <formula>0</formula>
    </cfRule>
  </conditionalFormatting>
  <conditionalFormatting sqref="S13">
    <cfRule type="cellIs" dxfId="8901" priority="1281" operator="equal">
      <formula>0</formula>
    </cfRule>
  </conditionalFormatting>
  <conditionalFormatting sqref="P13">
    <cfRule type="expression" dxfId="8900" priority="1282">
      <formula>Q13="NO SUBSANABLE"</formula>
    </cfRule>
  </conditionalFormatting>
  <conditionalFormatting sqref="P13">
    <cfRule type="expression" dxfId="8899" priority="1283">
      <formula>Q13="REQUERIMIENTOS SUBSANADOS"</formula>
    </cfRule>
  </conditionalFormatting>
  <conditionalFormatting sqref="P13">
    <cfRule type="expression" dxfId="8898" priority="1284">
      <formula>Q13="PENDIENTES POR SUBSANAR"</formula>
    </cfRule>
  </conditionalFormatting>
  <conditionalFormatting sqref="P13">
    <cfRule type="expression" dxfId="8897" priority="1285">
      <formula>Q13="SIN OBSERVACIÓN"</formula>
    </cfRule>
  </conditionalFormatting>
  <conditionalFormatting sqref="P13">
    <cfRule type="containsBlanks" dxfId="8896" priority="1286">
      <formula>LEN(TRIM(P13))=0</formula>
    </cfRule>
  </conditionalFormatting>
  <conditionalFormatting sqref="O13">
    <cfRule type="cellIs" dxfId="8895" priority="1287" operator="equal">
      <formula>"PENDIENTE POR DESCRIPCIÓN"</formula>
    </cfRule>
  </conditionalFormatting>
  <conditionalFormatting sqref="O13">
    <cfRule type="cellIs" dxfId="8894" priority="1288" operator="equal">
      <formula>"DESCRIPCIÓN INSUFICIENTE"</formula>
    </cfRule>
  </conditionalFormatting>
  <conditionalFormatting sqref="O13">
    <cfRule type="cellIs" dxfId="8893" priority="1289" operator="equal">
      <formula>"NO ESTÁ ACORDE A ITEM 5.2.1 (T.R.)"</formula>
    </cfRule>
  </conditionalFormatting>
  <conditionalFormatting sqref="O13">
    <cfRule type="cellIs" dxfId="8892" priority="1290" operator="equal">
      <formula>"ACORDE A ITEM 5.2.1 (T.R.)"</formula>
    </cfRule>
  </conditionalFormatting>
  <conditionalFormatting sqref="Q13">
    <cfRule type="containsBlanks" dxfId="8891" priority="1291">
      <formula>LEN(TRIM(Q13))=0</formula>
    </cfRule>
  </conditionalFormatting>
  <conditionalFormatting sqref="Q13">
    <cfRule type="cellIs" dxfId="8890" priority="1292" operator="equal">
      <formula>"REQUERIMIENTOS SUBSANADOS"</formula>
    </cfRule>
  </conditionalFormatting>
  <conditionalFormatting sqref="Q13">
    <cfRule type="containsText" dxfId="8889" priority="1293" operator="containsText" text="NO SUBSANABLE">
      <formula>NOT(ISERROR(SEARCH(("NO SUBSANABLE"),(Q13))))</formula>
    </cfRule>
  </conditionalFormatting>
  <conditionalFormatting sqref="Q13">
    <cfRule type="containsText" dxfId="8888" priority="1294" operator="containsText" text="PENDIENTES POR SUBSANAR">
      <formula>NOT(ISERROR(SEARCH(("PENDIENTES POR SUBSANAR"),(Q13))))</formula>
    </cfRule>
  </conditionalFormatting>
  <conditionalFormatting sqref="Q13">
    <cfRule type="containsText" dxfId="8887" priority="1295" operator="containsText" text="SIN OBSERVACIÓN">
      <formula>NOT(ISERROR(SEARCH(("SIN OBSERVACIÓN"),(Q13))))</formula>
    </cfRule>
  </conditionalFormatting>
  <conditionalFormatting sqref="R13">
    <cfRule type="containsBlanks" dxfId="8886" priority="1296">
      <formula>LEN(TRIM(R13))=0</formula>
    </cfRule>
  </conditionalFormatting>
  <conditionalFormatting sqref="R13">
    <cfRule type="cellIs" dxfId="8885" priority="1297" operator="equal">
      <formula>"NO CUMPLEN CON LO SOLICITADO"</formula>
    </cfRule>
  </conditionalFormatting>
  <conditionalFormatting sqref="R13">
    <cfRule type="cellIs" dxfId="8884" priority="1298" operator="equal">
      <formula>"CUMPLEN CON LO SOLICITADO"</formula>
    </cfRule>
  </conditionalFormatting>
  <conditionalFormatting sqref="R13">
    <cfRule type="cellIs" dxfId="8883" priority="1299" operator="equal">
      <formula>"PENDIENTES"</formula>
    </cfRule>
  </conditionalFormatting>
  <conditionalFormatting sqref="R13">
    <cfRule type="cellIs" dxfId="8882" priority="1300" operator="equal">
      <formula>"NINGUNO"</formula>
    </cfRule>
  </conditionalFormatting>
  <conditionalFormatting sqref="T28">
    <cfRule type="cellIs" dxfId="8881" priority="1301" operator="equal">
      <formula>"NO CUMPLE"</formula>
    </cfRule>
  </conditionalFormatting>
  <conditionalFormatting sqref="T28">
    <cfRule type="cellIs" dxfId="8880" priority="1302" operator="equal">
      <formula>"CUMPLE"</formula>
    </cfRule>
  </conditionalFormatting>
  <conditionalFormatting sqref="B28">
    <cfRule type="cellIs" dxfId="8879" priority="1303" operator="equal">
      <formula>"NO CUMPLE CON LA EXPERIENCIA REQUERIDA"</formula>
    </cfRule>
  </conditionalFormatting>
  <conditionalFormatting sqref="B28">
    <cfRule type="cellIs" dxfId="8878" priority="1304" operator="equal">
      <formula>"CUMPLE CON LA EXPERIENCIA REQUERIDA"</formula>
    </cfRule>
  </conditionalFormatting>
  <conditionalFormatting sqref="H13">
    <cfRule type="notContainsBlanks" dxfId="8877" priority="1305">
      <formula>LEN(TRIM(H13))&gt;0</formula>
    </cfRule>
  </conditionalFormatting>
  <conditionalFormatting sqref="G13">
    <cfRule type="notContainsBlanks" dxfId="8876" priority="1306">
      <formula>LEN(TRIM(G13))&gt;0</formula>
    </cfRule>
  </conditionalFormatting>
  <conditionalFormatting sqref="F13">
    <cfRule type="notContainsBlanks" dxfId="8875" priority="1307">
      <formula>LEN(TRIM(F13))&gt;0</formula>
    </cfRule>
  </conditionalFormatting>
  <conditionalFormatting sqref="E13">
    <cfRule type="notContainsBlanks" dxfId="8874" priority="1308">
      <formula>LEN(TRIM(E13))&gt;0</formula>
    </cfRule>
  </conditionalFormatting>
  <conditionalFormatting sqref="D13">
    <cfRule type="notContainsBlanks" dxfId="8873" priority="1309">
      <formula>LEN(TRIM(D13))&gt;0</formula>
    </cfRule>
  </conditionalFormatting>
  <conditionalFormatting sqref="C13">
    <cfRule type="notContainsBlanks" dxfId="8872" priority="1310">
      <formula>LEN(TRIM(C13))&gt;0</formula>
    </cfRule>
  </conditionalFormatting>
  <conditionalFormatting sqref="I13">
    <cfRule type="notContainsBlanks" dxfId="8871" priority="1311">
      <formula>LEN(TRIM(I13))&gt;0</formula>
    </cfRule>
  </conditionalFormatting>
  <conditionalFormatting sqref="N16">
    <cfRule type="expression" dxfId="8870" priority="1312">
      <formula>N16=" "</formula>
    </cfRule>
  </conditionalFormatting>
  <conditionalFormatting sqref="N16">
    <cfRule type="expression" dxfId="8869" priority="1313">
      <formula>N16="NO PRESENTÓ CERTIFICADO"</formula>
    </cfRule>
  </conditionalFormatting>
  <conditionalFormatting sqref="N16">
    <cfRule type="expression" dxfId="8868" priority="1314">
      <formula>N16="PRESENTÓ CERTIFICADO"</formula>
    </cfRule>
  </conditionalFormatting>
  <conditionalFormatting sqref="P16 P19">
    <cfRule type="expression" dxfId="8867" priority="1315">
      <formula>Q16="NO SUBSANABLE"</formula>
    </cfRule>
  </conditionalFormatting>
  <conditionalFormatting sqref="P16 P19">
    <cfRule type="expression" dxfId="8866" priority="1316">
      <formula>Q16="REQUERIMIENTOS SUBSANADOS"</formula>
    </cfRule>
  </conditionalFormatting>
  <conditionalFormatting sqref="P16 P19">
    <cfRule type="expression" dxfId="8865" priority="1317">
      <formula>Q16="PENDIENTES POR SUBSANAR"</formula>
    </cfRule>
  </conditionalFormatting>
  <conditionalFormatting sqref="P16 P19">
    <cfRule type="expression" dxfId="8864" priority="1318">
      <formula>Q16="SIN OBSERVACIÓN"</formula>
    </cfRule>
  </conditionalFormatting>
  <conditionalFormatting sqref="P16 P19">
    <cfRule type="containsBlanks" dxfId="8863" priority="1319">
      <formula>LEN(TRIM(P16))=0</formula>
    </cfRule>
  </conditionalFormatting>
  <conditionalFormatting sqref="O16">
    <cfRule type="cellIs" dxfId="8862" priority="1320" operator="equal">
      <formula>"PENDIENTE POR DESCRIPCIÓN"</formula>
    </cfRule>
  </conditionalFormatting>
  <conditionalFormatting sqref="O16">
    <cfRule type="cellIs" dxfId="8861" priority="1321" operator="equal">
      <formula>"DESCRIPCIÓN INSUFICIENTE"</formula>
    </cfRule>
  </conditionalFormatting>
  <conditionalFormatting sqref="O16">
    <cfRule type="cellIs" dxfId="8860" priority="1322" operator="equal">
      <formula>"NO ESTÁ ACORDE A ITEM 5.2.1 (T.R.)"</formula>
    </cfRule>
  </conditionalFormatting>
  <conditionalFormatting sqref="O16">
    <cfRule type="cellIs" dxfId="8859" priority="1323" operator="equal">
      <formula>"ACORDE A ITEM 5.2.1 (T.R.)"</formula>
    </cfRule>
  </conditionalFormatting>
  <conditionalFormatting sqref="Q16">
    <cfRule type="containsBlanks" dxfId="8858" priority="1324">
      <formula>LEN(TRIM(Q16))=0</formula>
    </cfRule>
  </conditionalFormatting>
  <conditionalFormatting sqref="Q16">
    <cfRule type="cellIs" dxfId="8857" priority="1325" operator="equal">
      <formula>"REQUERIMIENTOS SUBSANADOS"</formula>
    </cfRule>
  </conditionalFormatting>
  <conditionalFormatting sqref="Q16">
    <cfRule type="containsText" dxfId="8856" priority="1326" operator="containsText" text="NO SUBSANABLE">
      <formula>NOT(ISERROR(SEARCH(("NO SUBSANABLE"),(Q16))))</formula>
    </cfRule>
  </conditionalFormatting>
  <conditionalFormatting sqref="Q16">
    <cfRule type="containsText" dxfId="8855" priority="1327" operator="containsText" text="PENDIENTES POR SUBSANAR">
      <formula>NOT(ISERROR(SEARCH(("PENDIENTES POR SUBSANAR"),(Q16))))</formula>
    </cfRule>
  </conditionalFormatting>
  <conditionalFormatting sqref="Q16">
    <cfRule type="containsText" dxfId="8854" priority="1328" operator="containsText" text="SIN OBSERVACIÓN">
      <formula>NOT(ISERROR(SEARCH(("SIN OBSERVACIÓN"),(Q16))))</formula>
    </cfRule>
  </conditionalFormatting>
  <conditionalFormatting sqref="R16">
    <cfRule type="containsBlanks" dxfId="8853" priority="1329">
      <formula>LEN(TRIM(R16))=0</formula>
    </cfRule>
  </conditionalFormatting>
  <conditionalFormatting sqref="R16">
    <cfRule type="cellIs" dxfId="8852" priority="1330" operator="equal">
      <formula>"NO CUMPLEN CON LO SOLICITADO"</formula>
    </cfRule>
  </conditionalFormatting>
  <conditionalFormatting sqref="R16">
    <cfRule type="cellIs" dxfId="8851" priority="1331" operator="equal">
      <formula>"CUMPLEN CON LO SOLICITADO"</formula>
    </cfRule>
  </conditionalFormatting>
  <conditionalFormatting sqref="R16">
    <cfRule type="cellIs" dxfId="8850" priority="1332" operator="equal">
      <formula>"PENDIENTES"</formula>
    </cfRule>
  </conditionalFormatting>
  <conditionalFormatting sqref="R16">
    <cfRule type="cellIs" dxfId="8849" priority="1333" operator="equal">
      <formula>"NINGUNO"</formula>
    </cfRule>
  </conditionalFormatting>
  <conditionalFormatting sqref="H16">
    <cfRule type="notContainsBlanks" dxfId="8848" priority="1334">
      <formula>LEN(TRIM(H16))&gt;0</formula>
    </cfRule>
  </conditionalFormatting>
  <conditionalFormatting sqref="G16 G19">
    <cfRule type="notContainsBlanks" dxfId="8847" priority="1335">
      <formula>LEN(TRIM(G16))&gt;0</formula>
    </cfRule>
  </conditionalFormatting>
  <conditionalFormatting sqref="F16 F19">
    <cfRule type="notContainsBlanks" dxfId="8846" priority="1336">
      <formula>LEN(TRIM(F16))&gt;0</formula>
    </cfRule>
  </conditionalFormatting>
  <conditionalFormatting sqref="E16 E19">
    <cfRule type="notContainsBlanks" dxfId="8845" priority="1337">
      <formula>LEN(TRIM(E16))&gt;0</formula>
    </cfRule>
  </conditionalFormatting>
  <conditionalFormatting sqref="D16 D19">
    <cfRule type="notContainsBlanks" dxfId="8844" priority="1338">
      <formula>LEN(TRIM(D16))&gt;0</formula>
    </cfRule>
  </conditionalFormatting>
  <conditionalFormatting sqref="C16 C19">
    <cfRule type="notContainsBlanks" dxfId="8843" priority="1339">
      <formula>LEN(TRIM(C16))&gt;0</formula>
    </cfRule>
  </conditionalFormatting>
  <conditionalFormatting sqref="I16 I19">
    <cfRule type="notContainsBlanks" dxfId="8842" priority="1340">
      <formula>LEN(TRIM(I16))&gt;0</formula>
    </cfRule>
  </conditionalFormatting>
  <conditionalFormatting sqref="N22">
    <cfRule type="expression" dxfId="8841" priority="1341">
      <formula>N22=" "</formula>
    </cfRule>
  </conditionalFormatting>
  <conditionalFormatting sqref="N22">
    <cfRule type="expression" dxfId="8840" priority="1342">
      <formula>N22="NO PRESENTÓ CERTIFICADO"</formula>
    </cfRule>
  </conditionalFormatting>
  <conditionalFormatting sqref="N22">
    <cfRule type="expression" dxfId="8839" priority="1343">
      <formula>N22="PRESENTÓ CERTIFICADO"</formula>
    </cfRule>
  </conditionalFormatting>
  <conditionalFormatting sqref="P22">
    <cfRule type="expression" dxfId="8838" priority="1344">
      <formula>Q22="NO SUBSANABLE"</formula>
    </cfRule>
  </conditionalFormatting>
  <conditionalFormatting sqref="P22">
    <cfRule type="expression" dxfId="8837" priority="1345">
      <formula>Q22="REQUERIMIENTOS SUBSANADOS"</formula>
    </cfRule>
  </conditionalFormatting>
  <conditionalFormatting sqref="P22">
    <cfRule type="expression" dxfId="8836" priority="1346">
      <formula>Q22="PENDIENTES POR SUBSANAR"</formula>
    </cfRule>
  </conditionalFormatting>
  <conditionalFormatting sqref="P22">
    <cfRule type="expression" dxfId="8835" priority="1347">
      <formula>Q22="SIN OBSERVACIÓN"</formula>
    </cfRule>
  </conditionalFormatting>
  <conditionalFormatting sqref="P22">
    <cfRule type="containsBlanks" dxfId="8834" priority="1348">
      <formula>LEN(TRIM(P22))=0</formula>
    </cfRule>
  </conditionalFormatting>
  <conditionalFormatting sqref="O22">
    <cfRule type="cellIs" dxfId="8833" priority="1349" operator="equal">
      <formula>"PENDIENTE POR DESCRIPCIÓN"</formula>
    </cfRule>
  </conditionalFormatting>
  <conditionalFormatting sqref="O22">
    <cfRule type="cellIs" dxfId="8832" priority="1350" operator="equal">
      <formula>"DESCRIPCIÓN INSUFICIENTE"</formula>
    </cfRule>
  </conditionalFormatting>
  <conditionalFormatting sqref="O22">
    <cfRule type="cellIs" dxfId="8831" priority="1351" operator="equal">
      <formula>"NO ESTÁ ACORDE A ITEM 5.2.1 (T.R.)"</formula>
    </cfRule>
  </conditionalFormatting>
  <conditionalFormatting sqref="O22">
    <cfRule type="cellIs" dxfId="8830" priority="1352" operator="equal">
      <formula>"ACORDE A ITEM 5.2.1 (T.R.)"</formula>
    </cfRule>
  </conditionalFormatting>
  <conditionalFormatting sqref="Q22">
    <cfRule type="containsBlanks" dxfId="8829" priority="1353">
      <formula>LEN(TRIM(Q22))=0</formula>
    </cfRule>
  </conditionalFormatting>
  <conditionalFormatting sqref="Q22">
    <cfRule type="cellIs" dxfId="8828" priority="1354" operator="equal">
      <formula>"REQUERIMIENTOS SUBSANADOS"</formula>
    </cfRule>
  </conditionalFormatting>
  <conditionalFormatting sqref="Q22">
    <cfRule type="containsText" dxfId="8827" priority="1355" operator="containsText" text="NO SUBSANABLE">
      <formula>NOT(ISERROR(SEARCH(("NO SUBSANABLE"),(Q22))))</formula>
    </cfRule>
  </conditionalFormatting>
  <conditionalFormatting sqref="Q22">
    <cfRule type="containsText" dxfId="8826" priority="1356" operator="containsText" text="PENDIENTES POR SUBSANAR">
      <formula>NOT(ISERROR(SEARCH(("PENDIENTES POR SUBSANAR"),(Q22))))</formula>
    </cfRule>
  </conditionalFormatting>
  <conditionalFormatting sqref="Q22">
    <cfRule type="containsText" dxfId="8825" priority="1357" operator="containsText" text="SIN OBSERVACIÓN">
      <formula>NOT(ISERROR(SEARCH(("SIN OBSERVACIÓN"),(Q22))))</formula>
    </cfRule>
  </conditionalFormatting>
  <conditionalFormatting sqref="R22">
    <cfRule type="containsBlanks" dxfId="8824" priority="1358">
      <formula>LEN(TRIM(R22))=0</formula>
    </cfRule>
  </conditionalFormatting>
  <conditionalFormatting sqref="R22">
    <cfRule type="cellIs" dxfId="8823" priority="1359" operator="equal">
      <formula>"NO CUMPLEN CON LO SOLICITADO"</formula>
    </cfRule>
  </conditionalFormatting>
  <conditionalFormatting sqref="R22">
    <cfRule type="cellIs" dxfId="8822" priority="1360" operator="equal">
      <formula>"CUMPLEN CON LO SOLICITADO"</formula>
    </cfRule>
  </conditionalFormatting>
  <conditionalFormatting sqref="R22">
    <cfRule type="cellIs" dxfId="8821" priority="1361" operator="equal">
      <formula>"PENDIENTES"</formula>
    </cfRule>
  </conditionalFormatting>
  <conditionalFormatting sqref="R22">
    <cfRule type="cellIs" dxfId="8820" priority="1362" operator="equal">
      <formula>"NINGUNO"</formula>
    </cfRule>
  </conditionalFormatting>
  <conditionalFormatting sqref="H22">
    <cfRule type="notContainsBlanks" dxfId="8819" priority="1363">
      <formula>LEN(TRIM(H22))&gt;0</formula>
    </cfRule>
  </conditionalFormatting>
  <conditionalFormatting sqref="G22">
    <cfRule type="notContainsBlanks" dxfId="8818" priority="1364">
      <formula>LEN(TRIM(G22))&gt;0</formula>
    </cfRule>
  </conditionalFormatting>
  <conditionalFormatting sqref="F22">
    <cfRule type="notContainsBlanks" dxfId="8817" priority="1365">
      <formula>LEN(TRIM(F22))&gt;0</formula>
    </cfRule>
  </conditionalFormatting>
  <conditionalFormatting sqref="E22">
    <cfRule type="notContainsBlanks" dxfId="8816" priority="1366">
      <formula>LEN(TRIM(E22))&gt;0</formula>
    </cfRule>
  </conditionalFormatting>
  <conditionalFormatting sqref="D22">
    <cfRule type="notContainsBlanks" dxfId="8815" priority="1367">
      <formula>LEN(TRIM(D22))&gt;0</formula>
    </cfRule>
  </conditionalFormatting>
  <conditionalFormatting sqref="C22">
    <cfRule type="notContainsBlanks" dxfId="8814" priority="1368">
      <formula>LEN(TRIM(C22))&gt;0</formula>
    </cfRule>
  </conditionalFormatting>
  <conditionalFormatting sqref="I22">
    <cfRule type="notContainsBlanks" dxfId="8813" priority="1369">
      <formula>LEN(TRIM(I22))&gt;0</formula>
    </cfRule>
  </conditionalFormatting>
  <conditionalFormatting sqref="T13">
    <cfRule type="cellIs" dxfId="8812" priority="1370" operator="equal">
      <formula>"NO"</formula>
    </cfRule>
  </conditionalFormatting>
  <conditionalFormatting sqref="T13">
    <cfRule type="cellIs" dxfId="8811" priority="1371" operator="equal">
      <formula>"SI"</formula>
    </cfRule>
  </conditionalFormatting>
  <conditionalFormatting sqref="N25">
    <cfRule type="expression" dxfId="8810" priority="1372">
      <formula>N25=" "</formula>
    </cfRule>
  </conditionalFormatting>
  <conditionalFormatting sqref="N25">
    <cfRule type="expression" dxfId="8809" priority="1373">
      <formula>N25="NO PRESENTÓ CERTIFICADO"</formula>
    </cfRule>
  </conditionalFormatting>
  <conditionalFormatting sqref="N25">
    <cfRule type="expression" dxfId="8808" priority="1374">
      <formula>N25="PRESENTÓ CERTIFICADO"</formula>
    </cfRule>
  </conditionalFormatting>
  <conditionalFormatting sqref="P25">
    <cfRule type="expression" dxfId="8807" priority="1375">
      <formula>Q25="NO SUBSANABLE"</formula>
    </cfRule>
  </conditionalFormatting>
  <conditionalFormatting sqref="P25">
    <cfRule type="expression" dxfId="8806" priority="1376">
      <formula>Q25="REQUERIMIENTOS SUBSANADOS"</formula>
    </cfRule>
  </conditionalFormatting>
  <conditionalFormatting sqref="P25">
    <cfRule type="expression" dxfId="8805" priority="1377">
      <formula>Q25="PENDIENTES POR SUBSANAR"</formula>
    </cfRule>
  </conditionalFormatting>
  <conditionalFormatting sqref="P25">
    <cfRule type="expression" dxfId="8804" priority="1378">
      <formula>Q25="SIN OBSERVACIÓN"</formula>
    </cfRule>
  </conditionalFormatting>
  <conditionalFormatting sqref="P25">
    <cfRule type="containsBlanks" dxfId="8803" priority="1379">
      <formula>LEN(TRIM(P25))=0</formula>
    </cfRule>
  </conditionalFormatting>
  <conditionalFormatting sqref="O25">
    <cfRule type="cellIs" dxfId="8802" priority="1380" operator="equal">
      <formula>"PENDIENTE POR DESCRIPCIÓN"</formula>
    </cfRule>
  </conditionalFormatting>
  <conditionalFormatting sqref="O25">
    <cfRule type="cellIs" dxfId="8801" priority="1381" operator="equal">
      <formula>"DESCRIPCIÓN INSUFICIENTE"</formula>
    </cfRule>
  </conditionalFormatting>
  <conditionalFormatting sqref="O25">
    <cfRule type="cellIs" dxfId="8800" priority="1382" operator="equal">
      <formula>"NO ESTÁ ACORDE A ITEM 5.2.1 (T.R.)"</formula>
    </cfRule>
  </conditionalFormatting>
  <conditionalFormatting sqref="O25">
    <cfRule type="cellIs" dxfId="8799" priority="1383" operator="equal">
      <formula>"ACORDE A ITEM 5.2.1 (T.R.)"</formula>
    </cfRule>
  </conditionalFormatting>
  <conditionalFormatting sqref="Q25">
    <cfRule type="containsBlanks" dxfId="8798" priority="1384">
      <formula>LEN(TRIM(Q25))=0</formula>
    </cfRule>
  </conditionalFormatting>
  <conditionalFormatting sqref="Q25">
    <cfRule type="cellIs" dxfId="8797" priority="1385" operator="equal">
      <formula>"REQUERIMIENTOS SUBSANADOS"</formula>
    </cfRule>
  </conditionalFormatting>
  <conditionalFormatting sqref="Q25">
    <cfRule type="containsText" dxfId="8796" priority="1386" operator="containsText" text="NO SUBSANABLE">
      <formula>NOT(ISERROR(SEARCH(("NO SUBSANABLE"),(Q25))))</formula>
    </cfRule>
  </conditionalFormatting>
  <conditionalFormatting sqref="Q25">
    <cfRule type="containsText" dxfId="8795" priority="1387" operator="containsText" text="PENDIENTES POR SUBSANAR">
      <formula>NOT(ISERROR(SEARCH(("PENDIENTES POR SUBSANAR"),(Q25))))</formula>
    </cfRule>
  </conditionalFormatting>
  <conditionalFormatting sqref="Q25">
    <cfRule type="containsText" dxfId="8794" priority="1388" operator="containsText" text="SIN OBSERVACIÓN">
      <formula>NOT(ISERROR(SEARCH(("SIN OBSERVACIÓN"),(Q25))))</formula>
    </cfRule>
  </conditionalFormatting>
  <conditionalFormatting sqref="R25">
    <cfRule type="containsBlanks" dxfId="8793" priority="1389">
      <formula>LEN(TRIM(R25))=0</formula>
    </cfRule>
  </conditionalFormatting>
  <conditionalFormatting sqref="R25">
    <cfRule type="cellIs" dxfId="8792" priority="1390" operator="equal">
      <formula>"NO CUMPLEN CON LO SOLICITADO"</formula>
    </cfRule>
  </conditionalFormatting>
  <conditionalFormatting sqref="R25">
    <cfRule type="cellIs" dxfId="8791" priority="1391" operator="equal">
      <formula>"CUMPLEN CON LO SOLICITADO"</formula>
    </cfRule>
  </conditionalFormatting>
  <conditionalFormatting sqref="R25">
    <cfRule type="cellIs" dxfId="8790" priority="1392" operator="equal">
      <formula>"PENDIENTES"</formula>
    </cfRule>
  </conditionalFormatting>
  <conditionalFormatting sqref="R25">
    <cfRule type="cellIs" dxfId="8789" priority="1393" operator="equal">
      <formula>"NINGUNO"</formula>
    </cfRule>
  </conditionalFormatting>
  <conditionalFormatting sqref="H25">
    <cfRule type="notContainsBlanks" dxfId="8788" priority="1394">
      <formula>LEN(TRIM(H25))&gt;0</formula>
    </cfRule>
  </conditionalFormatting>
  <conditionalFormatting sqref="G25">
    <cfRule type="notContainsBlanks" dxfId="8787" priority="1395">
      <formula>LEN(TRIM(G25))&gt;0</formula>
    </cfRule>
  </conditionalFormatting>
  <conditionalFormatting sqref="F25">
    <cfRule type="notContainsBlanks" dxfId="8786" priority="1396">
      <formula>LEN(TRIM(F25))&gt;0</formula>
    </cfRule>
  </conditionalFormatting>
  <conditionalFormatting sqref="E25">
    <cfRule type="notContainsBlanks" dxfId="8785" priority="1397">
      <formula>LEN(TRIM(E25))&gt;0</formula>
    </cfRule>
  </conditionalFormatting>
  <conditionalFormatting sqref="D25">
    <cfRule type="notContainsBlanks" dxfId="8784" priority="1398">
      <formula>LEN(TRIM(D25))&gt;0</formula>
    </cfRule>
  </conditionalFormatting>
  <conditionalFormatting sqref="C25">
    <cfRule type="notContainsBlanks" dxfId="8783" priority="1399">
      <formula>LEN(TRIM(C25))&gt;0</formula>
    </cfRule>
  </conditionalFormatting>
  <conditionalFormatting sqref="I25">
    <cfRule type="notContainsBlanks" dxfId="8782" priority="1400">
      <formula>LEN(TRIM(I25))&gt;0</formula>
    </cfRule>
  </conditionalFormatting>
  <conditionalFormatting sqref="K14:K15">
    <cfRule type="expression" dxfId="8781" priority="1401">
      <formula>J14="NO CUMPLE"</formula>
    </cfRule>
  </conditionalFormatting>
  <conditionalFormatting sqref="K14:K15">
    <cfRule type="expression" dxfId="8780" priority="1402">
      <formula>J14="CUMPLE"</formula>
    </cfRule>
  </conditionalFormatting>
  <conditionalFormatting sqref="J14:J15">
    <cfRule type="cellIs" dxfId="8779" priority="1403" operator="equal">
      <formula>"NO CUMPLE"</formula>
    </cfRule>
  </conditionalFormatting>
  <conditionalFormatting sqref="J14:J15">
    <cfRule type="cellIs" dxfId="8778" priority="1404" operator="equal">
      <formula>"CUMPLE"</formula>
    </cfRule>
  </conditionalFormatting>
  <conditionalFormatting sqref="M14">
    <cfRule type="expression" dxfId="8777" priority="1405">
      <formula>L14="NO CUMPLE"</formula>
    </cfRule>
  </conditionalFormatting>
  <conditionalFormatting sqref="M14">
    <cfRule type="expression" dxfId="8776" priority="1406">
      <formula>L14="CUMPLE"</formula>
    </cfRule>
  </conditionalFormatting>
  <conditionalFormatting sqref="B50">
    <cfRule type="cellIs" dxfId="8775" priority="1407" operator="equal">
      <formula>"NO CUMPLE CON LA EXPERIENCIA REQUERIDA"</formula>
    </cfRule>
  </conditionalFormatting>
  <conditionalFormatting sqref="B50">
    <cfRule type="cellIs" dxfId="8774" priority="1408" operator="equal">
      <formula>"CUMPLE CON LA EXPERIENCIA REQUERIDA"</formula>
    </cfRule>
  </conditionalFormatting>
  <conditionalFormatting sqref="B72">
    <cfRule type="cellIs" dxfId="8773" priority="1409" operator="equal">
      <formula>"NO CUMPLE CON LA EXPERIENCIA REQUERIDA"</formula>
    </cfRule>
  </conditionalFormatting>
  <conditionalFormatting sqref="B72">
    <cfRule type="cellIs" dxfId="8772" priority="1410" operator="equal">
      <formula>"CUMPLE CON LA EXPERIENCIA REQUERIDA"</formula>
    </cfRule>
  </conditionalFormatting>
  <conditionalFormatting sqref="B94">
    <cfRule type="cellIs" dxfId="8771" priority="1411" operator="equal">
      <formula>"NO CUMPLE CON LA EXPERIENCIA REQUERIDA"</formula>
    </cfRule>
  </conditionalFormatting>
  <conditionalFormatting sqref="B94">
    <cfRule type="cellIs" dxfId="8770" priority="1412" operator="equal">
      <formula>"CUMPLE CON LA EXPERIENCIA REQUERIDA"</formula>
    </cfRule>
  </conditionalFormatting>
  <conditionalFormatting sqref="B116">
    <cfRule type="cellIs" dxfId="8769" priority="1413" operator="equal">
      <formula>"NO CUMPLE CON LA EXPERIENCIA REQUERIDA"</formula>
    </cfRule>
  </conditionalFormatting>
  <conditionalFormatting sqref="B116">
    <cfRule type="cellIs" dxfId="8768" priority="1414" operator="equal">
      <formula>"CUMPLE CON LA EXPERIENCIA REQUERIDA"</formula>
    </cfRule>
  </conditionalFormatting>
  <conditionalFormatting sqref="B138">
    <cfRule type="cellIs" dxfId="8767" priority="1415" operator="equal">
      <formula>"NO CUMPLE CON LA EXPERIENCIA REQUERIDA"</formula>
    </cfRule>
  </conditionalFormatting>
  <conditionalFormatting sqref="B138">
    <cfRule type="cellIs" dxfId="8766" priority="1416" operator="equal">
      <formula>"CUMPLE CON LA EXPERIENCIA REQUERIDA"</formula>
    </cfRule>
  </conditionalFormatting>
  <conditionalFormatting sqref="B160">
    <cfRule type="cellIs" dxfId="8765" priority="1439" operator="equal">
      <formula>"NO CUMPLE CON LA EXPERIENCIA REQUERIDA"</formula>
    </cfRule>
  </conditionalFormatting>
  <conditionalFormatting sqref="B160">
    <cfRule type="cellIs" dxfId="8764" priority="1440" operator="equal">
      <formula>"CUMPLE CON LA EXPERIENCIA REQUERIDA"</formula>
    </cfRule>
  </conditionalFormatting>
  <conditionalFormatting sqref="T145">
    <cfRule type="cellIs" dxfId="8763" priority="1502" operator="equal">
      <formula>"NO"</formula>
    </cfRule>
  </conditionalFormatting>
  <conditionalFormatting sqref="T145">
    <cfRule type="cellIs" dxfId="8762" priority="1503" operator="equal">
      <formula>"SI"</formula>
    </cfRule>
  </conditionalFormatting>
  <conditionalFormatting sqref="N157">
    <cfRule type="expression" dxfId="8761" priority="1504">
      <formula>N157=" "</formula>
    </cfRule>
  </conditionalFormatting>
  <conditionalFormatting sqref="N157">
    <cfRule type="expression" dxfId="8760" priority="1505">
      <formula>N157="NO PRESENTÓ CERTIFICADO"</formula>
    </cfRule>
  </conditionalFormatting>
  <conditionalFormatting sqref="N157">
    <cfRule type="expression" dxfId="8759" priority="1506">
      <formula>N157="PRESENTÓ CERTIFICADO"</formula>
    </cfRule>
  </conditionalFormatting>
  <conditionalFormatting sqref="P157">
    <cfRule type="expression" dxfId="8758" priority="1507">
      <formula>Q157="NO SUBSANABLE"</formula>
    </cfRule>
  </conditionalFormatting>
  <conditionalFormatting sqref="P157">
    <cfRule type="expression" dxfId="8757" priority="1508">
      <formula>Q157="REQUERIMIENTOS SUBSANADOS"</formula>
    </cfRule>
  </conditionalFormatting>
  <conditionalFormatting sqref="P157">
    <cfRule type="expression" dxfId="8756" priority="1509">
      <formula>Q157="PENDIENTES POR SUBSANAR"</formula>
    </cfRule>
  </conditionalFormatting>
  <conditionalFormatting sqref="P157">
    <cfRule type="expression" dxfId="8755" priority="1510">
      <formula>Q157="SIN OBSERVACIÓN"</formula>
    </cfRule>
  </conditionalFormatting>
  <conditionalFormatting sqref="P157">
    <cfRule type="containsBlanks" dxfId="8754" priority="1511">
      <formula>LEN(TRIM(P157))=0</formula>
    </cfRule>
  </conditionalFormatting>
  <conditionalFormatting sqref="O157">
    <cfRule type="cellIs" dxfId="8753" priority="1512" operator="equal">
      <formula>"PENDIENTE POR DESCRIPCIÓN"</formula>
    </cfRule>
  </conditionalFormatting>
  <conditionalFormatting sqref="O157">
    <cfRule type="cellIs" dxfId="8752" priority="1513" operator="equal">
      <formula>"DESCRIPCIÓN INSUFICIENTE"</formula>
    </cfRule>
  </conditionalFormatting>
  <conditionalFormatting sqref="O157">
    <cfRule type="cellIs" dxfId="8751" priority="1514" operator="equal">
      <formula>"NO ESTÁ ACORDE A ITEM 5.2.1 (T.R.)"</formula>
    </cfRule>
  </conditionalFormatting>
  <conditionalFormatting sqref="O157">
    <cfRule type="cellIs" dxfId="8750" priority="1515" operator="equal">
      <formula>"ACORDE A ITEM 5.2.1 (T.R.)"</formula>
    </cfRule>
  </conditionalFormatting>
  <conditionalFormatting sqref="Q157">
    <cfRule type="containsBlanks" dxfId="8749" priority="1516">
      <formula>LEN(TRIM(Q157))=0</formula>
    </cfRule>
  </conditionalFormatting>
  <conditionalFormatting sqref="Q157">
    <cfRule type="cellIs" dxfId="8748" priority="1517" operator="equal">
      <formula>"REQUERIMIENTOS SUBSANADOS"</formula>
    </cfRule>
  </conditionalFormatting>
  <conditionalFormatting sqref="Q157">
    <cfRule type="containsText" dxfId="8747" priority="1518" operator="containsText" text="NO SUBSANABLE">
      <formula>NOT(ISERROR(SEARCH(("NO SUBSANABLE"),(Q157))))</formula>
    </cfRule>
  </conditionalFormatting>
  <conditionalFormatting sqref="Q157">
    <cfRule type="containsText" dxfId="8746" priority="1519" operator="containsText" text="PENDIENTES POR SUBSANAR">
      <formula>NOT(ISERROR(SEARCH(("PENDIENTES POR SUBSANAR"),(Q157))))</formula>
    </cfRule>
  </conditionalFormatting>
  <conditionalFormatting sqref="Q157">
    <cfRule type="containsText" dxfId="8745" priority="1520" operator="containsText" text="SIN OBSERVACIÓN">
      <formula>NOT(ISERROR(SEARCH(("SIN OBSERVACIÓN"),(Q157))))</formula>
    </cfRule>
  </conditionalFormatting>
  <conditionalFormatting sqref="R157">
    <cfRule type="containsBlanks" dxfId="8744" priority="1521">
      <formula>LEN(TRIM(R157))=0</formula>
    </cfRule>
  </conditionalFormatting>
  <conditionalFormatting sqref="R157">
    <cfRule type="cellIs" dxfId="8743" priority="1522" operator="equal">
      <formula>"NO CUMPLEN CON LO SOLICITADO"</formula>
    </cfRule>
  </conditionalFormatting>
  <conditionalFormatting sqref="R157">
    <cfRule type="cellIs" dxfId="8742" priority="1523" operator="equal">
      <formula>"CUMPLEN CON LO SOLICITADO"</formula>
    </cfRule>
  </conditionalFormatting>
  <conditionalFormatting sqref="R157">
    <cfRule type="cellIs" dxfId="8741" priority="1524" operator="equal">
      <formula>"PENDIENTES"</formula>
    </cfRule>
  </conditionalFormatting>
  <conditionalFormatting sqref="R157">
    <cfRule type="cellIs" dxfId="8740" priority="1525" operator="equal">
      <formula>"NINGUNO"</formula>
    </cfRule>
  </conditionalFormatting>
  <conditionalFormatting sqref="H157">
    <cfRule type="notContainsBlanks" dxfId="8739" priority="1526">
      <formula>LEN(TRIM(H157))&gt;0</formula>
    </cfRule>
  </conditionalFormatting>
  <conditionalFormatting sqref="G157">
    <cfRule type="notContainsBlanks" dxfId="8738" priority="1527">
      <formula>LEN(TRIM(G157))&gt;0</formula>
    </cfRule>
  </conditionalFormatting>
  <conditionalFormatting sqref="F157">
    <cfRule type="notContainsBlanks" dxfId="8737" priority="1528">
      <formula>LEN(TRIM(F157))&gt;0</formula>
    </cfRule>
  </conditionalFormatting>
  <conditionalFormatting sqref="E157">
    <cfRule type="notContainsBlanks" dxfId="8736" priority="1529">
      <formula>LEN(TRIM(E157))&gt;0</formula>
    </cfRule>
  </conditionalFormatting>
  <conditionalFormatting sqref="D157">
    <cfRule type="notContainsBlanks" dxfId="8735" priority="1530">
      <formula>LEN(TRIM(D157))&gt;0</formula>
    </cfRule>
  </conditionalFormatting>
  <conditionalFormatting sqref="C157">
    <cfRule type="notContainsBlanks" dxfId="8734" priority="1531">
      <formula>LEN(TRIM(C157))&gt;0</formula>
    </cfRule>
  </conditionalFormatting>
  <conditionalFormatting sqref="I157">
    <cfRule type="notContainsBlanks" dxfId="8733" priority="1532">
      <formula>LEN(TRIM(I157))&gt;0</formula>
    </cfRule>
  </conditionalFormatting>
  <conditionalFormatting sqref="B182">
    <cfRule type="cellIs" dxfId="8732" priority="1555" operator="equal">
      <formula>"NO CUMPLE CON LA EXPERIENCIA REQUERIDA"</formula>
    </cfRule>
  </conditionalFormatting>
  <conditionalFormatting sqref="B182">
    <cfRule type="cellIs" dxfId="8731" priority="1556" operator="equal">
      <formula>"CUMPLE CON LA EXPERIENCIA REQUERIDA"</formula>
    </cfRule>
  </conditionalFormatting>
  <conditionalFormatting sqref="T167">
    <cfRule type="cellIs" dxfId="8730" priority="1618" operator="equal">
      <formula>"NO"</formula>
    </cfRule>
  </conditionalFormatting>
  <conditionalFormatting sqref="T167">
    <cfRule type="cellIs" dxfId="8729" priority="1619" operator="equal">
      <formula>"SI"</formula>
    </cfRule>
  </conditionalFormatting>
  <conditionalFormatting sqref="B204">
    <cfRule type="cellIs" dxfId="8728" priority="1669" operator="equal">
      <formula>"NO CUMPLE CON LA EXPERIENCIA REQUERIDA"</formula>
    </cfRule>
  </conditionalFormatting>
  <conditionalFormatting sqref="B204">
    <cfRule type="cellIs" dxfId="8727" priority="1670" operator="equal">
      <formula>"CUMPLE CON LA EXPERIENCIA REQUERIDA"</formula>
    </cfRule>
  </conditionalFormatting>
  <conditionalFormatting sqref="H189">
    <cfRule type="notContainsBlanks" dxfId="8726" priority="1671">
      <formula>LEN(TRIM(H189))&gt;0</formula>
    </cfRule>
  </conditionalFormatting>
  <conditionalFormatting sqref="G189">
    <cfRule type="notContainsBlanks" dxfId="8725" priority="1672">
      <formula>LEN(TRIM(G189))&gt;0</formula>
    </cfRule>
  </conditionalFormatting>
  <conditionalFormatting sqref="F189">
    <cfRule type="notContainsBlanks" dxfId="8724" priority="1673">
      <formula>LEN(TRIM(F189))&gt;0</formula>
    </cfRule>
  </conditionalFormatting>
  <conditionalFormatting sqref="E189">
    <cfRule type="notContainsBlanks" dxfId="8723" priority="1674">
      <formula>LEN(TRIM(E189))&gt;0</formula>
    </cfRule>
  </conditionalFormatting>
  <conditionalFormatting sqref="D189">
    <cfRule type="notContainsBlanks" dxfId="8722" priority="1675">
      <formula>LEN(TRIM(D189))&gt;0</formula>
    </cfRule>
  </conditionalFormatting>
  <conditionalFormatting sqref="C189">
    <cfRule type="notContainsBlanks" dxfId="8721" priority="1676">
      <formula>LEN(TRIM(C189))&gt;0</formula>
    </cfRule>
  </conditionalFormatting>
  <conditionalFormatting sqref="H192 H195">
    <cfRule type="notContainsBlanks" dxfId="8720" priority="1700">
      <formula>LEN(TRIM(H192))&gt;0</formula>
    </cfRule>
  </conditionalFormatting>
  <conditionalFormatting sqref="G192 G195">
    <cfRule type="notContainsBlanks" dxfId="8719" priority="1701">
      <formula>LEN(TRIM(G192))&gt;0</formula>
    </cfRule>
  </conditionalFormatting>
  <conditionalFormatting sqref="F192 F195">
    <cfRule type="notContainsBlanks" dxfId="8718" priority="1702">
      <formula>LEN(TRIM(F192))&gt;0</formula>
    </cfRule>
  </conditionalFormatting>
  <conditionalFormatting sqref="E192 E195">
    <cfRule type="notContainsBlanks" dxfId="8717" priority="1703">
      <formula>LEN(TRIM(E192))&gt;0</formula>
    </cfRule>
  </conditionalFormatting>
  <conditionalFormatting sqref="D192 D195">
    <cfRule type="notContainsBlanks" dxfId="8716" priority="1704">
      <formula>LEN(TRIM(D192))&gt;0</formula>
    </cfRule>
  </conditionalFormatting>
  <conditionalFormatting sqref="C192 C195">
    <cfRule type="notContainsBlanks" dxfId="8715" priority="1705">
      <formula>LEN(TRIM(C192))&gt;0</formula>
    </cfRule>
  </conditionalFormatting>
  <conditionalFormatting sqref="H198">
    <cfRule type="notContainsBlanks" dxfId="8714" priority="1729">
      <formula>LEN(TRIM(H198))&gt;0</formula>
    </cfRule>
  </conditionalFormatting>
  <conditionalFormatting sqref="G198">
    <cfRule type="notContainsBlanks" dxfId="8713" priority="1730">
      <formula>LEN(TRIM(G198))&gt;0</formula>
    </cfRule>
  </conditionalFormatting>
  <conditionalFormatting sqref="E198">
    <cfRule type="notContainsBlanks" dxfId="8712" priority="1731">
      <formula>LEN(TRIM(E198))&gt;0</formula>
    </cfRule>
  </conditionalFormatting>
  <conditionalFormatting sqref="D198">
    <cfRule type="notContainsBlanks" dxfId="8711" priority="1732">
      <formula>LEN(TRIM(D198))&gt;0</formula>
    </cfRule>
  </conditionalFormatting>
  <conditionalFormatting sqref="C198">
    <cfRule type="notContainsBlanks" dxfId="8710" priority="1733">
      <formula>LEN(TRIM(C198))&gt;0</formula>
    </cfRule>
  </conditionalFormatting>
  <conditionalFormatting sqref="T189">
    <cfRule type="cellIs" dxfId="8709" priority="1735" operator="equal">
      <formula>"NO"</formula>
    </cfRule>
  </conditionalFormatting>
  <conditionalFormatting sqref="T189">
    <cfRule type="cellIs" dxfId="8708" priority="1736" operator="equal">
      <formula>"SI"</formula>
    </cfRule>
  </conditionalFormatting>
  <conditionalFormatting sqref="H201">
    <cfRule type="notContainsBlanks" dxfId="8707" priority="1759">
      <formula>LEN(TRIM(H201))&gt;0</formula>
    </cfRule>
  </conditionalFormatting>
  <conditionalFormatting sqref="G201">
    <cfRule type="notContainsBlanks" dxfId="8706" priority="1760">
      <formula>LEN(TRIM(G201))&gt;0</formula>
    </cfRule>
  </conditionalFormatting>
  <conditionalFormatting sqref="E201">
    <cfRule type="notContainsBlanks" dxfId="8705" priority="1761">
      <formula>LEN(TRIM(E201))&gt;0</formula>
    </cfRule>
  </conditionalFormatting>
  <conditionalFormatting sqref="D201">
    <cfRule type="notContainsBlanks" dxfId="8704" priority="1762">
      <formula>LEN(TRIM(D201))&gt;0</formula>
    </cfRule>
  </conditionalFormatting>
  <conditionalFormatting sqref="C201">
    <cfRule type="notContainsBlanks" dxfId="8703" priority="1763">
      <formula>LEN(TRIM(C201))&gt;0</formula>
    </cfRule>
  </conditionalFormatting>
  <conditionalFormatting sqref="B226">
    <cfRule type="cellIs" dxfId="8702" priority="1787" operator="equal">
      <formula>"NO CUMPLE CON LA EXPERIENCIA REQUERIDA"</formula>
    </cfRule>
  </conditionalFormatting>
  <conditionalFormatting sqref="B226">
    <cfRule type="cellIs" dxfId="8701" priority="1788" operator="equal">
      <formula>"CUMPLE CON LA EXPERIENCIA REQUERIDA"</formula>
    </cfRule>
  </conditionalFormatting>
  <conditionalFormatting sqref="H211">
    <cfRule type="notContainsBlanks" dxfId="8700" priority="1789">
      <formula>LEN(TRIM(H211))&gt;0</formula>
    </cfRule>
  </conditionalFormatting>
  <conditionalFormatting sqref="G211">
    <cfRule type="notContainsBlanks" dxfId="8699" priority="1790">
      <formula>LEN(TRIM(G211))&gt;0</formula>
    </cfRule>
  </conditionalFormatting>
  <conditionalFormatting sqref="F211">
    <cfRule type="notContainsBlanks" dxfId="8698" priority="1791">
      <formula>LEN(TRIM(F211))&gt;0</formula>
    </cfRule>
  </conditionalFormatting>
  <conditionalFormatting sqref="E211">
    <cfRule type="notContainsBlanks" dxfId="8697" priority="1792">
      <formula>LEN(TRIM(E211))&gt;0</formula>
    </cfRule>
  </conditionalFormatting>
  <conditionalFormatting sqref="D211">
    <cfRule type="notContainsBlanks" dxfId="8696" priority="1793">
      <formula>LEN(TRIM(D211))&gt;0</formula>
    </cfRule>
  </conditionalFormatting>
  <conditionalFormatting sqref="C211">
    <cfRule type="notContainsBlanks" dxfId="8695" priority="1794">
      <formula>LEN(TRIM(C211))&gt;0</formula>
    </cfRule>
  </conditionalFormatting>
  <conditionalFormatting sqref="I211">
    <cfRule type="notContainsBlanks" dxfId="8694" priority="1795">
      <formula>LEN(TRIM(I211))&gt;0</formula>
    </cfRule>
  </conditionalFormatting>
  <conditionalFormatting sqref="H214 H217">
    <cfRule type="notContainsBlanks" dxfId="8693" priority="1818">
      <formula>LEN(TRIM(H214))&gt;0</formula>
    </cfRule>
  </conditionalFormatting>
  <conditionalFormatting sqref="G214 G217">
    <cfRule type="notContainsBlanks" dxfId="8692" priority="1819">
      <formula>LEN(TRIM(G214))&gt;0</formula>
    </cfRule>
  </conditionalFormatting>
  <conditionalFormatting sqref="F214">
    <cfRule type="notContainsBlanks" dxfId="8691" priority="1820">
      <formula>LEN(TRIM(F214))&gt;0</formula>
    </cfRule>
  </conditionalFormatting>
  <conditionalFormatting sqref="E214 E217">
    <cfRule type="notContainsBlanks" dxfId="8690" priority="1821">
      <formula>LEN(TRIM(E214))&gt;0</formula>
    </cfRule>
  </conditionalFormatting>
  <conditionalFormatting sqref="D214 D217">
    <cfRule type="notContainsBlanks" dxfId="8689" priority="1822">
      <formula>LEN(TRIM(D214))&gt;0</formula>
    </cfRule>
  </conditionalFormatting>
  <conditionalFormatting sqref="C214 C217">
    <cfRule type="notContainsBlanks" dxfId="8688" priority="1823">
      <formula>LEN(TRIM(C214))&gt;0</formula>
    </cfRule>
  </conditionalFormatting>
  <conditionalFormatting sqref="I214 I217">
    <cfRule type="notContainsBlanks" dxfId="8687" priority="1824">
      <formula>LEN(TRIM(I214))&gt;0</formula>
    </cfRule>
  </conditionalFormatting>
  <conditionalFormatting sqref="N220">
    <cfRule type="expression" dxfId="8686" priority="1825">
      <formula>N220=" "</formula>
    </cfRule>
  </conditionalFormatting>
  <conditionalFormatting sqref="N220">
    <cfRule type="expression" dxfId="8685" priority="1826">
      <formula>N220="NO PRESENTÓ CERTIFICADO"</formula>
    </cfRule>
  </conditionalFormatting>
  <conditionalFormatting sqref="N220">
    <cfRule type="expression" dxfId="8684" priority="1827">
      <formula>N220="PRESENTÓ CERTIFICADO"</formula>
    </cfRule>
  </conditionalFormatting>
  <conditionalFormatting sqref="P220">
    <cfRule type="expression" dxfId="8683" priority="1828">
      <formula>Q220="NO SUBSANABLE"</formula>
    </cfRule>
  </conditionalFormatting>
  <conditionalFormatting sqref="P220">
    <cfRule type="expression" dxfId="8682" priority="1829">
      <formula>Q220="REQUERIMIENTOS SUBSANADOS"</formula>
    </cfRule>
  </conditionalFormatting>
  <conditionalFormatting sqref="P220">
    <cfRule type="expression" dxfId="8681" priority="1830">
      <formula>Q220="PENDIENTES POR SUBSANAR"</formula>
    </cfRule>
  </conditionalFormatting>
  <conditionalFormatting sqref="P220">
    <cfRule type="expression" dxfId="8680" priority="1831">
      <formula>Q220="SIN OBSERVACIÓN"</formula>
    </cfRule>
  </conditionalFormatting>
  <conditionalFormatting sqref="P220">
    <cfRule type="containsBlanks" dxfId="8679" priority="1832">
      <formula>LEN(TRIM(P220))=0</formula>
    </cfRule>
  </conditionalFormatting>
  <conditionalFormatting sqref="O220">
    <cfRule type="cellIs" dxfId="8678" priority="1833" operator="equal">
      <formula>"PENDIENTE POR DESCRIPCIÓN"</formula>
    </cfRule>
  </conditionalFormatting>
  <conditionalFormatting sqref="O220">
    <cfRule type="cellIs" dxfId="8677" priority="1834" operator="equal">
      <formula>"DESCRIPCIÓN INSUFICIENTE"</formula>
    </cfRule>
  </conditionalFormatting>
  <conditionalFormatting sqref="O220">
    <cfRule type="cellIs" dxfId="8676" priority="1835" operator="equal">
      <formula>"NO ESTÁ ACORDE A ITEM 5.2.1 (T.R.)"</formula>
    </cfRule>
  </conditionalFormatting>
  <conditionalFormatting sqref="O220">
    <cfRule type="cellIs" dxfId="8675" priority="1836" operator="equal">
      <formula>"ACORDE A ITEM 5.2.1 (T.R.)"</formula>
    </cfRule>
  </conditionalFormatting>
  <conditionalFormatting sqref="Q220">
    <cfRule type="containsBlanks" dxfId="8674" priority="1837">
      <formula>LEN(TRIM(Q220))=0</formula>
    </cfRule>
  </conditionalFormatting>
  <conditionalFormatting sqref="Q220">
    <cfRule type="cellIs" dxfId="8673" priority="1838" operator="equal">
      <formula>"REQUERIMIENTOS SUBSANADOS"</formula>
    </cfRule>
  </conditionalFormatting>
  <conditionalFormatting sqref="Q220">
    <cfRule type="containsText" dxfId="8672" priority="1839" operator="containsText" text="NO SUBSANABLE">
      <formula>NOT(ISERROR(SEARCH(("NO SUBSANABLE"),(Q220))))</formula>
    </cfRule>
  </conditionalFormatting>
  <conditionalFormatting sqref="Q220">
    <cfRule type="containsText" dxfId="8671" priority="1840" operator="containsText" text="PENDIENTES POR SUBSANAR">
      <formula>NOT(ISERROR(SEARCH(("PENDIENTES POR SUBSANAR"),(Q220))))</formula>
    </cfRule>
  </conditionalFormatting>
  <conditionalFormatting sqref="Q220">
    <cfRule type="containsText" dxfId="8670" priority="1841" operator="containsText" text="SIN OBSERVACIÓN">
      <formula>NOT(ISERROR(SEARCH(("SIN OBSERVACIÓN"),(Q220))))</formula>
    </cfRule>
  </conditionalFormatting>
  <conditionalFormatting sqref="R220">
    <cfRule type="containsBlanks" dxfId="8669" priority="1842">
      <formula>LEN(TRIM(R220))=0</formula>
    </cfRule>
  </conditionalFormatting>
  <conditionalFormatting sqref="R220">
    <cfRule type="cellIs" dxfId="8668" priority="1843" operator="equal">
      <formula>"NO CUMPLEN CON LO SOLICITADO"</formula>
    </cfRule>
  </conditionalFormatting>
  <conditionalFormatting sqref="R220">
    <cfRule type="cellIs" dxfId="8667" priority="1844" operator="equal">
      <formula>"CUMPLEN CON LO SOLICITADO"</formula>
    </cfRule>
  </conditionalFormatting>
  <conditionalFormatting sqref="R220">
    <cfRule type="cellIs" dxfId="8666" priority="1845" operator="equal">
      <formula>"PENDIENTES"</formula>
    </cfRule>
  </conditionalFormatting>
  <conditionalFormatting sqref="R220">
    <cfRule type="cellIs" dxfId="8665" priority="1846" operator="equal">
      <formula>"NINGUNO"</formula>
    </cfRule>
  </conditionalFormatting>
  <conditionalFormatting sqref="H220">
    <cfRule type="notContainsBlanks" dxfId="8664" priority="1847">
      <formula>LEN(TRIM(H220))&gt;0</formula>
    </cfRule>
  </conditionalFormatting>
  <conditionalFormatting sqref="G220">
    <cfRule type="notContainsBlanks" dxfId="8663" priority="1848">
      <formula>LEN(TRIM(G220))&gt;0</formula>
    </cfRule>
  </conditionalFormatting>
  <conditionalFormatting sqref="F220">
    <cfRule type="notContainsBlanks" dxfId="8662" priority="1849">
      <formula>LEN(TRIM(F220))&gt;0</formula>
    </cfRule>
  </conditionalFormatting>
  <conditionalFormatting sqref="E220">
    <cfRule type="notContainsBlanks" dxfId="8661" priority="1850">
      <formula>LEN(TRIM(E220))&gt;0</formula>
    </cfRule>
  </conditionalFormatting>
  <conditionalFormatting sqref="D220">
    <cfRule type="notContainsBlanks" dxfId="8660" priority="1851">
      <formula>LEN(TRIM(D220))&gt;0</formula>
    </cfRule>
  </conditionalFormatting>
  <conditionalFormatting sqref="C220">
    <cfRule type="notContainsBlanks" dxfId="8659" priority="1852">
      <formula>LEN(TRIM(C220))&gt;0</formula>
    </cfRule>
  </conditionalFormatting>
  <conditionalFormatting sqref="I220">
    <cfRule type="notContainsBlanks" dxfId="8658" priority="1853">
      <formula>LEN(TRIM(I220))&gt;0</formula>
    </cfRule>
  </conditionalFormatting>
  <conditionalFormatting sqref="T211">
    <cfRule type="cellIs" dxfId="8657" priority="1854" operator="equal">
      <formula>"NO"</formula>
    </cfRule>
  </conditionalFormatting>
  <conditionalFormatting sqref="T211">
    <cfRule type="cellIs" dxfId="8656" priority="1855" operator="equal">
      <formula>"SI"</formula>
    </cfRule>
  </conditionalFormatting>
  <conditionalFormatting sqref="N223">
    <cfRule type="expression" dxfId="8655" priority="1856">
      <formula>N223=" "</formula>
    </cfRule>
  </conditionalFormatting>
  <conditionalFormatting sqref="N223">
    <cfRule type="expression" dxfId="8654" priority="1857">
      <formula>N223="NO PRESENTÓ CERTIFICADO"</formula>
    </cfRule>
  </conditionalFormatting>
  <conditionalFormatting sqref="N223">
    <cfRule type="expression" dxfId="8653" priority="1858">
      <formula>N223="PRESENTÓ CERTIFICADO"</formula>
    </cfRule>
  </conditionalFormatting>
  <conditionalFormatting sqref="P223">
    <cfRule type="expression" dxfId="8652" priority="1859">
      <formula>Q223="NO SUBSANABLE"</formula>
    </cfRule>
  </conditionalFormatting>
  <conditionalFormatting sqref="P223">
    <cfRule type="expression" dxfId="8651" priority="1860">
      <formula>Q223="REQUERIMIENTOS SUBSANADOS"</formula>
    </cfRule>
  </conditionalFormatting>
  <conditionalFormatting sqref="P223">
    <cfRule type="expression" dxfId="8650" priority="1861">
      <formula>Q223="PENDIENTES POR SUBSANAR"</formula>
    </cfRule>
  </conditionalFormatting>
  <conditionalFormatting sqref="P223">
    <cfRule type="expression" dxfId="8649" priority="1862">
      <formula>Q223="SIN OBSERVACIÓN"</formula>
    </cfRule>
  </conditionalFormatting>
  <conditionalFormatting sqref="P223">
    <cfRule type="containsBlanks" dxfId="8648" priority="1863">
      <formula>LEN(TRIM(P223))=0</formula>
    </cfRule>
  </conditionalFormatting>
  <conditionalFormatting sqref="O223">
    <cfRule type="cellIs" dxfId="8647" priority="1864" operator="equal">
      <formula>"PENDIENTE POR DESCRIPCIÓN"</formula>
    </cfRule>
  </conditionalFormatting>
  <conditionalFormatting sqref="O223">
    <cfRule type="cellIs" dxfId="8646" priority="1865" operator="equal">
      <formula>"DESCRIPCIÓN INSUFICIENTE"</formula>
    </cfRule>
  </conditionalFormatting>
  <conditionalFormatting sqref="O223">
    <cfRule type="cellIs" dxfId="8645" priority="1866" operator="equal">
      <formula>"NO ESTÁ ACORDE A ITEM 5.2.1 (T.R.)"</formula>
    </cfRule>
  </conditionalFormatting>
  <conditionalFormatting sqref="O223">
    <cfRule type="cellIs" dxfId="8644" priority="1867" operator="equal">
      <formula>"ACORDE A ITEM 5.2.1 (T.R.)"</formula>
    </cfRule>
  </conditionalFormatting>
  <conditionalFormatting sqref="Q223">
    <cfRule type="containsBlanks" dxfId="8643" priority="1868">
      <formula>LEN(TRIM(Q223))=0</formula>
    </cfRule>
  </conditionalFormatting>
  <conditionalFormatting sqref="Q223">
    <cfRule type="cellIs" dxfId="8642" priority="1869" operator="equal">
      <formula>"REQUERIMIENTOS SUBSANADOS"</formula>
    </cfRule>
  </conditionalFormatting>
  <conditionalFormatting sqref="Q223">
    <cfRule type="containsText" dxfId="8641" priority="1870" operator="containsText" text="NO SUBSANABLE">
      <formula>NOT(ISERROR(SEARCH(("NO SUBSANABLE"),(Q223))))</formula>
    </cfRule>
  </conditionalFormatting>
  <conditionalFormatting sqref="Q223">
    <cfRule type="containsText" dxfId="8640" priority="1871" operator="containsText" text="PENDIENTES POR SUBSANAR">
      <formula>NOT(ISERROR(SEARCH(("PENDIENTES POR SUBSANAR"),(Q223))))</formula>
    </cfRule>
  </conditionalFormatting>
  <conditionalFormatting sqref="Q223">
    <cfRule type="containsText" dxfId="8639" priority="1872" operator="containsText" text="SIN OBSERVACIÓN">
      <formula>NOT(ISERROR(SEARCH(("SIN OBSERVACIÓN"),(Q223))))</formula>
    </cfRule>
  </conditionalFormatting>
  <conditionalFormatting sqref="R223">
    <cfRule type="containsBlanks" dxfId="8638" priority="1873">
      <formula>LEN(TRIM(R223))=0</formula>
    </cfRule>
  </conditionalFormatting>
  <conditionalFormatting sqref="R223">
    <cfRule type="cellIs" dxfId="8637" priority="1874" operator="equal">
      <formula>"NO CUMPLEN CON LO SOLICITADO"</formula>
    </cfRule>
  </conditionalFormatting>
  <conditionalFormatting sqref="R223">
    <cfRule type="cellIs" dxfId="8636" priority="1875" operator="equal">
      <formula>"CUMPLEN CON LO SOLICITADO"</formula>
    </cfRule>
  </conditionalFormatting>
  <conditionalFormatting sqref="R223">
    <cfRule type="cellIs" dxfId="8635" priority="1876" operator="equal">
      <formula>"PENDIENTES"</formula>
    </cfRule>
  </conditionalFormatting>
  <conditionalFormatting sqref="R223">
    <cfRule type="cellIs" dxfId="8634" priority="1877" operator="equal">
      <formula>"NINGUNO"</formula>
    </cfRule>
  </conditionalFormatting>
  <conditionalFormatting sqref="H223">
    <cfRule type="notContainsBlanks" dxfId="8633" priority="1878">
      <formula>LEN(TRIM(H223))&gt;0</formula>
    </cfRule>
  </conditionalFormatting>
  <conditionalFormatting sqref="G223">
    <cfRule type="notContainsBlanks" dxfId="8632" priority="1879">
      <formula>LEN(TRIM(G223))&gt;0</formula>
    </cfRule>
  </conditionalFormatting>
  <conditionalFormatting sqref="F223">
    <cfRule type="notContainsBlanks" dxfId="8631" priority="1880">
      <formula>LEN(TRIM(F223))&gt;0</formula>
    </cfRule>
  </conditionalFormatting>
  <conditionalFormatting sqref="E223">
    <cfRule type="notContainsBlanks" dxfId="8630" priority="1881">
      <formula>LEN(TRIM(E223))&gt;0</formula>
    </cfRule>
  </conditionalFormatting>
  <conditionalFormatting sqref="D223">
    <cfRule type="notContainsBlanks" dxfId="8629" priority="1882">
      <formula>LEN(TRIM(D223))&gt;0</formula>
    </cfRule>
  </conditionalFormatting>
  <conditionalFormatting sqref="C223">
    <cfRule type="notContainsBlanks" dxfId="8628" priority="1883">
      <formula>LEN(TRIM(C223))&gt;0</formula>
    </cfRule>
  </conditionalFormatting>
  <conditionalFormatting sqref="I223">
    <cfRule type="notContainsBlanks" dxfId="8627" priority="1884">
      <formula>LEN(TRIM(I223))&gt;0</formula>
    </cfRule>
  </conditionalFormatting>
  <conditionalFormatting sqref="B248">
    <cfRule type="cellIs" dxfId="8626" priority="1907" operator="equal">
      <formula>"NO CUMPLE CON LA EXPERIENCIA REQUERIDA"</formula>
    </cfRule>
  </conditionalFormatting>
  <conditionalFormatting sqref="B248">
    <cfRule type="cellIs" dxfId="8625" priority="1908" operator="equal">
      <formula>"CUMPLE CON LA EXPERIENCIA REQUERIDA"</formula>
    </cfRule>
  </conditionalFormatting>
  <conditionalFormatting sqref="H233">
    <cfRule type="notContainsBlanks" dxfId="8624" priority="1909">
      <formula>LEN(TRIM(H233))&gt;0</formula>
    </cfRule>
  </conditionalFormatting>
  <conditionalFormatting sqref="G233">
    <cfRule type="notContainsBlanks" dxfId="8623" priority="1910">
      <formula>LEN(TRIM(G233))&gt;0</formula>
    </cfRule>
  </conditionalFormatting>
  <conditionalFormatting sqref="F233">
    <cfRule type="notContainsBlanks" dxfId="8622" priority="1911">
      <formula>LEN(TRIM(F233))&gt;0</formula>
    </cfRule>
  </conditionalFormatting>
  <conditionalFormatting sqref="E233">
    <cfRule type="notContainsBlanks" dxfId="8621" priority="1912">
      <formula>LEN(TRIM(E233))&gt;0</formula>
    </cfRule>
  </conditionalFormatting>
  <conditionalFormatting sqref="D233">
    <cfRule type="notContainsBlanks" dxfId="8620" priority="1913">
      <formula>LEN(TRIM(D233))&gt;0</formula>
    </cfRule>
  </conditionalFormatting>
  <conditionalFormatting sqref="C233">
    <cfRule type="notContainsBlanks" dxfId="8619" priority="1914">
      <formula>LEN(TRIM(C233))&gt;0</formula>
    </cfRule>
  </conditionalFormatting>
  <conditionalFormatting sqref="I233">
    <cfRule type="notContainsBlanks" dxfId="8618" priority="1915">
      <formula>LEN(TRIM(I233))&gt;0</formula>
    </cfRule>
  </conditionalFormatting>
  <conditionalFormatting sqref="N239">
    <cfRule type="expression" dxfId="8617" priority="1916">
      <formula>N239=" "</formula>
    </cfRule>
  </conditionalFormatting>
  <conditionalFormatting sqref="N239">
    <cfRule type="expression" dxfId="8616" priority="1917">
      <formula>N239="NO PRESENTÓ CERTIFICADO"</formula>
    </cfRule>
  </conditionalFormatting>
  <conditionalFormatting sqref="N239">
    <cfRule type="expression" dxfId="8615" priority="1918">
      <formula>N239="PRESENTÓ CERTIFICADO"</formula>
    </cfRule>
  </conditionalFormatting>
  <conditionalFormatting sqref="P239">
    <cfRule type="expression" dxfId="8614" priority="1919">
      <formula>Q239="NO SUBSANABLE"</formula>
    </cfRule>
  </conditionalFormatting>
  <conditionalFormatting sqref="P239">
    <cfRule type="expression" dxfId="8613" priority="1920">
      <formula>Q239="REQUERIMIENTOS SUBSANADOS"</formula>
    </cfRule>
  </conditionalFormatting>
  <conditionalFormatting sqref="P239">
    <cfRule type="expression" dxfId="8612" priority="1921">
      <formula>Q239="PENDIENTES POR SUBSANAR"</formula>
    </cfRule>
  </conditionalFormatting>
  <conditionalFormatting sqref="P239">
    <cfRule type="expression" dxfId="8611" priority="1922">
      <formula>Q239="SIN OBSERVACIÓN"</formula>
    </cfRule>
  </conditionalFormatting>
  <conditionalFormatting sqref="P239">
    <cfRule type="containsBlanks" dxfId="8610" priority="1923">
      <formula>LEN(TRIM(P239))=0</formula>
    </cfRule>
  </conditionalFormatting>
  <conditionalFormatting sqref="O239">
    <cfRule type="cellIs" dxfId="8609" priority="1924" operator="equal">
      <formula>"PENDIENTE POR DESCRIPCIÓN"</formula>
    </cfRule>
  </conditionalFormatting>
  <conditionalFormatting sqref="O239">
    <cfRule type="cellIs" dxfId="8608" priority="1925" operator="equal">
      <formula>"DESCRIPCIÓN INSUFICIENTE"</formula>
    </cfRule>
  </conditionalFormatting>
  <conditionalFormatting sqref="O239">
    <cfRule type="cellIs" dxfId="8607" priority="1926" operator="equal">
      <formula>"NO ESTÁ ACORDE A ITEM 5.2.1 (T.R.)"</formula>
    </cfRule>
  </conditionalFormatting>
  <conditionalFormatting sqref="O239">
    <cfRule type="cellIs" dxfId="8606" priority="1927" operator="equal">
      <formula>"ACORDE A ITEM 5.2.1 (T.R.)"</formula>
    </cfRule>
  </conditionalFormatting>
  <conditionalFormatting sqref="Q239">
    <cfRule type="containsBlanks" dxfId="8605" priority="1928">
      <formula>LEN(TRIM(Q239))=0</formula>
    </cfRule>
  </conditionalFormatting>
  <conditionalFormatting sqref="Q239">
    <cfRule type="cellIs" dxfId="8604" priority="1929" operator="equal">
      <formula>"REQUERIMIENTOS SUBSANADOS"</formula>
    </cfRule>
  </conditionalFormatting>
  <conditionalFormatting sqref="Q239">
    <cfRule type="containsText" dxfId="8603" priority="1930" operator="containsText" text="NO SUBSANABLE">
      <formula>NOT(ISERROR(SEARCH(("NO SUBSANABLE"),(Q239))))</formula>
    </cfRule>
  </conditionalFormatting>
  <conditionalFormatting sqref="Q239">
    <cfRule type="containsText" dxfId="8602" priority="1931" operator="containsText" text="PENDIENTES POR SUBSANAR">
      <formula>NOT(ISERROR(SEARCH(("PENDIENTES POR SUBSANAR"),(Q239))))</formula>
    </cfRule>
  </conditionalFormatting>
  <conditionalFormatting sqref="Q239">
    <cfRule type="containsText" dxfId="8601" priority="1932" operator="containsText" text="SIN OBSERVACIÓN">
      <formula>NOT(ISERROR(SEARCH(("SIN OBSERVACIÓN"),(Q239))))</formula>
    </cfRule>
  </conditionalFormatting>
  <conditionalFormatting sqref="R239">
    <cfRule type="containsBlanks" dxfId="8600" priority="1933">
      <formula>LEN(TRIM(R239))=0</formula>
    </cfRule>
  </conditionalFormatting>
  <conditionalFormatting sqref="R239">
    <cfRule type="cellIs" dxfId="8599" priority="1934" operator="equal">
      <formula>"NO CUMPLEN CON LO SOLICITADO"</formula>
    </cfRule>
  </conditionalFormatting>
  <conditionalFormatting sqref="R239">
    <cfRule type="cellIs" dxfId="8598" priority="1935" operator="equal">
      <formula>"CUMPLEN CON LO SOLICITADO"</formula>
    </cfRule>
  </conditionalFormatting>
  <conditionalFormatting sqref="R239">
    <cfRule type="cellIs" dxfId="8597" priority="1936" operator="equal">
      <formula>"PENDIENTES"</formula>
    </cfRule>
  </conditionalFormatting>
  <conditionalFormatting sqref="R239">
    <cfRule type="cellIs" dxfId="8596" priority="1937" operator="equal">
      <formula>"NINGUNO"</formula>
    </cfRule>
  </conditionalFormatting>
  <conditionalFormatting sqref="H236 H239">
    <cfRule type="notContainsBlanks" dxfId="8595" priority="1938">
      <formula>LEN(TRIM(H236))&gt;0</formula>
    </cfRule>
  </conditionalFormatting>
  <conditionalFormatting sqref="G236 G239">
    <cfRule type="notContainsBlanks" dxfId="8594" priority="1939">
      <formula>LEN(TRIM(G236))&gt;0</formula>
    </cfRule>
  </conditionalFormatting>
  <conditionalFormatting sqref="F236 F239">
    <cfRule type="notContainsBlanks" dxfId="8593" priority="1940">
      <formula>LEN(TRIM(F236))&gt;0</formula>
    </cfRule>
  </conditionalFormatting>
  <conditionalFormatting sqref="E236 E239">
    <cfRule type="notContainsBlanks" dxfId="8592" priority="1941">
      <formula>LEN(TRIM(E236))&gt;0</formula>
    </cfRule>
  </conditionalFormatting>
  <conditionalFormatting sqref="D236 D239">
    <cfRule type="notContainsBlanks" dxfId="8591" priority="1942">
      <formula>LEN(TRIM(D236))&gt;0</formula>
    </cfRule>
  </conditionalFormatting>
  <conditionalFormatting sqref="C236 C239">
    <cfRule type="notContainsBlanks" dxfId="8590" priority="1943">
      <formula>LEN(TRIM(C236))&gt;0</formula>
    </cfRule>
  </conditionalFormatting>
  <conditionalFormatting sqref="I236 I239">
    <cfRule type="notContainsBlanks" dxfId="8589" priority="1944">
      <formula>LEN(TRIM(I236))&gt;0</formula>
    </cfRule>
  </conditionalFormatting>
  <conditionalFormatting sqref="N242">
    <cfRule type="expression" dxfId="8588" priority="1945">
      <formula>N242=" "</formula>
    </cfRule>
  </conditionalFormatting>
  <conditionalFormatting sqref="N242">
    <cfRule type="expression" dxfId="8587" priority="1946">
      <formula>N242="NO PRESENTÓ CERTIFICADO"</formula>
    </cfRule>
  </conditionalFormatting>
  <conditionalFormatting sqref="N242">
    <cfRule type="expression" dxfId="8586" priority="1947">
      <formula>N242="PRESENTÓ CERTIFICADO"</formula>
    </cfRule>
  </conditionalFormatting>
  <conditionalFormatting sqref="P242">
    <cfRule type="expression" dxfId="8585" priority="1948">
      <formula>Q242="NO SUBSANABLE"</formula>
    </cfRule>
  </conditionalFormatting>
  <conditionalFormatting sqref="P242">
    <cfRule type="expression" dxfId="8584" priority="1949">
      <formula>Q242="REQUERIMIENTOS SUBSANADOS"</formula>
    </cfRule>
  </conditionalFormatting>
  <conditionalFormatting sqref="P242">
    <cfRule type="expression" dxfId="8583" priority="1950">
      <formula>Q242="PENDIENTES POR SUBSANAR"</formula>
    </cfRule>
  </conditionalFormatting>
  <conditionalFormatting sqref="P242">
    <cfRule type="expression" dxfId="8582" priority="1951">
      <formula>Q242="SIN OBSERVACIÓN"</formula>
    </cfRule>
  </conditionalFormatting>
  <conditionalFormatting sqref="P242">
    <cfRule type="containsBlanks" dxfId="8581" priority="1952">
      <formula>LEN(TRIM(P242))=0</formula>
    </cfRule>
  </conditionalFormatting>
  <conditionalFormatting sqref="O242">
    <cfRule type="cellIs" dxfId="8580" priority="1953" operator="equal">
      <formula>"PENDIENTE POR DESCRIPCIÓN"</formula>
    </cfRule>
  </conditionalFormatting>
  <conditionalFormatting sqref="O242">
    <cfRule type="cellIs" dxfId="8579" priority="1954" operator="equal">
      <formula>"DESCRIPCIÓN INSUFICIENTE"</formula>
    </cfRule>
  </conditionalFormatting>
  <conditionalFormatting sqref="O242">
    <cfRule type="cellIs" dxfId="8578" priority="1955" operator="equal">
      <formula>"NO ESTÁ ACORDE A ITEM 5.2.1 (T.R.)"</formula>
    </cfRule>
  </conditionalFormatting>
  <conditionalFormatting sqref="O242">
    <cfRule type="cellIs" dxfId="8577" priority="1956" operator="equal">
      <formula>"ACORDE A ITEM 5.2.1 (T.R.)"</formula>
    </cfRule>
  </conditionalFormatting>
  <conditionalFormatting sqref="Q242">
    <cfRule type="containsBlanks" dxfId="8576" priority="1957">
      <formula>LEN(TRIM(Q242))=0</formula>
    </cfRule>
  </conditionalFormatting>
  <conditionalFormatting sqref="Q242">
    <cfRule type="cellIs" dxfId="8575" priority="1958" operator="equal">
      <formula>"REQUERIMIENTOS SUBSANADOS"</formula>
    </cfRule>
  </conditionalFormatting>
  <conditionalFormatting sqref="Q242">
    <cfRule type="containsText" dxfId="8574" priority="1959" operator="containsText" text="NO SUBSANABLE">
      <formula>NOT(ISERROR(SEARCH(("NO SUBSANABLE"),(Q242))))</formula>
    </cfRule>
  </conditionalFormatting>
  <conditionalFormatting sqref="Q242">
    <cfRule type="containsText" dxfId="8573" priority="1960" operator="containsText" text="PENDIENTES POR SUBSANAR">
      <formula>NOT(ISERROR(SEARCH(("PENDIENTES POR SUBSANAR"),(Q242))))</formula>
    </cfRule>
  </conditionalFormatting>
  <conditionalFormatting sqref="Q242">
    <cfRule type="containsText" dxfId="8572" priority="1961" operator="containsText" text="SIN OBSERVACIÓN">
      <formula>NOT(ISERROR(SEARCH(("SIN OBSERVACIÓN"),(Q242))))</formula>
    </cfRule>
  </conditionalFormatting>
  <conditionalFormatting sqref="R242">
    <cfRule type="containsBlanks" dxfId="8571" priority="1962">
      <formula>LEN(TRIM(R242))=0</formula>
    </cfRule>
  </conditionalFormatting>
  <conditionalFormatting sqref="R242">
    <cfRule type="cellIs" dxfId="8570" priority="1963" operator="equal">
      <formula>"NO CUMPLEN CON LO SOLICITADO"</formula>
    </cfRule>
  </conditionalFormatting>
  <conditionalFormatting sqref="R242">
    <cfRule type="cellIs" dxfId="8569" priority="1964" operator="equal">
      <formula>"CUMPLEN CON LO SOLICITADO"</formula>
    </cfRule>
  </conditionalFormatting>
  <conditionalFormatting sqref="R242">
    <cfRule type="cellIs" dxfId="8568" priority="1965" operator="equal">
      <formula>"PENDIENTES"</formula>
    </cfRule>
  </conditionalFormatting>
  <conditionalFormatting sqref="R242">
    <cfRule type="cellIs" dxfId="8567" priority="1966" operator="equal">
      <formula>"NINGUNO"</formula>
    </cfRule>
  </conditionalFormatting>
  <conditionalFormatting sqref="H242">
    <cfRule type="notContainsBlanks" dxfId="8566" priority="1967">
      <formula>LEN(TRIM(H242))&gt;0</formula>
    </cfRule>
  </conditionalFormatting>
  <conditionalFormatting sqref="G242">
    <cfRule type="notContainsBlanks" dxfId="8565" priority="1968">
      <formula>LEN(TRIM(G242))&gt;0</formula>
    </cfRule>
  </conditionalFormatting>
  <conditionalFormatting sqref="F242">
    <cfRule type="notContainsBlanks" dxfId="8564" priority="1969">
      <formula>LEN(TRIM(F242))&gt;0</formula>
    </cfRule>
  </conditionalFormatting>
  <conditionalFormatting sqref="E242">
    <cfRule type="notContainsBlanks" dxfId="8563" priority="1970">
      <formula>LEN(TRIM(E242))&gt;0</formula>
    </cfRule>
  </conditionalFormatting>
  <conditionalFormatting sqref="D242">
    <cfRule type="notContainsBlanks" dxfId="8562" priority="1971">
      <formula>LEN(TRIM(D242))&gt;0</formula>
    </cfRule>
  </conditionalFormatting>
  <conditionalFormatting sqref="C242">
    <cfRule type="notContainsBlanks" dxfId="8561" priority="1972">
      <formula>LEN(TRIM(C242))&gt;0</formula>
    </cfRule>
  </conditionalFormatting>
  <conditionalFormatting sqref="I242">
    <cfRule type="notContainsBlanks" dxfId="8560" priority="1973">
      <formula>LEN(TRIM(I242))&gt;0</formula>
    </cfRule>
  </conditionalFormatting>
  <conditionalFormatting sqref="T233">
    <cfRule type="cellIs" dxfId="8559" priority="1974" operator="equal">
      <formula>"NO"</formula>
    </cfRule>
  </conditionalFormatting>
  <conditionalFormatting sqref="T233">
    <cfRule type="cellIs" dxfId="8558" priority="1975" operator="equal">
      <formula>"SI"</formula>
    </cfRule>
  </conditionalFormatting>
  <conditionalFormatting sqref="N245">
    <cfRule type="expression" dxfId="8557" priority="1976">
      <formula>N245=" "</formula>
    </cfRule>
  </conditionalFormatting>
  <conditionalFormatting sqref="N245">
    <cfRule type="expression" dxfId="8556" priority="1977">
      <formula>N245="NO PRESENTÓ CERTIFICADO"</formula>
    </cfRule>
  </conditionalFormatting>
  <conditionalFormatting sqref="N245">
    <cfRule type="expression" dxfId="8555" priority="1978">
      <formula>N245="PRESENTÓ CERTIFICADO"</formula>
    </cfRule>
  </conditionalFormatting>
  <conditionalFormatting sqref="P245">
    <cfRule type="expression" dxfId="8554" priority="1979">
      <formula>Q245="NO SUBSANABLE"</formula>
    </cfRule>
  </conditionalFormatting>
  <conditionalFormatting sqref="P245">
    <cfRule type="expression" dxfId="8553" priority="1980">
      <formula>Q245="REQUERIMIENTOS SUBSANADOS"</formula>
    </cfRule>
  </conditionalFormatting>
  <conditionalFormatting sqref="P245">
    <cfRule type="expression" dxfId="8552" priority="1981">
      <formula>Q245="PENDIENTES POR SUBSANAR"</formula>
    </cfRule>
  </conditionalFormatting>
  <conditionalFormatting sqref="P245">
    <cfRule type="expression" dxfId="8551" priority="1982">
      <formula>Q245="SIN OBSERVACIÓN"</formula>
    </cfRule>
  </conditionalFormatting>
  <conditionalFormatting sqref="P245">
    <cfRule type="containsBlanks" dxfId="8550" priority="1983">
      <formula>LEN(TRIM(P245))=0</formula>
    </cfRule>
  </conditionalFormatting>
  <conditionalFormatting sqref="O245">
    <cfRule type="cellIs" dxfId="8549" priority="1984" operator="equal">
      <formula>"PENDIENTE POR DESCRIPCIÓN"</formula>
    </cfRule>
  </conditionalFormatting>
  <conditionalFormatting sqref="O245">
    <cfRule type="cellIs" dxfId="8548" priority="1985" operator="equal">
      <formula>"DESCRIPCIÓN INSUFICIENTE"</formula>
    </cfRule>
  </conditionalFormatting>
  <conditionalFormatting sqref="O245">
    <cfRule type="cellIs" dxfId="8547" priority="1986" operator="equal">
      <formula>"NO ESTÁ ACORDE A ITEM 5.2.1 (T.R.)"</formula>
    </cfRule>
  </conditionalFormatting>
  <conditionalFormatting sqref="O245">
    <cfRule type="cellIs" dxfId="8546" priority="1987" operator="equal">
      <formula>"ACORDE A ITEM 5.2.1 (T.R.)"</formula>
    </cfRule>
  </conditionalFormatting>
  <conditionalFormatting sqref="Q245">
    <cfRule type="containsBlanks" dxfId="8545" priority="1988">
      <formula>LEN(TRIM(Q245))=0</formula>
    </cfRule>
  </conditionalFormatting>
  <conditionalFormatting sqref="Q245">
    <cfRule type="cellIs" dxfId="8544" priority="1989" operator="equal">
      <formula>"REQUERIMIENTOS SUBSANADOS"</formula>
    </cfRule>
  </conditionalFormatting>
  <conditionalFormatting sqref="Q245">
    <cfRule type="containsText" dxfId="8543" priority="1990" operator="containsText" text="NO SUBSANABLE">
      <formula>NOT(ISERROR(SEARCH(("NO SUBSANABLE"),(Q245))))</formula>
    </cfRule>
  </conditionalFormatting>
  <conditionalFormatting sqref="Q245">
    <cfRule type="containsText" dxfId="8542" priority="1991" operator="containsText" text="PENDIENTES POR SUBSANAR">
      <formula>NOT(ISERROR(SEARCH(("PENDIENTES POR SUBSANAR"),(Q245))))</formula>
    </cfRule>
  </conditionalFormatting>
  <conditionalFormatting sqref="Q245">
    <cfRule type="containsText" dxfId="8541" priority="1992" operator="containsText" text="SIN OBSERVACIÓN">
      <formula>NOT(ISERROR(SEARCH(("SIN OBSERVACIÓN"),(Q245))))</formula>
    </cfRule>
  </conditionalFormatting>
  <conditionalFormatting sqref="R245">
    <cfRule type="containsBlanks" dxfId="8540" priority="1993">
      <formula>LEN(TRIM(R245))=0</formula>
    </cfRule>
  </conditionalFormatting>
  <conditionalFormatting sqref="R245">
    <cfRule type="cellIs" dxfId="8539" priority="1994" operator="equal">
      <formula>"NO CUMPLEN CON LO SOLICITADO"</formula>
    </cfRule>
  </conditionalFormatting>
  <conditionalFormatting sqref="R245">
    <cfRule type="cellIs" dxfId="8538" priority="1995" operator="equal">
      <formula>"CUMPLEN CON LO SOLICITADO"</formula>
    </cfRule>
  </conditionalFormatting>
  <conditionalFormatting sqref="R245">
    <cfRule type="cellIs" dxfId="8537" priority="1996" operator="equal">
      <formula>"PENDIENTES"</formula>
    </cfRule>
  </conditionalFormatting>
  <conditionalFormatting sqref="R245">
    <cfRule type="cellIs" dxfId="8536" priority="1997" operator="equal">
      <formula>"NINGUNO"</formula>
    </cfRule>
  </conditionalFormatting>
  <conditionalFormatting sqref="H245">
    <cfRule type="notContainsBlanks" dxfId="8535" priority="1998">
      <formula>LEN(TRIM(H245))&gt;0</formula>
    </cfRule>
  </conditionalFormatting>
  <conditionalFormatting sqref="G245">
    <cfRule type="notContainsBlanks" dxfId="8534" priority="1999">
      <formula>LEN(TRIM(G245))&gt;0</formula>
    </cfRule>
  </conditionalFormatting>
  <conditionalFormatting sqref="F245">
    <cfRule type="notContainsBlanks" dxfId="8533" priority="2000">
      <formula>LEN(TRIM(F245))&gt;0</formula>
    </cfRule>
  </conditionalFormatting>
  <conditionalFormatting sqref="E245">
    <cfRule type="notContainsBlanks" dxfId="8532" priority="2001">
      <formula>LEN(TRIM(E245))&gt;0</formula>
    </cfRule>
  </conditionalFormatting>
  <conditionalFormatting sqref="D245">
    <cfRule type="notContainsBlanks" dxfId="8531" priority="2002">
      <formula>LEN(TRIM(D245))&gt;0</formula>
    </cfRule>
  </conditionalFormatting>
  <conditionalFormatting sqref="C245">
    <cfRule type="notContainsBlanks" dxfId="8530" priority="2003">
      <formula>LEN(TRIM(C245))&gt;0</formula>
    </cfRule>
  </conditionalFormatting>
  <conditionalFormatting sqref="I245">
    <cfRule type="notContainsBlanks" dxfId="8529" priority="2004">
      <formula>LEN(TRIM(I245))&gt;0</formula>
    </cfRule>
  </conditionalFormatting>
  <conditionalFormatting sqref="N255">
    <cfRule type="expression" dxfId="8528" priority="2005">
      <formula>N255=" "</formula>
    </cfRule>
  </conditionalFormatting>
  <conditionalFormatting sqref="N255">
    <cfRule type="expression" dxfId="8527" priority="2006">
      <formula>N255="NO PRESENTÓ CERTIFICADO"</formula>
    </cfRule>
  </conditionalFormatting>
  <conditionalFormatting sqref="N255">
    <cfRule type="expression" dxfId="8526" priority="2007">
      <formula>N255="PRESENTÓ CERTIFICADO"</formula>
    </cfRule>
  </conditionalFormatting>
  <conditionalFormatting sqref="P255">
    <cfRule type="expression" dxfId="8525" priority="2008">
      <formula>Q255="NO SUBSANABLE"</formula>
    </cfRule>
  </conditionalFormatting>
  <conditionalFormatting sqref="P255">
    <cfRule type="expression" dxfId="8524" priority="2009">
      <formula>Q255="REQUERIMIENTOS SUBSANADOS"</formula>
    </cfRule>
  </conditionalFormatting>
  <conditionalFormatting sqref="P255">
    <cfRule type="expression" dxfId="8523" priority="2010">
      <formula>Q255="PENDIENTES POR SUBSANAR"</formula>
    </cfRule>
  </conditionalFormatting>
  <conditionalFormatting sqref="P255">
    <cfRule type="expression" dxfId="8522" priority="2011">
      <formula>Q255="SIN OBSERVACIÓN"</formula>
    </cfRule>
  </conditionalFormatting>
  <conditionalFormatting sqref="P255">
    <cfRule type="containsBlanks" dxfId="8521" priority="2012">
      <formula>LEN(TRIM(P255))=0</formula>
    </cfRule>
  </conditionalFormatting>
  <conditionalFormatting sqref="O255">
    <cfRule type="cellIs" dxfId="8520" priority="2013" operator="equal">
      <formula>"PENDIENTE POR DESCRIPCIÓN"</formula>
    </cfRule>
  </conditionalFormatting>
  <conditionalFormatting sqref="O255">
    <cfRule type="cellIs" dxfId="8519" priority="2014" operator="equal">
      <formula>"DESCRIPCIÓN INSUFICIENTE"</formula>
    </cfRule>
  </conditionalFormatting>
  <conditionalFormatting sqref="O255">
    <cfRule type="cellIs" dxfId="8518" priority="2015" operator="equal">
      <formula>"NO ESTÁ ACORDE A ITEM 5.2.1 (T.R.)"</formula>
    </cfRule>
  </conditionalFormatting>
  <conditionalFormatting sqref="O255">
    <cfRule type="cellIs" dxfId="8517" priority="2016" operator="equal">
      <formula>"ACORDE A ITEM 5.2.1 (T.R.)"</formula>
    </cfRule>
  </conditionalFormatting>
  <conditionalFormatting sqref="Q255">
    <cfRule type="containsBlanks" dxfId="8516" priority="2017">
      <formula>LEN(TRIM(Q255))=0</formula>
    </cfRule>
  </conditionalFormatting>
  <conditionalFormatting sqref="Q255">
    <cfRule type="cellIs" dxfId="8515" priority="2018" operator="equal">
      <formula>"REQUERIMIENTOS SUBSANADOS"</formula>
    </cfRule>
  </conditionalFormatting>
  <conditionalFormatting sqref="Q255">
    <cfRule type="containsText" dxfId="8514" priority="2019" operator="containsText" text="NO SUBSANABLE">
      <formula>NOT(ISERROR(SEARCH(("NO SUBSANABLE"),(Q255))))</formula>
    </cfRule>
  </conditionalFormatting>
  <conditionalFormatting sqref="Q255">
    <cfRule type="containsText" dxfId="8513" priority="2020" operator="containsText" text="PENDIENTES POR SUBSANAR">
      <formula>NOT(ISERROR(SEARCH(("PENDIENTES POR SUBSANAR"),(Q255))))</formula>
    </cfRule>
  </conditionalFormatting>
  <conditionalFormatting sqref="Q255">
    <cfRule type="containsText" dxfId="8512" priority="2021" operator="containsText" text="SIN OBSERVACIÓN">
      <formula>NOT(ISERROR(SEARCH(("SIN OBSERVACIÓN"),(Q255))))</formula>
    </cfRule>
  </conditionalFormatting>
  <conditionalFormatting sqref="R255">
    <cfRule type="containsBlanks" dxfId="8511" priority="2022">
      <formula>LEN(TRIM(R255))=0</formula>
    </cfRule>
  </conditionalFormatting>
  <conditionalFormatting sqref="R255">
    <cfRule type="cellIs" dxfId="8510" priority="2023" operator="equal">
      <formula>"NO CUMPLEN CON LO SOLICITADO"</formula>
    </cfRule>
  </conditionalFormatting>
  <conditionalFormatting sqref="R255">
    <cfRule type="cellIs" dxfId="8509" priority="2024" operator="equal">
      <formula>"CUMPLEN CON LO SOLICITADO"</formula>
    </cfRule>
  </conditionalFormatting>
  <conditionalFormatting sqref="R255">
    <cfRule type="cellIs" dxfId="8508" priority="2025" operator="equal">
      <formula>"PENDIENTES"</formula>
    </cfRule>
  </conditionalFormatting>
  <conditionalFormatting sqref="R255">
    <cfRule type="cellIs" dxfId="8507" priority="2026" operator="equal">
      <formula>"NINGUNO"</formula>
    </cfRule>
  </conditionalFormatting>
  <conditionalFormatting sqref="B270">
    <cfRule type="cellIs" dxfId="8506" priority="2027" operator="equal">
      <formula>"NO CUMPLE CON LA EXPERIENCIA REQUERIDA"</formula>
    </cfRule>
  </conditionalFormatting>
  <conditionalFormatting sqref="B270">
    <cfRule type="cellIs" dxfId="8505" priority="2028" operator="equal">
      <formula>"CUMPLE CON LA EXPERIENCIA REQUERIDA"</formula>
    </cfRule>
  </conditionalFormatting>
  <conditionalFormatting sqref="H255">
    <cfRule type="notContainsBlanks" dxfId="8504" priority="2029">
      <formula>LEN(TRIM(H255))&gt;0</formula>
    </cfRule>
  </conditionalFormatting>
  <conditionalFormatting sqref="G255">
    <cfRule type="notContainsBlanks" dxfId="8503" priority="2030">
      <formula>LEN(TRIM(G255))&gt;0</formula>
    </cfRule>
  </conditionalFormatting>
  <conditionalFormatting sqref="F255">
    <cfRule type="notContainsBlanks" dxfId="8502" priority="2031">
      <formula>LEN(TRIM(F255))&gt;0</formula>
    </cfRule>
  </conditionalFormatting>
  <conditionalFormatting sqref="E255">
    <cfRule type="notContainsBlanks" dxfId="8501" priority="2032">
      <formula>LEN(TRIM(E255))&gt;0</formula>
    </cfRule>
  </conditionalFormatting>
  <conditionalFormatting sqref="D255">
    <cfRule type="notContainsBlanks" dxfId="8500" priority="2033">
      <formula>LEN(TRIM(D255))&gt;0</formula>
    </cfRule>
  </conditionalFormatting>
  <conditionalFormatting sqref="C255">
    <cfRule type="notContainsBlanks" dxfId="8499" priority="2034">
      <formula>LEN(TRIM(C255))&gt;0</formula>
    </cfRule>
  </conditionalFormatting>
  <conditionalFormatting sqref="I255">
    <cfRule type="notContainsBlanks" dxfId="8498" priority="2035">
      <formula>LEN(TRIM(I255))&gt;0</formula>
    </cfRule>
  </conditionalFormatting>
  <conditionalFormatting sqref="N258 N261">
    <cfRule type="expression" dxfId="8497" priority="2036">
      <formula>N258=" "</formula>
    </cfRule>
  </conditionalFormatting>
  <conditionalFormatting sqref="N258 N261">
    <cfRule type="expression" dxfId="8496" priority="2037">
      <formula>N258="NO PRESENTÓ CERTIFICADO"</formula>
    </cfRule>
  </conditionalFormatting>
  <conditionalFormatting sqref="N258 N261">
    <cfRule type="expression" dxfId="8495" priority="2038">
      <formula>N258="PRESENTÓ CERTIFICADO"</formula>
    </cfRule>
  </conditionalFormatting>
  <conditionalFormatting sqref="P258 P261">
    <cfRule type="expression" dxfId="8494" priority="2039">
      <formula>Q258="NO SUBSANABLE"</formula>
    </cfRule>
  </conditionalFormatting>
  <conditionalFormatting sqref="P258 P261">
    <cfRule type="expression" dxfId="8493" priority="2040">
      <formula>Q258="REQUERIMIENTOS SUBSANADOS"</formula>
    </cfRule>
  </conditionalFormatting>
  <conditionalFormatting sqref="P258 P261">
    <cfRule type="expression" dxfId="8492" priority="2041">
      <formula>Q258="PENDIENTES POR SUBSANAR"</formula>
    </cfRule>
  </conditionalFormatting>
  <conditionalFormatting sqref="P258 P261">
    <cfRule type="expression" dxfId="8491" priority="2042">
      <formula>Q258="SIN OBSERVACIÓN"</formula>
    </cfRule>
  </conditionalFormatting>
  <conditionalFormatting sqref="P258 P261">
    <cfRule type="containsBlanks" dxfId="8490" priority="2043">
      <formula>LEN(TRIM(P258))=0</formula>
    </cfRule>
  </conditionalFormatting>
  <conditionalFormatting sqref="O258 O261">
    <cfRule type="cellIs" dxfId="8489" priority="2044" operator="equal">
      <formula>"PENDIENTE POR DESCRIPCIÓN"</formula>
    </cfRule>
  </conditionalFormatting>
  <conditionalFormatting sqref="O258 O261">
    <cfRule type="cellIs" dxfId="8488" priority="2045" operator="equal">
      <formula>"DESCRIPCIÓN INSUFICIENTE"</formula>
    </cfRule>
  </conditionalFormatting>
  <conditionalFormatting sqref="O258 O261">
    <cfRule type="cellIs" dxfId="8487" priority="2046" operator="equal">
      <formula>"NO ESTÁ ACORDE A ITEM 5.2.1 (T.R.)"</formula>
    </cfRule>
  </conditionalFormatting>
  <conditionalFormatting sqref="O258 O261">
    <cfRule type="cellIs" dxfId="8486" priority="2047" operator="equal">
      <formula>"ACORDE A ITEM 5.2.1 (T.R.)"</formula>
    </cfRule>
  </conditionalFormatting>
  <conditionalFormatting sqref="Q258 Q261">
    <cfRule type="containsBlanks" dxfId="8485" priority="2048">
      <formula>LEN(TRIM(Q258))=0</formula>
    </cfRule>
  </conditionalFormatting>
  <conditionalFormatting sqref="Q258 Q261">
    <cfRule type="cellIs" dxfId="8484" priority="2049" operator="equal">
      <formula>"REQUERIMIENTOS SUBSANADOS"</formula>
    </cfRule>
  </conditionalFormatting>
  <conditionalFormatting sqref="Q258 Q261">
    <cfRule type="containsText" dxfId="8483" priority="2050" operator="containsText" text="NO SUBSANABLE">
      <formula>NOT(ISERROR(SEARCH(("NO SUBSANABLE"),(Q258))))</formula>
    </cfRule>
  </conditionalFormatting>
  <conditionalFormatting sqref="Q258 Q261">
    <cfRule type="containsText" dxfId="8482" priority="2051" operator="containsText" text="PENDIENTES POR SUBSANAR">
      <formula>NOT(ISERROR(SEARCH(("PENDIENTES POR SUBSANAR"),(Q258))))</formula>
    </cfRule>
  </conditionalFormatting>
  <conditionalFormatting sqref="Q258 Q261">
    <cfRule type="containsText" dxfId="8481" priority="2052" operator="containsText" text="SIN OBSERVACIÓN">
      <formula>NOT(ISERROR(SEARCH(("SIN OBSERVACIÓN"),(Q258))))</formula>
    </cfRule>
  </conditionalFormatting>
  <conditionalFormatting sqref="R258 R261">
    <cfRule type="containsBlanks" dxfId="8480" priority="2053">
      <formula>LEN(TRIM(R258))=0</formula>
    </cfRule>
  </conditionalFormatting>
  <conditionalFormatting sqref="R258 R261">
    <cfRule type="cellIs" dxfId="8479" priority="2054" operator="equal">
      <formula>"NO CUMPLEN CON LO SOLICITADO"</formula>
    </cfRule>
  </conditionalFormatting>
  <conditionalFormatting sqref="R258 R261">
    <cfRule type="cellIs" dxfId="8478" priority="2055" operator="equal">
      <formula>"CUMPLEN CON LO SOLICITADO"</formula>
    </cfRule>
  </conditionalFormatting>
  <conditionalFormatting sqref="R258 R261">
    <cfRule type="cellIs" dxfId="8477" priority="2056" operator="equal">
      <formula>"PENDIENTES"</formula>
    </cfRule>
  </conditionalFormatting>
  <conditionalFormatting sqref="R258 R261">
    <cfRule type="cellIs" dxfId="8476" priority="2057" operator="equal">
      <formula>"NINGUNO"</formula>
    </cfRule>
  </conditionalFormatting>
  <conditionalFormatting sqref="G258 G261">
    <cfRule type="notContainsBlanks" dxfId="8475" priority="2058">
      <formula>LEN(TRIM(G258))&gt;0</formula>
    </cfRule>
  </conditionalFormatting>
  <conditionalFormatting sqref="F258 F261">
    <cfRule type="notContainsBlanks" dxfId="8474" priority="2059">
      <formula>LEN(TRIM(F258))&gt;0</formula>
    </cfRule>
  </conditionalFormatting>
  <conditionalFormatting sqref="E258 E261">
    <cfRule type="notContainsBlanks" dxfId="8473" priority="2060">
      <formula>LEN(TRIM(E258))&gt;0</formula>
    </cfRule>
  </conditionalFormatting>
  <conditionalFormatting sqref="D258 D261">
    <cfRule type="notContainsBlanks" dxfId="8472" priority="2061">
      <formula>LEN(TRIM(D258))&gt;0</formula>
    </cfRule>
  </conditionalFormatting>
  <conditionalFormatting sqref="C258 C261">
    <cfRule type="notContainsBlanks" dxfId="8471" priority="2062">
      <formula>LEN(TRIM(C258))&gt;0</formula>
    </cfRule>
  </conditionalFormatting>
  <conditionalFormatting sqref="N264">
    <cfRule type="expression" dxfId="8470" priority="2063">
      <formula>N264=" "</formula>
    </cfRule>
  </conditionalFormatting>
  <conditionalFormatting sqref="N264">
    <cfRule type="expression" dxfId="8469" priority="2064">
      <formula>N264="NO PRESENTÓ CERTIFICADO"</formula>
    </cfRule>
  </conditionalFormatting>
  <conditionalFormatting sqref="N264">
    <cfRule type="expression" dxfId="8468" priority="2065">
      <formula>N264="PRESENTÓ CERTIFICADO"</formula>
    </cfRule>
  </conditionalFormatting>
  <conditionalFormatting sqref="P264">
    <cfRule type="expression" dxfId="8467" priority="2066">
      <formula>Q264="NO SUBSANABLE"</formula>
    </cfRule>
  </conditionalFormatting>
  <conditionalFormatting sqref="P264">
    <cfRule type="expression" dxfId="8466" priority="2067">
      <formula>Q264="REQUERIMIENTOS SUBSANADOS"</formula>
    </cfRule>
  </conditionalFormatting>
  <conditionalFormatting sqref="P264">
    <cfRule type="expression" dxfId="8465" priority="2068">
      <formula>Q264="PENDIENTES POR SUBSANAR"</formula>
    </cfRule>
  </conditionalFormatting>
  <conditionalFormatting sqref="P264">
    <cfRule type="expression" dxfId="8464" priority="2069">
      <formula>Q264="SIN OBSERVACIÓN"</formula>
    </cfRule>
  </conditionalFormatting>
  <conditionalFormatting sqref="P264">
    <cfRule type="containsBlanks" dxfId="8463" priority="2070">
      <formula>LEN(TRIM(P264))=0</formula>
    </cfRule>
  </conditionalFormatting>
  <conditionalFormatting sqref="O264">
    <cfRule type="cellIs" dxfId="8462" priority="2071" operator="equal">
      <formula>"PENDIENTE POR DESCRIPCIÓN"</formula>
    </cfRule>
  </conditionalFormatting>
  <conditionalFormatting sqref="O264">
    <cfRule type="cellIs" dxfId="8461" priority="2072" operator="equal">
      <formula>"DESCRIPCIÓN INSUFICIENTE"</formula>
    </cfRule>
  </conditionalFormatting>
  <conditionalFormatting sqref="O264">
    <cfRule type="cellIs" dxfId="8460" priority="2073" operator="equal">
      <formula>"NO ESTÁ ACORDE A ITEM 5.2.1 (T.R.)"</formula>
    </cfRule>
  </conditionalFormatting>
  <conditionalFormatting sqref="O264">
    <cfRule type="cellIs" dxfId="8459" priority="2074" operator="equal">
      <formula>"ACORDE A ITEM 5.2.1 (T.R.)"</formula>
    </cfRule>
  </conditionalFormatting>
  <conditionalFormatting sqref="Q264">
    <cfRule type="containsBlanks" dxfId="8458" priority="2075">
      <formula>LEN(TRIM(Q264))=0</formula>
    </cfRule>
  </conditionalFormatting>
  <conditionalFormatting sqref="Q264">
    <cfRule type="cellIs" dxfId="8457" priority="2076" operator="equal">
      <formula>"REQUERIMIENTOS SUBSANADOS"</formula>
    </cfRule>
  </conditionalFormatting>
  <conditionalFormatting sqref="Q264">
    <cfRule type="containsText" dxfId="8456" priority="2077" operator="containsText" text="NO SUBSANABLE">
      <formula>NOT(ISERROR(SEARCH(("NO SUBSANABLE"),(Q264))))</formula>
    </cfRule>
  </conditionalFormatting>
  <conditionalFormatting sqref="Q264">
    <cfRule type="containsText" dxfId="8455" priority="2078" operator="containsText" text="PENDIENTES POR SUBSANAR">
      <formula>NOT(ISERROR(SEARCH(("PENDIENTES POR SUBSANAR"),(Q264))))</formula>
    </cfRule>
  </conditionalFormatting>
  <conditionalFormatting sqref="Q264">
    <cfRule type="containsText" dxfId="8454" priority="2079" operator="containsText" text="SIN OBSERVACIÓN">
      <formula>NOT(ISERROR(SEARCH(("SIN OBSERVACIÓN"),(Q264))))</formula>
    </cfRule>
  </conditionalFormatting>
  <conditionalFormatting sqref="R264">
    <cfRule type="containsBlanks" dxfId="8453" priority="2080">
      <formula>LEN(TRIM(R264))=0</formula>
    </cfRule>
  </conditionalFormatting>
  <conditionalFormatting sqref="R264">
    <cfRule type="cellIs" dxfId="8452" priority="2081" operator="equal">
      <formula>"NO CUMPLEN CON LO SOLICITADO"</formula>
    </cfRule>
  </conditionalFormatting>
  <conditionalFormatting sqref="R264">
    <cfRule type="cellIs" dxfId="8451" priority="2082" operator="equal">
      <formula>"CUMPLEN CON LO SOLICITADO"</formula>
    </cfRule>
  </conditionalFormatting>
  <conditionalFormatting sqref="R264">
    <cfRule type="cellIs" dxfId="8450" priority="2083" operator="equal">
      <formula>"PENDIENTES"</formula>
    </cfRule>
  </conditionalFormatting>
  <conditionalFormatting sqref="R264">
    <cfRule type="cellIs" dxfId="8449" priority="2084" operator="equal">
      <formula>"NINGUNO"</formula>
    </cfRule>
  </conditionalFormatting>
  <conditionalFormatting sqref="H264">
    <cfRule type="notContainsBlanks" dxfId="8448" priority="2085">
      <formula>LEN(TRIM(H264))&gt;0</formula>
    </cfRule>
  </conditionalFormatting>
  <conditionalFormatting sqref="G264">
    <cfRule type="notContainsBlanks" dxfId="8447" priority="2086">
      <formula>LEN(TRIM(G264))&gt;0</formula>
    </cfRule>
  </conditionalFormatting>
  <conditionalFormatting sqref="F264">
    <cfRule type="notContainsBlanks" dxfId="8446" priority="2087">
      <formula>LEN(TRIM(F264))&gt;0</formula>
    </cfRule>
  </conditionalFormatting>
  <conditionalFormatting sqref="E264">
    <cfRule type="notContainsBlanks" dxfId="8445" priority="2088">
      <formula>LEN(TRIM(E264))&gt;0</formula>
    </cfRule>
  </conditionalFormatting>
  <conditionalFormatting sqref="D264">
    <cfRule type="notContainsBlanks" dxfId="8444" priority="2089">
      <formula>LEN(TRIM(D264))&gt;0</formula>
    </cfRule>
  </conditionalFormatting>
  <conditionalFormatting sqref="C264">
    <cfRule type="notContainsBlanks" dxfId="8443" priority="2090">
      <formula>LEN(TRIM(C264))&gt;0</formula>
    </cfRule>
  </conditionalFormatting>
  <conditionalFormatting sqref="I264">
    <cfRule type="notContainsBlanks" dxfId="8442" priority="2091">
      <formula>LEN(TRIM(I264))&gt;0</formula>
    </cfRule>
  </conditionalFormatting>
  <conditionalFormatting sqref="T255">
    <cfRule type="cellIs" dxfId="8441" priority="2092" operator="equal">
      <formula>"NO"</formula>
    </cfRule>
  </conditionalFormatting>
  <conditionalFormatting sqref="T255">
    <cfRule type="cellIs" dxfId="8440" priority="2093" operator="equal">
      <formula>"SI"</formula>
    </cfRule>
  </conditionalFormatting>
  <conditionalFormatting sqref="N267">
    <cfRule type="expression" dxfId="8439" priority="2094">
      <formula>N267=" "</formula>
    </cfRule>
  </conditionalFormatting>
  <conditionalFormatting sqref="N267">
    <cfRule type="expression" dxfId="8438" priority="2095">
      <formula>N267="NO PRESENTÓ CERTIFICADO"</formula>
    </cfRule>
  </conditionalFormatting>
  <conditionalFormatting sqref="N267">
    <cfRule type="expression" dxfId="8437" priority="2096">
      <formula>N267="PRESENTÓ CERTIFICADO"</formula>
    </cfRule>
  </conditionalFormatting>
  <conditionalFormatting sqref="P267">
    <cfRule type="expression" dxfId="8436" priority="2097">
      <formula>Q267="NO SUBSANABLE"</formula>
    </cfRule>
  </conditionalFormatting>
  <conditionalFormatting sqref="P267">
    <cfRule type="expression" dxfId="8435" priority="2098">
      <formula>Q267="REQUERIMIENTOS SUBSANADOS"</formula>
    </cfRule>
  </conditionalFormatting>
  <conditionalFormatting sqref="P267">
    <cfRule type="expression" dxfId="8434" priority="2099">
      <formula>Q267="PENDIENTES POR SUBSANAR"</formula>
    </cfRule>
  </conditionalFormatting>
  <conditionalFormatting sqref="P267">
    <cfRule type="expression" dxfId="8433" priority="2100">
      <formula>Q267="SIN OBSERVACIÓN"</formula>
    </cfRule>
  </conditionalFormatting>
  <conditionalFormatting sqref="P267">
    <cfRule type="containsBlanks" dxfId="8432" priority="2101">
      <formula>LEN(TRIM(P267))=0</formula>
    </cfRule>
  </conditionalFormatting>
  <conditionalFormatting sqref="O267">
    <cfRule type="cellIs" dxfId="8431" priority="2102" operator="equal">
      <formula>"PENDIENTE POR DESCRIPCIÓN"</formula>
    </cfRule>
  </conditionalFormatting>
  <conditionalFormatting sqref="O267">
    <cfRule type="cellIs" dxfId="8430" priority="2103" operator="equal">
      <formula>"DESCRIPCIÓN INSUFICIENTE"</formula>
    </cfRule>
  </conditionalFormatting>
  <conditionalFormatting sqref="O267">
    <cfRule type="cellIs" dxfId="8429" priority="2104" operator="equal">
      <formula>"NO ESTÁ ACORDE A ITEM 5.2.1 (T.R.)"</formula>
    </cfRule>
  </conditionalFormatting>
  <conditionalFormatting sqref="O267">
    <cfRule type="cellIs" dxfId="8428" priority="2105" operator="equal">
      <formula>"ACORDE A ITEM 5.2.1 (T.R.)"</formula>
    </cfRule>
  </conditionalFormatting>
  <conditionalFormatting sqref="Q267">
    <cfRule type="containsBlanks" dxfId="8427" priority="2106">
      <formula>LEN(TRIM(Q267))=0</formula>
    </cfRule>
  </conditionalFormatting>
  <conditionalFormatting sqref="Q267">
    <cfRule type="cellIs" dxfId="8426" priority="2107" operator="equal">
      <formula>"REQUERIMIENTOS SUBSANADOS"</formula>
    </cfRule>
  </conditionalFormatting>
  <conditionalFormatting sqref="Q267">
    <cfRule type="containsText" dxfId="8425" priority="2108" operator="containsText" text="NO SUBSANABLE">
      <formula>NOT(ISERROR(SEARCH(("NO SUBSANABLE"),(Q267))))</formula>
    </cfRule>
  </conditionalFormatting>
  <conditionalFormatting sqref="Q267">
    <cfRule type="containsText" dxfId="8424" priority="2109" operator="containsText" text="PENDIENTES POR SUBSANAR">
      <formula>NOT(ISERROR(SEARCH(("PENDIENTES POR SUBSANAR"),(Q267))))</formula>
    </cfRule>
  </conditionalFormatting>
  <conditionalFormatting sqref="Q267">
    <cfRule type="containsText" dxfId="8423" priority="2110" operator="containsText" text="SIN OBSERVACIÓN">
      <formula>NOT(ISERROR(SEARCH(("SIN OBSERVACIÓN"),(Q267))))</formula>
    </cfRule>
  </conditionalFormatting>
  <conditionalFormatting sqref="R267">
    <cfRule type="containsBlanks" dxfId="8422" priority="2111">
      <formula>LEN(TRIM(R267))=0</formula>
    </cfRule>
  </conditionalFormatting>
  <conditionalFormatting sqref="R267">
    <cfRule type="cellIs" dxfId="8421" priority="2112" operator="equal">
      <formula>"NO CUMPLEN CON LO SOLICITADO"</formula>
    </cfRule>
  </conditionalFormatting>
  <conditionalFormatting sqref="R267">
    <cfRule type="cellIs" dxfId="8420" priority="2113" operator="equal">
      <formula>"CUMPLEN CON LO SOLICITADO"</formula>
    </cfRule>
  </conditionalFormatting>
  <conditionalFormatting sqref="R267">
    <cfRule type="cellIs" dxfId="8419" priority="2114" operator="equal">
      <formula>"PENDIENTES"</formula>
    </cfRule>
  </conditionalFormatting>
  <conditionalFormatting sqref="R267">
    <cfRule type="cellIs" dxfId="8418" priority="2115" operator="equal">
      <formula>"NINGUNO"</formula>
    </cfRule>
  </conditionalFormatting>
  <conditionalFormatting sqref="H267">
    <cfRule type="notContainsBlanks" dxfId="8417" priority="2116">
      <formula>LEN(TRIM(H267))&gt;0</formula>
    </cfRule>
  </conditionalFormatting>
  <conditionalFormatting sqref="G267">
    <cfRule type="notContainsBlanks" dxfId="8416" priority="2117">
      <formula>LEN(TRIM(G267))&gt;0</formula>
    </cfRule>
  </conditionalFormatting>
  <conditionalFormatting sqref="F267">
    <cfRule type="notContainsBlanks" dxfId="8415" priority="2118">
      <formula>LEN(TRIM(F267))&gt;0</formula>
    </cfRule>
  </conditionalFormatting>
  <conditionalFormatting sqref="E267">
    <cfRule type="notContainsBlanks" dxfId="8414" priority="2119">
      <formula>LEN(TRIM(E267))&gt;0</formula>
    </cfRule>
  </conditionalFormatting>
  <conditionalFormatting sqref="D267">
    <cfRule type="notContainsBlanks" dxfId="8413" priority="2120">
      <formula>LEN(TRIM(D267))&gt;0</formula>
    </cfRule>
  </conditionalFormatting>
  <conditionalFormatting sqref="C267">
    <cfRule type="notContainsBlanks" dxfId="8412" priority="2121">
      <formula>LEN(TRIM(C267))&gt;0</formula>
    </cfRule>
  </conditionalFormatting>
  <conditionalFormatting sqref="I267">
    <cfRule type="notContainsBlanks" dxfId="8411" priority="2122">
      <formula>LEN(TRIM(I267))&gt;0</formula>
    </cfRule>
  </conditionalFormatting>
  <conditionalFormatting sqref="N277">
    <cfRule type="expression" dxfId="8410" priority="2123">
      <formula>N277=" "</formula>
    </cfRule>
  </conditionalFormatting>
  <conditionalFormatting sqref="N277">
    <cfRule type="expression" dxfId="8409" priority="2124">
      <formula>N277="NO PRESENTÓ CERTIFICADO"</formula>
    </cfRule>
  </conditionalFormatting>
  <conditionalFormatting sqref="N277">
    <cfRule type="expression" dxfId="8408" priority="2125">
      <formula>N277="PRESENTÓ CERTIFICADO"</formula>
    </cfRule>
  </conditionalFormatting>
  <conditionalFormatting sqref="P277">
    <cfRule type="expression" dxfId="8407" priority="2126">
      <formula>Q277="NO SUBSANABLE"</formula>
    </cfRule>
  </conditionalFormatting>
  <conditionalFormatting sqref="P277">
    <cfRule type="expression" dxfId="8406" priority="2127">
      <formula>Q277="REQUERIMIENTOS SUBSANADOS"</formula>
    </cfRule>
  </conditionalFormatting>
  <conditionalFormatting sqref="P277">
    <cfRule type="expression" dxfId="8405" priority="2128">
      <formula>Q277="PENDIENTES POR SUBSANAR"</formula>
    </cfRule>
  </conditionalFormatting>
  <conditionalFormatting sqref="P277">
    <cfRule type="expression" dxfId="8404" priority="2129">
      <formula>Q277="SIN OBSERVACIÓN"</formula>
    </cfRule>
  </conditionalFormatting>
  <conditionalFormatting sqref="P277">
    <cfRule type="containsBlanks" dxfId="8403" priority="2130">
      <formula>LEN(TRIM(P277))=0</formula>
    </cfRule>
  </conditionalFormatting>
  <conditionalFormatting sqref="O277">
    <cfRule type="cellIs" dxfId="8402" priority="2131" operator="equal">
      <formula>"PENDIENTE POR DESCRIPCIÓN"</formula>
    </cfRule>
  </conditionalFormatting>
  <conditionalFormatting sqref="O277">
    <cfRule type="cellIs" dxfId="8401" priority="2132" operator="equal">
      <formula>"DESCRIPCIÓN INSUFICIENTE"</formula>
    </cfRule>
  </conditionalFormatting>
  <conditionalFormatting sqref="O277">
    <cfRule type="cellIs" dxfId="8400" priority="2133" operator="equal">
      <formula>"NO ESTÁ ACORDE A ITEM 5.2.1 (T.R.)"</formula>
    </cfRule>
  </conditionalFormatting>
  <conditionalFormatting sqref="O277">
    <cfRule type="cellIs" dxfId="8399" priority="2134" operator="equal">
      <formula>"ACORDE A ITEM 5.2.1 (T.R.)"</formula>
    </cfRule>
  </conditionalFormatting>
  <conditionalFormatting sqref="Q277">
    <cfRule type="containsBlanks" dxfId="8398" priority="2135">
      <formula>LEN(TRIM(Q277))=0</formula>
    </cfRule>
  </conditionalFormatting>
  <conditionalFormatting sqref="Q277">
    <cfRule type="cellIs" dxfId="8397" priority="2136" operator="equal">
      <formula>"REQUERIMIENTOS SUBSANADOS"</formula>
    </cfRule>
  </conditionalFormatting>
  <conditionalFormatting sqref="Q277">
    <cfRule type="containsText" dxfId="8396" priority="2137" operator="containsText" text="NO SUBSANABLE">
      <formula>NOT(ISERROR(SEARCH(("NO SUBSANABLE"),(Q277))))</formula>
    </cfRule>
  </conditionalFormatting>
  <conditionalFormatting sqref="Q277">
    <cfRule type="containsText" dxfId="8395" priority="2138" operator="containsText" text="PENDIENTES POR SUBSANAR">
      <formula>NOT(ISERROR(SEARCH(("PENDIENTES POR SUBSANAR"),(Q277))))</formula>
    </cfRule>
  </conditionalFormatting>
  <conditionalFormatting sqref="Q277">
    <cfRule type="containsText" dxfId="8394" priority="2139" operator="containsText" text="SIN OBSERVACIÓN">
      <formula>NOT(ISERROR(SEARCH(("SIN OBSERVACIÓN"),(Q277))))</formula>
    </cfRule>
  </conditionalFormatting>
  <conditionalFormatting sqref="R277">
    <cfRule type="containsBlanks" dxfId="8393" priority="2140">
      <formula>LEN(TRIM(R277))=0</formula>
    </cfRule>
  </conditionalFormatting>
  <conditionalFormatting sqref="R277">
    <cfRule type="cellIs" dxfId="8392" priority="2141" operator="equal">
      <formula>"NO CUMPLEN CON LO SOLICITADO"</formula>
    </cfRule>
  </conditionalFormatting>
  <conditionalFormatting sqref="R277">
    <cfRule type="cellIs" dxfId="8391" priority="2142" operator="equal">
      <formula>"CUMPLEN CON LO SOLICITADO"</formula>
    </cfRule>
  </conditionalFormatting>
  <conditionalFormatting sqref="R277">
    <cfRule type="cellIs" dxfId="8390" priority="2143" operator="equal">
      <formula>"PENDIENTES"</formula>
    </cfRule>
  </conditionalFormatting>
  <conditionalFormatting sqref="R277">
    <cfRule type="cellIs" dxfId="8389" priority="2144" operator="equal">
      <formula>"NINGUNO"</formula>
    </cfRule>
  </conditionalFormatting>
  <conditionalFormatting sqref="B292">
    <cfRule type="cellIs" dxfId="8388" priority="2145" operator="equal">
      <formula>"NO CUMPLE CON LA EXPERIENCIA REQUERIDA"</formula>
    </cfRule>
  </conditionalFormatting>
  <conditionalFormatting sqref="B292">
    <cfRule type="cellIs" dxfId="8387" priority="2146" operator="equal">
      <formula>"CUMPLE CON LA EXPERIENCIA REQUERIDA"</formula>
    </cfRule>
  </conditionalFormatting>
  <conditionalFormatting sqref="H277">
    <cfRule type="notContainsBlanks" dxfId="8386" priority="2147">
      <formula>LEN(TRIM(H277))&gt;0</formula>
    </cfRule>
  </conditionalFormatting>
  <conditionalFormatting sqref="G277">
    <cfRule type="notContainsBlanks" dxfId="8385" priority="2148">
      <formula>LEN(TRIM(G277))&gt;0</formula>
    </cfRule>
  </conditionalFormatting>
  <conditionalFormatting sqref="F277">
    <cfRule type="notContainsBlanks" dxfId="8384" priority="2149">
      <formula>LEN(TRIM(F277))&gt;0</formula>
    </cfRule>
  </conditionalFormatting>
  <conditionalFormatting sqref="E277">
    <cfRule type="notContainsBlanks" dxfId="8383" priority="2150">
      <formula>LEN(TRIM(E277))&gt;0</formula>
    </cfRule>
  </conditionalFormatting>
  <conditionalFormatting sqref="D277">
    <cfRule type="notContainsBlanks" dxfId="8382" priority="2151">
      <formula>LEN(TRIM(D277))&gt;0</formula>
    </cfRule>
  </conditionalFormatting>
  <conditionalFormatting sqref="C277">
    <cfRule type="notContainsBlanks" dxfId="8381" priority="2152">
      <formula>LEN(TRIM(C277))&gt;0</formula>
    </cfRule>
  </conditionalFormatting>
  <conditionalFormatting sqref="I277">
    <cfRule type="notContainsBlanks" dxfId="8380" priority="2153">
      <formula>LEN(TRIM(I277))&gt;0</formula>
    </cfRule>
  </conditionalFormatting>
  <conditionalFormatting sqref="N280 N283">
    <cfRule type="expression" dxfId="8379" priority="2154">
      <formula>N280=" "</formula>
    </cfRule>
  </conditionalFormatting>
  <conditionalFormatting sqref="N280 N283">
    <cfRule type="expression" dxfId="8378" priority="2155">
      <formula>N280="NO PRESENTÓ CERTIFICADO"</formula>
    </cfRule>
  </conditionalFormatting>
  <conditionalFormatting sqref="N280 N283">
    <cfRule type="expression" dxfId="8377" priority="2156">
      <formula>N280="PRESENTÓ CERTIFICADO"</formula>
    </cfRule>
  </conditionalFormatting>
  <conditionalFormatting sqref="P280 P283">
    <cfRule type="expression" dxfId="8376" priority="2157">
      <formula>Q280="NO SUBSANABLE"</formula>
    </cfRule>
  </conditionalFormatting>
  <conditionalFormatting sqref="P280 P283">
    <cfRule type="expression" dxfId="8375" priority="2158">
      <formula>Q280="REQUERIMIENTOS SUBSANADOS"</formula>
    </cfRule>
  </conditionalFormatting>
  <conditionalFormatting sqref="P280 P283">
    <cfRule type="expression" dxfId="8374" priority="2159">
      <formula>Q280="PENDIENTES POR SUBSANAR"</formula>
    </cfRule>
  </conditionalFormatting>
  <conditionalFormatting sqref="P280 P283">
    <cfRule type="expression" dxfId="8373" priority="2160">
      <formula>Q280="SIN OBSERVACIÓN"</formula>
    </cfRule>
  </conditionalFormatting>
  <conditionalFormatting sqref="P280 P283">
    <cfRule type="containsBlanks" dxfId="8372" priority="2161">
      <formula>LEN(TRIM(P280))=0</formula>
    </cfRule>
  </conditionalFormatting>
  <conditionalFormatting sqref="O280 O283">
    <cfRule type="cellIs" dxfId="8371" priority="2162" operator="equal">
      <formula>"PENDIENTE POR DESCRIPCIÓN"</formula>
    </cfRule>
  </conditionalFormatting>
  <conditionalFormatting sqref="O280 O283">
    <cfRule type="cellIs" dxfId="8370" priority="2163" operator="equal">
      <formula>"DESCRIPCIÓN INSUFICIENTE"</formula>
    </cfRule>
  </conditionalFormatting>
  <conditionalFormatting sqref="O280 O283">
    <cfRule type="cellIs" dxfId="8369" priority="2164" operator="equal">
      <formula>"NO ESTÁ ACORDE A ITEM 5.2.1 (T.R.)"</formula>
    </cfRule>
  </conditionalFormatting>
  <conditionalFormatting sqref="O280 O283">
    <cfRule type="cellIs" dxfId="8368" priority="2165" operator="equal">
      <formula>"ACORDE A ITEM 5.2.1 (T.R.)"</formula>
    </cfRule>
  </conditionalFormatting>
  <conditionalFormatting sqref="Q280 Q283">
    <cfRule type="containsBlanks" dxfId="8367" priority="2166">
      <formula>LEN(TRIM(Q280))=0</formula>
    </cfRule>
  </conditionalFormatting>
  <conditionalFormatting sqref="Q280 Q283">
    <cfRule type="cellIs" dxfId="8366" priority="2167" operator="equal">
      <formula>"REQUERIMIENTOS SUBSANADOS"</formula>
    </cfRule>
  </conditionalFormatting>
  <conditionalFormatting sqref="Q280 Q283">
    <cfRule type="containsText" dxfId="8365" priority="2168" operator="containsText" text="NO SUBSANABLE">
      <formula>NOT(ISERROR(SEARCH(("NO SUBSANABLE"),(Q280))))</formula>
    </cfRule>
  </conditionalFormatting>
  <conditionalFormatting sqref="Q280 Q283">
    <cfRule type="containsText" dxfId="8364" priority="2169" operator="containsText" text="PENDIENTES POR SUBSANAR">
      <formula>NOT(ISERROR(SEARCH(("PENDIENTES POR SUBSANAR"),(Q280))))</formula>
    </cfRule>
  </conditionalFormatting>
  <conditionalFormatting sqref="Q280 Q283">
    <cfRule type="containsText" dxfId="8363" priority="2170" operator="containsText" text="SIN OBSERVACIÓN">
      <formula>NOT(ISERROR(SEARCH(("SIN OBSERVACIÓN"),(Q280))))</formula>
    </cfRule>
  </conditionalFormatting>
  <conditionalFormatting sqref="R280 R283">
    <cfRule type="containsBlanks" dxfId="8362" priority="2171">
      <formula>LEN(TRIM(R280))=0</formula>
    </cfRule>
  </conditionalFormatting>
  <conditionalFormatting sqref="R280 R283">
    <cfRule type="cellIs" dxfId="8361" priority="2172" operator="equal">
      <formula>"NO CUMPLEN CON LO SOLICITADO"</formula>
    </cfRule>
  </conditionalFormatting>
  <conditionalFormatting sqref="R280 R283">
    <cfRule type="cellIs" dxfId="8360" priority="2173" operator="equal">
      <formula>"CUMPLEN CON LO SOLICITADO"</formula>
    </cfRule>
  </conditionalFormatting>
  <conditionalFormatting sqref="R280 R283">
    <cfRule type="cellIs" dxfId="8359" priority="2174" operator="equal">
      <formula>"PENDIENTES"</formula>
    </cfRule>
  </conditionalFormatting>
  <conditionalFormatting sqref="R280 R283">
    <cfRule type="cellIs" dxfId="8358" priority="2175" operator="equal">
      <formula>"NINGUNO"</formula>
    </cfRule>
  </conditionalFormatting>
  <conditionalFormatting sqref="H280 H283">
    <cfRule type="notContainsBlanks" dxfId="8357" priority="2176">
      <formula>LEN(TRIM(H280))&gt;0</formula>
    </cfRule>
  </conditionalFormatting>
  <conditionalFormatting sqref="G280 G283">
    <cfRule type="notContainsBlanks" dxfId="8356" priority="2177">
      <formula>LEN(TRIM(G280))&gt;0</formula>
    </cfRule>
  </conditionalFormatting>
  <conditionalFormatting sqref="F280 F283">
    <cfRule type="notContainsBlanks" dxfId="8355" priority="2178">
      <formula>LEN(TRIM(F280))&gt;0</formula>
    </cfRule>
  </conditionalFormatting>
  <conditionalFormatting sqref="E280 E283">
    <cfRule type="notContainsBlanks" dxfId="8354" priority="2179">
      <formula>LEN(TRIM(E280))&gt;0</formula>
    </cfRule>
  </conditionalFormatting>
  <conditionalFormatting sqref="D280 D283">
    <cfRule type="notContainsBlanks" dxfId="8353" priority="2180">
      <formula>LEN(TRIM(D280))&gt;0</formula>
    </cfRule>
  </conditionalFormatting>
  <conditionalFormatting sqref="C280 C283">
    <cfRule type="notContainsBlanks" dxfId="8352" priority="2181">
      <formula>LEN(TRIM(C280))&gt;0</formula>
    </cfRule>
  </conditionalFormatting>
  <conditionalFormatting sqref="I280 I283">
    <cfRule type="notContainsBlanks" dxfId="8351" priority="2182">
      <formula>LEN(TRIM(I280))&gt;0</formula>
    </cfRule>
  </conditionalFormatting>
  <conditionalFormatting sqref="N286">
    <cfRule type="expression" dxfId="8350" priority="2183">
      <formula>N286=" "</formula>
    </cfRule>
  </conditionalFormatting>
  <conditionalFormatting sqref="N286">
    <cfRule type="expression" dxfId="8349" priority="2184">
      <formula>N286="NO PRESENTÓ CERTIFICADO"</formula>
    </cfRule>
  </conditionalFormatting>
  <conditionalFormatting sqref="N286">
    <cfRule type="expression" dxfId="8348" priority="2185">
      <formula>N286="PRESENTÓ CERTIFICADO"</formula>
    </cfRule>
  </conditionalFormatting>
  <conditionalFormatting sqref="P286">
    <cfRule type="expression" dxfId="8347" priority="2186">
      <formula>Q286="NO SUBSANABLE"</formula>
    </cfRule>
  </conditionalFormatting>
  <conditionalFormatting sqref="P286">
    <cfRule type="expression" dxfId="8346" priority="2187">
      <formula>Q286="REQUERIMIENTOS SUBSANADOS"</formula>
    </cfRule>
  </conditionalFormatting>
  <conditionalFormatting sqref="P286">
    <cfRule type="expression" dxfId="8345" priority="2188">
      <formula>Q286="PENDIENTES POR SUBSANAR"</formula>
    </cfRule>
  </conditionalFormatting>
  <conditionalFormatting sqref="P286">
    <cfRule type="expression" dxfId="8344" priority="2189">
      <formula>Q286="SIN OBSERVACIÓN"</formula>
    </cfRule>
  </conditionalFormatting>
  <conditionalFormatting sqref="P286">
    <cfRule type="containsBlanks" dxfId="8343" priority="2190">
      <formula>LEN(TRIM(P286))=0</formula>
    </cfRule>
  </conditionalFormatting>
  <conditionalFormatting sqref="O286">
    <cfRule type="cellIs" dxfId="8342" priority="2191" operator="equal">
      <formula>"PENDIENTE POR DESCRIPCIÓN"</formula>
    </cfRule>
  </conditionalFormatting>
  <conditionalFormatting sqref="O286">
    <cfRule type="cellIs" dxfId="8341" priority="2192" operator="equal">
      <formula>"DESCRIPCIÓN INSUFICIENTE"</formula>
    </cfRule>
  </conditionalFormatting>
  <conditionalFormatting sqref="O286">
    <cfRule type="cellIs" dxfId="8340" priority="2193" operator="equal">
      <formula>"NO ESTÁ ACORDE A ITEM 5.2.1 (T.R.)"</formula>
    </cfRule>
  </conditionalFormatting>
  <conditionalFormatting sqref="O286">
    <cfRule type="cellIs" dxfId="8339" priority="2194" operator="equal">
      <formula>"ACORDE A ITEM 5.2.1 (T.R.)"</formula>
    </cfRule>
  </conditionalFormatting>
  <conditionalFormatting sqref="Q286">
    <cfRule type="containsBlanks" dxfId="8338" priority="2195">
      <formula>LEN(TRIM(Q286))=0</formula>
    </cfRule>
  </conditionalFormatting>
  <conditionalFormatting sqref="Q286">
    <cfRule type="cellIs" dxfId="8337" priority="2196" operator="equal">
      <formula>"REQUERIMIENTOS SUBSANADOS"</formula>
    </cfRule>
  </conditionalFormatting>
  <conditionalFormatting sqref="Q286">
    <cfRule type="containsText" dxfId="8336" priority="2197" operator="containsText" text="NO SUBSANABLE">
      <formula>NOT(ISERROR(SEARCH(("NO SUBSANABLE"),(Q286))))</formula>
    </cfRule>
  </conditionalFormatting>
  <conditionalFormatting sqref="Q286">
    <cfRule type="containsText" dxfId="8335" priority="2198" operator="containsText" text="PENDIENTES POR SUBSANAR">
      <formula>NOT(ISERROR(SEARCH(("PENDIENTES POR SUBSANAR"),(Q286))))</formula>
    </cfRule>
  </conditionalFormatting>
  <conditionalFormatting sqref="Q286">
    <cfRule type="containsText" dxfId="8334" priority="2199" operator="containsText" text="SIN OBSERVACIÓN">
      <formula>NOT(ISERROR(SEARCH(("SIN OBSERVACIÓN"),(Q286))))</formula>
    </cfRule>
  </conditionalFormatting>
  <conditionalFormatting sqref="R286">
    <cfRule type="containsBlanks" dxfId="8333" priority="2200">
      <formula>LEN(TRIM(R286))=0</formula>
    </cfRule>
  </conditionalFormatting>
  <conditionalFormatting sqref="R286">
    <cfRule type="cellIs" dxfId="8332" priority="2201" operator="equal">
      <formula>"NO CUMPLEN CON LO SOLICITADO"</formula>
    </cfRule>
  </conditionalFormatting>
  <conditionalFormatting sqref="R286">
    <cfRule type="cellIs" dxfId="8331" priority="2202" operator="equal">
      <formula>"CUMPLEN CON LO SOLICITADO"</formula>
    </cfRule>
  </conditionalFormatting>
  <conditionalFormatting sqref="R286">
    <cfRule type="cellIs" dxfId="8330" priority="2203" operator="equal">
      <formula>"PENDIENTES"</formula>
    </cfRule>
  </conditionalFormatting>
  <conditionalFormatting sqref="R286">
    <cfRule type="cellIs" dxfId="8329" priority="2204" operator="equal">
      <formula>"NINGUNO"</formula>
    </cfRule>
  </conditionalFormatting>
  <conditionalFormatting sqref="H286">
    <cfRule type="notContainsBlanks" dxfId="8328" priority="2205">
      <formula>LEN(TRIM(H286))&gt;0</formula>
    </cfRule>
  </conditionalFormatting>
  <conditionalFormatting sqref="G286">
    <cfRule type="notContainsBlanks" dxfId="8327" priority="2206">
      <formula>LEN(TRIM(G286))&gt;0</formula>
    </cfRule>
  </conditionalFormatting>
  <conditionalFormatting sqref="F286">
    <cfRule type="notContainsBlanks" dxfId="8326" priority="2207">
      <formula>LEN(TRIM(F286))&gt;0</formula>
    </cfRule>
  </conditionalFormatting>
  <conditionalFormatting sqref="E286">
    <cfRule type="notContainsBlanks" dxfId="8325" priority="2208">
      <formula>LEN(TRIM(E286))&gt;0</formula>
    </cfRule>
  </conditionalFormatting>
  <conditionalFormatting sqref="D286">
    <cfRule type="notContainsBlanks" dxfId="8324" priority="2209">
      <formula>LEN(TRIM(D286))&gt;0</formula>
    </cfRule>
  </conditionalFormatting>
  <conditionalFormatting sqref="C286">
    <cfRule type="notContainsBlanks" dxfId="8323" priority="2210">
      <formula>LEN(TRIM(C286))&gt;0</formula>
    </cfRule>
  </conditionalFormatting>
  <conditionalFormatting sqref="I286">
    <cfRule type="notContainsBlanks" dxfId="8322" priority="2211">
      <formula>LEN(TRIM(I286))&gt;0</formula>
    </cfRule>
  </conditionalFormatting>
  <conditionalFormatting sqref="T277">
    <cfRule type="cellIs" dxfId="8321" priority="2212" operator="equal">
      <formula>"NO"</formula>
    </cfRule>
  </conditionalFormatting>
  <conditionalFormatting sqref="T277">
    <cfRule type="cellIs" dxfId="8320" priority="2213" operator="equal">
      <formula>"SI"</formula>
    </cfRule>
  </conditionalFormatting>
  <conditionalFormatting sqref="N289">
    <cfRule type="expression" dxfId="8319" priority="2214">
      <formula>N289=" "</formula>
    </cfRule>
  </conditionalFormatting>
  <conditionalFormatting sqref="N289">
    <cfRule type="expression" dxfId="8318" priority="2215">
      <formula>N289="NO PRESENTÓ CERTIFICADO"</formula>
    </cfRule>
  </conditionalFormatting>
  <conditionalFormatting sqref="N289">
    <cfRule type="expression" dxfId="8317" priority="2216">
      <formula>N289="PRESENTÓ CERTIFICADO"</formula>
    </cfRule>
  </conditionalFormatting>
  <conditionalFormatting sqref="P289">
    <cfRule type="expression" dxfId="8316" priority="2217">
      <formula>Q289="NO SUBSANABLE"</formula>
    </cfRule>
  </conditionalFormatting>
  <conditionalFormatting sqref="P289">
    <cfRule type="expression" dxfId="8315" priority="2218">
      <formula>Q289="REQUERIMIENTOS SUBSANADOS"</formula>
    </cfRule>
  </conditionalFormatting>
  <conditionalFormatting sqref="P289">
    <cfRule type="expression" dxfId="8314" priority="2219">
      <formula>Q289="PENDIENTES POR SUBSANAR"</formula>
    </cfRule>
  </conditionalFormatting>
  <conditionalFormatting sqref="P289">
    <cfRule type="expression" dxfId="8313" priority="2220">
      <formula>Q289="SIN OBSERVACIÓN"</formula>
    </cfRule>
  </conditionalFormatting>
  <conditionalFormatting sqref="P289">
    <cfRule type="containsBlanks" dxfId="8312" priority="2221">
      <formula>LEN(TRIM(P289))=0</formula>
    </cfRule>
  </conditionalFormatting>
  <conditionalFormatting sqref="O289">
    <cfRule type="cellIs" dxfId="8311" priority="2222" operator="equal">
      <formula>"PENDIENTE POR DESCRIPCIÓN"</formula>
    </cfRule>
  </conditionalFormatting>
  <conditionalFormatting sqref="O289">
    <cfRule type="cellIs" dxfId="8310" priority="2223" operator="equal">
      <formula>"DESCRIPCIÓN INSUFICIENTE"</formula>
    </cfRule>
  </conditionalFormatting>
  <conditionalFormatting sqref="O289">
    <cfRule type="cellIs" dxfId="8309" priority="2224" operator="equal">
      <formula>"NO ESTÁ ACORDE A ITEM 5.2.1 (T.R.)"</formula>
    </cfRule>
  </conditionalFormatting>
  <conditionalFormatting sqref="O289">
    <cfRule type="cellIs" dxfId="8308" priority="2225" operator="equal">
      <formula>"ACORDE A ITEM 5.2.1 (T.R.)"</formula>
    </cfRule>
  </conditionalFormatting>
  <conditionalFormatting sqref="Q289">
    <cfRule type="containsBlanks" dxfId="8307" priority="2226">
      <formula>LEN(TRIM(Q289))=0</formula>
    </cfRule>
  </conditionalFormatting>
  <conditionalFormatting sqref="Q289">
    <cfRule type="cellIs" dxfId="8306" priority="2227" operator="equal">
      <formula>"REQUERIMIENTOS SUBSANADOS"</formula>
    </cfRule>
  </conditionalFormatting>
  <conditionalFormatting sqref="Q289">
    <cfRule type="containsText" dxfId="8305" priority="2228" operator="containsText" text="NO SUBSANABLE">
      <formula>NOT(ISERROR(SEARCH(("NO SUBSANABLE"),(Q289))))</formula>
    </cfRule>
  </conditionalFormatting>
  <conditionalFormatting sqref="Q289">
    <cfRule type="containsText" dxfId="8304" priority="2229" operator="containsText" text="PENDIENTES POR SUBSANAR">
      <formula>NOT(ISERROR(SEARCH(("PENDIENTES POR SUBSANAR"),(Q289))))</formula>
    </cfRule>
  </conditionalFormatting>
  <conditionalFormatting sqref="Q289">
    <cfRule type="containsText" dxfId="8303" priority="2230" operator="containsText" text="SIN OBSERVACIÓN">
      <formula>NOT(ISERROR(SEARCH(("SIN OBSERVACIÓN"),(Q289))))</formula>
    </cfRule>
  </conditionalFormatting>
  <conditionalFormatting sqref="R289">
    <cfRule type="containsBlanks" dxfId="8302" priority="2231">
      <formula>LEN(TRIM(R289))=0</formula>
    </cfRule>
  </conditionalFormatting>
  <conditionalFormatting sqref="R289">
    <cfRule type="cellIs" dxfId="8301" priority="2232" operator="equal">
      <formula>"NO CUMPLEN CON LO SOLICITADO"</formula>
    </cfRule>
  </conditionalFormatting>
  <conditionalFormatting sqref="R289">
    <cfRule type="cellIs" dxfId="8300" priority="2233" operator="equal">
      <formula>"CUMPLEN CON LO SOLICITADO"</formula>
    </cfRule>
  </conditionalFormatting>
  <conditionalFormatting sqref="R289">
    <cfRule type="cellIs" dxfId="8299" priority="2234" operator="equal">
      <formula>"PENDIENTES"</formula>
    </cfRule>
  </conditionalFormatting>
  <conditionalFormatting sqref="R289">
    <cfRule type="cellIs" dxfId="8298" priority="2235" operator="equal">
      <formula>"NINGUNO"</formula>
    </cfRule>
  </conditionalFormatting>
  <conditionalFormatting sqref="H289">
    <cfRule type="notContainsBlanks" dxfId="8297" priority="2236">
      <formula>LEN(TRIM(H289))&gt;0</formula>
    </cfRule>
  </conditionalFormatting>
  <conditionalFormatting sqref="G289">
    <cfRule type="notContainsBlanks" dxfId="8296" priority="2237">
      <formula>LEN(TRIM(G289))&gt;0</formula>
    </cfRule>
  </conditionalFormatting>
  <conditionalFormatting sqref="F289">
    <cfRule type="notContainsBlanks" dxfId="8295" priority="2238">
      <formula>LEN(TRIM(F289))&gt;0</formula>
    </cfRule>
  </conditionalFormatting>
  <conditionalFormatting sqref="E289">
    <cfRule type="notContainsBlanks" dxfId="8294" priority="2239">
      <formula>LEN(TRIM(E289))&gt;0</formula>
    </cfRule>
  </conditionalFormatting>
  <conditionalFormatting sqref="D289">
    <cfRule type="notContainsBlanks" dxfId="8293" priority="2240">
      <formula>LEN(TRIM(D289))&gt;0</formula>
    </cfRule>
  </conditionalFormatting>
  <conditionalFormatting sqref="C289">
    <cfRule type="notContainsBlanks" dxfId="8292" priority="2241">
      <formula>LEN(TRIM(C289))&gt;0</formula>
    </cfRule>
  </conditionalFormatting>
  <conditionalFormatting sqref="I289">
    <cfRule type="notContainsBlanks" dxfId="8291" priority="2242">
      <formula>LEN(TRIM(I289))&gt;0</formula>
    </cfRule>
  </conditionalFormatting>
  <conditionalFormatting sqref="N299">
    <cfRule type="expression" dxfId="8290" priority="2243">
      <formula>N299=" "</formula>
    </cfRule>
  </conditionalFormatting>
  <conditionalFormatting sqref="N299">
    <cfRule type="expression" dxfId="8289" priority="2244">
      <formula>N299="NO PRESENTÓ CERTIFICADO"</formula>
    </cfRule>
  </conditionalFormatting>
  <conditionalFormatting sqref="N299">
    <cfRule type="expression" dxfId="8288" priority="2245">
      <formula>N299="PRESENTÓ CERTIFICADO"</formula>
    </cfRule>
  </conditionalFormatting>
  <conditionalFormatting sqref="P299">
    <cfRule type="expression" dxfId="8287" priority="2246">
      <formula>Q299="NO SUBSANABLE"</formula>
    </cfRule>
  </conditionalFormatting>
  <conditionalFormatting sqref="P299">
    <cfRule type="expression" dxfId="8286" priority="2247">
      <formula>Q299="REQUERIMIENTOS SUBSANADOS"</formula>
    </cfRule>
  </conditionalFormatting>
  <conditionalFormatting sqref="P299">
    <cfRule type="expression" dxfId="8285" priority="2248">
      <formula>Q299="PENDIENTES POR SUBSANAR"</formula>
    </cfRule>
  </conditionalFormatting>
  <conditionalFormatting sqref="P299">
    <cfRule type="expression" dxfId="8284" priority="2249">
      <formula>Q299="SIN OBSERVACIÓN"</formula>
    </cfRule>
  </conditionalFormatting>
  <conditionalFormatting sqref="P299">
    <cfRule type="containsBlanks" dxfId="8283" priority="2250">
      <formula>LEN(TRIM(P299))=0</formula>
    </cfRule>
  </conditionalFormatting>
  <conditionalFormatting sqref="O299">
    <cfRule type="cellIs" dxfId="8282" priority="2251" operator="equal">
      <formula>"PENDIENTE POR DESCRIPCIÓN"</formula>
    </cfRule>
  </conditionalFormatting>
  <conditionalFormatting sqref="O299">
    <cfRule type="cellIs" dxfId="8281" priority="2252" operator="equal">
      <formula>"DESCRIPCIÓN INSUFICIENTE"</formula>
    </cfRule>
  </conditionalFormatting>
  <conditionalFormatting sqref="O299">
    <cfRule type="cellIs" dxfId="8280" priority="2253" operator="equal">
      <formula>"NO ESTÁ ACORDE A ITEM 5.2.1 (T.R.)"</formula>
    </cfRule>
  </conditionalFormatting>
  <conditionalFormatting sqref="O299">
    <cfRule type="cellIs" dxfId="8279" priority="2254" operator="equal">
      <formula>"ACORDE A ITEM 5.2.1 (T.R.)"</formula>
    </cfRule>
  </conditionalFormatting>
  <conditionalFormatting sqref="Q299">
    <cfRule type="containsBlanks" dxfId="8278" priority="2255">
      <formula>LEN(TRIM(Q299))=0</formula>
    </cfRule>
  </conditionalFormatting>
  <conditionalFormatting sqref="Q299">
    <cfRule type="cellIs" dxfId="8277" priority="2256" operator="equal">
      <formula>"REQUERIMIENTOS SUBSANADOS"</formula>
    </cfRule>
  </conditionalFormatting>
  <conditionalFormatting sqref="Q299">
    <cfRule type="containsText" dxfId="8276" priority="2257" operator="containsText" text="NO SUBSANABLE">
      <formula>NOT(ISERROR(SEARCH(("NO SUBSANABLE"),(Q299))))</formula>
    </cfRule>
  </conditionalFormatting>
  <conditionalFormatting sqref="Q299">
    <cfRule type="containsText" dxfId="8275" priority="2258" operator="containsText" text="PENDIENTES POR SUBSANAR">
      <formula>NOT(ISERROR(SEARCH(("PENDIENTES POR SUBSANAR"),(Q299))))</formula>
    </cfRule>
  </conditionalFormatting>
  <conditionalFormatting sqref="Q299">
    <cfRule type="containsText" dxfId="8274" priority="2259" operator="containsText" text="SIN OBSERVACIÓN">
      <formula>NOT(ISERROR(SEARCH(("SIN OBSERVACIÓN"),(Q299))))</formula>
    </cfRule>
  </conditionalFormatting>
  <conditionalFormatting sqref="R299">
    <cfRule type="containsBlanks" dxfId="8273" priority="2260">
      <formula>LEN(TRIM(R299))=0</formula>
    </cfRule>
  </conditionalFormatting>
  <conditionalFormatting sqref="R299">
    <cfRule type="cellIs" dxfId="8272" priority="2261" operator="equal">
      <formula>"NO CUMPLEN CON LO SOLICITADO"</formula>
    </cfRule>
  </conditionalFormatting>
  <conditionalFormatting sqref="R299">
    <cfRule type="cellIs" dxfId="8271" priority="2262" operator="equal">
      <formula>"CUMPLEN CON LO SOLICITADO"</formula>
    </cfRule>
  </conditionalFormatting>
  <conditionalFormatting sqref="R299">
    <cfRule type="cellIs" dxfId="8270" priority="2263" operator="equal">
      <formula>"PENDIENTES"</formula>
    </cfRule>
  </conditionalFormatting>
  <conditionalFormatting sqref="R299">
    <cfRule type="cellIs" dxfId="8269" priority="2264" operator="equal">
      <formula>"NINGUNO"</formula>
    </cfRule>
  </conditionalFormatting>
  <conditionalFormatting sqref="B314">
    <cfRule type="cellIs" dxfId="8268" priority="2265" operator="equal">
      <formula>"NO CUMPLE CON LA EXPERIENCIA REQUERIDA"</formula>
    </cfRule>
  </conditionalFormatting>
  <conditionalFormatting sqref="B314">
    <cfRule type="cellIs" dxfId="8267" priority="2266" operator="equal">
      <formula>"CUMPLE CON LA EXPERIENCIA REQUERIDA"</formula>
    </cfRule>
  </conditionalFormatting>
  <conditionalFormatting sqref="H299">
    <cfRule type="notContainsBlanks" dxfId="8266" priority="2267">
      <formula>LEN(TRIM(H299))&gt;0</formula>
    </cfRule>
  </conditionalFormatting>
  <conditionalFormatting sqref="G299">
    <cfRule type="notContainsBlanks" dxfId="8265" priority="2268">
      <formula>LEN(TRIM(G299))&gt;0</formula>
    </cfRule>
  </conditionalFormatting>
  <conditionalFormatting sqref="F299">
    <cfRule type="notContainsBlanks" dxfId="8264" priority="2269">
      <formula>LEN(TRIM(F299))&gt;0</formula>
    </cfRule>
  </conditionalFormatting>
  <conditionalFormatting sqref="E299">
    <cfRule type="notContainsBlanks" dxfId="8263" priority="2270">
      <formula>LEN(TRIM(E299))&gt;0</formula>
    </cfRule>
  </conditionalFormatting>
  <conditionalFormatting sqref="D299:E299">
    <cfRule type="notContainsBlanks" dxfId="8262" priority="2271">
      <formula>LEN(TRIM(D299))&gt;0</formula>
    </cfRule>
  </conditionalFormatting>
  <conditionalFormatting sqref="C299">
    <cfRule type="notContainsBlanks" dxfId="8261" priority="2272">
      <formula>LEN(TRIM(C299))&gt;0</formula>
    </cfRule>
  </conditionalFormatting>
  <conditionalFormatting sqref="I299">
    <cfRule type="notContainsBlanks" dxfId="8260" priority="2273">
      <formula>LEN(TRIM(I299))&gt;0</formula>
    </cfRule>
  </conditionalFormatting>
  <conditionalFormatting sqref="N302 N305">
    <cfRule type="expression" dxfId="8259" priority="2274">
      <formula>N302=" "</formula>
    </cfRule>
  </conditionalFormatting>
  <conditionalFormatting sqref="N302 N305">
    <cfRule type="expression" dxfId="8258" priority="2275">
      <formula>N302="NO PRESENTÓ CERTIFICADO"</formula>
    </cfRule>
  </conditionalFormatting>
  <conditionalFormatting sqref="N302 N305">
    <cfRule type="expression" dxfId="8257" priority="2276">
      <formula>N302="PRESENTÓ CERTIFICADO"</formula>
    </cfRule>
  </conditionalFormatting>
  <conditionalFormatting sqref="P302 P305">
    <cfRule type="expression" dxfId="8256" priority="2277">
      <formula>Q302="NO SUBSANABLE"</formula>
    </cfRule>
  </conditionalFormatting>
  <conditionalFormatting sqref="P302 P305">
    <cfRule type="expression" dxfId="8255" priority="2278">
      <formula>Q302="REQUERIMIENTOS SUBSANADOS"</formula>
    </cfRule>
  </conditionalFormatting>
  <conditionalFormatting sqref="P302 P305">
    <cfRule type="expression" dxfId="8254" priority="2279">
      <formula>Q302="PENDIENTES POR SUBSANAR"</formula>
    </cfRule>
  </conditionalFormatting>
  <conditionalFormatting sqref="P302 P305">
    <cfRule type="expression" dxfId="8253" priority="2280">
      <formula>Q302="SIN OBSERVACIÓN"</formula>
    </cfRule>
  </conditionalFormatting>
  <conditionalFormatting sqref="P302 P305">
    <cfRule type="containsBlanks" dxfId="8252" priority="2281">
      <formula>LEN(TRIM(P302))=0</formula>
    </cfRule>
  </conditionalFormatting>
  <conditionalFormatting sqref="O302 O305">
    <cfRule type="cellIs" dxfId="8251" priority="2282" operator="equal">
      <formula>"PENDIENTE POR DESCRIPCIÓN"</formula>
    </cfRule>
  </conditionalFormatting>
  <conditionalFormatting sqref="O302 O305">
    <cfRule type="cellIs" dxfId="8250" priority="2283" operator="equal">
      <formula>"DESCRIPCIÓN INSUFICIENTE"</formula>
    </cfRule>
  </conditionalFormatting>
  <conditionalFormatting sqref="O302 O305">
    <cfRule type="cellIs" dxfId="8249" priority="2284" operator="equal">
      <formula>"NO ESTÁ ACORDE A ITEM 5.2.1 (T.R.)"</formula>
    </cfRule>
  </conditionalFormatting>
  <conditionalFormatting sqref="O302 O305">
    <cfRule type="cellIs" dxfId="8248" priority="2285" operator="equal">
      <formula>"ACORDE A ITEM 5.2.1 (T.R.)"</formula>
    </cfRule>
  </conditionalFormatting>
  <conditionalFormatting sqref="Q302 Q305">
    <cfRule type="containsBlanks" dxfId="8247" priority="2286">
      <formula>LEN(TRIM(Q302))=0</formula>
    </cfRule>
  </conditionalFormatting>
  <conditionalFormatting sqref="Q302 Q305">
    <cfRule type="cellIs" dxfId="8246" priority="2287" operator="equal">
      <formula>"REQUERIMIENTOS SUBSANADOS"</formula>
    </cfRule>
  </conditionalFormatting>
  <conditionalFormatting sqref="Q302 Q305">
    <cfRule type="containsText" dxfId="8245" priority="2288" operator="containsText" text="NO SUBSANABLE">
      <formula>NOT(ISERROR(SEARCH(("NO SUBSANABLE"),(Q302))))</formula>
    </cfRule>
  </conditionalFormatting>
  <conditionalFormatting sqref="Q302 Q305">
    <cfRule type="containsText" dxfId="8244" priority="2289" operator="containsText" text="PENDIENTES POR SUBSANAR">
      <formula>NOT(ISERROR(SEARCH(("PENDIENTES POR SUBSANAR"),(Q302))))</formula>
    </cfRule>
  </conditionalFormatting>
  <conditionalFormatting sqref="Q302 Q305">
    <cfRule type="containsText" dxfId="8243" priority="2290" operator="containsText" text="SIN OBSERVACIÓN">
      <formula>NOT(ISERROR(SEARCH(("SIN OBSERVACIÓN"),(Q302))))</formula>
    </cfRule>
  </conditionalFormatting>
  <conditionalFormatting sqref="R302 R305">
    <cfRule type="containsBlanks" dxfId="8242" priority="2291">
      <formula>LEN(TRIM(R302))=0</formula>
    </cfRule>
  </conditionalFormatting>
  <conditionalFormatting sqref="R302 R305">
    <cfRule type="cellIs" dxfId="8241" priority="2292" operator="equal">
      <formula>"NO CUMPLEN CON LO SOLICITADO"</formula>
    </cfRule>
  </conditionalFormatting>
  <conditionalFormatting sqref="R302 R305">
    <cfRule type="cellIs" dxfId="8240" priority="2293" operator="equal">
      <formula>"CUMPLEN CON LO SOLICITADO"</formula>
    </cfRule>
  </conditionalFormatting>
  <conditionalFormatting sqref="R302 R305">
    <cfRule type="cellIs" dxfId="8239" priority="2294" operator="equal">
      <formula>"PENDIENTES"</formula>
    </cfRule>
  </conditionalFormatting>
  <conditionalFormatting sqref="R302 R305">
    <cfRule type="cellIs" dxfId="8238" priority="2295" operator="equal">
      <formula>"NINGUNO"</formula>
    </cfRule>
  </conditionalFormatting>
  <conditionalFormatting sqref="H302 H305">
    <cfRule type="notContainsBlanks" dxfId="8237" priority="2296">
      <formula>LEN(TRIM(H302))&gt;0</formula>
    </cfRule>
  </conditionalFormatting>
  <conditionalFormatting sqref="G302 G305">
    <cfRule type="notContainsBlanks" dxfId="8236" priority="2297">
      <formula>LEN(TRIM(G302))&gt;0</formula>
    </cfRule>
  </conditionalFormatting>
  <conditionalFormatting sqref="F302 F305">
    <cfRule type="notContainsBlanks" dxfId="8235" priority="2298">
      <formula>LEN(TRIM(F302))&gt;0</formula>
    </cfRule>
  </conditionalFormatting>
  <conditionalFormatting sqref="E302 E305">
    <cfRule type="notContainsBlanks" dxfId="8234" priority="2299">
      <formula>LEN(TRIM(E302))&gt;0</formula>
    </cfRule>
  </conditionalFormatting>
  <conditionalFormatting sqref="D302 D305">
    <cfRule type="notContainsBlanks" dxfId="8233" priority="2300">
      <formula>LEN(TRIM(D302))&gt;0</formula>
    </cfRule>
  </conditionalFormatting>
  <conditionalFormatting sqref="C302 C305">
    <cfRule type="notContainsBlanks" dxfId="8232" priority="2301">
      <formula>LEN(TRIM(C302))&gt;0</formula>
    </cfRule>
  </conditionalFormatting>
  <conditionalFormatting sqref="I302 I305">
    <cfRule type="notContainsBlanks" dxfId="8231" priority="2302">
      <formula>LEN(TRIM(I302))&gt;0</formula>
    </cfRule>
  </conditionalFormatting>
  <conditionalFormatting sqref="N308">
    <cfRule type="expression" dxfId="8230" priority="2303">
      <formula>N308=" "</formula>
    </cfRule>
  </conditionalFormatting>
  <conditionalFormatting sqref="N308">
    <cfRule type="expression" dxfId="8229" priority="2304">
      <formula>N308="NO PRESENTÓ CERTIFICADO"</formula>
    </cfRule>
  </conditionalFormatting>
  <conditionalFormatting sqref="N308">
    <cfRule type="expression" dxfId="8228" priority="2305">
      <formula>N308="PRESENTÓ CERTIFICADO"</formula>
    </cfRule>
  </conditionalFormatting>
  <conditionalFormatting sqref="P308">
    <cfRule type="expression" dxfId="8227" priority="2306">
      <formula>Q308="NO SUBSANABLE"</formula>
    </cfRule>
  </conditionalFormatting>
  <conditionalFormatting sqref="P308">
    <cfRule type="expression" dxfId="8226" priority="2307">
      <formula>Q308="REQUERIMIENTOS SUBSANADOS"</formula>
    </cfRule>
  </conditionalFormatting>
  <conditionalFormatting sqref="P308">
    <cfRule type="expression" dxfId="8225" priority="2308">
      <formula>Q308="PENDIENTES POR SUBSANAR"</formula>
    </cfRule>
  </conditionalFormatting>
  <conditionalFormatting sqref="P308">
    <cfRule type="expression" dxfId="8224" priority="2309">
      <formula>Q308="SIN OBSERVACIÓN"</formula>
    </cfRule>
  </conditionalFormatting>
  <conditionalFormatting sqref="P308">
    <cfRule type="containsBlanks" dxfId="8223" priority="2310">
      <formula>LEN(TRIM(P308))=0</formula>
    </cfRule>
  </conditionalFormatting>
  <conditionalFormatting sqref="O308">
    <cfRule type="cellIs" dxfId="8222" priority="2311" operator="equal">
      <formula>"PENDIENTE POR DESCRIPCIÓN"</formula>
    </cfRule>
  </conditionalFormatting>
  <conditionalFormatting sqref="O308">
    <cfRule type="cellIs" dxfId="8221" priority="2312" operator="equal">
      <formula>"DESCRIPCIÓN INSUFICIENTE"</formula>
    </cfRule>
  </conditionalFormatting>
  <conditionalFormatting sqref="O308">
    <cfRule type="cellIs" dxfId="8220" priority="2313" operator="equal">
      <formula>"NO ESTÁ ACORDE A ITEM 5.2.1 (T.R.)"</formula>
    </cfRule>
  </conditionalFormatting>
  <conditionalFormatting sqref="O308">
    <cfRule type="cellIs" dxfId="8219" priority="2314" operator="equal">
      <formula>"ACORDE A ITEM 5.2.1 (T.R.)"</formula>
    </cfRule>
  </conditionalFormatting>
  <conditionalFormatting sqref="Q308">
    <cfRule type="containsBlanks" dxfId="8218" priority="2315">
      <formula>LEN(TRIM(Q308))=0</formula>
    </cfRule>
  </conditionalFormatting>
  <conditionalFormatting sqref="Q308">
    <cfRule type="cellIs" dxfId="8217" priority="2316" operator="equal">
      <formula>"REQUERIMIENTOS SUBSANADOS"</formula>
    </cfRule>
  </conditionalFormatting>
  <conditionalFormatting sqref="Q308">
    <cfRule type="containsText" dxfId="8216" priority="2317" operator="containsText" text="NO SUBSANABLE">
      <formula>NOT(ISERROR(SEARCH(("NO SUBSANABLE"),(Q308))))</formula>
    </cfRule>
  </conditionalFormatting>
  <conditionalFormatting sqref="Q308">
    <cfRule type="containsText" dxfId="8215" priority="2318" operator="containsText" text="PENDIENTES POR SUBSANAR">
      <formula>NOT(ISERROR(SEARCH(("PENDIENTES POR SUBSANAR"),(Q308))))</formula>
    </cfRule>
  </conditionalFormatting>
  <conditionalFormatting sqref="Q308">
    <cfRule type="containsText" dxfId="8214" priority="2319" operator="containsText" text="SIN OBSERVACIÓN">
      <formula>NOT(ISERROR(SEARCH(("SIN OBSERVACIÓN"),(Q308))))</formula>
    </cfRule>
  </conditionalFormatting>
  <conditionalFormatting sqref="R308">
    <cfRule type="containsBlanks" dxfId="8213" priority="2320">
      <formula>LEN(TRIM(R308))=0</formula>
    </cfRule>
  </conditionalFormatting>
  <conditionalFormatting sqref="R308">
    <cfRule type="cellIs" dxfId="8212" priority="2321" operator="equal">
      <formula>"NO CUMPLEN CON LO SOLICITADO"</formula>
    </cfRule>
  </conditionalFormatting>
  <conditionalFormatting sqref="R308">
    <cfRule type="cellIs" dxfId="8211" priority="2322" operator="equal">
      <formula>"CUMPLEN CON LO SOLICITADO"</formula>
    </cfRule>
  </conditionalFormatting>
  <conditionalFormatting sqref="R308">
    <cfRule type="cellIs" dxfId="8210" priority="2323" operator="equal">
      <formula>"PENDIENTES"</formula>
    </cfRule>
  </conditionalFormatting>
  <conditionalFormatting sqref="R308">
    <cfRule type="cellIs" dxfId="8209" priority="2324" operator="equal">
      <formula>"NINGUNO"</formula>
    </cfRule>
  </conditionalFormatting>
  <conditionalFormatting sqref="H308">
    <cfRule type="notContainsBlanks" dxfId="8208" priority="2325">
      <formula>LEN(TRIM(H308))&gt;0</formula>
    </cfRule>
  </conditionalFormatting>
  <conditionalFormatting sqref="G308">
    <cfRule type="notContainsBlanks" dxfId="8207" priority="2326">
      <formula>LEN(TRIM(G308))&gt;0</formula>
    </cfRule>
  </conditionalFormatting>
  <conditionalFormatting sqref="F308">
    <cfRule type="notContainsBlanks" dxfId="8206" priority="2327">
      <formula>LEN(TRIM(F308))&gt;0</formula>
    </cfRule>
  </conditionalFormatting>
  <conditionalFormatting sqref="E308">
    <cfRule type="notContainsBlanks" dxfId="8205" priority="2328">
      <formula>LEN(TRIM(E308))&gt;0</formula>
    </cfRule>
  </conditionalFormatting>
  <conditionalFormatting sqref="D308">
    <cfRule type="notContainsBlanks" dxfId="8204" priority="2329">
      <formula>LEN(TRIM(D308))&gt;0</formula>
    </cfRule>
  </conditionalFormatting>
  <conditionalFormatting sqref="C308">
    <cfRule type="notContainsBlanks" dxfId="8203" priority="2330">
      <formula>LEN(TRIM(C308))&gt;0</formula>
    </cfRule>
  </conditionalFormatting>
  <conditionalFormatting sqref="I308">
    <cfRule type="notContainsBlanks" dxfId="8202" priority="2331">
      <formula>LEN(TRIM(I308))&gt;0</formula>
    </cfRule>
  </conditionalFormatting>
  <conditionalFormatting sqref="T299">
    <cfRule type="cellIs" dxfId="8201" priority="2332" operator="equal">
      <formula>"NO"</formula>
    </cfRule>
  </conditionalFormatting>
  <conditionalFormatting sqref="T299">
    <cfRule type="cellIs" dxfId="8200" priority="2333" operator="equal">
      <formula>"SI"</formula>
    </cfRule>
  </conditionalFormatting>
  <conditionalFormatting sqref="N311">
    <cfRule type="expression" dxfId="8199" priority="2334">
      <formula>N311=" "</formula>
    </cfRule>
  </conditionalFormatting>
  <conditionalFormatting sqref="N311">
    <cfRule type="expression" dxfId="8198" priority="2335">
      <formula>N311="NO PRESENTÓ CERTIFICADO"</formula>
    </cfRule>
  </conditionalFormatting>
  <conditionalFormatting sqref="N311">
    <cfRule type="expression" dxfId="8197" priority="2336">
      <formula>N311="PRESENTÓ CERTIFICADO"</formula>
    </cfRule>
  </conditionalFormatting>
  <conditionalFormatting sqref="P311">
    <cfRule type="expression" dxfId="8196" priority="2337">
      <formula>Q311="NO SUBSANABLE"</formula>
    </cfRule>
  </conditionalFormatting>
  <conditionalFormatting sqref="P311">
    <cfRule type="expression" dxfId="8195" priority="2338">
      <formula>Q311="REQUERIMIENTOS SUBSANADOS"</formula>
    </cfRule>
  </conditionalFormatting>
  <conditionalFormatting sqref="P311">
    <cfRule type="expression" dxfId="8194" priority="2339">
      <formula>Q311="PENDIENTES POR SUBSANAR"</formula>
    </cfRule>
  </conditionalFormatting>
  <conditionalFormatting sqref="P311">
    <cfRule type="expression" dxfId="8193" priority="2340">
      <formula>Q311="SIN OBSERVACIÓN"</formula>
    </cfRule>
  </conditionalFormatting>
  <conditionalFormatting sqref="P311">
    <cfRule type="containsBlanks" dxfId="8192" priority="2341">
      <formula>LEN(TRIM(P311))=0</formula>
    </cfRule>
  </conditionalFormatting>
  <conditionalFormatting sqref="O311">
    <cfRule type="cellIs" dxfId="8191" priority="2342" operator="equal">
      <formula>"PENDIENTE POR DESCRIPCIÓN"</formula>
    </cfRule>
  </conditionalFormatting>
  <conditionalFormatting sqref="O311">
    <cfRule type="cellIs" dxfId="8190" priority="2343" operator="equal">
      <formula>"DESCRIPCIÓN INSUFICIENTE"</formula>
    </cfRule>
  </conditionalFormatting>
  <conditionalFormatting sqref="O311">
    <cfRule type="cellIs" dxfId="8189" priority="2344" operator="equal">
      <formula>"NO ESTÁ ACORDE A ITEM 5.2.1 (T.R.)"</formula>
    </cfRule>
  </conditionalFormatting>
  <conditionalFormatting sqref="O311">
    <cfRule type="cellIs" dxfId="8188" priority="2345" operator="equal">
      <formula>"ACORDE A ITEM 5.2.1 (T.R.)"</formula>
    </cfRule>
  </conditionalFormatting>
  <conditionalFormatting sqref="Q311">
    <cfRule type="containsBlanks" dxfId="8187" priority="2346">
      <formula>LEN(TRIM(Q311))=0</formula>
    </cfRule>
  </conditionalFormatting>
  <conditionalFormatting sqref="Q311">
    <cfRule type="cellIs" dxfId="8186" priority="2347" operator="equal">
      <formula>"REQUERIMIENTOS SUBSANADOS"</formula>
    </cfRule>
  </conditionalFormatting>
  <conditionalFormatting sqref="Q311">
    <cfRule type="containsText" dxfId="8185" priority="2348" operator="containsText" text="NO SUBSANABLE">
      <formula>NOT(ISERROR(SEARCH(("NO SUBSANABLE"),(Q311))))</formula>
    </cfRule>
  </conditionalFormatting>
  <conditionalFormatting sqref="Q311">
    <cfRule type="containsText" dxfId="8184" priority="2349" operator="containsText" text="PENDIENTES POR SUBSANAR">
      <formula>NOT(ISERROR(SEARCH(("PENDIENTES POR SUBSANAR"),(Q311))))</formula>
    </cfRule>
  </conditionalFormatting>
  <conditionalFormatting sqref="Q311">
    <cfRule type="containsText" dxfId="8183" priority="2350" operator="containsText" text="SIN OBSERVACIÓN">
      <formula>NOT(ISERROR(SEARCH(("SIN OBSERVACIÓN"),(Q311))))</formula>
    </cfRule>
  </conditionalFormatting>
  <conditionalFormatting sqref="R311">
    <cfRule type="containsBlanks" dxfId="8182" priority="2351">
      <formula>LEN(TRIM(R311))=0</formula>
    </cfRule>
  </conditionalFormatting>
  <conditionalFormatting sqref="R311">
    <cfRule type="cellIs" dxfId="8181" priority="2352" operator="equal">
      <formula>"NO CUMPLEN CON LO SOLICITADO"</formula>
    </cfRule>
  </conditionalFormatting>
  <conditionalFormatting sqref="R311">
    <cfRule type="cellIs" dxfId="8180" priority="2353" operator="equal">
      <formula>"CUMPLEN CON LO SOLICITADO"</formula>
    </cfRule>
  </conditionalFormatting>
  <conditionalFormatting sqref="R311">
    <cfRule type="cellIs" dxfId="8179" priority="2354" operator="equal">
      <formula>"PENDIENTES"</formula>
    </cfRule>
  </conditionalFormatting>
  <conditionalFormatting sqref="R311">
    <cfRule type="cellIs" dxfId="8178" priority="2355" operator="equal">
      <formula>"NINGUNO"</formula>
    </cfRule>
  </conditionalFormatting>
  <conditionalFormatting sqref="H311">
    <cfRule type="notContainsBlanks" dxfId="8177" priority="2356">
      <formula>LEN(TRIM(H311))&gt;0</formula>
    </cfRule>
  </conditionalFormatting>
  <conditionalFormatting sqref="G311">
    <cfRule type="notContainsBlanks" dxfId="8176" priority="2357">
      <formula>LEN(TRIM(G311))&gt;0</formula>
    </cfRule>
  </conditionalFormatting>
  <conditionalFormatting sqref="F311">
    <cfRule type="notContainsBlanks" dxfId="8175" priority="2358">
      <formula>LEN(TRIM(F311))&gt;0</formula>
    </cfRule>
  </conditionalFormatting>
  <conditionalFormatting sqref="E311">
    <cfRule type="notContainsBlanks" dxfId="8174" priority="2359">
      <formula>LEN(TRIM(E311))&gt;0</formula>
    </cfRule>
  </conditionalFormatting>
  <conditionalFormatting sqref="D311">
    <cfRule type="notContainsBlanks" dxfId="8173" priority="2360">
      <formula>LEN(TRIM(D311))&gt;0</formula>
    </cfRule>
  </conditionalFormatting>
  <conditionalFormatting sqref="C311">
    <cfRule type="notContainsBlanks" dxfId="8172" priority="2361">
      <formula>LEN(TRIM(C311))&gt;0</formula>
    </cfRule>
  </conditionalFormatting>
  <conditionalFormatting sqref="I311">
    <cfRule type="notContainsBlanks" dxfId="8171" priority="2362">
      <formula>LEN(TRIM(I311))&gt;0</formula>
    </cfRule>
  </conditionalFormatting>
  <conditionalFormatting sqref="N321">
    <cfRule type="expression" dxfId="8170" priority="2363">
      <formula>N321=" "</formula>
    </cfRule>
  </conditionalFormatting>
  <conditionalFormatting sqref="N321">
    <cfRule type="expression" dxfId="8169" priority="2364">
      <formula>N321="NO PRESENTÓ CERTIFICADO"</formula>
    </cfRule>
  </conditionalFormatting>
  <conditionalFormatting sqref="N321">
    <cfRule type="expression" dxfId="8168" priority="2365">
      <formula>N321="PRESENTÓ CERTIFICADO"</formula>
    </cfRule>
  </conditionalFormatting>
  <conditionalFormatting sqref="P321">
    <cfRule type="expression" dxfId="8167" priority="2366">
      <formula>Q321="NO SUBSANABLE"</formula>
    </cfRule>
  </conditionalFormatting>
  <conditionalFormatting sqref="P321">
    <cfRule type="expression" dxfId="8166" priority="2367">
      <formula>Q321="REQUERIMIENTOS SUBSANADOS"</formula>
    </cfRule>
  </conditionalFormatting>
  <conditionalFormatting sqref="P321">
    <cfRule type="expression" dxfId="8165" priority="2368">
      <formula>Q321="PENDIENTES POR SUBSANAR"</formula>
    </cfRule>
  </conditionalFormatting>
  <conditionalFormatting sqref="P321">
    <cfRule type="expression" dxfId="8164" priority="2369">
      <formula>Q321="SIN OBSERVACIÓN"</formula>
    </cfRule>
  </conditionalFormatting>
  <conditionalFormatting sqref="P321">
    <cfRule type="containsBlanks" dxfId="8163" priority="2370">
      <formula>LEN(TRIM(P321))=0</formula>
    </cfRule>
  </conditionalFormatting>
  <conditionalFormatting sqref="O321">
    <cfRule type="cellIs" dxfId="8162" priority="2371" operator="equal">
      <formula>"PENDIENTE POR DESCRIPCIÓN"</formula>
    </cfRule>
  </conditionalFormatting>
  <conditionalFormatting sqref="O321">
    <cfRule type="cellIs" dxfId="8161" priority="2372" operator="equal">
      <formula>"DESCRIPCIÓN INSUFICIENTE"</formula>
    </cfRule>
  </conditionalFormatting>
  <conditionalFormatting sqref="O321">
    <cfRule type="cellIs" dxfId="8160" priority="2373" operator="equal">
      <formula>"NO ESTÁ ACORDE A ITEM 5.2.1 (T.R.)"</formula>
    </cfRule>
  </conditionalFormatting>
  <conditionalFormatting sqref="O321">
    <cfRule type="cellIs" dxfId="8159" priority="2374" operator="equal">
      <formula>"ACORDE A ITEM 5.2.1 (T.R.)"</formula>
    </cfRule>
  </conditionalFormatting>
  <conditionalFormatting sqref="Q321">
    <cfRule type="containsBlanks" dxfId="8158" priority="2375">
      <formula>LEN(TRIM(Q321))=0</formula>
    </cfRule>
  </conditionalFormatting>
  <conditionalFormatting sqref="Q321">
    <cfRule type="cellIs" dxfId="8157" priority="2376" operator="equal">
      <formula>"REQUERIMIENTOS SUBSANADOS"</formula>
    </cfRule>
  </conditionalFormatting>
  <conditionalFormatting sqref="Q321">
    <cfRule type="containsText" dxfId="8156" priority="2377" operator="containsText" text="NO SUBSANABLE">
      <formula>NOT(ISERROR(SEARCH(("NO SUBSANABLE"),(Q321))))</formula>
    </cfRule>
  </conditionalFormatting>
  <conditionalFormatting sqref="Q321">
    <cfRule type="containsText" dxfId="8155" priority="2378" operator="containsText" text="PENDIENTES POR SUBSANAR">
      <formula>NOT(ISERROR(SEARCH(("PENDIENTES POR SUBSANAR"),(Q321))))</formula>
    </cfRule>
  </conditionalFormatting>
  <conditionalFormatting sqref="Q321">
    <cfRule type="containsText" dxfId="8154" priority="2379" operator="containsText" text="SIN OBSERVACIÓN">
      <formula>NOT(ISERROR(SEARCH(("SIN OBSERVACIÓN"),(Q321))))</formula>
    </cfRule>
  </conditionalFormatting>
  <conditionalFormatting sqref="R321">
    <cfRule type="containsBlanks" dxfId="8153" priority="2380">
      <formula>LEN(TRIM(R321))=0</formula>
    </cfRule>
  </conditionalFormatting>
  <conditionalFormatting sqref="R321">
    <cfRule type="cellIs" dxfId="8152" priority="2381" operator="equal">
      <formula>"NO CUMPLEN CON LO SOLICITADO"</formula>
    </cfRule>
  </conditionalFormatting>
  <conditionalFormatting sqref="R321">
    <cfRule type="cellIs" dxfId="8151" priority="2382" operator="equal">
      <formula>"CUMPLEN CON LO SOLICITADO"</formula>
    </cfRule>
  </conditionalFormatting>
  <conditionalFormatting sqref="R321">
    <cfRule type="cellIs" dxfId="8150" priority="2383" operator="equal">
      <formula>"PENDIENTES"</formula>
    </cfRule>
  </conditionalFormatting>
  <conditionalFormatting sqref="R321">
    <cfRule type="cellIs" dxfId="8149" priority="2384" operator="equal">
      <formula>"NINGUNO"</formula>
    </cfRule>
  </conditionalFormatting>
  <conditionalFormatting sqref="B336">
    <cfRule type="cellIs" dxfId="8148" priority="2385" operator="equal">
      <formula>"NO CUMPLE CON LA EXPERIENCIA REQUERIDA"</formula>
    </cfRule>
  </conditionalFormatting>
  <conditionalFormatting sqref="B336">
    <cfRule type="cellIs" dxfId="8147" priority="2386" operator="equal">
      <formula>"CUMPLE CON LA EXPERIENCIA REQUERIDA"</formula>
    </cfRule>
  </conditionalFormatting>
  <conditionalFormatting sqref="H321">
    <cfRule type="notContainsBlanks" dxfId="8146" priority="2387">
      <formula>LEN(TRIM(H321))&gt;0</formula>
    </cfRule>
  </conditionalFormatting>
  <conditionalFormatting sqref="G321">
    <cfRule type="notContainsBlanks" dxfId="8145" priority="2388">
      <formula>LEN(TRIM(G321))&gt;0</formula>
    </cfRule>
  </conditionalFormatting>
  <conditionalFormatting sqref="F321">
    <cfRule type="notContainsBlanks" dxfId="8144" priority="2389">
      <formula>LEN(TRIM(F321))&gt;0</formula>
    </cfRule>
  </conditionalFormatting>
  <conditionalFormatting sqref="E321">
    <cfRule type="notContainsBlanks" dxfId="8143" priority="2390">
      <formula>LEN(TRIM(E321))&gt;0</formula>
    </cfRule>
  </conditionalFormatting>
  <conditionalFormatting sqref="D321">
    <cfRule type="notContainsBlanks" dxfId="8142" priority="2391">
      <formula>LEN(TRIM(D321))&gt;0</formula>
    </cfRule>
  </conditionalFormatting>
  <conditionalFormatting sqref="C321">
    <cfRule type="notContainsBlanks" dxfId="8141" priority="2392">
      <formula>LEN(TRIM(C321))&gt;0</formula>
    </cfRule>
  </conditionalFormatting>
  <conditionalFormatting sqref="I321">
    <cfRule type="notContainsBlanks" dxfId="8140" priority="2393">
      <formula>LEN(TRIM(I321))&gt;0</formula>
    </cfRule>
  </conditionalFormatting>
  <conditionalFormatting sqref="N324 N327">
    <cfRule type="expression" dxfId="8139" priority="2394">
      <formula>N324=" "</formula>
    </cfRule>
  </conditionalFormatting>
  <conditionalFormatting sqref="N324 N327">
    <cfRule type="expression" dxfId="8138" priority="2395">
      <formula>N324="NO PRESENTÓ CERTIFICADO"</formula>
    </cfRule>
  </conditionalFormatting>
  <conditionalFormatting sqref="N324 N327">
    <cfRule type="expression" dxfId="8137" priority="2396">
      <formula>N324="PRESENTÓ CERTIFICADO"</formula>
    </cfRule>
  </conditionalFormatting>
  <conditionalFormatting sqref="P324 P327">
    <cfRule type="expression" dxfId="8136" priority="2397">
      <formula>Q324="NO SUBSANABLE"</formula>
    </cfRule>
  </conditionalFormatting>
  <conditionalFormatting sqref="P324 P327">
    <cfRule type="expression" dxfId="8135" priority="2398">
      <formula>Q324="REQUERIMIENTOS SUBSANADOS"</formula>
    </cfRule>
  </conditionalFormatting>
  <conditionalFormatting sqref="P324 P327">
    <cfRule type="expression" dxfId="8134" priority="2399">
      <formula>Q324="PENDIENTES POR SUBSANAR"</formula>
    </cfRule>
  </conditionalFormatting>
  <conditionalFormatting sqref="P324 P327">
    <cfRule type="expression" dxfId="8133" priority="2400">
      <formula>Q324="SIN OBSERVACIÓN"</formula>
    </cfRule>
  </conditionalFormatting>
  <conditionalFormatting sqref="P324 P327">
    <cfRule type="containsBlanks" dxfId="8132" priority="2401">
      <formula>LEN(TRIM(P324))=0</formula>
    </cfRule>
  </conditionalFormatting>
  <conditionalFormatting sqref="O324 O327">
    <cfRule type="cellIs" dxfId="8131" priority="2402" operator="equal">
      <formula>"PENDIENTE POR DESCRIPCIÓN"</formula>
    </cfRule>
  </conditionalFormatting>
  <conditionalFormatting sqref="O324 O327">
    <cfRule type="cellIs" dxfId="8130" priority="2403" operator="equal">
      <formula>"DESCRIPCIÓN INSUFICIENTE"</formula>
    </cfRule>
  </conditionalFormatting>
  <conditionalFormatting sqref="O324 O327">
    <cfRule type="cellIs" dxfId="8129" priority="2404" operator="equal">
      <formula>"NO ESTÁ ACORDE A ITEM 5.2.1 (T.R.)"</formula>
    </cfRule>
  </conditionalFormatting>
  <conditionalFormatting sqref="O324 O327">
    <cfRule type="cellIs" dxfId="8128" priority="2405" operator="equal">
      <formula>"ACORDE A ITEM 5.2.1 (T.R.)"</formula>
    </cfRule>
  </conditionalFormatting>
  <conditionalFormatting sqref="Q324 Q327">
    <cfRule type="containsBlanks" dxfId="8127" priority="2406">
      <formula>LEN(TRIM(Q324))=0</formula>
    </cfRule>
  </conditionalFormatting>
  <conditionalFormatting sqref="Q324 Q327">
    <cfRule type="cellIs" dxfId="8126" priority="2407" operator="equal">
      <formula>"REQUERIMIENTOS SUBSANADOS"</formula>
    </cfRule>
  </conditionalFormatting>
  <conditionalFormatting sqref="Q324 Q327">
    <cfRule type="containsText" dxfId="8125" priority="2408" operator="containsText" text="NO SUBSANABLE">
      <formula>NOT(ISERROR(SEARCH(("NO SUBSANABLE"),(Q324))))</formula>
    </cfRule>
  </conditionalFormatting>
  <conditionalFormatting sqref="Q324 Q327">
    <cfRule type="containsText" dxfId="8124" priority="2409" operator="containsText" text="PENDIENTES POR SUBSANAR">
      <formula>NOT(ISERROR(SEARCH(("PENDIENTES POR SUBSANAR"),(Q324))))</formula>
    </cfRule>
  </conditionalFormatting>
  <conditionalFormatting sqref="Q324 Q327">
    <cfRule type="containsText" dxfId="8123" priority="2410" operator="containsText" text="SIN OBSERVACIÓN">
      <formula>NOT(ISERROR(SEARCH(("SIN OBSERVACIÓN"),(Q324))))</formula>
    </cfRule>
  </conditionalFormatting>
  <conditionalFormatting sqref="R324 R327">
    <cfRule type="containsBlanks" dxfId="8122" priority="2411">
      <formula>LEN(TRIM(R324))=0</formula>
    </cfRule>
  </conditionalFormatting>
  <conditionalFormatting sqref="R324 R327">
    <cfRule type="cellIs" dxfId="8121" priority="2412" operator="equal">
      <formula>"NO CUMPLEN CON LO SOLICITADO"</formula>
    </cfRule>
  </conditionalFormatting>
  <conditionalFormatting sqref="R324 R327">
    <cfRule type="cellIs" dxfId="8120" priority="2413" operator="equal">
      <formula>"CUMPLEN CON LO SOLICITADO"</formula>
    </cfRule>
  </conditionalFormatting>
  <conditionalFormatting sqref="R324 R327">
    <cfRule type="cellIs" dxfId="8119" priority="2414" operator="equal">
      <formula>"PENDIENTES"</formula>
    </cfRule>
  </conditionalFormatting>
  <conditionalFormatting sqref="R324 R327">
    <cfRule type="cellIs" dxfId="8118" priority="2415" operator="equal">
      <formula>"NINGUNO"</formula>
    </cfRule>
  </conditionalFormatting>
  <conditionalFormatting sqref="H324">
    <cfRule type="notContainsBlanks" dxfId="8117" priority="2416">
      <formula>LEN(TRIM(H324))&gt;0</formula>
    </cfRule>
  </conditionalFormatting>
  <conditionalFormatting sqref="G324 G327">
    <cfRule type="notContainsBlanks" dxfId="8116" priority="2417">
      <formula>LEN(TRIM(G324))&gt;0</formula>
    </cfRule>
  </conditionalFormatting>
  <conditionalFormatting sqref="F327">
    <cfRule type="notContainsBlanks" dxfId="8115" priority="2418">
      <formula>LEN(TRIM(F327))&gt;0</formula>
    </cfRule>
  </conditionalFormatting>
  <conditionalFormatting sqref="E327">
    <cfRule type="notContainsBlanks" dxfId="8114" priority="2419">
      <formula>LEN(TRIM(E327))&gt;0</formula>
    </cfRule>
  </conditionalFormatting>
  <conditionalFormatting sqref="D324 D327">
    <cfRule type="notContainsBlanks" dxfId="8113" priority="2420">
      <formula>LEN(TRIM(D324))&gt;0</formula>
    </cfRule>
  </conditionalFormatting>
  <conditionalFormatting sqref="C324 C327">
    <cfRule type="notContainsBlanks" dxfId="8112" priority="2421">
      <formula>LEN(TRIM(C324))&gt;0</formula>
    </cfRule>
  </conditionalFormatting>
  <conditionalFormatting sqref="N330">
    <cfRule type="expression" dxfId="8111" priority="2422">
      <formula>N330=" "</formula>
    </cfRule>
  </conditionalFormatting>
  <conditionalFormatting sqref="N330">
    <cfRule type="expression" dxfId="8110" priority="2423">
      <formula>N330="NO PRESENTÓ CERTIFICADO"</formula>
    </cfRule>
  </conditionalFormatting>
  <conditionalFormatting sqref="N330">
    <cfRule type="expression" dxfId="8109" priority="2424">
      <formula>N330="PRESENTÓ CERTIFICADO"</formula>
    </cfRule>
  </conditionalFormatting>
  <conditionalFormatting sqref="P330">
    <cfRule type="expression" dxfId="8108" priority="2425">
      <formula>Q330="NO SUBSANABLE"</formula>
    </cfRule>
  </conditionalFormatting>
  <conditionalFormatting sqref="P330">
    <cfRule type="expression" dxfId="8107" priority="2426">
      <formula>Q330="REQUERIMIENTOS SUBSANADOS"</formula>
    </cfRule>
  </conditionalFormatting>
  <conditionalFormatting sqref="P330">
    <cfRule type="expression" dxfId="8106" priority="2427">
      <formula>Q330="PENDIENTES POR SUBSANAR"</formula>
    </cfRule>
  </conditionalFormatting>
  <conditionalFormatting sqref="P330">
    <cfRule type="expression" dxfId="8105" priority="2428">
      <formula>Q330="SIN OBSERVACIÓN"</formula>
    </cfRule>
  </conditionalFormatting>
  <conditionalFormatting sqref="P330">
    <cfRule type="containsBlanks" dxfId="8104" priority="2429">
      <formula>LEN(TRIM(P330))=0</formula>
    </cfRule>
  </conditionalFormatting>
  <conditionalFormatting sqref="O330">
    <cfRule type="cellIs" dxfId="8103" priority="2430" operator="equal">
      <formula>"PENDIENTE POR DESCRIPCIÓN"</formula>
    </cfRule>
  </conditionalFormatting>
  <conditionalFormatting sqref="O330">
    <cfRule type="cellIs" dxfId="8102" priority="2431" operator="equal">
      <formula>"DESCRIPCIÓN INSUFICIENTE"</formula>
    </cfRule>
  </conditionalFormatting>
  <conditionalFormatting sqref="O330">
    <cfRule type="cellIs" dxfId="8101" priority="2432" operator="equal">
      <formula>"NO ESTÁ ACORDE A ITEM 5.2.1 (T.R.)"</formula>
    </cfRule>
  </conditionalFormatting>
  <conditionalFormatting sqref="O330">
    <cfRule type="cellIs" dxfId="8100" priority="2433" operator="equal">
      <formula>"ACORDE A ITEM 5.2.1 (T.R.)"</formula>
    </cfRule>
  </conditionalFormatting>
  <conditionalFormatting sqref="Q330">
    <cfRule type="containsBlanks" dxfId="8099" priority="2434">
      <formula>LEN(TRIM(Q330))=0</formula>
    </cfRule>
  </conditionalFormatting>
  <conditionalFormatting sqref="Q330">
    <cfRule type="cellIs" dxfId="8098" priority="2435" operator="equal">
      <formula>"REQUERIMIENTOS SUBSANADOS"</formula>
    </cfRule>
  </conditionalFormatting>
  <conditionalFormatting sqref="Q330">
    <cfRule type="containsText" dxfId="8097" priority="2436" operator="containsText" text="NO SUBSANABLE">
      <formula>NOT(ISERROR(SEARCH(("NO SUBSANABLE"),(Q330))))</formula>
    </cfRule>
  </conditionalFormatting>
  <conditionalFormatting sqref="Q330">
    <cfRule type="containsText" dxfId="8096" priority="2437" operator="containsText" text="PENDIENTES POR SUBSANAR">
      <formula>NOT(ISERROR(SEARCH(("PENDIENTES POR SUBSANAR"),(Q330))))</formula>
    </cfRule>
  </conditionalFormatting>
  <conditionalFormatting sqref="Q330">
    <cfRule type="containsText" dxfId="8095" priority="2438" operator="containsText" text="SIN OBSERVACIÓN">
      <formula>NOT(ISERROR(SEARCH(("SIN OBSERVACIÓN"),(Q330))))</formula>
    </cfRule>
  </conditionalFormatting>
  <conditionalFormatting sqref="R330">
    <cfRule type="containsBlanks" dxfId="8094" priority="2439">
      <formula>LEN(TRIM(R330))=0</formula>
    </cfRule>
  </conditionalFormatting>
  <conditionalFormatting sqref="R330">
    <cfRule type="cellIs" dxfId="8093" priority="2440" operator="equal">
      <formula>"NO CUMPLEN CON LO SOLICITADO"</formula>
    </cfRule>
  </conditionalFormatting>
  <conditionalFormatting sqref="R330">
    <cfRule type="cellIs" dxfId="8092" priority="2441" operator="equal">
      <formula>"CUMPLEN CON LO SOLICITADO"</formula>
    </cfRule>
  </conditionalFormatting>
  <conditionalFormatting sqref="R330">
    <cfRule type="cellIs" dxfId="8091" priority="2442" operator="equal">
      <formula>"PENDIENTES"</formula>
    </cfRule>
  </conditionalFormatting>
  <conditionalFormatting sqref="R330">
    <cfRule type="cellIs" dxfId="8090" priority="2443" operator="equal">
      <formula>"NINGUNO"</formula>
    </cfRule>
  </conditionalFormatting>
  <conditionalFormatting sqref="H330">
    <cfRule type="notContainsBlanks" dxfId="8089" priority="2444">
      <formula>LEN(TRIM(H330))&gt;0</formula>
    </cfRule>
  </conditionalFormatting>
  <conditionalFormatting sqref="G330">
    <cfRule type="notContainsBlanks" dxfId="8088" priority="2445">
      <formula>LEN(TRIM(G330))&gt;0</formula>
    </cfRule>
  </conditionalFormatting>
  <conditionalFormatting sqref="F330">
    <cfRule type="notContainsBlanks" dxfId="8087" priority="2446">
      <formula>LEN(TRIM(F330))&gt;0</formula>
    </cfRule>
  </conditionalFormatting>
  <conditionalFormatting sqref="E330">
    <cfRule type="notContainsBlanks" dxfId="8086" priority="2447">
      <formula>LEN(TRIM(E330))&gt;0</formula>
    </cfRule>
  </conditionalFormatting>
  <conditionalFormatting sqref="D330">
    <cfRule type="notContainsBlanks" dxfId="8085" priority="2448">
      <formula>LEN(TRIM(D330))&gt;0</formula>
    </cfRule>
  </conditionalFormatting>
  <conditionalFormatting sqref="C330">
    <cfRule type="notContainsBlanks" dxfId="8084" priority="2449">
      <formula>LEN(TRIM(C330))&gt;0</formula>
    </cfRule>
  </conditionalFormatting>
  <conditionalFormatting sqref="I330">
    <cfRule type="notContainsBlanks" dxfId="8083" priority="2450">
      <formula>LEN(TRIM(I330))&gt;0</formula>
    </cfRule>
  </conditionalFormatting>
  <conditionalFormatting sqref="T321">
    <cfRule type="cellIs" dxfId="8082" priority="2451" operator="equal">
      <formula>"NO"</formula>
    </cfRule>
  </conditionalFormatting>
  <conditionalFormatting sqref="T321">
    <cfRule type="cellIs" dxfId="8081" priority="2452" operator="equal">
      <formula>"SI"</formula>
    </cfRule>
  </conditionalFormatting>
  <conditionalFormatting sqref="N333">
    <cfRule type="expression" dxfId="8080" priority="2453">
      <formula>N333=" "</formula>
    </cfRule>
  </conditionalFormatting>
  <conditionalFormatting sqref="N333">
    <cfRule type="expression" dxfId="8079" priority="2454">
      <formula>N333="NO PRESENTÓ CERTIFICADO"</formula>
    </cfRule>
  </conditionalFormatting>
  <conditionalFormatting sqref="N333">
    <cfRule type="expression" dxfId="8078" priority="2455">
      <formula>N333="PRESENTÓ CERTIFICADO"</formula>
    </cfRule>
  </conditionalFormatting>
  <conditionalFormatting sqref="P333">
    <cfRule type="expression" dxfId="8077" priority="2456">
      <formula>Q333="NO SUBSANABLE"</formula>
    </cfRule>
  </conditionalFormatting>
  <conditionalFormatting sqref="P333">
    <cfRule type="expression" dxfId="8076" priority="2457">
      <formula>Q333="REQUERIMIENTOS SUBSANADOS"</formula>
    </cfRule>
  </conditionalFormatting>
  <conditionalFormatting sqref="P333">
    <cfRule type="expression" dxfId="8075" priority="2458">
      <formula>Q333="PENDIENTES POR SUBSANAR"</formula>
    </cfRule>
  </conditionalFormatting>
  <conditionalFormatting sqref="P333">
    <cfRule type="expression" dxfId="8074" priority="2459">
      <formula>Q333="SIN OBSERVACIÓN"</formula>
    </cfRule>
  </conditionalFormatting>
  <conditionalFormatting sqref="P333">
    <cfRule type="containsBlanks" dxfId="8073" priority="2460">
      <formula>LEN(TRIM(P333))=0</formula>
    </cfRule>
  </conditionalFormatting>
  <conditionalFormatting sqref="O333">
    <cfRule type="cellIs" dxfId="8072" priority="2461" operator="equal">
      <formula>"PENDIENTE POR DESCRIPCIÓN"</formula>
    </cfRule>
  </conditionalFormatting>
  <conditionalFormatting sqref="O333">
    <cfRule type="cellIs" dxfId="8071" priority="2462" operator="equal">
      <formula>"DESCRIPCIÓN INSUFICIENTE"</formula>
    </cfRule>
  </conditionalFormatting>
  <conditionalFormatting sqref="O333">
    <cfRule type="cellIs" dxfId="8070" priority="2463" operator="equal">
      <formula>"NO ESTÁ ACORDE A ITEM 5.2.1 (T.R.)"</formula>
    </cfRule>
  </conditionalFormatting>
  <conditionalFormatting sqref="O333">
    <cfRule type="cellIs" dxfId="8069" priority="2464" operator="equal">
      <formula>"ACORDE A ITEM 5.2.1 (T.R.)"</formula>
    </cfRule>
  </conditionalFormatting>
  <conditionalFormatting sqref="Q333">
    <cfRule type="containsBlanks" dxfId="8068" priority="2465">
      <formula>LEN(TRIM(Q333))=0</formula>
    </cfRule>
  </conditionalFormatting>
  <conditionalFormatting sqref="Q333">
    <cfRule type="cellIs" dxfId="8067" priority="2466" operator="equal">
      <formula>"REQUERIMIENTOS SUBSANADOS"</formula>
    </cfRule>
  </conditionalFormatting>
  <conditionalFormatting sqref="Q333">
    <cfRule type="containsText" dxfId="8066" priority="2467" operator="containsText" text="NO SUBSANABLE">
      <formula>NOT(ISERROR(SEARCH(("NO SUBSANABLE"),(Q333))))</formula>
    </cfRule>
  </conditionalFormatting>
  <conditionalFormatting sqref="Q333">
    <cfRule type="containsText" dxfId="8065" priority="2468" operator="containsText" text="PENDIENTES POR SUBSANAR">
      <formula>NOT(ISERROR(SEARCH(("PENDIENTES POR SUBSANAR"),(Q333))))</formula>
    </cfRule>
  </conditionalFormatting>
  <conditionalFormatting sqref="Q333">
    <cfRule type="containsText" dxfId="8064" priority="2469" operator="containsText" text="SIN OBSERVACIÓN">
      <formula>NOT(ISERROR(SEARCH(("SIN OBSERVACIÓN"),(Q333))))</formula>
    </cfRule>
  </conditionalFormatting>
  <conditionalFormatting sqref="R333">
    <cfRule type="containsBlanks" dxfId="8063" priority="2470">
      <formula>LEN(TRIM(R333))=0</formula>
    </cfRule>
  </conditionalFormatting>
  <conditionalFormatting sqref="R333">
    <cfRule type="cellIs" dxfId="8062" priority="2471" operator="equal">
      <formula>"NO CUMPLEN CON LO SOLICITADO"</formula>
    </cfRule>
  </conditionalFormatting>
  <conditionalFormatting sqref="R333">
    <cfRule type="cellIs" dxfId="8061" priority="2472" operator="equal">
      <formula>"CUMPLEN CON LO SOLICITADO"</formula>
    </cfRule>
  </conditionalFormatting>
  <conditionalFormatting sqref="R333">
    <cfRule type="cellIs" dxfId="8060" priority="2473" operator="equal">
      <formula>"PENDIENTES"</formula>
    </cfRule>
  </conditionalFormatting>
  <conditionalFormatting sqref="R333">
    <cfRule type="cellIs" dxfId="8059" priority="2474" operator="equal">
      <formula>"NINGUNO"</formula>
    </cfRule>
  </conditionalFormatting>
  <conditionalFormatting sqref="H333">
    <cfRule type="notContainsBlanks" dxfId="8058" priority="2475">
      <formula>LEN(TRIM(H333))&gt;0</formula>
    </cfRule>
  </conditionalFormatting>
  <conditionalFormatting sqref="G333">
    <cfRule type="notContainsBlanks" dxfId="8057" priority="2476">
      <formula>LEN(TRIM(G333))&gt;0</formula>
    </cfRule>
  </conditionalFormatting>
  <conditionalFormatting sqref="F333">
    <cfRule type="notContainsBlanks" dxfId="8056" priority="2477">
      <formula>LEN(TRIM(F333))&gt;0</formula>
    </cfRule>
  </conditionalFormatting>
  <conditionalFormatting sqref="E333">
    <cfRule type="notContainsBlanks" dxfId="8055" priority="2478">
      <formula>LEN(TRIM(E333))&gt;0</formula>
    </cfRule>
  </conditionalFormatting>
  <conditionalFormatting sqref="D333">
    <cfRule type="notContainsBlanks" dxfId="8054" priority="2479">
      <formula>LEN(TRIM(D333))&gt;0</formula>
    </cfRule>
  </conditionalFormatting>
  <conditionalFormatting sqref="C333">
    <cfRule type="notContainsBlanks" dxfId="8053" priority="2480">
      <formula>LEN(TRIM(C333))&gt;0</formula>
    </cfRule>
  </conditionalFormatting>
  <conditionalFormatting sqref="I333">
    <cfRule type="notContainsBlanks" dxfId="8052" priority="2481">
      <formula>LEN(TRIM(I333))&gt;0</formula>
    </cfRule>
  </conditionalFormatting>
  <conditionalFormatting sqref="Z12:Z41">
    <cfRule type="cellIs" dxfId="8051" priority="2482" operator="equal">
      <formula>"NH"</formula>
    </cfRule>
  </conditionalFormatting>
  <conditionalFormatting sqref="Z12:Z41">
    <cfRule type="cellIs" dxfId="8050" priority="2483" operator="equal">
      <formula>"H"</formula>
    </cfRule>
  </conditionalFormatting>
  <conditionalFormatting sqref="N35">
    <cfRule type="expression" dxfId="8049" priority="2484">
      <formula>N35=" "</formula>
    </cfRule>
  </conditionalFormatting>
  <conditionalFormatting sqref="N35">
    <cfRule type="expression" dxfId="8048" priority="2485">
      <formula>N35="NO PRESENTÓ CERTIFICADO"</formula>
    </cfRule>
  </conditionalFormatting>
  <conditionalFormatting sqref="N35">
    <cfRule type="expression" dxfId="8047" priority="2486">
      <formula>N35="PRESENTÓ CERTIFICADO"</formula>
    </cfRule>
  </conditionalFormatting>
  <conditionalFormatting sqref="P35">
    <cfRule type="expression" dxfId="8046" priority="2487">
      <formula>Q35="NO SUBSANABLE"</formula>
    </cfRule>
  </conditionalFormatting>
  <conditionalFormatting sqref="P35">
    <cfRule type="expression" dxfId="8045" priority="2488">
      <formula>Q35="REQUERIMIENTOS SUBSANADOS"</formula>
    </cfRule>
  </conditionalFormatting>
  <conditionalFormatting sqref="P35">
    <cfRule type="expression" dxfId="8044" priority="2489">
      <formula>Q35="PENDIENTES POR SUBSANAR"</formula>
    </cfRule>
  </conditionalFormatting>
  <conditionalFormatting sqref="P35">
    <cfRule type="expression" dxfId="8043" priority="2490">
      <formula>Q35="SIN OBSERVACIÓN"</formula>
    </cfRule>
  </conditionalFormatting>
  <conditionalFormatting sqref="P35">
    <cfRule type="containsBlanks" dxfId="8042" priority="2491">
      <formula>LEN(TRIM(P35))=0</formula>
    </cfRule>
  </conditionalFormatting>
  <conditionalFormatting sqref="O35">
    <cfRule type="cellIs" dxfId="8041" priority="2492" operator="equal">
      <formula>"PENDIENTE POR DESCRIPCIÓN"</formula>
    </cfRule>
  </conditionalFormatting>
  <conditionalFormatting sqref="O35">
    <cfRule type="cellIs" dxfId="8040" priority="2493" operator="equal">
      <formula>"DESCRIPCIÓN INSUFICIENTE"</formula>
    </cfRule>
  </conditionalFormatting>
  <conditionalFormatting sqref="O35">
    <cfRule type="cellIs" dxfId="8039" priority="2494" operator="equal">
      <formula>"NO ESTÁ ACORDE A ITEM 5.2.1 (T.R.)"</formula>
    </cfRule>
  </conditionalFormatting>
  <conditionalFormatting sqref="O35">
    <cfRule type="cellIs" dxfId="8038" priority="2495" operator="equal">
      <formula>"ACORDE A ITEM 5.2.1 (T.R.)"</formula>
    </cfRule>
  </conditionalFormatting>
  <conditionalFormatting sqref="Q35">
    <cfRule type="containsBlanks" dxfId="8037" priority="2496">
      <formula>LEN(TRIM(Q35))=0</formula>
    </cfRule>
  </conditionalFormatting>
  <conditionalFormatting sqref="Q35">
    <cfRule type="cellIs" dxfId="8036" priority="2497" operator="equal">
      <formula>"REQUERIMIENTOS SUBSANADOS"</formula>
    </cfRule>
  </conditionalFormatting>
  <conditionalFormatting sqref="Q35">
    <cfRule type="containsText" dxfId="8035" priority="2498" operator="containsText" text="NO SUBSANABLE">
      <formula>NOT(ISERROR(SEARCH(("NO SUBSANABLE"),(Q35))))</formula>
    </cfRule>
  </conditionalFormatting>
  <conditionalFormatting sqref="Q35">
    <cfRule type="containsText" dxfId="8034" priority="2499" operator="containsText" text="PENDIENTES POR SUBSANAR">
      <formula>NOT(ISERROR(SEARCH(("PENDIENTES POR SUBSANAR"),(Q35))))</formula>
    </cfRule>
  </conditionalFormatting>
  <conditionalFormatting sqref="Q35">
    <cfRule type="containsText" dxfId="8033" priority="2500" operator="containsText" text="SIN OBSERVACIÓN">
      <formula>NOT(ISERROR(SEARCH(("SIN OBSERVACIÓN"),(Q35))))</formula>
    </cfRule>
  </conditionalFormatting>
  <conditionalFormatting sqref="R35">
    <cfRule type="containsBlanks" dxfId="8032" priority="2501">
      <formula>LEN(TRIM(R35))=0</formula>
    </cfRule>
  </conditionalFormatting>
  <conditionalFormatting sqref="R35">
    <cfRule type="cellIs" dxfId="8031" priority="2502" operator="equal">
      <formula>"NO CUMPLEN CON LO SOLICITADO"</formula>
    </cfRule>
  </conditionalFormatting>
  <conditionalFormatting sqref="R35">
    <cfRule type="cellIs" dxfId="8030" priority="2503" operator="equal">
      <formula>"CUMPLEN CON LO SOLICITADO"</formula>
    </cfRule>
  </conditionalFormatting>
  <conditionalFormatting sqref="R35">
    <cfRule type="cellIs" dxfId="8029" priority="2504" operator="equal">
      <formula>"PENDIENTES"</formula>
    </cfRule>
  </conditionalFormatting>
  <conditionalFormatting sqref="R35">
    <cfRule type="cellIs" dxfId="8028" priority="2505" operator="equal">
      <formula>"NINGUNO"</formula>
    </cfRule>
  </conditionalFormatting>
  <conditionalFormatting sqref="H35">
    <cfRule type="notContainsBlanks" dxfId="8027" priority="2506">
      <formula>LEN(TRIM(H35))&gt;0</formula>
    </cfRule>
  </conditionalFormatting>
  <conditionalFormatting sqref="G35">
    <cfRule type="notContainsBlanks" dxfId="8026" priority="2507">
      <formula>LEN(TRIM(G35))&gt;0</formula>
    </cfRule>
  </conditionalFormatting>
  <conditionalFormatting sqref="F35 F38 F41">
    <cfRule type="notContainsBlanks" dxfId="8025" priority="2508">
      <formula>LEN(TRIM(F35))&gt;0</formula>
    </cfRule>
  </conditionalFormatting>
  <conditionalFormatting sqref="E35">
    <cfRule type="notContainsBlanks" dxfId="8024" priority="2509">
      <formula>LEN(TRIM(E35))&gt;0</formula>
    </cfRule>
  </conditionalFormatting>
  <conditionalFormatting sqref="D35">
    <cfRule type="notContainsBlanks" dxfId="8023" priority="2510">
      <formula>LEN(TRIM(D35))&gt;0</formula>
    </cfRule>
  </conditionalFormatting>
  <conditionalFormatting sqref="C35">
    <cfRule type="notContainsBlanks" dxfId="8022" priority="2511">
      <formula>LEN(TRIM(C35))&gt;0</formula>
    </cfRule>
  </conditionalFormatting>
  <conditionalFormatting sqref="I35">
    <cfRule type="notContainsBlanks" dxfId="8021" priority="2512">
      <formula>LEN(TRIM(I35))&gt;0</formula>
    </cfRule>
  </conditionalFormatting>
  <conditionalFormatting sqref="Q38 Q41">
    <cfRule type="containsBlanks" dxfId="8020" priority="2513">
      <formula>LEN(TRIM(Q38))=0</formula>
    </cfRule>
  </conditionalFormatting>
  <conditionalFormatting sqref="Q38 Q41">
    <cfRule type="cellIs" dxfId="8019" priority="2514" operator="equal">
      <formula>"REQUERIMIENTOS SUBSANADOS"</formula>
    </cfRule>
  </conditionalFormatting>
  <conditionalFormatting sqref="Q38 Q41">
    <cfRule type="containsText" dxfId="8018" priority="2515" operator="containsText" text="NO SUBSANABLE">
      <formula>NOT(ISERROR(SEARCH(("NO SUBSANABLE"),(Q38))))</formula>
    </cfRule>
  </conditionalFormatting>
  <conditionalFormatting sqref="Q38 Q41">
    <cfRule type="containsText" dxfId="8017" priority="2516" operator="containsText" text="PENDIENTES POR SUBSANAR">
      <formula>NOT(ISERROR(SEARCH(("PENDIENTES POR SUBSANAR"),(Q38))))</formula>
    </cfRule>
  </conditionalFormatting>
  <conditionalFormatting sqref="Q38 Q41">
    <cfRule type="containsText" dxfId="8016" priority="2517" operator="containsText" text="SIN OBSERVACIÓN">
      <formula>NOT(ISERROR(SEARCH(("SIN OBSERVACIÓN"),(Q38))))</formula>
    </cfRule>
  </conditionalFormatting>
  <conditionalFormatting sqref="R38 R41">
    <cfRule type="containsBlanks" dxfId="8015" priority="2518">
      <formula>LEN(TRIM(R38))=0</formula>
    </cfRule>
  </conditionalFormatting>
  <conditionalFormatting sqref="R38 R41">
    <cfRule type="cellIs" dxfId="8014" priority="2519" operator="equal">
      <formula>"NO CUMPLEN CON LO SOLICITADO"</formula>
    </cfRule>
  </conditionalFormatting>
  <conditionalFormatting sqref="R38 R41">
    <cfRule type="cellIs" dxfId="8013" priority="2520" operator="equal">
      <formula>"CUMPLEN CON LO SOLICITADO"</formula>
    </cfRule>
  </conditionalFormatting>
  <conditionalFormatting sqref="R38 R41">
    <cfRule type="cellIs" dxfId="8012" priority="2521" operator="equal">
      <formula>"PENDIENTES"</formula>
    </cfRule>
  </conditionalFormatting>
  <conditionalFormatting sqref="R38 R41">
    <cfRule type="cellIs" dxfId="8011" priority="2522" operator="equal">
      <formula>"NINGUNO"</formula>
    </cfRule>
  </conditionalFormatting>
  <conditionalFormatting sqref="H38 H41">
    <cfRule type="notContainsBlanks" dxfId="8010" priority="2523">
      <formula>LEN(TRIM(H38))&gt;0</formula>
    </cfRule>
  </conditionalFormatting>
  <conditionalFormatting sqref="G38 G41">
    <cfRule type="notContainsBlanks" dxfId="8009" priority="2524">
      <formula>LEN(TRIM(G38))&gt;0</formula>
    </cfRule>
  </conditionalFormatting>
  <conditionalFormatting sqref="E38 E41">
    <cfRule type="notContainsBlanks" dxfId="8008" priority="2525">
      <formula>LEN(TRIM(E38))&gt;0</formula>
    </cfRule>
  </conditionalFormatting>
  <conditionalFormatting sqref="D38 D41">
    <cfRule type="notContainsBlanks" dxfId="8007" priority="2526">
      <formula>LEN(TRIM(D38))&gt;0</formula>
    </cfRule>
  </conditionalFormatting>
  <conditionalFormatting sqref="C38 C41">
    <cfRule type="notContainsBlanks" dxfId="8006" priority="2527">
      <formula>LEN(TRIM(C38))&gt;0</formula>
    </cfRule>
  </conditionalFormatting>
  <conditionalFormatting sqref="I38 I41">
    <cfRule type="notContainsBlanks" dxfId="8005" priority="2528">
      <formula>LEN(TRIM(I38))&gt;0</formula>
    </cfRule>
  </conditionalFormatting>
  <conditionalFormatting sqref="N44">
    <cfRule type="expression" dxfId="8004" priority="2529">
      <formula>N44=" "</formula>
    </cfRule>
  </conditionalFormatting>
  <conditionalFormatting sqref="N44">
    <cfRule type="expression" dxfId="8003" priority="2530">
      <formula>N44="NO PRESENTÓ CERTIFICADO"</formula>
    </cfRule>
  </conditionalFormatting>
  <conditionalFormatting sqref="N44">
    <cfRule type="expression" dxfId="8002" priority="2531">
      <formula>N44="PRESENTÓ CERTIFICADO"</formula>
    </cfRule>
  </conditionalFormatting>
  <conditionalFormatting sqref="P44">
    <cfRule type="expression" dxfId="8001" priority="2532">
      <formula>Q44="NO SUBSANABLE"</formula>
    </cfRule>
  </conditionalFormatting>
  <conditionalFormatting sqref="P44">
    <cfRule type="expression" dxfId="8000" priority="2533">
      <formula>Q44="REQUERIMIENTOS SUBSANADOS"</formula>
    </cfRule>
  </conditionalFormatting>
  <conditionalFormatting sqref="P44">
    <cfRule type="expression" dxfId="7999" priority="2534">
      <formula>Q44="PENDIENTES POR SUBSANAR"</formula>
    </cfRule>
  </conditionalFormatting>
  <conditionalFormatting sqref="P44">
    <cfRule type="expression" dxfId="7998" priority="2535">
      <formula>Q44="SIN OBSERVACIÓN"</formula>
    </cfRule>
  </conditionalFormatting>
  <conditionalFormatting sqref="P44">
    <cfRule type="containsBlanks" dxfId="7997" priority="2536">
      <formula>LEN(TRIM(P44))=0</formula>
    </cfRule>
  </conditionalFormatting>
  <conditionalFormatting sqref="O44">
    <cfRule type="cellIs" dxfId="7996" priority="2537" operator="equal">
      <formula>"PENDIENTE POR DESCRIPCIÓN"</formula>
    </cfRule>
  </conditionalFormatting>
  <conditionalFormatting sqref="O44">
    <cfRule type="cellIs" dxfId="7995" priority="2538" operator="equal">
      <formula>"DESCRIPCIÓN INSUFICIENTE"</formula>
    </cfRule>
  </conditionalFormatting>
  <conditionalFormatting sqref="O44">
    <cfRule type="cellIs" dxfId="7994" priority="2539" operator="equal">
      <formula>"NO ESTÁ ACORDE A ITEM 5.2.1 (T.R.)"</formula>
    </cfRule>
  </conditionalFormatting>
  <conditionalFormatting sqref="O44">
    <cfRule type="cellIs" dxfId="7993" priority="2540" operator="equal">
      <formula>"ACORDE A ITEM 5.2.1 (T.R.)"</formula>
    </cfRule>
  </conditionalFormatting>
  <conditionalFormatting sqref="Q44">
    <cfRule type="containsBlanks" dxfId="7992" priority="2541">
      <formula>LEN(TRIM(Q44))=0</formula>
    </cfRule>
  </conditionalFormatting>
  <conditionalFormatting sqref="Q44">
    <cfRule type="cellIs" dxfId="7991" priority="2542" operator="equal">
      <formula>"REQUERIMIENTOS SUBSANADOS"</formula>
    </cfRule>
  </conditionalFormatting>
  <conditionalFormatting sqref="Q44">
    <cfRule type="containsText" dxfId="7990" priority="2543" operator="containsText" text="NO SUBSANABLE">
      <formula>NOT(ISERROR(SEARCH(("NO SUBSANABLE"),(Q44))))</formula>
    </cfRule>
  </conditionalFormatting>
  <conditionalFormatting sqref="Q44">
    <cfRule type="containsText" dxfId="7989" priority="2544" operator="containsText" text="PENDIENTES POR SUBSANAR">
      <formula>NOT(ISERROR(SEARCH(("PENDIENTES POR SUBSANAR"),(Q44))))</formula>
    </cfRule>
  </conditionalFormatting>
  <conditionalFormatting sqref="Q44">
    <cfRule type="containsText" dxfId="7988" priority="2545" operator="containsText" text="SIN OBSERVACIÓN">
      <formula>NOT(ISERROR(SEARCH(("SIN OBSERVACIÓN"),(Q44))))</formula>
    </cfRule>
  </conditionalFormatting>
  <conditionalFormatting sqref="R44">
    <cfRule type="containsBlanks" dxfId="7987" priority="2546">
      <formula>LEN(TRIM(R44))=0</formula>
    </cfRule>
  </conditionalFormatting>
  <conditionalFormatting sqref="R44">
    <cfRule type="cellIs" dxfId="7986" priority="2547" operator="equal">
      <formula>"NO CUMPLEN CON LO SOLICITADO"</formula>
    </cfRule>
  </conditionalFormatting>
  <conditionalFormatting sqref="R44">
    <cfRule type="cellIs" dxfId="7985" priority="2548" operator="equal">
      <formula>"CUMPLEN CON LO SOLICITADO"</formula>
    </cfRule>
  </conditionalFormatting>
  <conditionalFormatting sqref="R44">
    <cfRule type="cellIs" dxfId="7984" priority="2549" operator="equal">
      <formula>"PENDIENTES"</formula>
    </cfRule>
  </conditionalFormatting>
  <conditionalFormatting sqref="R44">
    <cfRule type="cellIs" dxfId="7983" priority="2550" operator="equal">
      <formula>"NINGUNO"</formula>
    </cfRule>
  </conditionalFormatting>
  <conditionalFormatting sqref="H44">
    <cfRule type="notContainsBlanks" dxfId="7982" priority="2551">
      <formula>LEN(TRIM(H44))&gt;0</formula>
    </cfRule>
  </conditionalFormatting>
  <conditionalFormatting sqref="G44">
    <cfRule type="notContainsBlanks" dxfId="7981" priority="2552">
      <formula>LEN(TRIM(G44))&gt;0</formula>
    </cfRule>
  </conditionalFormatting>
  <conditionalFormatting sqref="F44">
    <cfRule type="notContainsBlanks" dxfId="7980" priority="2553">
      <formula>LEN(TRIM(F44))&gt;0</formula>
    </cfRule>
  </conditionalFormatting>
  <conditionalFormatting sqref="E44">
    <cfRule type="notContainsBlanks" dxfId="7979" priority="2554">
      <formula>LEN(TRIM(E44))&gt;0</formula>
    </cfRule>
  </conditionalFormatting>
  <conditionalFormatting sqref="D44">
    <cfRule type="notContainsBlanks" dxfId="7978" priority="2555">
      <formula>LEN(TRIM(D44))&gt;0</formula>
    </cfRule>
  </conditionalFormatting>
  <conditionalFormatting sqref="C44">
    <cfRule type="notContainsBlanks" dxfId="7977" priority="2556">
      <formula>LEN(TRIM(C44))&gt;0</formula>
    </cfRule>
  </conditionalFormatting>
  <conditionalFormatting sqref="I44">
    <cfRule type="notContainsBlanks" dxfId="7976" priority="2557">
      <formula>LEN(TRIM(I44))&gt;0</formula>
    </cfRule>
  </conditionalFormatting>
  <conditionalFormatting sqref="T35">
    <cfRule type="cellIs" dxfId="7975" priority="2558" operator="equal">
      <formula>"NO"</formula>
    </cfRule>
  </conditionalFormatting>
  <conditionalFormatting sqref="T35">
    <cfRule type="cellIs" dxfId="7974" priority="2559" operator="equal">
      <formula>"SI"</formula>
    </cfRule>
  </conditionalFormatting>
  <conditionalFormatting sqref="N47">
    <cfRule type="expression" dxfId="7973" priority="2560">
      <formula>N47=" "</formula>
    </cfRule>
  </conditionalFormatting>
  <conditionalFormatting sqref="N47">
    <cfRule type="expression" dxfId="7972" priority="2561">
      <formula>N47="NO PRESENTÓ CERTIFICADO"</formula>
    </cfRule>
  </conditionalFormatting>
  <conditionalFormatting sqref="N47">
    <cfRule type="expression" dxfId="7971" priority="2562">
      <formula>N47="PRESENTÓ CERTIFICADO"</formula>
    </cfRule>
  </conditionalFormatting>
  <conditionalFormatting sqref="P47">
    <cfRule type="expression" dxfId="7970" priority="2563">
      <formula>Q47="NO SUBSANABLE"</formula>
    </cfRule>
  </conditionalFormatting>
  <conditionalFormatting sqref="P47">
    <cfRule type="expression" dxfId="7969" priority="2564">
      <formula>Q47="REQUERIMIENTOS SUBSANADOS"</formula>
    </cfRule>
  </conditionalFormatting>
  <conditionalFormatting sqref="P47">
    <cfRule type="expression" dxfId="7968" priority="2565">
      <formula>Q47="PENDIENTES POR SUBSANAR"</formula>
    </cfRule>
  </conditionalFormatting>
  <conditionalFormatting sqref="P47">
    <cfRule type="expression" dxfId="7967" priority="2566">
      <formula>Q47="SIN OBSERVACIÓN"</formula>
    </cfRule>
  </conditionalFormatting>
  <conditionalFormatting sqref="P47">
    <cfRule type="containsBlanks" dxfId="7966" priority="2567">
      <formula>LEN(TRIM(P47))=0</formula>
    </cfRule>
  </conditionalFormatting>
  <conditionalFormatting sqref="O47">
    <cfRule type="cellIs" dxfId="7965" priority="2568" operator="equal">
      <formula>"PENDIENTE POR DESCRIPCIÓN"</formula>
    </cfRule>
  </conditionalFormatting>
  <conditionalFormatting sqref="O47">
    <cfRule type="cellIs" dxfId="7964" priority="2569" operator="equal">
      <formula>"DESCRIPCIÓN INSUFICIENTE"</formula>
    </cfRule>
  </conditionalFormatting>
  <conditionalFormatting sqref="O47">
    <cfRule type="cellIs" dxfId="7963" priority="2570" operator="equal">
      <formula>"NO ESTÁ ACORDE A ITEM 5.2.1 (T.R.)"</formula>
    </cfRule>
  </conditionalFormatting>
  <conditionalFormatting sqref="O47">
    <cfRule type="cellIs" dxfId="7962" priority="2571" operator="equal">
      <formula>"ACORDE A ITEM 5.2.1 (T.R.)"</formula>
    </cfRule>
  </conditionalFormatting>
  <conditionalFormatting sqref="Q47">
    <cfRule type="containsBlanks" dxfId="7961" priority="2572">
      <formula>LEN(TRIM(Q47))=0</formula>
    </cfRule>
  </conditionalFormatting>
  <conditionalFormatting sqref="Q47">
    <cfRule type="cellIs" dxfId="7960" priority="2573" operator="equal">
      <formula>"REQUERIMIENTOS SUBSANADOS"</formula>
    </cfRule>
  </conditionalFormatting>
  <conditionalFormatting sqref="Q47">
    <cfRule type="containsText" dxfId="7959" priority="2574" operator="containsText" text="NO SUBSANABLE">
      <formula>NOT(ISERROR(SEARCH(("NO SUBSANABLE"),(Q47))))</formula>
    </cfRule>
  </conditionalFormatting>
  <conditionalFormatting sqref="Q47">
    <cfRule type="containsText" dxfId="7958" priority="2575" operator="containsText" text="PENDIENTES POR SUBSANAR">
      <formula>NOT(ISERROR(SEARCH(("PENDIENTES POR SUBSANAR"),(Q47))))</formula>
    </cfRule>
  </conditionalFormatting>
  <conditionalFormatting sqref="Q47">
    <cfRule type="containsText" dxfId="7957" priority="2576" operator="containsText" text="SIN OBSERVACIÓN">
      <formula>NOT(ISERROR(SEARCH(("SIN OBSERVACIÓN"),(Q47))))</formula>
    </cfRule>
  </conditionalFormatting>
  <conditionalFormatting sqref="R47">
    <cfRule type="containsBlanks" dxfId="7956" priority="2577">
      <formula>LEN(TRIM(R47))=0</formula>
    </cfRule>
  </conditionalFormatting>
  <conditionalFormatting sqref="R47">
    <cfRule type="cellIs" dxfId="7955" priority="2578" operator="equal">
      <formula>"NO CUMPLEN CON LO SOLICITADO"</formula>
    </cfRule>
  </conditionalFormatting>
  <conditionalFormatting sqref="R47">
    <cfRule type="cellIs" dxfId="7954" priority="2579" operator="equal">
      <formula>"CUMPLEN CON LO SOLICITADO"</formula>
    </cfRule>
  </conditionalFormatting>
  <conditionalFormatting sqref="R47">
    <cfRule type="cellIs" dxfId="7953" priority="2580" operator="equal">
      <formula>"PENDIENTES"</formula>
    </cfRule>
  </conditionalFormatting>
  <conditionalFormatting sqref="R47">
    <cfRule type="cellIs" dxfId="7952" priority="2581" operator="equal">
      <formula>"NINGUNO"</formula>
    </cfRule>
  </conditionalFormatting>
  <conditionalFormatting sqref="H47">
    <cfRule type="notContainsBlanks" dxfId="7951" priority="2582">
      <formula>LEN(TRIM(H47))&gt;0</formula>
    </cfRule>
  </conditionalFormatting>
  <conditionalFormatting sqref="G47">
    <cfRule type="notContainsBlanks" dxfId="7950" priority="2583">
      <formula>LEN(TRIM(G47))&gt;0</formula>
    </cfRule>
  </conditionalFormatting>
  <conditionalFormatting sqref="F47">
    <cfRule type="notContainsBlanks" dxfId="7949" priority="2584">
      <formula>LEN(TRIM(F47))&gt;0</formula>
    </cfRule>
  </conditionalFormatting>
  <conditionalFormatting sqref="E47">
    <cfRule type="notContainsBlanks" dxfId="7948" priority="2585">
      <formula>LEN(TRIM(E47))&gt;0</formula>
    </cfRule>
  </conditionalFormatting>
  <conditionalFormatting sqref="D47">
    <cfRule type="notContainsBlanks" dxfId="7947" priority="2586">
      <formula>LEN(TRIM(D47))&gt;0</formula>
    </cfRule>
  </conditionalFormatting>
  <conditionalFormatting sqref="C47">
    <cfRule type="notContainsBlanks" dxfId="7946" priority="2587">
      <formula>LEN(TRIM(C47))&gt;0</formula>
    </cfRule>
  </conditionalFormatting>
  <conditionalFormatting sqref="I47">
    <cfRule type="notContainsBlanks" dxfId="7945" priority="2588">
      <formula>LEN(TRIM(I47))&gt;0</formula>
    </cfRule>
  </conditionalFormatting>
  <conditionalFormatting sqref="T57">
    <cfRule type="cellIs" dxfId="7944" priority="2661" operator="equal">
      <formula>"NO"</formula>
    </cfRule>
  </conditionalFormatting>
  <conditionalFormatting sqref="T57">
    <cfRule type="cellIs" dxfId="7943" priority="2662" operator="equal">
      <formula>"SI"</formula>
    </cfRule>
  </conditionalFormatting>
  <conditionalFormatting sqref="N69">
    <cfRule type="expression" dxfId="7942" priority="2663">
      <formula>N69=" "</formula>
    </cfRule>
  </conditionalFormatting>
  <conditionalFormatting sqref="N69">
    <cfRule type="expression" dxfId="7941" priority="2664">
      <formula>N69="NO PRESENTÓ CERTIFICADO"</formula>
    </cfRule>
  </conditionalFormatting>
  <conditionalFormatting sqref="N69">
    <cfRule type="expression" dxfId="7940" priority="2665">
      <formula>N69="PRESENTÓ CERTIFICADO"</formula>
    </cfRule>
  </conditionalFormatting>
  <conditionalFormatting sqref="P69">
    <cfRule type="expression" dxfId="7939" priority="2666">
      <formula>Q69="NO SUBSANABLE"</formula>
    </cfRule>
  </conditionalFormatting>
  <conditionalFormatting sqref="P69">
    <cfRule type="expression" dxfId="7938" priority="2667">
      <formula>Q69="REQUERIMIENTOS SUBSANADOS"</formula>
    </cfRule>
  </conditionalFormatting>
  <conditionalFormatting sqref="P69">
    <cfRule type="expression" dxfId="7937" priority="2668">
      <formula>Q69="PENDIENTES POR SUBSANAR"</formula>
    </cfRule>
  </conditionalFormatting>
  <conditionalFormatting sqref="P69">
    <cfRule type="expression" dxfId="7936" priority="2669">
      <formula>Q69="SIN OBSERVACIÓN"</formula>
    </cfRule>
  </conditionalFormatting>
  <conditionalFormatting sqref="P69">
    <cfRule type="containsBlanks" dxfId="7935" priority="2670">
      <formula>LEN(TRIM(P69))=0</formula>
    </cfRule>
  </conditionalFormatting>
  <conditionalFormatting sqref="O69">
    <cfRule type="cellIs" dxfId="7934" priority="2671" operator="equal">
      <formula>"PENDIENTE POR DESCRIPCIÓN"</formula>
    </cfRule>
  </conditionalFormatting>
  <conditionalFormatting sqref="O69">
    <cfRule type="cellIs" dxfId="7933" priority="2672" operator="equal">
      <formula>"DESCRIPCIÓN INSUFICIENTE"</formula>
    </cfRule>
  </conditionalFormatting>
  <conditionalFormatting sqref="O69">
    <cfRule type="cellIs" dxfId="7932" priority="2673" operator="equal">
      <formula>"NO ESTÁ ACORDE A ITEM 5.2.1 (T.R.)"</formula>
    </cfRule>
  </conditionalFormatting>
  <conditionalFormatting sqref="O69">
    <cfRule type="cellIs" dxfId="7931" priority="2674" operator="equal">
      <formula>"ACORDE A ITEM 5.2.1 (T.R.)"</formula>
    </cfRule>
  </conditionalFormatting>
  <conditionalFormatting sqref="Q69">
    <cfRule type="containsBlanks" dxfId="7930" priority="2675">
      <formula>LEN(TRIM(Q69))=0</formula>
    </cfRule>
  </conditionalFormatting>
  <conditionalFormatting sqref="Q69">
    <cfRule type="cellIs" dxfId="7929" priority="2676" operator="equal">
      <formula>"REQUERIMIENTOS SUBSANADOS"</formula>
    </cfRule>
  </conditionalFormatting>
  <conditionalFormatting sqref="Q69">
    <cfRule type="containsText" dxfId="7928" priority="2677" operator="containsText" text="NO SUBSANABLE">
      <formula>NOT(ISERROR(SEARCH(("NO SUBSANABLE"),(Q69))))</formula>
    </cfRule>
  </conditionalFormatting>
  <conditionalFormatting sqref="Q69">
    <cfRule type="containsText" dxfId="7927" priority="2678" operator="containsText" text="PENDIENTES POR SUBSANAR">
      <formula>NOT(ISERROR(SEARCH(("PENDIENTES POR SUBSANAR"),(Q69))))</formula>
    </cfRule>
  </conditionalFormatting>
  <conditionalFormatting sqref="Q69">
    <cfRule type="containsText" dxfId="7926" priority="2679" operator="containsText" text="SIN OBSERVACIÓN">
      <formula>NOT(ISERROR(SEARCH(("SIN OBSERVACIÓN"),(Q69))))</formula>
    </cfRule>
  </conditionalFormatting>
  <conditionalFormatting sqref="R69">
    <cfRule type="containsBlanks" dxfId="7925" priority="2680">
      <formula>LEN(TRIM(R69))=0</formula>
    </cfRule>
  </conditionalFormatting>
  <conditionalFormatting sqref="R69">
    <cfRule type="cellIs" dxfId="7924" priority="2681" operator="equal">
      <formula>"NO CUMPLEN CON LO SOLICITADO"</formula>
    </cfRule>
  </conditionalFormatting>
  <conditionalFormatting sqref="R69">
    <cfRule type="cellIs" dxfId="7923" priority="2682" operator="equal">
      <formula>"CUMPLEN CON LO SOLICITADO"</formula>
    </cfRule>
  </conditionalFormatting>
  <conditionalFormatting sqref="R69">
    <cfRule type="cellIs" dxfId="7922" priority="2683" operator="equal">
      <formula>"PENDIENTES"</formula>
    </cfRule>
  </conditionalFormatting>
  <conditionalFormatting sqref="R69">
    <cfRule type="cellIs" dxfId="7921" priority="2684" operator="equal">
      <formula>"NINGUNO"</formula>
    </cfRule>
  </conditionalFormatting>
  <conditionalFormatting sqref="H69">
    <cfRule type="notContainsBlanks" dxfId="7920" priority="2685">
      <formula>LEN(TRIM(H69))&gt;0</formula>
    </cfRule>
  </conditionalFormatting>
  <conditionalFormatting sqref="G69">
    <cfRule type="notContainsBlanks" dxfId="7919" priority="2686">
      <formula>LEN(TRIM(G69))&gt;0</formula>
    </cfRule>
  </conditionalFormatting>
  <conditionalFormatting sqref="F69">
    <cfRule type="notContainsBlanks" dxfId="7918" priority="2687">
      <formula>LEN(TRIM(F69))&gt;0</formula>
    </cfRule>
  </conditionalFormatting>
  <conditionalFormatting sqref="E69">
    <cfRule type="notContainsBlanks" dxfId="7917" priority="2688">
      <formula>LEN(TRIM(E69))&gt;0</formula>
    </cfRule>
  </conditionalFormatting>
  <conditionalFormatting sqref="D69">
    <cfRule type="notContainsBlanks" dxfId="7916" priority="2689">
      <formula>LEN(TRIM(D69))&gt;0</formula>
    </cfRule>
  </conditionalFormatting>
  <conditionalFormatting sqref="C69">
    <cfRule type="notContainsBlanks" dxfId="7915" priority="2690">
      <formula>LEN(TRIM(C69))&gt;0</formula>
    </cfRule>
  </conditionalFormatting>
  <conditionalFormatting sqref="I69">
    <cfRule type="notContainsBlanks" dxfId="7914" priority="2691">
      <formula>LEN(TRIM(I69))&gt;0</formula>
    </cfRule>
  </conditionalFormatting>
  <conditionalFormatting sqref="S69">
    <cfRule type="cellIs" dxfId="7913" priority="2692" operator="greaterThan">
      <formula>0</formula>
    </cfRule>
  </conditionalFormatting>
  <conditionalFormatting sqref="S69">
    <cfRule type="cellIs" dxfId="7912" priority="2693" operator="equal">
      <formula>0</formula>
    </cfRule>
  </conditionalFormatting>
  <conditionalFormatting sqref="N88">
    <cfRule type="expression" dxfId="7911" priority="2752">
      <formula>N88=" "</formula>
    </cfRule>
  </conditionalFormatting>
  <conditionalFormatting sqref="N88">
    <cfRule type="expression" dxfId="7910" priority="2753">
      <formula>N88="NO PRESENTÓ CERTIFICADO"</formula>
    </cfRule>
  </conditionalFormatting>
  <conditionalFormatting sqref="N88">
    <cfRule type="expression" dxfId="7909" priority="2754">
      <formula>N88="PRESENTÓ CERTIFICADO"</formula>
    </cfRule>
  </conditionalFormatting>
  <conditionalFormatting sqref="P88">
    <cfRule type="expression" dxfId="7908" priority="2755">
      <formula>Q88="NO SUBSANABLE"</formula>
    </cfRule>
  </conditionalFormatting>
  <conditionalFormatting sqref="P88">
    <cfRule type="expression" dxfId="7907" priority="2756">
      <formula>Q88="REQUERIMIENTOS SUBSANADOS"</formula>
    </cfRule>
  </conditionalFormatting>
  <conditionalFormatting sqref="P88">
    <cfRule type="expression" dxfId="7906" priority="2757">
      <formula>Q88="PENDIENTES POR SUBSANAR"</formula>
    </cfRule>
  </conditionalFormatting>
  <conditionalFormatting sqref="P88">
    <cfRule type="expression" dxfId="7905" priority="2758">
      <formula>Q88="SIN OBSERVACIÓN"</formula>
    </cfRule>
  </conditionalFormatting>
  <conditionalFormatting sqref="P88">
    <cfRule type="containsBlanks" dxfId="7904" priority="2759">
      <formula>LEN(TRIM(P88))=0</formula>
    </cfRule>
  </conditionalFormatting>
  <conditionalFormatting sqref="O88">
    <cfRule type="cellIs" dxfId="7903" priority="2760" operator="equal">
      <formula>"PENDIENTE POR DESCRIPCIÓN"</formula>
    </cfRule>
  </conditionalFormatting>
  <conditionalFormatting sqref="O88">
    <cfRule type="cellIs" dxfId="7902" priority="2761" operator="equal">
      <formula>"DESCRIPCIÓN INSUFICIENTE"</formula>
    </cfRule>
  </conditionalFormatting>
  <conditionalFormatting sqref="O88">
    <cfRule type="cellIs" dxfId="7901" priority="2762" operator="equal">
      <formula>"NO ESTÁ ACORDE A ITEM 5.2.1 (T.R.)"</formula>
    </cfRule>
  </conditionalFormatting>
  <conditionalFormatting sqref="O88">
    <cfRule type="cellIs" dxfId="7900" priority="2763" operator="equal">
      <formula>"ACORDE A ITEM 5.2.1 (T.R.)"</formula>
    </cfRule>
  </conditionalFormatting>
  <conditionalFormatting sqref="Q88">
    <cfRule type="containsBlanks" dxfId="7899" priority="2764">
      <formula>LEN(TRIM(Q88))=0</formula>
    </cfRule>
  </conditionalFormatting>
  <conditionalFormatting sqref="Q88">
    <cfRule type="cellIs" dxfId="7898" priority="2765" operator="equal">
      <formula>"REQUERIMIENTOS SUBSANADOS"</formula>
    </cfRule>
  </conditionalFormatting>
  <conditionalFormatting sqref="Q88">
    <cfRule type="containsText" dxfId="7897" priority="2766" operator="containsText" text="NO SUBSANABLE">
      <formula>NOT(ISERROR(SEARCH(("NO SUBSANABLE"),(Q88))))</formula>
    </cfRule>
  </conditionalFormatting>
  <conditionalFormatting sqref="Q88">
    <cfRule type="containsText" dxfId="7896" priority="2767" operator="containsText" text="PENDIENTES POR SUBSANAR">
      <formula>NOT(ISERROR(SEARCH(("PENDIENTES POR SUBSANAR"),(Q88))))</formula>
    </cfRule>
  </conditionalFormatting>
  <conditionalFormatting sqref="Q88">
    <cfRule type="containsText" dxfId="7895" priority="2768" operator="containsText" text="SIN OBSERVACIÓN">
      <formula>NOT(ISERROR(SEARCH(("SIN OBSERVACIÓN"),(Q88))))</formula>
    </cfRule>
  </conditionalFormatting>
  <conditionalFormatting sqref="R88">
    <cfRule type="containsBlanks" dxfId="7894" priority="2769">
      <formula>LEN(TRIM(R88))=0</formula>
    </cfRule>
  </conditionalFormatting>
  <conditionalFormatting sqref="R88">
    <cfRule type="cellIs" dxfId="7893" priority="2770" operator="equal">
      <formula>"NO CUMPLEN CON LO SOLICITADO"</formula>
    </cfRule>
  </conditionalFormatting>
  <conditionalFormatting sqref="R88">
    <cfRule type="cellIs" dxfId="7892" priority="2771" operator="equal">
      <formula>"CUMPLEN CON LO SOLICITADO"</formula>
    </cfRule>
  </conditionalFormatting>
  <conditionalFormatting sqref="R88">
    <cfRule type="cellIs" dxfId="7891" priority="2772" operator="equal">
      <formula>"PENDIENTES"</formula>
    </cfRule>
  </conditionalFormatting>
  <conditionalFormatting sqref="R88">
    <cfRule type="cellIs" dxfId="7890" priority="2773" operator="equal">
      <formula>"NINGUNO"</formula>
    </cfRule>
  </conditionalFormatting>
  <conditionalFormatting sqref="H88">
    <cfRule type="notContainsBlanks" dxfId="7889" priority="2774">
      <formula>LEN(TRIM(H88))&gt;0</formula>
    </cfRule>
  </conditionalFormatting>
  <conditionalFormatting sqref="G88">
    <cfRule type="notContainsBlanks" dxfId="7888" priority="2775">
      <formula>LEN(TRIM(G88))&gt;0</formula>
    </cfRule>
  </conditionalFormatting>
  <conditionalFormatting sqref="F88">
    <cfRule type="notContainsBlanks" dxfId="7887" priority="2776">
      <formula>LEN(TRIM(F88))&gt;0</formula>
    </cfRule>
  </conditionalFormatting>
  <conditionalFormatting sqref="E88">
    <cfRule type="notContainsBlanks" dxfId="7886" priority="2777">
      <formula>LEN(TRIM(E88))&gt;0</formula>
    </cfRule>
  </conditionalFormatting>
  <conditionalFormatting sqref="D88">
    <cfRule type="notContainsBlanks" dxfId="7885" priority="2778">
      <formula>LEN(TRIM(D88))&gt;0</formula>
    </cfRule>
  </conditionalFormatting>
  <conditionalFormatting sqref="C88">
    <cfRule type="notContainsBlanks" dxfId="7884" priority="2779">
      <formula>LEN(TRIM(C88))&gt;0</formula>
    </cfRule>
  </conditionalFormatting>
  <conditionalFormatting sqref="I88">
    <cfRule type="notContainsBlanks" dxfId="7883" priority="2780">
      <formula>LEN(TRIM(I88))&gt;0</formula>
    </cfRule>
  </conditionalFormatting>
  <conditionalFormatting sqref="T79">
    <cfRule type="cellIs" dxfId="7882" priority="2781" operator="equal">
      <formula>"NO"</formula>
    </cfRule>
  </conditionalFormatting>
  <conditionalFormatting sqref="T79">
    <cfRule type="cellIs" dxfId="7881" priority="2782" operator="equal">
      <formula>"SI"</formula>
    </cfRule>
  </conditionalFormatting>
  <conditionalFormatting sqref="N91">
    <cfRule type="expression" dxfId="7880" priority="2783">
      <formula>N91=" "</formula>
    </cfRule>
  </conditionalFormatting>
  <conditionalFormatting sqref="N91">
    <cfRule type="expression" dxfId="7879" priority="2784">
      <formula>N91="NO PRESENTÓ CERTIFICADO"</formula>
    </cfRule>
  </conditionalFormatting>
  <conditionalFormatting sqref="N91">
    <cfRule type="expression" dxfId="7878" priority="2785">
      <formula>N91="PRESENTÓ CERTIFICADO"</formula>
    </cfRule>
  </conditionalFormatting>
  <conditionalFormatting sqref="P91">
    <cfRule type="expression" dxfId="7877" priority="2786">
      <formula>Q91="NO SUBSANABLE"</formula>
    </cfRule>
  </conditionalFormatting>
  <conditionalFormatting sqref="P91">
    <cfRule type="expression" dxfId="7876" priority="2787">
      <formula>Q91="REQUERIMIENTOS SUBSANADOS"</formula>
    </cfRule>
  </conditionalFormatting>
  <conditionalFormatting sqref="P91">
    <cfRule type="expression" dxfId="7875" priority="2788">
      <formula>Q91="PENDIENTES POR SUBSANAR"</formula>
    </cfRule>
  </conditionalFormatting>
  <conditionalFormatting sqref="P91">
    <cfRule type="expression" dxfId="7874" priority="2789">
      <formula>Q91="SIN OBSERVACIÓN"</formula>
    </cfRule>
  </conditionalFormatting>
  <conditionalFormatting sqref="P91">
    <cfRule type="containsBlanks" dxfId="7873" priority="2790">
      <formula>LEN(TRIM(P91))=0</formula>
    </cfRule>
  </conditionalFormatting>
  <conditionalFormatting sqref="O91">
    <cfRule type="cellIs" dxfId="7872" priority="2791" operator="equal">
      <formula>"PENDIENTE POR DESCRIPCIÓN"</formula>
    </cfRule>
  </conditionalFormatting>
  <conditionalFormatting sqref="O91">
    <cfRule type="cellIs" dxfId="7871" priority="2792" operator="equal">
      <formula>"DESCRIPCIÓN INSUFICIENTE"</formula>
    </cfRule>
  </conditionalFormatting>
  <conditionalFormatting sqref="O91">
    <cfRule type="cellIs" dxfId="7870" priority="2793" operator="equal">
      <formula>"NO ESTÁ ACORDE A ITEM 5.2.1 (T.R.)"</formula>
    </cfRule>
  </conditionalFormatting>
  <conditionalFormatting sqref="O91">
    <cfRule type="cellIs" dxfId="7869" priority="2794" operator="equal">
      <formula>"ACORDE A ITEM 5.2.1 (T.R.)"</formula>
    </cfRule>
  </conditionalFormatting>
  <conditionalFormatting sqref="Q91">
    <cfRule type="containsBlanks" dxfId="7868" priority="2795">
      <formula>LEN(TRIM(Q91))=0</formula>
    </cfRule>
  </conditionalFormatting>
  <conditionalFormatting sqref="Q91">
    <cfRule type="cellIs" dxfId="7867" priority="2796" operator="equal">
      <formula>"REQUERIMIENTOS SUBSANADOS"</formula>
    </cfRule>
  </conditionalFormatting>
  <conditionalFormatting sqref="Q91">
    <cfRule type="containsText" dxfId="7866" priority="2797" operator="containsText" text="NO SUBSANABLE">
      <formula>NOT(ISERROR(SEARCH(("NO SUBSANABLE"),(Q91))))</formula>
    </cfRule>
  </conditionalFormatting>
  <conditionalFormatting sqref="Q91">
    <cfRule type="containsText" dxfId="7865" priority="2798" operator="containsText" text="PENDIENTES POR SUBSANAR">
      <formula>NOT(ISERROR(SEARCH(("PENDIENTES POR SUBSANAR"),(Q91))))</formula>
    </cfRule>
  </conditionalFormatting>
  <conditionalFormatting sqref="Q91">
    <cfRule type="containsText" dxfId="7864" priority="2799" operator="containsText" text="SIN OBSERVACIÓN">
      <formula>NOT(ISERROR(SEARCH(("SIN OBSERVACIÓN"),(Q91))))</formula>
    </cfRule>
  </conditionalFormatting>
  <conditionalFormatting sqref="R91">
    <cfRule type="containsBlanks" dxfId="7863" priority="2800">
      <formula>LEN(TRIM(R91))=0</formula>
    </cfRule>
  </conditionalFormatting>
  <conditionalFormatting sqref="R91">
    <cfRule type="cellIs" dxfId="7862" priority="2801" operator="equal">
      <formula>"NO CUMPLEN CON LO SOLICITADO"</formula>
    </cfRule>
  </conditionalFormatting>
  <conditionalFormatting sqref="R91">
    <cfRule type="cellIs" dxfId="7861" priority="2802" operator="equal">
      <formula>"CUMPLEN CON LO SOLICITADO"</formula>
    </cfRule>
  </conditionalFormatting>
  <conditionalFormatting sqref="R91">
    <cfRule type="cellIs" dxfId="7860" priority="2803" operator="equal">
      <formula>"PENDIENTES"</formula>
    </cfRule>
  </conditionalFormatting>
  <conditionalFormatting sqref="R91">
    <cfRule type="cellIs" dxfId="7859" priority="2804" operator="equal">
      <formula>"NINGUNO"</formula>
    </cfRule>
  </conditionalFormatting>
  <conditionalFormatting sqref="H91">
    <cfRule type="notContainsBlanks" dxfId="7858" priority="2805">
      <formula>LEN(TRIM(H91))&gt;0</formula>
    </cfRule>
  </conditionalFormatting>
  <conditionalFormatting sqref="G91">
    <cfRule type="notContainsBlanks" dxfId="7857" priority="2806">
      <formula>LEN(TRIM(G91))&gt;0</formula>
    </cfRule>
  </conditionalFormatting>
  <conditionalFormatting sqref="F91">
    <cfRule type="notContainsBlanks" dxfId="7856" priority="2807">
      <formula>LEN(TRIM(F91))&gt;0</formula>
    </cfRule>
  </conditionalFormatting>
  <conditionalFormatting sqref="E91">
    <cfRule type="notContainsBlanks" dxfId="7855" priority="2808">
      <formula>LEN(TRIM(E91))&gt;0</formula>
    </cfRule>
  </conditionalFormatting>
  <conditionalFormatting sqref="D91">
    <cfRule type="notContainsBlanks" dxfId="7854" priority="2809">
      <formula>LEN(TRIM(D91))&gt;0</formula>
    </cfRule>
  </conditionalFormatting>
  <conditionalFormatting sqref="C91">
    <cfRule type="notContainsBlanks" dxfId="7853" priority="2810">
      <formula>LEN(TRIM(C91))&gt;0</formula>
    </cfRule>
  </conditionalFormatting>
  <conditionalFormatting sqref="I91">
    <cfRule type="notContainsBlanks" dxfId="7852" priority="2811">
      <formula>LEN(TRIM(I91))&gt;0</formula>
    </cfRule>
  </conditionalFormatting>
  <conditionalFormatting sqref="N104 N107">
    <cfRule type="expression" dxfId="7851" priority="2841">
      <formula>N104=" "</formula>
    </cfRule>
  </conditionalFormatting>
  <conditionalFormatting sqref="N104 N107">
    <cfRule type="expression" dxfId="7850" priority="2842">
      <formula>N104="NO PRESENTÓ CERTIFICADO"</formula>
    </cfRule>
  </conditionalFormatting>
  <conditionalFormatting sqref="N104 N107">
    <cfRule type="expression" dxfId="7849" priority="2843">
      <formula>N104="PRESENTÓ CERTIFICADO"</formula>
    </cfRule>
  </conditionalFormatting>
  <conditionalFormatting sqref="P104 P107">
    <cfRule type="expression" dxfId="7848" priority="2844">
      <formula>Q104="NO SUBSANABLE"</formula>
    </cfRule>
  </conditionalFormatting>
  <conditionalFormatting sqref="P104 P107">
    <cfRule type="expression" dxfId="7847" priority="2845">
      <formula>Q104="REQUERIMIENTOS SUBSANADOS"</formula>
    </cfRule>
  </conditionalFormatting>
  <conditionalFormatting sqref="P104 P107">
    <cfRule type="expression" dxfId="7846" priority="2846">
      <formula>Q104="PENDIENTES POR SUBSANAR"</formula>
    </cfRule>
  </conditionalFormatting>
  <conditionalFormatting sqref="P104 P107">
    <cfRule type="expression" dxfId="7845" priority="2847">
      <formula>Q104="SIN OBSERVACIÓN"</formula>
    </cfRule>
  </conditionalFormatting>
  <conditionalFormatting sqref="P104 P107">
    <cfRule type="containsBlanks" dxfId="7844" priority="2848">
      <formula>LEN(TRIM(P104))=0</formula>
    </cfRule>
  </conditionalFormatting>
  <conditionalFormatting sqref="O104 O107">
    <cfRule type="cellIs" dxfId="7843" priority="2849" operator="equal">
      <formula>"PENDIENTE POR DESCRIPCIÓN"</formula>
    </cfRule>
  </conditionalFormatting>
  <conditionalFormatting sqref="O104 O107">
    <cfRule type="cellIs" dxfId="7842" priority="2850" operator="equal">
      <formula>"DESCRIPCIÓN INSUFICIENTE"</formula>
    </cfRule>
  </conditionalFormatting>
  <conditionalFormatting sqref="O104 O107">
    <cfRule type="cellIs" dxfId="7841" priority="2851" operator="equal">
      <formula>"NO ESTÁ ACORDE A ITEM 5.2.1 (T.R.)"</formula>
    </cfRule>
  </conditionalFormatting>
  <conditionalFormatting sqref="O104 O107">
    <cfRule type="cellIs" dxfId="7840" priority="2852" operator="equal">
      <formula>"ACORDE A ITEM 5.2.1 (T.R.)"</formula>
    </cfRule>
  </conditionalFormatting>
  <conditionalFormatting sqref="Q104 Q107">
    <cfRule type="containsBlanks" dxfId="7839" priority="2853">
      <formula>LEN(TRIM(Q104))=0</formula>
    </cfRule>
  </conditionalFormatting>
  <conditionalFormatting sqref="Q104 Q107">
    <cfRule type="cellIs" dxfId="7838" priority="2854" operator="equal">
      <formula>"REQUERIMIENTOS SUBSANADOS"</formula>
    </cfRule>
  </conditionalFormatting>
  <conditionalFormatting sqref="Q104 Q107">
    <cfRule type="containsText" dxfId="7837" priority="2855" operator="containsText" text="NO SUBSANABLE">
      <formula>NOT(ISERROR(SEARCH(("NO SUBSANABLE"),(Q104))))</formula>
    </cfRule>
  </conditionalFormatting>
  <conditionalFormatting sqref="Q104 Q107">
    <cfRule type="containsText" dxfId="7836" priority="2856" operator="containsText" text="PENDIENTES POR SUBSANAR">
      <formula>NOT(ISERROR(SEARCH(("PENDIENTES POR SUBSANAR"),(Q104))))</formula>
    </cfRule>
  </conditionalFormatting>
  <conditionalFormatting sqref="Q104 Q107">
    <cfRule type="containsText" dxfId="7835" priority="2857" operator="containsText" text="SIN OBSERVACIÓN">
      <formula>NOT(ISERROR(SEARCH(("SIN OBSERVACIÓN"),(Q104))))</formula>
    </cfRule>
  </conditionalFormatting>
  <conditionalFormatting sqref="R104 R107">
    <cfRule type="containsBlanks" dxfId="7834" priority="2858">
      <formula>LEN(TRIM(R104))=0</formula>
    </cfRule>
  </conditionalFormatting>
  <conditionalFormatting sqref="R104 R107">
    <cfRule type="cellIs" dxfId="7833" priority="2859" operator="equal">
      <formula>"NO CUMPLEN CON LO SOLICITADO"</formula>
    </cfRule>
  </conditionalFormatting>
  <conditionalFormatting sqref="R104 R107">
    <cfRule type="cellIs" dxfId="7832" priority="2860" operator="equal">
      <formula>"CUMPLEN CON LO SOLICITADO"</formula>
    </cfRule>
  </conditionalFormatting>
  <conditionalFormatting sqref="R104 R107">
    <cfRule type="cellIs" dxfId="7831" priority="2861" operator="equal">
      <formula>"PENDIENTES"</formula>
    </cfRule>
  </conditionalFormatting>
  <conditionalFormatting sqref="R104 R107">
    <cfRule type="cellIs" dxfId="7830" priority="2862" operator="equal">
      <formula>"NINGUNO"</formula>
    </cfRule>
  </conditionalFormatting>
  <conditionalFormatting sqref="H104 H107">
    <cfRule type="notContainsBlanks" dxfId="7829" priority="2863">
      <formula>LEN(TRIM(H104))&gt;0</formula>
    </cfRule>
  </conditionalFormatting>
  <conditionalFormatting sqref="G104 G107">
    <cfRule type="notContainsBlanks" dxfId="7828" priority="2864">
      <formula>LEN(TRIM(G104))&gt;0</formula>
    </cfRule>
  </conditionalFormatting>
  <conditionalFormatting sqref="F104 F107 F110">
    <cfRule type="notContainsBlanks" dxfId="7827" priority="2865">
      <formula>LEN(TRIM(F104))&gt;0</formula>
    </cfRule>
  </conditionalFormatting>
  <conditionalFormatting sqref="E104 E107">
    <cfRule type="notContainsBlanks" dxfId="7826" priority="2866">
      <formula>LEN(TRIM(E104))&gt;0</formula>
    </cfRule>
  </conditionalFormatting>
  <conditionalFormatting sqref="D104 D107">
    <cfRule type="notContainsBlanks" dxfId="7825" priority="2867">
      <formula>LEN(TRIM(D104))&gt;0</formula>
    </cfRule>
  </conditionalFormatting>
  <conditionalFormatting sqref="C104 C107">
    <cfRule type="notContainsBlanks" dxfId="7824" priority="2868">
      <formula>LEN(TRIM(C104))&gt;0</formula>
    </cfRule>
  </conditionalFormatting>
  <conditionalFormatting sqref="I104 I107">
    <cfRule type="notContainsBlanks" dxfId="7823" priority="2869">
      <formula>LEN(TRIM(I104))&gt;0</formula>
    </cfRule>
  </conditionalFormatting>
  <conditionalFormatting sqref="N110">
    <cfRule type="expression" dxfId="7822" priority="2870">
      <formula>N110=" "</formula>
    </cfRule>
  </conditionalFormatting>
  <conditionalFormatting sqref="N110">
    <cfRule type="expression" dxfId="7821" priority="2871">
      <formula>N110="NO PRESENTÓ CERTIFICADO"</formula>
    </cfRule>
  </conditionalFormatting>
  <conditionalFormatting sqref="N110">
    <cfRule type="expression" dxfId="7820" priority="2872">
      <formula>N110="PRESENTÓ CERTIFICADO"</formula>
    </cfRule>
  </conditionalFormatting>
  <conditionalFormatting sqref="P110">
    <cfRule type="expression" dxfId="7819" priority="2873">
      <formula>Q110="NO SUBSANABLE"</formula>
    </cfRule>
  </conditionalFormatting>
  <conditionalFormatting sqref="P110">
    <cfRule type="expression" dxfId="7818" priority="2874">
      <formula>Q110="REQUERIMIENTOS SUBSANADOS"</formula>
    </cfRule>
  </conditionalFormatting>
  <conditionalFormatting sqref="P110">
    <cfRule type="expression" dxfId="7817" priority="2875">
      <formula>Q110="PENDIENTES POR SUBSANAR"</formula>
    </cfRule>
  </conditionalFormatting>
  <conditionalFormatting sqref="P110">
    <cfRule type="expression" dxfId="7816" priority="2876">
      <formula>Q110="SIN OBSERVACIÓN"</formula>
    </cfRule>
  </conditionalFormatting>
  <conditionalFormatting sqref="P110">
    <cfRule type="containsBlanks" dxfId="7815" priority="2877">
      <formula>LEN(TRIM(P110))=0</formula>
    </cfRule>
  </conditionalFormatting>
  <conditionalFormatting sqref="O110">
    <cfRule type="cellIs" dxfId="7814" priority="2878" operator="equal">
      <formula>"PENDIENTE POR DESCRIPCIÓN"</formula>
    </cfRule>
  </conditionalFormatting>
  <conditionalFormatting sqref="O110">
    <cfRule type="cellIs" dxfId="7813" priority="2879" operator="equal">
      <formula>"DESCRIPCIÓN INSUFICIENTE"</formula>
    </cfRule>
  </conditionalFormatting>
  <conditionalFormatting sqref="O110">
    <cfRule type="cellIs" dxfId="7812" priority="2880" operator="equal">
      <formula>"NO ESTÁ ACORDE A ITEM 5.2.1 (T.R.)"</formula>
    </cfRule>
  </conditionalFormatting>
  <conditionalFormatting sqref="O110">
    <cfRule type="cellIs" dxfId="7811" priority="2881" operator="equal">
      <formula>"ACORDE A ITEM 5.2.1 (T.R.)"</formula>
    </cfRule>
  </conditionalFormatting>
  <conditionalFormatting sqref="Q110">
    <cfRule type="containsBlanks" dxfId="7810" priority="2882">
      <formula>LEN(TRIM(Q110))=0</formula>
    </cfRule>
  </conditionalFormatting>
  <conditionalFormatting sqref="Q110">
    <cfRule type="cellIs" dxfId="7809" priority="2883" operator="equal">
      <formula>"REQUERIMIENTOS SUBSANADOS"</formula>
    </cfRule>
  </conditionalFormatting>
  <conditionalFormatting sqref="Q110">
    <cfRule type="containsText" dxfId="7808" priority="2884" operator="containsText" text="NO SUBSANABLE">
      <formula>NOT(ISERROR(SEARCH(("NO SUBSANABLE"),(Q110))))</formula>
    </cfRule>
  </conditionalFormatting>
  <conditionalFormatting sqref="Q110">
    <cfRule type="containsText" dxfId="7807" priority="2885" operator="containsText" text="PENDIENTES POR SUBSANAR">
      <formula>NOT(ISERROR(SEARCH(("PENDIENTES POR SUBSANAR"),(Q110))))</formula>
    </cfRule>
  </conditionalFormatting>
  <conditionalFormatting sqref="Q110">
    <cfRule type="containsText" dxfId="7806" priority="2886" operator="containsText" text="SIN OBSERVACIÓN">
      <formula>NOT(ISERROR(SEARCH(("SIN OBSERVACIÓN"),(Q110))))</formula>
    </cfRule>
  </conditionalFormatting>
  <conditionalFormatting sqref="R110">
    <cfRule type="containsBlanks" dxfId="7805" priority="2887">
      <formula>LEN(TRIM(R110))=0</formula>
    </cfRule>
  </conditionalFormatting>
  <conditionalFormatting sqref="R110">
    <cfRule type="cellIs" dxfId="7804" priority="2888" operator="equal">
      <formula>"NO CUMPLEN CON LO SOLICITADO"</formula>
    </cfRule>
  </conditionalFormatting>
  <conditionalFormatting sqref="R110">
    <cfRule type="cellIs" dxfId="7803" priority="2889" operator="equal">
      <formula>"CUMPLEN CON LO SOLICITADO"</formula>
    </cfRule>
  </conditionalFormatting>
  <conditionalFormatting sqref="R110">
    <cfRule type="cellIs" dxfId="7802" priority="2890" operator="equal">
      <formula>"PENDIENTES"</formula>
    </cfRule>
  </conditionalFormatting>
  <conditionalFormatting sqref="R110">
    <cfRule type="cellIs" dxfId="7801" priority="2891" operator="equal">
      <formula>"NINGUNO"</formula>
    </cfRule>
  </conditionalFormatting>
  <conditionalFormatting sqref="H110">
    <cfRule type="notContainsBlanks" dxfId="7800" priority="2892">
      <formula>LEN(TRIM(H110))&gt;0</formula>
    </cfRule>
  </conditionalFormatting>
  <conditionalFormatting sqref="G110">
    <cfRule type="notContainsBlanks" dxfId="7799" priority="2893">
      <formula>LEN(TRIM(G110))&gt;0</formula>
    </cfRule>
  </conditionalFormatting>
  <conditionalFormatting sqref="E110">
    <cfRule type="notContainsBlanks" dxfId="7798" priority="2894">
      <formula>LEN(TRIM(E110))&gt;0</formula>
    </cfRule>
  </conditionalFormatting>
  <conditionalFormatting sqref="D110">
    <cfRule type="notContainsBlanks" dxfId="7797" priority="2895">
      <formula>LEN(TRIM(D110))&gt;0</formula>
    </cfRule>
  </conditionalFormatting>
  <conditionalFormatting sqref="C110">
    <cfRule type="notContainsBlanks" dxfId="7796" priority="2896">
      <formula>LEN(TRIM(C110))&gt;0</formula>
    </cfRule>
  </conditionalFormatting>
  <conditionalFormatting sqref="I110">
    <cfRule type="notContainsBlanks" dxfId="7795" priority="2897">
      <formula>LEN(TRIM(I110))&gt;0</formula>
    </cfRule>
  </conditionalFormatting>
  <conditionalFormatting sqref="T101">
    <cfRule type="cellIs" dxfId="7794" priority="2898" operator="equal">
      <formula>"NO"</formula>
    </cfRule>
  </conditionalFormatting>
  <conditionalFormatting sqref="T101">
    <cfRule type="cellIs" dxfId="7793" priority="2899" operator="equal">
      <formula>"SI"</formula>
    </cfRule>
  </conditionalFormatting>
  <conditionalFormatting sqref="N113">
    <cfRule type="expression" dxfId="7792" priority="2900">
      <formula>N113=" "</formula>
    </cfRule>
  </conditionalFormatting>
  <conditionalFormatting sqref="N113">
    <cfRule type="expression" dxfId="7791" priority="2901">
      <formula>N113="NO PRESENTÓ CERTIFICADO"</formula>
    </cfRule>
  </conditionalFormatting>
  <conditionalFormatting sqref="N113">
    <cfRule type="expression" dxfId="7790" priority="2902">
      <formula>N113="PRESENTÓ CERTIFICADO"</formula>
    </cfRule>
  </conditionalFormatting>
  <conditionalFormatting sqref="P113">
    <cfRule type="expression" dxfId="7789" priority="2903">
      <formula>Q113="NO SUBSANABLE"</formula>
    </cfRule>
  </conditionalFormatting>
  <conditionalFormatting sqref="P113">
    <cfRule type="expression" dxfId="7788" priority="2904">
      <formula>Q113="REQUERIMIENTOS SUBSANADOS"</formula>
    </cfRule>
  </conditionalFormatting>
  <conditionalFormatting sqref="P113">
    <cfRule type="expression" dxfId="7787" priority="2905">
      <formula>Q113="PENDIENTES POR SUBSANAR"</formula>
    </cfRule>
  </conditionalFormatting>
  <conditionalFormatting sqref="P113">
    <cfRule type="expression" dxfId="7786" priority="2906">
      <formula>Q113="SIN OBSERVACIÓN"</formula>
    </cfRule>
  </conditionalFormatting>
  <conditionalFormatting sqref="P113">
    <cfRule type="containsBlanks" dxfId="7785" priority="2907">
      <formula>LEN(TRIM(P113))=0</formula>
    </cfRule>
  </conditionalFormatting>
  <conditionalFormatting sqref="O113">
    <cfRule type="cellIs" dxfId="7784" priority="2908" operator="equal">
      <formula>"PENDIENTE POR DESCRIPCIÓN"</formula>
    </cfRule>
  </conditionalFormatting>
  <conditionalFormatting sqref="O113">
    <cfRule type="cellIs" dxfId="7783" priority="2909" operator="equal">
      <formula>"DESCRIPCIÓN INSUFICIENTE"</formula>
    </cfRule>
  </conditionalFormatting>
  <conditionalFormatting sqref="O113">
    <cfRule type="cellIs" dxfId="7782" priority="2910" operator="equal">
      <formula>"NO ESTÁ ACORDE A ITEM 5.2.1 (T.R.)"</formula>
    </cfRule>
  </conditionalFormatting>
  <conditionalFormatting sqref="O113">
    <cfRule type="cellIs" dxfId="7781" priority="2911" operator="equal">
      <formula>"ACORDE A ITEM 5.2.1 (T.R.)"</formula>
    </cfRule>
  </conditionalFormatting>
  <conditionalFormatting sqref="Q113">
    <cfRule type="containsBlanks" dxfId="7780" priority="2912">
      <formula>LEN(TRIM(Q113))=0</formula>
    </cfRule>
  </conditionalFormatting>
  <conditionalFormatting sqref="Q113">
    <cfRule type="cellIs" dxfId="7779" priority="2913" operator="equal">
      <formula>"REQUERIMIENTOS SUBSANADOS"</formula>
    </cfRule>
  </conditionalFormatting>
  <conditionalFormatting sqref="Q113">
    <cfRule type="containsText" dxfId="7778" priority="2914" operator="containsText" text="NO SUBSANABLE">
      <formula>NOT(ISERROR(SEARCH(("NO SUBSANABLE"),(Q113))))</formula>
    </cfRule>
  </conditionalFormatting>
  <conditionalFormatting sqref="Q113">
    <cfRule type="containsText" dxfId="7777" priority="2915" operator="containsText" text="PENDIENTES POR SUBSANAR">
      <formula>NOT(ISERROR(SEARCH(("PENDIENTES POR SUBSANAR"),(Q113))))</formula>
    </cfRule>
  </conditionalFormatting>
  <conditionalFormatting sqref="Q113">
    <cfRule type="containsText" dxfId="7776" priority="2916" operator="containsText" text="SIN OBSERVACIÓN">
      <formula>NOT(ISERROR(SEARCH(("SIN OBSERVACIÓN"),(Q113))))</formula>
    </cfRule>
  </conditionalFormatting>
  <conditionalFormatting sqref="R113">
    <cfRule type="containsBlanks" dxfId="7775" priority="2917">
      <formula>LEN(TRIM(R113))=0</formula>
    </cfRule>
  </conditionalFormatting>
  <conditionalFormatting sqref="R113">
    <cfRule type="cellIs" dxfId="7774" priority="2918" operator="equal">
      <formula>"NO CUMPLEN CON LO SOLICITADO"</formula>
    </cfRule>
  </conditionalFormatting>
  <conditionalFormatting sqref="R113">
    <cfRule type="cellIs" dxfId="7773" priority="2919" operator="equal">
      <formula>"CUMPLEN CON LO SOLICITADO"</formula>
    </cfRule>
  </conditionalFormatting>
  <conditionalFormatting sqref="R113">
    <cfRule type="cellIs" dxfId="7772" priority="2920" operator="equal">
      <formula>"PENDIENTES"</formula>
    </cfRule>
  </conditionalFormatting>
  <conditionalFormatting sqref="R113">
    <cfRule type="cellIs" dxfId="7771" priority="2921" operator="equal">
      <formula>"NINGUNO"</formula>
    </cfRule>
  </conditionalFormatting>
  <conditionalFormatting sqref="H113">
    <cfRule type="notContainsBlanks" dxfId="7770" priority="2922">
      <formula>LEN(TRIM(H113))&gt;0</formula>
    </cfRule>
  </conditionalFormatting>
  <conditionalFormatting sqref="G113">
    <cfRule type="notContainsBlanks" dxfId="7769" priority="2923">
      <formula>LEN(TRIM(G113))&gt;0</formula>
    </cfRule>
  </conditionalFormatting>
  <conditionalFormatting sqref="F113">
    <cfRule type="notContainsBlanks" dxfId="7768" priority="2924">
      <formula>LEN(TRIM(F113))&gt;0</formula>
    </cfRule>
  </conditionalFormatting>
  <conditionalFormatting sqref="E113">
    <cfRule type="notContainsBlanks" dxfId="7767" priority="2925">
      <formula>LEN(TRIM(E113))&gt;0</formula>
    </cfRule>
  </conditionalFormatting>
  <conditionalFormatting sqref="D113">
    <cfRule type="notContainsBlanks" dxfId="7766" priority="2926">
      <formula>LEN(TRIM(D113))&gt;0</formula>
    </cfRule>
  </conditionalFormatting>
  <conditionalFormatting sqref="C113">
    <cfRule type="notContainsBlanks" dxfId="7765" priority="2927">
      <formula>LEN(TRIM(C113))&gt;0</formula>
    </cfRule>
  </conditionalFormatting>
  <conditionalFormatting sqref="I113">
    <cfRule type="notContainsBlanks" dxfId="7764" priority="2928">
      <formula>LEN(TRIM(I113))&gt;0</formula>
    </cfRule>
  </conditionalFormatting>
  <conditionalFormatting sqref="N132">
    <cfRule type="expression" dxfId="7763" priority="2987">
      <formula>N132=" "</formula>
    </cfRule>
  </conditionalFormatting>
  <conditionalFormatting sqref="N132">
    <cfRule type="expression" dxfId="7762" priority="2988">
      <formula>N132="NO PRESENTÓ CERTIFICADO"</formula>
    </cfRule>
  </conditionalFormatting>
  <conditionalFormatting sqref="N132">
    <cfRule type="expression" dxfId="7761" priority="2989">
      <formula>N132="PRESENTÓ CERTIFICADO"</formula>
    </cfRule>
  </conditionalFormatting>
  <conditionalFormatting sqref="P132">
    <cfRule type="expression" dxfId="7760" priority="2990">
      <formula>Q132="NO SUBSANABLE"</formula>
    </cfRule>
  </conditionalFormatting>
  <conditionalFormatting sqref="P132">
    <cfRule type="expression" dxfId="7759" priority="2991">
      <formula>Q132="REQUERIMIENTOS SUBSANADOS"</formula>
    </cfRule>
  </conditionalFormatting>
  <conditionalFormatting sqref="P132">
    <cfRule type="expression" dxfId="7758" priority="2992">
      <formula>Q132="PENDIENTES POR SUBSANAR"</formula>
    </cfRule>
  </conditionalFormatting>
  <conditionalFormatting sqref="P132">
    <cfRule type="expression" dxfId="7757" priority="2993">
      <formula>Q132="SIN OBSERVACIÓN"</formula>
    </cfRule>
  </conditionalFormatting>
  <conditionalFormatting sqref="P132">
    <cfRule type="containsBlanks" dxfId="7756" priority="2994">
      <formula>LEN(TRIM(P132))=0</formula>
    </cfRule>
  </conditionalFormatting>
  <conditionalFormatting sqref="O132">
    <cfRule type="cellIs" dxfId="7755" priority="2995" operator="equal">
      <formula>"PENDIENTE POR DESCRIPCIÓN"</formula>
    </cfRule>
  </conditionalFormatting>
  <conditionalFormatting sqref="O132">
    <cfRule type="cellIs" dxfId="7754" priority="2996" operator="equal">
      <formula>"DESCRIPCIÓN INSUFICIENTE"</formula>
    </cfRule>
  </conditionalFormatting>
  <conditionalFormatting sqref="O132">
    <cfRule type="cellIs" dxfId="7753" priority="2997" operator="equal">
      <formula>"NO ESTÁ ACORDE A ITEM 5.2.1 (T.R.)"</formula>
    </cfRule>
  </conditionalFormatting>
  <conditionalFormatting sqref="O132">
    <cfRule type="cellIs" dxfId="7752" priority="2998" operator="equal">
      <formula>"ACORDE A ITEM 5.2.1 (T.R.)"</formula>
    </cfRule>
  </conditionalFormatting>
  <conditionalFormatting sqref="Q132">
    <cfRule type="containsBlanks" dxfId="7751" priority="2999">
      <formula>LEN(TRIM(Q132))=0</formula>
    </cfRule>
  </conditionalFormatting>
  <conditionalFormatting sqref="Q132">
    <cfRule type="cellIs" dxfId="7750" priority="3000" operator="equal">
      <formula>"REQUERIMIENTOS SUBSANADOS"</formula>
    </cfRule>
  </conditionalFormatting>
  <conditionalFormatting sqref="Q132">
    <cfRule type="containsText" dxfId="7749" priority="3001" operator="containsText" text="NO SUBSANABLE">
      <formula>NOT(ISERROR(SEARCH(("NO SUBSANABLE"),(Q132))))</formula>
    </cfRule>
  </conditionalFormatting>
  <conditionalFormatting sqref="Q132">
    <cfRule type="containsText" dxfId="7748" priority="3002" operator="containsText" text="PENDIENTES POR SUBSANAR">
      <formula>NOT(ISERROR(SEARCH(("PENDIENTES POR SUBSANAR"),(Q132))))</formula>
    </cfRule>
  </conditionalFormatting>
  <conditionalFormatting sqref="Q132">
    <cfRule type="containsText" dxfId="7747" priority="3003" operator="containsText" text="SIN OBSERVACIÓN">
      <formula>NOT(ISERROR(SEARCH(("SIN OBSERVACIÓN"),(Q132))))</formula>
    </cfRule>
  </conditionalFormatting>
  <conditionalFormatting sqref="R132">
    <cfRule type="containsBlanks" dxfId="7746" priority="3004">
      <formula>LEN(TRIM(R132))=0</formula>
    </cfRule>
  </conditionalFormatting>
  <conditionalFormatting sqref="R132">
    <cfRule type="cellIs" dxfId="7745" priority="3005" operator="equal">
      <formula>"NO CUMPLEN CON LO SOLICITADO"</formula>
    </cfRule>
  </conditionalFormatting>
  <conditionalFormatting sqref="R132">
    <cfRule type="cellIs" dxfId="7744" priority="3006" operator="equal">
      <formula>"CUMPLEN CON LO SOLICITADO"</formula>
    </cfRule>
  </conditionalFormatting>
  <conditionalFormatting sqref="R132">
    <cfRule type="cellIs" dxfId="7743" priority="3007" operator="equal">
      <formula>"PENDIENTES"</formula>
    </cfRule>
  </conditionalFormatting>
  <conditionalFormatting sqref="R132">
    <cfRule type="cellIs" dxfId="7742" priority="3008" operator="equal">
      <formula>"NINGUNO"</formula>
    </cfRule>
  </conditionalFormatting>
  <conditionalFormatting sqref="H132">
    <cfRule type="notContainsBlanks" dxfId="7741" priority="3009">
      <formula>LEN(TRIM(H132))&gt;0</formula>
    </cfRule>
  </conditionalFormatting>
  <conditionalFormatting sqref="G132">
    <cfRule type="notContainsBlanks" dxfId="7740" priority="3010">
      <formula>LEN(TRIM(G132))&gt;0</formula>
    </cfRule>
  </conditionalFormatting>
  <conditionalFormatting sqref="F132">
    <cfRule type="notContainsBlanks" dxfId="7739" priority="3011">
      <formula>LEN(TRIM(F132))&gt;0</formula>
    </cfRule>
  </conditionalFormatting>
  <conditionalFormatting sqref="E132">
    <cfRule type="notContainsBlanks" dxfId="7738" priority="3012">
      <formula>LEN(TRIM(E132))&gt;0</formula>
    </cfRule>
  </conditionalFormatting>
  <conditionalFormatting sqref="D132">
    <cfRule type="notContainsBlanks" dxfId="7737" priority="3013">
      <formula>LEN(TRIM(D132))&gt;0</formula>
    </cfRule>
  </conditionalFormatting>
  <conditionalFormatting sqref="C132">
    <cfRule type="notContainsBlanks" dxfId="7736" priority="3014">
      <formula>LEN(TRIM(C132))&gt;0</formula>
    </cfRule>
  </conditionalFormatting>
  <conditionalFormatting sqref="I132">
    <cfRule type="notContainsBlanks" dxfId="7735" priority="3015">
      <formula>LEN(TRIM(I132))&gt;0</formula>
    </cfRule>
  </conditionalFormatting>
  <conditionalFormatting sqref="T123">
    <cfRule type="cellIs" dxfId="7734" priority="3016" operator="equal">
      <formula>"NO"</formula>
    </cfRule>
  </conditionalFormatting>
  <conditionalFormatting sqref="T123">
    <cfRule type="cellIs" dxfId="7733" priority="3017" operator="equal">
      <formula>"SI"</formula>
    </cfRule>
  </conditionalFormatting>
  <conditionalFormatting sqref="N135">
    <cfRule type="expression" dxfId="7732" priority="3018">
      <formula>N135=" "</formula>
    </cfRule>
  </conditionalFormatting>
  <conditionalFormatting sqref="N135">
    <cfRule type="expression" dxfId="7731" priority="3019">
      <formula>N135="NO PRESENTÓ CERTIFICADO"</formula>
    </cfRule>
  </conditionalFormatting>
  <conditionalFormatting sqref="N135">
    <cfRule type="expression" dxfId="7730" priority="3020">
      <formula>N135="PRESENTÓ CERTIFICADO"</formula>
    </cfRule>
  </conditionalFormatting>
  <conditionalFormatting sqref="P135">
    <cfRule type="expression" dxfId="7729" priority="3021">
      <formula>Q135="NO SUBSANABLE"</formula>
    </cfRule>
  </conditionalFormatting>
  <conditionalFormatting sqref="P135">
    <cfRule type="expression" dxfId="7728" priority="3022">
      <formula>Q135="REQUERIMIENTOS SUBSANADOS"</formula>
    </cfRule>
  </conditionalFormatting>
  <conditionalFormatting sqref="P135">
    <cfRule type="expression" dxfId="7727" priority="3023">
      <formula>Q135="PENDIENTES POR SUBSANAR"</formula>
    </cfRule>
  </conditionalFormatting>
  <conditionalFormatting sqref="P135">
    <cfRule type="expression" dxfId="7726" priority="3024">
      <formula>Q135="SIN OBSERVACIÓN"</formula>
    </cfRule>
  </conditionalFormatting>
  <conditionalFormatting sqref="P135">
    <cfRule type="containsBlanks" dxfId="7725" priority="3025">
      <formula>LEN(TRIM(P135))=0</formula>
    </cfRule>
  </conditionalFormatting>
  <conditionalFormatting sqref="O135">
    <cfRule type="cellIs" dxfId="7724" priority="3026" operator="equal">
      <formula>"PENDIENTE POR DESCRIPCIÓN"</formula>
    </cfRule>
  </conditionalFormatting>
  <conditionalFormatting sqref="O135">
    <cfRule type="cellIs" dxfId="7723" priority="3027" operator="equal">
      <formula>"DESCRIPCIÓN INSUFICIENTE"</formula>
    </cfRule>
  </conditionalFormatting>
  <conditionalFormatting sqref="O135">
    <cfRule type="cellIs" dxfId="7722" priority="3028" operator="equal">
      <formula>"NO ESTÁ ACORDE A ITEM 5.2.1 (T.R.)"</formula>
    </cfRule>
  </conditionalFormatting>
  <conditionalFormatting sqref="O135">
    <cfRule type="cellIs" dxfId="7721" priority="3029" operator="equal">
      <formula>"ACORDE A ITEM 5.2.1 (T.R.)"</formula>
    </cfRule>
  </conditionalFormatting>
  <conditionalFormatting sqref="Q135">
    <cfRule type="containsBlanks" dxfId="7720" priority="3030">
      <formula>LEN(TRIM(Q135))=0</formula>
    </cfRule>
  </conditionalFormatting>
  <conditionalFormatting sqref="Q135">
    <cfRule type="cellIs" dxfId="7719" priority="3031" operator="equal">
      <formula>"REQUERIMIENTOS SUBSANADOS"</formula>
    </cfRule>
  </conditionalFormatting>
  <conditionalFormatting sqref="Q135">
    <cfRule type="containsText" dxfId="7718" priority="3032" operator="containsText" text="NO SUBSANABLE">
      <formula>NOT(ISERROR(SEARCH(("NO SUBSANABLE"),(Q135))))</formula>
    </cfRule>
  </conditionalFormatting>
  <conditionalFormatting sqref="Q135">
    <cfRule type="containsText" dxfId="7717" priority="3033" operator="containsText" text="PENDIENTES POR SUBSANAR">
      <formula>NOT(ISERROR(SEARCH(("PENDIENTES POR SUBSANAR"),(Q135))))</formula>
    </cfRule>
  </conditionalFormatting>
  <conditionalFormatting sqref="Q135">
    <cfRule type="containsText" dxfId="7716" priority="3034" operator="containsText" text="SIN OBSERVACIÓN">
      <formula>NOT(ISERROR(SEARCH(("SIN OBSERVACIÓN"),(Q135))))</formula>
    </cfRule>
  </conditionalFormatting>
  <conditionalFormatting sqref="R135">
    <cfRule type="containsBlanks" dxfId="7715" priority="3035">
      <formula>LEN(TRIM(R135))=0</formula>
    </cfRule>
  </conditionalFormatting>
  <conditionalFormatting sqref="R135">
    <cfRule type="cellIs" dxfId="7714" priority="3036" operator="equal">
      <formula>"NO CUMPLEN CON LO SOLICITADO"</formula>
    </cfRule>
  </conditionalFormatting>
  <conditionalFormatting sqref="R135">
    <cfRule type="cellIs" dxfId="7713" priority="3037" operator="equal">
      <formula>"CUMPLEN CON LO SOLICITADO"</formula>
    </cfRule>
  </conditionalFormatting>
  <conditionalFormatting sqref="R135">
    <cfRule type="cellIs" dxfId="7712" priority="3038" operator="equal">
      <formula>"PENDIENTES"</formula>
    </cfRule>
  </conditionalFormatting>
  <conditionalFormatting sqref="R135">
    <cfRule type="cellIs" dxfId="7711" priority="3039" operator="equal">
      <formula>"NINGUNO"</formula>
    </cfRule>
  </conditionalFormatting>
  <conditionalFormatting sqref="H135">
    <cfRule type="notContainsBlanks" dxfId="7710" priority="3040">
      <formula>LEN(TRIM(H135))&gt;0</formula>
    </cfRule>
  </conditionalFormatting>
  <conditionalFormatting sqref="G135">
    <cfRule type="notContainsBlanks" dxfId="7709" priority="3041">
      <formula>LEN(TRIM(G135))&gt;0</formula>
    </cfRule>
  </conditionalFormatting>
  <conditionalFormatting sqref="F135">
    <cfRule type="notContainsBlanks" dxfId="7708" priority="3042">
      <formula>LEN(TRIM(F135))&gt;0</formula>
    </cfRule>
  </conditionalFormatting>
  <conditionalFormatting sqref="E135">
    <cfRule type="notContainsBlanks" dxfId="7707" priority="3043">
      <formula>LEN(TRIM(E135))&gt;0</formula>
    </cfRule>
  </conditionalFormatting>
  <conditionalFormatting sqref="D135">
    <cfRule type="notContainsBlanks" dxfId="7706" priority="3044">
      <formula>LEN(TRIM(D135))&gt;0</formula>
    </cfRule>
  </conditionalFormatting>
  <conditionalFormatting sqref="C135">
    <cfRule type="notContainsBlanks" dxfId="7705" priority="3045">
      <formula>LEN(TRIM(C135))&gt;0</formula>
    </cfRule>
  </conditionalFormatting>
  <conditionalFormatting sqref="I135">
    <cfRule type="notContainsBlanks" dxfId="7704" priority="3046">
      <formula>LEN(TRIM(I135))&gt;0</formula>
    </cfRule>
  </conditionalFormatting>
  <conditionalFormatting sqref="N19">
    <cfRule type="expression" dxfId="7703" priority="3047">
      <formula>N19=" "</formula>
    </cfRule>
  </conditionalFormatting>
  <conditionalFormatting sqref="N19">
    <cfRule type="expression" dxfId="7702" priority="3048">
      <formula>N19="NO PRESENTÓ CERTIFICADO"</formula>
    </cfRule>
  </conditionalFormatting>
  <conditionalFormatting sqref="N19">
    <cfRule type="expression" dxfId="7701" priority="3049">
      <formula>N19="PRESENTÓ CERTIFICADO"</formula>
    </cfRule>
  </conditionalFormatting>
  <conditionalFormatting sqref="O19">
    <cfRule type="cellIs" dxfId="7700" priority="3050" operator="equal">
      <formula>"PENDIENTE POR DESCRIPCIÓN"</formula>
    </cfRule>
  </conditionalFormatting>
  <conditionalFormatting sqref="O19">
    <cfRule type="cellIs" dxfId="7699" priority="3051" operator="equal">
      <formula>"DESCRIPCIÓN INSUFICIENTE"</formula>
    </cfRule>
  </conditionalFormatting>
  <conditionalFormatting sqref="O19">
    <cfRule type="cellIs" dxfId="7698" priority="3052" operator="equal">
      <formula>"NO ESTÁ ACORDE A ITEM 5.2.1 (T.R.)"</formula>
    </cfRule>
  </conditionalFormatting>
  <conditionalFormatting sqref="O19">
    <cfRule type="cellIs" dxfId="7697" priority="3053" operator="equal">
      <formula>"ACORDE A ITEM 5.2.1 (T.R.)"</formula>
    </cfRule>
  </conditionalFormatting>
  <conditionalFormatting sqref="Q19">
    <cfRule type="containsBlanks" dxfId="7696" priority="3054">
      <formula>LEN(TRIM(Q19))=0</formula>
    </cfRule>
  </conditionalFormatting>
  <conditionalFormatting sqref="Q19">
    <cfRule type="cellIs" dxfId="7695" priority="3055" operator="equal">
      <formula>"REQUERIMIENTOS SUBSANADOS"</formula>
    </cfRule>
  </conditionalFormatting>
  <conditionalFormatting sqref="Q19">
    <cfRule type="containsText" dxfId="7694" priority="3056" operator="containsText" text="NO SUBSANABLE">
      <formula>NOT(ISERROR(SEARCH(("NO SUBSANABLE"),(Q19))))</formula>
    </cfRule>
  </conditionalFormatting>
  <conditionalFormatting sqref="Q19">
    <cfRule type="containsText" dxfId="7693" priority="3057" operator="containsText" text="PENDIENTES POR SUBSANAR">
      <formula>NOT(ISERROR(SEARCH(("PENDIENTES POR SUBSANAR"),(Q19))))</formula>
    </cfRule>
  </conditionalFormatting>
  <conditionalFormatting sqref="Q19">
    <cfRule type="containsText" dxfId="7692" priority="3058" operator="containsText" text="SIN OBSERVACIÓN">
      <formula>NOT(ISERROR(SEARCH(("SIN OBSERVACIÓN"),(Q19))))</formula>
    </cfRule>
  </conditionalFormatting>
  <conditionalFormatting sqref="R19">
    <cfRule type="containsBlanks" dxfId="7691" priority="3059">
      <formula>LEN(TRIM(R19))=0</formula>
    </cfRule>
  </conditionalFormatting>
  <conditionalFormatting sqref="R19">
    <cfRule type="cellIs" dxfId="7690" priority="3060" operator="equal">
      <formula>"NO CUMPLEN CON LO SOLICITADO"</formula>
    </cfRule>
  </conditionalFormatting>
  <conditionalFormatting sqref="R19">
    <cfRule type="cellIs" dxfId="7689" priority="3061" operator="equal">
      <formula>"CUMPLEN CON LO SOLICITADO"</formula>
    </cfRule>
  </conditionalFormatting>
  <conditionalFormatting sqref="R19">
    <cfRule type="cellIs" dxfId="7688" priority="3062" operator="equal">
      <formula>"PENDIENTES"</formula>
    </cfRule>
  </conditionalFormatting>
  <conditionalFormatting sqref="R19">
    <cfRule type="cellIs" dxfId="7687" priority="3063" operator="equal">
      <formula>"NINGUNO"</formula>
    </cfRule>
  </conditionalFormatting>
  <conditionalFormatting sqref="N38 N41">
    <cfRule type="expression" dxfId="7686" priority="3064">
      <formula>N38=" "</formula>
    </cfRule>
  </conditionalFormatting>
  <conditionalFormatting sqref="N38 N41">
    <cfRule type="expression" dxfId="7685" priority="3065">
      <formula>N38="NO PRESENTÓ CERTIFICADO"</formula>
    </cfRule>
  </conditionalFormatting>
  <conditionalFormatting sqref="N38 N41">
    <cfRule type="expression" dxfId="7684" priority="3066">
      <formula>N38="PRESENTÓ CERTIFICADO"</formula>
    </cfRule>
  </conditionalFormatting>
  <conditionalFormatting sqref="O38 O41">
    <cfRule type="cellIs" dxfId="7683" priority="3067" operator="equal">
      <formula>"PENDIENTE POR DESCRIPCIÓN"</formula>
    </cfRule>
  </conditionalFormatting>
  <conditionalFormatting sqref="O38 O41">
    <cfRule type="cellIs" dxfId="7682" priority="3068" operator="equal">
      <formula>"DESCRIPCIÓN INSUFICIENTE"</formula>
    </cfRule>
  </conditionalFormatting>
  <conditionalFormatting sqref="O38 O41">
    <cfRule type="cellIs" dxfId="7681" priority="3069" operator="equal">
      <formula>"NO ESTÁ ACORDE A ITEM 5.2.1 (T.R.)"</formula>
    </cfRule>
  </conditionalFormatting>
  <conditionalFormatting sqref="O38 O41">
    <cfRule type="cellIs" dxfId="7680" priority="3070" operator="equal">
      <formula>"ACORDE A ITEM 5.2.1 (T.R.)"</formula>
    </cfRule>
  </conditionalFormatting>
  <conditionalFormatting sqref="P38">
    <cfRule type="expression" dxfId="7679" priority="3071">
      <formula>Q38="NO SUBSANABLE"</formula>
    </cfRule>
  </conditionalFormatting>
  <conditionalFormatting sqref="P38">
    <cfRule type="expression" dxfId="7678" priority="3072">
      <formula>Q38="REQUERIMIENTOS SUBSANADOS"</formula>
    </cfRule>
  </conditionalFormatting>
  <conditionalFormatting sqref="P38">
    <cfRule type="expression" dxfId="7677" priority="3073">
      <formula>Q38="PENDIENTES POR SUBSANAR"</formula>
    </cfRule>
  </conditionalFormatting>
  <conditionalFormatting sqref="P38">
    <cfRule type="expression" dxfId="7676" priority="3074">
      <formula>Q38="SIN OBSERVACIÓN"</formula>
    </cfRule>
  </conditionalFormatting>
  <conditionalFormatting sqref="P38">
    <cfRule type="containsBlanks" dxfId="7675" priority="3075">
      <formula>LEN(TRIM(P38))=0</formula>
    </cfRule>
  </conditionalFormatting>
  <conditionalFormatting sqref="P41">
    <cfRule type="expression" dxfId="7674" priority="3076">
      <formula>Q41="NO SUBSANABLE"</formula>
    </cfRule>
  </conditionalFormatting>
  <conditionalFormatting sqref="P41">
    <cfRule type="expression" dxfId="7673" priority="3077">
      <formula>Q41="REQUERIMIENTOS SUBSANADOS"</formula>
    </cfRule>
  </conditionalFormatting>
  <conditionalFormatting sqref="P41">
    <cfRule type="expression" dxfId="7672" priority="3078">
      <formula>Q41="PENDIENTES POR SUBSANAR"</formula>
    </cfRule>
  </conditionalFormatting>
  <conditionalFormatting sqref="P41">
    <cfRule type="expression" dxfId="7671" priority="3079">
      <formula>Q41="SIN OBSERVACIÓN"</formula>
    </cfRule>
  </conditionalFormatting>
  <conditionalFormatting sqref="P41">
    <cfRule type="containsBlanks" dxfId="7670" priority="3080">
      <formula>LEN(TRIM(P41))=0</formula>
    </cfRule>
  </conditionalFormatting>
  <conditionalFormatting sqref="J16">
    <cfRule type="cellIs" dxfId="7669" priority="3091" operator="equal">
      <formula>"NO CUMPLE"</formula>
    </cfRule>
  </conditionalFormatting>
  <conditionalFormatting sqref="J16">
    <cfRule type="cellIs" dxfId="7668" priority="3092" operator="equal">
      <formula>"CUMPLE"</formula>
    </cfRule>
  </conditionalFormatting>
  <conditionalFormatting sqref="J17:J18">
    <cfRule type="cellIs" dxfId="7667" priority="3093" operator="equal">
      <formula>"NO CUMPLE"</formula>
    </cfRule>
  </conditionalFormatting>
  <conditionalFormatting sqref="J17:J18">
    <cfRule type="cellIs" dxfId="7666" priority="3094" operator="equal">
      <formula>"CUMPLE"</formula>
    </cfRule>
  </conditionalFormatting>
  <conditionalFormatting sqref="N343">
    <cfRule type="expression" dxfId="7665" priority="3095">
      <formula>N343=" "</formula>
    </cfRule>
  </conditionalFormatting>
  <conditionalFormatting sqref="N343">
    <cfRule type="expression" dxfId="7664" priority="3096">
      <formula>N343="NO PRESENTÓ CERTIFICADO"</formula>
    </cfRule>
  </conditionalFormatting>
  <conditionalFormatting sqref="N343">
    <cfRule type="expression" dxfId="7663" priority="3097">
      <formula>N343="PRESENTÓ CERTIFICADO"</formula>
    </cfRule>
  </conditionalFormatting>
  <conditionalFormatting sqref="P343">
    <cfRule type="expression" dxfId="7662" priority="3098">
      <formula>Q343="NO SUBSANABLE"</formula>
    </cfRule>
  </conditionalFormatting>
  <conditionalFormatting sqref="P343">
    <cfRule type="expression" dxfId="7661" priority="3099">
      <formula>Q343="REQUERIMIENTOS SUBSANADOS"</formula>
    </cfRule>
  </conditionalFormatting>
  <conditionalFormatting sqref="P343">
    <cfRule type="expression" dxfId="7660" priority="3100">
      <formula>Q343="PENDIENTES POR SUBSANAR"</formula>
    </cfRule>
  </conditionalFormatting>
  <conditionalFormatting sqref="P343">
    <cfRule type="expression" dxfId="7659" priority="3101">
      <formula>Q343="SIN OBSERVACIÓN"</formula>
    </cfRule>
  </conditionalFormatting>
  <conditionalFormatting sqref="P343">
    <cfRule type="containsBlanks" dxfId="7658" priority="3102">
      <formula>LEN(TRIM(P343))=0</formula>
    </cfRule>
  </conditionalFormatting>
  <conditionalFormatting sqref="O343">
    <cfRule type="cellIs" dxfId="7657" priority="3103" operator="equal">
      <formula>"PENDIENTE POR DESCRIPCIÓN"</formula>
    </cfRule>
  </conditionalFormatting>
  <conditionalFormatting sqref="O343">
    <cfRule type="cellIs" dxfId="7656" priority="3104" operator="equal">
      <formula>"DESCRIPCIÓN INSUFICIENTE"</formula>
    </cfRule>
  </conditionalFormatting>
  <conditionalFormatting sqref="O343">
    <cfRule type="cellIs" dxfId="7655" priority="3105" operator="equal">
      <formula>"NO ESTÁ ACORDE A ITEM 5.2.1 (T.R.)"</formula>
    </cfRule>
  </conditionalFormatting>
  <conditionalFormatting sqref="O343">
    <cfRule type="cellIs" dxfId="7654" priority="3106" operator="equal">
      <formula>"ACORDE A ITEM 5.2.1 (T.R.)"</formula>
    </cfRule>
  </conditionalFormatting>
  <conditionalFormatting sqref="Q343">
    <cfRule type="containsBlanks" dxfId="7653" priority="3107">
      <formula>LEN(TRIM(Q343))=0</formula>
    </cfRule>
  </conditionalFormatting>
  <conditionalFormatting sqref="Q343">
    <cfRule type="cellIs" dxfId="7652" priority="3108" operator="equal">
      <formula>"REQUERIMIENTOS SUBSANADOS"</formula>
    </cfRule>
  </conditionalFormatting>
  <conditionalFormatting sqref="Q343">
    <cfRule type="containsText" dxfId="7651" priority="3109" operator="containsText" text="NO SUBSANABLE">
      <formula>NOT(ISERROR(SEARCH(("NO SUBSANABLE"),(Q343))))</formula>
    </cfRule>
  </conditionalFormatting>
  <conditionalFormatting sqref="Q343">
    <cfRule type="containsText" dxfId="7650" priority="3110" operator="containsText" text="PENDIENTES POR SUBSANAR">
      <formula>NOT(ISERROR(SEARCH(("PENDIENTES POR SUBSANAR"),(Q343))))</formula>
    </cfRule>
  </conditionalFormatting>
  <conditionalFormatting sqref="Q343">
    <cfRule type="containsText" dxfId="7649" priority="3111" operator="containsText" text="SIN OBSERVACIÓN">
      <formula>NOT(ISERROR(SEARCH(("SIN OBSERVACIÓN"),(Q343))))</formula>
    </cfRule>
  </conditionalFormatting>
  <conditionalFormatting sqref="R343">
    <cfRule type="containsBlanks" dxfId="7648" priority="3112">
      <formula>LEN(TRIM(R343))=0</formula>
    </cfRule>
  </conditionalFormatting>
  <conditionalFormatting sqref="R343">
    <cfRule type="cellIs" dxfId="7647" priority="3113" operator="equal">
      <formula>"NO CUMPLEN CON LO SOLICITADO"</formula>
    </cfRule>
  </conditionalFormatting>
  <conditionalFormatting sqref="R343">
    <cfRule type="cellIs" dxfId="7646" priority="3114" operator="equal">
      <formula>"CUMPLEN CON LO SOLICITADO"</formula>
    </cfRule>
  </conditionalFormatting>
  <conditionalFormatting sqref="R343">
    <cfRule type="cellIs" dxfId="7645" priority="3115" operator="equal">
      <formula>"PENDIENTES"</formula>
    </cfRule>
  </conditionalFormatting>
  <conditionalFormatting sqref="R343">
    <cfRule type="cellIs" dxfId="7644" priority="3116" operator="equal">
      <formula>"NINGUNO"</formula>
    </cfRule>
  </conditionalFormatting>
  <conditionalFormatting sqref="B358">
    <cfRule type="cellIs" dxfId="7643" priority="3117" operator="equal">
      <formula>"NO CUMPLE CON LA EXPERIENCIA REQUERIDA"</formula>
    </cfRule>
  </conditionalFormatting>
  <conditionalFormatting sqref="B358">
    <cfRule type="cellIs" dxfId="7642" priority="3118" operator="equal">
      <formula>"CUMPLE CON LA EXPERIENCIA REQUERIDA"</formula>
    </cfRule>
  </conditionalFormatting>
  <conditionalFormatting sqref="H343">
    <cfRule type="notContainsBlanks" dxfId="7641" priority="3119">
      <formula>LEN(TRIM(H343))&gt;0</formula>
    </cfRule>
  </conditionalFormatting>
  <conditionalFormatting sqref="G343">
    <cfRule type="notContainsBlanks" dxfId="7640" priority="3120">
      <formula>LEN(TRIM(G343))&gt;0</formula>
    </cfRule>
  </conditionalFormatting>
  <conditionalFormatting sqref="F343">
    <cfRule type="notContainsBlanks" dxfId="7639" priority="3121">
      <formula>LEN(TRIM(F343))&gt;0</formula>
    </cfRule>
  </conditionalFormatting>
  <conditionalFormatting sqref="E343">
    <cfRule type="notContainsBlanks" dxfId="7638" priority="3122">
      <formula>LEN(TRIM(E343))&gt;0</formula>
    </cfRule>
  </conditionalFormatting>
  <conditionalFormatting sqref="D343">
    <cfRule type="notContainsBlanks" dxfId="7637" priority="3123">
      <formula>LEN(TRIM(D343))&gt;0</formula>
    </cfRule>
  </conditionalFormatting>
  <conditionalFormatting sqref="C343">
    <cfRule type="notContainsBlanks" dxfId="7636" priority="3124">
      <formula>LEN(TRIM(C343))&gt;0</formula>
    </cfRule>
  </conditionalFormatting>
  <conditionalFormatting sqref="I343">
    <cfRule type="notContainsBlanks" dxfId="7635" priority="3125">
      <formula>LEN(TRIM(I343))&gt;0</formula>
    </cfRule>
  </conditionalFormatting>
  <conditionalFormatting sqref="N346 N349">
    <cfRule type="expression" dxfId="7634" priority="3126">
      <formula>N346=" "</formula>
    </cfRule>
  </conditionalFormatting>
  <conditionalFormatting sqref="N346 N349">
    <cfRule type="expression" dxfId="7633" priority="3127">
      <formula>N346="NO PRESENTÓ CERTIFICADO"</formula>
    </cfRule>
  </conditionalFormatting>
  <conditionalFormatting sqref="N346 N349">
    <cfRule type="expression" dxfId="7632" priority="3128">
      <formula>N346="PRESENTÓ CERTIFICADO"</formula>
    </cfRule>
  </conditionalFormatting>
  <conditionalFormatting sqref="P346 P349">
    <cfRule type="expression" dxfId="7631" priority="3129">
      <formula>Q346="NO SUBSANABLE"</formula>
    </cfRule>
  </conditionalFormatting>
  <conditionalFormatting sqref="P346 P349">
    <cfRule type="expression" dxfId="7630" priority="3130">
      <formula>Q346="REQUERIMIENTOS SUBSANADOS"</formula>
    </cfRule>
  </conditionalFormatting>
  <conditionalFormatting sqref="P346 P349">
    <cfRule type="expression" dxfId="7629" priority="3131">
      <formula>Q346="PENDIENTES POR SUBSANAR"</formula>
    </cfRule>
  </conditionalFormatting>
  <conditionalFormatting sqref="P346 P349">
    <cfRule type="expression" dxfId="7628" priority="3132">
      <formula>Q346="SIN OBSERVACIÓN"</formula>
    </cfRule>
  </conditionalFormatting>
  <conditionalFormatting sqref="P346 P349">
    <cfRule type="containsBlanks" dxfId="7627" priority="3133">
      <formula>LEN(TRIM(P346))=0</formula>
    </cfRule>
  </conditionalFormatting>
  <conditionalFormatting sqref="O346 O349">
    <cfRule type="cellIs" dxfId="7626" priority="3134" operator="equal">
      <formula>"PENDIENTE POR DESCRIPCIÓN"</formula>
    </cfRule>
  </conditionalFormatting>
  <conditionalFormatting sqref="O346 O349">
    <cfRule type="cellIs" dxfId="7625" priority="3135" operator="equal">
      <formula>"DESCRIPCIÓN INSUFICIENTE"</formula>
    </cfRule>
  </conditionalFormatting>
  <conditionalFormatting sqref="O346 O349">
    <cfRule type="cellIs" dxfId="7624" priority="3136" operator="equal">
      <formula>"NO ESTÁ ACORDE A ITEM 5.2.1 (T.R.)"</formula>
    </cfRule>
  </conditionalFormatting>
  <conditionalFormatting sqref="O346 O349">
    <cfRule type="cellIs" dxfId="7623" priority="3137" operator="equal">
      <formula>"ACORDE A ITEM 5.2.1 (T.R.)"</formula>
    </cfRule>
  </conditionalFormatting>
  <conditionalFormatting sqref="Q346 Q349">
    <cfRule type="containsBlanks" dxfId="7622" priority="3138">
      <formula>LEN(TRIM(Q346))=0</formula>
    </cfRule>
  </conditionalFormatting>
  <conditionalFormatting sqref="Q346 Q349">
    <cfRule type="cellIs" dxfId="7621" priority="3139" operator="equal">
      <formula>"REQUERIMIENTOS SUBSANADOS"</formula>
    </cfRule>
  </conditionalFormatting>
  <conditionalFormatting sqref="Q346 Q349">
    <cfRule type="containsText" dxfId="7620" priority="3140" operator="containsText" text="NO SUBSANABLE">
      <formula>NOT(ISERROR(SEARCH(("NO SUBSANABLE"),(Q346))))</formula>
    </cfRule>
  </conditionalFormatting>
  <conditionalFormatting sqref="Q346 Q349">
    <cfRule type="containsText" dxfId="7619" priority="3141" operator="containsText" text="PENDIENTES POR SUBSANAR">
      <formula>NOT(ISERROR(SEARCH(("PENDIENTES POR SUBSANAR"),(Q346))))</formula>
    </cfRule>
  </conditionalFormatting>
  <conditionalFormatting sqref="Q346 Q349">
    <cfRule type="containsText" dxfId="7618" priority="3142" operator="containsText" text="SIN OBSERVACIÓN">
      <formula>NOT(ISERROR(SEARCH(("SIN OBSERVACIÓN"),(Q346))))</formula>
    </cfRule>
  </conditionalFormatting>
  <conditionalFormatting sqref="R346 R349">
    <cfRule type="containsBlanks" dxfId="7617" priority="3143">
      <formula>LEN(TRIM(R346))=0</formula>
    </cfRule>
  </conditionalFormatting>
  <conditionalFormatting sqref="R346 R349">
    <cfRule type="cellIs" dxfId="7616" priority="3144" operator="equal">
      <formula>"NO CUMPLEN CON LO SOLICITADO"</formula>
    </cfRule>
  </conditionalFormatting>
  <conditionalFormatting sqref="R346 R349">
    <cfRule type="cellIs" dxfId="7615" priority="3145" operator="equal">
      <formula>"CUMPLEN CON LO SOLICITADO"</formula>
    </cfRule>
  </conditionalFormatting>
  <conditionalFormatting sqref="R346 R349">
    <cfRule type="cellIs" dxfId="7614" priority="3146" operator="equal">
      <formula>"PENDIENTES"</formula>
    </cfRule>
  </conditionalFormatting>
  <conditionalFormatting sqref="R346 R349">
    <cfRule type="cellIs" dxfId="7613" priority="3147" operator="equal">
      <formula>"NINGUNO"</formula>
    </cfRule>
  </conditionalFormatting>
  <conditionalFormatting sqref="H349">
    <cfRule type="notContainsBlanks" dxfId="7612" priority="3148">
      <formula>LEN(TRIM(H349))&gt;0</formula>
    </cfRule>
  </conditionalFormatting>
  <conditionalFormatting sqref="G346 G349">
    <cfRule type="notContainsBlanks" dxfId="7611" priority="3149">
      <formula>LEN(TRIM(G346))&gt;0</formula>
    </cfRule>
  </conditionalFormatting>
  <conditionalFormatting sqref="F346 F349">
    <cfRule type="notContainsBlanks" dxfId="7610" priority="3150">
      <formula>LEN(TRIM(F346))&gt;0</formula>
    </cfRule>
  </conditionalFormatting>
  <conditionalFormatting sqref="E346 E349">
    <cfRule type="notContainsBlanks" dxfId="7609" priority="3151">
      <formula>LEN(TRIM(E346))&gt;0</formula>
    </cfRule>
  </conditionalFormatting>
  <conditionalFormatting sqref="D346 D349">
    <cfRule type="notContainsBlanks" dxfId="7608" priority="3152">
      <formula>LEN(TRIM(D346))&gt;0</formula>
    </cfRule>
  </conditionalFormatting>
  <conditionalFormatting sqref="C346 C349">
    <cfRule type="notContainsBlanks" dxfId="7607" priority="3153">
      <formula>LEN(TRIM(C346))&gt;0</formula>
    </cfRule>
  </conditionalFormatting>
  <conditionalFormatting sqref="I349">
    <cfRule type="notContainsBlanks" dxfId="7606" priority="3154">
      <formula>LEN(TRIM(I349))&gt;0</formula>
    </cfRule>
  </conditionalFormatting>
  <conditionalFormatting sqref="N352">
    <cfRule type="expression" dxfId="7605" priority="3155">
      <formula>N352=" "</formula>
    </cfRule>
  </conditionalFormatting>
  <conditionalFormatting sqref="N352">
    <cfRule type="expression" dxfId="7604" priority="3156">
      <formula>N352="NO PRESENTÓ CERTIFICADO"</formula>
    </cfRule>
  </conditionalFormatting>
  <conditionalFormatting sqref="N352">
    <cfRule type="expression" dxfId="7603" priority="3157">
      <formula>N352="PRESENTÓ CERTIFICADO"</formula>
    </cfRule>
  </conditionalFormatting>
  <conditionalFormatting sqref="P352">
    <cfRule type="expression" dxfId="7602" priority="3158">
      <formula>Q352="NO SUBSANABLE"</formula>
    </cfRule>
  </conditionalFormatting>
  <conditionalFormatting sqref="P352">
    <cfRule type="expression" dxfId="7601" priority="3159">
      <formula>Q352="REQUERIMIENTOS SUBSANADOS"</formula>
    </cfRule>
  </conditionalFormatting>
  <conditionalFormatting sqref="P352">
    <cfRule type="expression" dxfId="7600" priority="3160">
      <formula>Q352="PENDIENTES POR SUBSANAR"</formula>
    </cfRule>
  </conditionalFormatting>
  <conditionalFormatting sqref="P352">
    <cfRule type="expression" dxfId="7599" priority="3161">
      <formula>Q352="SIN OBSERVACIÓN"</formula>
    </cfRule>
  </conditionalFormatting>
  <conditionalFormatting sqref="P352">
    <cfRule type="containsBlanks" dxfId="7598" priority="3162">
      <formula>LEN(TRIM(P352))=0</formula>
    </cfRule>
  </conditionalFormatting>
  <conditionalFormatting sqref="O352">
    <cfRule type="cellIs" dxfId="7597" priority="3163" operator="equal">
      <formula>"PENDIENTE POR DESCRIPCIÓN"</formula>
    </cfRule>
  </conditionalFormatting>
  <conditionalFormatting sqref="O352">
    <cfRule type="cellIs" dxfId="7596" priority="3164" operator="equal">
      <formula>"DESCRIPCIÓN INSUFICIENTE"</formula>
    </cfRule>
  </conditionalFormatting>
  <conditionalFormatting sqref="O352">
    <cfRule type="cellIs" dxfId="7595" priority="3165" operator="equal">
      <formula>"NO ESTÁ ACORDE A ITEM 5.2.1 (T.R.)"</formula>
    </cfRule>
  </conditionalFormatting>
  <conditionalFormatting sqref="O352">
    <cfRule type="cellIs" dxfId="7594" priority="3166" operator="equal">
      <formula>"ACORDE A ITEM 5.2.1 (T.R.)"</formula>
    </cfRule>
  </conditionalFormatting>
  <conditionalFormatting sqref="Q352">
    <cfRule type="containsBlanks" dxfId="7593" priority="3167">
      <formula>LEN(TRIM(Q352))=0</formula>
    </cfRule>
  </conditionalFormatting>
  <conditionalFormatting sqref="Q352">
    <cfRule type="cellIs" dxfId="7592" priority="3168" operator="equal">
      <formula>"REQUERIMIENTOS SUBSANADOS"</formula>
    </cfRule>
  </conditionalFormatting>
  <conditionalFormatting sqref="Q352">
    <cfRule type="containsText" dxfId="7591" priority="3169" operator="containsText" text="NO SUBSANABLE">
      <formula>NOT(ISERROR(SEARCH(("NO SUBSANABLE"),(Q352))))</formula>
    </cfRule>
  </conditionalFormatting>
  <conditionalFormatting sqref="Q352">
    <cfRule type="containsText" dxfId="7590" priority="3170" operator="containsText" text="PENDIENTES POR SUBSANAR">
      <formula>NOT(ISERROR(SEARCH(("PENDIENTES POR SUBSANAR"),(Q352))))</formula>
    </cfRule>
  </conditionalFormatting>
  <conditionalFormatting sqref="Q352">
    <cfRule type="containsText" dxfId="7589" priority="3171" operator="containsText" text="SIN OBSERVACIÓN">
      <formula>NOT(ISERROR(SEARCH(("SIN OBSERVACIÓN"),(Q352))))</formula>
    </cfRule>
  </conditionalFormatting>
  <conditionalFormatting sqref="R352">
    <cfRule type="containsBlanks" dxfId="7588" priority="3172">
      <formula>LEN(TRIM(R352))=0</formula>
    </cfRule>
  </conditionalFormatting>
  <conditionalFormatting sqref="R352">
    <cfRule type="cellIs" dxfId="7587" priority="3173" operator="equal">
      <formula>"NO CUMPLEN CON LO SOLICITADO"</formula>
    </cfRule>
  </conditionalFormatting>
  <conditionalFormatting sqref="R352">
    <cfRule type="cellIs" dxfId="7586" priority="3174" operator="equal">
      <formula>"CUMPLEN CON LO SOLICITADO"</formula>
    </cfRule>
  </conditionalFormatting>
  <conditionalFormatting sqref="R352">
    <cfRule type="cellIs" dxfId="7585" priority="3175" operator="equal">
      <formula>"PENDIENTES"</formula>
    </cfRule>
  </conditionalFormatting>
  <conditionalFormatting sqref="R352">
    <cfRule type="cellIs" dxfId="7584" priority="3176" operator="equal">
      <formula>"NINGUNO"</formula>
    </cfRule>
  </conditionalFormatting>
  <conditionalFormatting sqref="H352">
    <cfRule type="notContainsBlanks" dxfId="7583" priority="3177">
      <formula>LEN(TRIM(H352))&gt;0</formula>
    </cfRule>
  </conditionalFormatting>
  <conditionalFormatting sqref="G352">
    <cfRule type="notContainsBlanks" dxfId="7582" priority="3178">
      <formula>LEN(TRIM(G352))&gt;0</formula>
    </cfRule>
  </conditionalFormatting>
  <conditionalFormatting sqref="F352">
    <cfRule type="notContainsBlanks" dxfId="7581" priority="3179">
      <formula>LEN(TRIM(F352))&gt;0</formula>
    </cfRule>
  </conditionalFormatting>
  <conditionalFormatting sqref="E352">
    <cfRule type="notContainsBlanks" dxfId="7580" priority="3180">
      <formula>LEN(TRIM(E352))&gt;0</formula>
    </cfRule>
  </conditionalFormatting>
  <conditionalFormatting sqref="D352">
    <cfRule type="notContainsBlanks" dxfId="7579" priority="3181">
      <formula>LEN(TRIM(D352))&gt;0</formula>
    </cfRule>
  </conditionalFormatting>
  <conditionalFormatting sqref="C352">
    <cfRule type="notContainsBlanks" dxfId="7578" priority="3182">
      <formula>LEN(TRIM(C352))&gt;0</formula>
    </cfRule>
  </conditionalFormatting>
  <conditionalFormatting sqref="I352">
    <cfRule type="notContainsBlanks" dxfId="7577" priority="3183">
      <formula>LEN(TRIM(I352))&gt;0</formula>
    </cfRule>
  </conditionalFormatting>
  <conditionalFormatting sqref="T343">
    <cfRule type="cellIs" dxfId="7576" priority="3184" operator="equal">
      <formula>"NO"</formula>
    </cfRule>
  </conditionalFormatting>
  <conditionalFormatting sqref="T343">
    <cfRule type="cellIs" dxfId="7575" priority="3185" operator="equal">
      <formula>"SI"</formula>
    </cfRule>
  </conditionalFormatting>
  <conditionalFormatting sqref="N355">
    <cfRule type="expression" dxfId="7574" priority="3186">
      <formula>N355=" "</formula>
    </cfRule>
  </conditionalFormatting>
  <conditionalFormatting sqref="N355">
    <cfRule type="expression" dxfId="7573" priority="3187">
      <formula>N355="NO PRESENTÓ CERTIFICADO"</formula>
    </cfRule>
  </conditionalFormatting>
  <conditionalFormatting sqref="N355">
    <cfRule type="expression" dxfId="7572" priority="3188">
      <formula>N355="PRESENTÓ CERTIFICADO"</formula>
    </cfRule>
  </conditionalFormatting>
  <conditionalFormatting sqref="P355">
    <cfRule type="expression" dxfId="7571" priority="3189">
      <formula>Q355="NO SUBSANABLE"</formula>
    </cfRule>
  </conditionalFormatting>
  <conditionalFormatting sqref="P355">
    <cfRule type="expression" dxfId="7570" priority="3190">
      <formula>Q355="REQUERIMIENTOS SUBSANADOS"</formula>
    </cfRule>
  </conditionalFormatting>
  <conditionalFormatting sqref="P355">
    <cfRule type="expression" dxfId="7569" priority="3191">
      <formula>Q355="PENDIENTES POR SUBSANAR"</formula>
    </cfRule>
  </conditionalFormatting>
  <conditionalFormatting sqref="P355">
    <cfRule type="expression" dxfId="7568" priority="3192">
      <formula>Q355="SIN OBSERVACIÓN"</formula>
    </cfRule>
  </conditionalFormatting>
  <conditionalFormatting sqref="P355">
    <cfRule type="containsBlanks" dxfId="7567" priority="3193">
      <formula>LEN(TRIM(P355))=0</formula>
    </cfRule>
  </conditionalFormatting>
  <conditionalFormatting sqref="O355">
    <cfRule type="cellIs" dxfId="7566" priority="3194" operator="equal">
      <formula>"PENDIENTE POR DESCRIPCIÓN"</formula>
    </cfRule>
  </conditionalFormatting>
  <conditionalFormatting sqref="O355">
    <cfRule type="cellIs" dxfId="7565" priority="3195" operator="equal">
      <formula>"DESCRIPCIÓN INSUFICIENTE"</formula>
    </cfRule>
  </conditionalFormatting>
  <conditionalFormatting sqref="O355">
    <cfRule type="cellIs" dxfId="7564" priority="3196" operator="equal">
      <formula>"NO ESTÁ ACORDE A ITEM 5.2.1 (T.R.)"</formula>
    </cfRule>
  </conditionalFormatting>
  <conditionalFormatting sqref="O355">
    <cfRule type="cellIs" dxfId="7563" priority="3197" operator="equal">
      <formula>"ACORDE A ITEM 5.2.1 (T.R.)"</formula>
    </cfRule>
  </conditionalFormatting>
  <conditionalFormatting sqref="Q355">
    <cfRule type="containsBlanks" dxfId="7562" priority="3198">
      <formula>LEN(TRIM(Q355))=0</formula>
    </cfRule>
  </conditionalFormatting>
  <conditionalFormatting sqref="Q355">
    <cfRule type="cellIs" dxfId="7561" priority="3199" operator="equal">
      <formula>"REQUERIMIENTOS SUBSANADOS"</formula>
    </cfRule>
  </conditionalFormatting>
  <conditionalFormatting sqref="Q355">
    <cfRule type="containsText" dxfId="7560" priority="3200" operator="containsText" text="NO SUBSANABLE">
      <formula>NOT(ISERROR(SEARCH(("NO SUBSANABLE"),(Q355))))</formula>
    </cfRule>
  </conditionalFormatting>
  <conditionalFormatting sqref="Q355">
    <cfRule type="containsText" dxfId="7559" priority="3201" operator="containsText" text="PENDIENTES POR SUBSANAR">
      <formula>NOT(ISERROR(SEARCH(("PENDIENTES POR SUBSANAR"),(Q355))))</formula>
    </cfRule>
  </conditionalFormatting>
  <conditionalFormatting sqref="Q355">
    <cfRule type="containsText" dxfId="7558" priority="3202" operator="containsText" text="SIN OBSERVACIÓN">
      <formula>NOT(ISERROR(SEARCH(("SIN OBSERVACIÓN"),(Q355))))</formula>
    </cfRule>
  </conditionalFormatting>
  <conditionalFormatting sqref="R355">
    <cfRule type="containsBlanks" dxfId="7557" priority="3203">
      <formula>LEN(TRIM(R355))=0</formula>
    </cfRule>
  </conditionalFormatting>
  <conditionalFormatting sqref="R355">
    <cfRule type="cellIs" dxfId="7556" priority="3204" operator="equal">
      <formula>"NO CUMPLEN CON LO SOLICITADO"</formula>
    </cfRule>
  </conditionalFormatting>
  <conditionalFormatting sqref="R355">
    <cfRule type="cellIs" dxfId="7555" priority="3205" operator="equal">
      <formula>"CUMPLEN CON LO SOLICITADO"</formula>
    </cfRule>
  </conditionalFormatting>
  <conditionalFormatting sqref="R355">
    <cfRule type="cellIs" dxfId="7554" priority="3206" operator="equal">
      <formula>"PENDIENTES"</formula>
    </cfRule>
  </conditionalFormatting>
  <conditionalFormatting sqref="R355">
    <cfRule type="cellIs" dxfId="7553" priority="3207" operator="equal">
      <formula>"NINGUNO"</formula>
    </cfRule>
  </conditionalFormatting>
  <conditionalFormatting sqref="H355">
    <cfRule type="notContainsBlanks" dxfId="7552" priority="3208">
      <formula>LEN(TRIM(H355))&gt;0</formula>
    </cfRule>
  </conditionalFormatting>
  <conditionalFormatting sqref="G355">
    <cfRule type="notContainsBlanks" dxfId="7551" priority="3209">
      <formula>LEN(TRIM(G355))&gt;0</formula>
    </cfRule>
  </conditionalFormatting>
  <conditionalFormatting sqref="F355">
    <cfRule type="notContainsBlanks" dxfId="7550" priority="3210">
      <formula>LEN(TRIM(F355))&gt;0</formula>
    </cfRule>
  </conditionalFormatting>
  <conditionalFormatting sqref="E355">
    <cfRule type="notContainsBlanks" dxfId="7549" priority="3211">
      <formula>LEN(TRIM(E355))&gt;0</formula>
    </cfRule>
  </conditionalFormatting>
  <conditionalFormatting sqref="D355">
    <cfRule type="notContainsBlanks" dxfId="7548" priority="3212">
      <formula>LEN(TRIM(D355))&gt;0</formula>
    </cfRule>
  </conditionalFormatting>
  <conditionalFormatting sqref="C355">
    <cfRule type="notContainsBlanks" dxfId="7547" priority="3213">
      <formula>LEN(TRIM(C355))&gt;0</formula>
    </cfRule>
  </conditionalFormatting>
  <conditionalFormatting sqref="I355">
    <cfRule type="notContainsBlanks" dxfId="7546" priority="3214">
      <formula>LEN(TRIM(I355))&gt;0</formula>
    </cfRule>
  </conditionalFormatting>
  <conditionalFormatting sqref="N365">
    <cfRule type="expression" dxfId="7545" priority="3215">
      <formula>N365=" "</formula>
    </cfRule>
  </conditionalFormatting>
  <conditionalFormatting sqref="N365">
    <cfRule type="expression" dxfId="7544" priority="3216">
      <formula>N365="NO PRESENTÓ CERTIFICADO"</formula>
    </cfRule>
  </conditionalFormatting>
  <conditionalFormatting sqref="N365">
    <cfRule type="expression" dxfId="7543" priority="3217">
      <formula>N365="PRESENTÓ CERTIFICADO"</formula>
    </cfRule>
  </conditionalFormatting>
  <conditionalFormatting sqref="P365">
    <cfRule type="expression" dxfId="7542" priority="3218">
      <formula>Q365="NO SUBSANABLE"</formula>
    </cfRule>
  </conditionalFormatting>
  <conditionalFormatting sqref="P365">
    <cfRule type="expression" dxfId="7541" priority="3219">
      <formula>Q365="REQUERIMIENTOS SUBSANADOS"</formula>
    </cfRule>
  </conditionalFormatting>
  <conditionalFormatting sqref="P365">
    <cfRule type="expression" dxfId="7540" priority="3220">
      <formula>Q365="PENDIENTES POR SUBSANAR"</formula>
    </cfRule>
  </conditionalFormatting>
  <conditionalFormatting sqref="P365">
    <cfRule type="expression" dxfId="7539" priority="3221">
      <formula>Q365="SIN OBSERVACIÓN"</formula>
    </cfRule>
  </conditionalFormatting>
  <conditionalFormatting sqref="P365">
    <cfRule type="containsBlanks" dxfId="7538" priority="3222">
      <formula>LEN(TRIM(P365))=0</formula>
    </cfRule>
  </conditionalFormatting>
  <conditionalFormatting sqref="O365">
    <cfRule type="cellIs" dxfId="7537" priority="3223" operator="equal">
      <formula>"PENDIENTE POR DESCRIPCIÓN"</formula>
    </cfRule>
  </conditionalFormatting>
  <conditionalFormatting sqref="O365">
    <cfRule type="cellIs" dxfId="7536" priority="3224" operator="equal">
      <formula>"DESCRIPCIÓN INSUFICIENTE"</formula>
    </cfRule>
  </conditionalFormatting>
  <conditionalFormatting sqref="O365">
    <cfRule type="cellIs" dxfId="7535" priority="3225" operator="equal">
      <formula>"NO ESTÁ ACORDE A ITEM 5.2.1 (T.R.)"</formula>
    </cfRule>
  </conditionalFormatting>
  <conditionalFormatting sqref="O365">
    <cfRule type="cellIs" dxfId="7534" priority="3226" operator="equal">
      <formula>"ACORDE A ITEM 5.2.1 (T.R.)"</formula>
    </cfRule>
  </conditionalFormatting>
  <conditionalFormatting sqref="Q365">
    <cfRule type="containsBlanks" dxfId="7533" priority="3227">
      <formula>LEN(TRIM(Q365))=0</formula>
    </cfRule>
  </conditionalFormatting>
  <conditionalFormatting sqref="Q365">
    <cfRule type="cellIs" dxfId="7532" priority="3228" operator="equal">
      <formula>"REQUERIMIENTOS SUBSANADOS"</formula>
    </cfRule>
  </conditionalFormatting>
  <conditionalFormatting sqref="Q365">
    <cfRule type="containsText" dxfId="7531" priority="3229" operator="containsText" text="NO SUBSANABLE">
      <formula>NOT(ISERROR(SEARCH(("NO SUBSANABLE"),(Q365))))</formula>
    </cfRule>
  </conditionalFormatting>
  <conditionalFormatting sqref="Q365">
    <cfRule type="containsText" dxfId="7530" priority="3230" operator="containsText" text="PENDIENTES POR SUBSANAR">
      <formula>NOT(ISERROR(SEARCH(("PENDIENTES POR SUBSANAR"),(Q365))))</formula>
    </cfRule>
  </conditionalFormatting>
  <conditionalFormatting sqref="Q365">
    <cfRule type="containsText" dxfId="7529" priority="3231" operator="containsText" text="SIN OBSERVACIÓN">
      <formula>NOT(ISERROR(SEARCH(("SIN OBSERVACIÓN"),(Q365))))</formula>
    </cfRule>
  </conditionalFormatting>
  <conditionalFormatting sqref="R365">
    <cfRule type="containsBlanks" dxfId="7528" priority="3232">
      <formula>LEN(TRIM(R365))=0</formula>
    </cfRule>
  </conditionalFormatting>
  <conditionalFormatting sqref="R365">
    <cfRule type="cellIs" dxfId="7527" priority="3233" operator="equal">
      <formula>"NO CUMPLEN CON LO SOLICITADO"</formula>
    </cfRule>
  </conditionalFormatting>
  <conditionalFormatting sqref="R365">
    <cfRule type="cellIs" dxfId="7526" priority="3234" operator="equal">
      <formula>"CUMPLEN CON LO SOLICITADO"</formula>
    </cfRule>
  </conditionalFormatting>
  <conditionalFormatting sqref="R365">
    <cfRule type="cellIs" dxfId="7525" priority="3235" operator="equal">
      <formula>"PENDIENTES"</formula>
    </cfRule>
  </conditionalFormatting>
  <conditionalFormatting sqref="R365">
    <cfRule type="cellIs" dxfId="7524" priority="3236" operator="equal">
      <formula>"NINGUNO"</formula>
    </cfRule>
  </conditionalFormatting>
  <conditionalFormatting sqref="B380">
    <cfRule type="cellIs" dxfId="7523" priority="3237" operator="equal">
      <formula>"NO CUMPLE CON LA EXPERIENCIA REQUERIDA"</formula>
    </cfRule>
  </conditionalFormatting>
  <conditionalFormatting sqref="B380">
    <cfRule type="cellIs" dxfId="7522" priority="3238" operator="equal">
      <formula>"CUMPLE CON LA EXPERIENCIA REQUERIDA"</formula>
    </cfRule>
  </conditionalFormatting>
  <conditionalFormatting sqref="H365">
    <cfRule type="notContainsBlanks" dxfId="7521" priority="3239">
      <formula>LEN(TRIM(H365))&gt;0</formula>
    </cfRule>
  </conditionalFormatting>
  <conditionalFormatting sqref="G365">
    <cfRule type="notContainsBlanks" dxfId="7520" priority="3240">
      <formula>LEN(TRIM(G365))&gt;0</formula>
    </cfRule>
  </conditionalFormatting>
  <conditionalFormatting sqref="F365">
    <cfRule type="notContainsBlanks" dxfId="7519" priority="3241">
      <formula>LEN(TRIM(F365))&gt;0</formula>
    </cfRule>
  </conditionalFormatting>
  <conditionalFormatting sqref="E365">
    <cfRule type="notContainsBlanks" dxfId="7518" priority="3242">
      <formula>LEN(TRIM(E365))&gt;0</formula>
    </cfRule>
  </conditionalFormatting>
  <conditionalFormatting sqref="D365">
    <cfRule type="notContainsBlanks" dxfId="7517" priority="3243">
      <formula>LEN(TRIM(D365))&gt;0</formula>
    </cfRule>
  </conditionalFormatting>
  <conditionalFormatting sqref="C365">
    <cfRule type="notContainsBlanks" dxfId="7516" priority="3244">
      <formula>LEN(TRIM(C365))&gt;0</formula>
    </cfRule>
  </conditionalFormatting>
  <conditionalFormatting sqref="I365">
    <cfRule type="notContainsBlanks" dxfId="7515" priority="3245">
      <formula>LEN(TRIM(I365))&gt;0</formula>
    </cfRule>
  </conditionalFormatting>
  <conditionalFormatting sqref="N368 N371">
    <cfRule type="expression" dxfId="7514" priority="3246">
      <formula>N368=" "</formula>
    </cfRule>
  </conditionalFormatting>
  <conditionalFormatting sqref="N368 N371">
    <cfRule type="expression" dxfId="7513" priority="3247">
      <formula>N368="NO PRESENTÓ CERTIFICADO"</formula>
    </cfRule>
  </conditionalFormatting>
  <conditionalFormatting sqref="N368 N371">
    <cfRule type="expression" dxfId="7512" priority="3248">
      <formula>N368="PRESENTÓ CERTIFICADO"</formula>
    </cfRule>
  </conditionalFormatting>
  <conditionalFormatting sqref="P368 P371">
    <cfRule type="expression" dxfId="7511" priority="3249">
      <formula>Q368="NO SUBSANABLE"</formula>
    </cfRule>
  </conditionalFormatting>
  <conditionalFormatting sqref="P368 P371">
    <cfRule type="expression" dxfId="7510" priority="3250">
      <formula>Q368="REQUERIMIENTOS SUBSANADOS"</formula>
    </cfRule>
  </conditionalFormatting>
  <conditionalFormatting sqref="P368 P371">
    <cfRule type="expression" dxfId="7509" priority="3251">
      <formula>Q368="PENDIENTES POR SUBSANAR"</formula>
    </cfRule>
  </conditionalFormatting>
  <conditionalFormatting sqref="P368 P371">
    <cfRule type="expression" dxfId="7508" priority="3252">
      <formula>Q368="SIN OBSERVACIÓN"</formula>
    </cfRule>
  </conditionalFormatting>
  <conditionalFormatting sqref="P368 P371">
    <cfRule type="containsBlanks" dxfId="7507" priority="3253">
      <formula>LEN(TRIM(P368))=0</formula>
    </cfRule>
  </conditionalFormatting>
  <conditionalFormatting sqref="O368 O371">
    <cfRule type="cellIs" dxfId="7506" priority="3254" operator="equal">
      <formula>"PENDIENTE POR DESCRIPCIÓN"</formula>
    </cfRule>
  </conditionalFormatting>
  <conditionalFormatting sqref="O368 O371">
    <cfRule type="cellIs" dxfId="7505" priority="3255" operator="equal">
      <formula>"DESCRIPCIÓN INSUFICIENTE"</formula>
    </cfRule>
  </conditionalFormatting>
  <conditionalFormatting sqref="O368 O371">
    <cfRule type="cellIs" dxfId="7504" priority="3256" operator="equal">
      <formula>"NO ESTÁ ACORDE A ITEM 5.2.1 (T.R.)"</formula>
    </cfRule>
  </conditionalFormatting>
  <conditionalFormatting sqref="O368 O371">
    <cfRule type="cellIs" dxfId="7503" priority="3257" operator="equal">
      <formula>"ACORDE A ITEM 5.2.1 (T.R.)"</formula>
    </cfRule>
  </conditionalFormatting>
  <conditionalFormatting sqref="Q368 Q371">
    <cfRule type="containsBlanks" dxfId="7502" priority="3258">
      <formula>LEN(TRIM(Q368))=0</formula>
    </cfRule>
  </conditionalFormatting>
  <conditionalFormatting sqref="Q368 Q371">
    <cfRule type="cellIs" dxfId="7501" priority="3259" operator="equal">
      <formula>"REQUERIMIENTOS SUBSANADOS"</formula>
    </cfRule>
  </conditionalFormatting>
  <conditionalFormatting sqref="Q368 Q371">
    <cfRule type="containsText" dxfId="7500" priority="3260" operator="containsText" text="NO SUBSANABLE">
      <formula>NOT(ISERROR(SEARCH(("NO SUBSANABLE"),(Q368))))</formula>
    </cfRule>
  </conditionalFormatting>
  <conditionalFormatting sqref="Q368 Q371">
    <cfRule type="containsText" dxfId="7499" priority="3261" operator="containsText" text="PENDIENTES POR SUBSANAR">
      <formula>NOT(ISERROR(SEARCH(("PENDIENTES POR SUBSANAR"),(Q368))))</formula>
    </cfRule>
  </conditionalFormatting>
  <conditionalFormatting sqref="Q368 Q371">
    <cfRule type="containsText" dxfId="7498" priority="3262" operator="containsText" text="SIN OBSERVACIÓN">
      <formula>NOT(ISERROR(SEARCH(("SIN OBSERVACIÓN"),(Q368))))</formula>
    </cfRule>
  </conditionalFormatting>
  <conditionalFormatting sqref="R368 R371">
    <cfRule type="containsBlanks" dxfId="7497" priority="3263">
      <formula>LEN(TRIM(R368))=0</formula>
    </cfRule>
  </conditionalFormatting>
  <conditionalFormatting sqref="R368 R371">
    <cfRule type="cellIs" dxfId="7496" priority="3264" operator="equal">
      <formula>"NO CUMPLEN CON LO SOLICITADO"</formula>
    </cfRule>
  </conditionalFormatting>
  <conditionalFormatting sqref="R368 R371">
    <cfRule type="cellIs" dxfId="7495" priority="3265" operator="equal">
      <formula>"CUMPLEN CON LO SOLICITADO"</formula>
    </cfRule>
  </conditionalFormatting>
  <conditionalFormatting sqref="R368 R371">
    <cfRule type="cellIs" dxfId="7494" priority="3266" operator="equal">
      <formula>"PENDIENTES"</formula>
    </cfRule>
  </conditionalFormatting>
  <conditionalFormatting sqref="R368 R371">
    <cfRule type="cellIs" dxfId="7493" priority="3267" operator="equal">
      <formula>"NINGUNO"</formula>
    </cfRule>
  </conditionalFormatting>
  <conditionalFormatting sqref="G368 G371">
    <cfRule type="notContainsBlanks" dxfId="7492" priority="3268">
      <formula>LEN(TRIM(G368))&gt;0</formula>
    </cfRule>
  </conditionalFormatting>
  <conditionalFormatting sqref="E368 E371">
    <cfRule type="notContainsBlanks" dxfId="7491" priority="3269">
      <formula>LEN(TRIM(E368))&gt;0</formula>
    </cfRule>
  </conditionalFormatting>
  <conditionalFormatting sqref="D368 D371">
    <cfRule type="notContainsBlanks" dxfId="7490" priority="3270">
      <formula>LEN(TRIM(D368))&gt;0</formula>
    </cfRule>
  </conditionalFormatting>
  <conditionalFormatting sqref="C368 C371">
    <cfRule type="notContainsBlanks" dxfId="7489" priority="3271">
      <formula>LEN(TRIM(C368))&gt;0</formula>
    </cfRule>
  </conditionalFormatting>
  <conditionalFormatting sqref="N374">
    <cfRule type="expression" dxfId="7488" priority="3272">
      <formula>N374=" "</formula>
    </cfRule>
  </conditionalFormatting>
  <conditionalFormatting sqref="N374">
    <cfRule type="expression" dxfId="7487" priority="3273">
      <formula>N374="NO PRESENTÓ CERTIFICADO"</formula>
    </cfRule>
  </conditionalFormatting>
  <conditionalFormatting sqref="N374">
    <cfRule type="expression" dxfId="7486" priority="3274">
      <formula>N374="PRESENTÓ CERTIFICADO"</formula>
    </cfRule>
  </conditionalFormatting>
  <conditionalFormatting sqref="P374">
    <cfRule type="expression" dxfId="7485" priority="3275">
      <formula>Q374="NO SUBSANABLE"</formula>
    </cfRule>
  </conditionalFormatting>
  <conditionalFormatting sqref="P374">
    <cfRule type="expression" dxfId="7484" priority="3276">
      <formula>Q374="REQUERIMIENTOS SUBSANADOS"</formula>
    </cfRule>
  </conditionalFormatting>
  <conditionalFormatting sqref="P374">
    <cfRule type="expression" dxfId="7483" priority="3277">
      <formula>Q374="PENDIENTES POR SUBSANAR"</formula>
    </cfRule>
  </conditionalFormatting>
  <conditionalFormatting sqref="P374">
    <cfRule type="expression" dxfId="7482" priority="3278">
      <formula>Q374="SIN OBSERVACIÓN"</formula>
    </cfRule>
  </conditionalFormatting>
  <conditionalFormatting sqref="P374">
    <cfRule type="containsBlanks" dxfId="7481" priority="3279">
      <formula>LEN(TRIM(P374))=0</formula>
    </cfRule>
  </conditionalFormatting>
  <conditionalFormatting sqref="O374">
    <cfRule type="cellIs" dxfId="7480" priority="3280" operator="equal">
      <formula>"PENDIENTE POR DESCRIPCIÓN"</formula>
    </cfRule>
  </conditionalFormatting>
  <conditionalFormatting sqref="O374">
    <cfRule type="cellIs" dxfId="7479" priority="3281" operator="equal">
      <formula>"DESCRIPCIÓN INSUFICIENTE"</formula>
    </cfRule>
  </conditionalFormatting>
  <conditionalFormatting sqref="O374">
    <cfRule type="cellIs" dxfId="7478" priority="3282" operator="equal">
      <formula>"NO ESTÁ ACORDE A ITEM 5.2.1 (T.R.)"</formula>
    </cfRule>
  </conditionalFormatting>
  <conditionalFormatting sqref="O374">
    <cfRule type="cellIs" dxfId="7477" priority="3283" operator="equal">
      <formula>"ACORDE A ITEM 5.2.1 (T.R.)"</formula>
    </cfRule>
  </conditionalFormatting>
  <conditionalFormatting sqref="Q374">
    <cfRule type="containsBlanks" dxfId="7476" priority="3284">
      <formula>LEN(TRIM(Q374))=0</formula>
    </cfRule>
  </conditionalFormatting>
  <conditionalFormatting sqref="Q374">
    <cfRule type="cellIs" dxfId="7475" priority="3285" operator="equal">
      <formula>"REQUERIMIENTOS SUBSANADOS"</formula>
    </cfRule>
  </conditionalFormatting>
  <conditionalFormatting sqref="Q374">
    <cfRule type="containsText" dxfId="7474" priority="3286" operator="containsText" text="NO SUBSANABLE">
      <formula>NOT(ISERROR(SEARCH(("NO SUBSANABLE"),(Q374))))</formula>
    </cfRule>
  </conditionalFormatting>
  <conditionalFormatting sqref="Q374">
    <cfRule type="containsText" dxfId="7473" priority="3287" operator="containsText" text="PENDIENTES POR SUBSANAR">
      <formula>NOT(ISERROR(SEARCH(("PENDIENTES POR SUBSANAR"),(Q374))))</formula>
    </cfRule>
  </conditionalFormatting>
  <conditionalFormatting sqref="Q374">
    <cfRule type="containsText" dxfId="7472" priority="3288" operator="containsText" text="SIN OBSERVACIÓN">
      <formula>NOT(ISERROR(SEARCH(("SIN OBSERVACIÓN"),(Q374))))</formula>
    </cfRule>
  </conditionalFormatting>
  <conditionalFormatting sqref="R374">
    <cfRule type="containsBlanks" dxfId="7471" priority="3289">
      <formula>LEN(TRIM(R374))=0</formula>
    </cfRule>
  </conditionalFormatting>
  <conditionalFormatting sqref="R374">
    <cfRule type="cellIs" dxfId="7470" priority="3290" operator="equal">
      <formula>"NO CUMPLEN CON LO SOLICITADO"</formula>
    </cfRule>
  </conditionalFormatting>
  <conditionalFormatting sqref="R374">
    <cfRule type="cellIs" dxfId="7469" priority="3291" operator="equal">
      <formula>"CUMPLEN CON LO SOLICITADO"</formula>
    </cfRule>
  </conditionalFormatting>
  <conditionalFormatting sqref="R374">
    <cfRule type="cellIs" dxfId="7468" priority="3292" operator="equal">
      <formula>"PENDIENTES"</formula>
    </cfRule>
  </conditionalFormatting>
  <conditionalFormatting sqref="R374">
    <cfRule type="cellIs" dxfId="7467" priority="3293" operator="equal">
      <formula>"NINGUNO"</formula>
    </cfRule>
  </conditionalFormatting>
  <conditionalFormatting sqref="G374">
    <cfRule type="notContainsBlanks" dxfId="7466" priority="3294">
      <formula>LEN(TRIM(G374))&gt;0</formula>
    </cfRule>
  </conditionalFormatting>
  <conditionalFormatting sqref="E374">
    <cfRule type="notContainsBlanks" dxfId="7465" priority="3295">
      <formula>LEN(TRIM(E374))&gt;0</formula>
    </cfRule>
  </conditionalFormatting>
  <conditionalFormatting sqref="D374">
    <cfRule type="notContainsBlanks" dxfId="7464" priority="3296">
      <formula>LEN(TRIM(D374))&gt;0</formula>
    </cfRule>
  </conditionalFormatting>
  <conditionalFormatting sqref="C374">
    <cfRule type="notContainsBlanks" dxfId="7463" priority="3297">
      <formula>LEN(TRIM(C374))&gt;0</formula>
    </cfRule>
  </conditionalFormatting>
  <conditionalFormatting sqref="T365">
    <cfRule type="cellIs" dxfId="7462" priority="3298" operator="equal">
      <formula>"NO"</formula>
    </cfRule>
  </conditionalFormatting>
  <conditionalFormatting sqref="T365">
    <cfRule type="cellIs" dxfId="7461" priority="3299" operator="equal">
      <formula>"SI"</formula>
    </cfRule>
  </conditionalFormatting>
  <conditionalFormatting sqref="N377">
    <cfRule type="expression" dxfId="7460" priority="3300">
      <formula>N377=" "</formula>
    </cfRule>
  </conditionalFormatting>
  <conditionalFormatting sqref="N377">
    <cfRule type="expression" dxfId="7459" priority="3301">
      <formula>N377="NO PRESENTÓ CERTIFICADO"</formula>
    </cfRule>
  </conditionalFormatting>
  <conditionalFormatting sqref="N377">
    <cfRule type="expression" dxfId="7458" priority="3302">
      <formula>N377="PRESENTÓ CERTIFICADO"</formula>
    </cfRule>
  </conditionalFormatting>
  <conditionalFormatting sqref="P377">
    <cfRule type="expression" dxfId="7457" priority="3303">
      <formula>Q377="NO SUBSANABLE"</formula>
    </cfRule>
  </conditionalFormatting>
  <conditionalFormatting sqref="P377">
    <cfRule type="expression" dxfId="7456" priority="3304">
      <formula>Q377="REQUERIMIENTOS SUBSANADOS"</formula>
    </cfRule>
  </conditionalFormatting>
  <conditionalFormatting sqref="P377">
    <cfRule type="expression" dxfId="7455" priority="3305">
      <formula>Q377="PENDIENTES POR SUBSANAR"</formula>
    </cfRule>
  </conditionalFormatting>
  <conditionalFormatting sqref="P377">
    <cfRule type="expression" dxfId="7454" priority="3306">
      <formula>Q377="SIN OBSERVACIÓN"</formula>
    </cfRule>
  </conditionalFormatting>
  <conditionalFormatting sqref="P377">
    <cfRule type="containsBlanks" dxfId="7453" priority="3307">
      <formula>LEN(TRIM(P377))=0</formula>
    </cfRule>
  </conditionalFormatting>
  <conditionalFormatting sqref="O377">
    <cfRule type="cellIs" dxfId="7452" priority="3308" operator="equal">
      <formula>"PENDIENTE POR DESCRIPCIÓN"</formula>
    </cfRule>
  </conditionalFormatting>
  <conditionalFormatting sqref="O377">
    <cfRule type="cellIs" dxfId="7451" priority="3309" operator="equal">
      <formula>"DESCRIPCIÓN INSUFICIENTE"</formula>
    </cfRule>
  </conditionalFormatting>
  <conditionalFormatting sqref="O377">
    <cfRule type="cellIs" dxfId="7450" priority="3310" operator="equal">
      <formula>"NO ESTÁ ACORDE A ITEM 5.2.1 (T.R.)"</formula>
    </cfRule>
  </conditionalFormatting>
  <conditionalFormatting sqref="O377">
    <cfRule type="cellIs" dxfId="7449" priority="3311" operator="equal">
      <formula>"ACORDE A ITEM 5.2.1 (T.R.)"</formula>
    </cfRule>
  </conditionalFormatting>
  <conditionalFormatting sqref="Q377">
    <cfRule type="containsBlanks" dxfId="7448" priority="3312">
      <formula>LEN(TRIM(Q377))=0</formula>
    </cfRule>
  </conditionalFormatting>
  <conditionalFormatting sqref="Q377">
    <cfRule type="cellIs" dxfId="7447" priority="3313" operator="equal">
      <formula>"REQUERIMIENTOS SUBSANADOS"</formula>
    </cfRule>
  </conditionalFormatting>
  <conditionalFormatting sqref="Q377">
    <cfRule type="containsText" dxfId="7446" priority="3314" operator="containsText" text="NO SUBSANABLE">
      <formula>NOT(ISERROR(SEARCH(("NO SUBSANABLE"),(Q377))))</formula>
    </cfRule>
  </conditionalFormatting>
  <conditionalFormatting sqref="Q377">
    <cfRule type="containsText" dxfId="7445" priority="3315" operator="containsText" text="PENDIENTES POR SUBSANAR">
      <formula>NOT(ISERROR(SEARCH(("PENDIENTES POR SUBSANAR"),(Q377))))</formula>
    </cfRule>
  </conditionalFormatting>
  <conditionalFormatting sqref="Q377">
    <cfRule type="containsText" dxfId="7444" priority="3316" operator="containsText" text="SIN OBSERVACIÓN">
      <formula>NOT(ISERROR(SEARCH(("SIN OBSERVACIÓN"),(Q377))))</formula>
    </cfRule>
  </conditionalFormatting>
  <conditionalFormatting sqref="R377">
    <cfRule type="containsBlanks" dxfId="7443" priority="3317">
      <formula>LEN(TRIM(R377))=0</formula>
    </cfRule>
  </conditionalFormatting>
  <conditionalFormatting sqref="R377">
    <cfRule type="cellIs" dxfId="7442" priority="3318" operator="equal">
      <formula>"NO CUMPLEN CON LO SOLICITADO"</formula>
    </cfRule>
  </conditionalFormatting>
  <conditionalFormatting sqref="R377">
    <cfRule type="cellIs" dxfId="7441" priority="3319" operator="equal">
      <formula>"CUMPLEN CON LO SOLICITADO"</formula>
    </cfRule>
  </conditionalFormatting>
  <conditionalFormatting sqref="R377">
    <cfRule type="cellIs" dxfId="7440" priority="3320" operator="equal">
      <formula>"PENDIENTES"</formula>
    </cfRule>
  </conditionalFormatting>
  <conditionalFormatting sqref="R377">
    <cfRule type="cellIs" dxfId="7439" priority="3321" operator="equal">
      <formula>"NINGUNO"</formula>
    </cfRule>
  </conditionalFormatting>
  <conditionalFormatting sqref="G377">
    <cfRule type="notContainsBlanks" dxfId="7438" priority="3322">
      <formula>LEN(TRIM(G377))&gt;0</formula>
    </cfRule>
  </conditionalFormatting>
  <conditionalFormatting sqref="F377">
    <cfRule type="notContainsBlanks" dxfId="7437" priority="3323">
      <formula>LEN(TRIM(F377))&gt;0</formula>
    </cfRule>
  </conditionalFormatting>
  <conditionalFormatting sqref="E377">
    <cfRule type="notContainsBlanks" dxfId="7436" priority="3324">
      <formula>LEN(TRIM(E377))&gt;0</formula>
    </cfRule>
  </conditionalFormatting>
  <conditionalFormatting sqref="D377">
    <cfRule type="notContainsBlanks" dxfId="7435" priority="3325">
      <formula>LEN(TRIM(D377))&gt;0</formula>
    </cfRule>
  </conditionalFormatting>
  <conditionalFormatting sqref="C377">
    <cfRule type="notContainsBlanks" dxfId="7434" priority="3326">
      <formula>LEN(TRIM(C377))&gt;0</formula>
    </cfRule>
  </conditionalFormatting>
  <conditionalFormatting sqref="T50">
    <cfRule type="cellIs" dxfId="7433" priority="3327" operator="equal">
      <formula>"NO CUMPLE"</formula>
    </cfRule>
  </conditionalFormatting>
  <conditionalFormatting sqref="T50">
    <cfRule type="cellIs" dxfId="7432" priority="3328" operator="equal">
      <formula>"CUMPLE"</formula>
    </cfRule>
  </conditionalFormatting>
  <conditionalFormatting sqref="S16 S19 S22 S25">
    <cfRule type="cellIs" dxfId="7431" priority="3329" operator="greaterThan">
      <formula>0</formula>
    </cfRule>
  </conditionalFormatting>
  <conditionalFormatting sqref="S16 S19 S22 S25">
    <cfRule type="cellIs" dxfId="7430" priority="3330" operator="equal">
      <formula>0</formula>
    </cfRule>
  </conditionalFormatting>
  <conditionalFormatting sqref="S35 S38 S41 S44 S47">
    <cfRule type="cellIs" dxfId="7429" priority="3331" operator="greaterThan">
      <formula>0</formula>
    </cfRule>
  </conditionalFormatting>
  <conditionalFormatting sqref="S35 S38 S41 S44 S47">
    <cfRule type="cellIs" dxfId="7428" priority="3332" operator="equal">
      <formula>0</formula>
    </cfRule>
  </conditionalFormatting>
  <conditionalFormatting sqref="S79 S82 S85 S88 S91">
    <cfRule type="cellIs" dxfId="7427" priority="3335" operator="greaterThan">
      <formula>0</formula>
    </cfRule>
  </conditionalFormatting>
  <conditionalFormatting sqref="S79 S82 S85 S88 S91">
    <cfRule type="cellIs" dxfId="7426" priority="3336" operator="equal">
      <formula>0</formula>
    </cfRule>
  </conditionalFormatting>
  <conditionalFormatting sqref="S101 S104 S107 S110 S113">
    <cfRule type="cellIs" dxfId="7425" priority="3337" operator="greaterThan">
      <formula>0</formula>
    </cfRule>
  </conditionalFormatting>
  <conditionalFormatting sqref="S101 S104 S107 S110 S113">
    <cfRule type="cellIs" dxfId="7424" priority="3338" operator="equal">
      <formula>0</formula>
    </cfRule>
  </conditionalFormatting>
  <conditionalFormatting sqref="S123 S126 S129 S132 S135">
    <cfRule type="cellIs" dxfId="7423" priority="3339" operator="greaterThan">
      <formula>0</formula>
    </cfRule>
  </conditionalFormatting>
  <conditionalFormatting sqref="S123 S126 S129 S132 S135">
    <cfRule type="cellIs" dxfId="7422" priority="3340" operator="equal">
      <formula>0</formula>
    </cfRule>
  </conditionalFormatting>
  <conditionalFormatting sqref="S145 S148 S151 S154 S157">
    <cfRule type="cellIs" dxfId="7421" priority="3341" operator="greaterThan">
      <formula>0</formula>
    </cfRule>
  </conditionalFormatting>
  <conditionalFormatting sqref="S145 S148 S151 S154 S157">
    <cfRule type="cellIs" dxfId="7420" priority="3342" operator="equal">
      <formula>0</formula>
    </cfRule>
  </conditionalFormatting>
  <conditionalFormatting sqref="S167 S170 S173 S176 S179">
    <cfRule type="cellIs" dxfId="7419" priority="3343" operator="greaterThan">
      <formula>0</formula>
    </cfRule>
  </conditionalFormatting>
  <conditionalFormatting sqref="S167 S170 S173 S176 S179">
    <cfRule type="cellIs" dxfId="7418" priority="3344" operator="equal">
      <formula>0</formula>
    </cfRule>
  </conditionalFormatting>
  <conditionalFormatting sqref="S189 S192 S195 S198 S201">
    <cfRule type="cellIs" dxfId="7417" priority="3345" operator="greaterThan">
      <formula>0</formula>
    </cfRule>
  </conditionalFormatting>
  <conditionalFormatting sqref="S189 S192 S195 S198 S201">
    <cfRule type="cellIs" dxfId="7416" priority="3346" operator="equal">
      <formula>0</formula>
    </cfRule>
  </conditionalFormatting>
  <conditionalFormatting sqref="S211 S214 S217 S220 S223">
    <cfRule type="cellIs" dxfId="7415" priority="3347" operator="greaterThan">
      <formula>0</formula>
    </cfRule>
  </conditionalFormatting>
  <conditionalFormatting sqref="S211 S214 S217 S220 S223">
    <cfRule type="cellIs" dxfId="7414" priority="3348" operator="equal">
      <formula>0</formula>
    </cfRule>
  </conditionalFormatting>
  <conditionalFormatting sqref="S233 S236 S239 S242 S245">
    <cfRule type="cellIs" dxfId="7413" priority="3349" operator="greaterThan">
      <formula>0</formula>
    </cfRule>
  </conditionalFormatting>
  <conditionalFormatting sqref="S233 S236 S239 S242 S245">
    <cfRule type="cellIs" dxfId="7412" priority="3350" operator="equal">
      <formula>0</formula>
    </cfRule>
  </conditionalFormatting>
  <conditionalFormatting sqref="S255 S258 S261 S264 S267">
    <cfRule type="cellIs" dxfId="7411" priority="3351" operator="greaterThan">
      <formula>0</formula>
    </cfRule>
  </conditionalFormatting>
  <conditionalFormatting sqref="S255 S258 S261 S264 S267">
    <cfRule type="cellIs" dxfId="7410" priority="3352" operator="equal">
      <formula>0</formula>
    </cfRule>
  </conditionalFormatting>
  <conditionalFormatting sqref="S277 S280 S283 S286 S289">
    <cfRule type="cellIs" dxfId="7409" priority="3353" operator="greaterThan">
      <formula>0</formula>
    </cfRule>
  </conditionalFormatting>
  <conditionalFormatting sqref="S277 S280 S283 S286 S289">
    <cfRule type="cellIs" dxfId="7408" priority="3354" operator="equal">
      <formula>0</formula>
    </cfRule>
  </conditionalFormatting>
  <conditionalFormatting sqref="S299 S302 S305 S308 S311">
    <cfRule type="cellIs" dxfId="7407" priority="3355" operator="greaterThan">
      <formula>0</formula>
    </cfRule>
  </conditionalFormatting>
  <conditionalFormatting sqref="S299 S302 S305 S308 S311">
    <cfRule type="cellIs" dxfId="7406" priority="3356" operator="equal">
      <formula>0</formula>
    </cfRule>
  </conditionalFormatting>
  <conditionalFormatting sqref="S321 S324 S327 S330 S333">
    <cfRule type="cellIs" dxfId="7405" priority="3357" operator="greaterThan">
      <formula>0</formula>
    </cfRule>
  </conditionalFormatting>
  <conditionalFormatting sqref="S321 S324 S327 S330 S333">
    <cfRule type="cellIs" dxfId="7404" priority="3358" operator="equal">
      <formula>0</formula>
    </cfRule>
  </conditionalFormatting>
  <conditionalFormatting sqref="S343 S346 S349 S352 S355">
    <cfRule type="cellIs" dxfId="7403" priority="3359" operator="greaterThan">
      <formula>0</formula>
    </cfRule>
  </conditionalFormatting>
  <conditionalFormatting sqref="S343 S346 S349 S352 S355">
    <cfRule type="cellIs" dxfId="7402" priority="3360" operator="equal">
      <formula>0</formula>
    </cfRule>
  </conditionalFormatting>
  <conditionalFormatting sqref="S365 S368 S371 S374 S377">
    <cfRule type="cellIs" dxfId="7401" priority="3361" operator="greaterThan">
      <formula>0</formula>
    </cfRule>
  </conditionalFormatting>
  <conditionalFormatting sqref="S365 S368 S371 S374 S377">
    <cfRule type="cellIs" dxfId="7400" priority="3362" operator="equal">
      <formula>0</formula>
    </cfRule>
  </conditionalFormatting>
  <conditionalFormatting sqref="T72">
    <cfRule type="cellIs" dxfId="7399" priority="3363" operator="equal">
      <formula>"NO CUMPLE"</formula>
    </cfRule>
  </conditionalFormatting>
  <conditionalFormatting sqref="T72">
    <cfRule type="cellIs" dxfId="7398" priority="3364" operator="equal">
      <formula>"CUMPLE"</formula>
    </cfRule>
  </conditionalFormatting>
  <conditionalFormatting sqref="T94">
    <cfRule type="cellIs" dxfId="7397" priority="3365" operator="equal">
      <formula>"NO CUMPLE"</formula>
    </cfRule>
  </conditionalFormatting>
  <conditionalFormatting sqref="T94">
    <cfRule type="cellIs" dxfId="7396" priority="3366" operator="equal">
      <formula>"CUMPLE"</formula>
    </cfRule>
  </conditionalFormatting>
  <conditionalFormatting sqref="T116">
    <cfRule type="cellIs" dxfId="7395" priority="3367" operator="equal">
      <formula>"NO CUMPLE"</formula>
    </cfRule>
  </conditionalFormatting>
  <conditionalFormatting sqref="T116">
    <cfRule type="cellIs" dxfId="7394" priority="3368" operator="equal">
      <formula>"CUMPLE"</formula>
    </cfRule>
  </conditionalFormatting>
  <conditionalFormatting sqref="T138">
    <cfRule type="cellIs" dxfId="7393" priority="3369" operator="equal">
      <formula>"NO CUMPLE"</formula>
    </cfRule>
  </conditionalFormatting>
  <conditionalFormatting sqref="T138">
    <cfRule type="cellIs" dxfId="7392" priority="3370" operator="equal">
      <formula>"CUMPLE"</formula>
    </cfRule>
  </conditionalFormatting>
  <conditionalFormatting sqref="T160">
    <cfRule type="cellIs" dxfId="7391" priority="3371" operator="equal">
      <formula>"NO CUMPLE"</formula>
    </cfRule>
  </conditionalFormatting>
  <conditionalFormatting sqref="T160">
    <cfRule type="cellIs" dxfId="7390" priority="3372" operator="equal">
      <formula>"CUMPLE"</formula>
    </cfRule>
  </conditionalFormatting>
  <conditionalFormatting sqref="T182">
    <cfRule type="cellIs" dxfId="7389" priority="3373" operator="equal">
      <formula>"NO CUMPLE"</formula>
    </cfRule>
  </conditionalFormatting>
  <conditionalFormatting sqref="T182">
    <cfRule type="cellIs" dxfId="7388" priority="3374" operator="equal">
      <formula>"CUMPLE"</formula>
    </cfRule>
  </conditionalFormatting>
  <conditionalFormatting sqref="T204">
    <cfRule type="cellIs" dxfId="7387" priority="3375" operator="equal">
      <formula>"NO CUMPLE"</formula>
    </cfRule>
  </conditionalFormatting>
  <conditionalFormatting sqref="T204">
    <cfRule type="cellIs" dxfId="7386" priority="3376" operator="equal">
      <formula>"CUMPLE"</formula>
    </cfRule>
  </conditionalFormatting>
  <conditionalFormatting sqref="T226">
    <cfRule type="cellIs" dxfId="7385" priority="3377" operator="equal">
      <formula>"NO CUMPLE"</formula>
    </cfRule>
  </conditionalFormatting>
  <conditionalFormatting sqref="T226">
    <cfRule type="cellIs" dxfId="7384" priority="3378" operator="equal">
      <formula>"CUMPLE"</formula>
    </cfRule>
  </conditionalFormatting>
  <conditionalFormatting sqref="T248">
    <cfRule type="cellIs" dxfId="7383" priority="3379" operator="equal">
      <formula>"NO CUMPLE"</formula>
    </cfRule>
  </conditionalFormatting>
  <conditionalFormatting sqref="T248">
    <cfRule type="cellIs" dxfId="7382" priority="3380" operator="equal">
      <formula>"CUMPLE"</formula>
    </cfRule>
  </conditionalFormatting>
  <conditionalFormatting sqref="T270">
    <cfRule type="cellIs" dxfId="7381" priority="3381" operator="equal">
      <formula>"NO CUMPLE"</formula>
    </cfRule>
  </conditionalFormatting>
  <conditionalFormatting sqref="T270">
    <cfRule type="cellIs" dxfId="7380" priority="3382" operator="equal">
      <formula>"CUMPLE"</formula>
    </cfRule>
  </conditionalFormatting>
  <conditionalFormatting sqref="T292">
    <cfRule type="cellIs" dxfId="7379" priority="3383" operator="equal">
      <formula>"NO CUMPLE"</formula>
    </cfRule>
  </conditionalFormatting>
  <conditionalFormatting sqref="T292">
    <cfRule type="cellIs" dxfId="7378" priority="3384" operator="equal">
      <formula>"CUMPLE"</formula>
    </cfRule>
  </conditionalFormatting>
  <conditionalFormatting sqref="T314">
    <cfRule type="cellIs" dxfId="7377" priority="3385" operator="equal">
      <formula>"NO CUMPLE"</formula>
    </cfRule>
  </conditionalFormatting>
  <conditionalFormatting sqref="T314">
    <cfRule type="cellIs" dxfId="7376" priority="3386" operator="equal">
      <formula>"CUMPLE"</formula>
    </cfRule>
  </conditionalFormatting>
  <conditionalFormatting sqref="T336">
    <cfRule type="cellIs" dxfId="7375" priority="3387" operator="equal">
      <formula>"NO CUMPLE"</formula>
    </cfRule>
  </conditionalFormatting>
  <conditionalFormatting sqref="T336">
    <cfRule type="cellIs" dxfId="7374" priority="3388" operator="equal">
      <formula>"CUMPLE"</formula>
    </cfRule>
  </conditionalFormatting>
  <conditionalFormatting sqref="T358">
    <cfRule type="cellIs" dxfId="7373" priority="3389" operator="equal">
      <formula>"NO CUMPLE"</formula>
    </cfRule>
  </conditionalFormatting>
  <conditionalFormatting sqref="T358">
    <cfRule type="cellIs" dxfId="7372" priority="3390" operator="equal">
      <formula>"CUMPLE"</formula>
    </cfRule>
  </conditionalFormatting>
  <conditionalFormatting sqref="T380">
    <cfRule type="cellIs" dxfId="7371" priority="3391" operator="equal">
      <formula>"NO CUMPLE"</formula>
    </cfRule>
  </conditionalFormatting>
  <conditionalFormatting sqref="T380">
    <cfRule type="cellIs" dxfId="7370" priority="3392" operator="equal">
      <formula>"CUMPLE"</formula>
    </cfRule>
  </conditionalFormatting>
  <conditionalFormatting sqref="J19">
    <cfRule type="cellIs" dxfId="7369" priority="3393" operator="equal">
      <formula>"NO CUMPLE"</formula>
    </cfRule>
  </conditionalFormatting>
  <conditionalFormatting sqref="J19">
    <cfRule type="cellIs" dxfId="7368" priority="3394" operator="equal">
      <formula>"CUMPLE"</formula>
    </cfRule>
  </conditionalFormatting>
  <conditionalFormatting sqref="J20:J21">
    <cfRule type="cellIs" dxfId="7367" priority="3395" operator="equal">
      <formula>"NO CUMPLE"</formula>
    </cfRule>
  </conditionalFormatting>
  <conditionalFormatting sqref="J20:J21">
    <cfRule type="cellIs" dxfId="7366" priority="3396" operator="equal">
      <formula>"CUMPLE"</formula>
    </cfRule>
  </conditionalFormatting>
  <conditionalFormatting sqref="J22">
    <cfRule type="cellIs" dxfId="7365" priority="3397" operator="equal">
      <formula>"NO CUMPLE"</formula>
    </cfRule>
  </conditionalFormatting>
  <conditionalFormatting sqref="J22">
    <cfRule type="cellIs" dxfId="7364" priority="3398" operator="equal">
      <formula>"CUMPLE"</formula>
    </cfRule>
  </conditionalFormatting>
  <conditionalFormatting sqref="J23:J24">
    <cfRule type="cellIs" dxfId="7363" priority="3399" operator="equal">
      <formula>"NO CUMPLE"</formula>
    </cfRule>
  </conditionalFormatting>
  <conditionalFormatting sqref="J23:J24">
    <cfRule type="cellIs" dxfId="7362" priority="3400" operator="equal">
      <formula>"CUMPLE"</formula>
    </cfRule>
  </conditionalFormatting>
  <conditionalFormatting sqref="J25">
    <cfRule type="cellIs" dxfId="7361" priority="3401" operator="equal">
      <formula>"NO CUMPLE"</formula>
    </cfRule>
  </conditionalFormatting>
  <conditionalFormatting sqref="J25">
    <cfRule type="cellIs" dxfId="7360" priority="3402" operator="equal">
      <formula>"CUMPLE"</formula>
    </cfRule>
  </conditionalFormatting>
  <conditionalFormatting sqref="J26:J27">
    <cfRule type="cellIs" dxfId="7359" priority="3403" operator="equal">
      <formula>"NO CUMPLE"</formula>
    </cfRule>
  </conditionalFormatting>
  <conditionalFormatting sqref="J26:J27">
    <cfRule type="cellIs" dxfId="7358" priority="3404" operator="equal">
      <formula>"CUMPLE"</formula>
    </cfRule>
  </conditionalFormatting>
  <conditionalFormatting sqref="N387">
    <cfRule type="expression" dxfId="7357" priority="3405">
      <formula>N387=" "</formula>
    </cfRule>
  </conditionalFormatting>
  <conditionalFormatting sqref="N387">
    <cfRule type="expression" dxfId="7356" priority="3406">
      <formula>N387="NO PRESENTÓ CERTIFICADO"</formula>
    </cfRule>
  </conditionalFormatting>
  <conditionalFormatting sqref="N387">
    <cfRule type="expression" dxfId="7355" priority="3407">
      <formula>N387="PRESENTÓ CERTIFICADO"</formula>
    </cfRule>
  </conditionalFormatting>
  <conditionalFormatting sqref="P387">
    <cfRule type="expression" dxfId="7354" priority="3408">
      <formula>Q387="NO SUBSANABLE"</formula>
    </cfRule>
  </conditionalFormatting>
  <conditionalFormatting sqref="P387">
    <cfRule type="expression" dxfId="7353" priority="3409">
      <formula>Q387="REQUERIMIENTOS SUBSANADOS"</formula>
    </cfRule>
  </conditionalFormatting>
  <conditionalFormatting sqref="P387">
    <cfRule type="expression" dxfId="7352" priority="3410">
      <formula>Q387="PENDIENTES POR SUBSANAR"</formula>
    </cfRule>
  </conditionalFormatting>
  <conditionalFormatting sqref="P387">
    <cfRule type="expression" dxfId="7351" priority="3411">
      <formula>Q387="SIN OBSERVACIÓN"</formula>
    </cfRule>
  </conditionalFormatting>
  <conditionalFormatting sqref="P387">
    <cfRule type="containsBlanks" dxfId="7350" priority="3412">
      <formula>LEN(TRIM(P387))=0</formula>
    </cfRule>
  </conditionalFormatting>
  <conditionalFormatting sqref="O387">
    <cfRule type="cellIs" dxfId="7349" priority="3413" operator="equal">
      <formula>"PENDIENTE POR DESCRIPCIÓN"</formula>
    </cfRule>
  </conditionalFormatting>
  <conditionalFormatting sqref="O387">
    <cfRule type="cellIs" dxfId="7348" priority="3414" operator="equal">
      <formula>"DESCRIPCIÓN INSUFICIENTE"</formula>
    </cfRule>
  </conditionalFormatting>
  <conditionalFormatting sqref="O387">
    <cfRule type="cellIs" dxfId="7347" priority="3415" operator="equal">
      <formula>"NO ESTÁ ACORDE A ITEM 5.2.1 (T.R.)"</formula>
    </cfRule>
  </conditionalFormatting>
  <conditionalFormatting sqref="O387">
    <cfRule type="cellIs" dxfId="7346" priority="3416" operator="equal">
      <formula>"ACORDE A ITEM 5.2.1 (T.R.)"</formula>
    </cfRule>
  </conditionalFormatting>
  <conditionalFormatting sqref="Q387">
    <cfRule type="containsBlanks" dxfId="7345" priority="3417">
      <formula>LEN(TRIM(Q387))=0</formula>
    </cfRule>
  </conditionalFormatting>
  <conditionalFormatting sqref="Q387">
    <cfRule type="cellIs" dxfId="7344" priority="3418" operator="equal">
      <formula>"REQUERIMIENTOS SUBSANADOS"</formula>
    </cfRule>
  </conditionalFormatting>
  <conditionalFormatting sqref="Q387">
    <cfRule type="containsText" dxfId="7343" priority="3419" operator="containsText" text="NO SUBSANABLE">
      <formula>NOT(ISERROR(SEARCH(("NO SUBSANABLE"),(Q387))))</formula>
    </cfRule>
  </conditionalFormatting>
  <conditionalFormatting sqref="Q387">
    <cfRule type="containsText" dxfId="7342" priority="3420" operator="containsText" text="PENDIENTES POR SUBSANAR">
      <formula>NOT(ISERROR(SEARCH(("PENDIENTES POR SUBSANAR"),(Q387))))</formula>
    </cfRule>
  </conditionalFormatting>
  <conditionalFormatting sqref="Q387">
    <cfRule type="containsText" dxfId="7341" priority="3421" operator="containsText" text="SIN OBSERVACIÓN">
      <formula>NOT(ISERROR(SEARCH(("SIN OBSERVACIÓN"),(Q387))))</formula>
    </cfRule>
  </conditionalFormatting>
  <conditionalFormatting sqref="R387">
    <cfRule type="containsBlanks" dxfId="7340" priority="3422">
      <formula>LEN(TRIM(R387))=0</formula>
    </cfRule>
  </conditionalFormatting>
  <conditionalFormatting sqref="R387">
    <cfRule type="cellIs" dxfId="7339" priority="3423" operator="equal">
      <formula>"NO CUMPLEN CON LO SOLICITADO"</formula>
    </cfRule>
  </conditionalFormatting>
  <conditionalFormatting sqref="R387">
    <cfRule type="cellIs" dxfId="7338" priority="3424" operator="equal">
      <formula>"CUMPLEN CON LO SOLICITADO"</formula>
    </cfRule>
  </conditionalFormatting>
  <conditionalFormatting sqref="R387">
    <cfRule type="cellIs" dxfId="7337" priority="3425" operator="equal">
      <formula>"PENDIENTES"</formula>
    </cfRule>
  </conditionalFormatting>
  <conditionalFormatting sqref="R387">
    <cfRule type="cellIs" dxfId="7336" priority="3426" operator="equal">
      <formula>"NINGUNO"</formula>
    </cfRule>
  </conditionalFormatting>
  <conditionalFormatting sqref="B402">
    <cfRule type="cellIs" dxfId="7335" priority="3427" operator="equal">
      <formula>"NO CUMPLE CON LA EXPERIENCIA REQUERIDA"</formula>
    </cfRule>
  </conditionalFormatting>
  <conditionalFormatting sqref="B402">
    <cfRule type="cellIs" dxfId="7334" priority="3428" operator="equal">
      <formula>"CUMPLE CON LA EXPERIENCIA REQUERIDA"</formula>
    </cfRule>
  </conditionalFormatting>
  <conditionalFormatting sqref="H387">
    <cfRule type="notContainsBlanks" dxfId="7333" priority="3429">
      <formula>LEN(TRIM(H387))&gt;0</formula>
    </cfRule>
  </conditionalFormatting>
  <conditionalFormatting sqref="G387">
    <cfRule type="notContainsBlanks" dxfId="7332" priority="3430">
      <formula>LEN(TRIM(G387))&gt;0</formula>
    </cfRule>
  </conditionalFormatting>
  <conditionalFormatting sqref="F387">
    <cfRule type="notContainsBlanks" dxfId="7331" priority="3431">
      <formula>LEN(TRIM(F387))&gt;0</formula>
    </cfRule>
  </conditionalFormatting>
  <conditionalFormatting sqref="E387">
    <cfRule type="notContainsBlanks" dxfId="7330" priority="3432">
      <formula>LEN(TRIM(E387))&gt;0</formula>
    </cfRule>
  </conditionalFormatting>
  <conditionalFormatting sqref="D387">
    <cfRule type="notContainsBlanks" dxfId="7329" priority="3433">
      <formula>LEN(TRIM(D387))&gt;0</formula>
    </cfRule>
  </conditionalFormatting>
  <conditionalFormatting sqref="C387">
    <cfRule type="notContainsBlanks" dxfId="7328" priority="3434">
      <formula>LEN(TRIM(C387))&gt;0</formula>
    </cfRule>
  </conditionalFormatting>
  <conditionalFormatting sqref="I387">
    <cfRule type="notContainsBlanks" dxfId="7327" priority="3435">
      <formula>LEN(TRIM(I387))&gt;0</formula>
    </cfRule>
  </conditionalFormatting>
  <conditionalFormatting sqref="N390 N393">
    <cfRule type="expression" dxfId="7326" priority="3436">
      <formula>N390=" "</formula>
    </cfRule>
  </conditionalFormatting>
  <conditionalFormatting sqref="N390 N393">
    <cfRule type="expression" dxfId="7325" priority="3437">
      <formula>N390="NO PRESENTÓ CERTIFICADO"</formula>
    </cfRule>
  </conditionalFormatting>
  <conditionalFormatting sqref="N390 N393">
    <cfRule type="expression" dxfId="7324" priority="3438">
      <formula>N390="PRESENTÓ CERTIFICADO"</formula>
    </cfRule>
  </conditionalFormatting>
  <conditionalFormatting sqref="P390 P393">
    <cfRule type="expression" dxfId="7323" priority="3439">
      <formula>Q390="NO SUBSANABLE"</formula>
    </cfRule>
  </conditionalFormatting>
  <conditionalFormatting sqref="P390 P393">
    <cfRule type="expression" dxfId="7322" priority="3440">
      <formula>Q390="REQUERIMIENTOS SUBSANADOS"</formula>
    </cfRule>
  </conditionalFormatting>
  <conditionalFormatting sqref="P390 P393">
    <cfRule type="expression" dxfId="7321" priority="3441">
      <formula>Q390="PENDIENTES POR SUBSANAR"</formula>
    </cfRule>
  </conditionalFormatting>
  <conditionalFormatting sqref="P390 P393">
    <cfRule type="expression" dxfId="7320" priority="3442">
      <formula>Q390="SIN OBSERVACIÓN"</formula>
    </cfRule>
  </conditionalFormatting>
  <conditionalFormatting sqref="P390 P393">
    <cfRule type="containsBlanks" dxfId="7319" priority="3443">
      <formula>LEN(TRIM(P390))=0</formula>
    </cfRule>
  </conditionalFormatting>
  <conditionalFormatting sqref="O390 O393">
    <cfRule type="cellIs" dxfId="7318" priority="3444" operator="equal">
      <formula>"PENDIENTE POR DESCRIPCIÓN"</formula>
    </cfRule>
  </conditionalFormatting>
  <conditionalFormatting sqref="O390 O393">
    <cfRule type="cellIs" dxfId="7317" priority="3445" operator="equal">
      <formula>"DESCRIPCIÓN INSUFICIENTE"</formula>
    </cfRule>
  </conditionalFormatting>
  <conditionalFormatting sqref="O390 O393">
    <cfRule type="cellIs" dxfId="7316" priority="3446" operator="equal">
      <formula>"NO ESTÁ ACORDE A ITEM 5.2.1 (T.R.)"</formula>
    </cfRule>
  </conditionalFormatting>
  <conditionalFormatting sqref="O390 O393">
    <cfRule type="cellIs" dxfId="7315" priority="3447" operator="equal">
      <formula>"ACORDE A ITEM 5.2.1 (T.R.)"</formula>
    </cfRule>
  </conditionalFormatting>
  <conditionalFormatting sqref="Q390 Q393">
    <cfRule type="containsBlanks" dxfId="7314" priority="3448">
      <formula>LEN(TRIM(Q390))=0</formula>
    </cfRule>
  </conditionalFormatting>
  <conditionalFormatting sqref="Q390 Q393">
    <cfRule type="cellIs" dxfId="7313" priority="3449" operator="equal">
      <formula>"REQUERIMIENTOS SUBSANADOS"</formula>
    </cfRule>
  </conditionalFormatting>
  <conditionalFormatting sqref="Q390 Q393">
    <cfRule type="containsText" dxfId="7312" priority="3450" operator="containsText" text="NO SUBSANABLE">
      <formula>NOT(ISERROR(SEARCH(("NO SUBSANABLE"),(Q390))))</formula>
    </cfRule>
  </conditionalFormatting>
  <conditionalFormatting sqref="Q390 Q393">
    <cfRule type="containsText" dxfId="7311" priority="3451" operator="containsText" text="PENDIENTES POR SUBSANAR">
      <formula>NOT(ISERROR(SEARCH(("PENDIENTES POR SUBSANAR"),(Q390))))</formula>
    </cfRule>
  </conditionalFormatting>
  <conditionalFormatting sqref="Q390 Q393">
    <cfRule type="containsText" dxfId="7310" priority="3452" operator="containsText" text="SIN OBSERVACIÓN">
      <formula>NOT(ISERROR(SEARCH(("SIN OBSERVACIÓN"),(Q390))))</formula>
    </cfRule>
  </conditionalFormatting>
  <conditionalFormatting sqref="R390 R393">
    <cfRule type="containsBlanks" dxfId="7309" priority="3453">
      <formula>LEN(TRIM(R390))=0</formula>
    </cfRule>
  </conditionalFormatting>
  <conditionalFormatting sqref="R390 R393">
    <cfRule type="cellIs" dxfId="7308" priority="3454" operator="equal">
      <formula>"NO CUMPLEN CON LO SOLICITADO"</formula>
    </cfRule>
  </conditionalFormatting>
  <conditionalFormatting sqref="R390 R393">
    <cfRule type="cellIs" dxfId="7307" priority="3455" operator="equal">
      <formula>"CUMPLEN CON LO SOLICITADO"</formula>
    </cfRule>
  </conditionalFormatting>
  <conditionalFormatting sqref="R390 R393">
    <cfRule type="cellIs" dxfId="7306" priority="3456" operator="equal">
      <formula>"PENDIENTES"</formula>
    </cfRule>
  </conditionalFormatting>
  <conditionalFormatting sqref="R390 R393">
    <cfRule type="cellIs" dxfId="7305" priority="3457" operator="equal">
      <formula>"NINGUNO"</formula>
    </cfRule>
  </conditionalFormatting>
  <conditionalFormatting sqref="H390 H393">
    <cfRule type="notContainsBlanks" dxfId="7304" priority="3458">
      <formula>LEN(TRIM(H390))&gt;0</formula>
    </cfRule>
  </conditionalFormatting>
  <conditionalFormatting sqref="G390 G393">
    <cfRule type="notContainsBlanks" dxfId="7303" priority="3459">
      <formula>LEN(TRIM(G390))&gt;0</formula>
    </cfRule>
  </conditionalFormatting>
  <conditionalFormatting sqref="F390 F393">
    <cfRule type="notContainsBlanks" dxfId="7302" priority="3460">
      <formula>LEN(TRIM(F390))&gt;0</formula>
    </cfRule>
  </conditionalFormatting>
  <conditionalFormatting sqref="E390 E393">
    <cfRule type="notContainsBlanks" dxfId="7301" priority="3461">
      <formula>LEN(TRIM(E390))&gt;0</formula>
    </cfRule>
  </conditionalFormatting>
  <conditionalFormatting sqref="D390 D393">
    <cfRule type="notContainsBlanks" dxfId="7300" priority="3462">
      <formula>LEN(TRIM(D390))&gt;0</formula>
    </cfRule>
  </conditionalFormatting>
  <conditionalFormatting sqref="C390 C393">
    <cfRule type="notContainsBlanks" dxfId="7299" priority="3463">
      <formula>LEN(TRIM(C390))&gt;0</formula>
    </cfRule>
  </conditionalFormatting>
  <conditionalFormatting sqref="I390 I393">
    <cfRule type="notContainsBlanks" dxfId="7298" priority="3464">
      <formula>LEN(TRIM(I390))&gt;0</formula>
    </cfRule>
  </conditionalFormatting>
  <conditionalFormatting sqref="N396">
    <cfRule type="expression" dxfId="7297" priority="3465">
      <formula>N396=" "</formula>
    </cfRule>
  </conditionalFormatting>
  <conditionalFormatting sqref="N396">
    <cfRule type="expression" dxfId="7296" priority="3466">
      <formula>N396="NO PRESENTÓ CERTIFICADO"</formula>
    </cfRule>
  </conditionalFormatting>
  <conditionalFormatting sqref="N396">
    <cfRule type="expression" dxfId="7295" priority="3467">
      <formula>N396="PRESENTÓ CERTIFICADO"</formula>
    </cfRule>
  </conditionalFormatting>
  <conditionalFormatting sqref="P396">
    <cfRule type="expression" dxfId="7294" priority="3468">
      <formula>Q396="NO SUBSANABLE"</formula>
    </cfRule>
  </conditionalFormatting>
  <conditionalFormatting sqref="P396">
    <cfRule type="expression" dxfId="7293" priority="3469">
      <formula>Q396="REQUERIMIENTOS SUBSANADOS"</formula>
    </cfRule>
  </conditionalFormatting>
  <conditionalFormatting sqref="P396">
    <cfRule type="expression" dxfId="7292" priority="3470">
      <formula>Q396="PENDIENTES POR SUBSANAR"</formula>
    </cfRule>
  </conditionalFormatting>
  <conditionalFormatting sqref="P396">
    <cfRule type="expression" dxfId="7291" priority="3471">
      <formula>Q396="SIN OBSERVACIÓN"</formula>
    </cfRule>
  </conditionalFormatting>
  <conditionalFormatting sqref="P396">
    <cfRule type="containsBlanks" dxfId="7290" priority="3472">
      <formula>LEN(TRIM(P396))=0</formula>
    </cfRule>
  </conditionalFormatting>
  <conditionalFormatting sqref="O396">
    <cfRule type="cellIs" dxfId="7289" priority="3473" operator="equal">
      <formula>"PENDIENTE POR DESCRIPCIÓN"</formula>
    </cfRule>
  </conditionalFormatting>
  <conditionalFormatting sqref="O396">
    <cfRule type="cellIs" dxfId="7288" priority="3474" operator="equal">
      <formula>"DESCRIPCIÓN INSUFICIENTE"</formula>
    </cfRule>
  </conditionalFormatting>
  <conditionalFormatting sqref="O396">
    <cfRule type="cellIs" dxfId="7287" priority="3475" operator="equal">
      <formula>"NO ESTÁ ACORDE A ITEM 5.2.1 (T.R.)"</formula>
    </cfRule>
  </conditionalFormatting>
  <conditionalFormatting sqref="O396">
    <cfRule type="cellIs" dxfId="7286" priority="3476" operator="equal">
      <formula>"ACORDE A ITEM 5.2.1 (T.R.)"</formula>
    </cfRule>
  </conditionalFormatting>
  <conditionalFormatting sqref="Q396">
    <cfRule type="containsBlanks" dxfId="7285" priority="3477">
      <formula>LEN(TRIM(Q396))=0</formula>
    </cfRule>
  </conditionalFormatting>
  <conditionalFormatting sqref="Q396">
    <cfRule type="cellIs" dxfId="7284" priority="3478" operator="equal">
      <formula>"REQUERIMIENTOS SUBSANADOS"</formula>
    </cfRule>
  </conditionalFormatting>
  <conditionalFormatting sqref="Q396">
    <cfRule type="containsText" dxfId="7283" priority="3479" operator="containsText" text="NO SUBSANABLE">
      <formula>NOT(ISERROR(SEARCH(("NO SUBSANABLE"),(Q396))))</formula>
    </cfRule>
  </conditionalFormatting>
  <conditionalFormatting sqref="Q396">
    <cfRule type="containsText" dxfId="7282" priority="3480" operator="containsText" text="PENDIENTES POR SUBSANAR">
      <formula>NOT(ISERROR(SEARCH(("PENDIENTES POR SUBSANAR"),(Q396))))</formula>
    </cfRule>
  </conditionalFormatting>
  <conditionalFormatting sqref="Q396">
    <cfRule type="containsText" dxfId="7281" priority="3481" operator="containsText" text="SIN OBSERVACIÓN">
      <formula>NOT(ISERROR(SEARCH(("SIN OBSERVACIÓN"),(Q396))))</formula>
    </cfRule>
  </conditionalFormatting>
  <conditionalFormatting sqref="R396">
    <cfRule type="containsBlanks" dxfId="7280" priority="3482">
      <formula>LEN(TRIM(R396))=0</formula>
    </cfRule>
  </conditionalFormatting>
  <conditionalFormatting sqref="R396">
    <cfRule type="cellIs" dxfId="7279" priority="3483" operator="equal">
      <formula>"NO CUMPLEN CON LO SOLICITADO"</formula>
    </cfRule>
  </conditionalFormatting>
  <conditionalFormatting sqref="R396">
    <cfRule type="cellIs" dxfId="7278" priority="3484" operator="equal">
      <formula>"CUMPLEN CON LO SOLICITADO"</formula>
    </cfRule>
  </conditionalFormatting>
  <conditionalFormatting sqref="R396">
    <cfRule type="cellIs" dxfId="7277" priority="3485" operator="equal">
      <formula>"PENDIENTES"</formula>
    </cfRule>
  </conditionalFormatting>
  <conditionalFormatting sqref="R396">
    <cfRule type="cellIs" dxfId="7276" priority="3486" operator="equal">
      <formula>"NINGUNO"</formula>
    </cfRule>
  </conditionalFormatting>
  <conditionalFormatting sqref="H396">
    <cfRule type="notContainsBlanks" dxfId="7275" priority="3487">
      <formula>LEN(TRIM(H396))&gt;0</formula>
    </cfRule>
  </conditionalFormatting>
  <conditionalFormatting sqref="G396">
    <cfRule type="notContainsBlanks" dxfId="7274" priority="3488">
      <formula>LEN(TRIM(G396))&gt;0</formula>
    </cfRule>
  </conditionalFormatting>
  <conditionalFormatting sqref="F396">
    <cfRule type="notContainsBlanks" dxfId="7273" priority="3489">
      <formula>LEN(TRIM(F396))&gt;0</formula>
    </cfRule>
  </conditionalFormatting>
  <conditionalFormatting sqref="E396">
    <cfRule type="notContainsBlanks" dxfId="7272" priority="3490">
      <formula>LEN(TRIM(E396))&gt;0</formula>
    </cfRule>
  </conditionalFormatting>
  <conditionalFormatting sqref="D396">
    <cfRule type="notContainsBlanks" dxfId="7271" priority="3491">
      <formula>LEN(TRIM(D396))&gt;0</formula>
    </cfRule>
  </conditionalFormatting>
  <conditionalFormatting sqref="C396">
    <cfRule type="notContainsBlanks" dxfId="7270" priority="3492">
      <formula>LEN(TRIM(C396))&gt;0</formula>
    </cfRule>
  </conditionalFormatting>
  <conditionalFormatting sqref="I396">
    <cfRule type="notContainsBlanks" dxfId="7269" priority="3493">
      <formula>LEN(TRIM(I396))&gt;0</formula>
    </cfRule>
  </conditionalFormatting>
  <conditionalFormatting sqref="T387">
    <cfRule type="cellIs" dxfId="7268" priority="3494" operator="equal">
      <formula>"NO"</formula>
    </cfRule>
  </conditionalFormatting>
  <conditionalFormatting sqref="T387">
    <cfRule type="cellIs" dxfId="7267" priority="3495" operator="equal">
      <formula>"SI"</formula>
    </cfRule>
  </conditionalFormatting>
  <conditionalFormatting sqref="N399">
    <cfRule type="expression" dxfId="7266" priority="3496">
      <formula>N399=" "</formula>
    </cfRule>
  </conditionalFormatting>
  <conditionalFormatting sqref="N399">
    <cfRule type="expression" dxfId="7265" priority="3497">
      <formula>N399="NO PRESENTÓ CERTIFICADO"</formula>
    </cfRule>
  </conditionalFormatting>
  <conditionalFormatting sqref="N399">
    <cfRule type="expression" dxfId="7264" priority="3498">
      <formula>N399="PRESENTÓ CERTIFICADO"</formula>
    </cfRule>
  </conditionalFormatting>
  <conditionalFormatting sqref="P399">
    <cfRule type="expression" dxfId="7263" priority="3499">
      <formula>Q399="NO SUBSANABLE"</formula>
    </cfRule>
  </conditionalFormatting>
  <conditionalFormatting sqref="P399">
    <cfRule type="expression" dxfId="7262" priority="3500">
      <formula>Q399="REQUERIMIENTOS SUBSANADOS"</formula>
    </cfRule>
  </conditionalFormatting>
  <conditionalFormatting sqref="P399">
    <cfRule type="expression" dxfId="7261" priority="3501">
      <formula>Q399="PENDIENTES POR SUBSANAR"</formula>
    </cfRule>
  </conditionalFormatting>
  <conditionalFormatting sqref="P399">
    <cfRule type="expression" dxfId="7260" priority="3502">
      <formula>Q399="SIN OBSERVACIÓN"</formula>
    </cfRule>
  </conditionalFormatting>
  <conditionalFormatting sqref="P399">
    <cfRule type="containsBlanks" dxfId="7259" priority="3503">
      <formula>LEN(TRIM(P399))=0</formula>
    </cfRule>
  </conditionalFormatting>
  <conditionalFormatting sqref="O399">
    <cfRule type="cellIs" dxfId="7258" priority="3504" operator="equal">
      <formula>"PENDIENTE POR DESCRIPCIÓN"</formula>
    </cfRule>
  </conditionalFormatting>
  <conditionalFormatting sqref="O399">
    <cfRule type="cellIs" dxfId="7257" priority="3505" operator="equal">
      <formula>"DESCRIPCIÓN INSUFICIENTE"</formula>
    </cfRule>
  </conditionalFormatting>
  <conditionalFormatting sqref="O399">
    <cfRule type="cellIs" dxfId="7256" priority="3506" operator="equal">
      <formula>"NO ESTÁ ACORDE A ITEM 5.2.1 (T.R.)"</formula>
    </cfRule>
  </conditionalFormatting>
  <conditionalFormatting sqref="O399">
    <cfRule type="cellIs" dxfId="7255" priority="3507" operator="equal">
      <formula>"ACORDE A ITEM 5.2.1 (T.R.)"</formula>
    </cfRule>
  </conditionalFormatting>
  <conditionalFormatting sqref="Q399">
    <cfRule type="containsBlanks" dxfId="7254" priority="3508">
      <formula>LEN(TRIM(Q399))=0</formula>
    </cfRule>
  </conditionalFormatting>
  <conditionalFormatting sqref="Q399">
    <cfRule type="cellIs" dxfId="7253" priority="3509" operator="equal">
      <formula>"REQUERIMIENTOS SUBSANADOS"</formula>
    </cfRule>
  </conditionalFormatting>
  <conditionalFormatting sqref="Q399">
    <cfRule type="containsText" dxfId="7252" priority="3510" operator="containsText" text="NO SUBSANABLE">
      <formula>NOT(ISERROR(SEARCH(("NO SUBSANABLE"),(Q399))))</formula>
    </cfRule>
  </conditionalFormatting>
  <conditionalFormatting sqref="Q399">
    <cfRule type="containsText" dxfId="7251" priority="3511" operator="containsText" text="PENDIENTES POR SUBSANAR">
      <formula>NOT(ISERROR(SEARCH(("PENDIENTES POR SUBSANAR"),(Q399))))</formula>
    </cfRule>
  </conditionalFormatting>
  <conditionalFormatting sqref="Q399">
    <cfRule type="containsText" dxfId="7250" priority="3512" operator="containsText" text="SIN OBSERVACIÓN">
      <formula>NOT(ISERROR(SEARCH(("SIN OBSERVACIÓN"),(Q399))))</formula>
    </cfRule>
  </conditionalFormatting>
  <conditionalFormatting sqref="R399">
    <cfRule type="containsBlanks" dxfId="7249" priority="3513">
      <formula>LEN(TRIM(R399))=0</formula>
    </cfRule>
  </conditionalFormatting>
  <conditionalFormatting sqref="R399">
    <cfRule type="cellIs" dxfId="7248" priority="3514" operator="equal">
      <formula>"NO CUMPLEN CON LO SOLICITADO"</formula>
    </cfRule>
  </conditionalFormatting>
  <conditionalFormatting sqref="R399">
    <cfRule type="cellIs" dxfId="7247" priority="3515" operator="equal">
      <formula>"CUMPLEN CON LO SOLICITADO"</formula>
    </cfRule>
  </conditionalFormatting>
  <conditionalFormatting sqref="R399">
    <cfRule type="cellIs" dxfId="7246" priority="3516" operator="equal">
      <formula>"PENDIENTES"</formula>
    </cfRule>
  </conditionalFormatting>
  <conditionalFormatting sqref="R399">
    <cfRule type="cellIs" dxfId="7245" priority="3517" operator="equal">
      <formula>"NINGUNO"</formula>
    </cfRule>
  </conditionalFormatting>
  <conditionalFormatting sqref="H399">
    <cfRule type="notContainsBlanks" dxfId="7244" priority="3518">
      <formula>LEN(TRIM(H399))&gt;0</formula>
    </cfRule>
  </conditionalFormatting>
  <conditionalFormatting sqref="G399">
    <cfRule type="notContainsBlanks" dxfId="7243" priority="3519">
      <formula>LEN(TRIM(G399))&gt;0</formula>
    </cfRule>
  </conditionalFormatting>
  <conditionalFormatting sqref="F399">
    <cfRule type="notContainsBlanks" dxfId="7242" priority="3520">
      <formula>LEN(TRIM(F399))&gt;0</formula>
    </cfRule>
  </conditionalFormatting>
  <conditionalFormatting sqref="E399">
    <cfRule type="notContainsBlanks" dxfId="7241" priority="3521">
      <formula>LEN(TRIM(E399))&gt;0</formula>
    </cfRule>
  </conditionalFormatting>
  <conditionalFormatting sqref="D399">
    <cfRule type="notContainsBlanks" dxfId="7240" priority="3522">
      <formula>LEN(TRIM(D399))&gt;0</formula>
    </cfRule>
  </conditionalFormatting>
  <conditionalFormatting sqref="C399">
    <cfRule type="notContainsBlanks" dxfId="7239" priority="3523">
      <formula>LEN(TRIM(C399))&gt;0</formula>
    </cfRule>
  </conditionalFormatting>
  <conditionalFormatting sqref="I399">
    <cfRule type="notContainsBlanks" dxfId="7238" priority="3524">
      <formula>LEN(TRIM(I399))&gt;0</formula>
    </cfRule>
  </conditionalFormatting>
  <conditionalFormatting sqref="S387 S390 S393 S396 S399">
    <cfRule type="cellIs" dxfId="7237" priority="3525" operator="greaterThan">
      <formula>0</formula>
    </cfRule>
  </conditionalFormatting>
  <conditionalFormatting sqref="S387 S390 S393 S396 S399">
    <cfRule type="cellIs" dxfId="7236" priority="3526" operator="equal">
      <formula>0</formula>
    </cfRule>
  </conditionalFormatting>
  <conditionalFormatting sqref="T402">
    <cfRule type="cellIs" dxfId="7235" priority="3527" operator="equal">
      <formula>"NO CUMPLE"</formula>
    </cfRule>
  </conditionalFormatting>
  <conditionalFormatting sqref="T402">
    <cfRule type="cellIs" dxfId="7234" priority="3528" operator="equal">
      <formula>"CUMPLE"</formula>
    </cfRule>
  </conditionalFormatting>
  <conditionalFormatting sqref="N409">
    <cfRule type="expression" dxfId="7233" priority="3529">
      <formula>N409=" "</formula>
    </cfRule>
  </conditionalFormatting>
  <conditionalFormatting sqref="N409">
    <cfRule type="expression" dxfId="7232" priority="3530">
      <formula>N409="NO PRESENTÓ CERTIFICADO"</formula>
    </cfRule>
  </conditionalFormatting>
  <conditionalFormatting sqref="N409">
    <cfRule type="expression" dxfId="7231" priority="3531">
      <formula>N409="PRESENTÓ CERTIFICADO"</formula>
    </cfRule>
  </conditionalFormatting>
  <conditionalFormatting sqref="P409">
    <cfRule type="expression" dxfId="7230" priority="3532">
      <formula>Q409="NO SUBSANABLE"</formula>
    </cfRule>
  </conditionalFormatting>
  <conditionalFormatting sqref="P409">
    <cfRule type="expression" dxfId="7229" priority="3533">
      <formula>Q409="REQUERIMIENTOS SUBSANADOS"</formula>
    </cfRule>
  </conditionalFormatting>
  <conditionalFormatting sqref="P409">
    <cfRule type="expression" dxfId="7228" priority="3534">
      <formula>Q409="PENDIENTES POR SUBSANAR"</formula>
    </cfRule>
  </conditionalFormatting>
  <conditionalFormatting sqref="P409">
    <cfRule type="expression" dxfId="7227" priority="3535">
      <formula>Q409="SIN OBSERVACIÓN"</formula>
    </cfRule>
  </conditionalFormatting>
  <conditionalFormatting sqref="P409">
    <cfRule type="containsBlanks" dxfId="7226" priority="3536">
      <formula>LEN(TRIM(P409))=0</formula>
    </cfRule>
  </conditionalFormatting>
  <conditionalFormatting sqref="O409">
    <cfRule type="cellIs" dxfId="7225" priority="3537" operator="equal">
      <formula>"PENDIENTE POR DESCRIPCIÓN"</formula>
    </cfRule>
  </conditionalFormatting>
  <conditionalFormatting sqref="O409">
    <cfRule type="cellIs" dxfId="7224" priority="3538" operator="equal">
      <formula>"DESCRIPCIÓN INSUFICIENTE"</formula>
    </cfRule>
  </conditionalFormatting>
  <conditionalFormatting sqref="O409">
    <cfRule type="cellIs" dxfId="7223" priority="3539" operator="equal">
      <formula>"NO ESTÁ ACORDE A ITEM 5.2.1 (T.R.)"</formula>
    </cfRule>
  </conditionalFormatting>
  <conditionalFormatting sqref="O409">
    <cfRule type="cellIs" dxfId="7222" priority="3540" operator="equal">
      <formula>"ACORDE A ITEM 5.2.1 (T.R.)"</formula>
    </cfRule>
  </conditionalFormatting>
  <conditionalFormatting sqref="Q409">
    <cfRule type="containsBlanks" dxfId="7221" priority="3541">
      <formula>LEN(TRIM(Q409))=0</formula>
    </cfRule>
  </conditionalFormatting>
  <conditionalFormatting sqref="Q409">
    <cfRule type="cellIs" dxfId="7220" priority="3542" operator="equal">
      <formula>"REQUERIMIENTOS SUBSANADOS"</formula>
    </cfRule>
  </conditionalFormatting>
  <conditionalFormatting sqref="Q409">
    <cfRule type="containsText" dxfId="7219" priority="3543" operator="containsText" text="NO SUBSANABLE">
      <formula>NOT(ISERROR(SEARCH(("NO SUBSANABLE"),(Q409))))</formula>
    </cfRule>
  </conditionalFormatting>
  <conditionalFormatting sqref="Q409">
    <cfRule type="containsText" dxfId="7218" priority="3544" operator="containsText" text="PENDIENTES POR SUBSANAR">
      <formula>NOT(ISERROR(SEARCH(("PENDIENTES POR SUBSANAR"),(Q409))))</formula>
    </cfRule>
  </conditionalFormatting>
  <conditionalFormatting sqref="Q409">
    <cfRule type="containsText" dxfId="7217" priority="3545" operator="containsText" text="SIN OBSERVACIÓN">
      <formula>NOT(ISERROR(SEARCH(("SIN OBSERVACIÓN"),(Q409))))</formula>
    </cfRule>
  </conditionalFormatting>
  <conditionalFormatting sqref="R409">
    <cfRule type="containsBlanks" dxfId="7216" priority="3546">
      <formula>LEN(TRIM(R409))=0</formula>
    </cfRule>
  </conditionalFormatting>
  <conditionalFormatting sqref="R409">
    <cfRule type="cellIs" dxfId="7215" priority="3547" operator="equal">
      <formula>"NO CUMPLEN CON LO SOLICITADO"</formula>
    </cfRule>
  </conditionalFormatting>
  <conditionalFormatting sqref="R409">
    <cfRule type="cellIs" dxfId="7214" priority="3548" operator="equal">
      <formula>"CUMPLEN CON LO SOLICITADO"</formula>
    </cfRule>
  </conditionalFormatting>
  <conditionalFormatting sqref="R409">
    <cfRule type="cellIs" dxfId="7213" priority="3549" operator="equal">
      <formula>"PENDIENTES"</formula>
    </cfRule>
  </conditionalFormatting>
  <conditionalFormatting sqref="R409">
    <cfRule type="cellIs" dxfId="7212" priority="3550" operator="equal">
      <formula>"NINGUNO"</formula>
    </cfRule>
  </conditionalFormatting>
  <conditionalFormatting sqref="B424">
    <cfRule type="cellIs" dxfId="7211" priority="3551" operator="equal">
      <formula>"NO CUMPLE CON LA EXPERIENCIA REQUERIDA"</formula>
    </cfRule>
  </conditionalFormatting>
  <conditionalFormatting sqref="B424">
    <cfRule type="cellIs" dxfId="7210" priority="3552" operator="equal">
      <formula>"CUMPLE CON LA EXPERIENCIA REQUERIDA"</formula>
    </cfRule>
  </conditionalFormatting>
  <conditionalFormatting sqref="H409">
    <cfRule type="notContainsBlanks" dxfId="7209" priority="3553">
      <formula>LEN(TRIM(H409))&gt;0</formula>
    </cfRule>
  </conditionalFormatting>
  <conditionalFormatting sqref="G409">
    <cfRule type="notContainsBlanks" dxfId="7208" priority="3554">
      <formula>LEN(TRIM(G409))&gt;0</formula>
    </cfRule>
  </conditionalFormatting>
  <conditionalFormatting sqref="F409">
    <cfRule type="notContainsBlanks" dxfId="7207" priority="3555">
      <formula>LEN(TRIM(F409))&gt;0</formula>
    </cfRule>
  </conditionalFormatting>
  <conditionalFormatting sqref="E409">
    <cfRule type="notContainsBlanks" dxfId="7206" priority="3556">
      <formula>LEN(TRIM(E409))&gt;0</formula>
    </cfRule>
  </conditionalFormatting>
  <conditionalFormatting sqref="D409">
    <cfRule type="notContainsBlanks" dxfId="7205" priority="3557">
      <formula>LEN(TRIM(D409))&gt;0</formula>
    </cfRule>
  </conditionalFormatting>
  <conditionalFormatting sqref="C409">
    <cfRule type="notContainsBlanks" dxfId="7204" priority="3558">
      <formula>LEN(TRIM(C409))&gt;0</formula>
    </cfRule>
  </conditionalFormatting>
  <conditionalFormatting sqref="I409">
    <cfRule type="notContainsBlanks" dxfId="7203" priority="3559">
      <formula>LEN(TRIM(I409))&gt;0</formula>
    </cfRule>
  </conditionalFormatting>
  <conditionalFormatting sqref="N412 N415">
    <cfRule type="expression" dxfId="7202" priority="3560">
      <formula>N412=" "</formula>
    </cfRule>
  </conditionalFormatting>
  <conditionalFormatting sqref="N412 N415">
    <cfRule type="expression" dxfId="7201" priority="3561">
      <formula>N412="NO PRESENTÓ CERTIFICADO"</formula>
    </cfRule>
  </conditionalFormatting>
  <conditionalFormatting sqref="N412 N415">
    <cfRule type="expression" dxfId="7200" priority="3562">
      <formula>N412="PRESENTÓ CERTIFICADO"</formula>
    </cfRule>
  </conditionalFormatting>
  <conditionalFormatting sqref="P412 P415">
    <cfRule type="expression" dxfId="7199" priority="3563">
      <formula>Q412="NO SUBSANABLE"</formula>
    </cfRule>
  </conditionalFormatting>
  <conditionalFormatting sqref="P412 P415">
    <cfRule type="expression" dxfId="7198" priority="3564">
      <formula>Q412="REQUERIMIENTOS SUBSANADOS"</formula>
    </cfRule>
  </conditionalFormatting>
  <conditionalFormatting sqref="P412 P415">
    <cfRule type="expression" dxfId="7197" priority="3565">
      <formula>Q412="PENDIENTES POR SUBSANAR"</formula>
    </cfRule>
  </conditionalFormatting>
  <conditionalFormatting sqref="P412 P415">
    <cfRule type="expression" dxfId="7196" priority="3566">
      <formula>Q412="SIN OBSERVACIÓN"</formula>
    </cfRule>
  </conditionalFormatting>
  <conditionalFormatting sqref="P412 P415">
    <cfRule type="containsBlanks" dxfId="7195" priority="3567">
      <formula>LEN(TRIM(P412))=0</formula>
    </cfRule>
  </conditionalFormatting>
  <conditionalFormatting sqref="O412 O415">
    <cfRule type="cellIs" dxfId="7194" priority="3568" operator="equal">
      <formula>"PENDIENTE POR DESCRIPCIÓN"</formula>
    </cfRule>
  </conditionalFormatting>
  <conditionalFormatting sqref="O412 O415">
    <cfRule type="cellIs" dxfId="7193" priority="3569" operator="equal">
      <formula>"DESCRIPCIÓN INSUFICIENTE"</formula>
    </cfRule>
  </conditionalFormatting>
  <conditionalFormatting sqref="O412 O415">
    <cfRule type="cellIs" dxfId="7192" priority="3570" operator="equal">
      <formula>"NO ESTÁ ACORDE A ITEM 5.2.1 (T.R.)"</formula>
    </cfRule>
  </conditionalFormatting>
  <conditionalFormatting sqref="O412 O415">
    <cfRule type="cellIs" dxfId="7191" priority="3571" operator="equal">
      <formula>"ACORDE A ITEM 5.2.1 (T.R.)"</formula>
    </cfRule>
  </conditionalFormatting>
  <conditionalFormatting sqref="Q412 Q415">
    <cfRule type="containsBlanks" dxfId="7190" priority="3572">
      <formula>LEN(TRIM(Q412))=0</formula>
    </cfRule>
  </conditionalFormatting>
  <conditionalFormatting sqref="Q412 Q415">
    <cfRule type="cellIs" dxfId="7189" priority="3573" operator="equal">
      <formula>"REQUERIMIENTOS SUBSANADOS"</formula>
    </cfRule>
  </conditionalFormatting>
  <conditionalFormatting sqref="Q412 Q415">
    <cfRule type="containsText" dxfId="7188" priority="3574" operator="containsText" text="NO SUBSANABLE">
      <formula>NOT(ISERROR(SEARCH(("NO SUBSANABLE"),(Q412))))</formula>
    </cfRule>
  </conditionalFormatting>
  <conditionalFormatting sqref="Q412 Q415">
    <cfRule type="containsText" dxfId="7187" priority="3575" operator="containsText" text="PENDIENTES POR SUBSANAR">
      <formula>NOT(ISERROR(SEARCH(("PENDIENTES POR SUBSANAR"),(Q412))))</formula>
    </cfRule>
  </conditionalFormatting>
  <conditionalFormatting sqref="Q412 Q415">
    <cfRule type="containsText" dxfId="7186" priority="3576" operator="containsText" text="SIN OBSERVACIÓN">
      <formula>NOT(ISERROR(SEARCH(("SIN OBSERVACIÓN"),(Q412))))</formula>
    </cfRule>
  </conditionalFormatting>
  <conditionalFormatting sqref="R412 R415">
    <cfRule type="containsBlanks" dxfId="7185" priority="3577">
      <formula>LEN(TRIM(R412))=0</formula>
    </cfRule>
  </conditionalFormatting>
  <conditionalFormatting sqref="R412 R415">
    <cfRule type="cellIs" dxfId="7184" priority="3578" operator="equal">
      <formula>"NO CUMPLEN CON LO SOLICITADO"</formula>
    </cfRule>
  </conditionalFormatting>
  <conditionalFormatting sqref="R412 R415">
    <cfRule type="cellIs" dxfId="7183" priority="3579" operator="equal">
      <formula>"CUMPLEN CON LO SOLICITADO"</formula>
    </cfRule>
  </conditionalFormatting>
  <conditionalFormatting sqref="R412 R415">
    <cfRule type="cellIs" dxfId="7182" priority="3580" operator="equal">
      <formula>"PENDIENTES"</formula>
    </cfRule>
  </conditionalFormatting>
  <conditionalFormatting sqref="R412 R415">
    <cfRule type="cellIs" dxfId="7181" priority="3581" operator="equal">
      <formula>"NINGUNO"</formula>
    </cfRule>
  </conditionalFormatting>
  <conditionalFormatting sqref="H412 H415">
    <cfRule type="notContainsBlanks" dxfId="7180" priority="3582">
      <formula>LEN(TRIM(H412))&gt;0</formula>
    </cfRule>
  </conditionalFormatting>
  <conditionalFormatting sqref="G412 G415">
    <cfRule type="notContainsBlanks" dxfId="7179" priority="3583">
      <formula>LEN(TRIM(G412))&gt;0</formula>
    </cfRule>
  </conditionalFormatting>
  <conditionalFormatting sqref="F412 F415">
    <cfRule type="notContainsBlanks" dxfId="7178" priority="3584">
      <formula>LEN(TRIM(F412))&gt;0</formula>
    </cfRule>
  </conditionalFormatting>
  <conditionalFormatting sqref="E412 E415">
    <cfRule type="notContainsBlanks" dxfId="7177" priority="3585">
      <formula>LEN(TRIM(E412))&gt;0</formula>
    </cfRule>
  </conditionalFormatting>
  <conditionalFormatting sqref="D412 D415">
    <cfRule type="notContainsBlanks" dxfId="7176" priority="3586">
      <formula>LEN(TRIM(D412))&gt;0</formula>
    </cfRule>
  </conditionalFormatting>
  <conditionalFormatting sqref="C412 C415">
    <cfRule type="notContainsBlanks" dxfId="7175" priority="3587">
      <formula>LEN(TRIM(C412))&gt;0</formula>
    </cfRule>
  </conditionalFormatting>
  <conditionalFormatting sqref="I412 I415">
    <cfRule type="notContainsBlanks" dxfId="7174" priority="3588">
      <formula>LEN(TRIM(I412))&gt;0</formula>
    </cfRule>
  </conditionalFormatting>
  <conditionalFormatting sqref="N418">
    <cfRule type="expression" dxfId="7173" priority="3589">
      <formula>N418=" "</formula>
    </cfRule>
  </conditionalFormatting>
  <conditionalFormatting sqref="N418">
    <cfRule type="expression" dxfId="7172" priority="3590">
      <formula>N418="NO PRESENTÓ CERTIFICADO"</formula>
    </cfRule>
  </conditionalFormatting>
  <conditionalFormatting sqref="N418">
    <cfRule type="expression" dxfId="7171" priority="3591">
      <formula>N418="PRESENTÓ CERTIFICADO"</formula>
    </cfRule>
  </conditionalFormatting>
  <conditionalFormatting sqref="P418">
    <cfRule type="expression" dxfId="7170" priority="3592">
      <formula>Q418="NO SUBSANABLE"</formula>
    </cfRule>
  </conditionalFormatting>
  <conditionalFormatting sqref="P418">
    <cfRule type="expression" dxfId="7169" priority="3593">
      <formula>Q418="REQUERIMIENTOS SUBSANADOS"</formula>
    </cfRule>
  </conditionalFormatting>
  <conditionalFormatting sqref="P418">
    <cfRule type="expression" dxfId="7168" priority="3594">
      <formula>Q418="PENDIENTES POR SUBSANAR"</formula>
    </cfRule>
  </conditionalFormatting>
  <conditionalFormatting sqref="P418">
    <cfRule type="expression" dxfId="7167" priority="3595">
      <formula>Q418="SIN OBSERVACIÓN"</formula>
    </cfRule>
  </conditionalFormatting>
  <conditionalFormatting sqref="P418">
    <cfRule type="containsBlanks" dxfId="7166" priority="3596">
      <formula>LEN(TRIM(P418))=0</formula>
    </cfRule>
  </conditionalFormatting>
  <conditionalFormatting sqref="O418">
    <cfRule type="cellIs" dxfId="7165" priority="3597" operator="equal">
      <formula>"PENDIENTE POR DESCRIPCIÓN"</formula>
    </cfRule>
  </conditionalFormatting>
  <conditionalFormatting sqref="O418">
    <cfRule type="cellIs" dxfId="7164" priority="3598" operator="equal">
      <formula>"DESCRIPCIÓN INSUFICIENTE"</formula>
    </cfRule>
  </conditionalFormatting>
  <conditionalFormatting sqref="O418">
    <cfRule type="cellIs" dxfId="7163" priority="3599" operator="equal">
      <formula>"NO ESTÁ ACORDE A ITEM 5.2.1 (T.R.)"</formula>
    </cfRule>
  </conditionalFormatting>
  <conditionalFormatting sqref="O418">
    <cfRule type="cellIs" dxfId="7162" priority="3600" operator="equal">
      <formula>"ACORDE A ITEM 5.2.1 (T.R.)"</formula>
    </cfRule>
  </conditionalFormatting>
  <conditionalFormatting sqref="Q418">
    <cfRule type="containsBlanks" dxfId="7161" priority="3601">
      <formula>LEN(TRIM(Q418))=0</formula>
    </cfRule>
  </conditionalFormatting>
  <conditionalFormatting sqref="Q418">
    <cfRule type="cellIs" dxfId="7160" priority="3602" operator="equal">
      <formula>"REQUERIMIENTOS SUBSANADOS"</formula>
    </cfRule>
  </conditionalFormatting>
  <conditionalFormatting sqref="Q418">
    <cfRule type="containsText" dxfId="7159" priority="3603" operator="containsText" text="NO SUBSANABLE">
      <formula>NOT(ISERROR(SEARCH(("NO SUBSANABLE"),(Q418))))</formula>
    </cfRule>
  </conditionalFormatting>
  <conditionalFormatting sqref="Q418">
    <cfRule type="containsText" dxfId="7158" priority="3604" operator="containsText" text="PENDIENTES POR SUBSANAR">
      <formula>NOT(ISERROR(SEARCH(("PENDIENTES POR SUBSANAR"),(Q418))))</formula>
    </cfRule>
  </conditionalFormatting>
  <conditionalFormatting sqref="Q418">
    <cfRule type="containsText" dxfId="7157" priority="3605" operator="containsText" text="SIN OBSERVACIÓN">
      <formula>NOT(ISERROR(SEARCH(("SIN OBSERVACIÓN"),(Q418))))</formula>
    </cfRule>
  </conditionalFormatting>
  <conditionalFormatting sqref="R418">
    <cfRule type="containsBlanks" dxfId="7156" priority="3606">
      <formula>LEN(TRIM(R418))=0</formula>
    </cfRule>
  </conditionalFormatting>
  <conditionalFormatting sqref="R418">
    <cfRule type="cellIs" dxfId="7155" priority="3607" operator="equal">
      <formula>"NO CUMPLEN CON LO SOLICITADO"</formula>
    </cfRule>
  </conditionalFormatting>
  <conditionalFormatting sqref="R418">
    <cfRule type="cellIs" dxfId="7154" priority="3608" operator="equal">
      <formula>"CUMPLEN CON LO SOLICITADO"</formula>
    </cfRule>
  </conditionalFormatting>
  <conditionalFormatting sqref="R418">
    <cfRule type="cellIs" dxfId="7153" priority="3609" operator="equal">
      <formula>"PENDIENTES"</formula>
    </cfRule>
  </conditionalFormatting>
  <conditionalFormatting sqref="R418">
    <cfRule type="cellIs" dxfId="7152" priority="3610" operator="equal">
      <formula>"NINGUNO"</formula>
    </cfRule>
  </conditionalFormatting>
  <conditionalFormatting sqref="H418">
    <cfRule type="notContainsBlanks" dxfId="7151" priority="3611">
      <formula>LEN(TRIM(H418))&gt;0</formula>
    </cfRule>
  </conditionalFormatting>
  <conditionalFormatting sqref="G418">
    <cfRule type="notContainsBlanks" dxfId="7150" priority="3612">
      <formula>LEN(TRIM(G418))&gt;0</formula>
    </cfRule>
  </conditionalFormatting>
  <conditionalFormatting sqref="F418">
    <cfRule type="notContainsBlanks" dxfId="7149" priority="3613">
      <formula>LEN(TRIM(F418))&gt;0</formula>
    </cfRule>
  </conditionalFormatting>
  <conditionalFormatting sqref="E418">
    <cfRule type="notContainsBlanks" dxfId="7148" priority="3614">
      <formula>LEN(TRIM(E418))&gt;0</formula>
    </cfRule>
  </conditionalFormatting>
  <conditionalFormatting sqref="D418">
    <cfRule type="notContainsBlanks" dxfId="7147" priority="3615">
      <formula>LEN(TRIM(D418))&gt;0</formula>
    </cfRule>
  </conditionalFormatting>
  <conditionalFormatting sqref="C418">
    <cfRule type="notContainsBlanks" dxfId="7146" priority="3616">
      <formula>LEN(TRIM(C418))&gt;0</formula>
    </cfRule>
  </conditionalFormatting>
  <conditionalFormatting sqref="I418">
    <cfRule type="notContainsBlanks" dxfId="7145" priority="3617">
      <formula>LEN(TRIM(I418))&gt;0</formula>
    </cfRule>
  </conditionalFormatting>
  <conditionalFormatting sqref="T409">
    <cfRule type="cellIs" dxfId="7144" priority="3618" operator="equal">
      <formula>"NO"</formula>
    </cfRule>
  </conditionalFormatting>
  <conditionalFormatting sqref="T409">
    <cfRule type="cellIs" dxfId="7143" priority="3619" operator="equal">
      <formula>"SI"</formula>
    </cfRule>
  </conditionalFormatting>
  <conditionalFormatting sqref="N421">
    <cfRule type="expression" dxfId="7142" priority="3620">
      <formula>N421=" "</formula>
    </cfRule>
  </conditionalFormatting>
  <conditionalFormatting sqref="N421">
    <cfRule type="expression" dxfId="7141" priority="3621">
      <formula>N421="NO PRESENTÓ CERTIFICADO"</formula>
    </cfRule>
  </conditionalFormatting>
  <conditionalFormatting sqref="N421">
    <cfRule type="expression" dxfId="7140" priority="3622">
      <formula>N421="PRESENTÓ CERTIFICADO"</formula>
    </cfRule>
  </conditionalFormatting>
  <conditionalFormatting sqref="P421">
    <cfRule type="expression" dxfId="7139" priority="3623">
      <formula>Q421="NO SUBSANABLE"</formula>
    </cfRule>
  </conditionalFormatting>
  <conditionalFormatting sqref="P421">
    <cfRule type="expression" dxfId="7138" priority="3624">
      <formula>Q421="REQUERIMIENTOS SUBSANADOS"</formula>
    </cfRule>
  </conditionalFormatting>
  <conditionalFormatting sqref="P421">
    <cfRule type="expression" dxfId="7137" priority="3625">
      <formula>Q421="PENDIENTES POR SUBSANAR"</formula>
    </cfRule>
  </conditionalFormatting>
  <conditionalFormatting sqref="P421">
    <cfRule type="expression" dxfId="7136" priority="3626">
      <formula>Q421="SIN OBSERVACIÓN"</formula>
    </cfRule>
  </conditionalFormatting>
  <conditionalFormatting sqref="P421">
    <cfRule type="containsBlanks" dxfId="7135" priority="3627">
      <formula>LEN(TRIM(P421))=0</formula>
    </cfRule>
  </conditionalFormatting>
  <conditionalFormatting sqref="O421">
    <cfRule type="cellIs" dxfId="7134" priority="3628" operator="equal">
      <formula>"PENDIENTE POR DESCRIPCIÓN"</formula>
    </cfRule>
  </conditionalFormatting>
  <conditionalFormatting sqref="O421">
    <cfRule type="cellIs" dxfId="7133" priority="3629" operator="equal">
      <formula>"DESCRIPCIÓN INSUFICIENTE"</formula>
    </cfRule>
  </conditionalFormatting>
  <conditionalFormatting sqref="O421">
    <cfRule type="cellIs" dxfId="7132" priority="3630" operator="equal">
      <formula>"NO ESTÁ ACORDE A ITEM 5.2.1 (T.R.)"</formula>
    </cfRule>
  </conditionalFormatting>
  <conditionalFormatting sqref="O421">
    <cfRule type="cellIs" dxfId="7131" priority="3631" operator="equal">
      <formula>"ACORDE A ITEM 5.2.1 (T.R.)"</formula>
    </cfRule>
  </conditionalFormatting>
  <conditionalFormatting sqref="Q421">
    <cfRule type="containsBlanks" dxfId="7130" priority="3632">
      <formula>LEN(TRIM(Q421))=0</formula>
    </cfRule>
  </conditionalFormatting>
  <conditionalFormatting sqref="Q421">
    <cfRule type="cellIs" dxfId="7129" priority="3633" operator="equal">
      <formula>"REQUERIMIENTOS SUBSANADOS"</formula>
    </cfRule>
  </conditionalFormatting>
  <conditionalFormatting sqref="Q421">
    <cfRule type="containsText" dxfId="7128" priority="3634" operator="containsText" text="NO SUBSANABLE">
      <formula>NOT(ISERROR(SEARCH(("NO SUBSANABLE"),(Q421))))</formula>
    </cfRule>
  </conditionalFormatting>
  <conditionalFormatting sqref="Q421">
    <cfRule type="containsText" dxfId="7127" priority="3635" operator="containsText" text="PENDIENTES POR SUBSANAR">
      <formula>NOT(ISERROR(SEARCH(("PENDIENTES POR SUBSANAR"),(Q421))))</formula>
    </cfRule>
  </conditionalFormatting>
  <conditionalFormatting sqref="Q421">
    <cfRule type="containsText" dxfId="7126" priority="3636" operator="containsText" text="SIN OBSERVACIÓN">
      <formula>NOT(ISERROR(SEARCH(("SIN OBSERVACIÓN"),(Q421))))</formula>
    </cfRule>
  </conditionalFormatting>
  <conditionalFormatting sqref="R421">
    <cfRule type="containsBlanks" dxfId="7125" priority="3637">
      <formula>LEN(TRIM(R421))=0</formula>
    </cfRule>
  </conditionalFormatting>
  <conditionalFormatting sqref="R421">
    <cfRule type="cellIs" dxfId="7124" priority="3638" operator="equal">
      <formula>"NO CUMPLEN CON LO SOLICITADO"</formula>
    </cfRule>
  </conditionalFormatting>
  <conditionalFormatting sqref="R421">
    <cfRule type="cellIs" dxfId="7123" priority="3639" operator="equal">
      <formula>"CUMPLEN CON LO SOLICITADO"</formula>
    </cfRule>
  </conditionalFormatting>
  <conditionalFormatting sqref="R421">
    <cfRule type="cellIs" dxfId="7122" priority="3640" operator="equal">
      <formula>"PENDIENTES"</formula>
    </cfRule>
  </conditionalFormatting>
  <conditionalFormatting sqref="R421">
    <cfRule type="cellIs" dxfId="7121" priority="3641" operator="equal">
      <formula>"NINGUNO"</formula>
    </cfRule>
  </conditionalFormatting>
  <conditionalFormatting sqref="H421">
    <cfRule type="notContainsBlanks" dxfId="7120" priority="3642">
      <formula>LEN(TRIM(H421))&gt;0</formula>
    </cfRule>
  </conditionalFormatting>
  <conditionalFormatting sqref="G421">
    <cfRule type="notContainsBlanks" dxfId="7119" priority="3643">
      <formula>LEN(TRIM(G421))&gt;0</formula>
    </cfRule>
  </conditionalFormatting>
  <conditionalFormatting sqref="F421">
    <cfRule type="notContainsBlanks" dxfId="7118" priority="3644">
      <formula>LEN(TRIM(F421))&gt;0</formula>
    </cfRule>
  </conditionalFormatting>
  <conditionalFormatting sqref="E421">
    <cfRule type="notContainsBlanks" dxfId="7117" priority="3645">
      <formula>LEN(TRIM(E421))&gt;0</formula>
    </cfRule>
  </conditionalFormatting>
  <conditionalFormatting sqref="D421">
    <cfRule type="notContainsBlanks" dxfId="7116" priority="3646">
      <formula>LEN(TRIM(D421))&gt;0</formula>
    </cfRule>
  </conditionalFormatting>
  <conditionalFormatting sqref="C421">
    <cfRule type="notContainsBlanks" dxfId="7115" priority="3647">
      <formula>LEN(TRIM(C421))&gt;0</formula>
    </cfRule>
  </conditionalFormatting>
  <conditionalFormatting sqref="I421">
    <cfRule type="notContainsBlanks" dxfId="7114" priority="3648">
      <formula>LEN(TRIM(I421))&gt;0</formula>
    </cfRule>
  </conditionalFormatting>
  <conditionalFormatting sqref="S409 S412 S415 S418 S421">
    <cfRule type="cellIs" dxfId="7113" priority="3649" operator="greaterThan">
      <formula>0</formula>
    </cfRule>
  </conditionalFormatting>
  <conditionalFormatting sqref="S409 S412 S415 S418 S421">
    <cfRule type="cellIs" dxfId="7112" priority="3650" operator="equal">
      <formula>0</formula>
    </cfRule>
  </conditionalFormatting>
  <conditionalFormatting sqref="T424">
    <cfRule type="cellIs" dxfId="7111" priority="3651" operator="equal">
      <formula>"NO CUMPLE"</formula>
    </cfRule>
  </conditionalFormatting>
  <conditionalFormatting sqref="T424">
    <cfRule type="cellIs" dxfId="7110" priority="3652" operator="equal">
      <formula>"CUMPLE"</formula>
    </cfRule>
  </conditionalFormatting>
  <conditionalFormatting sqref="N431">
    <cfRule type="expression" dxfId="7109" priority="3653">
      <formula>N431=" "</formula>
    </cfRule>
  </conditionalFormatting>
  <conditionalFormatting sqref="N431">
    <cfRule type="expression" dxfId="7108" priority="3654">
      <formula>N431="NO PRESENTÓ CERTIFICADO"</formula>
    </cfRule>
  </conditionalFormatting>
  <conditionalFormatting sqref="N431">
    <cfRule type="expression" dxfId="7107" priority="3655">
      <formula>N431="PRESENTÓ CERTIFICADO"</formula>
    </cfRule>
  </conditionalFormatting>
  <conditionalFormatting sqref="P431">
    <cfRule type="expression" dxfId="7106" priority="3656">
      <formula>Q431="NO SUBSANABLE"</formula>
    </cfRule>
  </conditionalFormatting>
  <conditionalFormatting sqref="P431">
    <cfRule type="expression" dxfId="7105" priority="3657">
      <formula>Q431="REQUERIMIENTOS SUBSANADOS"</formula>
    </cfRule>
  </conditionalFormatting>
  <conditionalFormatting sqref="P431">
    <cfRule type="expression" dxfId="7104" priority="3658">
      <formula>Q431="PENDIENTES POR SUBSANAR"</formula>
    </cfRule>
  </conditionalFormatting>
  <conditionalFormatting sqref="P431">
    <cfRule type="expression" dxfId="7103" priority="3659">
      <formula>Q431="SIN OBSERVACIÓN"</formula>
    </cfRule>
  </conditionalFormatting>
  <conditionalFormatting sqref="P431">
    <cfRule type="containsBlanks" dxfId="7102" priority="3660">
      <formula>LEN(TRIM(P431))=0</formula>
    </cfRule>
  </conditionalFormatting>
  <conditionalFormatting sqref="O431">
    <cfRule type="cellIs" dxfId="7101" priority="3661" operator="equal">
      <formula>"PENDIENTE POR DESCRIPCIÓN"</formula>
    </cfRule>
  </conditionalFormatting>
  <conditionalFormatting sqref="O431">
    <cfRule type="cellIs" dxfId="7100" priority="3662" operator="equal">
      <formula>"DESCRIPCIÓN INSUFICIENTE"</formula>
    </cfRule>
  </conditionalFormatting>
  <conditionalFormatting sqref="O431">
    <cfRule type="cellIs" dxfId="7099" priority="3663" operator="equal">
      <formula>"NO ESTÁ ACORDE A ITEM 5.2.1 (T.R.)"</formula>
    </cfRule>
  </conditionalFormatting>
  <conditionalFormatting sqref="O431">
    <cfRule type="cellIs" dxfId="7098" priority="3664" operator="equal">
      <formula>"ACORDE A ITEM 5.2.1 (T.R.)"</formula>
    </cfRule>
  </conditionalFormatting>
  <conditionalFormatting sqref="Q431">
    <cfRule type="containsBlanks" dxfId="7097" priority="3665">
      <formula>LEN(TRIM(Q431))=0</formula>
    </cfRule>
  </conditionalFormatting>
  <conditionalFormatting sqref="Q431">
    <cfRule type="cellIs" dxfId="7096" priority="3666" operator="equal">
      <formula>"REQUERIMIENTOS SUBSANADOS"</formula>
    </cfRule>
  </conditionalFormatting>
  <conditionalFormatting sqref="Q431">
    <cfRule type="containsText" dxfId="7095" priority="3667" operator="containsText" text="NO SUBSANABLE">
      <formula>NOT(ISERROR(SEARCH(("NO SUBSANABLE"),(Q431))))</formula>
    </cfRule>
  </conditionalFormatting>
  <conditionalFormatting sqref="Q431">
    <cfRule type="containsText" dxfId="7094" priority="3668" operator="containsText" text="PENDIENTES POR SUBSANAR">
      <formula>NOT(ISERROR(SEARCH(("PENDIENTES POR SUBSANAR"),(Q431))))</formula>
    </cfRule>
  </conditionalFormatting>
  <conditionalFormatting sqref="Q431">
    <cfRule type="containsText" dxfId="7093" priority="3669" operator="containsText" text="SIN OBSERVACIÓN">
      <formula>NOT(ISERROR(SEARCH(("SIN OBSERVACIÓN"),(Q431))))</formula>
    </cfRule>
  </conditionalFormatting>
  <conditionalFormatting sqref="R431">
    <cfRule type="containsBlanks" dxfId="7092" priority="3670">
      <formula>LEN(TRIM(R431))=0</formula>
    </cfRule>
  </conditionalFormatting>
  <conditionalFormatting sqref="R431">
    <cfRule type="cellIs" dxfId="7091" priority="3671" operator="equal">
      <formula>"NO CUMPLEN CON LO SOLICITADO"</formula>
    </cfRule>
  </conditionalFormatting>
  <conditionalFormatting sqref="R431">
    <cfRule type="cellIs" dxfId="7090" priority="3672" operator="equal">
      <formula>"CUMPLEN CON LO SOLICITADO"</formula>
    </cfRule>
  </conditionalFormatting>
  <conditionalFormatting sqref="R431">
    <cfRule type="cellIs" dxfId="7089" priority="3673" operator="equal">
      <formula>"PENDIENTES"</formula>
    </cfRule>
  </conditionalFormatting>
  <conditionalFormatting sqref="R431">
    <cfRule type="cellIs" dxfId="7088" priority="3674" operator="equal">
      <formula>"NINGUNO"</formula>
    </cfRule>
  </conditionalFormatting>
  <conditionalFormatting sqref="B446">
    <cfRule type="cellIs" dxfId="7087" priority="3675" operator="equal">
      <formula>"NO CUMPLE CON LA EXPERIENCIA REQUERIDA"</formula>
    </cfRule>
  </conditionalFormatting>
  <conditionalFormatting sqref="B446">
    <cfRule type="cellIs" dxfId="7086" priority="3676" operator="equal">
      <formula>"CUMPLE CON LA EXPERIENCIA REQUERIDA"</formula>
    </cfRule>
  </conditionalFormatting>
  <conditionalFormatting sqref="H431">
    <cfRule type="notContainsBlanks" dxfId="7085" priority="3677">
      <formula>LEN(TRIM(H431))&gt;0</formula>
    </cfRule>
  </conditionalFormatting>
  <conditionalFormatting sqref="G431">
    <cfRule type="notContainsBlanks" dxfId="7084" priority="3678">
      <formula>LEN(TRIM(G431))&gt;0</formula>
    </cfRule>
  </conditionalFormatting>
  <conditionalFormatting sqref="F431">
    <cfRule type="notContainsBlanks" dxfId="7083" priority="3679">
      <formula>LEN(TRIM(F431))&gt;0</formula>
    </cfRule>
  </conditionalFormatting>
  <conditionalFormatting sqref="E431">
    <cfRule type="notContainsBlanks" dxfId="7082" priority="3680">
      <formula>LEN(TRIM(E431))&gt;0</formula>
    </cfRule>
  </conditionalFormatting>
  <conditionalFormatting sqref="D431">
    <cfRule type="notContainsBlanks" dxfId="7081" priority="3681">
      <formula>LEN(TRIM(D431))&gt;0</formula>
    </cfRule>
  </conditionalFormatting>
  <conditionalFormatting sqref="C431">
    <cfRule type="notContainsBlanks" dxfId="7080" priority="3682">
      <formula>LEN(TRIM(C431))&gt;0</formula>
    </cfRule>
  </conditionalFormatting>
  <conditionalFormatting sqref="I431">
    <cfRule type="notContainsBlanks" dxfId="7079" priority="3683">
      <formula>LEN(TRIM(I431))&gt;0</formula>
    </cfRule>
  </conditionalFormatting>
  <conditionalFormatting sqref="N434 N437">
    <cfRule type="expression" dxfId="7078" priority="3684">
      <formula>N434=" "</formula>
    </cfRule>
  </conditionalFormatting>
  <conditionalFormatting sqref="N434 N437">
    <cfRule type="expression" dxfId="7077" priority="3685">
      <formula>N434="NO PRESENTÓ CERTIFICADO"</formula>
    </cfRule>
  </conditionalFormatting>
  <conditionalFormatting sqref="N434 N437">
    <cfRule type="expression" dxfId="7076" priority="3686">
      <formula>N434="PRESENTÓ CERTIFICADO"</formula>
    </cfRule>
  </conditionalFormatting>
  <conditionalFormatting sqref="P434 P437">
    <cfRule type="expression" dxfId="7075" priority="3687">
      <formula>Q434="NO SUBSANABLE"</formula>
    </cfRule>
  </conditionalFormatting>
  <conditionalFormatting sqref="P434 P437">
    <cfRule type="expression" dxfId="7074" priority="3688">
      <formula>Q434="REQUERIMIENTOS SUBSANADOS"</formula>
    </cfRule>
  </conditionalFormatting>
  <conditionalFormatting sqref="P434 P437">
    <cfRule type="expression" dxfId="7073" priority="3689">
      <formula>Q434="PENDIENTES POR SUBSANAR"</formula>
    </cfRule>
  </conditionalFormatting>
  <conditionalFormatting sqref="P434 P437">
    <cfRule type="expression" dxfId="7072" priority="3690">
      <formula>Q434="SIN OBSERVACIÓN"</formula>
    </cfRule>
  </conditionalFormatting>
  <conditionalFormatting sqref="P434 P437">
    <cfRule type="containsBlanks" dxfId="7071" priority="3691">
      <formula>LEN(TRIM(P434))=0</formula>
    </cfRule>
  </conditionalFormatting>
  <conditionalFormatting sqref="O434 O437">
    <cfRule type="cellIs" dxfId="7070" priority="3692" operator="equal">
      <formula>"PENDIENTE POR DESCRIPCIÓN"</formula>
    </cfRule>
  </conditionalFormatting>
  <conditionalFormatting sqref="O434 O437">
    <cfRule type="cellIs" dxfId="7069" priority="3693" operator="equal">
      <formula>"DESCRIPCIÓN INSUFICIENTE"</formula>
    </cfRule>
  </conditionalFormatting>
  <conditionalFormatting sqref="O434 O437">
    <cfRule type="cellIs" dxfId="7068" priority="3694" operator="equal">
      <formula>"NO ESTÁ ACORDE A ITEM 5.2.1 (T.R.)"</formula>
    </cfRule>
  </conditionalFormatting>
  <conditionalFormatting sqref="O434 O437">
    <cfRule type="cellIs" dxfId="7067" priority="3695" operator="equal">
      <formula>"ACORDE A ITEM 5.2.1 (T.R.)"</formula>
    </cfRule>
  </conditionalFormatting>
  <conditionalFormatting sqref="Q434 Q437">
    <cfRule type="containsBlanks" dxfId="7066" priority="3696">
      <formula>LEN(TRIM(Q434))=0</formula>
    </cfRule>
  </conditionalFormatting>
  <conditionalFormatting sqref="Q434 Q437">
    <cfRule type="cellIs" dxfId="7065" priority="3697" operator="equal">
      <formula>"REQUERIMIENTOS SUBSANADOS"</formula>
    </cfRule>
  </conditionalFormatting>
  <conditionalFormatting sqref="Q434 Q437">
    <cfRule type="containsText" dxfId="7064" priority="3698" operator="containsText" text="NO SUBSANABLE">
      <formula>NOT(ISERROR(SEARCH(("NO SUBSANABLE"),(Q434))))</formula>
    </cfRule>
  </conditionalFormatting>
  <conditionalFormatting sqref="Q434 Q437">
    <cfRule type="containsText" dxfId="7063" priority="3699" operator="containsText" text="PENDIENTES POR SUBSANAR">
      <formula>NOT(ISERROR(SEARCH(("PENDIENTES POR SUBSANAR"),(Q434))))</formula>
    </cfRule>
  </conditionalFormatting>
  <conditionalFormatting sqref="Q434 Q437">
    <cfRule type="containsText" dxfId="7062" priority="3700" operator="containsText" text="SIN OBSERVACIÓN">
      <formula>NOT(ISERROR(SEARCH(("SIN OBSERVACIÓN"),(Q434))))</formula>
    </cfRule>
  </conditionalFormatting>
  <conditionalFormatting sqref="R434 R437">
    <cfRule type="containsBlanks" dxfId="7061" priority="3701">
      <formula>LEN(TRIM(R434))=0</formula>
    </cfRule>
  </conditionalFormatting>
  <conditionalFormatting sqref="R434 R437">
    <cfRule type="cellIs" dxfId="7060" priority="3702" operator="equal">
      <formula>"NO CUMPLEN CON LO SOLICITADO"</formula>
    </cfRule>
  </conditionalFormatting>
  <conditionalFormatting sqref="R434 R437">
    <cfRule type="cellIs" dxfId="7059" priority="3703" operator="equal">
      <formula>"CUMPLEN CON LO SOLICITADO"</formula>
    </cfRule>
  </conditionalFormatting>
  <conditionalFormatting sqref="R434 R437">
    <cfRule type="cellIs" dxfId="7058" priority="3704" operator="equal">
      <formula>"PENDIENTES"</formula>
    </cfRule>
  </conditionalFormatting>
  <conditionalFormatting sqref="R434 R437">
    <cfRule type="cellIs" dxfId="7057" priority="3705" operator="equal">
      <formula>"NINGUNO"</formula>
    </cfRule>
  </conditionalFormatting>
  <conditionalFormatting sqref="H434 H437">
    <cfRule type="notContainsBlanks" dxfId="7056" priority="3706">
      <formula>LEN(TRIM(H434))&gt;0</formula>
    </cfRule>
  </conditionalFormatting>
  <conditionalFormatting sqref="G434 G437">
    <cfRule type="notContainsBlanks" dxfId="7055" priority="3707">
      <formula>LEN(TRIM(G434))&gt;0</formula>
    </cfRule>
  </conditionalFormatting>
  <conditionalFormatting sqref="F434 F437">
    <cfRule type="notContainsBlanks" dxfId="7054" priority="3708">
      <formula>LEN(TRIM(F434))&gt;0</formula>
    </cfRule>
  </conditionalFormatting>
  <conditionalFormatting sqref="E434 E437">
    <cfRule type="notContainsBlanks" dxfId="7053" priority="3709">
      <formula>LEN(TRIM(E434))&gt;0</formula>
    </cfRule>
  </conditionalFormatting>
  <conditionalFormatting sqref="D434 D437">
    <cfRule type="notContainsBlanks" dxfId="7052" priority="3710">
      <formula>LEN(TRIM(D434))&gt;0</formula>
    </cfRule>
  </conditionalFormatting>
  <conditionalFormatting sqref="C434 C437">
    <cfRule type="notContainsBlanks" dxfId="7051" priority="3711">
      <formula>LEN(TRIM(C434))&gt;0</formula>
    </cfRule>
  </conditionalFormatting>
  <conditionalFormatting sqref="I434 I437">
    <cfRule type="notContainsBlanks" dxfId="7050" priority="3712">
      <formula>LEN(TRIM(I434))&gt;0</formula>
    </cfRule>
  </conditionalFormatting>
  <conditionalFormatting sqref="N440">
    <cfRule type="expression" dxfId="7049" priority="3713">
      <formula>N440=" "</formula>
    </cfRule>
  </conditionalFormatting>
  <conditionalFormatting sqref="N440">
    <cfRule type="expression" dxfId="7048" priority="3714">
      <formula>N440="NO PRESENTÓ CERTIFICADO"</formula>
    </cfRule>
  </conditionalFormatting>
  <conditionalFormatting sqref="N440">
    <cfRule type="expression" dxfId="7047" priority="3715">
      <formula>N440="PRESENTÓ CERTIFICADO"</formula>
    </cfRule>
  </conditionalFormatting>
  <conditionalFormatting sqref="P440">
    <cfRule type="expression" dxfId="7046" priority="3716">
      <formula>Q440="NO SUBSANABLE"</formula>
    </cfRule>
  </conditionalFormatting>
  <conditionalFormatting sqref="P440">
    <cfRule type="expression" dxfId="7045" priority="3717">
      <formula>Q440="REQUERIMIENTOS SUBSANADOS"</formula>
    </cfRule>
  </conditionalFormatting>
  <conditionalFormatting sqref="P440">
    <cfRule type="expression" dxfId="7044" priority="3718">
      <formula>Q440="PENDIENTES POR SUBSANAR"</formula>
    </cfRule>
  </conditionalFormatting>
  <conditionalFormatting sqref="P440">
    <cfRule type="expression" dxfId="7043" priority="3719">
      <formula>Q440="SIN OBSERVACIÓN"</formula>
    </cfRule>
  </conditionalFormatting>
  <conditionalFormatting sqref="P440">
    <cfRule type="containsBlanks" dxfId="7042" priority="3720">
      <formula>LEN(TRIM(P440))=0</formula>
    </cfRule>
  </conditionalFormatting>
  <conditionalFormatting sqref="O440">
    <cfRule type="cellIs" dxfId="7041" priority="3721" operator="equal">
      <formula>"PENDIENTE POR DESCRIPCIÓN"</formula>
    </cfRule>
  </conditionalFormatting>
  <conditionalFormatting sqref="O440">
    <cfRule type="cellIs" dxfId="7040" priority="3722" operator="equal">
      <formula>"DESCRIPCIÓN INSUFICIENTE"</formula>
    </cfRule>
  </conditionalFormatting>
  <conditionalFormatting sqref="O440">
    <cfRule type="cellIs" dxfId="7039" priority="3723" operator="equal">
      <formula>"NO ESTÁ ACORDE A ITEM 5.2.1 (T.R.)"</formula>
    </cfRule>
  </conditionalFormatting>
  <conditionalFormatting sqref="O440">
    <cfRule type="cellIs" dxfId="7038" priority="3724" operator="equal">
      <formula>"ACORDE A ITEM 5.2.1 (T.R.)"</formula>
    </cfRule>
  </conditionalFormatting>
  <conditionalFormatting sqref="Q440">
    <cfRule type="containsBlanks" dxfId="7037" priority="3725">
      <formula>LEN(TRIM(Q440))=0</formula>
    </cfRule>
  </conditionalFormatting>
  <conditionalFormatting sqref="Q440">
    <cfRule type="cellIs" dxfId="7036" priority="3726" operator="equal">
      <formula>"REQUERIMIENTOS SUBSANADOS"</formula>
    </cfRule>
  </conditionalFormatting>
  <conditionalFormatting sqref="Q440">
    <cfRule type="containsText" dxfId="7035" priority="3727" operator="containsText" text="NO SUBSANABLE">
      <formula>NOT(ISERROR(SEARCH(("NO SUBSANABLE"),(Q440))))</formula>
    </cfRule>
  </conditionalFormatting>
  <conditionalFormatting sqref="Q440">
    <cfRule type="containsText" dxfId="7034" priority="3728" operator="containsText" text="PENDIENTES POR SUBSANAR">
      <formula>NOT(ISERROR(SEARCH(("PENDIENTES POR SUBSANAR"),(Q440))))</formula>
    </cfRule>
  </conditionalFormatting>
  <conditionalFormatting sqref="Q440">
    <cfRule type="containsText" dxfId="7033" priority="3729" operator="containsText" text="SIN OBSERVACIÓN">
      <formula>NOT(ISERROR(SEARCH(("SIN OBSERVACIÓN"),(Q440))))</formula>
    </cfRule>
  </conditionalFormatting>
  <conditionalFormatting sqref="R440">
    <cfRule type="containsBlanks" dxfId="7032" priority="3730">
      <formula>LEN(TRIM(R440))=0</formula>
    </cfRule>
  </conditionalFormatting>
  <conditionalFormatting sqref="R440">
    <cfRule type="cellIs" dxfId="7031" priority="3731" operator="equal">
      <formula>"NO CUMPLEN CON LO SOLICITADO"</formula>
    </cfRule>
  </conditionalFormatting>
  <conditionalFormatting sqref="R440">
    <cfRule type="cellIs" dxfId="7030" priority="3732" operator="equal">
      <formula>"CUMPLEN CON LO SOLICITADO"</formula>
    </cfRule>
  </conditionalFormatting>
  <conditionalFormatting sqref="R440">
    <cfRule type="cellIs" dxfId="7029" priority="3733" operator="equal">
      <formula>"PENDIENTES"</formula>
    </cfRule>
  </conditionalFormatting>
  <conditionalFormatting sqref="R440">
    <cfRule type="cellIs" dxfId="7028" priority="3734" operator="equal">
      <formula>"NINGUNO"</formula>
    </cfRule>
  </conditionalFormatting>
  <conditionalFormatting sqref="H440">
    <cfRule type="notContainsBlanks" dxfId="7027" priority="3735">
      <formula>LEN(TRIM(H440))&gt;0</formula>
    </cfRule>
  </conditionalFormatting>
  <conditionalFormatting sqref="G440">
    <cfRule type="notContainsBlanks" dxfId="7026" priority="3736">
      <formula>LEN(TRIM(G440))&gt;0</formula>
    </cfRule>
  </conditionalFormatting>
  <conditionalFormatting sqref="F440">
    <cfRule type="notContainsBlanks" dxfId="7025" priority="3737">
      <formula>LEN(TRIM(F440))&gt;0</formula>
    </cfRule>
  </conditionalFormatting>
  <conditionalFormatting sqref="E440">
    <cfRule type="notContainsBlanks" dxfId="7024" priority="3738">
      <formula>LEN(TRIM(E440))&gt;0</formula>
    </cfRule>
  </conditionalFormatting>
  <conditionalFormatting sqref="D440">
    <cfRule type="notContainsBlanks" dxfId="7023" priority="3739">
      <formula>LEN(TRIM(D440))&gt;0</formula>
    </cfRule>
  </conditionalFormatting>
  <conditionalFormatting sqref="C440">
    <cfRule type="notContainsBlanks" dxfId="7022" priority="3740">
      <formula>LEN(TRIM(C440))&gt;0</formula>
    </cfRule>
  </conditionalFormatting>
  <conditionalFormatting sqref="I440">
    <cfRule type="notContainsBlanks" dxfId="7021" priority="3741">
      <formula>LEN(TRIM(I440))&gt;0</formula>
    </cfRule>
  </conditionalFormatting>
  <conditionalFormatting sqref="T431">
    <cfRule type="cellIs" dxfId="7020" priority="3742" operator="equal">
      <formula>"NO"</formula>
    </cfRule>
  </conditionalFormatting>
  <conditionalFormatting sqref="T431">
    <cfRule type="cellIs" dxfId="7019" priority="3743" operator="equal">
      <formula>"SI"</formula>
    </cfRule>
  </conditionalFormatting>
  <conditionalFormatting sqref="N443">
    <cfRule type="expression" dxfId="7018" priority="3744">
      <formula>N443=" "</formula>
    </cfRule>
  </conditionalFormatting>
  <conditionalFormatting sqref="N443">
    <cfRule type="expression" dxfId="7017" priority="3745">
      <formula>N443="NO PRESENTÓ CERTIFICADO"</formula>
    </cfRule>
  </conditionalFormatting>
  <conditionalFormatting sqref="N443">
    <cfRule type="expression" dxfId="7016" priority="3746">
      <formula>N443="PRESENTÓ CERTIFICADO"</formula>
    </cfRule>
  </conditionalFormatting>
  <conditionalFormatting sqref="P443">
    <cfRule type="expression" dxfId="7015" priority="3747">
      <formula>Q443="NO SUBSANABLE"</formula>
    </cfRule>
  </conditionalFormatting>
  <conditionalFormatting sqref="P443">
    <cfRule type="expression" dxfId="7014" priority="3748">
      <formula>Q443="REQUERIMIENTOS SUBSANADOS"</formula>
    </cfRule>
  </conditionalFormatting>
  <conditionalFormatting sqref="P443">
    <cfRule type="expression" dxfId="7013" priority="3749">
      <formula>Q443="PENDIENTES POR SUBSANAR"</formula>
    </cfRule>
  </conditionalFormatting>
  <conditionalFormatting sqref="P443">
    <cfRule type="expression" dxfId="7012" priority="3750">
      <formula>Q443="SIN OBSERVACIÓN"</formula>
    </cfRule>
  </conditionalFormatting>
  <conditionalFormatting sqref="P443">
    <cfRule type="containsBlanks" dxfId="7011" priority="3751">
      <formula>LEN(TRIM(P443))=0</formula>
    </cfRule>
  </conditionalFormatting>
  <conditionalFormatting sqref="O443">
    <cfRule type="cellIs" dxfId="7010" priority="3752" operator="equal">
      <formula>"PENDIENTE POR DESCRIPCIÓN"</formula>
    </cfRule>
  </conditionalFormatting>
  <conditionalFormatting sqref="O443">
    <cfRule type="cellIs" dxfId="7009" priority="3753" operator="equal">
      <formula>"DESCRIPCIÓN INSUFICIENTE"</formula>
    </cfRule>
  </conditionalFormatting>
  <conditionalFormatting sqref="O443">
    <cfRule type="cellIs" dxfId="7008" priority="3754" operator="equal">
      <formula>"NO ESTÁ ACORDE A ITEM 5.2.1 (T.R.)"</formula>
    </cfRule>
  </conditionalFormatting>
  <conditionalFormatting sqref="O443">
    <cfRule type="cellIs" dxfId="7007" priority="3755" operator="equal">
      <formula>"ACORDE A ITEM 5.2.1 (T.R.)"</formula>
    </cfRule>
  </conditionalFormatting>
  <conditionalFormatting sqref="Q443">
    <cfRule type="containsBlanks" dxfId="7006" priority="3756">
      <formula>LEN(TRIM(Q443))=0</formula>
    </cfRule>
  </conditionalFormatting>
  <conditionalFormatting sqref="Q443">
    <cfRule type="cellIs" dxfId="7005" priority="3757" operator="equal">
      <formula>"REQUERIMIENTOS SUBSANADOS"</formula>
    </cfRule>
  </conditionalFormatting>
  <conditionalFormatting sqref="Q443">
    <cfRule type="containsText" dxfId="7004" priority="3758" operator="containsText" text="NO SUBSANABLE">
      <formula>NOT(ISERROR(SEARCH(("NO SUBSANABLE"),(Q443))))</formula>
    </cfRule>
  </conditionalFormatting>
  <conditionalFormatting sqref="Q443">
    <cfRule type="containsText" dxfId="7003" priority="3759" operator="containsText" text="PENDIENTES POR SUBSANAR">
      <formula>NOT(ISERROR(SEARCH(("PENDIENTES POR SUBSANAR"),(Q443))))</formula>
    </cfRule>
  </conditionalFormatting>
  <conditionalFormatting sqref="Q443">
    <cfRule type="containsText" dxfId="7002" priority="3760" operator="containsText" text="SIN OBSERVACIÓN">
      <formula>NOT(ISERROR(SEARCH(("SIN OBSERVACIÓN"),(Q443))))</formula>
    </cfRule>
  </conditionalFormatting>
  <conditionalFormatting sqref="R443">
    <cfRule type="containsBlanks" dxfId="7001" priority="3761">
      <formula>LEN(TRIM(R443))=0</formula>
    </cfRule>
  </conditionalFormatting>
  <conditionalFormatting sqref="R443">
    <cfRule type="cellIs" dxfId="7000" priority="3762" operator="equal">
      <formula>"NO CUMPLEN CON LO SOLICITADO"</formula>
    </cfRule>
  </conditionalFormatting>
  <conditionalFormatting sqref="R443">
    <cfRule type="cellIs" dxfId="6999" priority="3763" operator="equal">
      <formula>"CUMPLEN CON LO SOLICITADO"</formula>
    </cfRule>
  </conditionalFormatting>
  <conditionalFormatting sqref="R443">
    <cfRule type="cellIs" dxfId="6998" priority="3764" operator="equal">
      <formula>"PENDIENTES"</formula>
    </cfRule>
  </conditionalFormatting>
  <conditionalFormatting sqref="R443">
    <cfRule type="cellIs" dxfId="6997" priority="3765" operator="equal">
      <formula>"NINGUNO"</formula>
    </cfRule>
  </conditionalFormatting>
  <conditionalFormatting sqref="H443">
    <cfRule type="notContainsBlanks" dxfId="6996" priority="3766">
      <formula>LEN(TRIM(H443))&gt;0</formula>
    </cfRule>
  </conditionalFormatting>
  <conditionalFormatting sqref="G443">
    <cfRule type="notContainsBlanks" dxfId="6995" priority="3767">
      <formula>LEN(TRIM(G443))&gt;0</formula>
    </cfRule>
  </conditionalFormatting>
  <conditionalFormatting sqref="F443">
    <cfRule type="notContainsBlanks" dxfId="6994" priority="3768">
      <formula>LEN(TRIM(F443))&gt;0</formula>
    </cfRule>
  </conditionalFormatting>
  <conditionalFormatting sqref="E443">
    <cfRule type="notContainsBlanks" dxfId="6993" priority="3769">
      <formula>LEN(TRIM(E443))&gt;0</formula>
    </cfRule>
  </conditionalFormatting>
  <conditionalFormatting sqref="D443">
    <cfRule type="notContainsBlanks" dxfId="6992" priority="3770">
      <formula>LEN(TRIM(D443))&gt;0</formula>
    </cfRule>
  </conditionalFormatting>
  <conditionalFormatting sqref="C443">
    <cfRule type="notContainsBlanks" dxfId="6991" priority="3771">
      <formula>LEN(TRIM(C443))&gt;0</formula>
    </cfRule>
  </conditionalFormatting>
  <conditionalFormatting sqref="I443">
    <cfRule type="notContainsBlanks" dxfId="6990" priority="3772">
      <formula>LEN(TRIM(I443))&gt;0</formula>
    </cfRule>
  </conditionalFormatting>
  <conditionalFormatting sqref="S431 S434 S437 S440 S443">
    <cfRule type="cellIs" dxfId="6989" priority="3773" operator="greaterThan">
      <formula>0</formula>
    </cfRule>
  </conditionalFormatting>
  <conditionalFormatting sqref="S431 S434 S437 S440 S443">
    <cfRule type="cellIs" dxfId="6988" priority="3774" operator="equal">
      <formula>0</formula>
    </cfRule>
  </conditionalFormatting>
  <conditionalFormatting sqref="T446">
    <cfRule type="cellIs" dxfId="6987" priority="3775" operator="equal">
      <formula>"NO CUMPLE"</formula>
    </cfRule>
  </conditionalFormatting>
  <conditionalFormatting sqref="T446">
    <cfRule type="cellIs" dxfId="6986" priority="3776" operator="equal">
      <formula>"CUMPLE"</formula>
    </cfRule>
  </conditionalFormatting>
  <conditionalFormatting sqref="N453">
    <cfRule type="expression" dxfId="6985" priority="3777">
      <formula>N453=" "</formula>
    </cfRule>
  </conditionalFormatting>
  <conditionalFormatting sqref="N453">
    <cfRule type="expression" dxfId="6984" priority="3778">
      <formula>N453="NO PRESENTÓ CERTIFICADO"</formula>
    </cfRule>
  </conditionalFormatting>
  <conditionalFormatting sqref="N453">
    <cfRule type="expression" dxfId="6983" priority="3779">
      <formula>N453="PRESENTÓ CERTIFICADO"</formula>
    </cfRule>
  </conditionalFormatting>
  <conditionalFormatting sqref="P453">
    <cfRule type="expression" dxfId="6982" priority="3780">
      <formula>Q453="NO SUBSANABLE"</formula>
    </cfRule>
  </conditionalFormatting>
  <conditionalFormatting sqref="P453">
    <cfRule type="expression" dxfId="6981" priority="3781">
      <formula>Q453="REQUERIMIENTOS SUBSANADOS"</formula>
    </cfRule>
  </conditionalFormatting>
  <conditionalFormatting sqref="P453">
    <cfRule type="expression" dxfId="6980" priority="3782">
      <formula>Q453="PENDIENTES POR SUBSANAR"</formula>
    </cfRule>
  </conditionalFormatting>
  <conditionalFormatting sqref="P453">
    <cfRule type="expression" dxfId="6979" priority="3783">
      <formula>Q453="SIN OBSERVACIÓN"</formula>
    </cfRule>
  </conditionalFormatting>
  <conditionalFormatting sqref="P453">
    <cfRule type="containsBlanks" dxfId="6978" priority="3784">
      <formula>LEN(TRIM(P453))=0</formula>
    </cfRule>
  </conditionalFormatting>
  <conditionalFormatting sqref="O453">
    <cfRule type="cellIs" dxfId="6977" priority="3785" operator="equal">
      <formula>"PENDIENTE POR DESCRIPCIÓN"</formula>
    </cfRule>
  </conditionalFormatting>
  <conditionalFormatting sqref="O453">
    <cfRule type="cellIs" dxfId="6976" priority="3786" operator="equal">
      <formula>"DESCRIPCIÓN INSUFICIENTE"</formula>
    </cfRule>
  </conditionalFormatting>
  <conditionalFormatting sqref="O453">
    <cfRule type="cellIs" dxfId="6975" priority="3787" operator="equal">
      <formula>"NO ESTÁ ACORDE A ITEM 5.2.1 (T.R.)"</formula>
    </cfRule>
  </conditionalFormatting>
  <conditionalFormatting sqref="O453">
    <cfRule type="cellIs" dxfId="6974" priority="3788" operator="equal">
      <formula>"ACORDE A ITEM 5.2.1 (T.R.)"</formula>
    </cfRule>
  </conditionalFormatting>
  <conditionalFormatting sqref="Q453">
    <cfRule type="containsBlanks" dxfId="6973" priority="3789">
      <formula>LEN(TRIM(Q453))=0</formula>
    </cfRule>
  </conditionalFormatting>
  <conditionalFormatting sqref="Q453">
    <cfRule type="cellIs" dxfId="6972" priority="3790" operator="equal">
      <formula>"REQUERIMIENTOS SUBSANADOS"</formula>
    </cfRule>
  </conditionalFormatting>
  <conditionalFormatting sqref="Q453">
    <cfRule type="containsText" dxfId="6971" priority="3791" operator="containsText" text="NO SUBSANABLE">
      <formula>NOT(ISERROR(SEARCH(("NO SUBSANABLE"),(Q453))))</formula>
    </cfRule>
  </conditionalFormatting>
  <conditionalFormatting sqref="Q453">
    <cfRule type="containsText" dxfId="6970" priority="3792" operator="containsText" text="PENDIENTES POR SUBSANAR">
      <formula>NOT(ISERROR(SEARCH(("PENDIENTES POR SUBSANAR"),(Q453))))</formula>
    </cfRule>
  </conditionalFormatting>
  <conditionalFormatting sqref="Q453">
    <cfRule type="containsText" dxfId="6969" priority="3793" operator="containsText" text="SIN OBSERVACIÓN">
      <formula>NOT(ISERROR(SEARCH(("SIN OBSERVACIÓN"),(Q453))))</formula>
    </cfRule>
  </conditionalFormatting>
  <conditionalFormatting sqref="R453">
    <cfRule type="containsBlanks" dxfId="6968" priority="3794">
      <formula>LEN(TRIM(R453))=0</formula>
    </cfRule>
  </conditionalFormatting>
  <conditionalFormatting sqref="R453">
    <cfRule type="cellIs" dxfId="6967" priority="3795" operator="equal">
      <formula>"NO CUMPLEN CON LO SOLICITADO"</formula>
    </cfRule>
  </conditionalFormatting>
  <conditionalFormatting sqref="R453">
    <cfRule type="cellIs" dxfId="6966" priority="3796" operator="equal">
      <formula>"CUMPLEN CON LO SOLICITADO"</formula>
    </cfRule>
  </conditionalFormatting>
  <conditionalFormatting sqref="R453">
    <cfRule type="cellIs" dxfId="6965" priority="3797" operator="equal">
      <formula>"PENDIENTES"</formula>
    </cfRule>
  </conditionalFormatting>
  <conditionalFormatting sqref="R453">
    <cfRule type="cellIs" dxfId="6964" priority="3798" operator="equal">
      <formula>"NINGUNO"</formula>
    </cfRule>
  </conditionalFormatting>
  <conditionalFormatting sqref="B468">
    <cfRule type="cellIs" dxfId="6963" priority="3799" operator="equal">
      <formula>"NO CUMPLE CON LA EXPERIENCIA REQUERIDA"</formula>
    </cfRule>
  </conditionalFormatting>
  <conditionalFormatting sqref="B468">
    <cfRule type="cellIs" dxfId="6962" priority="3800" operator="equal">
      <formula>"CUMPLE CON LA EXPERIENCIA REQUERIDA"</formula>
    </cfRule>
  </conditionalFormatting>
  <conditionalFormatting sqref="H453">
    <cfRule type="notContainsBlanks" dxfId="6961" priority="3801">
      <formula>LEN(TRIM(H453))&gt;0</formula>
    </cfRule>
  </conditionalFormatting>
  <conditionalFormatting sqref="G453">
    <cfRule type="notContainsBlanks" dxfId="6960" priority="3802">
      <formula>LEN(TRIM(G453))&gt;0</formula>
    </cfRule>
  </conditionalFormatting>
  <conditionalFormatting sqref="F453">
    <cfRule type="notContainsBlanks" dxfId="6959" priority="3803">
      <formula>LEN(TRIM(F453))&gt;0</formula>
    </cfRule>
  </conditionalFormatting>
  <conditionalFormatting sqref="E453">
    <cfRule type="notContainsBlanks" dxfId="6958" priority="3804">
      <formula>LEN(TRIM(E453))&gt;0</formula>
    </cfRule>
  </conditionalFormatting>
  <conditionalFormatting sqref="D453">
    <cfRule type="notContainsBlanks" dxfId="6957" priority="3805">
      <formula>LEN(TRIM(D453))&gt;0</formula>
    </cfRule>
  </conditionalFormatting>
  <conditionalFormatting sqref="C453">
    <cfRule type="notContainsBlanks" dxfId="6956" priority="3806">
      <formula>LEN(TRIM(C453))&gt;0</formula>
    </cfRule>
  </conditionalFormatting>
  <conditionalFormatting sqref="I453">
    <cfRule type="notContainsBlanks" dxfId="6955" priority="3807">
      <formula>LEN(TRIM(I453))&gt;0</formula>
    </cfRule>
  </conditionalFormatting>
  <conditionalFormatting sqref="N456 N459">
    <cfRule type="expression" dxfId="6954" priority="3808">
      <formula>N456=" "</formula>
    </cfRule>
  </conditionalFormatting>
  <conditionalFormatting sqref="N456 N459">
    <cfRule type="expression" dxfId="6953" priority="3809">
      <formula>N456="NO PRESENTÓ CERTIFICADO"</formula>
    </cfRule>
  </conditionalFormatting>
  <conditionalFormatting sqref="N456 N459">
    <cfRule type="expression" dxfId="6952" priority="3810">
      <formula>N456="PRESENTÓ CERTIFICADO"</formula>
    </cfRule>
  </conditionalFormatting>
  <conditionalFormatting sqref="P456 P459">
    <cfRule type="expression" dxfId="6951" priority="3811">
      <formula>Q456="NO SUBSANABLE"</formula>
    </cfRule>
  </conditionalFormatting>
  <conditionalFormatting sqref="P456 P459">
    <cfRule type="expression" dxfId="6950" priority="3812">
      <formula>Q456="REQUERIMIENTOS SUBSANADOS"</formula>
    </cfRule>
  </conditionalFormatting>
  <conditionalFormatting sqref="P456 P459">
    <cfRule type="expression" dxfId="6949" priority="3813">
      <formula>Q456="PENDIENTES POR SUBSANAR"</formula>
    </cfRule>
  </conditionalFormatting>
  <conditionalFormatting sqref="P456 P459">
    <cfRule type="expression" dxfId="6948" priority="3814">
      <formula>Q456="SIN OBSERVACIÓN"</formula>
    </cfRule>
  </conditionalFormatting>
  <conditionalFormatting sqref="P456 P459">
    <cfRule type="containsBlanks" dxfId="6947" priority="3815">
      <formula>LEN(TRIM(P456))=0</formula>
    </cfRule>
  </conditionalFormatting>
  <conditionalFormatting sqref="O456 O459">
    <cfRule type="cellIs" dxfId="6946" priority="3816" operator="equal">
      <formula>"PENDIENTE POR DESCRIPCIÓN"</formula>
    </cfRule>
  </conditionalFormatting>
  <conditionalFormatting sqref="O456 O459">
    <cfRule type="cellIs" dxfId="6945" priority="3817" operator="equal">
      <formula>"DESCRIPCIÓN INSUFICIENTE"</formula>
    </cfRule>
  </conditionalFormatting>
  <conditionalFormatting sqref="O456 O459">
    <cfRule type="cellIs" dxfId="6944" priority="3818" operator="equal">
      <formula>"NO ESTÁ ACORDE A ITEM 5.2.1 (T.R.)"</formula>
    </cfRule>
  </conditionalFormatting>
  <conditionalFormatting sqref="O456 O459">
    <cfRule type="cellIs" dxfId="6943" priority="3819" operator="equal">
      <formula>"ACORDE A ITEM 5.2.1 (T.R.)"</formula>
    </cfRule>
  </conditionalFormatting>
  <conditionalFormatting sqref="Q456 Q459">
    <cfRule type="containsBlanks" dxfId="6942" priority="3820">
      <formula>LEN(TRIM(Q456))=0</formula>
    </cfRule>
  </conditionalFormatting>
  <conditionalFormatting sqref="Q456 Q459">
    <cfRule type="cellIs" dxfId="6941" priority="3821" operator="equal">
      <formula>"REQUERIMIENTOS SUBSANADOS"</formula>
    </cfRule>
  </conditionalFormatting>
  <conditionalFormatting sqref="Q456 Q459">
    <cfRule type="containsText" dxfId="6940" priority="3822" operator="containsText" text="NO SUBSANABLE">
      <formula>NOT(ISERROR(SEARCH(("NO SUBSANABLE"),(Q456))))</formula>
    </cfRule>
  </conditionalFormatting>
  <conditionalFormatting sqref="Q456 Q459">
    <cfRule type="containsText" dxfId="6939" priority="3823" operator="containsText" text="PENDIENTES POR SUBSANAR">
      <formula>NOT(ISERROR(SEARCH(("PENDIENTES POR SUBSANAR"),(Q456))))</formula>
    </cfRule>
  </conditionalFormatting>
  <conditionalFormatting sqref="Q456 Q459">
    <cfRule type="containsText" dxfId="6938" priority="3824" operator="containsText" text="SIN OBSERVACIÓN">
      <formula>NOT(ISERROR(SEARCH(("SIN OBSERVACIÓN"),(Q456))))</formula>
    </cfRule>
  </conditionalFormatting>
  <conditionalFormatting sqref="R456 R459">
    <cfRule type="containsBlanks" dxfId="6937" priority="3825">
      <formula>LEN(TRIM(R456))=0</formula>
    </cfRule>
  </conditionalFormatting>
  <conditionalFormatting sqref="R456 R459">
    <cfRule type="cellIs" dxfId="6936" priority="3826" operator="equal">
      <formula>"NO CUMPLEN CON LO SOLICITADO"</formula>
    </cfRule>
  </conditionalFormatting>
  <conditionalFormatting sqref="R456 R459">
    <cfRule type="cellIs" dxfId="6935" priority="3827" operator="equal">
      <formula>"CUMPLEN CON LO SOLICITADO"</formula>
    </cfRule>
  </conditionalFormatting>
  <conditionalFormatting sqref="R456 R459">
    <cfRule type="cellIs" dxfId="6934" priority="3828" operator="equal">
      <formula>"PENDIENTES"</formula>
    </cfRule>
  </conditionalFormatting>
  <conditionalFormatting sqref="R456 R459">
    <cfRule type="cellIs" dxfId="6933" priority="3829" operator="equal">
      <formula>"NINGUNO"</formula>
    </cfRule>
  </conditionalFormatting>
  <conditionalFormatting sqref="G456 G459">
    <cfRule type="notContainsBlanks" dxfId="6932" priority="3830">
      <formula>LEN(TRIM(G456))&gt;0</formula>
    </cfRule>
  </conditionalFormatting>
  <conditionalFormatting sqref="F456 F459">
    <cfRule type="notContainsBlanks" dxfId="6931" priority="3831">
      <formula>LEN(TRIM(F456))&gt;0</formula>
    </cfRule>
  </conditionalFormatting>
  <conditionalFormatting sqref="E456 E459">
    <cfRule type="notContainsBlanks" dxfId="6930" priority="3832">
      <formula>LEN(TRIM(E456))&gt;0</formula>
    </cfRule>
  </conditionalFormatting>
  <conditionalFormatting sqref="D456 D459">
    <cfRule type="notContainsBlanks" dxfId="6929" priority="3833">
      <formula>LEN(TRIM(D456))&gt;0</formula>
    </cfRule>
  </conditionalFormatting>
  <conditionalFormatting sqref="C456 C459">
    <cfRule type="notContainsBlanks" dxfId="6928" priority="3834">
      <formula>LEN(TRIM(C456))&gt;0</formula>
    </cfRule>
  </conditionalFormatting>
  <conditionalFormatting sqref="N462">
    <cfRule type="expression" dxfId="6927" priority="3835">
      <formula>N462=" "</formula>
    </cfRule>
  </conditionalFormatting>
  <conditionalFormatting sqref="N462">
    <cfRule type="expression" dxfId="6926" priority="3836">
      <formula>N462="NO PRESENTÓ CERTIFICADO"</formula>
    </cfRule>
  </conditionalFormatting>
  <conditionalFormatting sqref="N462">
    <cfRule type="expression" dxfId="6925" priority="3837">
      <formula>N462="PRESENTÓ CERTIFICADO"</formula>
    </cfRule>
  </conditionalFormatting>
  <conditionalFormatting sqref="P462">
    <cfRule type="expression" dxfId="6924" priority="3838">
      <formula>Q462="NO SUBSANABLE"</formula>
    </cfRule>
  </conditionalFormatting>
  <conditionalFormatting sqref="P462">
    <cfRule type="expression" dxfId="6923" priority="3839">
      <formula>Q462="REQUERIMIENTOS SUBSANADOS"</formula>
    </cfRule>
  </conditionalFormatting>
  <conditionalFormatting sqref="P462">
    <cfRule type="expression" dxfId="6922" priority="3840">
      <formula>Q462="PENDIENTES POR SUBSANAR"</formula>
    </cfRule>
  </conditionalFormatting>
  <conditionalFormatting sqref="P462">
    <cfRule type="expression" dxfId="6921" priority="3841">
      <formula>Q462="SIN OBSERVACIÓN"</formula>
    </cfRule>
  </conditionalFormatting>
  <conditionalFormatting sqref="P462">
    <cfRule type="containsBlanks" dxfId="6920" priority="3842">
      <formula>LEN(TRIM(P462))=0</formula>
    </cfRule>
  </conditionalFormatting>
  <conditionalFormatting sqref="O462">
    <cfRule type="cellIs" dxfId="6919" priority="3843" operator="equal">
      <formula>"PENDIENTE POR DESCRIPCIÓN"</formula>
    </cfRule>
  </conditionalFormatting>
  <conditionalFormatting sqref="O462">
    <cfRule type="cellIs" dxfId="6918" priority="3844" operator="equal">
      <formula>"DESCRIPCIÓN INSUFICIENTE"</formula>
    </cfRule>
  </conditionalFormatting>
  <conditionalFormatting sqref="O462">
    <cfRule type="cellIs" dxfId="6917" priority="3845" operator="equal">
      <formula>"NO ESTÁ ACORDE A ITEM 5.2.1 (T.R.)"</formula>
    </cfRule>
  </conditionalFormatting>
  <conditionalFormatting sqref="O462">
    <cfRule type="cellIs" dxfId="6916" priority="3846" operator="equal">
      <formula>"ACORDE A ITEM 5.2.1 (T.R.)"</formula>
    </cfRule>
  </conditionalFormatting>
  <conditionalFormatting sqref="Q462">
    <cfRule type="containsBlanks" dxfId="6915" priority="3847">
      <formula>LEN(TRIM(Q462))=0</formula>
    </cfRule>
  </conditionalFormatting>
  <conditionalFormatting sqref="Q462">
    <cfRule type="cellIs" dxfId="6914" priority="3848" operator="equal">
      <formula>"REQUERIMIENTOS SUBSANADOS"</formula>
    </cfRule>
  </conditionalFormatting>
  <conditionalFormatting sqref="Q462">
    <cfRule type="containsText" dxfId="6913" priority="3849" operator="containsText" text="NO SUBSANABLE">
      <formula>NOT(ISERROR(SEARCH(("NO SUBSANABLE"),(Q462))))</formula>
    </cfRule>
  </conditionalFormatting>
  <conditionalFormatting sqref="Q462">
    <cfRule type="containsText" dxfId="6912" priority="3850" operator="containsText" text="PENDIENTES POR SUBSANAR">
      <formula>NOT(ISERROR(SEARCH(("PENDIENTES POR SUBSANAR"),(Q462))))</formula>
    </cfRule>
  </conditionalFormatting>
  <conditionalFormatting sqref="Q462">
    <cfRule type="containsText" dxfId="6911" priority="3851" operator="containsText" text="SIN OBSERVACIÓN">
      <formula>NOT(ISERROR(SEARCH(("SIN OBSERVACIÓN"),(Q462))))</formula>
    </cfRule>
  </conditionalFormatting>
  <conditionalFormatting sqref="R462">
    <cfRule type="containsBlanks" dxfId="6910" priority="3852">
      <formula>LEN(TRIM(R462))=0</formula>
    </cfRule>
  </conditionalFormatting>
  <conditionalFormatting sqref="R462">
    <cfRule type="cellIs" dxfId="6909" priority="3853" operator="equal">
      <formula>"NO CUMPLEN CON LO SOLICITADO"</formula>
    </cfRule>
  </conditionalFormatting>
  <conditionalFormatting sqref="R462">
    <cfRule type="cellIs" dxfId="6908" priority="3854" operator="equal">
      <formula>"CUMPLEN CON LO SOLICITADO"</formula>
    </cfRule>
  </conditionalFormatting>
  <conditionalFormatting sqref="R462">
    <cfRule type="cellIs" dxfId="6907" priority="3855" operator="equal">
      <formula>"PENDIENTES"</formula>
    </cfRule>
  </conditionalFormatting>
  <conditionalFormatting sqref="R462">
    <cfRule type="cellIs" dxfId="6906" priority="3856" operator="equal">
      <formula>"NINGUNO"</formula>
    </cfRule>
  </conditionalFormatting>
  <conditionalFormatting sqref="G462">
    <cfRule type="notContainsBlanks" dxfId="6905" priority="3857">
      <formula>LEN(TRIM(G462))&gt;0</formula>
    </cfRule>
  </conditionalFormatting>
  <conditionalFormatting sqref="F462">
    <cfRule type="notContainsBlanks" dxfId="6904" priority="3858">
      <formula>LEN(TRIM(F462))&gt;0</formula>
    </cfRule>
  </conditionalFormatting>
  <conditionalFormatting sqref="E462">
    <cfRule type="notContainsBlanks" dxfId="6903" priority="3859">
      <formula>LEN(TRIM(E462))&gt;0</formula>
    </cfRule>
  </conditionalFormatting>
  <conditionalFormatting sqref="D462">
    <cfRule type="notContainsBlanks" dxfId="6902" priority="3860">
      <formula>LEN(TRIM(D462))&gt;0</formula>
    </cfRule>
  </conditionalFormatting>
  <conditionalFormatting sqref="C462">
    <cfRule type="notContainsBlanks" dxfId="6901" priority="3861">
      <formula>LEN(TRIM(C462))&gt;0</formula>
    </cfRule>
  </conditionalFormatting>
  <conditionalFormatting sqref="T453">
    <cfRule type="cellIs" dxfId="6900" priority="3862" operator="equal">
      <formula>"NO"</formula>
    </cfRule>
  </conditionalFormatting>
  <conditionalFormatting sqref="T453">
    <cfRule type="cellIs" dxfId="6899" priority="3863" operator="equal">
      <formula>"SI"</formula>
    </cfRule>
  </conditionalFormatting>
  <conditionalFormatting sqref="N465">
    <cfRule type="expression" dxfId="6898" priority="3864">
      <formula>N465=" "</formula>
    </cfRule>
  </conditionalFormatting>
  <conditionalFormatting sqref="N465">
    <cfRule type="expression" dxfId="6897" priority="3865">
      <formula>N465="NO PRESENTÓ CERTIFICADO"</formula>
    </cfRule>
  </conditionalFormatting>
  <conditionalFormatting sqref="N465">
    <cfRule type="expression" dxfId="6896" priority="3866">
      <formula>N465="PRESENTÓ CERTIFICADO"</formula>
    </cfRule>
  </conditionalFormatting>
  <conditionalFormatting sqref="P465">
    <cfRule type="expression" dxfId="6895" priority="3867">
      <formula>Q465="NO SUBSANABLE"</formula>
    </cfRule>
  </conditionalFormatting>
  <conditionalFormatting sqref="P465">
    <cfRule type="expression" dxfId="6894" priority="3868">
      <formula>Q465="REQUERIMIENTOS SUBSANADOS"</formula>
    </cfRule>
  </conditionalFormatting>
  <conditionalFormatting sqref="P465">
    <cfRule type="expression" dxfId="6893" priority="3869">
      <formula>Q465="PENDIENTES POR SUBSANAR"</formula>
    </cfRule>
  </conditionalFormatting>
  <conditionalFormatting sqref="P465">
    <cfRule type="expression" dxfId="6892" priority="3870">
      <formula>Q465="SIN OBSERVACIÓN"</formula>
    </cfRule>
  </conditionalFormatting>
  <conditionalFormatting sqref="P465">
    <cfRule type="containsBlanks" dxfId="6891" priority="3871">
      <formula>LEN(TRIM(P465))=0</formula>
    </cfRule>
  </conditionalFormatting>
  <conditionalFormatting sqref="O465">
    <cfRule type="cellIs" dxfId="6890" priority="3872" operator="equal">
      <formula>"PENDIENTE POR DESCRIPCIÓN"</formula>
    </cfRule>
  </conditionalFormatting>
  <conditionalFormatting sqref="O465">
    <cfRule type="cellIs" dxfId="6889" priority="3873" operator="equal">
      <formula>"DESCRIPCIÓN INSUFICIENTE"</formula>
    </cfRule>
  </conditionalFormatting>
  <conditionalFormatting sqref="O465">
    <cfRule type="cellIs" dxfId="6888" priority="3874" operator="equal">
      <formula>"NO ESTÁ ACORDE A ITEM 5.2.1 (T.R.)"</formula>
    </cfRule>
  </conditionalFormatting>
  <conditionalFormatting sqref="O465">
    <cfRule type="cellIs" dxfId="6887" priority="3875" operator="equal">
      <formula>"ACORDE A ITEM 5.2.1 (T.R.)"</formula>
    </cfRule>
  </conditionalFormatting>
  <conditionalFormatting sqref="Q465">
    <cfRule type="containsBlanks" dxfId="6886" priority="3876">
      <formula>LEN(TRIM(Q465))=0</formula>
    </cfRule>
  </conditionalFormatting>
  <conditionalFormatting sqref="Q465">
    <cfRule type="cellIs" dxfId="6885" priority="3877" operator="equal">
      <formula>"REQUERIMIENTOS SUBSANADOS"</formula>
    </cfRule>
  </conditionalFormatting>
  <conditionalFormatting sqref="Q465">
    <cfRule type="containsText" dxfId="6884" priority="3878" operator="containsText" text="NO SUBSANABLE">
      <formula>NOT(ISERROR(SEARCH(("NO SUBSANABLE"),(Q465))))</formula>
    </cfRule>
  </conditionalFormatting>
  <conditionalFormatting sqref="Q465">
    <cfRule type="containsText" dxfId="6883" priority="3879" operator="containsText" text="PENDIENTES POR SUBSANAR">
      <formula>NOT(ISERROR(SEARCH(("PENDIENTES POR SUBSANAR"),(Q465))))</formula>
    </cfRule>
  </conditionalFormatting>
  <conditionalFormatting sqref="Q465">
    <cfRule type="containsText" dxfId="6882" priority="3880" operator="containsText" text="SIN OBSERVACIÓN">
      <formula>NOT(ISERROR(SEARCH(("SIN OBSERVACIÓN"),(Q465))))</formula>
    </cfRule>
  </conditionalFormatting>
  <conditionalFormatting sqref="R465">
    <cfRule type="containsBlanks" dxfId="6881" priority="3881">
      <formula>LEN(TRIM(R465))=0</formula>
    </cfRule>
  </conditionalFormatting>
  <conditionalFormatting sqref="R465">
    <cfRule type="cellIs" dxfId="6880" priority="3882" operator="equal">
      <formula>"NO CUMPLEN CON LO SOLICITADO"</formula>
    </cfRule>
  </conditionalFormatting>
  <conditionalFormatting sqref="R465">
    <cfRule type="cellIs" dxfId="6879" priority="3883" operator="equal">
      <formula>"CUMPLEN CON LO SOLICITADO"</formula>
    </cfRule>
  </conditionalFormatting>
  <conditionalFormatting sqref="R465">
    <cfRule type="cellIs" dxfId="6878" priority="3884" operator="equal">
      <formula>"PENDIENTES"</formula>
    </cfRule>
  </conditionalFormatting>
  <conditionalFormatting sqref="R465">
    <cfRule type="cellIs" dxfId="6877" priority="3885" operator="equal">
      <formula>"NINGUNO"</formula>
    </cfRule>
  </conditionalFormatting>
  <conditionalFormatting sqref="H465">
    <cfRule type="notContainsBlanks" dxfId="6876" priority="3886">
      <formula>LEN(TRIM(H465))&gt;0</formula>
    </cfRule>
  </conditionalFormatting>
  <conditionalFormatting sqref="G465">
    <cfRule type="notContainsBlanks" dxfId="6875" priority="3887">
      <formula>LEN(TRIM(G465))&gt;0</formula>
    </cfRule>
  </conditionalFormatting>
  <conditionalFormatting sqref="F465">
    <cfRule type="notContainsBlanks" dxfId="6874" priority="3888">
      <formula>LEN(TRIM(F465))&gt;0</formula>
    </cfRule>
  </conditionalFormatting>
  <conditionalFormatting sqref="E465">
    <cfRule type="notContainsBlanks" dxfId="6873" priority="3889">
      <formula>LEN(TRIM(E465))&gt;0</formula>
    </cfRule>
  </conditionalFormatting>
  <conditionalFormatting sqref="D465">
    <cfRule type="notContainsBlanks" dxfId="6872" priority="3890">
      <formula>LEN(TRIM(D465))&gt;0</formula>
    </cfRule>
  </conditionalFormatting>
  <conditionalFormatting sqref="C465">
    <cfRule type="notContainsBlanks" dxfId="6871" priority="3891">
      <formula>LEN(TRIM(C465))&gt;0</formula>
    </cfRule>
  </conditionalFormatting>
  <conditionalFormatting sqref="I465">
    <cfRule type="notContainsBlanks" dxfId="6870" priority="3892">
      <formula>LEN(TRIM(I465))&gt;0</formula>
    </cfRule>
  </conditionalFormatting>
  <conditionalFormatting sqref="S453 S456 S459 S462 S465">
    <cfRule type="cellIs" dxfId="6869" priority="3893" operator="greaterThan">
      <formula>0</formula>
    </cfRule>
  </conditionalFormatting>
  <conditionalFormatting sqref="S453 S456 S459 S462 S465">
    <cfRule type="cellIs" dxfId="6868" priority="3894" operator="equal">
      <formula>0</formula>
    </cfRule>
  </conditionalFormatting>
  <conditionalFormatting sqref="T468">
    <cfRule type="cellIs" dxfId="6867" priority="3895" operator="equal">
      <formula>"NO CUMPLE"</formula>
    </cfRule>
  </conditionalFormatting>
  <conditionalFormatting sqref="T468">
    <cfRule type="cellIs" dxfId="6866" priority="3896" operator="equal">
      <formula>"CUMPLE"</formula>
    </cfRule>
  </conditionalFormatting>
  <conditionalFormatting sqref="N475">
    <cfRule type="expression" dxfId="6865" priority="3897">
      <formula>N475=" "</formula>
    </cfRule>
  </conditionalFormatting>
  <conditionalFormatting sqref="N475">
    <cfRule type="expression" dxfId="6864" priority="3898">
      <formula>N475="NO PRESENTÓ CERTIFICADO"</formula>
    </cfRule>
  </conditionalFormatting>
  <conditionalFormatting sqref="N475">
    <cfRule type="expression" dxfId="6863" priority="3899">
      <formula>N475="PRESENTÓ CERTIFICADO"</formula>
    </cfRule>
  </conditionalFormatting>
  <conditionalFormatting sqref="P475">
    <cfRule type="expression" dxfId="6862" priority="3900">
      <formula>Q475="NO SUBSANABLE"</formula>
    </cfRule>
  </conditionalFormatting>
  <conditionalFormatting sqref="P475">
    <cfRule type="expression" dxfId="6861" priority="3901">
      <formula>Q475="REQUERIMIENTOS SUBSANADOS"</formula>
    </cfRule>
  </conditionalFormatting>
  <conditionalFormatting sqref="P475">
    <cfRule type="expression" dxfId="6860" priority="3902">
      <formula>Q475="PENDIENTES POR SUBSANAR"</formula>
    </cfRule>
  </conditionalFormatting>
  <conditionalFormatting sqref="P475">
    <cfRule type="expression" dxfId="6859" priority="3903">
      <formula>Q475="SIN OBSERVACIÓN"</formula>
    </cfRule>
  </conditionalFormatting>
  <conditionalFormatting sqref="P475">
    <cfRule type="containsBlanks" dxfId="6858" priority="3904">
      <formula>LEN(TRIM(P475))=0</formula>
    </cfRule>
  </conditionalFormatting>
  <conditionalFormatting sqref="O475">
    <cfRule type="cellIs" dxfId="6857" priority="3905" operator="equal">
      <formula>"PENDIENTE POR DESCRIPCIÓN"</formula>
    </cfRule>
  </conditionalFormatting>
  <conditionalFormatting sqref="O475">
    <cfRule type="cellIs" dxfId="6856" priority="3906" operator="equal">
      <formula>"DESCRIPCIÓN INSUFICIENTE"</formula>
    </cfRule>
  </conditionalFormatting>
  <conditionalFormatting sqref="O475">
    <cfRule type="cellIs" dxfId="6855" priority="3907" operator="equal">
      <formula>"NO ESTÁ ACORDE A ITEM 5.2.1 (T.R.)"</formula>
    </cfRule>
  </conditionalFormatting>
  <conditionalFormatting sqref="O475">
    <cfRule type="cellIs" dxfId="6854" priority="3908" operator="equal">
      <formula>"ACORDE A ITEM 5.2.1 (T.R.)"</formula>
    </cfRule>
  </conditionalFormatting>
  <conditionalFormatting sqref="Q475">
    <cfRule type="containsBlanks" dxfId="6853" priority="3909">
      <formula>LEN(TRIM(Q475))=0</formula>
    </cfRule>
  </conditionalFormatting>
  <conditionalFormatting sqref="Q475">
    <cfRule type="cellIs" dxfId="6852" priority="3910" operator="equal">
      <formula>"REQUERIMIENTOS SUBSANADOS"</formula>
    </cfRule>
  </conditionalFormatting>
  <conditionalFormatting sqref="Q475">
    <cfRule type="containsText" dxfId="6851" priority="3911" operator="containsText" text="NO SUBSANABLE">
      <formula>NOT(ISERROR(SEARCH(("NO SUBSANABLE"),(Q475))))</formula>
    </cfRule>
  </conditionalFormatting>
  <conditionalFormatting sqref="Q475">
    <cfRule type="containsText" dxfId="6850" priority="3912" operator="containsText" text="PENDIENTES POR SUBSANAR">
      <formula>NOT(ISERROR(SEARCH(("PENDIENTES POR SUBSANAR"),(Q475))))</formula>
    </cfRule>
  </conditionalFormatting>
  <conditionalFormatting sqref="Q475">
    <cfRule type="containsText" dxfId="6849" priority="3913" operator="containsText" text="SIN OBSERVACIÓN">
      <formula>NOT(ISERROR(SEARCH(("SIN OBSERVACIÓN"),(Q475))))</formula>
    </cfRule>
  </conditionalFormatting>
  <conditionalFormatting sqref="R475">
    <cfRule type="containsBlanks" dxfId="6848" priority="3914">
      <formula>LEN(TRIM(R475))=0</formula>
    </cfRule>
  </conditionalFormatting>
  <conditionalFormatting sqref="R475">
    <cfRule type="cellIs" dxfId="6847" priority="3915" operator="equal">
      <formula>"NO CUMPLEN CON LO SOLICITADO"</formula>
    </cfRule>
  </conditionalFormatting>
  <conditionalFormatting sqref="R475">
    <cfRule type="cellIs" dxfId="6846" priority="3916" operator="equal">
      <formula>"CUMPLEN CON LO SOLICITADO"</formula>
    </cfRule>
  </conditionalFormatting>
  <conditionalFormatting sqref="R475">
    <cfRule type="cellIs" dxfId="6845" priority="3917" operator="equal">
      <formula>"PENDIENTES"</formula>
    </cfRule>
  </conditionalFormatting>
  <conditionalFormatting sqref="R475">
    <cfRule type="cellIs" dxfId="6844" priority="3918" operator="equal">
      <formula>"NINGUNO"</formula>
    </cfRule>
  </conditionalFormatting>
  <conditionalFormatting sqref="B490">
    <cfRule type="cellIs" dxfId="6843" priority="3919" operator="equal">
      <formula>"NO CUMPLE CON LA EXPERIENCIA REQUERIDA"</formula>
    </cfRule>
  </conditionalFormatting>
  <conditionalFormatting sqref="B490">
    <cfRule type="cellIs" dxfId="6842" priority="3920" operator="equal">
      <formula>"CUMPLE CON LA EXPERIENCIA REQUERIDA"</formula>
    </cfRule>
  </conditionalFormatting>
  <conditionalFormatting sqref="H475">
    <cfRule type="notContainsBlanks" dxfId="6841" priority="3921">
      <formula>LEN(TRIM(H475))&gt;0</formula>
    </cfRule>
  </conditionalFormatting>
  <conditionalFormatting sqref="G475">
    <cfRule type="notContainsBlanks" dxfId="6840" priority="3922">
      <formula>LEN(TRIM(G475))&gt;0</formula>
    </cfRule>
  </conditionalFormatting>
  <conditionalFormatting sqref="F475">
    <cfRule type="notContainsBlanks" dxfId="6839" priority="3923">
      <formula>LEN(TRIM(F475))&gt;0</formula>
    </cfRule>
  </conditionalFormatting>
  <conditionalFormatting sqref="E475">
    <cfRule type="notContainsBlanks" dxfId="6838" priority="3924">
      <formula>LEN(TRIM(E475))&gt;0</formula>
    </cfRule>
  </conditionalFormatting>
  <conditionalFormatting sqref="D475">
    <cfRule type="notContainsBlanks" dxfId="6837" priority="3925">
      <formula>LEN(TRIM(D475))&gt;0</formula>
    </cfRule>
  </conditionalFormatting>
  <conditionalFormatting sqref="C475">
    <cfRule type="notContainsBlanks" dxfId="6836" priority="3926">
      <formula>LEN(TRIM(C475))&gt;0</formula>
    </cfRule>
  </conditionalFormatting>
  <conditionalFormatting sqref="I475">
    <cfRule type="notContainsBlanks" dxfId="6835" priority="3927">
      <formula>LEN(TRIM(I475))&gt;0</formula>
    </cfRule>
  </conditionalFormatting>
  <conditionalFormatting sqref="N478 N481">
    <cfRule type="expression" dxfId="6834" priority="3928">
      <formula>N478=" "</formula>
    </cfRule>
  </conditionalFormatting>
  <conditionalFormatting sqref="N478 N481">
    <cfRule type="expression" dxfId="6833" priority="3929">
      <formula>N478="NO PRESENTÓ CERTIFICADO"</formula>
    </cfRule>
  </conditionalFormatting>
  <conditionalFormatting sqref="N478 N481">
    <cfRule type="expression" dxfId="6832" priority="3930">
      <formula>N478="PRESENTÓ CERTIFICADO"</formula>
    </cfRule>
  </conditionalFormatting>
  <conditionalFormatting sqref="P478 P481">
    <cfRule type="expression" dxfId="6831" priority="3931">
      <formula>Q478="NO SUBSANABLE"</formula>
    </cfRule>
  </conditionalFormatting>
  <conditionalFormatting sqref="P478 P481">
    <cfRule type="expression" dxfId="6830" priority="3932">
      <formula>Q478="REQUERIMIENTOS SUBSANADOS"</formula>
    </cfRule>
  </conditionalFormatting>
  <conditionalFormatting sqref="P478 P481">
    <cfRule type="expression" dxfId="6829" priority="3933">
      <formula>Q478="PENDIENTES POR SUBSANAR"</formula>
    </cfRule>
  </conditionalFormatting>
  <conditionalFormatting sqref="P478 P481">
    <cfRule type="expression" dxfId="6828" priority="3934">
      <formula>Q478="SIN OBSERVACIÓN"</formula>
    </cfRule>
  </conditionalFormatting>
  <conditionalFormatting sqref="P478 P481">
    <cfRule type="containsBlanks" dxfId="6827" priority="3935">
      <formula>LEN(TRIM(P478))=0</formula>
    </cfRule>
  </conditionalFormatting>
  <conditionalFormatting sqref="O478 O481">
    <cfRule type="cellIs" dxfId="6826" priority="3936" operator="equal">
      <formula>"PENDIENTE POR DESCRIPCIÓN"</formula>
    </cfRule>
  </conditionalFormatting>
  <conditionalFormatting sqref="O478 O481">
    <cfRule type="cellIs" dxfId="6825" priority="3937" operator="equal">
      <formula>"DESCRIPCIÓN INSUFICIENTE"</formula>
    </cfRule>
  </conditionalFormatting>
  <conditionalFormatting sqref="O478 O481">
    <cfRule type="cellIs" dxfId="6824" priority="3938" operator="equal">
      <formula>"NO ESTÁ ACORDE A ITEM 5.2.1 (T.R.)"</formula>
    </cfRule>
  </conditionalFormatting>
  <conditionalFormatting sqref="O478 O481">
    <cfRule type="cellIs" dxfId="6823" priority="3939" operator="equal">
      <formula>"ACORDE A ITEM 5.2.1 (T.R.)"</formula>
    </cfRule>
  </conditionalFormatting>
  <conditionalFormatting sqref="Q478 Q481">
    <cfRule type="containsBlanks" dxfId="6822" priority="3940">
      <formula>LEN(TRIM(Q478))=0</formula>
    </cfRule>
  </conditionalFormatting>
  <conditionalFormatting sqref="Q478 Q481">
    <cfRule type="cellIs" dxfId="6821" priority="3941" operator="equal">
      <formula>"REQUERIMIENTOS SUBSANADOS"</formula>
    </cfRule>
  </conditionalFormatting>
  <conditionalFormatting sqref="Q478 Q481">
    <cfRule type="containsText" dxfId="6820" priority="3942" operator="containsText" text="NO SUBSANABLE">
      <formula>NOT(ISERROR(SEARCH(("NO SUBSANABLE"),(Q478))))</formula>
    </cfRule>
  </conditionalFormatting>
  <conditionalFormatting sqref="Q478 Q481">
    <cfRule type="containsText" dxfId="6819" priority="3943" operator="containsText" text="PENDIENTES POR SUBSANAR">
      <formula>NOT(ISERROR(SEARCH(("PENDIENTES POR SUBSANAR"),(Q478))))</formula>
    </cfRule>
  </conditionalFormatting>
  <conditionalFormatting sqref="Q478 Q481">
    <cfRule type="containsText" dxfId="6818" priority="3944" operator="containsText" text="SIN OBSERVACIÓN">
      <formula>NOT(ISERROR(SEARCH(("SIN OBSERVACIÓN"),(Q478))))</formula>
    </cfRule>
  </conditionalFormatting>
  <conditionalFormatting sqref="R478 R481">
    <cfRule type="containsBlanks" dxfId="6817" priority="3945">
      <formula>LEN(TRIM(R478))=0</formula>
    </cfRule>
  </conditionalFormatting>
  <conditionalFormatting sqref="R478 R481">
    <cfRule type="cellIs" dxfId="6816" priority="3946" operator="equal">
      <formula>"NO CUMPLEN CON LO SOLICITADO"</formula>
    </cfRule>
  </conditionalFormatting>
  <conditionalFormatting sqref="R478 R481">
    <cfRule type="cellIs" dxfId="6815" priority="3947" operator="equal">
      <formula>"CUMPLEN CON LO SOLICITADO"</formula>
    </cfRule>
  </conditionalFormatting>
  <conditionalFormatting sqref="R478 R481">
    <cfRule type="cellIs" dxfId="6814" priority="3948" operator="equal">
      <formula>"PENDIENTES"</formula>
    </cfRule>
  </conditionalFormatting>
  <conditionalFormatting sqref="R478 R481">
    <cfRule type="cellIs" dxfId="6813" priority="3949" operator="equal">
      <formula>"NINGUNO"</formula>
    </cfRule>
  </conditionalFormatting>
  <conditionalFormatting sqref="H478 H481">
    <cfRule type="notContainsBlanks" dxfId="6812" priority="3950">
      <formula>LEN(TRIM(H478))&gt;0</formula>
    </cfRule>
  </conditionalFormatting>
  <conditionalFormatting sqref="G478 G481">
    <cfRule type="notContainsBlanks" dxfId="6811" priority="3951">
      <formula>LEN(TRIM(G478))&gt;0</formula>
    </cfRule>
  </conditionalFormatting>
  <conditionalFormatting sqref="F478 F481">
    <cfRule type="notContainsBlanks" dxfId="6810" priority="3952">
      <formula>LEN(TRIM(F478))&gt;0</formula>
    </cfRule>
  </conditionalFormatting>
  <conditionalFormatting sqref="E478 E481">
    <cfRule type="notContainsBlanks" dxfId="6809" priority="3953">
      <formula>LEN(TRIM(E478))&gt;0</formula>
    </cfRule>
  </conditionalFormatting>
  <conditionalFormatting sqref="D478 D481">
    <cfRule type="notContainsBlanks" dxfId="6808" priority="3954">
      <formula>LEN(TRIM(D478))&gt;0</formula>
    </cfRule>
  </conditionalFormatting>
  <conditionalFormatting sqref="C478 C481">
    <cfRule type="notContainsBlanks" dxfId="6807" priority="3955">
      <formula>LEN(TRIM(C478))&gt;0</formula>
    </cfRule>
  </conditionalFormatting>
  <conditionalFormatting sqref="I478 I481">
    <cfRule type="notContainsBlanks" dxfId="6806" priority="3956">
      <formula>LEN(TRIM(I478))&gt;0</formula>
    </cfRule>
  </conditionalFormatting>
  <conditionalFormatting sqref="N484">
    <cfRule type="expression" dxfId="6805" priority="3957">
      <formula>N484=" "</formula>
    </cfRule>
  </conditionalFormatting>
  <conditionalFormatting sqref="N484">
    <cfRule type="expression" dxfId="6804" priority="3958">
      <formula>N484="NO PRESENTÓ CERTIFICADO"</formula>
    </cfRule>
  </conditionalFormatting>
  <conditionalFormatting sqref="N484">
    <cfRule type="expression" dxfId="6803" priority="3959">
      <formula>N484="PRESENTÓ CERTIFICADO"</formula>
    </cfRule>
  </conditionalFormatting>
  <conditionalFormatting sqref="P484">
    <cfRule type="expression" dxfId="6802" priority="3960">
      <formula>Q484="NO SUBSANABLE"</formula>
    </cfRule>
  </conditionalFormatting>
  <conditionalFormatting sqref="P484">
    <cfRule type="expression" dxfId="6801" priority="3961">
      <formula>Q484="REQUERIMIENTOS SUBSANADOS"</formula>
    </cfRule>
  </conditionalFormatting>
  <conditionalFormatting sqref="P484">
    <cfRule type="expression" dxfId="6800" priority="3962">
      <formula>Q484="PENDIENTES POR SUBSANAR"</formula>
    </cfRule>
  </conditionalFormatting>
  <conditionalFormatting sqref="P484">
    <cfRule type="expression" dxfId="6799" priority="3963">
      <formula>Q484="SIN OBSERVACIÓN"</formula>
    </cfRule>
  </conditionalFormatting>
  <conditionalFormatting sqref="P484">
    <cfRule type="containsBlanks" dxfId="6798" priority="3964">
      <formula>LEN(TRIM(P484))=0</formula>
    </cfRule>
  </conditionalFormatting>
  <conditionalFormatting sqref="O484">
    <cfRule type="cellIs" dxfId="6797" priority="3965" operator="equal">
      <formula>"PENDIENTE POR DESCRIPCIÓN"</formula>
    </cfRule>
  </conditionalFormatting>
  <conditionalFormatting sqref="O484">
    <cfRule type="cellIs" dxfId="6796" priority="3966" operator="equal">
      <formula>"DESCRIPCIÓN INSUFICIENTE"</formula>
    </cfRule>
  </conditionalFormatting>
  <conditionalFormatting sqref="O484">
    <cfRule type="cellIs" dxfId="6795" priority="3967" operator="equal">
      <formula>"NO ESTÁ ACORDE A ITEM 5.2.1 (T.R.)"</formula>
    </cfRule>
  </conditionalFormatting>
  <conditionalFormatting sqref="O484">
    <cfRule type="cellIs" dxfId="6794" priority="3968" operator="equal">
      <formula>"ACORDE A ITEM 5.2.1 (T.R.)"</formula>
    </cfRule>
  </conditionalFormatting>
  <conditionalFormatting sqref="Q484">
    <cfRule type="containsBlanks" dxfId="6793" priority="3969">
      <formula>LEN(TRIM(Q484))=0</formula>
    </cfRule>
  </conditionalFormatting>
  <conditionalFormatting sqref="Q484">
    <cfRule type="cellIs" dxfId="6792" priority="3970" operator="equal">
      <formula>"REQUERIMIENTOS SUBSANADOS"</formula>
    </cfRule>
  </conditionalFormatting>
  <conditionalFormatting sqref="Q484">
    <cfRule type="containsText" dxfId="6791" priority="3971" operator="containsText" text="NO SUBSANABLE">
      <formula>NOT(ISERROR(SEARCH(("NO SUBSANABLE"),(Q484))))</formula>
    </cfRule>
  </conditionalFormatting>
  <conditionalFormatting sqref="Q484">
    <cfRule type="containsText" dxfId="6790" priority="3972" operator="containsText" text="PENDIENTES POR SUBSANAR">
      <formula>NOT(ISERROR(SEARCH(("PENDIENTES POR SUBSANAR"),(Q484))))</formula>
    </cfRule>
  </conditionalFormatting>
  <conditionalFormatting sqref="Q484">
    <cfRule type="containsText" dxfId="6789" priority="3973" operator="containsText" text="SIN OBSERVACIÓN">
      <formula>NOT(ISERROR(SEARCH(("SIN OBSERVACIÓN"),(Q484))))</formula>
    </cfRule>
  </conditionalFormatting>
  <conditionalFormatting sqref="R484">
    <cfRule type="containsBlanks" dxfId="6788" priority="3974">
      <formula>LEN(TRIM(R484))=0</formula>
    </cfRule>
  </conditionalFormatting>
  <conditionalFormatting sqref="R484">
    <cfRule type="cellIs" dxfId="6787" priority="3975" operator="equal">
      <formula>"NO CUMPLEN CON LO SOLICITADO"</formula>
    </cfRule>
  </conditionalFormatting>
  <conditionalFormatting sqref="R484">
    <cfRule type="cellIs" dxfId="6786" priority="3976" operator="equal">
      <formula>"CUMPLEN CON LO SOLICITADO"</formula>
    </cfRule>
  </conditionalFormatting>
  <conditionalFormatting sqref="R484">
    <cfRule type="cellIs" dxfId="6785" priority="3977" operator="equal">
      <formula>"PENDIENTES"</formula>
    </cfRule>
  </conditionalFormatting>
  <conditionalFormatting sqref="R484">
    <cfRule type="cellIs" dxfId="6784" priority="3978" operator="equal">
      <formula>"NINGUNO"</formula>
    </cfRule>
  </conditionalFormatting>
  <conditionalFormatting sqref="H484">
    <cfRule type="notContainsBlanks" dxfId="6783" priority="3979">
      <formula>LEN(TRIM(H484))&gt;0</formula>
    </cfRule>
  </conditionalFormatting>
  <conditionalFormatting sqref="G484">
    <cfRule type="notContainsBlanks" dxfId="6782" priority="3980">
      <formula>LEN(TRIM(G484))&gt;0</formula>
    </cfRule>
  </conditionalFormatting>
  <conditionalFormatting sqref="F484">
    <cfRule type="notContainsBlanks" dxfId="6781" priority="3981">
      <formula>LEN(TRIM(F484))&gt;0</formula>
    </cfRule>
  </conditionalFormatting>
  <conditionalFormatting sqref="E484">
    <cfRule type="notContainsBlanks" dxfId="6780" priority="3982">
      <formula>LEN(TRIM(E484))&gt;0</formula>
    </cfRule>
  </conditionalFormatting>
  <conditionalFormatting sqref="D484">
    <cfRule type="notContainsBlanks" dxfId="6779" priority="3983">
      <formula>LEN(TRIM(D484))&gt;0</formula>
    </cfRule>
  </conditionalFormatting>
  <conditionalFormatting sqref="C484">
    <cfRule type="notContainsBlanks" dxfId="6778" priority="3984">
      <formula>LEN(TRIM(C484))&gt;0</formula>
    </cfRule>
  </conditionalFormatting>
  <conditionalFormatting sqref="I484">
    <cfRule type="notContainsBlanks" dxfId="6777" priority="3985">
      <formula>LEN(TRIM(I484))&gt;0</formula>
    </cfRule>
  </conditionalFormatting>
  <conditionalFormatting sqref="T475">
    <cfRule type="cellIs" dxfId="6776" priority="3986" operator="equal">
      <formula>"NO"</formula>
    </cfRule>
  </conditionalFormatting>
  <conditionalFormatting sqref="T475">
    <cfRule type="cellIs" dxfId="6775" priority="3987" operator="equal">
      <formula>"SI"</formula>
    </cfRule>
  </conditionalFormatting>
  <conditionalFormatting sqref="N487">
    <cfRule type="expression" dxfId="6774" priority="3988">
      <formula>N487=" "</formula>
    </cfRule>
  </conditionalFormatting>
  <conditionalFormatting sqref="N487">
    <cfRule type="expression" dxfId="6773" priority="3989">
      <formula>N487="NO PRESENTÓ CERTIFICADO"</formula>
    </cfRule>
  </conditionalFormatting>
  <conditionalFormatting sqref="N487">
    <cfRule type="expression" dxfId="6772" priority="3990">
      <formula>N487="PRESENTÓ CERTIFICADO"</formula>
    </cfRule>
  </conditionalFormatting>
  <conditionalFormatting sqref="P487">
    <cfRule type="expression" dxfId="6771" priority="3991">
      <formula>Q487="NO SUBSANABLE"</formula>
    </cfRule>
  </conditionalFormatting>
  <conditionalFormatting sqref="P487">
    <cfRule type="expression" dxfId="6770" priority="3992">
      <formula>Q487="REQUERIMIENTOS SUBSANADOS"</formula>
    </cfRule>
  </conditionalFormatting>
  <conditionalFormatting sqref="P487">
    <cfRule type="expression" dxfId="6769" priority="3993">
      <formula>Q487="PENDIENTES POR SUBSANAR"</formula>
    </cfRule>
  </conditionalFormatting>
  <conditionalFormatting sqref="P487">
    <cfRule type="expression" dxfId="6768" priority="3994">
      <formula>Q487="SIN OBSERVACIÓN"</formula>
    </cfRule>
  </conditionalFormatting>
  <conditionalFormatting sqref="P487">
    <cfRule type="containsBlanks" dxfId="6767" priority="3995">
      <formula>LEN(TRIM(P487))=0</formula>
    </cfRule>
  </conditionalFormatting>
  <conditionalFormatting sqref="O487">
    <cfRule type="cellIs" dxfId="6766" priority="3996" operator="equal">
      <formula>"PENDIENTE POR DESCRIPCIÓN"</formula>
    </cfRule>
  </conditionalFormatting>
  <conditionalFormatting sqref="O487">
    <cfRule type="cellIs" dxfId="6765" priority="3997" operator="equal">
      <formula>"DESCRIPCIÓN INSUFICIENTE"</formula>
    </cfRule>
  </conditionalFormatting>
  <conditionalFormatting sqref="O487">
    <cfRule type="cellIs" dxfId="6764" priority="3998" operator="equal">
      <formula>"NO ESTÁ ACORDE A ITEM 5.2.1 (T.R.)"</formula>
    </cfRule>
  </conditionalFormatting>
  <conditionalFormatting sqref="O487">
    <cfRule type="cellIs" dxfId="6763" priority="3999" operator="equal">
      <formula>"ACORDE A ITEM 5.2.1 (T.R.)"</formula>
    </cfRule>
  </conditionalFormatting>
  <conditionalFormatting sqref="Q487">
    <cfRule type="containsBlanks" dxfId="6762" priority="4000">
      <formula>LEN(TRIM(Q487))=0</formula>
    </cfRule>
  </conditionalFormatting>
  <conditionalFormatting sqref="Q487">
    <cfRule type="cellIs" dxfId="6761" priority="4001" operator="equal">
      <formula>"REQUERIMIENTOS SUBSANADOS"</formula>
    </cfRule>
  </conditionalFormatting>
  <conditionalFormatting sqref="Q487">
    <cfRule type="containsText" dxfId="6760" priority="4002" operator="containsText" text="NO SUBSANABLE">
      <formula>NOT(ISERROR(SEARCH(("NO SUBSANABLE"),(Q487))))</formula>
    </cfRule>
  </conditionalFormatting>
  <conditionalFormatting sqref="Q487">
    <cfRule type="containsText" dxfId="6759" priority="4003" operator="containsText" text="PENDIENTES POR SUBSANAR">
      <formula>NOT(ISERROR(SEARCH(("PENDIENTES POR SUBSANAR"),(Q487))))</formula>
    </cfRule>
  </conditionalFormatting>
  <conditionalFormatting sqref="Q487">
    <cfRule type="containsText" dxfId="6758" priority="4004" operator="containsText" text="SIN OBSERVACIÓN">
      <formula>NOT(ISERROR(SEARCH(("SIN OBSERVACIÓN"),(Q487))))</formula>
    </cfRule>
  </conditionalFormatting>
  <conditionalFormatting sqref="R487">
    <cfRule type="containsBlanks" dxfId="6757" priority="4005">
      <formula>LEN(TRIM(R487))=0</formula>
    </cfRule>
  </conditionalFormatting>
  <conditionalFormatting sqref="R487">
    <cfRule type="cellIs" dxfId="6756" priority="4006" operator="equal">
      <formula>"NO CUMPLEN CON LO SOLICITADO"</formula>
    </cfRule>
  </conditionalFormatting>
  <conditionalFormatting sqref="R487">
    <cfRule type="cellIs" dxfId="6755" priority="4007" operator="equal">
      <formula>"CUMPLEN CON LO SOLICITADO"</formula>
    </cfRule>
  </conditionalFormatting>
  <conditionalFormatting sqref="R487">
    <cfRule type="cellIs" dxfId="6754" priority="4008" operator="equal">
      <formula>"PENDIENTES"</formula>
    </cfRule>
  </conditionalFormatting>
  <conditionalFormatting sqref="R487">
    <cfRule type="cellIs" dxfId="6753" priority="4009" operator="equal">
      <formula>"NINGUNO"</formula>
    </cfRule>
  </conditionalFormatting>
  <conditionalFormatting sqref="H487">
    <cfRule type="notContainsBlanks" dxfId="6752" priority="4010">
      <formula>LEN(TRIM(H487))&gt;0</formula>
    </cfRule>
  </conditionalFormatting>
  <conditionalFormatting sqref="G487">
    <cfRule type="notContainsBlanks" dxfId="6751" priority="4011">
      <formula>LEN(TRIM(G487))&gt;0</formula>
    </cfRule>
  </conditionalFormatting>
  <conditionalFormatting sqref="F487">
    <cfRule type="notContainsBlanks" dxfId="6750" priority="4012">
      <formula>LEN(TRIM(F487))&gt;0</formula>
    </cfRule>
  </conditionalFormatting>
  <conditionalFormatting sqref="E487">
    <cfRule type="notContainsBlanks" dxfId="6749" priority="4013">
      <formula>LEN(TRIM(E487))&gt;0</formula>
    </cfRule>
  </conditionalFormatting>
  <conditionalFormatting sqref="D487">
    <cfRule type="notContainsBlanks" dxfId="6748" priority="4014">
      <formula>LEN(TRIM(D487))&gt;0</formula>
    </cfRule>
  </conditionalFormatting>
  <conditionalFormatting sqref="C487">
    <cfRule type="notContainsBlanks" dxfId="6747" priority="4015">
      <formula>LEN(TRIM(C487))&gt;0</formula>
    </cfRule>
  </conditionalFormatting>
  <conditionalFormatting sqref="I487">
    <cfRule type="notContainsBlanks" dxfId="6746" priority="4016">
      <formula>LEN(TRIM(I487))&gt;0</formula>
    </cfRule>
  </conditionalFormatting>
  <conditionalFormatting sqref="S475 S478 S481 S484 S487">
    <cfRule type="cellIs" dxfId="6745" priority="4017" operator="greaterThan">
      <formula>0</formula>
    </cfRule>
  </conditionalFormatting>
  <conditionalFormatting sqref="S475 S478 S481 S484 S487">
    <cfRule type="cellIs" dxfId="6744" priority="4018" operator="equal">
      <formula>0</formula>
    </cfRule>
  </conditionalFormatting>
  <conditionalFormatting sqref="T490">
    <cfRule type="cellIs" dxfId="6743" priority="4019" operator="equal">
      <formula>"NO CUMPLE"</formula>
    </cfRule>
  </conditionalFormatting>
  <conditionalFormatting sqref="T490">
    <cfRule type="cellIs" dxfId="6742" priority="4020" operator="equal">
      <formula>"CUMPLE"</formula>
    </cfRule>
  </conditionalFormatting>
  <conditionalFormatting sqref="N497">
    <cfRule type="expression" dxfId="6741" priority="4021">
      <formula>N497=" "</formula>
    </cfRule>
  </conditionalFormatting>
  <conditionalFormatting sqref="N497">
    <cfRule type="expression" dxfId="6740" priority="4022">
      <formula>N497="NO PRESENTÓ CERTIFICADO"</formula>
    </cfRule>
  </conditionalFormatting>
  <conditionalFormatting sqref="N497">
    <cfRule type="expression" dxfId="6739" priority="4023">
      <formula>N497="PRESENTÓ CERTIFICADO"</formula>
    </cfRule>
  </conditionalFormatting>
  <conditionalFormatting sqref="P497">
    <cfRule type="expression" dxfId="6738" priority="4024">
      <formula>Q497="NO SUBSANABLE"</formula>
    </cfRule>
  </conditionalFormatting>
  <conditionalFormatting sqref="P497">
    <cfRule type="expression" dxfId="6737" priority="4025">
      <formula>Q497="REQUERIMIENTOS SUBSANADOS"</formula>
    </cfRule>
  </conditionalFormatting>
  <conditionalFormatting sqref="P497">
    <cfRule type="expression" dxfId="6736" priority="4026">
      <formula>Q497="PENDIENTES POR SUBSANAR"</formula>
    </cfRule>
  </conditionalFormatting>
  <conditionalFormatting sqref="P497">
    <cfRule type="expression" dxfId="6735" priority="4027">
      <formula>Q497="SIN OBSERVACIÓN"</formula>
    </cfRule>
  </conditionalFormatting>
  <conditionalFormatting sqref="P497">
    <cfRule type="containsBlanks" dxfId="6734" priority="4028">
      <formula>LEN(TRIM(P497))=0</formula>
    </cfRule>
  </conditionalFormatting>
  <conditionalFormatting sqref="O497">
    <cfRule type="cellIs" dxfId="6733" priority="4029" operator="equal">
      <formula>"PENDIENTE POR DESCRIPCIÓN"</formula>
    </cfRule>
  </conditionalFormatting>
  <conditionalFormatting sqref="O497">
    <cfRule type="cellIs" dxfId="6732" priority="4030" operator="equal">
      <formula>"DESCRIPCIÓN INSUFICIENTE"</formula>
    </cfRule>
  </conditionalFormatting>
  <conditionalFormatting sqref="O497">
    <cfRule type="cellIs" dxfId="6731" priority="4031" operator="equal">
      <formula>"NO ESTÁ ACORDE A ITEM 5.2.1 (T.R.)"</formula>
    </cfRule>
  </conditionalFormatting>
  <conditionalFormatting sqref="O497">
    <cfRule type="cellIs" dxfId="6730" priority="4032" operator="equal">
      <formula>"ACORDE A ITEM 5.2.1 (T.R.)"</formula>
    </cfRule>
  </conditionalFormatting>
  <conditionalFormatting sqref="Q497">
    <cfRule type="containsBlanks" dxfId="6729" priority="4033">
      <formula>LEN(TRIM(Q497))=0</formula>
    </cfRule>
  </conditionalFormatting>
  <conditionalFormatting sqref="Q497">
    <cfRule type="cellIs" dxfId="6728" priority="4034" operator="equal">
      <formula>"REQUERIMIENTOS SUBSANADOS"</formula>
    </cfRule>
  </conditionalFormatting>
  <conditionalFormatting sqref="Q497">
    <cfRule type="containsText" dxfId="6727" priority="4035" operator="containsText" text="NO SUBSANABLE">
      <formula>NOT(ISERROR(SEARCH(("NO SUBSANABLE"),(Q497))))</formula>
    </cfRule>
  </conditionalFormatting>
  <conditionalFormatting sqref="Q497">
    <cfRule type="containsText" dxfId="6726" priority="4036" operator="containsText" text="PENDIENTES POR SUBSANAR">
      <formula>NOT(ISERROR(SEARCH(("PENDIENTES POR SUBSANAR"),(Q497))))</formula>
    </cfRule>
  </conditionalFormatting>
  <conditionalFormatting sqref="Q497">
    <cfRule type="containsText" dxfId="6725" priority="4037" operator="containsText" text="SIN OBSERVACIÓN">
      <formula>NOT(ISERROR(SEARCH(("SIN OBSERVACIÓN"),(Q497))))</formula>
    </cfRule>
  </conditionalFormatting>
  <conditionalFormatting sqref="R497">
    <cfRule type="containsBlanks" dxfId="6724" priority="4038">
      <formula>LEN(TRIM(R497))=0</formula>
    </cfRule>
  </conditionalFormatting>
  <conditionalFormatting sqref="R497">
    <cfRule type="cellIs" dxfId="6723" priority="4039" operator="equal">
      <formula>"NO CUMPLEN CON LO SOLICITADO"</formula>
    </cfRule>
  </conditionalFormatting>
  <conditionalFormatting sqref="R497">
    <cfRule type="cellIs" dxfId="6722" priority="4040" operator="equal">
      <formula>"CUMPLEN CON LO SOLICITADO"</formula>
    </cfRule>
  </conditionalFormatting>
  <conditionalFormatting sqref="R497">
    <cfRule type="cellIs" dxfId="6721" priority="4041" operator="equal">
      <formula>"PENDIENTES"</formula>
    </cfRule>
  </conditionalFormatting>
  <conditionalFormatting sqref="R497">
    <cfRule type="cellIs" dxfId="6720" priority="4042" operator="equal">
      <formula>"NINGUNO"</formula>
    </cfRule>
  </conditionalFormatting>
  <conditionalFormatting sqref="B512">
    <cfRule type="cellIs" dxfId="6719" priority="4043" operator="equal">
      <formula>"NO CUMPLE CON LA EXPERIENCIA REQUERIDA"</formula>
    </cfRule>
  </conditionalFormatting>
  <conditionalFormatting sqref="B512">
    <cfRule type="cellIs" dxfId="6718" priority="4044" operator="equal">
      <formula>"CUMPLE CON LA EXPERIENCIA REQUERIDA"</formula>
    </cfRule>
  </conditionalFormatting>
  <conditionalFormatting sqref="H497">
    <cfRule type="notContainsBlanks" dxfId="6717" priority="4045">
      <formula>LEN(TRIM(H497))&gt;0</formula>
    </cfRule>
  </conditionalFormatting>
  <conditionalFormatting sqref="G497">
    <cfRule type="notContainsBlanks" dxfId="6716" priority="4046">
      <formula>LEN(TRIM(G497))&gt;0</formula>
    </cfRule>
  </conditionalFormatting>
  <conditionalFormatting sqref="F497">
    <cfRule type="notContainsBlanks" dxfId="6715" priority="4047">
      <formula>LEN(TRIM(F497))&gt;0</formula>
    </cfRule>
  </conditionalFormatting>
  <conditionalFormatting sqref="E497">
    <cfRule type="notContainsBlanks" dxfId="6714" priority="4048">
      <formula>LEN(TRIM(E497))&gt;0</formula>
    </cfRule>
  </conditionalFormatting>
  <conditionalFormatting sqref="D497">
    <cfRule type="notContainsBlanks" dxfId="6713" priority="4049">
      <formula>LEN(TRIM(D497))&gt;0</formula>
    </cfRule>
  </conditionalFormatting>
  <conditionalFormatting sqref="C497">
    <cfRule type="notContainsBlanks" dxfId="6712" priority="4050">
      <formula>LEN(TRIM(C497))&gt;0</formula>
    </cfRule>
  </conditionalFormatting>
  <conditionalFormatting sqref="I497">
    <cfRule type="notContainsBlanks" dxfId="6711" priority="4051">
      <formula>LEN(TRIM(I497))&gt;0</formula>
    </cfRule>
  </conditionalFormatting>
  <conditionalFormatting sqref="N500 N503">
    <cfRule type="expression" dxfId="6710" priority="4052">
      <formula>N500=" "</formula>
    </cfRule>
  </conditionalFormatting>
  <conditionalFormatting sqref="N500 N503">
    <cfRule type="expression" dxfId="6709" priority="4053">
      <formula>N500="NO PRESENTÓ CERTIFICADO"</formula>
    </cfRule>
  </conditionalFormatting>
  <conditionalFormatting sqref="N500 N503">
    <cfRule type="expression" dxfId="6708" priority="4054">
      <formula>N500="PRESENTÓ CERTIFICADO"</formula>
    </cfRule>
  </conditionalFormatting>
  <conditionalFormatting sqref="P500 P503">
    <cfRule type="expression" dxfId="6707" priority="4055">
      <formula>Q500="NO SUBSANABLE"</formula>
    </cfRule>
  </conditionalFormatting>
  <conditionalFormatting sqref="P500 P503">
    <cfRule type="expression" dxfId="6706" priority="4056">
      <formula>Q500="REQUERIMIENTOS SUBSANADOS"</formula>
    </cfRule>
  </conditionalFormatting>
  <conditionalFormatting sqref="P500 P503">
    <cfRule type="expression" dxfId="6705" priority="4057">
      <formula>Q500="PENDIENTES POR SUBSANAR"</formula>
    </cfRule>
  </conditionalFormatting>
  <conditionalFormatting sqref="P500 P503">
    <cfRule type="expression" dxfId="6704" priority="4058">
      <formula>Q500="SIN OBSERVACIÓN"</formula>
    </cfRule>
  </conditionalFormatting>
  <conditionalFormatting sqref="P500 P503">
    <cfRule type="containsBlanks" dxfId="6703" priority="4059">
      <formula>LEN(TRIM(P500))=0</formula>
    </cfRule>
  </conditionalFormatting>
  <conditionalFormatting sqref="O500 O503">
    <cfRule type="cellIs" dxfId="6702" priority="4060" operator="equal">
      <formula>"PENDIENTE POR DESCRIPCIÓN"</formula>
    </cfRule>
  </conditionalFormatting>
  <conditionalFormatting sqref="O500 O503">
    <cfRule type="cellIs" dxfId="6701" priority="4061" operator="equal">
      <formula>"DESCRIPCIÓN INSUFICIENTE"</formula>
    </cfRule>
  </conditionalFormatting>
  <conditionalFormatting sqref="O500 O503">
    <cfRule type="cellIs" dxfId="6700" priority="4062" operator="equal">
      <formula>"NO ESTÁ ACORDE A ITEM 5.2.1 (T.R.)"</formula>
    </cfRule>
  </conditionalFormatting>
  <conditionalFormatting sqref="O500 O503">
    <cfRule type="cellIs" dxfId="6699" priority="4063" operator="equal">
      <formula>"ACORDE A ITEM 5.2.1 (T.R.)"</formula>
    </cfRule>
  </conditionalFormatting>
  <conditionalFormatting sqref="Q500 Q503">
    <cfRule type="containsBlanks" dxfId="6698" priority="4064">
      <formula>LEN(TRIM(Q500))=0</formula>
    </cfRule>
  </conditionalFormatting>
  <conditionalFormatting sqref="Q500 Q503">
    <cfRule type="cellIs" dxfId="6697" priority="4065" operator="equal">
      <formula>"REQUERIMIENTOS SUBSANADOS"</formula>
    </cfRule>
  </conditionalFormatting>
  <conditionalFormatting sqref="Q500 Q503">
    <cfRule type="containsText" dxfId="6696" priority="4066" operator="containsText" text="NO SUBSANABLE">
      <formula>NOT(ISERROR(SEARCH(("NO SUBSANABLE"),(Q500))))</formula>
    </cfRule>
  </conditionalFormatting>
  <conditionalFormatting sqref="Q500 Q503">
    <cfRule type="containsText" dxfId="6695" priority="4067" operator="containsText" text="PENDIENTES POR SUBSANAR">
      <formula>NOT(ISERROR(SEARCH(("PENDIENTES POR SUBSANAR"),(Q500))))</formula>
    </cfRule>
  </conditionalFormatting>
  <conditionalFormatting sqref="Q500 Q503">
    <cfRule type="containsText" dxfId="6694" priority="4068" operator="containsText" text="SIN OBSERVACIÓN">
      <formula>NOT(ISERROR(SEARCH(("SIN OBSERVACIÓN"),(Q500))))</formula>
    </cfRule>
  </conditionalFormatting>
  <conditionalFormatting sqref="R500 R503">
    <cfRule type="containsBlanks" dxfId="6693" priority="4069">
      <formula>LEN(TRIM(R500))=0</formula>
    </cfRule>
  </conditionalFormatting>
  <conditionalFormatting sqref="R500 R503">
    <cfRule type="cellIs" dxfId="6692" priority="4070" operator="equal">
      <formula>"NO CUMPLEN CON LO SOLICITADO"</formula>
    </cfRule>
  </conditionalFormatting>
  <conditionalFormatting sqref="R500 R503">
    <cfRule type="cellIs" dxfId="6691" priority="4071" operator="equal">
      <formula>"CUMPLEN CON LO SOLICITADO"</formula>
    </cfRule>
  </conditionalFormatting>
  <conditionalFormatting sqref="R500 R503">
    <cfRule type="cellIs" dxfId="6690" priority="4072" operator="equal">
      <formula>"PENDIENTES"</formula>
    </cfRule>
  </conditionalFormatting>
  <conditionalFormatting sqref="R500 R503">
    <cfRule type="cellIs" dxfId="6689" priority="4073" operator="equal">
      <formula>"NINGUNO"</formula>
    </cfRule>
  </conditionalFormatting>
  <conditionalFormatting sqref="H500 H503">
    <cfRule type="notContainsBlanks" dxfId="6688" priority="4074">
      <formula>LEN(TRIM(H500))&gt;0</formula>
    </cfRule>
  </conditionalFormatting>
  <conditionalFormatting sqref="G500 G503">
    <cfRule type="notContainsBlanks" dxfId="6687" priority="4075">
      <formula>LEN(TRIM(G500))&gt;0</formula>
    </cfRule>
  </conditionalFormatting>
  <conditionalFormatting sqref="F500 F503">
    <cfRule type="notContainsBlanks" dxfId="6686" priority="4076">
      <formula>LEN(TRIM(F500))&gt;0</formula>
    </cfRule>
  </conditionalFormatting>
  <conditionalFormatting sqref="E500 E503">
    <cfRule type="notContainsBlanks" dxfId="6685" priority="4077">
      <formula>LEN(TRIM(E500))&gt;0</formula>
    </cfRule>
  </conditionalFormatting>
  <conditionalFormatting sqref="D500 D503">
    <cfRule type="notContainsBlanks" dxfId="6684" priority="4078">
      <formula>LEN(TRIM(D500))&gt;0</formula>
    </cfRule>
  </conditionalFormatting>
  <conditionalFormatting sqref="C500 C503">
    <cfRule type="notContainsBlanks" dxfId="6683" priority="4079">
      <formula>LEN(TRIM(C500))&gt;0</formula>
    </cfRule>
  </conditionalFormatting>
  <conditionalFormatting sqref="I500 I503">
    <cfRule type="notContainsBlanks" dxfId="6682" priority="4080">
      <formula>LEN(TRIM(I500))&gt;0</formula>
    </cfRule>
  </conditionalFormatting>
  <conditionalFormatting sqref="N506">
    <cfRule type="expression" dxfId="6681" priority="4081">
      <formula>N506=" "</formula>
    </cfRule>
  </conditionalFormatting>
  <conditionalFormatting sqref="N506">
    <cfRule type="expression" dxfId="6680" priority="4082">
      <formula>N506="NO PRESENTÓ CERTIFICADO"</formula>
    </cfRule>
  </conditionalFormatting>
  <conditionalFormatting sqref="N506">
    <cfRule type="expression" dxfId="6679" priority="4083">
      <formula>N506="PRESENTÓ CERTIFICADO"</formula>
    </cfRule>
  </conditionalFormatting>
  <conditionalFormatting sqref="P506">
    <cfRule type="expression" dxfId="6678" priority="4084">
      <formula>Q506="NO SUBSANABLE"</formula>
    </cfRule>
  </conditionalFormatting>
  <conditionalFormatting sqref="P506">
    <cfRule type="expression" dxfId="6677" priority="4085">
      <formula>Q506="REQUERIMIENTOS SUBSANADOS"</formula>
    </cfRule>
  </conditionalFormatting>
  <conditionalFormatting sqref="P506">
    <cfRule type="expression" dxfId="6676" priority="4086">
      <formula>Q506="PENDIENTES POR SUBSANAR"</formula>
    </cfRule>
  </conditionalFormatting>
  <conditionalFormatting sqref="P506">
    <cfRule type="expression" dxfId="6675" priority="4087">
      <formula>Q506="SIN OBSERVACIÓN"</formula>
    </cfRule>
  </conditionalFormatting>
  <conditionalFormatting sqref="P506">
    <cfRule type="containsBlanks" dxfId="6674" priority="4088">
      <formula>LEN(TRIM(P506))=0</formula>
    </cfRule>
  </conditionalFormatting>
  <conditionalFormatting sqref="O506">
    <cfRule type="cellIs" dxfId="6673" priority="4089" operator="equal">
      <formula>"PENDIENTE POR DESCRIPCIÓN"</formula>
    </cfRule>
  </conditionalFormatting>
  <conditionalFormatting sqref="O506">
    <cfRule type="cellIs" dxfId="6672" priority="4090" operator="equal">
      <formula>"DESCRIPCIÓN INSUFICIENTE"</formula>
    </cfRule>
  </conditionalFormatting>
  <conditionalFormatting sqref="O506">
    <cfRule type="cellIs" dxfId="6671" priority="4091" operator="equal">
      <formula>"NO ESTÁ ACORDE A ITEM 5.2.1 (T.R.)"</formula>
    </cfRule>
  </conditionalFormatting>
  <conditionalFormatting sqref="O506">
    <cfRule type="cellIs" dxfId="6670" priority="4092" operator="equal">
      <formula>"ACORDE A ITEM 5.2.1 (T.R.)"</formula>
    </cfRule>
  </conditionalFormatting>
  <conditionalFormatting sqref="Q506">
    <cfRule type="containsBlanks" dxfId="6669" priority="4093">
      <formula>LEN(TRIM(Q506))=0</formula>
    </cfRule>
  </conditionalFormatting>
  <conditionalFormatting sqref="Q506">
    <cfRule type="cellIs" dxfId="6668" priority="4094" operator="equal">
      <formula>"REQUERIMIENTOS SUBSANADOS"</formula>
    </cfRule>
  </conditionalFormatting>
  <conditionalFormatting sqref="Q506">
    <cfRule type="containsText" dxfId="6667" priority="4095" operator="containsText" text="NO SUBSANABLE">
      <formula>NOT(ISERROR(SEARCH(("NO SUBSANABLE"),(Q506))))</formula>
    </cfRule>
  </conditionalFormatting>
  <conditionalFormatting sqref="Q506">
    <cfRule type="containsText" dxfId="6666" priority="4096" operator="containsText" text="PENDIENTES POR SUBSANAR">
      <formula>NOT(ISERROR(SEARCH(("PENDIENTES POR SUBSANAR"),(Q506))))</formula>
    </cfRule>
  </conditionalFormatting>
  <conditionalFormatting sqref="Q506">
    <cfRule type="containsText" dxfId="6665" priority="4097" operator="containsText" text="SIN OBSERVACIÓN">
      <formula>NOT(ISERROR(SEARCH(("SIN OBSERVACIÓN"),(Q506))))</formula>
    </cfRule>
  </conditionalFormatting>
  <conditionalFormatting sqref="R506">
    <cfRule type="containsBlanks" dxfId="6664" priority="4098">
      <formula>LEN(TRIM(R506))=0</formula>
    </cfRule>
  </conditionalFormatting>
  <conditionalFormatting sqref="R506">
    <cfRule type="cellIs" dxfId="6663" priority="4099" operator="equal">
      <formula>"NO CUMPLEN CON LO SOLICITADO"</formula>
    </cfRule>
  </conditionalFormatting>
  <conditionalFormatting sqref="R506">
    <cfRule type="cellIs" dxfId="6662" priority="4100" operator="equal">
      <formula>"CUMPLEN CON LO SOLICITADO"</formula>
    </cfRule>
  </conditionalFormatting>
  <conditionalFormatting sqref="R506">
    <cfRule type="cellIs" dxfId="6661" priority="4101" operator="equal">
      <formula>"PENDIENTES"</formula>
    </cfRule>
  </conditionalFormatting>
  <conditionalFormatting sqref="R506">
    <cfRule type="cellIs" dxfId="6660" priority="4102" operator="equal">
      <formula>"NINGUNO"</formula>
    </cfRule>
  </conditionalFormatting>
  <conditionalFormatting sqref="H506">
    <cfRule type="notContainsBlanks" dxfId="6659" priority="4103">
      <formula>LEN(TRIM(H506))&gt;0</formula>
    </cfRule>
  </conditionalFormatting>
  <conditionalFormatting sqref="G506">
    <cfRule type="notContainsBlanks" dxfId="6658" priority="4104">
      <formula>LEN(TRIM(G506))&gt;0</formula>
    </cfRule>
  </conditionalFormatting>
  <conditionalFormatting sqref="F506">
    <cfRule type="notContainsBlanks" dxfId="6657" priority="4105">
      <formula>LEN(TRIM(F506))&gt;0</formula>
    </cfRule>
  </conditionalFormatting>
  <conditionalFormatting sqref="E506">
    <cfRule type="notContainsBlanks" dxfId="6656" priority="4106">
      <formula>LEN(TRIM(E506))&gt;0</formula>
    </cfRule>
  </conditionalFormatting>
  <conditionalFormatting sqref="D506">
    <cfRule type="notContainsBlanks" dxfId="6655" priority="4107">
      <formula>LEN(TRIM(D506))&gt;0</formula>
    </cfRule>
  </conditionalFormatting>
  <conditionalFormatting sqref="C506">
    <cfRule type="notContainsBlanks" dxfId="6654" priority="4108">
      <formula>LEN(TRIM(C506))&gt;0</formula>
    </cfRule>
  </conditionalFormatting>
  <conditionalFormatting sqref="I506">
    <cfRule type="notContainsBlanks" dxfId="6653" priority="4109">
      <formula>LEN(TRIM(I506))&gt;0</formula>
    </cfRule>
  </conditionalFormatting>
  <conditionalFormatting sqref="T497">
    <cfRule type="cellIs" dxfId="6652" priority="4110" operator="equal">
      <formula>"NO"</formula>
    </cfRule>
  </conditionalFormatting>
  <conditionalFormatting sqref="T497">
    <cfRule type="cellIs" dxfId="6651" priority="4111" operator="equal">
      <formula>"SI"</formula>
    </cfRule>
  </conditionalFormatting>
  <conditionalFormatting sqref="N509">
    <cfRule type="expression" dxfId="6650" priority="4112">
      <formula>N509=" "</formula>
    </cfRule>
  </conditionalFormatting>
  <conditionalFormatting sqref="N509">
    <cfRule type="expression" dxfId="6649" priority="4113">
      <formula>N509="NO PRESENTÓ CERTIFICADO"</formula>
    </cfRule>
  </conditionalFormatting>
  <conditionalFormatting sqref="N509">
    <cfRule type="expression" dxfId="6648" priority="4114">
      <formula>N509="PRESENTÓ CERTIFICADO"</formula>
    </cfRule>
  </conditionalFormatting>
  <conditionalFormatting sqref="P509">
    <cfRule type="expression" dxfId="6647" priority="4115">
      <formula>Q509="NO SUBSANABLE"</formula>
    </cfRule>
  </conditionalFormatting>
  <conditionalFormatting sqref="P509">
    <cfRule type="expression" dxfId="6646" priority="4116">
      <formula>Q509="REQUERIMIENTOS SUBSANADOS"</formula>
    </cfRule>
  </conditionalFormatting>
  <conditionalFormatting sqref="P509">
    <cfRule type="expression" dxfId="6645" priority="4117">
      <formula>Q509="PENDIENTES POR SUBSANAR"</formula>
    </cfRule>
  </conditionalFormatting>
  <conditionalFormatting sqref="P509">
    <cfRule type="expression" dxfId="6644" priority="4118">
      <formula>Q509="SIN OBSERVACIÓN"</formula>
    </cfRule>
  </conditionalFormatting>
  <conditionalFormatting sqref="P509">
    <cfRule type="containsBlanks" dxfId="6643" priority="4119">
      <formula>LEN(TRIM(P509))=0</formula>
    </cfRule>
  </conditionalFormatting>
  <conditionalFormatting sqref="O509">
    <cfRule type="cellIs" dxfId="6642" priority="4120" operator="equal">
      <formula>"PENDIENTE POR DESCRIPCIÓN"</formula>
    </cfRule>
  </conditionalFormatting>
  <conditionalFormatting sqref="O509">
    <cfRule type="cellIs" dxfId="6641" priority="4121" operator="equal">
      <formula>"DESCRIPCIÓN INSUFICIENTE"</formula>
    </cfRule>
  </conditionalFormatting>
  <conditionalFormatting sqref="O509">
    <cfRule type="cellIs" dxfId="6640" priority="4122" operator="equal">
      <formula>"NO ESTÁ ACORDE A ITEM 5.2.1 (T.R.)"</formula>
    </cfRule>
  </conditionalFormatting>
  <conditionalFormatting sqref="O509">
    <cfRule type="cellIs" dxfId="6639" priority="4123" operator="equal">
      <formula>"ACORDE A ITEM 5.2.1 (T.R.)"</formula>
    </cfRule>
  </conditionalFormatting>
  <conditionalFormatting sqref="Q509">
    <cfRule type="containsBlanks" dxfId="6638" priority="4124">
      <formula>LEN(TRIM(Q509))=0</formula>
    </cfRule>
  </conditionalFormatting>
  <conditionalFormatting sqref="Q509">
    <cfRule type="cellIs" dxfId="6637" priority="4125" operator="equal">
      <formula>"REQUERIMIENTOS SUBSANADOS"</formula>
    </cfRule>
  </conditionalFormatting>
  <conditionalFormatting sqref="Q509">
    <cfRule type="containsText" dxfId="6636" priority="4126" operator="containsText" text="NO SUBSANABLE">
      <formula>NOT(ISERROR(SEARCH(("NO SUBSANABLE"),(Q509))))</formula>
    </cfRule>
  </conditionalFormatting>
  <conditionalFormatting sqref="Q509">
    <cfRule type="containsText" dxfId="6635" priority="4127" operator="containsText" text="PENDIENTES POR SUBSANAR">
      <formula>NOT(ISERROR(SEARCH(("PENDIENTES POR SUBSANAR"),(Q509))))</formula>
    </cfRule>
  </conditionalFormatting>
  <conditionalFormatting sqref="Q509">
    <cfRule type="containsText" dxfId="6634" priority="4128" operator="containsText" text="SIN OBSERVACIÓN">
      <formula>NOT(ISERROR(SEARCH(("SIN OBSERVACIÓN"),(Q509))))</formula>
    </cfRule>
  </conditionalFormatting>
  <conditionalFormatting sqref="R509">
    <cfRule type="containsBlanks" dxfId="6633" priority="4129">
      <formula>LEN(TRIM(R509))=0</formula>
    </cfRule>
  </conditionalFormatting>
  <conditionalFormatting sqref="R509">
    <cfRule type="cellIs" dxfId="6632" priority="4130" operator="equal">
      <formula>"NO CUMPLEN CON LO SOLICITADO"</formula>
    </cfRule>
  </conditionalFormatting>
  <conditionalFormatting sqref="R509">
    <cfRule type="cellIs" dxfId="6631" priority="4131" operator="equal">
      <formula>"CUMPLEN CON LO SOLICITADO"</formula>
    </cfRule>
  </conditionalFormatting>
  <conditionalFormatting sqref="R509">
    <cfRule type="cellIs" dxfId="6630" priority="4132" operator="equal">
      <formula>"PENDIENTES"</formula>
    </cfRule>
  </conditionalFormatting>
  <conditionalFormatting sqref="R509">
    <cfRule type="cellIs" dxfId="6629" priority="4133" operator="equal">
      <formula>"NINGUNO"</formula>
    </cfRule>
  </conditionalFormatting>
  <conditionalFormatting sqref="H509">
    <cfRule type="notContainsBlanks" dxfId="6628" priority="4134">
      <formula>LEN(TRIM(H509))&gt;0</formula>
    </cfRule>
  </conditionalFormatting>
  <conditionalFormatting sqref="G509">
    <cfRule type="notContainsBlanks" dxfId="6627" priority="4135">
      <formula>LEN(TRIM(G509))&gt;0</formula>
    </cfRule>
  </conditionalFormatting>
  <conditionalFormatting sqref="F509">
    <cfRule type="notContainsBlanks" dxfId="6626" priority="4136">
      <formula>LEN(TRIM(F509))&gt;0</formula>
    </cfRule>
  </conditionalFormatting>
  <conditionalFormatting sqref="E509">
    <cfRule type="notContainsBlanks" dxfId="6625" priority="4137">
      <formula>LEN(TRIM(E509))&gt;0</formula>
    </cfRule>
  </conditionalFormatting>
  <conditionalFormatting sqref="D509">
    <cfRule type="notContainsBlanks" dxfId="6624" priority="4138">
      <formula>LEN(TRIM(D509))&gt;0</formula>
    </cfRule>
  </conditionalFormatting>
  <conditionalFormatting sqref="C509">
    <cfRule type="notContainsBlanks" dxfId="6623" priority="4139">
      <formula>LEN(TRIM(C509))&gt;0</formula>
    </cfRule>
  </conditionalFormatting>
  <conditionalFormatting sqref="I509">
    <cfRule type="notContainsBlanks" dxfId="6622" priority="4140">
      <formula>LEN(TRIM(I509))&gt;0</formula>
    </cfRule>
  </conditionalFormatting>
  <conditionalFormatting sqref="S497 S500 S503 S506 S509">
    <cfRule type="cellIs" dxfId="6621" priority="4141" operator="greaterThan">
      <formula>0</formula>
    </cfRule>
  </conditionalFormatting>
  <conditionalFormatting sqref="S497 S500 S503 S506 S509">
    <cfRule type="cellIs" dxfId="6620" priority="4142" operator="equal">
      <formula>0</formula>
    </cfRule>
  </conditionalFormatting>
  <conditionalFormatting sqref="T512">
    <cfRule type="cellIs" dxfId="6619" priority="4143" operator="equal">
      <formula>"NO CUMPLE"</formula>
    </cfRule>
  </conditionalFormatting>
  <conditionalFormatting sqref="T512">
    <cfRule type="cellIs" dxfId="6618" priority="4144" operator="equal">
      <formula>"CUMPLE"</formula>
    </cfRule>
  </conditionalFormatting>
  <conditionalFormatting sqref="N519">
    <cfRule type="expression" dxfId="6617" priority="4145">
      <formula>N519=" "</formula>
    </cfRule>
  </conditionalFormatting>
  <conditionalFormatting sqref="N519">
    <cfRule type="expression" dxfId="6616" priority="4146">
      <formula>N519="NO PRESENTÓ CERTIFICADO"</formula>
    </cfRule>
  </conditionalFormatting>
  <conditionalFormatting sqref="N519">
    <cfRule type="expression" dxfId="6615" priority="4147">
      <formula>N519="PRESENTÓ CERTIFICADO"</formula>
    </cfRule>
  </conditionalFormatting>
  <conditionalFormatting sqref="P519">
    <cfRule type="expression" dxfId="6614" priority="4148">
      <formula>Q519="NO SUBSANABLE"</formula>
    </cfRule>
  </conditionalFormatting>
  <conditionalFormatting sqref="P519">
    <cfRule type="expression" dxfId="6613" priority="4149">
      <formula>Q519="REQUERIMIENTOS SUBSANADOS"</formula>
    </cfRule>
  </conditionalFormatting>
  <conditionalFormatting sqref="P519">
    <cfRule type="expression" dxfId="6612" priority="4150">
      <formula>Q519="PENDIENTES POR SUBSANAR"</formula>
    </cfRule>
  </conditionalFormatting>
  <conditionalFormatting sqref="P519">
    <cfRule type="expression" dxfId="6611" priority="4151">
      <formula>Q519="SIN OBSERVACIÓN"</formula>
    </cfRule>
  </conditionalFormatting>
  <conditionalFormatting sqref="P519">
    <cfRule type="containsBlanks" dxfId="6610" priority="4152">
      <formula>LEN(TRIM(P519))=0</formula>
    </cfRule>
  </conditionalFormatting>
  <conditionalFormatting sqref="O519">
    <cfRule type="cellIs" dxfId="6609" priority="4153" operator="equal">
      <formula>"PENDIENTE POR DESCRIPCIÓN"</formula>
    </cfRule>
  </conditionalFormatting>
  <conditionalFormatting sqref="O519">
    <cfRule type="cellIs" dxfId="6608" priority="4154" operator="equal">
      <formula>"DESCRIPCIÓN INSUFICIENTE"</formula>
    </cfRule>
  </conditionalFormatting>
  <conditionalFormatting sqref="O519">
    <cfRule type="cellIs" dxfId="6607" priority="4155" operator="equal">
      <formula>"NO ESTÁ ACORDE A ITEM 5.2.1 (T.R.)"</formula>
    </cfRule>
  </conditionalFormatting>
  <conditionalFormatting sqref="O519">
    <cfRule type="cellIs" dxfId="6606" priority="4156" operator="equal">
      <formula>"ACORDE A ITEM 5.2.1 (T.R.)"</formula>
    </cfRule>
  </conditionalFormatting>
  <conditionalFormatting sqref="Q519">
    <cfRule type="containsBlanks" dxfId="6605" priority="4157">
      <formula>LEN(TRIM(Q519))=0</formula>
    </cfRule>
  </conditionalFormatting>
  <conditionalFormatting sqref="Q519">
    <cfRule type="cellIs" dxfId="6604" priority="4158" operator="equal">
      <formula>"REQUERIMIENTOS SUBSANADOS"</formula>
    </cfRule>
  </conditionalFormatting>
  <conditionalFormatting sqref="Q519">
    <cfRule type="containsText" dxfId="6603" priority="4159" operator="containsText" text="NO SUBSANABLE">
      <formula>NOT(ISERROR(SEARCH(("NO SUBSANABLE"),(Q519))))</formula>
    </cfRule>
  </conditionalFormatting>
  <conditionalFormatting sqref="Q519">
    <cfRule type="containsText" dxfId="6602" priority="4160" operator="containsText" text="PENDIENTES POR SUBSANAR">
      <formula>NOT(ISERROR(SEARCH(("PENDIENTES POR SUBSANAR"),(Q519))))</formula>
    </cfRule>
  </conditionalFormatting>
  <conditionalFormatting sqref="Q519">
    <cfRule type="containsText" dxfId="6601" priority="4161" operator="containsText" text="SIN OBSERVACIÓN">
      <formula>NOT(ISERROR(SEARCH(("SIN OBSERVACIÓN"),(Q519))))</formula>
    </cfRule>
  </conditionalFormatting>
  <conditionalFormatting sqref="R519">
    <cfRule type="containsBlanks" dxfId="6600" priority="4162">
      <formula>LEN(TRIM(R519))=0</formula>
    </cfRule>
  </conditionalFormatting>
  <conditionalFormatting sqref="R519">
    <cfRule type="cellIs" dxfId="6599" priority="4163" operator="equal">
      <formula>"NO CUMPLEN CON LO SOLICITADO"</formula>
    </cfRule>
  </conditionalFormatting>
  <conditionalFormatting sqref="R519">
    <cfRule type="cellIs" dxfId="6598" priority="4164" operator="equal">
      <formula>"CUMPLEN CON LO SOLICITADO"</formula>
    </cfRule>
  </conditionalFormatting>
  <conditionalFormatting sqref="R519">
    <cfRule type="cellIs" dxfId="6597" priority="4165" operator="equal">
      <formula>"PENDIENTES"</formula>
    </cfRule>
  </conditionalFormatting>
  <conditionalFormatting sqref="R519">
    <cfRule type="cellIs" dxfId="6596" priority="4166" operator="equal">
      <formula>"NINGUNO"</formula>
    </cfRule>
  </conditionalFormatting>
  <conditionalFormatting sqref="B534">
    <cfRule type="cellIs" dxfId="6595" priority="4167" operator="equal">
      <formula>"NO CUMPLE CON LA EXPERIENCIA REQUERIDA"</formula>
    </cfRule>
  </conditionalFormatting>
  <conditionalFormatting sqref="B534">
    <cfRule type="cellIs" dxfId="6594" priority="4168" operator="equal">
      <formula>"CUMPLE CON LA EXPERIENCIA REQUERIDA"</formula>
    </cfRule>
  </conditionalFormatting>
  <conditionalFormatting sqref="H519">
    <cfRule type="notContainsBlanks" dxfId="6593" priority="4169">
      <formula>LEN(TRIM(H519))&gt;0</formula>
    </cfRule>
  </conditionalFormatting>
  <conditionalFormatting sqref="G519">
    <cfRule type="notContainsBlanks" dxfId="6592" priority="4170">
      <formula>LEN(TRIM(G519))&gt;0</formula>
    </cfRule>
  </conditionalFormatting>
  <conditionalFormatting sqref="F519">
    <cfRule type="notContainsBlanks" dxfId="6591" priority="4171">
      <formula>LEN(TRIM(F519))&gt;0</formula>
    </cfRule>
  </conditionalFormatting>
  <conditionalFormatting sqref="E519">
    <cfRule type="notContainsBlanks" dxfId="6590" priority="4172">
      <formula>LEN(TRIM(E519))&gt;0</formula>
    </cfRule>
  </conditionalFormatting>
  <conditionalFormatting sqref="D519">
    <cfRule type="notContainsBlanks" dxfId="6589" priority="4173">
      <formula>LEN(TRIM(D519))&gt;0</formula>
    </cfRule>
  </conditionalFormatting>
  <conditionalFormatting sqref="C519">
    <cfRule type="notContainsBlanks" dxfId="6588" priority="4174">
      <formula>LEN(TRIM(C519))&gt;0</formula>
    </cfRule>
  </conditionalFormatting>
  <conditionalFormatting sqref="I519">
    <cfRule type="notContainsBlanks" dxfId="6587" priority="4175">
      <formula>LEN(TRIM(I519))&gt;0</formula>
    </cfRule>
  </conditionalFormatting>
  <conditionalFormatting sqref="N522 N525">
    <cfRule type="expression" dxfId="6586" priority="4176">
      <formula>N522=" "</formula>
    </cfRule>
  </conditionalFormatting>
  <conditionalFormatting sqref="N522 N525">
    <cfRule type="expression" dxfId="6585" priority="4177">
      <formula>N522="NO PRESENTÓ CERTIFICADO"</formula>
    </cfRule>
  </conditionalFormatting>
  <conditionalFormatting sqref="N522 N525">
    <cfRule type="expression" dxfId="6584" priority="4178">
      <formula>N522="PRESENTÓ CERTIFICADO"</formula>
    </cfRule>
  </conditionalFormatting>
  <conditionalFormatting sqref="P522 P525">
    <cfRule type="expression" dxfId="6583" priority="4179">
      <formula>Q522="NO SUBSANABLE"</formula>
    </cfRule>
  </conditionalFormatting>
  <conditionalFormatting sqref="P522 P525">
    <cfRule type="expression" dxfId="6582" priority="4180">
      <formula>Q522="REQUERIMIENTOS SUBSANADOS"</formula>
    </cfRule>
  </conditionalFormatting>
  <conditionalFormatting sqref="P522 P525">
    <cfRule type="expression" dxfId="6581" priority="4181">
      <formula>Q522="PENDIENTES POR SUBSANAR"</formula>
    </cfRule>
  </conditionalFormatting>
  <conditionalFormatting sqref="P522 P525">
    <cfRule type="expression" dxfId="6580" priority="4182">
      <formula>Q522="SIN OBSERVACIÓN"</formula>
    </cfRule>
  </conditionalFormatting>
  <conditionalFormatting sqref="P522 P525">
    <cfRule type="containsBlanks" dxfId="6579" priority="4183">
      <formula>LEN(TRIM(P522))=0</formula>
    </cfRule>
  </conditionalFormatting>
  <conditionalFormatting sqref="O522 O525">
    <cfRule type="cellIs" dxfId="6578" priority="4184" operator="equal">
      <formula>"PENDIENTE POR DESCRIPCIÓN"</formula>
    </cfRule>
  </conditionalFormatting>
  <conditionalFormatting sqref="O522 O525">
    <cfRule type="cellIs" dxfId="6577" priority="4185" operator="equal">
      <formula>"DESCRIPCIÓN INSUFICIENTE"</formula>
    </cfRule>
  </conditionalFormatting>
  <conditionalFormatting sqref="O522 O525">
    <cfRule type="cellIs" dxfId="6576" priority="4186" operator="equal">
      <formula>"NO ESTÁ ACORDE A ITEM 5.2.1 (T.R.)"</formula>
    </cfRule>
  </conditionalFormatting>
  <conditionalFormatting sqref="O522 O525">
    <cfRule type="cellIs" dxfId="6575" priority="4187" operator="equal">
      <formula>"ACORDE A ITEM 5.2.1 (T.R.)"</formula>
    </cfRule>
  </conditionalFormatting>
  <conditionalFormatting sqref="Q522 Q525">
    <cfRule type="containsBlanks" dxfId="6574" priority="4188">
      <formula>LEN(TRIM(Q522))=0</formula>
    </cfRule>
  </conditionalFormatting>
  <conditionalFormatting sqref="Q522 Q525">
    <cfRule type="cellIs" dxfId="6573" priority="4189" operator="equal">
      <formula>"REQUERIMIENTOS SUBSANADOS"</formula>
    </cfRule>
  </conditionalFormatting>
  <conditionalFormatting sqref="Q522 Q525">
    <cfRule type="containsText" dxfId="6572" priority="4190" operator="containsText" text="NO SUBSANABLE">
      <formula>NOT(ISERROR(SEARCH(("NO SUBSANABLE"),(Q522))))</formula>
    </cfRule>
  </conditionalFormatting>
  <conditionalFormatting sqref="Q522 Q525">
    <cfRule type="containsText" dxfId="6571" priority="4191" operator="containsText" text="PENDIENTES POR SUBSANAR">
      <formula>NOT(ISERROR(SEARCH(("PENDIENTES POR SUBSANAR"),(Q522))))</formula>
    </cfRule>
  </conditionalFormatting>
  <conditionalFormatting sqref="Q522 Q525">
    <cfRule type="containsText" dxfId="6570" priority="4192" operator="containsText" text="SIN OBSERVACIÓN">
      <formula>NOT(ISERROR(SEARCH(("SIN OBSERVACIÓN"),(Q522))))</formula>
    </cfRule>
  </conditionalFormatting>
  <conditionalFormatting sqref="R522 R525">
    <cfRule type="containsBlanks" dxfId="6569" priority="4193">
      <formula>LEN(TRIM(R522))=0</formula>
    </cfRule>
  </conditionalFormatting>
  <conditionalFormatting sqref="R522 R525">
    <cfRule type="cellIs" dxfId="6568" priority="4194" operator="equal">
      <formula>"NO CUMPLEN CON LO SOLICITADO"</formula>
    </cfRule>
  </conditionalFormatting>
  <conditionalFormatting sqref="R522 R525">
    <cfRule type="cellIs" dxfId="6567" priority="4195" operator="equal">
      <formula>"CUMPLEN CON LO SOLICITADO"</formula>
    </cfRule>
  </conditionalFormatting>
  <conditionalFormatting sqref="R522 R525">
    <cfRule type="cellIs" dxfId="6566" priority="4196" operator="equal">
      <formula>"PENDIENTES"</formula>
    </cfRule>
  </conditionalFormatting>
  <conditionalFormatting sqref="R522 R525">
    <cfRule type="cellIs" dxfId="6565" priority="4197" operator="equal">
      <formula>"NINGUNO"</formula>
    </cfRule>
  </conditionalFormatting>
  <conditionalFormatting sqref="H522 H525">
    <cfRule type="notContainsBlanks" dxfId="6564" priority="4198">
      <formula>LEN(TRIM(H522))&gt;0</formula>
    </cfRule>
  </conditionalFormatting>
  <conditionalFormatting sqref="G522 G525">
    <cfRule type="notContainsBlanks" dxfId="6563" priority="4199">
      <formula>LEN(TRIM(G522))&gt;0</formula>
    </cfRule>
  </conditionalFormatting>
  <conditionalFormatting sqref="F522 F525">
    <cfRule type="notContainsBlanks" dxfId="6562" priority="4200">
      <formula>LEN(TRIM(F522))&gt;0</formula>
    </cfRule>
  </conditionalFormatting>
  <conditionalFormatting sqref="E522 E525">
    <cfRule type="notContainsBlanks" dxfId="6561" priority="4201">
      <formula>LEN(TRIM(E522))&gt;0</formula>
    </cfRule>
  </conditionalFormatting>
  <conditionalFormatting sqref="D522 D525">
    <cfRule type="notContainsBlanks" dxfId="6560" priority="4202">
      <formula>LEN(TRIM(D522))&gt;0</formula>
    </cfRule>
  </conditionalFormatting>
  <conditionalFormatting sqref="C522 C525">
    <cfRule type="notContainsBlanks" dxfId="6559" priority="4203">
      <formula>LEN(TRIM(C522))&gt;0</formula>
    </cfRule>
  </conditionalFormatting>
  <conditionalFormatting sqref="I522 I525">
    <cfRule type="notContainsBlanks" dxfId="6558" priority="4204">
      <formula>LEN(TRIM(I522))&gt;0</formula>
    </cfRule>
  </conditionalFormatting>
  <conditionalFormatting sqref="N528">
    <cfRule type="expression" dxfId="6557" priority="4205">
      <formula>N528=" "</formula>
    </cfRule>
  </conditionalFormatting>
  <conditionalFormatting sqref="N528">
    <cfRule type="expression" dxfId="6556" priority="4206">
      <formula>N528="NO PRESENTÓ CERTIFICADO"</formula>
    </cfRule>
  </conditionalFormatting>
  <conditionalFormatting sqref="N528">
    <cfRule type="expression" dxfId="6555" priority="4207">
      <formula>N528="PRESENTÓ CERTIFICADO"</formula>
    </cfRule>
  </conditionalFormatting>
  <conditionalFormatting sqref="P528">
    <cfRule type="expression" dxfId="6554" priority="4208">
      <formula>Q528="NO SUBSANABLE"</formula>
    </cfRule>
  </conditionalFormatting>
  <conditionalFormatting sqref="P528">
    <cfRule type="expression" dxfId="6553" priority="4209">
      <formula>Q528="REQUERIMIENTOS SUBSANADOS"</formula>
    </cfRule>
  </conditionalFormatting>
  <conditionalFormatting sqref="P528">
    <cfRule type="expression" dxfId="6552" priority="4210">
      <formula>Q528="PENDIENTES POR SUBSANAR"</formula>
    </cfRule>
  </conditionalFormatting>
  <conditionalFormatting sqref="P528">
    <cfRule type="expression" dxfId="6551" priority="4211">
      <formula>Q528="SIN OBSERVACIÓN"</formula>
    </cfRule>
  </conditionalFormatting>
  <conditionalFormatting sqref="P528">
    <cfRule type="containsBlanks" dxfId="6550" priority="4212">
      <formula>LEN(TRIM(P528))=0</formula>
    </cfRule>
  </conditionalFormatting>
  <conditionalFormatting sqref="O528">
    <cfRule type="cellIs" dxfId="6549" priority="4213" operator="equal">
      <formula>"PENDIENTE POR DESCRIPCIÓN"</formula>
    </cfRule>
  </conditionalFormatting>
  <conditionalFormatting sqref="O528">
    <cfRule type="cellIs" dxfId="6548" priority="4214" operator="equal">
      <formula>"DESCRIPCIÓN INSUFICIENTE"</formula>
    </cfRule>
  </conditionalFormatting>
  <conditionalFormatting sqref="O528">
    <cfRule type="cellIs" dxfId="6547" priority="4215" operator="equal">
      <formula>"NO ESTÁ ACORDE A ITEM 5.2.1 (T.R.)"</formula>
    </cfRule>
  </conditionalFormatting>
  <conditionalFormatting sqref="O528">
    <cfRule type="cellIs" dxfId="6546" priority="4216" operator="equal">
      <formula>"ACORDE A ITEM 5.2.1 (T.R.)"</formula>
    </cfRule>
  </conditionalFormatting>
  <conditionalFormatting sqref="Q528">
    <cfRule type="containsBlanks" dxfId="6545" priority="4217">
      <formula>LEN(TRIM(Q528))=0</formula>
    </cfRule>
  </conditionalFormatting>
  <conditionalFormatting sqref="Q528">
    <cfRule type="cellIs" dxfId="6544" priority="4218" operator="equal">
      <formula>"REQUERIMIENTOS SUBSANADOS"</formula>
    </cfRule>
  </conditionalFormatting>
  <conditionalFormatting sqref="Q528">
    <cfRule type="containsText" dxfId="6543" priority="4219" operator="containsText" text="NO SUBSANABLE">
      <formula>NOT(ISERROR(SEARCH(("NO SUBSANABLE"),(Q528))))</formula>
    </cfRule>
  </conditionalFormatting>
  <conditionalFormatting sqref="Q528">
    <cfRule type="containsText" dxfId="6542" priority="4220" operator="containsText" text="PENDIENTES POR SUBSANAR">
      <formula>NOT(ISERROR(SEARCH(("PENDIENTES POR SUBSANAR"),(Q528))))</formula>
    </cfRule>
  </conditionalFormatting>
  <conditionalFormatting sqref="Q528">
    <cfRule type="containsText" dxfId="6541" priority="4221" operator="containsText" text="SIN OBSERVACIÓN">
      <formula>NOT(ISERROR(SEARCH(("SIN OBSERVACIÓN"),(Q528))))</formula>
    </cfRule>
  </conditionalFormatting>
  <conditionalFormatting sqref="R528">
    <cfRule type="containsBlanks" dxfId="6540" priority="4222">
      <formula>LEN(TRIM(R528))=0</formula>
    </cfRule>
  </conditionalFormatting>
  <conditionalFormatting sqref="R528">
    <cfRule type="cellIs" dxfId="6539" priority="4223" operator="equal">
      <formula>"NO CUMPLEN CON LO SOLICITADO"</formula>
    </cfRule>
  </conditionalFormatting>
  <conditionalFormatting sqref="R528">
    <cfRule type="cellIs" dxfId="6538" priority="4224" operator="equal">
      <formula>"CUMPLEN CON LO SOLICITADO"</formula>
    </cfRule>
  </conditionalFormatting>
  <conditionalFormatting sqref="R528">
    <cfRule type="cellIs" dxfId="6537" priority="4225" operator="equal">
      <formula>"PENDIENTES"</formula>
    </cfRule>
  </conditionalFormatting>
  <conditionalFormatting sqref="R528">
    <cfRule type="cellIs" dxfId="6536" priority="4226" operator="equal">
      <formula>"NINGUNO"</formula>
    </cfRule>
  </conditionalFormatting>
  <conditionalFormatting sqref="H528">
    <cfRule type="notContainsBlanks" dxfId="6535" priority="4227">
      <formula>LEN(TRIM(H528))&gt;0</formula>
    </cfRule>
  </conditionalFormatting>
  <conditionalFormatting sqref="G528">
    <cfRule type="notContainsBlanks" dxfId="6534" priority="4228">
      <formula>LEN(TRIM(G528))&gt;0</formula>
    </cfRule>
  </conditionalFormatting>
  <conditionalFormatting sqref="F528">
    <cfRule type="notContainsBlanks" dxfId="6533" priority="4229">
      <formula>LEN(TRIM(F528))&gt;0</formula>
    </cfRule>
  </conditionalFormatting>
  <conditionalFormatting sqref="E528">
    <cfRule type="notContainsBlanks" dxfId="6532" priority="4230">
      <formula>LEN(TRIM(E528))&gt;0</formula>
    </cfRule>
  </conditionalFormatting>
  <conditionalFormatting sqref="D528">
    <cfRule type="notContainsBlanks" dxfId="6531" priority="4231">
      <formula>LEN(TRIM(D528))&gt;0</formula>
    </cfRule>
  </conditionalFormatting>
  <conditionalFormatting sqref="C528">
    <cfRule type="notContainsBlanks" dxfId="6530" priority="4232">
      <formula>LEN(TRIM(C528))&gt;0</formula>
    </cfRule>
  </conditionalFormatting>
  <conditionalFormatting sqref="I528">
    <cfRule type="notContainsBlanks" dxfId="6529" priority="4233">
      <formula>LEN(TRIM(I528))&gt;0</formula>
    </cfRule>
  </conditionalFormatting>
  <conditionalFormatting sqref="T519">
    <cfRule type="cellIs" dxfId="6528" priority="4234" operator="equal">
      <formula>"NO"</formula>
    </cfRule>
  </conditionalFormatting>
  <conditionalFormatting sqref="T519">
    <cfRule type="cellIs" dxfId="6527" priority="4235" operator="equal">
      <formula>"SI"</formula>
    </cfRule>
  </conditionalFormatting>
  <conditionalFormatting sqref="N531">
    <cfRule type="expression" dxfId="6526" priority="4236">
      <formula>N531=" "</formula>
    </cfRule>
  </conditionalFormatting>
  <conditionalFormatting sqref="N531">
    <cfRule type="expression" dxfId="6525" priority="4237">
      <formula>N531="NO PRESENTÓ CERTIFICADO"</formula>
    </cfRule>
  </conditionalFormatting>
  <conditionalFormatting sqref="N531">
    <cfRule type="expression" dxfId="6524" priority="4238">
      <formula>N531="PRESENTÓ CERTIFICADO"</formula>
    </cfRule>
  </conditionalFormatting>
  <conditionalFormatting sqref="P531">
    <cfRule type="expression" dxfId="6523" priority="4239">
      <formula>Q531="NO SUBSANABLE"</formula>
    </cfRule>
  </conditionalFormatting>
  <conditionalFormatting sqref="P531">
    <cfRule type="expression" dxfId="6522" priority="4240">
      <formula>Q531="REQUERIMIENTOS SUBSANADOS"</formula>
    </cfRule>
  </conditionalFormatting>
  <conditionalFormatting sqref="P531">
    <cfRule type="expression" dxfId="6521" priority="4241">
      <formula>Q531="PENDIENTES POR SUBSANAR"</formula>
    </cfRule>
  </conditionalFormatting>
  <conditionalFormatting sqref="P531">
    <cfRule type="expression" dxfId="6520" priority="4242">
      <formula>Q531="SIN OBSERVACIÓN"</formula>
    </cfRule>
  </conditionalFormatting>
  <conditionalFormatting sqref="P531">
    <cfRule type="containsBlanks" dxfId="6519" priority="4243">
      <formula>LEN(TRIM(P531))=0</formula>
    </cfRule>
  </conditionalFormatting>
  <conditionalFormatting sqref="O531">
    <cfRule type="cellIs" dxfId="6518" priority="4244" operator="equal">
      <formula>"PENDIENTE POR DESCRIPCIÓN"</formula>
    </cfRule>
  </conditionalFormatting>
  <conditionalFormatting sqref="O531">
    <cfRule type="cellIs" dxfId="6517" priority="4245" operator="equal">
      <formula>"DESCRIPCIÓN INSUFICIENTE"</formula>
    </cfRule>
  </conditionalFormatting>
  <conditionalFormatting sqref="O531">
    <cfRule type="cellIs" dxfId="6516" priority="4246" operator="equal">
      <formula>"NO ESTÁ ACORDE A ITEM 5.2.1 (T.R.)"</formula>
    </cfRule>
  </conditionalFormatting>
  <conditionalFormatting sqref="O531">
    <cfRule type="cellIs" dxfId="6515" priority="4247" operator="equal">
      <formula>"ACORDE A ITEM 5.2.1 (T.R.)"</formula>
    </cfRule>
  </conditionalFormatting>
  <conditionalFormatting sqref="Q531">
    <cfRule type="containsBlanks" dxfId="6514" priority="4248">
      <formula>LEN(TRIM(Q531))=0</formula>
    </cfRule>
  </conditionalFormatting>
  <conditionalFormatting sqref="Q531">
    <cfRule type="cellIs" dxfId="6513" priority="4249" operator="equal">
      <formula>"REQUERIMIENTOS SUBSANADOS"</formula>
    </cfRule>
  </conditionalFormatting>
  <conditionalFormatting sqref="Q531">
    <cfRule type="containsText" dxfId="6512" priority="4250" operator="containsText" text="NO SUBSANABLE">
      <formula>NOT(ISERROR(SEARCH(("NO SUBSANABLE"),(Q531))))</formula>
    </cfRule>
  </conditionalFormatting>
  <conditionalFormatting sqref="Q531">
    <cfRule type="containsText" dxfId="6511" priority="4251" operator="containsText" text="PENDIENTES POR SUBSANAR">
      <formula>NOT(ISERROR(SEARCH(("PENDIENTES POR SUBSANAR"),(Q531))))</formula>
    </cfRule>
  </conditionalFormatting>
  <conditionalFormatting sqref="Q531">
    <cfRule type="containsText" dxfId="6510" priority="4252" operator="containsText" text="SIN OBSERVACIÓN">
      <formula>NOT(ISERROR(SEARCH(("SIN OBSERVACIÓN"),(Q531))))</formula>
    </cfRule>
  </conditionalFormatting>
  <conditionalFormatting sqref="R531">
    <cfRule type="containsBlanks" dxfId="6509" priority="4253">
      <formula>LEN(TRIM(R531))=0</formula>
    </cfRule>
  </conditionalFormatting>
  <conditionalFormatting sqref="R531">
    <cfRule type="cellIs" dxfId="6508" priority="4254" operator="equal">
      <formula>"NO CUMPLEN CON LO SOLICITADO"</formula>
    </cfRule>
  </conditionalFormatting>
  <conditionalFormatting sqref="R531">
    <cfRule type="cellIs" dxfId="6507" priority="4255" operator="equal">
      <formula>"CUMPLEN CON LO SOLICITADO"</formula>
    </cfRule>
  </conditionalFormatting>
  <conditionalFormatting sqref="R531">
    <cfRule type="cellIs" dxfId="6506" priority="4256" operator="equal">
      <formula>"PENDIENTES"</formula>
    </cfRule>
  </conditionalFormatting>
  <conditionalFormatting sqref="R531">
    <cfRule type="cellIs" dxfId="6505" priority="4257" operator="equal">
      <formula>"NINGUNO"</formula>
    </cfRule>
  </conditionalFormatting>
  <conditionalFormatting sqref="H531">
    <cfRule type="notContainsBlanks" dxfId="6504" priority="4258">
      <formula>LEN(TRIM(H531))&gt;0</formula>
    </cfRule>
  </conditionalFormatting>
  <conditionalFormatting sqref="G531">
    <cfRule type="notContainsBlanks" dxfId="6503" priority="4259">
      <formula>LEN(TRIM(G531))&gt;0</formula>
    </cfRule>
  </conditionalFormatting>
  <conditionalFormatting sqref="F531">
    <cfRule type="notContainsBlanks" dxfId="6502" priority="4260">
      <formula>LEN(TRIM(F531))&gt;0</formula>
    </cfRule>
  </conditionalFormatting>
  <conditionalFormatting sqref="E531">
    <cfRule type="notContainsBlanks" dxfId="6501" priority="4261">
      <formula>LEN(TRIM(E531))&gt;0</formula>
    </cfRule>
  </conditionalFormatting>
  <conditionalFormatting sqref="D531">
    <cfRule type="notContainsBlanks" dxfId="6500" priority="4262">
      <formula>LEN(TRIM(D531))&gt;0</formula>
    </cfRule>
  </conditionalFormatting>
  <conditionalFormatting sqref="C531">
    <cfRule type="notContainsBlanks" dxfId="6499" priority="4263">
      <formula>LEN(TRIM(C531))&gt;0</formula>
    </cfRule>
  </conditionalFormatting>
  <conditionalFormatting sqref="I531">
    <cfRule type="notContainsBlanks" dxfId="6498" priority="4264">
      <formula>LEN(TRIM(I531))&gt;0</formula>
    </cfRule>
  </conditionalFormatting>
  <conditionalFormatting sqref="S519 S522 S525 S528 S531">
    <cfRule type="cellIs" dxfId="6497" priority="4265" operator="greaterThan">
      <formula>0</formula>
    </cfRule>
  </conditionalFormatting>
  <conditionalFormatting sqref="S519 S522 S525 S528 S531">
    <cfRule type="cellIs" dxfId="6496" priority="4266" operator="equal">
      <formula>0</formula>
    </cfRule>
  </conditionalFormatting>
  <conditionalFormatting sqref="T534">
    <cfRule type="cellIs" dxfId="6495" priority="4267" operator="equal">
      <formula>"NO CUMPLE"</formula>
    </cfRule>
  </conditionalFormatting>
  <conditionalFormatting sqref="T534">
    <cfRule type="cellIs" dxfId="6494" priority="4268" operator="equal">
      <formula>"CUMPLE"</formula>
    </cfRule>
  </conditionalFormatting>
  <conditionalFormatting sqref="N541">
    <cfRule type="expression" dxfId="6493" priority="4269">
      <formula>N541=" "</formula>
    </cfRule>
  </conditionalFormatting>
  <conditionalFormatting sqref="N541">
    <cfRule type="expression" dxfId="6492" priority="4270">
      <formula>N541="NO PRESENTÓ CERTIFICADO"</formula>
    </cfRule>
  </conditionalFormatting>
  <conditionalFormatting sqref="N541">
    <cfRule type="expression" dxfId="6491" priority="4271">
      <formula>N541="PRESENTÓ CERTIFICADO"</formula>
    </cfRule>
  </conditionalFormatting>
  <conditionalFormatting sqref="P541">
    <cfRule type="expression" dxfId="6490" priority="4272">
      <formula>Q541="NO SUBSANABLE"</formula>
    </cfRule>
  </conditionalFormatting>
  <conditionalFormatting sqref="P541">
    <cfRule type="expression" dxfId="6489" priority="4273">
      <formula>Q541="REQUERIMIENTOS SUBSANADOS"</formula>
    </cfRule>
  </conditionalFormatting>
  <conditionalFormatting sqref="P541">
    <cfRule type="expression" dxfId="6488" priority="4274">
      <formula>Q541="PENDIENTES POR SUBSANAR"</formula>
    </cfRule>
  </conditionalFormatting>
  <conditionalFormatting sqref="P541">
    <cfRule type="expression" dxfId="6487" priority="4275">
      <formula>Q541="SIN OBSERVACIÓN"</formula>
    </cfRule>
  </conditionalFormatting>
  <conditionalFormatting sqref="P541">
    <cfRule type="containsBlanks" dxfId="6486" priority="4276">
      <formula>LEN(TRIM(P541))=0</formula>
    </cfRule>
  </conditionalFormatting>
  <conditionalFormatting sqref="O541">
    <cfRule type="cellIs" dxfId="6485" priority="4277" operator="equal">
      <formula>"PENDIENTE POR DESCRIPCIÓN"</formula>
    </cfRule>
  </conditionalFormatting>
  <conditionalFormatting sqref="O541">
    <cfRule type="cellIs" dxfId="6484" priority="4278" operator="equal">
      <formula>"DESCRIPCIÓN INSUFICIENTE"</formula>
    </cfRule>
  </conditionalFormatting>
  <conditionalFormatting sqref="O541">
    <cfRule type="cellIs" dxfId="6483" priority="4279" operator="equal">
      <formula>"NO ESTÁ ACORDE A ITEM 5.2.1 (T.R.)"</formula>
    </cfRule>
  </conditionalFormatting>
  <conditionalFormatting sqref="O541">
    <cfRule type="cellIs" dxfId="6482" priority="4280" operator="equal">
      <formula>"ACORDE A ITEM 5.2.1 (T.R.)"</formula>
    </cfRule>
  </conditionalFormatting>
  <conditionalFormatting sqref="Q541">
    <cfRule type="containsBlanks" dxfId="6481" priority="4281">
      <formula>LEN(TRIM(Q541))=0</formula>
    </cfRule>
  </conditionalFormatting>
  <conditionalFormatting sqref="Q541">
    <cfRule type="cellIs" dxfId="6480" priority="4282" operator="equal">
      <formula>"REQUERIMIENTOS SUBSANADOS"</formula>
    </cfRule>
  </conditionalFormatting>
  <conditionalFormatting sqref="Q541">
    <cfRule type="containsText" dxfId="6479" priority="4283" operator="containsText" text="NO SUBSANABLE">
      <formula>NOT(ISERROR(SEARCH(("NO SUBSANABLE"),(Q541))))</formula>
    </cfRule>
  </conditionalFormatting>
  <conditionalFormatting sqref="Q541">
    <cfRule type="containsText" dxfId="6478" priority="4284" operator="containsText" text="PENDIENTES POR SUBSANAR">
      <formula>NOT(ISERROR(SEARCH(("PENDIENTES POR SUBSANAR"),(Q541))))</formula>
    </cfRule>
  </conditionalFormatting>
  <conditionalFormatting sqref="Q541">
    <cfRule type="containsText" dxfId="6477" priority="4285" operator="containsText" text="SIN OBSERVACIÓN">
      <formula>NOT(ISERROR(SEARCH(("SIN OBSERVACIÓN"),(Q541))))</formula>
    </cfRule>
  </conditionalFormatting>
  <conditionalFormatting sqref="R541">
    <cfRule type="containsBlanks" dxfId="6476" priority="4286">
      <formula>LEN(TRIM(R541))=0</formula>
    </cfRule>
  </conditionalFormatting>
  <conditionalFormatting sqref="R541">
    <cfRule type="cellIs" dxfId="6475" priority="4287" operator="equal">
      <formula>"NO CUMPLEN CON LO SOLICITADO"</formula>
    </cfRule>
  </conditionalFormatting>
  <conditionalFormatting sqref="R541">
    <cfRule type="cellIs" dxfId="6474" priority="4288" operator="equal">
      <formula>"CUMPLEN CON LO SOLICITADO"</formula>
    </cfRule>
  </conditionalFormatting>
  <conditionalFormatting sqref="R541">
    <cfRule type="cellIs" dxfId="6473" priority="4289" operator="equal">
      <formula>"PENDIENTES"</formula>
    </cfRule>
  </conditionalFormatting>
  <conditionalFormatting sqref="R541">
    <cfRule type="cellIs" dxfId="6472" priority="4290" operator="equal">
      <formula>"NINGUNO"</formula>
    </cfRule>
  </conditionalFormatting>
  <conditionalFormatting sqref="B556">
    <cfRule type="cellIs" dxfId="6471" priority="4291" operator="equal">
      <formula>"NO CUMPLE CON LA EXPERIENCIA REQUERIDA"</formula>
    </cfRule>
  </conditionalFormatting>
  <conditionalFormatting sqref="B556">
    <cfRule type="cellIs" dxfId="6470" priority="4292" operator="equal">
      <formula>"CUMPLE CON LA EXPERIENCIA REQUERIDA"</formula>
    </cfRule>
  </conditionalFormatting>
  <conditionalFormatting sqref="H541">
    <cfRule type="notContainsBlanks" dxfId="6469" priority="4293">
      <formula>LEN(TRIM(H541))&gt;0</formula>
    </cfRule>
  </conditionalFormatting>
  <conditionalFormatting sqref="G541">
    <cfRule type="notContainsBlanks" dxfId="6468" priority="4294">
      <formula>LEN(TRIM(G541))&gt;0</formula>
    </cfRule>
  </conditionalFormatting>
  <conditionalFormatting sqref="F541">
    <cfRule type="notContainsBlanks" dxfId="6467" priority="4295">
      <formula>LEN(TRIM(F541))&gt;0</formula>
    </cfRule>
  </conditionalFormatting>
  <conditionalFormatting sqref="E541">
    <cfRule type="notContainsBlanks" dxfId="6466" priority="4296">
      <formula>LEN(TRIM(E541))&gt;0</formula>
    </cfRule>
  </conditionalFormatting>
  <conditionalFormatting sqref="D541">
    <cfRule type="notContainsBlanks" dxfId="6465" priority="4297">
      <formula>LEN(TRIM(D541))&gt;0</formula>
    </cfRule>
  </conditionalFormatting>
  <conditionalFormatting sqref="C541">
    <cfRule type="notContainsBlanks" dxfId="6464" priority="4298">
      <formula>LEN(TRIM(C541))&gt;0</formula>
    </cfRule>
  </conditionalFormatting>
  <conditionalFormatting sqref="I541">
    <cfRule type="notContainsBlanks" dxfId="6463" priority="4299">
      <formula>LEN(TRIM(I541))&gt;0</formula>
    </cfRule>
  </conditionalFormatting>
  <conditionalFormatting sqref="N544 N547">
    <cfRule type="expression" dxfId="6462" priority="4300">
      <formula>N544=" "</formula>
    </cfRule>
  </conditionalFormatting>
  <conditionalFormatting sqref="N544 N547">
    <cfRule type="expression" dxfId="6461" priority="4301">
      <formula>N544="NO PRESENTÓ CERTIFICADO"</formula>
    </cfRule>
  </conditionalFormatting>
  <conditionalFormatting sqref="N544 N547">
    <cfRule type="expression" dxfId="6460" priority="4302">
      <formula>N544="PRESENTÓ CERTIFICADO"</formula>
    </cfRule>
  </conditionalFormatting>
  <conditionalFormatting sqref="P544 P547">
    <cfRule type="expression" dxfId="6459" priority="4303">
      <formula>Q544="NO SUBSANABLE"</formula>
    </cfRule>
  </conditionalFormatting>
  <conditionalFormatting sqref="P544 P547">
    <cfRule type="expression" dxfId="6458" priority="4304">
      <formula>Q544="REQUERIMIENTOS SUBSANADOS"</formula>
    </cfRule>
  </conditionalFormatting>
  <conditionalFormatting sqref="P544 P547">
    <cfRule type="expression" dxfId="6457" priority="4305">
      <formula>Q544="PENDIENTES POR SUBSANAR"</formula>
    </cfRule>
  </conditionalFormatting>
  <conditionalFormatting sqref="P544 P547">
    <cfRule type="expression" dxfId="6456" priority="4306">
      <formula>Q544="SIN OBSERVACIÓN"</formula>
    </cfRule>
  </conditionalFormatting>
  <conditionalFormatting sqref="P544 P547">
    <cfRule type="containsBlanks" dxfId="6455" priority="4307">
      <formula>LEN(TRIM(P544))=0</formula>
    </cfRule>
  </conditionalFormatting>
  <conditionalFormatting sqref="O544 O547">
    <cfRule type="cellIs" dxfId="6454" priority="4308" operator="equal">
      <formula>"PENDIENTE POR DESCRIPCIÓN"</formula>
    </cfRule>
  </conditionalFormatting>
  <conditionalFormatting sqref="O544 O547">
    <cfRule type="cellIs" dxfId="6453" priority="4309" operator="equal">
      <formula>"DESCRIPCIÓN INSUFICIENTE"</formula>
    </cfRule>
  </conditionalFormatting>
  <conditionalFormatting sqref="O544 O547">
    <cfRule type="cellIs" dxfId="6452" priority="4310" operator="equal">
      <formula>"NO ESTÁ ACORDE A ITEM 5.2.1 (T.R.)"</formula>
    </cfRule>
  </conditionalFormatting>
  <conditionalFormatting sqref="O544 O547">
    <cfRule type="cellIs" dxfId="6451" priority="4311" operator="equal">
      <formula>"ACORDE A ITEM 5.2.1 (T.R.)"</formula>
    </cfRule>
  </conditionalFormatting>
  <conditionalFormatting sqref="Q544 Q547">
    <cfRule type="containsBlanks" dxfId="6450" priority="4312">
      <formula>LEN(TRIM(Q544))=0</formula>
    </cfRule>
  </conditionalFormatting>
  <conditionalFormatting sqref="Q544 Q547">
    <cfRule type="cellIs" dxfId="6449" priority="4313" operator="equal">
      <formula>"REQUERIMIENTOS SUBSANADOS"</formula>
    </cfRule>
  </conditionalFormatting>
  <conditionalFormatting sqref="Q544 Q547">
    <cfRule type="containsText" dxfId="6448" priority="4314" operator="containsText" text="NO SUBSANABLE">
      <formula>NOT(ISERROR(SEARCH(("NO SUBSANABLE"),(Q544))))</formula>
    </cfRule>
  </conditionalFormatting>
  <conditionalFormatting sqref="Q544 Q547">
    <cfRule type="containsText" dxfId="6447" priority="4315" operator="containsText" text="PENDIENTES POR SUBSANAR">
      <formula>NOT(ISERROR(SEARCH(("PENDIENTES POR SUBSANAR"),(Q544))))</formula>
    </cfRule>
  </conditionalFormatting>
  <conditionalFormatting sqref="Q544 Q547">
    <cfRule type="containsText" dxfId="6446" priority="4316" operator="containsText" text="SIN OBSERVACIÓN">
      <formula>NOT(ISERROR(SEARCH(("SIN OBSERVACIÓN"),(Q544))))</formula>
    </cfRule>
  </conditionalFormatting>
  <conditionalFormatting sqref="R544 R547">
    <cfRule type="containsBlanks" dxfId="6445" priority="4317">
      <formula>LEN(TRIM(R544))=0</formula>
    </cfRule>
  </conditionalFormatting>
  <conditionalFormatting sqref="R544 R547">
    <cfRule type="cellIs" dxfId="6444" priority="4318" operator="equal">
      <formula>"NO CUMPLEN CON LO SOLICITADO"</formula>
    </cfRule>
  </conditionalFormatting>
  <conditionalFormatting sqref="R544 R547">
    <cfRule type="cellIs" dxfId="6443" priority="4319" operator="equal">
      <formula>"CUMPLEN CON LO SOLICITADO"</formula>
    </cfRule>
  </conditionalFormatting>
  <conditionalFormatting sqref="R544 R547">
    <cfRule type="cellIs" dxfId="6442" priority="4320" operator="equal">
      <formula>"PENDIENTES"</formula>
    </cfRule>
  </conditionalFormatting>
  <conditionalFormatting sqref="R544 R547">
    <cfRule type="cellIs" dxfId="6441" priority="4321" operator="equal">
      <formula>"NINGUNO"</formula>
    </cfRule>
  </conditionalFormatting>
  <conditionalFormatting sqref="H544 H547">
    <cfRule type="notContainsBlanks" dxfId="6440" priority="4322">
      <formula>LEN(TRIM(H544))&gt;0</formula>
    </cfRule>
  </conditionalFormatting>
  <conditionalFormatting sqref="G544 G547">
    <cfRule type="notContainsBlanks" dxfId="6439" priority="4323">
      <formula>LEN(TRIM(G544))&gt;0</formula>
    </cfRule>
  </conditionalFormatting>
  <conditionalFormatting sqref="F544 F547">
    <cfRule type="notContainsBlanks" dxfId="6438" priority="4324">
      <formula>LEN(TRIM(F544))&gt;0</formula>
    </cfRule>
  </conditionalFormatting>
  <conditionalFormatting sqref="E544 E547">
    <cfRule type="notContainsBlanks" dxfId="6437" priority="4325">
      <formula>LEN(TRIM(E544))&gt;0</formula>
    </cfRule>
  </conditionalFormatting>
  <conditionalFormatting sqref="D544 D547">
    <cfRule type="notContainsBlanks" dxfId="6436" priority="4326">
      <formula>LEN(TRIM(D544))&gt;0</formula>
    </cfRule>
  </conditionalFormatting>
  <conditionalFormatting sqref="C544 C547">
    <cfRule type="notContainsBlanks" dxfId="6435" priority="4327">
      <formula>LEN(TRIM(C544))&gt;0</formula>
    </cfRule>
  </conditionalFormatting>
  <conditionalFormatting sqref="I544 I547">
    <cfRule type="notContainsBlanks" dxfId="6434" priority="4328">
      <formula>LEN(TRIM(I544))&gt;0</formula>
    </cfRule>
  </conditionalFormatting>
  <conditionalFormatting sqref="N550">
    <cfRule type="expression" dxfId="6433" priority="4329">
      <formula>N550=" "</formula>
    </cfRule>
  </conditionalFormatting>
  <conditionalFormatting sqref="N550">
    <cfRule type="expression" dxfId="6432" priority="4330">
      <formula>N550="NO PRESENTÓ CERTIFICADO"</formula>
    </cfRule>
  </conditionalFormatting>
  <conditionalFormatting sqref="N550">
    <cfRule type="expression" dxfId="6431" priority="4331">
      <formula>N550="PRESENTÓ CERTIFICADO"</formula>
    </cfRule>
  </conditionalFormatting>
  <conditionalFormatting sqref="P550">
    <cfRule type="expression" dxfId="6430" priority="4332">
      <formula>Q550="NO SUBSANABLE"</formula>
    </cfRule>
  </conditionalFormatting>
  <conditionalFormatting sqref="P550">
    <cfRule type="expression" dxfId="6429" priority="4333">
      <formula>Q550="REQUERIMIENTOS SUBSANADOS"</formula>
    </cfRule>
  </conditionalFormatting>
  <conditionalFormatting sqref="P550">
    <cfRule type="expression" dxfId="6428" priority="4334">
      <formula>Q550="PENDIENTES POR SUBSANAR"</formula>
    </cfRule>
  </conditionalFormatting>
  <conditionalFormatting sqref="P550">
    <cfRule type="expression" dxfId="6427" priority="4335">
      <formula>Q550="SIN OBSERVACIÓN"</formula>
    </cfRule>
  </conditionalFormatting>
  <conditionalFormatting sqref="P550">
    <cfRule type="containsBlanks" dxfId="6426" priority="4336">
      <formula>LEN(TRIM(P550))=0</formula>
    </cfRule>
  </conditionalFormatting>
  <conditionalFormatting sqref="O550">
    <cfRule type="cellIs" dxfId="6425" priority="4337" operator="equal">
      <formula>"PENDIENTE POR DESCRIPCIÓN"</formula>
    </cfRule>
  </conditionalFormatting>
  <conditionalFormatting sqref="O550">
    <cfRule type="cellIs" dxfId="6424" priority="4338" operator="equal">
      <formula>"DESCRIPCIÓN INSUFICIENTE"</formula>
    </cfRule>
  </conditionalFormatting>
  <conditionalFormatting sqref="O550">
    <cfRule type="cellIs" dxfId="6423" priority="4339" operator="equal">
      <formula>"NO ESTÁ ACORDE A ITEM 5.2.1 (T.R.)"</formula>
    </cfRule>
  </conditionalFormatting>
  <conditionalFormatting sqref="O550">
    <cfRule type="cellIs" dxfId="6422" priority="4340" operator="equal">
      <formula>"ACORDE A ITEM 5.2.1 (T.R.)"</formula>
    </cfRule>
  </conditionalFormatting>
  <conditionalFormatting sqref="Q550">
    <cfRule type="containsBlanks" dxfId="6421" priority="4341">
      <formula>LEN(TRIM(Q550))=0</formula>
    </cfRule>
  </conditionalFormatting>
  <conditionalFormatting sqref="Q550">
    <cfRule type="cellIs" dxfId="6420" priority="4342" operator="equal">
      <formula>"REQUERIMIENTOS SUBSANADOS"</formula>
    </cfRule>
  </conditionalFormatting>
  <conditionalFormatting sqref="Q550">
    <cfRule type="containsText" dxfId="6419" priority="4343" operator="containsText" text="NO SUBSANABLE">
      <formula>NOT(ISERROR(SEARCH(("NO SUBSANABLE"),(Q550))))</formula>
    </cfRule>
  </conditionalFormatting>
  <conditionalFormatting sqref="Q550">
    <cfRule type="containsText" dxfId="6418" priority="4344" operator="containsText" text="PENDIENTES POR SUBSANAR">
      <formula>NOT(ISERROR(SEARCH(("PENDIENTES POR SUBSANAR"),(Q550))))</formula>
    </cfRule>
  </conditionalFormatting>
  <conditionalFormatting sqref="Q550">
    <cfRule type="containsText" dxfId="6417" priority="4345" operator="containsText" text="SIN OBSERVACIÓN">
      <formula>NOT(ISERROR(SEARCH(("SIN OBSERVACIÓN"),(Q550))))</formula>
    </cfRule>
  </conditionalFormatting>
  <conditionalFormatting sqref="R550">
    <cfRule type="containsBlanks" dxfId="6416" priority="4346">
      <formula>LEN(TRIM(R550))=0</formula>
    </cfRule>
  </conditionalFormatting>
  <conditionalFormatting sqref="R550">
    <cfRule type="cellIs" dxfId="6415" priority="4347" operator="equal">
      <formula>"NO CUMPLEN CON LO SOLICITADO"</formula>
    </cfRule>
  </conditionalFormatting>
  <conditionalFormatting sqref="R550">
    <cfRule type="cellIs" dxfId="6414" priority="4348" operator="equal">
      <formula>"CUMPLEN CON LO SOLICITADO"</formula>
    </cfRule>
  </conditionalFormatting>
  <conditionalFormatting sqref="R550">
    <cfRule type="cellIs" dxfId="6413" priority="4349" operator="equal">
      <formula>"PENDIENTES"</formula>
    </cfRule>
  </conditionalFormatting>
  <conditionalFormatting sqref="R550">
    <cfRule type="cellIs" dxfId="6412" priority="4350" operator="equal">
      <formula>"NINGUNO"</formula>
    </cfRule>
  </conditionalFormatting>
  <conditionalFormatting sqref="H550">
    <cfRule type="notContainsBlanks" dxfId="6411" priority="4351">
      <formula>LEN(TRIM(H550))&gt;0</formula>
    </cfRule>
  </conditionalFormatting>
  <conditionalFormatting sqref="G550">
    <cfRule type="notContainsBlanks" dxfId="6410" priority="4352">
      <formula>LEN(TRIM(G550))&gt;0</formula>
    </cfRule>
  </conditionalFormatting>
  <conditionalFormatting sqref="F550">
    <cfRule type="notContainsBlanks" dxfId="6409" priority="4353">
      <formula>LEN(TRIM(F550))&gt;0</formula>
    </cfRule>
  </conditionalFormatting>
  <conditionalFormatting sqref="E550">
    <cfRule type="notContainsBlanks" dxfId="6408" priority="4354">
      <formula>LEN(TRIM(E550))&gt;0</formula>
    </cfRule>
  </conditionalFormatting>
  <conditionalFormatting sqref="D550">
    <cfRule type="notContainsBlanks" dxfId="6407" priority="4355">
      <formula>LEN(TRIM(D550))&gt;0</formula>
    </cfRule>
  </conditionalFormatting>
  <conditionalFormatting sqref="C550">
    <cfRule type="notContainsBlanks" dxfId="6406" priority="4356">
      <formula>LEN(TRIM(C550))&gt;0</formula>
    </cfRule>
  </conditionalFormatting>
  <conditionalFormatting sqref="I550">
    <cfRule type="notContainsBlanks" dxfId="6405" priority="4357">
      <formula>LEN(TRIM(I550))&gt;0</formula>
    </cfRule>
  </conditionalFormatting>
  <conditionalFormatting sqref="T541">
    <cfRule type="cellIs" dxfId="6404" priority="4358" operator="equal">
      <formula>"NO"</formula>
    </cfRule>
  </conditionalFormatting>
  <conditionalFormatting sqref="T541">
    <cfRule type="cellIs" dxfId="6403" priority="4359" operator="equal">
      <formula>"SI"</formula>
    </cfRule>
  </conditionalFormatting>
  <conditionalFormatting sqref="N553">
    <cfRule type="expression" dxfId="6402" priority="4360">
      <formula>N553=" "</formula>
    </cfRule>
  </conditionalFormatting>
  <conditionalFormatting sqref="N553">
    <cfRule type="expression" dxfId="6401" priority="4361">
      <formula>N553="NO PRESENTÓ CERTIFICADO"</formula>
    </cfRule>
  </conditionalFormatting>
  <conditionalFormatting sqref="N553">
    <cfRule type="expression" dxfId="6400" priority="4362">
      <formula>N553="PRESENTÓ CERTIFICADO"</formula>
    </cfRule>
  </conditionalFormatting>
  <conditionalFormatting sqref="P553">
    <cfRule type="expression" dxfId="6399" priority="4363">
      <formula>Q553="NO SUBSANABLE"</formula>
    </cfRule>
  </conditionalFormatting>
  <conditionalFormatting sqref="P553">
    <cfRule type="expression" dxfId="6398" priority="4364">
      <formula>Q553="REQUERIMIENTOS SUBSANADOS"</formula>
    </cfRule>
  </conditionalFormatting>
  <conditionalFormatting sqref="P553">
    <cfRule type="expression" dxfId="6397" priority="4365">
      <formula>Q553="PENDIENTES POR SUBSANAR"</formula>
    </cfRule>
  </conditionalFormatting>
  <conditionalFormatting sqref="P553">
    <cfRule type="expression" dxfId="6396" priority="4366">
      <formula>Q553="SIN OBSERVACIÓN"</formula>
    </cfRule>
  </conditionalFormatting>
  <conditionalFormatting sqref="P553">
    <cfRule type="containsBlanks" dxfId="6395" priority="4367">
      <formula>LEN(TRIM(P553))=0</formula>
    </cfRule>
  </conditionalFormatting>
  <conditionalFormatting sqref="O553">
    <cfRule type="cellIs" dxfId="6394" priority="4368" operator="equal">
      <formula>"PENDIENTE POR DESCRIPCIÓN"</formula>
    </cfRule>
  </conditionalFormatting>
  <conditionalFormatting sqref="O553">
    <cfRule type="cellIs" dxfId="6393" priority="4369" operator="equal">
      <formula>"DESCRIPCIÓN INSUFICIENTE"</formula>
    </cfRule>
  </conditionalFormatting>
  <conditionalFormatting sqref="O553">
    <cfRule type="cellIs" dxfId="6392" priority="4370" operator="equal">
      <formula>"NO ESTÁ ACORDE A ITEM 5.2.1 (T.R.)"</formula>
    </cfRule>
  </conditionalFormatting>
  <conditionalFormatting sqref="O553">
    <cfRule type="cellIs" dxfId="6391" priority="4371" operator="equal">
      <formula>"ACORDE A ITEM 5.2.1 (T.R.)"</formula>
    </cfRule>
  </conditionalFormatting>
  <conditionalFormatting sqref="Q553">
    <cfRule type="containsBlanks" dxfId="6390" priority="4372">
      <formula>LEN(TRIM(Q553))=0</formula>
    </cfRule>
  </conditionalFormatting>
  <conditionalFormatting sqref="Q553">
    <cfRule type="cellIs" dxfId="6389" priority="4373" operator="equal">
      <formula>"REQUERIMIENTOS SUBSANADOS"</formula>
    </cfRule>
  </conditionalFormatting>
  <conditionalFormatting sqref="Q553">
    <cfRule type="containsText" dxfId="6388" priority="4374" operator="containsText" text="NO SUBSANABLE">
      <formula>NOT(ISERROR(SEARCH(("NO SUBSANABLE"),(Q553))))</formula>
    </cfRule>
  </conditionalFormatting>
  <conditionalFormatting sqref="Q553">
    <cfRule type="containsText" dxfId="6387" priority="4375" operator="containsText" text="PENDIENTES POR SUBSANAR">
      <formula>NOT(ISERROR(SEARCH(("PENDIENTES POR SUBSANAR"),(Q553))))</formula>
    </cfRule>
  </conditionalFormatting>
  <conditionalFormatting sqref="Q553">
    <cfRule type="containsText" dxfId="6386" priority="4376" operator="containsText" text="SIN OBSERVACIÓN">
      <formula>NOT(ISERROR(SEARCH(("SIN OBSERVACIÓN"),(Q553))))</formula>
    </cfRule>
  </conditionalFormatting>
  <conditionalFormatting sqref="R553">
    <cfRule type="containsBlanks" dxfId="6385" priority="4377">
      <formula>LEN(TRIM(R553))=0</formula>
    </cfRule>
  </conditionalFormatting>
  <conditionalFormatting sqref="R553">
    <cfRule type="cellIs" dxfId="6384" priority="4378" operator="equal">
      <formula>"NO CUMPLEN CON LO SOLICITADO"</formula>
    </cfRule>
  </conditionalFormatting>
  <conditionalFormatting sqref="R553">
    <cfRule type="cellIs" dxfId="6383" priority="4379" operator="equal">
      <formula>"CUMPLEN CON LO SOLICITADO"</formula>
    </cfRule>
  </conditionalFormatting>
  <conditionalFormatting sqref="R553">
    <cfRule type="cellIs" dxfId="6382" priority="4380" operator="equal">
      <formula>"PENDIENTES"</formula>
    </cfRule>
  </conditionalFormatting>
  <conditionalFormatting sqref="R553">
    <cfRule type="cellIs" dxfId="6381" priority="4381" operator="equal">
      <formula>"NINGUNO"</formula>
    </cfRule>
  </conditionalFormatting>
  <conditionalFormatting sqref="H553">
    <cfRule type="notContainsBlanks" dxfId="6380" priority="4382">
      <formula>LEN(TRIM(H553))&gt;0</formula>
    </cfRule>
  </conditionalFormatting>
  <conditionalFormatting sqref="G553">
    <cfRule type="notContainsBlanks" dxfId="6379" priority="4383">
      <formula>LEN(TRIM(G553))&gt;0</formula>
    </cfRule>
  </conditionalFormatting>
  <conditionalFormatting sqref="F553">
    <cfRule type="notContainsBlanks" dxfId="6378" priority="4384">
      <formula>LEN(TRIM(F553))&gt;0</formula>
    </cfRule>
  </conditionalFormatting>
  <conditionalFormatting sqref="E553">
    <cfRule type="notContainsBlanks" dxfId="6377" priority="4385">
      <formula>LEN(TRIM(E553))&gt;0</formula>
    </cfRule>
  </conditionalFormatting>
  <conditionalFormatting sqref="D553">
    <cfRule type="notContainsBlanks" dxfId="6376" priority="4386">
      <formula>LEN(TRIM(D553))&gt;0</formula>
    </cfRule>
  </conditionalFormatting>
  <conditionalFormatting sqref="C553">
    <cfRule type="notContainsBlanks" dxfId="6375" priority="4387">
      <formula>LEN(TRIM(C553))&gt;0</formula>
    </cfRule>
  </conditionalFormatting>
  <conditionalFormatting sqref="I553">
    <cfRule type="notContainsBlanks" dxfId="6374" priority="4388">
      <formula>LEN(TRIM(I553))&gt;0</formula>
    </cfRule>
  </conditionalFormatting>
  <conditionalFormatting sqref="S541 S544 S547 S550 S553">
    <cfRule type="cellIs" dxfId="6373" priority="4389" operator="greaterThan">
      <formula>0</formula>
    </cfRule>
  </conditionalFormatting>
  <conditionalFormatting sqref="S541 S544 S547 S550 S553">
    <cfRule type="cellIs" dxfId="6372" priority="4390" operator="equal">
      <formula>0</formula>
    </cfRule>
  </conditionalFormatting>
  <conditionalFormatting sqref="T556">
    <cfRule type="cellIs" dxfId="6371" priority="4391" operator="equal">
      <formula>"NO CUMPLE"</formula>
    </cfRule>
  </conditionalFormatting>
  <conditionalFormatting sqref="T556">
    <cfRule type="cellIs" dxfId="6370" priority="4392" operator="equal">
      <formula>"CUMPLE"</formula>
    </cfRule>
  </conditionalFormatting>
  <conditionalFormatting sqref="N563">
    <cfRule type="expression" dxfId="6369" priority="4393">
      <formula>N563=" "</formula>
    </cfRule>
  </conditionalFormatting>
  <conditionalFormatting sqref="N563">
    <cfRule type="expression" dxfId="6368" priority="4394">
      <formula>N563="NO PRESENTÓ CERTIFICADO"</formula>
    </cfRule>
  </conditionalFormatting>
  <conditionalFormatting sqref="N563">
    <cfRule type="expression" dxfId="6367" priority="4395">
      <formula>N563="PRESENTÓ CERTIFICADO"</formula>
    </cfRule>
  </conditionalFormatting>
  <conditionalFormatting sqref="P563">
    <cfRule type="expression" dxfId="6366" priority="4396">
      <formula>Q563="NO SUBSANABLE"</formula>
    </cfRule>
  </conditionalFormatting>
  <conditionalFormatting sqref="P563">
    <cfRule type="expression" dxfId="6365" priority="4397">
      <formula>Q563="REQUERIMIENTOS SUBSANADOS"</formula>
    </cfRule>
  </conditionalFormatting>
  <conditionalFormatting sqref="P563">
    <cfRule type="expression" dxfId="6364" priority="4398">
      <formula>Q563="PENDIENTES POR SUBSANAR"</formula>
    </cfRule>
  </conditionalFormatting>
  <conditionalFormatting sqref="P563">
    <cfRule type="expression" dxfId="6363" priority="4399">
      <formula>Q563="SIN OBSERVACIÓN"</formula>
    </cfRule>
  </conditionalFormatting>
  <conditionalFormatting sqref="P563">
    <cfRule type="containsBlanks" dxfId="6362" priority="4400">
      <formula>LEN(TRIM(P563))=0</formula>
    </cfRule>
  </conditionalFormatting>
  <conditionalFormatting sqref="O563">
    <cfRule type="cellIs" dxfId="6361" priority="4401" operator="equal">
      <formula>"PENDIENTE POR DESCRIPCIÓN"</formula>
    </cfRule>
  </conditionalFormatting>
  <conditionalFormatting sqref="O563">
    <cfRule type="cellIs" dxfId="6360" priority="4402" operator="equal">
      <formula>"DESCRIPCIÓN INSUFICIENTE"</formula>
    </cfRule>
  </conditionalFormatting>
  <conditionalFormatting sqref="O563">
    <cfRule type="cellIs" dxfId="6359" priority="4403" operator="equal">
      <formula>"NO ESTÁ ACORDE A ITEM 5.2.1 (T.R.)"</formula>
    </cfRule>
  </conditionalFormatting>
  <conditionalFormatting sqref="O563">
    <cfRule type="cellIs" dxfId="6358" priority="4404" operator="equal">
      <formula>"ACORDE A ITEM 5.2.1 (T.R.)"</formula>
    </cfRule>
  </conditionalFormatting>
  <conditionalFormatting sqref="Q563">
    <cfRule type="containsBlanks" dxfId="6357" priority="4405">
      <formula>LEN(TRIM(Q563))=0</formula>
    </cfRule>
  </conditionalFormatting>
  <conditionalFormatting sqref="Q563">
    <cfRule type="cellIs" dxfId="6356" priority="4406" operator="equal">
      <formula>"REQUERIMIENTOS SUBSANADOS"</formula>
    </cfRule>
  </conditionalFormatting>
  <conditionalFormatting sqref="Q563">
    <cfRule type="containsText" dxfId="6355" priority="4407" operator="containsText" text="NO SUBSANABLE">
      <formula>NOT(ISERROR(SEARCH(("NO SUBSANABLE"),(Q563))))</formula>
    </cfRule>
  </conditionalFormatting>
  <conditionalFormatting sqref="Q563">
    <cfRule type="containsText" dxfId="6354" priority="4408" operator="containsText" text="PENDIENTES POR SUBSANAR">
      <formula>NOT(ISERROR(SEARCH(("PENDIENTES POR SUBSANAR"),(Q563))))</formula>
    </cfRule>
  </conditionalFormatting>
  <conditionalFormatting sqref="Q563">
    <cfRule type="containsText" dxfId="6353" priority="4409" operator="containsText" text="SIN OBSERVACIÓN">
      <formula>NOT(ISERROR(SEARCH(("SIN OBSERVACIÓN"),(Q563))))</formula>
    </cfRule>
  </conditionalFormatting>
  <conditionalFormatting sqref="R563">
    <cfRule type="containsBlanks" dxfId="6352" priority="4410">
      <formula>LEN(TRIM(R563))=0</formula>
    </cfRule>
  </conditionalFormatting>
  <conditionalFormatting sqref="R563">
    <cfRule type="cellIs" dxfId="6351" priority="4411" operator="equal">
      <formula>"NO CUMPLEN CON LO SOLICITADO"</formula>
    </cfRule>
  </conditionalFormatting>
  <conditionalFormatting sqref="R563">
    <cfRule type="cellIs" dxfId="6350" priority="4412" operator="equal">
      <formula>"CUMPLEN CON LO SOLICITADO"</formula>
    </cfRule>
  </conditionalFormatting>
  <conditionalFormatting sqref="R563">
    <cfRule type="cellIs" dxfId="6349" priority="4413" operator="equal">
      <formula>"PENDIENTES"</formula>
    </cfRule>
  </conditionalFormatting>
  <conditionalFormatting sqref="R563">
    <cfRule type="cellIs" dxfId="6348" priority="4414" operator="equal">
      <formula>"NINGUNO"</formula>
    </cfRule>
  </conditionalFormatting>
  <conditionalFormatting sqref="B578">
    <cfRule type="cellIs" dxfId="6347" priority="4415" operator="equal">
      <formula>"NO CUMPLE CON LA EXPERIENCIA REQUERIDA"</formula>
    </cfRule>
  </conditionalFormatting>
  <conditionalFormatting sqref="B578">
    <cfRule type="cellIs" dxfId="6346" priority="4416" operator="equal">
      <formula>"CUMPLE CON LA EXPERIENCIA REQUERIDA"</formula>
    </cfRule>
  </conditionalFormatting>
  <conditionalFormatting sqref="H563">
    <cfRule type="notContainsBlanks" dxfId="6345" priority="4417">
      <formula>LEN(TRIM(H563))&gt;0</formula>
    </cfRule>
  </conditionalFormatting>
  <conditionalFormatting sqref="G563">
    <cfRule type="notContainsBlanks" dxfId="6344" priority="4418">
      <formula>LEN(TRIM(G563))&gt;0</formula>
    </cfRule>
  </conditionalFormatting>
  <conditionalFormatting sqref="F563">
    <cfRule type="notContainsBlanks" dxfId="6343" priority="4419">
      <formula>LEN(TRIM(F563))&gt;0</formula>
    </cfRule>
  </conditionalFormatting>
  <conditionalFormatting sqref="E563">
    <cfRule type="notContainsBlanks" dxfId="6342" priority="4420">
      <formula>LEN(TRIM(E563))&gt;0</formula>
    </cfRule>
  </conditionalFormatting>
  <conditionalFormatting sqref="D563">
    <cfRule type="notContainsBlanks" dxfId="6341" priority="4421">
      <formula>LEN(TRIM(D563))&gt;0</formula>
    </cfRule>
  </conditionalFormatting>
  <conditionalFormatting sqref="C563">
    <cfRule type="notContainsBlanks" dxfId="6340" priority="4422">
      <formula>LEN(TRIM(C563))&gt;0</formula>
    </cfRule>
  </conditionalFormatting>
  <conditionalFormatting sqref="I563">
    <cfRule type="notContainsBlanks" dxfId="6339" priority="4423">
      <formula>LEN(TRIM(I563))&gt;0</formula>
    </cfRule>
  </conditionalFormatting>
  <conditionalFormatting sqref="N566 N569">
    <cfRule type="expression" dxfId="6338" priority="4424">
      <formula>N566=" "</formula>
    </cfRule>
  </conditionalFormatting>
  <conditionalFormatting sqref="N566 N569">
    <cfRule type="expression" dxfId="6337" priority="4425">
      <formula>N566="NO PRESENTÓ CERTIFICADO"</formula>
    </cfRule>
  </conditionalFormatting>
  <conditionalFormatting sqref="N566 N569">
    <cfRule type="expression" dxfId="6336" priority="4426">
      <formula>N566="PRESENTÓ CERTIFICADO"</formula>
    </cfRule>
  </conditionalFormatting>
  <conditionalFormatting sqref="P566 P569">
    <cfRule type="expression" dxfId="6335" priority="4427">
      <formula>Q566="NO SUBSANABLE"</formula>
    </cfRule>
  </conditionalFormatting>
  <conditionalFormatting sqref="P566 P569">
    <cfRule type="expression" dxfId="6334" priority="4428">
      <formula>Q566="REQUERIMIENTOS SUBSANADOS"</formula>
    </cfRule>
  </conditionalFormatting>
  <conditionalFormatting sqref="P566 P569">
    <cfRule type="expression" dxfId="6333" priority="4429">
      <formula>Q566="PENDIENTES POR SUBSANAR"</formula>
    </cfRule>
  </conditionalFormatting>
  <conditionalFormatting sqref="P566 P569">
    <cfRule type="expression" dxfId="6332" priority="4430">
      <formula>Q566="SIN OBSERVACIÓN"</formula>
    </cfRule>
  </conditionalFormatting>
  <conditionalFormatting sqref="P566 P569">
    <cfRule type="containsBlanks" dxfId="6331" priority="4431">
      <formula>LEN(TRIM(P566))=0</formula>
    </cfRule>
  </conditionalFormatting>
  <conditionalFormatting sqref="O566 O569">
    <cfRule type="cellIs" dxfId="6330" priority="4432" operator="equal">
      <formula>"PENDIENTE POR DESCRIPCIÓN"</formula>
    </cfRule>
  </conditionalFormatting>
  <conditionalFormatting sqref="O566 O569">
    <cfRule type="cellIs" dxfId="6329" priority="4433" operator="equal">
      <formula>"DESCRIPCIÓN INSUFICIENTE"</formula>
    </cfRule>
  </conditionalFormatting>
  <conditionalFormatting sqref="O566 O569">
    <cfRule type="cellIs" dxfId="6328" priority="4434" operator="equal">
      <formula>"NO ESTÁ ACORDE A ITEM 5.2.1 (T.R.)"</formula>
    </cfRule>
  </conditionalFormatting>
  <conditionalFormatting sqref="O566 O569">
    <cfRule type="cellIs" dxfId="6327" priority="4435" operator="equal">
      <formula>"ACORDE A ITEM 5.2.1 (T.R.)"</formula>
    </cfRule>
  </conditionalFormatting>
  <conditionalFormatting sqref="Q566 Q569">
    <cfRule type="containsBlanks" dxfId="6326" priority="4436">
      <formula>LEN(TRIM(Q566))=0</formula>
    </cfRule>
  </conditionalFormatting>
  <conditionalFormatting sqref="Q566 Q569">
    <cfRule type="cellIs" dxfId="6325" priority="4437" operator="equal">
      <formula>"REQUERIMIENTOS SUBSANADOS"</formula>
    </cfRule>
  </conditionalFormatting>
  <conditionalFormatting sqref="Q566 Q569">
    <cfRule type="containsText" dxfId="6324" priority="4438" operator="containsText" text="NO SUBSANABLE">
      <formula>NOT(ISERROR(SEARCH(("NO SUBSANABLE"),(Q566))))</formula>
    </cfRule>
  </conditionalFormatting>
  <conditionalFormatting sqref="Q566 Q569">
    <cfRule type="containsText" dxfId="6323" priority="4439" operator="containsText" text="PENDIENTES POR SUBSANAR">
      <formula>NOT(ISERROR(SEARCH(("PENDIENTES POR SUBSANAR"),(Q566))))</formula>
    </cfRule>
  </conditionalFormatting>
  <conditionalFormatting sqref="Q566 Q569">
    <cfRule type="containsText" dxfId="6322" priority="4440" operator="containsText" text="SIN OBSERVACIÓN">
      <formula>NOT(ISERROR(SEARCH(("SIN OBSERVACIÓN"),(Q566))))</formula>
    </cfRule>
  </conditionalFormatting>
  <conditionalFormatting sqref="R566 R569">
    <cfRule type="containsBlanks" dxfId="6321" priority="4441">
      <formula>LEN(TRIM(R566))=0</formula>
    </cfRule>
  </conditionalFormatting>
  <conditionalFormatting sqref="R566 R569">
    <cfRule type="cellIs" dxfId="6320" priority="4442" operator="equal">
      <formula>"NO CUMPLEN CON LO SOLICITADO"</formula>
    </cfRule>
  </conditionalFormatting>
  <conditionalFormatting sqref="R566 R569">
    <cfRule type="cellIs" dxfId="6319" priority="4443" operator="equal">
      <formula>"CUMPLEN CON LO SOLICITADO"</formula>
    </cfRule>
  </conditionalFormatting>
  <conditionalFormatting sqref="R566 R569">
    <cfRule type="cellIs" dxfId="6318" priority="4444" operator="equal">
      <formula>"PENDIENTES"</formula>
    </cfRule>
  </conditionalFormatting>
  <conditionalFormatting sqref="R566 R569">
    <cfRule type="cellIs" dxfId="6317" priority="4445" operator="equal">
      <formula>"NINGUNO"</formula>
    </cfRule>
  </conditionalFormatting>
  <conditionalFormatting sqref="H566 H569">
    <cfRule type="notContainsBlanks" dxfId="6316" priority="4446">
      <formula>LEN(TRIM(H566))&gt;0</formula>
    </cfRule>
  </conditionalFormatting>
  <conditionalFormatting sqref="G566 G569">
    <cfRule type="notContainsBlanks" dxfId="6315" priority="4447">
      <formula>LEN(TRIM(G566))&gt;0</formula>
    </cfRule>
  </conditionalFormatting>
  <conditionalFormatting sqref="F566 F569">
    <cfRule type="notContainsBlanks" dxfId="6314" priority="4448">
      <formula>LEN(TRIM(F566))&gt;0</formula>
    </cfRule>
  </conditionalFormatting>
  <conditionalFormatting sqref="E566 E569">
    <cfRule type="notContainsBlanks" dxfId="6313" priority="4449">
      <formula>LEN(TRIM(E566))&gt;0</formula>
    </cfRule>
  </conditionalFormatting>
  <conditionalFormatting sqref="D566 D569">
    <cfRule type="notContainsBlanks" dxfId="6312" priority="4450">
      <formula>LEN(TRIM(D566))&gt;0</formula>
    </cfRule>
  </conditionalFormatting>
  <conditionalFormatting sqref="C566 C569">
    <cfRule type="notContainsBlanks" dxfId="6311" priority="4451">
      <formula>LEN(TRIM(C566))&gt;0</formula>
    </cfRule>
  </conditionalFormatting>
  <conditionalFormatting sqref="I566 I569">
    <cfRule type="notContainsBlanks" dxfId="6310" priority="4452">
      <formula>LEN(TRIM(I566))&gt;0</formula>
    </cfRule>
  </conditionalFormatting>
  <conditionalFormatting sqref="N572">
    <cfRule type="expression" dxfId="6309" priority="4453">
      <formula>N572=" "</formula>
    </cfRule>
  </conditionalFormatting>
  <conditionalFormatting sqref="N572">
    <cfRule type="expression" dxfId="6308" priority="4454">
      <formula>N572="NO PRESENTÓ CERTIFICADO"</formula>
    </cfRule>
  </conditionalFormatting>
  <conditionalFormatting sqref="N572">
    <cfRule type="expression" dxfId="6307" priority="4455">
      <formula>N572="PRESENTÓ CERTIFICADO"</formula>
    </cfRule>
  </conditionalFormatting>
  <conditionalFormatting sqref="P572">
    <cfRule type="expression" dxfId="6306" priority="4456">
      <formula>Q572="NO SUBSANABLE"</formula>
    </cfRule>
  </conditionalFormatting>
  <conditionalFormatting sqref="P572">
    <cfRule type="expression" dxfId="6305" priority="4457">
      <formula>Q572="REQUERIMIENTOS SUBSANADOS"</formula>
    </cfRule>
  </conditionalFormatting>
  <conditionalFormatting sqref="P572">
    <cfRule type="expression" dxfId="6304" priority="4458">
      <formula>Q572="PENDIENTES POR SUBSANAR"</formula>
    </cfRule>
  </conditionalFormatting>
  <conditionalFormatting sqref="P572">
    <cfRule type="expression" dxfId="6303" priority="4459">
      <formula>Q572="SIN OBSERVACIÓN"</formula>
    </cfRule>
  </conditionalFormatting>
  <conditionalFormatting sqref="P572">
    <cfRule type="containsBlanks" dxfId="6302" priority="4460">
      <formula>LEN(TRIM(P572))=0</formula>
    </cfRule>
  </conditionalFormatting>
  <conditionalFormatting sqref="O572">
    <cfRule type="cellIs" dxfId="6301" priority="4461" operator="equal">
      <formula>"PENDIENTE POR DESCRIPCIÓN"</formula>
    </cfRule>
  </conditionalFormatting>
  <conditionalFormatting sqref="O572">
    <cfRule type="cellIs" dxfId="6300" priority="4462" operator="equal">
      <formula>"DESCRIPCIÓN INSUFICIENTE"</formula>
    </cfRule>
  </conditionalFormatting>
  <conditionalFormatting sqref="O572">
    <cfRule type="cellIs" dxfId="6299" priority="4463" operator="equal">
      <formula>"NO ESTÁ ACORDE A ITEM 5.2.1 (T.R.)"</formula>
    </cfRule>
  </conditionalFormatting>
  <conditionalFormatting sqref="O572">
    <cfRule type="cellIs" dxfId="6298" priority="4464" operator="equal">
      <formula>"ACORDE A ITEM 5.2.1 (T.R.)"</formula>
    </cfRule>
  </conditionalFormatting>
  <conditionalFormatting sqref="Q572">
    <cfRule type="containsBlanks" dxfId="6297" priority="4465">
      <formula>LEN(TRIM(Q572))=0</formula>
    </cfRule>
  </conditionalFormatting>
  <conditionalFormatting sqref="Q572">
    <cfRule type="cellIs" dxfId="6296" priority="4466" operator="equal">
      <formula>"REQUERIMIENTOS SUBSANADOS"</formula>
    </cfRule>
  </conditionalFormatting>
  <conditionalFormatting sqref="Q572">
    <cfRule type="containsText" dxfId="6295" priority="4467" operator="containsText" text="NO SUBSANABLE">
      <formula>NOT(ISERROR(SEARCH(("NO SUBSANABLE"),(Q572))))</formula>
    </cfRule>
  </conditionalFormatting>
  <conditionalFormatting sqref="Q572">
    <cfRule type="containsText" dxfId="6294" priority="4468" operator="containsText" text="PENDIENTES POR SUBSANAR">
      <formula>NOT(ISERROR(SEARCH(("PENDIENTES POR SUBSANAR"),(Q572))))</formula>
    </cfRule>
  </conditionalFormatting>
  <conditionalFormatting sqref="Q572">
    <cfRule type="containsText" dxfId="6293" priority="4469" operator="containsText" text="SIN OBSERVACIÓN">
      <formula>NOT(ISERROR(SEARCH(("SIN OBSERVACIÓN"),(Q572))))</formula>
    </cfRule>
  </conditionalFormatting>
  <conditionalFormatting sqref="R572">
    <cfRule type="containsBlanks" dxfId="6292" priority="4470">
      <formula>LEN(TRIM(R572))=0</formula>
    </cfRule>
  </conditionalFormatting>
  <conditionalFormatting sqref="R572">
    <cfRule type="cellIs" dxfId="6291" priority="4471" operator="equal">
      <formula>"NO CUMPLEN CON LO SOLICITADO"</formula>
    </cfRule>
  </conditionalFormatting>
  <conditionalFormatting sqref="R572">
    <cfRule type="cellIs" dxfId="6290" priority="4472" operator="equal">
      <formula>"CUMPLEN CON LO SOLICITADO"</formula>
    </cfRule>
  </conditionalFormatting>
  <conditionalFormatting sqref="R572">
    <cfRule type="cellIs" dxfId="6289" priority="4473" operator="equal">
      <formula>"PENDIENTES"</formula>
    </cfRule>
  </conditionalFormatting>
  <conditionalFormatting sqref="R572">
    <cfRule type="cellIs" dxfId="6288" priority="4474" operator="equal">
      <formula>"NINGUNO"</formula>
    </cfRule>
  </conditionalFormatting>
  <conditionalFormatting sqref="H572">
    <cfRule type="notContainsBlanks" dxfId="6287" priority="4475">
      <formula>LEN(TRIM(H572))&gt;0</formula>
    </cfRule>
  </conditionalFormatting>
  <conditionalFormatting sqref="G572">
    <cfRule type="notContainsBlanks" dxfId="6286" priority="4476">
      <formula>LEN(TRIM(G572))&gt;0</formula>
    </cfRule>
  </conditionalFormatting>
  <conditionalFormatting sqref="F572">
    <cfRule type="notContainsBlanks" dxfId="6285" priority="4477">
      <formula>LEN(TRIM(F572))&gt;0</formula>
    </cfRule>
  </conditionalFormatting>
  <conditionalFormatting sqref="E572">
    <cfRule type="notContainsBlanks" dxfId="6284" priority="4478">
      <formula>LEN(TRIM(E572))&gt;0</formula>
    </cfRule>
  </conditionalFormatting>
  <conditionalFormatting sqref="D572">
    <cfRule type="notContainsBlanks" dxfId="6283" priority="4479">
      <formula>LEN(TRIM(D572))&gt;0</formula>
    </cfRule>
  </conditionalFormatting>
  <conditionalFormatting sqref="C572">
    <cfRule type="notContainsBlanks" dxfId="6282" priority="4480">
      <formula>LEN(TRIM(C572))&gt;0</formula>
    </cfRule>
  </conditionalFormatting>
  <conditionalFormatting sqref="I572">
    <cfRule type="notContainsBlanks" dxfId="6281" priority="4481">
      <formula>LEN(TRIM(I572))&gt;0</formula>
    </cfRule>
  </conditionalFormatting>
  <conditionalFormatting sqref="T563">
    <cfRule type="cellIs" dxfId="6280" priority="4482" operator="equal">
      <formula>"NO"</formula>
    </cfRule>
  </conditionalFormatting>
  <conditionalFormatting sqref="T563">
    <cfRule type="cellIs" dxfId="6279" priority="4483" operator="equal">
      <formula>"SI"</formula>
    </cfRule>
  </conditionalFormatting>
  <conditionalFormatting sqref="N575">
    <cfRule type="expression" dxfId="6278" priority="4484">
      <formula>N575=" "</formula>
    </cfRule>
  </conditionalFormatting>
  <conditionalFormatting sqref="N575">
    <cfRule type="expression" dxfId="6277" priority="4485">
      <formula>N575="NO PRESENTÓ CERTIFICADO"</formula>
    </cfRule>
  </conditionalFormatting>
  <conditionalFormatting sqref="N575">
    <cfRule type="expression" dxfId="6276" priority="4486">
      <formula>N575="PRESENTÓ CERTIFICADO"</formula>
    </cfRule>
  </conditionalFormatting>
  <conditionalFormatting sqref="P575">
    <cfRule type="expression" dxfId="6275" priority="4487">
      <formula>Q575="NO SUBSANABLE"</formula>
    </cfRule>
  </conditionalFormatting>
  <conditionalFormatting sqref="P575">
    <cfRule type="expression" dxfId="6274" priority="4488">
      <formula>Q575="REQUERIMIENTOS SUBSANADOS"</formula>
    </cfRule>
  </conditionalFormatting>
  <conditionalFormatting sqref="P575">
    <cfRule type="expression" dxfId="6273" priority="4489">
      <formula>Q575="PENDIENTES POR SUBSANAR"</formula>
    </cfRule>
  </conditionalFormatting>
  <conditionalFormatting sqref="P575">
    <cfRule type="expression" dxfId="6272" priority="4490">
      <formula>Q575="SIN OBSERVACIÓN"</formula>
    </cfRule>
  </conditionalFormatting>
  <conditionalFormatting sqref="P575">
    <cfRule type="containsBlanks" dxfId="6271" priority="4491">
      <formula>LEN(TRIM(P575))=0</formula>
    </cfRule>
  </conditionalFormatting>
  <conditionalFormatting sqref="O575">
    <cfRule type="cellIs" dxfId="6270" priority="4492" operator="equal">
      <formula>"PENDIENTE POR DESCRIPCIÓN"</formula>
    </cfRule>
  </conditionalFormatting>
  <conditionalFormatting sqref="O575">
    <cfRule type="cellIs" dxfId="6269" priority="4493" operator="equal">
      <formula>"DESCRIPCIÓN INSUFICIENTE"</formula>
    </cfRule>
  </conditionalFormatting>
  <conditionalFormatting sqref="O575">
    <cfRule type="cellIs" dxfId="6268" priority="4494" operator="equal">
      <formula>"NO ESTÁ ACORDE A ITEM 5.2.1 (T.R.)"</formula>
    </cfRule>
  </conditionalFormatting>
  <conditionalFormatting sqref="O575">
    <cfRule type="cellIs" dxfId="6267" priority="4495" operator="equal">
      <formula>"ACORDE A ITEM 5.2.1 (T.R.)"</formula>
    </cfRule>
  </conditionalFormatting>
  <conditionalFormatting sqref="Q575">
    <cfRule type="containsBlanks" dxfId="6266" priority="4496">
      <formula>LEN(TRIM(Q575))=0</formula>
    </cfRule>
  </conditionalFormatting>
  <conditionalFormatting sqref="Q575">
    <cfRule type="cellIs" dxfId="6265" priority="4497" operator="equal">
      <formula>"REQUERIMIENTOS SUBSANADOS"</formula>
    </cfRule>
  </conditionalFormatting>
  <conditionalFormatting sqref="Q575">
    <cfRule type="containsText" dxfId="6264" priority="4498" operator="containsText" text="NO SUBSANABLE">
      <formula>NOT(ISERROR(SEARCH(("NO SUBSANABLE"),(Q575))))</formula>
    </cfRule>
  </conditionalFormatting>
  <conditionalFormatting sqref="Q575">
    <cfRule type="containsText" dxfId="6263" priority="4499" operator="containsText" text="PENDIENTES POR SUBSANAR">
      <formula>NOT(ISERROR(SEARCH(("PENDIENTES POR SUBSANAR"),(Q575))))</formula>
    </cfRule>
  </conditionalFormatting>
  <conditionalFormatting sqref="Q575">
    <cfRule type="containsText" dxfId="6262" priority="4500" operator="containsText" text="SIN OBSERVACIÓN">
      <formula>NOT(ISERROR(SEARCH(("SIN OBSERVACIÓN"),(Q575))))</formula>
    </cfRule>
  </conditionalFormatting>
  <conditionalFormatting sqref="R575">
    <cfRule type="containsBlanks" dxfId="6261" priority="4501">
      <formula>LEN(TRIM(R575))=0</formula>
    </cfRule>
  </conditionalFormatting>
  <conditionalFormatting sqref="R575">
    <cfRule type="cellIs" dxfId="6260" priority="4502" operator="equal">
      <formula>"NO CUMPLEN CON LO SOLICITADO"</formula>
    </cfRule>
  </conditionalFormatting>
  <conditionalFormatting sqref="R575">
    <cfRule type="cellIs" dxfId="6259" priority="4503" operator="equal">
      <formula>"CUMPLEN CON LO SOLICITADO"</formula>
    </cfRule>
  </conditionalFormatting>
  <conditionalFormatting sqref="R575">
    <cfRule type="cellIs" dxfId="6258" priority="4504" operator="equal">
      <formula>"PENDIENTES"</formula>
    </cfRule>
  </conditionalFormatting>
  <conditionalFormatting sqref="R575">
    <cfRule type="cellIs" dxfId="6257" priority="4505" operator="equal">
      <formula>"NINGUNO"</formula>
    </cfRule>
  </conditionalFormatting>
  <conditionalFormatting sqref="H575">
    <cfRule type="notContainsBlanks" dxfId="6256" priority="4506">
      <formula>LEN(TRIM(H575))&gt;0</formula>
    </cfRule>
  </conditionalFormatting>
  <conditionalFormatting sqref="G575">
    <cfRule type="notContainsBlanks" dxfId="6255" priority="4507">
      <formula>LEN(TRIM(G575))&gt;0</formula>
    </cfRule>
  </conditionalFormatting>
  <conditionalFormatting sqref="F575">
    <cfRule type="notContainsBlanks" dxfId="6254" priority="4508">
      <formula>LEN(TRIM(F575))&gt;0</formula>
    </cfRule>
  </conditionalFormatting>
  <conditionalFormatting sqref="E575">
    <cfRule type="notContainsBlanks" dxfId="6253" priority="4509">
      <formula>LEN(TRIM(E575))&gt;0</formula>
    </cfRule>
  </conditionalFormatting>
  <conditionalFormatting sqref="D575">
    <cfRule type="notContainsBlanks" dxfId="6252" priority="4510">
      <formula>LEN(TRIM(D575))&gt;0</formula>
    </cfRule>
  </conditionalFormatting>
  <conditionalFormatting sqref="C575">
    <cfRule type="notContainsBlanks" dxfId="6251" priority="4511">
      <formula>LEN(TRIM(C575))&gt;0</formula>
    </cfRule>
  </conditionalFormatting>
  <conditionalFormatting sqref="I575">
    <cfRule type="notContainsBlanks" dxfId="6250" priority="4512">
      <formula>LEN(TRIM(I575))&gt;0</formula>
    </cfRule>
  </conditionalFormatting>
  <conditionalFormatting sqref="S563 S566 S569 S572 S575">
    <cfRule type="cellIs" dxfId="6249" priority="4513" operator="greaterThan">
      <formula>0</formula>
    </cfRule>
  </conditionalFormatting>
  <conditionalFormatting sqref="S563 S566 S569 S572 S575">
    <cfRule type="cellIs" dxfId="6248" priority="4514" operator="equal">
      <formula>0</formula>
    </cfRule>
  </conditionalFormatting>
  <conditionalFormatting sqref="T578">
    <cfRule type="cellIs" dxfId="6247" priority="4515" operator="equal">
      <formula>"NO CUMPLE"</formula>
    </cfRule>
  </conditionalFormatting>
  <conditionalFormatting sqref="T578">
    <cfRule type="cellIs" dxfId="6246" priority="4516" operator="equal">
      <formula>"CUMPLE"</formula>
    </cfRule>
  </conditionalFormatting>
  <conditionalFormatting sqref="N585">
    <cfRule type="expression" dxfId="6245" priority="4517">
      <formula>N585=" "</formula>
    </cfRule>
  </conditionalFormatting>
  <conditionalFormatting sqref="N585">
    <cfRule type="expression" dxfId="6244" priority="4518">
      <formula>N585="NO PRESENTÓ CERTIFICADO"</formula>
    </cfRule>
  </conditionalFormatting>
  <conditionalFormatting sqref="N585">
    <cfRule type="expression" dxfId="6243" priority="4519">
      <formula>N585="PRESENTÓ CERTIFICADO"</formula>
    </cfRule>
  </conditionalFormatting>
  <conditionalFormatting sqref="P585">
    <cfRule type="expression" dxfId="6242" priority="4520">
      <formula>Q585="NO SUBSANABLE"</formula>
    </cfRule>
  </conditionalFormatting>
  <conditionalFormatting sqref="P585">
    <cfRule type="expression" dxfId="6241" priority="4521">
      <formula>Q585="REQUERIMIENTOS SUBSANADOS"</formula>
    </cfRule>
  </conditionalFormatting>
  <conditionalFormatting sqref="P585">
    <cfRule type="expression" dxfId="6240" priority="4522">
      <formula>Q585="PENDIENTES POR SUBSANAR"</formula>
    </cfRule>
  </conditionalFormatting>
  <conditionalFormatting sqref="P585">
    <cfRule type="expression" dxfId="6239" priority="4523">
      <formula>Q585="SIN OBSERVACIÓN"</formula>
    </cfRule>
  </conditionalFormatting>
  <conditionalFormatting sqref="P585">
    <cfRule type="containsBlanks" dxfId="6238" priority="4524">
      <formula>LEN(TRIM(P585))=0</formula>
    </cfRule>
  </conditionalFormatting>
  <conditionalFormatting sqref="O585">
    <cfRule type="cellIs" dxfId="6237" priority="4525" operator="equal">
      <formula>"PENDIENTE POR DESCRIPCIÓN"</formula>
    </cfRule>
  </conditionalFormatting>
  <conditionalFormatting sqref="O585">
    <cfRule type="cellIs" dxfId="6236" priority="4526" operator="equal">
      <formula>"DESCRIPCIÓN INSUFICIENTE"</formula>
    </cfRule>
  </conditionalFormatting>
  <conditionalFormatting sqref="O585">
    <cfRule type="cellIs" dxfId="6235" priority="4527" operator="equal">
      <formula>"NO ESTÁ ACORDE A ITEM 5.2.1 (T.R.)"</formula>
    </cfRule>
  </conditionalFormatting>
  <conditionalFormatting sqref="O585">
    <cfRule type="cellIs" dxfId="6234" priority="4528" operator="equal">
      <formula>"ACORDE A ITEM 5.2.1 (T.R.)"</formula>
    </cfRule>
  </conditionalFormatting>
  <conditionalFormatting sqref="Q585">
    <cfRule type="containsBlanks" dxfId="6233" priority="4529">
      <formula>LEN(TRIM(Q585))=0</formula>
    </cfRule>
  </conditionalFormatting>
  <conditionalFormatting sqref="Q585">
    <cfRule type="cellIs" dxfId="6232" priority="4530" operator="equal">
      <formula>"REQUERIMIENTOS SUBSANADOS"</formula>
    </cfRule>
  </conditionalFormatting>
  <conditionalFormatting sqref="Q585">
    <cfRule type="containsText" dxfId="6231" priority="4531" operator="containsText" text="NO SUBSANABLE">
      <formula>NOT(ISERROR(SEARCH(("NO SUBSANABLE"),(Q585))))</formula>
    </cfRule>
  </conditionalFormatting>
  <conditionalFormatting sqref="Q585">
    <cfRule type="containsText" dxfId="6230" priority="4532" operator="containsText" text="PENDIENTES POR SUBSANAR">
      <formula>NOT(ISERROR(SEARCH(("PENDIENTES POR SUBSANAR"),(Q585))))</formula>
    </cfRule>
  </conditionalFormatting>
  <conditionalFormatting sqref="Q585">
    <cfRule type="containsText" dxfId="6229" priority="4533" operator="containsText" text="SIN OBSERVACIÓN">
      <formula>NOT(ISERROR(SEARCH(("SIN OBSERVACIÓN"),(Q585))))</formula>
    </cfRule>
  </conditionalFormatting>
  <conditionalFormatting sqref="R585">
    <cfRule type="containsBlanks" dxfId="6228" priority="4534">
      <formula>LEN(TRIM(R585))=0</formula>
    </cfRule>
  </conditionalFormatting>
  <conditionalFormatting sqref="R585">
    <cfRule type="cellIs" dxfId="6227" priority="4535" operator="equal">
      <formula>"NO CUMPLEN CON LO SOLICITADO"</formula>
    </cfRule>
  </conditionalFormatting>
  <conditionalFormatting sqref="R585">
    <cfRule type="cellIs" dxfId="6226" priority="4536" operator="equal">
      <formula>"CUMPLEN CON LO SOLICITADO"</formula>
    </cfRule>
  </conditionalFormatting>
  <conditionalFormatting sqref="R585">
    <cfRule type="cellIs" dxfId="6225" priority="4537" operator="equal">
      <formula>"PENDIENTES"</formula>
    </cfRule>
  </conditionalFormatting>
  <conditionalFormatting sqref="R585">
    <cfRule type="cellIs" dxfId="6224" priority="4538" operator="equal">
      <formula>"NINGUNO"</formula>
    </cfRule>
  </conditionalFormatting>
  <conditionalFormatting sqref="B600">
    <cfRule type="cellIs" dxfId="6223" priority="4539" operator="equal">
      <formula>"NO CUMPLE CON LA EXPERIENCIA REQUERIDA"</formula>
    </cfRule>
  </conditionalFormatting>
  <conditionalFormatting sqref="B600">
    <cfRule type="cellIs" dxfId="6222" priority="4540" operator="equal">
      <formula>"CUMPLE CON LA EXPERIENCIA REQUERIDA"</formula>
    </cfRule>
  </conditionalFormatting>
  <conditionalFormatting sqref="H585">
    <cfRule type="notContainsBlanks" dxfId="6221" priority="4541">
      <formula>LEN(TRIM(H585))&gt;0</formula>
    </cfRule>
  </conditionalFormatting>
  <conditionalFormatting sqref="G585">
    <cfRule type="notContainsBlanks" dxfId="6220" priority="4542">
      <formula>LEN(TRIM(G585))&gt;0</formula>
    </cfRule>
  </conditionalFormatting>
  <conditionalFormatting sqref="F585">
    <cfRule type="notContainsBlanks" dxfId="6219" priority="4543">
      <formula>LEN(TRIM(F585))&gt;0</formula>
    </cfRule>
  </conditionalFormatting>
  <conditionalFormatting sqref="E585">
    <cfRule type="notContainsBlanks" dxfId="6218" priority="4544">
      <formula>LEN(TRIM(E585))&gt;0</formula>
    </cfRule>
  </conditionalFormatting>
  <conditionalFormatting sqref="D585">
    <cfRule type="notContainsBlanks" dxfId="6217" priority="4545">
      <formula>LEN(TRIM(D585))&gt;0</formula>
    </cfRule>
  </conditionalFormatting>
  <conditionalFormatting sqref="C585">
    <cfRule type="notContainsBlanks" dxfId="6216" priority="4546">
      <formula>LEN(TRIM(C585))&gt;0</formula>
    </cfRule>
  </conditionalFormatting>
  <conditionalFormatting sqref="I585">
    <cfRule type="notContainsBlanks" dxfId="6215" priority="4547">
      <formula>LEN(TRIM(I585))&gt;0</formula>
    </cfRule>
  </conditionalFormatting>
  <conditionalFormatting sqref="N588 N591">
    <cfRule type="expression" dxfId="6214" priority="4548">
      <formula>N588=" "</formula>
    </cfRule>
  </conditionalFormatting>
  <conditionalFormatting sqref="N588 N591">
    <cfRule type="expression" dxfId="6213" priority="4549">
      <formula>N588="NO PRESENTÓ CERTIFICADO"</formula>
    </cfRule>
  </conditionalFormatting>
  <conditionalFormatting sqref="N588 N591">
    <cfRule type="expression" dxfId="6212" priority="4550">
      <formula>N588="PRESENTÓ CERTIFICADO"</formula>
    </cfRule>
  </conditionalFormatting>
  <conditionalFormatting sqref="P588 P591">
    <cfRule type="expression" dxfId="6211" priority="4551">
      <formula>Q588="NO SUBSANABLE"</formula>
    </cfRule>
  </conditionalFormatting>
  <conditionalFormatting sqref="P588 P591">
    <cfRule type="expression" dxfId="6210" priority="4552">
      <formula>Q588="REQUERIMIENTOS SUBSANADOS"</formula>
    </cfRule>
  </conditionalFormatting>
  <conditionalFormatting sqref="P588 P591">
    <cfRule type="expression" dxfId="6209" priority="4553">
      <formula>Q588="PENDIENTES POR SUBSANAR"</formula>
    </cfRule>
  </conditionalFormatting>
  <conditionalFormatting sqref="P588 P591">
    <cfRule type="expression" dxfId="6208" priority="4554">
      <formula>Q588="SIN OBSERVACIÓN"</formula>
    </cfRule>
  </conditionalFormatting>
  <conditionalFormatting sqref="P588 P591">
    <cfRule type="containsBlanks" dxfId="6207" priority="4555">
      <formula>LEN(TRIM(P588))=0</formula>
    </cfRule>
  </conditionalFormatting>
  <conditionalFormatting sqref="O588 O591">
    <cfRule type="cellIs" dxfId="6206" priority="4556" operator="equal">
      <formula>"PENDIENTE POR DESCRIPCIÓN"</formula>
    </cfRule>
  </conditionalFormatting>
  <conditionalFormatting sqref="O588 O591">
    <cfRule type="cellIs" dxfId="6205" priority="4557" operator="equal">
      <formula>"DESCRIPCIÓN INSUFICIENTE"</formula>
    </cfRule>
  </conditionalFormatting>
  <conditionalFormatting sqref="O588 O591">
    <cfRule type="cellIs" dxfId="6204" priority="4558" operator="equal">
      <formula>"NO ESTÁ ACORDE A ITEM 5.2.1 (T.R.)"</formula>
    </cfRule>
  </conditionalFormatting>
  <conditionalFormatting sqref="O588 O591">
    <cfRule type="cellIs" dxfId="6203" priority="4559" operator="equal">
      <formula>"ACORDE A ITEM 5.2.1 (T.R.)"</formula>
    </cfRule>
  </conditionalFormatting>
  <conditionalFormatting sqref="Q588 Q591">
    <cfRule type="containsBlanks" dxfId="6202" priority="4560">
      <formula>LEN(TRIM(Q588))=0</formula>
    </cfRule>
  </conditionalFormatting>
  <conditionalFormatting sqref="Q588 Q591">
    <cfRule type="cellIs" dxfId="6201" priority="4561" operator="equal">
      <formula>"REQUERIMIENTOS SUBSANADOS"</formula>
    </cfRule>
  </conditionalFormatting>
  <conditionalFormatting sqref="Q588 Q591">
    <cfRule type="containsText" dxfId="6200" priority="4562" operator="containsText" text="NO SUBSANABLE">
      <formula>NOT(ISERROR(SEARCH(("NO SUBSANABLE"),(Q588))))</formula>
    </cfRule>
  </conditionalFormatting>
  <conditionalFormatting sqref="Q588 Q591">
    <cfRule type="containsText" dxfId="6199" priority="4563" operator="containsText" text="PENDIENTES POR SUBSANAR">
      <formula>NOT(ISERROR(SEARCH(("PENDIENTES POR SUBSANAR"),(Q588))))</formula>
    </cfRule>
  </conditionalFormatting>
  <conditionalFormatting sqref="Q588 Q591">
    <cfRule type="containsText" dxfId="6198" priority="4564" operator="containsText" text="SIN OBSERVACIÓN">
      <formula>NOT(ISERROR(SEARCH(("SIN OBSERVACIÓN"),(Q588))))</formula>
    </cfRule>
  </conditionalFormatting>
  <conditionalFormatting sqref="R588 R591">
    <cfRule type="containsBlanks" dxfId="6197" priority="4565">
      <formula>LEN(TRIM(R588))=0</formula>
    </cfRule>
  </conditionalFormatting>
  <conditionalFormatting sqref="R588 R591">
    <cfRule type="cellIs" dxfId="6196" priority="4566" operator="equal">
      <formula>"NO CUMPLEN CON LO SOLICITADO"</formula>
    </cfRule>
  </conditionalFormatting>
  <conditionalFormatting sqref="R588 R591">
    <cfRule type="cellIs" dxfId="6195" priority="4567" operator="equal">
      <formula>"CUMPLEN CON LO SOLICITADO"</formula>
    </cfRule>
  </conditionalFormatting>
  <conditionalFormatting sqref="R588 R591">
    <cfRule type="cellIs" dxfId="6194" priority="4568" operator="equal">
      <formula>"PENDIENTES"</formula>
    </cfRule>
  </conditionalFormatting>
  <conditionalFormatting sqref="R588 R591">
    <cfRule type="cellIs" dxfId="6193" priority="4569" operator="equal">
      <formula>"NINGUNO"</formula>
    </cfRule>
  </conditionalFormatting>
  <conditionalFormatting sqref="H588 H591">
    <cfRule type="notContainsBlanks" dxfId="6192" priority="4570">
      <formula>LEN(TRIM(H588))&gt;0</formula>
    </cfRule>
  </conditionalFormatting>
  <conditionalFormatting sqref="G588 G591">
    <cfRule type="notContainsBlanks" dxfId="6191" priority="4571">
      <formula>LEN(TRIM(G588))&gt;0</formula>
    </cfRule>
  </conditionalFormatting>
  <conditionalFormatting sqref="F588 F591">
    <cfRule type="notContainsBlanks" dxfId="6190" priority="4572">
      <formula>LEN(TRIM(F588))&gt;0</formula>
    </cfRule>
  </conditionalFormatting>
  <conditionalFormatting sqref="E588 E591">
    <cfRule type="notContainsBlanks" dxfId="6189" priority="4573">
      <formula>LEN(TRIM(E588))&gt;0</formula>
    </cfRule>
  </conditionalFormatting>
  <conditionalFormatting sqref="D588 D591">
    <cfRule type="notContainsBlanks" dxfId="6188" priority="4574">
      <formula>LEN(TRIM(D588))&gt;0</formula>
    </cfRule>
  </conditionalFormatting>
  <conditionalFormatting sqref="C588 C591">
    <cfRule type="notContainsBlanks" dxfId="6187" priority="4575">
      <formula>LEN(TRIM(C588))&gt;0</formula>
    </cfRule>
  </conditionalFormatting>
  <conditionalFormatting sqref="I588 I591">
    <cfRule type="notContainsBlanks" dxfId="6186" priority="4576">
      <formula>LEN(TRIM(I588))&gt;0</formula>
    </cfRule>
  </conditionalFormatting>
  <conditionalFormatting sqref="N594">
    <cfRule type="expression" dxfId="6185" priority="4577">
      <formula>N594=" "</formula>
    </cfRule>
  </conditionalFormatting>
  <conditionalFormatting sqref="N594">
    <cfRule type="expression" dxfId="6184" priority="4578">
      <formula>N594="NO PRESENTÓ CERTIFICADO"</formula>
    </cfRule>
  </conditionalFormatting>
  <conditionalFormatting sqref="N594">
    <cfRule type="expression" dxfId="6183" priority="4579">
      <formula>N594="PRESENTÓ CERTIFICADO"</formula>
    </cfRule>
  </conditionalFormatting>
  <conditionalFormatting sqref="P594">
    <cfRule type="expression" dxfId="6182" priority="4580">
      <formula>Q594="NO SUBSANABLE"</formula>
    </cfRule>
  </conditionalFormatting>
  <conditionalFormatting sqref="P594">
    <cfRule type="expression" dxfId="6181" priority="4581">
      <formula>Q594="REQUERIMIENTOS SUBSANADOS"</formula>
    </cfRule>
  </conditionalFormatting>
  <conditionalFormatting sqref="P594">
    <cfRule type="expression" dxfId="6180" priority="4582">
      <formula>Q594="PENDIENTES POR SUBSANAR"</formula>
    </cfRule>
  </conditionalFormatting>
  <conditionalFormatting sqref="P594">
    <cfRule type="expression" dxfId="6179" priority="4583">
      <formula>Q594="SIN OBSERVACIÓN"</formula>
    </cfRule>
  </conditionalFormatting>
  <conditionalFormatting sqref="P594">
    <cfRule type="containsBlanks" dxfId="6178" priority="4584">
      <formula>LEN(TRIM(P594))=0</formula>
    </cfRule>
  </conditionalFormatting>
  <conditionalFormatting sqref="O594">
    <cfRule type="cellIs" dxfId="6177" priority="4585" operator="equal">
      <formula>"PENDIENTE POR DESCRIPCIÓN"</formula>
    </cfRule>
  </conditionalFormatting>
  <conditionalFormatting sqref="O594">
    <cfRule type="cellIs" dxfId="6176" priority="4586" operator="equal">
      <formula>"DESCRIPCIÓN INSUFICIENTE"</formula>
    </cfRule>
  </conditionalFormatting>
  <conditionalFormatting sqref="O594">
    <cfRule type="cellIs" dxfId="6175" priority="4587" operator="equal">
      <formula>"NO ESTÁ ACORDE A ITEM 5.2.1 (T.R.)"</formula>
    </cfRule>
  </conditionalFormatting>
  <conditionalFormatting sqref="O594">
    <cfRule type="cellIs" dxfId="6174" priority="4588" operator="equal">
      <formula>"ACORDE A ITEM 5.2.1 (T.R.)"</formula>
    </cfRule>
  </conditionalFormatting>
  <conditionalFormatting sqref="Q594">
    <cfRule type="containsBlanks" dxfId="6173" priority="4589">
      <formula>LEN(TRIM(Q594))=0</formula>
    </cfRule>
  </conditionalFormatting>
  <conditionalFormatting sqref="Q594">
    <cfRule type="cellIs" dxfId="6172" priority="4590" operator="equal">
      <formula>"REQUERIMIENTOS SUBSANADOS"</formula>
    </cfRule>
  </conditionalFormatting>
  <conditionalFormatting sqref="Q594">
    <cfRule type="containsText" dxfId="6171" priority="4591" operator="containsText" text="NO SUBSANABLE">
      <formula>NOT(ISERROR(SEARCH(("NO SUBSANABLE"),(Q594))))</formula>
    </cfRule>
  </conditionalFormatting>
  <conditionalFormatting sqref="Q594">
    <cfRule type="containsText" dxfId="6170" priority="4592" operator="containsText" text="PENDIENTES POR SUBSANAR">
      <formula>NOT(ISERROR(SEARCH(("PENDIENTES POR SUBSANAR"),(Q594))))</formula>
    </cfRule>
  </conditionalFormatting>
  <conditionalFormatting sqref="Q594">
    <cfRule type="containsText" dxfId="6169" priority="4593" operator="containsText" text="SIN OBSERVACIÓN">
      <formula>NOT(ISERROR(SEARCH(("SIN OBSERVACIÓN"),(Q594))))</formula>
    </cfRule>
  </conditionalFormatting>
  <conditionalFormatting sqref="R594">
    <cfRule type="containsBlanks" dxfId="6168" priority="4594">
      <formula>LEN(TRIM(R594))=0</formula>
    </cfRule>
  </conditionalFormatting>
  <conditionalFormatting sqref="R594">
    <cfRule type="cellIs" dxfId="6167" priority="4595" operator="equal">
      <formula>"NO CUMPLEN CON LO SOLICITADO"</formula>
    </cfRule>
  </conditionalFormatting>
  <conditionalFormatting sqref="R594">
    <cfRule type="cellIs" dxfId="6166" priority="4596" operator="equal">
      <formula>"CUMPLEN CON LO SOLICITADO"</formula>
    </cfRule>
  </conditionalFormatting>
  <conditionalFormatting sqref="R594">
    <cfRule type="cellIs" dxfId="6165" priority="4597" operator="equal">
      <formula>"PENDIENTES"</formula>
    </cfRule>
  </conditionalFormatting>
  <conditionalFormatting sqref="R594">
    <cfRule type="cellIs" dxfId="6164" priority="4598" operator="equal">
      <formula>"NINGUNO"</formula>
    </cfRule>
  </conditionalFormatting>
  <conditionalFormatting sqref="H594">
    <cfRule type="notContainsBlanks" dxfId="6163" priority="4599">
      <formula>LEN(TRIM(H594))&gt;0</formula>
    </cfRule>
  </conditionalFormatting>
  <conditionalFormatting sqref="G594">
    <cfRule type="notContainsBlanks" dxfId="6162" priority="4600">
      <formula>LEN(TRIM(G594))&gt;0</formula>
    </cfRule>
  </conditionalFormatting>
  <conditionalFormatting sqref="F594">
    <cfRule type="notContainsBlanks" dxfId="6161" priority="4601">
      <formula>LEN(TRIM(F594))&gt;0</formula>
    </cfRule>
  </conditionalFormatting>
  <conditionalFormatting sqref="E594">
    <cfRule type="notContainsBlanks" dxfId="6160" priority="4602">
      <formula>LEN(TRIM(E594))&gt;0</formula>
    </cfRule>
  </conditionalFormatting>
  <conditionalFormatting sqref="D594">
    <cfRule type="notContainsBlanks" dxfId="6159" priority="4603">
      <formula>LEN(TRIM(D594))&gt;0</formula>
    </cfRule>
  </conditionalFormatting>
  <conditionalFormatting sqref="C594">
    <cfRule type="notContainsBlanks" dxfId="6158" priority="4604">
      <formula>LEN(TRIM(C594))&gt;0</formula>
    </cfRule>
  </conditionalFormatting>
  <conditionalFormatting sqref="I594">
    <cfRule type="notContainsBlanks" dxfId="6157" priority="4605">
      <formula>LEN(TRIM(I594))&gt;0</formula>
    </cfRule>
  </conditionalFormatting>
  <conditionalFormatting sqref="T585">
    <cfRule type="cellIs" dxfId="6156" priority="4606" operator="equal">
      <formula>"NO"</formula>
    </cfRule>
  </conditionalFormatting>
  <conditionalFormatting sqref="T585">
    <cfRule type="cellIs" dxfId="6155" priority="4607" operator="equal">
      <formula>"SI"</formula>
    </cfRule>
  </conditionalFormatting>
  <conditionalFormatting sqref="N597">
    <cfRule type="expression" dxfId="6154" priority="4608">
      <formula>N597=" "</formula>
    </cfRule>
  </conditionalFormatting>
  <conditionalFormatting sqref="N597">
    <cfRule type="expression" dxfId="6153" priority="4609">
      <formula>N597="NO PRESENTÓ CERTIFICADO"</formula>
    </cfRule>
  </conditionalFormatting>
  <conditionalFormatting sqref="N597">
    <cfRule type="expression" dxfId="6152" priority="4610">
      <formula>N597="PRESENTÓ CERTIFICADO"</formula>
    </cfRule>
  </conditionalFormatting>
  <conditionalFormatting sqref="P597">
    <cfRule type="expression" dxfId="6151" priority="4611">
      <formula>Q597="NO SUBSANABLE"</formula>
    </cfRule>
  </conditionalFormatting>
  <conditionalFormatting sqref="P597">
    <cfRule type="expression" dxfId="6150" priority="4612">
      <formula>Q597="REQUERIMIENTOS SUBSANADOS"</formula>
    </cfRule>
  </conditionalFormatting>
  <conditionalFormatting sqref="P597">
    <cfRule type="expression" dxfId="6149" priority="4613">
      <formula>Q597="PENDIENTES POR SUBSANAR"</formula>
    </cfRule>
  </conditionalFormatting>
  <conditionalFormatting sqref="P597">
    <cfRule type="expression" dxfId="6148" priority="4614">
      <formula>Q597="SIN OBSERVACIÓN"</formula>
    </cfRule>
  </conditionalFormatting>
  <conditionalFormatting sqref="P597">
    <cfRule type="containsBlanks" dxfId="6147" priority="4615">
      <formula>LEN(TRIM(P597))=0</formula>
    </cfRule>
  </conditionalFormatting>
  <conditionalFormatting sqref="O597">
    <cfRule type="cellIs" dxfId="6146" priority="4616" operator="equal">
      <formula>"PENDIENTE POR DESCRIPCIÓN"</formula>
    </cfRule>
  </conditionalFormatting>
  <conditionalFormatting sqref="O597">
    <cfRule type="cellIs" dxfId="6145" priority="4617" operator="equal">
      <formula>"DESCRIPCIÓN INSUFICIENTE"</formula>
    </cfRule>
  </conditionalFormatting>
  <conditionalFormatting sqref="O597">
    <cfRule type="cellIs" dxfId="6144" priority="4618" operator="equal">
      <formula>"NO ESTÁ ACORDE A ITEM 5.2.1 (T.R.)"</formula>
    </cfRule>
  </conditionalFormatting>
  <conditionalFormatting sqref="O597">
    <cfRule type="cellIs" dxfId="6143" priority="4619" operator="equal">
      <formula>"ACORDE A ITEM 5.2.1 (T.R.)"</formula>
    </cfRule>
  </conditionalFormatting>
  <conditionalFormatting sqref="Q597">
    <cfRule type="containsBlanks" dxfId="6142" priority="4620">
      <formula>LEN(TRIM(Q597))=0</formula>
    </cfRule>
  </conditionalFormatting>
  <conditionalFormatting sqref="Q597">
    <cfRule type="cellIs" dxfId="6141" priority="4621" operator="equal">
      <formula>"REQUERIMIENTOS SUBSANADOS"</formula>
    </cfRule>
  </conditionalFormatting>
  <conditionalFormatting sqref="Q597">
    <cfRule type="containsText" dxfId="6140" priority="4622" operator="containsText" text="NO SUBSANABLE">
      <formula>NOT(ISERROR(SEARCH(("NO SUBSANABLE"),(Q597))))</formula>
    </cfRule>
  </conditionalFormatting>
  <conditionalFormatting sqref="Q597">
    <cfRule type="containsText" dxfId="6139" priority="4623" operator="containsText" text="PENDIENTES POR SUBSANAR">
      <formula>NOT(ISERROR(SEARCH(("PENDIENTES POR SUBSANAR"),(Q597))))</formula>
    </cfRule>
  </conditionalFormatting>
  <conditionalFormatting sqref="Q597">
    <cfRule type="containsText" dxfId="6138" priority="4624" operator="containsText" text="SIN OBSERVACIÓN">
      <formula>NOT(ISERROR(SEARCH(("SIN OBSERVACIÓN"),(Q597))))</formula>
    </cfRule>
  </conditionalFormatting>
  <conditionalFormatting sqref="R597">
    <cfRule type="containsBlanks" dxfId="6137" priority="4625">
      <formula>LEN(TRIM(R597))=0</formula>
    </cfRule>
  </conditionalFormatting>
  <conditionalFormatting sqref="R597">
    <cfRule type="cellIs" dxfId="6136" priority="4626" operator="equal">
      <formula>"NO CUMPLEN CON LO SOLICITADO"</formula>
    </cfRule>
  </conditionalFormatting>
  <conditionalFormatting sqref="R597">
    <cfRule type="cellIs" dxfId="6135" priority="4627" operator="equal">
      <formula>"CUMPLEN CON LO SOLICITADO"</formula>
    </cfRule>
  </conditionalFormatting>
  <conditionalFormatting sqref="R597">
    <cfRule type="cellIs" dxfId="6134" priority="4628" operator="equal">
      <formula>"PENDIENTES"</formula>
    </cfRule>
  </conditionalFormatting>
  <conditionalFormatting sqref="R597">
    <cfRule type="cellIs" dxfId="6133" priority="4629" operator="equal">
      <formula>"NINGUNO"</formula>
    </cfRule>
  </conditionalFormatting>
  <conditionalFormatting sqref="H597">
    <cfRule type="notContainsBlanks" dxfId="6132" priority="4630">
      <formula>LEN(TRIM(H597))&gt;0</formula>
    </cfRule>
  </conditionalFormatting>
  <conditionalFormatting sqref="G597">
    <cfRule type="notContainsBlanks" dxfId="6131" priority="4631">
      <formula>LEN(TRIM(G597))&gt;0</formula>
    </cfRule>
  </conditionalFormatting>
  <conditionalFormatting sqref="F597">
    <cfRule type="notContainsBlanks" dxfId="6130" priority="4632">
      <formula>LEN(TRIM(F597))&gt;0</formula>
    </cfRule>
  </conditionalFormatting>
  <conditionalFormatting sqref="E597">
    <cfRule type="notContainsBlanks" dxfId="6129" priority="4633">
      <formula>LEN(TRIM(E597))&gt;0</formula>
    </cfRule>
  </conditionalFormatting>
  <conditionalFormatting sqref="D597">
    <cfRule type="notContainsBlanks" dxfId="6128" priority="4634">
      <formula>LEN(TRIM(D597))&gt;0</formula>
    </cfRule>
  </conditionalFormatting>
  <conditionalFormatting sqref="C597">
    <cfRule type="notContainsBlanks" dxfId="6127" priority="4635">
      <formula>LEN(TRIM(C597))&gt;0</formula>
    </cfRule>
  </conditionalFormatting>
  <conditionalFormatting sqref="I597">
    <cfRule type="notContainsBlanks" dxfId="6126" priority="4636">
      <formula>LEN(TRIM(I597))&gt;0</formula>
    </cfRule>
  </conditionalFormatting>
  <conditionalFormatting sqref="S585 S588 S591 S594 S597">
    <cfRule type="cellIs" dxfId="6125" priority="4637" operator="greaterThan">
      <formula>0</formula>
    </cfRule>
  </conditionalFormatting>
  <conditionalFormatting sqref="S585 S588 S591 S594 S597">
    <cfRule type="cellIs" dxfId="6124" priority="4638" operator="equal">
      <formula>0</formula>
    </cfRule>
  </conditionalFormatting>
  <conditionalFormatting sqref="T600">
    <cfRule type="cellIs" dxfId="6123" priority="4639" operator="equal">
      <formula>"NO CUMPLE"</formula>
    </cfRule>
  </conditionalFormatting>
  <conditionalFormatting sqref="T600">
    <cfRule type="cellIs" dxfId="6122" priority="4640" operator="equal">
      <formula>"CUMPLE"</formula>
    </cfRule>
  </conditionalFormatting>
  <conditionalFormatting sqref="N607">
    <cfRule type="expression" dxfId="6121" priority="4641">
      <formula>N607=" "</formula>
    </cfRule>
  </conditionalFormatting>
  <conditionalFormatting sqref="N607">
    <cfRule type="expression" dxfId="6120" priority="4642">
      <formula>N607="NO PRESENTÓ CERTIFICADO"</formula>
    </cfRule>
  </conditionalFormatting>
  <conditionalFormatting sqref="N607">
    <cfRule type="expression" dxfId="6119" priority="4643">
      <formula>N607="PRESENTÓ CERTIFICADO"</formula>
    </cfRule>
  </conditionalFormatting>
  <conditionalFormatting sqref="P607">
    <cfRule type="expression" dxfId="6118" priority="4644">
      <formula>Q607="NO SUBSANABLE"</formula>
    </cfRule>
  </conditionalFormatting>
  <conditionalFormatting sqref="P607">
    <cfRule type="expression" dxfId="6117" priority="4645">
      <formula>Q607="REQUERIMIENTOS SUBSANADOS"</formula>
    </cfRule>
  </conditionalFormatting>
  <conditionalFormatting sqref="P607">
    <cfRule type="expression" dxfId="6116" priority="4646">
      <formula>Q607="PENDIENTES POR SUBSANAR"</formula>
    </cfRule>
  </conditionalFormatting>
  <conditionalFormatting sqref="P607">
    <cfRule type="expression" dxfId="6115" priority="4647">
      <formula>Q607="SIN OBSERVACIÓN"</formula>
    </cfRule>
  </conditionalFormatting>
  <conditionalFormatting sqref="P607">
    <cfRule type="containsBlanks" dxfId="6114" priority="4648">
      <formula>LEN(TRIM(P607))=0</formula>
    </cfRule>
  </conditionalFormatting>
  <conditionalFormatting sqref="O607">
    <cfRule type="cellIs" dxfId="6113" priority="4649" operator="equal">
      <formula>"PENDIENTE POR DESCRIPCIÓN"</formula>
    </cfRule>
  </conditionalFormatting>
  <conditionalFormatting sqref="O607">
    <cfRule type="cellIs" dxfId="6112" priority="4650" operator="equal">
      <formula>"DESCRIPCIÓN INSUFICIENTE"</formula>
    </cfRule>
  </conditionalFormatting>
  <conditionalFormatting sqref="O607">
    <cfRule type="cellIs" dxfId="6111" priority="4651" operator="equal">
      <formula>"NO ESTÁ ACORDE A ITEM 5.2.1 (T.R.)"</formula>
    </cfRule>
  </conditionalFormatting>
  <conditionalFormatting sqref="O607">
    <cfRule type="cellIs" dxfId="6110" priority="4652" operator="equal">
      <formula>"ACORDE A ITEM 5.2.1 (T.R.)"</formula>
    </cfRule>
  </conditionalFormatting>
  <conditionalFormatting sqref="Q607">
    <cfRule type="containsBlanks" dxfId="6109" priority="4653">
      <formula>LEN(TRIM(Q607))=0</formula>
    </cfRule>
  </conditionalFormatting>
  <conditionalFormatting sqref="Q607">
    <cfRule type="cellIs" dxfId="6108" priority="4654" operator="equal">
      <formula>"REQUERIMIENTOS SUBSANADOS"</formula>
    </cfRule>
  </conditionalFormatting>
  <conditionalFormatting sqref="Q607">
    <cfRule type="containsText" dxfId="6107" priority="4655" operator="containsText" text="NO SUBSANABLE">
      <formula>NOT(ISERROR(SEARCH(("NO SUBSANABLE"),(Q607))))</formula>
    </cfRule>
  </conditionalFormatting>
  <conditionalFormatting sqref="Q607">
    <cfRule type="containsText" dxfId="6106" priority="4656" operator="containsText" text="PENDIENTES POR SUBSANAR">
      <formula>NOT(ISERROR(SEARCH(("PENDIENTES POR SUBSANAR"),(Q607))))</formula>
    </cfRule>
  </conditionalFormatting>
  <conditionalFormatting sqref="Q607">
    <cfRule type="containsText" dxfId="6105" priority="4657" operator="containsText" text="SIN OBSERVACIÓN">
      <formula>NOT(ISERROR(SEARCH(("SIN OBSERVACIÓN"),(Q607))))</formula>
    </cfRule>
  </conditionalFormatting>
  <conditionalFormatting sqref="R607">
    <cfRule type="containsBlanks" dxfId="6104" priority="4658">
      <formula>LEN(TRIM(R607))=0</formula>
    </cfRule>
  </conditionalFormatting>
  <conditionalFormatting sqref="R607">
    <cfRule type="cellIs" dxfId="6103" priority="4659" operator="equal">
      <formula>"NO CUMPLEN CON LO SOLICITADO"</formula>
    </cfRule>
  </conditionalFormatting>
  <conditionalFormatting sqref="R607">
    <cfRule type="cellIs" dxfId="6102" priority="4660" operator="equal">
      <formula>"CUMPLEN CON LO SOLICITADO"</formula>
    </cfRule>
  </conditionalFormatting>
  <conditionalFormatting sqref="R607">
    <cfRule type="cellIs" dxfId="6101" priority="4661" operator="equal">
      <formula>"PENDIENTES"</formula>
    </cfRule>
  </conditionalFormatting>
  <conditionalFormatting sqref="R607">
    <cfRule type="cellIs" dxfId="6100" priority="4662" operator="equal">
      <formula>"NINGUNO"</formula>
    </cfRule>
  </conditionalFormatting>
  <conditionalFormatting sqref="B622">
    <cfRule type="cellIs" dxfId="6099" priority="4663" operator="equal">
      <formula>"NO CUMPLE CON LA EXPERIENCIA REQUERIDA"</formula>
    </cfRule>
  </conditionalFormatting>
  <conditionalFormatting sqref="B622">
    <cfRule type="cellIs" dxfId="6098" priority="4664" operator="equal">
      <formula>"CUMPLE CON LA EXPERIENCIA REQUERIDA"</formula>
    </cfRule>
  </conditionalFormatting>
  <conditionalFormatting sqref="H607">
    <cfRule type="notContainsBlanks" dxfId="6097" priority="4665">
      <formula>LEN(TRIM(H607))&gt;0</formula>
    </cfRule>
  </conditionalFormatting>
  <conditionalFormatting sqref="G607">
    <cfRule type="notContainsBlanks" dxfId="6096" priority="4666">
      <formula>LEN(TRIM(G607))&gt;0</formula>
    </cfRule>
  </conditionalFormatting>
  <conditionalFormatting sqref="F607">
    <cfRule type="notContainsBlanks" dxfId="6095" priority="4667">
      <formula>LEN(TRIM(F607))&gt;0</formula>
    </cfRule>
  </conditionalFormatting>
  <conditionalFormatting sqref="E607">
    <cfRule type="notContainsBlanks" dxfId="6094" priority="4668">
      <formula>LEN(TRIM(E607))&gt;0</formula>
    </cfRule>
  </conditionalFormatting>
  <conditionalFormatting sqref="D607">
    <cfRule type="notContainsBlanks" dxfId="6093" priority="4669">
      <formula>LEN(TRIM(D607))&gt;0</formula>
    </cfRule>
  </conditionalFormatting>
  <conditionalFormatting sqref="C607">
    <cfRule type="notContainsBlanks" dxfId="6092" priority="4670">
      <formula>LEN(TRIM(C607))&gt;0</formula>
    </cfRule>
  </conditionalFormatting>
  <conditionalFormatting sqref="I607">
    <cfRule type="notContainsBlanks" dxfId="6091" priority="4671">
      <formula>LEN(TRIM(I607))&gt;0</formula>
    </cfRule>
  </conditionalFormatting>
  <conditionalFormatting sqref="N610 N613">
    <cfRule type="expression" dxfId="6090" priority="4672">
      <formula>N610=" "</formula>
    </cfRule>
  </conditionalFormatting>
  <conditionalFormatting sqref="N610 N613">
    <cfRule type="expression" dxfId="6089" priority="4673">
      <formula>N610="NO PRESENTÓ CERTIFICADO"</formula>
    </cfRule>
  </conditionalFormatting>
  <conditionalFormatting sqref="N610 N613">
    <cfRule type="expression" dxfId="6088" priority="4674">
      <formula>N610="PRESENTÓ CERTIFICADO"</formula>
    </cfRule>
  </conditionalFormatting>
  <conditionalFormatting sqref="P610 P613">
    <cfRule type="expression" dxfId="6087" priority="4675">
      <formula>Q610="NO SUBSANABLE"</formula>
    </cfRule>
  </conditionalFormatting>
  <conditionalFormatting sqref="P610 P613">
    <cfRule type="expression" dxfId="6086" priority="4676">
      <formula>Q610="REQUERIMIENTOS SUBSANADOS"</formula>
    </cfRule>
  </conditionalFormatting>
  <conditionalFormatting sqref="P610 P613">
    <cfRule type="expression" dxfId="6085" priority="4677">
      <formula>Q610="PENDIENTES POR SUBSANAR"</formula>
    </cfRule>
  </conditionalFormatting>
  <conditionalFormatting sqref="P610 P613">
    <cfRule type="expression" dxfId="6084" priority="4678">
      <formula>Q610="SIN OBSERVACIÓN"</formula>
    </cfRule>
  </conditionalFormatting>
  <conditionalFormatting sqref="P610 P613">
    <cfRule type="containsBlanks" dxfId="6083" priority="4679">
      <formula>LEN(TRIM(P610))=0</formula>
    </cfRule>
  </conditionalFormatting>
  <conditionalFormatting sqref="O610 O613">
    <cfRule type="cellIs" dxfId="6082" priority="4680" operator="equal">
      <formula>"PENDIENTE POR DESCRIPCIÓN"</formula>
    </cfRule>
  </conditionalFormatting>
  <conditionalFormatting sqref="O610 O613">
    <cfRule type="cellIs" dxfId="6081" priority="4681" operator="equal">
      <formula>"DESCRIPCIÓN INSUFICIENTE"</formula>
    </cfRule>
  </conditionalFormatting>
  <conditionalFormatting sqref="O610 O613">
    <cfRule type="cellIs" dxfId="6080" priority="4682" operator="equal">
      <formula>"NO ESTÁ ACORDE A ITEM 5.2.1 (T.R.)"</formula>
    </cfRule>
  </conditionalFormatting>
  <conditionalFormatting sqref="O610 O613">
    <cfRule type="cellIs" dxfId="6079" priority="4683" operator="equal">
      <formula>"ACORDE A ITEM 5.2.1 (T.R.)"</formula>
    </cfRule>
  </conditionalFormatting>
  <conditionalFormatting sqref="Q610 Q613">
    <cfRule type="containsBlanks" dxfId="6078" priority="4684">
      <formula>LEN(TRIM(Q610))=0</formula>
    </cfRule>
  </conditionalFormatting>
  <conditionalFormatting sqref="Q610 Q613">
    <cfRule type="cellIs" dxfId="6077" priority="4685" operator="equal">
      <formula>"REQUERIMIENTOS SUBSANADOS"</formula>
    </cfRule>
  </conditionalFormatting>
  <conditionalFormatting sqref="Q610 Q613">
    <cfRule type="containsText" dxfId="6076" priority="4686" operator="containsText" text="NO SUBSANABLE">
      <formula>NOT(ISERROR(SEARCH(("NO SUBSANABLE"),(Q610))))</formula>
    </cfRule>
  </conditionalFormatting>
  <conditionalFormatting sqref="Q610 Q613">
    <cfRule type="containsText" dxfId="6075" priority="4687" operator="containsText" text="PENDIENTES POR SUBSANAR">
      <formula>NOT(ISERROR(SEARCH(("PENDIENTES POR SUBSANAR"),(Q610))))</formula>
    </cfRule>
  </conditionalFormatting>
  <conditionalFormatting sqref="Q610 Q613">
    <cfRule type="containsText" dxfId="6074" priority="4688" operator="containsText" text="SIN OBSERVACIÓN">
      <formula>NOT(ISERROR(SEARCH(("SIN OBSERVACIÓN"),(Q610))))</formula>
    </cfRule>
  </conditionalFormatting>
  <conditionalFormatting sqref="R610 R613">
    <cfRule type="containsBlanks" dxfId="6073" priority="4689">
      <formula>LEN(TRIM(R610))=0</formula>
    </cfRule>
  </conditionalFormatting>
  <conditionalFormatting sqref="R610 R613">
    <cfRule type="cellIs" dxfId="6072" priority="4690" operator="equal">
      <formula>"NO CUMPLEN CON LO SOLICITADO"</formula>
    </cfRule>
  </conditionalFormatting>
  <conditionalFormatting sqref="R610 R613">
    <cfRule type="cellIs" dxfId="6071" priority="4691" operator="equal">
      <formula>"CUMPLEN CON LO SOLICITADO"</formula>
    </cfRule>
  </conditionalFormatting>
  <conditionalFormatting sqref="R610 R613">
    <cfRule type="cellIs" dxfId="6070" priority="4692" operator="equal">
      <formula>"PENDIENTES"</formula>
    </cfRule>
  </conditionalFormatting>
  <conditionalFormatting sqref="R610 R613">
    <cfRule type="cellIs" dxfId="6069" priority="4693" operator="equal">
      <formula>"NINGUNO"</formula>
    </cfRule>
  </conditionalFormatting>
  <conditionalFormatting sqref="H610 H613">
    <cfRule type="notContainsBlanks" dxfId="6068" priority="4694">
      <formula>LEN(TRIM(H610))&gt;0</formula>
    </cfRule>
  </conditionalFormatting>
  <conditionalFormatting sqref="G610 G613">
    <cfRule type="notContainsBlanks" dxfId="6067" priority="4695">
      <formula>LEN(TRIM(G610))&gt;0</formula>
    </cfRule>
  </conditionalFormatting>
  <conditionalFormatting sqref="F610 F613">
    <cfRule type="notContainsBlanks" dxfId="6066" priority="4696">
      <formula>LEN(TRIM(F610))&gt;0</formula>
    </cfRule>
  </conditionalFormatting>
  <conditionalFormatting sqref="E610 E613">
    <cfRule type="notContainsBlanks" dxfId="6065" priority="4697">
      <formula>LEN(TRIM(E610))&gt;0</formula>
    </cfRule>
  </conditionalFormatting>
  <conditionalFormatting sqref="D610 D613">
    <cfRule type="notContainsBlanks" dxfId="6064" priority="4698">
      <formula>LEN(TRIM(D610))&gt;0</formula>
    </cfRule>
  </conditionalFormatting>
  <conditionalFormatting sqref="C610 C613">
    <cfRule type="notContainsBlanks" dxfId="6063" priority="4699">
      <formula>LEN(TRIM(C610))&gt;0</formula>
    </cfRule>
  </conditionalFormatting>
  <conditionalFormatting sqref="I610 I613">
    <cfRule type="notContainsBlanks" dxfId="6062" priority="4700">
      <formula>LEN(TRIM(I610))&gt;0</formula>
    </cfRule>
  </conditionalFormatting>
  <conditionalFormatting sqref="N616">
    <cfRule type="expression" dxfId="6061" priority="4701">
      <formula>N616=" "</formula>
    </cfRule>
  </conditionalFormatting>
  <conditionalFormatting sqref="N616">
    <cfRule type="expression" dxfId="6060" priority="4702">
      <formula>N616="NO PRESENTÓ CERTIFICADO"</formula>
    </cfRule>
  </conditionalFormatting>
  <conditionalFormatting sqref="N616">
    <cfRule type="expression" dxfId="6059" priority="4703">
      <formula>N616="PRESENTÓ CERTIFICADO"</formula>
    </cfRule>
  </conditionalFormatting>
  <conditionalFormatting sqref="P616">
    <cfRule type="expression" dxfId="6058" priority="4704">
      <formula>Q616="NO SUBSANABLE"</formula>
    </cfRule>
  </conditionalFormatting>
  <conditionalFormatting sqref="P616">
    <cfRule type="expression" dxfId="6057" priority="4705">
      <formula>Q616="REQUERIMIENTOS SUBSANADOS"</formula>
    </cfRule>
  </conditionalFormatting>
  <conditionalFormatting sqref="P616">
    <cfRule type="expression" dxfId="6056" priority="4706">
      <formula>Q616="PENDIENTES POR SUBSANAR"</formula>
    </cfRule>
  </conditionalFormatting>
  <conditionalFormatting sqref="P616">
    <cfRule type="expression" dxfId="6055" priority="4707">
      <formula>Q616="SIN OBSERVACIÓN"</formula>
    </cfRule>
  </conditionalFormatting>
  <conditionalFormatting sqref="P616">
    <cfRule type="containsBlanks" dxfId="6054" priority="4708">
      <formula>LEN(TRIM(P616))=0</formula>
    </cfRule>
  </conditionalFormatting>
  <conditionalFormatting sqref="O616">
    <cfRule type="cellIs" dxfId="6053" priority="4709" operator="equal">
      <formula>"PENDIENTE POR DESCRIPCIÓN"</formula>
    </cfRule>
  </conditionalFormatting>
  <conditionalFormatting sqref="O616">
    <cfRule type="cellIs" dxfId="6052" priority="4710" operator="equal">
      <formula>"DESCRIPCIÓN INSUFICIENTE"</formula>
    </cfRule>
  </conditionalFormatting>
  <conditionalFormatting sqref="O616">
    <cfRule type="cellIs" dxfId="6051" priority="4711" operator="equal">
      <formula>"NO ESTÁ ACORDE A ITEM 5.2.1 (T.R.)"</formula>
    </cfRule>
  </conditionalFormatting>
  <conditionalFormatting sqref="O616">
    <cfRule type="cellIs" dxfId="6050" priority="4712" operator="equal">
      <formula>"ACORDE A ITEM 5.2.1 (T.R.)"</formula>
    </cfRule>
  </conditionalFormatting>
  <conditionalFormatting sqref="Q616">
    <cfRule type="containsBlanks" dxfId="6049" priority="4713">
      <formula>LEN(TRIM(Q616))=0</formula>
    </cfRule>
  </conditionalFormatting>
  <conditionalFormatting sqref="Q616">
    <cfRule type="cellIs" dxfId="6048" priority="4714" operator="equal">
      <formula>"REQUERIMIENTOS SUBSANADOS"</formula>
    </cfRule>
  </conditionalFormatting>
  <conditionalFormatting sqref="Q616">
    <cfRule type="containsText" dxfId="6047" priority="4715" operator="containsText" text="NO SUBSANABLE">
      <formula>NOT(ISERROR(SEARCH(("NO SUBSANABLE"),(Q616))))</formula>
    </cfRule>
  </conditionalFormatting>
  <conditionalFormatting sqref="Q616">
    <cfRule type="containsText" dxfId="6046" priority="4716" operator="containsText" text="PENDIENTES POR SUBSANAR">
      <formula>NOT(ISERROR(SEARCH(("PENDIENTES POR SUBSANAR"),(Q616))))</formula>
    </cfRule>
  </conditionalFormatting>
  <conditionalFormatting sqref="Q616">
    <cfRule type="containsText" dxfId="6045" priority="4717" operator="containsText" text="SIN OBSERVACIÓN">
      <formula>NOT(ISERROR(SEARCH(("SIN OBSERVACIÓN"),(Q616))))</formula>
    </cfRule>
  </conditionalFormatting>
  <conditionalFormatting sqref="R616">
    <cfRule type="containsBlanks" dxfId="6044" priority="4718">
      <formula>LEN(TRIM(R616))=0</formula>
    </cfRule>
  </conditionalFormatting>
  <conditionalFormatting sqref="R616">
    <cfRule type="cellIs" dxfId="6043" priority="4719" operator="equal">
      <formula>"NO CUMPLEN CON LO SOLICITADO"</formula>
    </cfRule>
  </conditionalFormatting>
  <conditionalFormatting sqref="R616">
    <cfRule type="cellIs" dxfId="6042" priority="4720" operator="equal">
      <formula>"CUMPLEN CON LO SOLICITADO"</formula>
    </cfRule>
  </conditionalFormatting>
  <conditionalFormatting sqref="R616">
    <cfRule type="cellIs" dxfId="6041" priority="4721" operator="equal">
      <formula>"PENDIENTES"</formula>
    </cfRule>
  </conditionalFormatting>
  <conditionalFormatting sqref="R616">
    <cfRule type="cellIs" dxfId="6040" priority="4722" operator="equal">
      <formula>"NINGUNO"</formula>
    </cfRule>
  </conditionalFormatting>
  <conditionalFormatting sqref="H616">
    <cfRule type="notContainsBlanks" dxfId="6039" priority="4723">
      <formula>LEN(TRIM(H616))&gt;0</formula>
    </cfRule>
  </conditionalFormatting>
  <conditionalFormatting sqref="G616">
    <cfRule type="notContainsBlanks" dxfId="6038" priority="4724">
      <formula>LEN(TRIM(G616))&gt;0</formula>
    </cfRule>
  </conditionalFormatting>
  <conditionalFormatting sqref="F616">
    <cfRule type="notContainsBlanks" dxfId="6037" priority="4725">
      <formula>LEN(TRIM(F616))&gt;0</formula>
    </cfRule>
  </conditionalFormatting>
  <conditionalFormatting sqref="E616">
    <cfRule type="notContainsBlanks" dxfId="6036" priority="4726">
      <formula>LEN(TRIM(E616))&gt;0</formula>
    </cfRule>
  </conditionalFormatting>
  <conditionalFormatting sqref="D616">
    <cfRule type="notContainsBlanks" dxfId="6035" priority="4727">
      <formula>LEN(TRIM(D616))&gt;0</formula>
    </cfRule>
  </conditionalFormatting>
  <conditionalFormatting sqref="C616">
    <cfRule type="notContainsBlanks" dxfId="6034" priority="4728">
      <formula>LEN(TRIM(C616))&gt;0</formula>
    </cfRule>
  </conditionalFormatting>
  <conditionalFormatting sqref="I616">
    <cfRule type="notContainsBlanks" dxfId="6033" priority="4729">
      <formula>LEN(TRIM(I616))&gt;0</formula>
    </cfRule>
  </conditionalFormatting>
  <conditionalFormatting sqref="T607">
    <cfRule type="cellIs" dxfId="6032" priority="4730" operator="equal">
      <formula>"NO"</formula>
    </cfRule>
  </conditionalFormatting>
  <conditionalFormatting sqref="T607">
    <cfRule type="cellIs" dxfId="6031" priority="4731" operator="equal">
      <formula>"SI"</formula>
    </cfRule>
  </conditionalFormatting>
  <conditionalFormatting sqref="N619">
    <cfRule type="expression" dxfId="6030" priority="4732">
      <formula>N619=" "</formula>
    </cfRule>
  </conditionalFormatting>
  <conditionalFormatting sqref="N619">
    <cfRule type="expression" dxfId="6029" priority="4733">
      <formula>N619="NO PRESENTÓ CERTIFICADO"</formula>
    </cfRule>
  </conditionalFormatting>
  <conditionalFormatting sqref="N619">
    <cfRule type="expression" dxfId="6028" priority="4734">
      <formula>N619="PRESENTÓ CERTIFICADO"</formula>
    </cfRule>
  </conditionalFormatting>
  <conditionalFormatting sqref="P619">
    <cfRule type="expression" dxfId="6027" priority="4735">
      <formula>Q619="NO SUBSANABLE"</formula>
    </cfRule>
  </conditionalFormatting>
  <conditionalFormatting sqref="P619">
    <cfRule type="expression" dxfId="6026" priority="4736">
      <formula>Q619="REQUERIMIENTOS SUBSANADOS"</formula>
    </cfRule>
  </conditionalFormatting>
  <conditionalFormatting sqref="P619">
    <cfRule type="expression" dxfId="6025" priority="4737">
      <formula>Q619="PENDIENTES POR SUBSANAR"</formula>
    </cfRule>
  </conditionalFormatting>
  <conditionalFormatting sqref="P619">
    <cfRule type="expression" dxfId="6024" priority="4738">
      <formula>Q619="SIN OBSERVACIÓN"</formula>
    </cfRule>
  </conditionalFormatting>
  <conditionalFormatting sqref="P619">
    <cfRule type="containsBlanks" dxfId="6023" priority="4739">
      <formula>LEN(TRIM(P619))=0</formula>
    </cfRule>
  </conditionalFormatting>
  <conditionalFormatting sqref="O619">
    <cfRule type="cellIs" dxfId="6022" priority="4740" operator="equal">
      <formula>"PENDIENTE POR DESCRIPCIÓN"</formula>
    </cfRule>
  </conditionalFormatting>
  <conditionalFormatting sqref="O619">
    <cfRule type="cellIs" dxfId="6021" priority="4741" operator="equal">
      <formula>"DESCRIPCIÓN INSUFICIENTE"</formula>
    </cfRule>
  </conditionalFormatting>
  <conditionalFormatting sqref="O619">
    <cfRule type="cellIs" dxfId="6020" priority="4742" operator="equal">
      <formula>"NO ESTÁ ACORDE A ITEM 5.2.1 (T.R.)"</formula>
    </cfRule>
  </conditionalFormatting>
  <conditionalFormatting sqref="O619">
    <cfRule type="cellIs" dxfId="6019" priority="4743" operator="equal">
      <formula>"ACORDE A ITEM 5.2.1 (T.R.)"</formula>
    </cfRule>
  </conditionalFormatting>
  <conditionalFormatting sqref="Q619">
    <cfRule type="containsBlanks" dxfId="6018" priority="4744">
      <formula>LEN(TRIM(Q619))=0</formula>
    </cfRule>
  </conditionalFormatting>
  <conditionalFormatting sqref="Q619">
    <cfRule type="cellIs" dxfId="6017" priority="4745" operator="equal">
      <formula>"REQUERIMIENTOS SUBSANADOS"</formula>
    </cfRule>
  </conditionalFormatting>
  <conditionalFormatting sqref="Q619">
    <cfRule type="containsText" dxfId="6016" priority="4746" operator="containsText" text="NO SUBSANABLE">
      <formula>NOT(ISERROR(SEARCH(("NO SUBSANABLE"),(Q619))))</formula>
    </cfRule>
  </conditionalFormatting>
  <conditionalFormatting sqref="Q619">
    <cfRule type="containsText" dxfId="6015" priority="4747" operator="containsText" text="PENDIENTES POR SUBSANAR">
      <formula>NOT(ISERROR(SEARCH(("PENDIENTES POR SUBSANAR"),(Q619))))</formula>
    </cfRule>
  </conditionalFormatting>
  <conditionalFormatting sqref="Q619">
    <cfRule type="containsText" dxfId="6014" priority="4748" operator="containsText" text="SIN OBSERVACIÓN">
      <formula>NOT(ISERROR(SEARCH(("SIN OBSERVACIÓN"),(Q619))))</formula>
    </cfRule>
  </conditionalFormatting>
  <conditionalFormatting sqref="R619">
    <cfRule type="containsBlanks" dxfId="6013" priority="4749">
      <formula>LEN(TRIM(R619))=0</formula>
    </cfRule>
  </conditionalFormatting>
  <conditionalFormatting sqref="R619">
    <cfRule type="cellIs" dxfId="6012" priority="4750" operator="equal">
      <formula>"NO CUMPLEN CON LO SOLICITADO"</formula>
    </cfRule>
  </conditionalFormatting>
  <conditionalFormatting sqref="R619">
    <cfRule type="cellIs" dxfId="6011" priority="4751" operator="equal">
      <formula>"CUMPLEN CON LO SOLICITADO"</formula>
    </cfRule>
  </conditionalFormatting>
  <conditionalFormatting sqref="R619">
    <cfRule type="cellIs" dxfId="6010" priority="4752" operator="equal">
      <formula>"PENDIENTES"</formula>
    </cfRule>
  </conditionalFormatting>
  <conditionalFormatting sqref="R619">
    <cfRule type="cellIs" dxfId="6009" priority="4753" operator="equal">
      <formula>"NINGUNO"</formula>
    </cfRule>
  </conditionalFormatting>
  <conditionalFormatting sqref="H619">
    <cfRule type="notContainsBlanks" dxfId="6008" priority="4754">
      <formula>LEN(TRIM(H619))&gt;0</formula>
    </cfRule>
  </conditionalFormatting>
  <conditionalFormatting sqref="G619">
    <cfRule type="notContainsBlanks" dxfId="6007" priority="4755">
      <formula>LEN(TRIM(G619))&gt;0</formula>
    </cfRule>
  </conditionalFormatting>
  <conditionalFormatting sqref="F619">
    <cfRule type="notContainsBlanks" dxfId="6006" priority="4756">
      <formula>LEN(TRIM(F619))&gt;0</formula>
    </cfRule>
  </conditionalFormatting>
  <conditionalFormatting sqref="E619">
    <cfRule type="notContainsBlanks" dxfId="6005" priority="4757">
      <formula>LEN(TRIM(E619))&gt;0</formula>
    </cfRule>
  </conditionalFormatting>
  <conditionalFormatting sqref="D619">
    <cfRule type="notContainsBlanks" dxfId="6004" priority="4758">
      <formula>LEN(TRIM(D619))&gt;0</formula>
    </cfRule>
  </conditionalFormatting>
  <conditionalFormatting sqref="C619">
    <cfRule type="notContainsBlanks" dxfId="6003" priority="4759">
      <formula>LEN(TRIM(C619))&gt;0</formula>
    </cfRule>
  </conditionalFormatting>
  <conditionalFormatting sqref="I619">
    <cfRule type="notContainsBlanks" dxfId="6002" priority="4760">
      <formula>LEN(TRIM(I619))&gt;0</formula>
    </cfRule>
  </conditionalFormatting>
  <conditionalFormatting sqref="S607 S610 S613 S616 S619">
    <cfRule type="cellIs" dxfId="6001" priority="4761" operator="greaterThan">
      <formula>0</formula>
    </cfRule>
  </conditionalFormatting>
  <conditionalFormatting sqref="S607 S610 S613 S616 S619">
    <cfRule type="cellIs" dxfId="6000" priority="4762" operator="equal">
      <formula>0</formula>
    </cfRule>
  </conditionalFormatting>
  <conditionalFormatting sqref="T622">
    <cfRule type="cellIs" dxfId="5999" priority="4763" operator="equal">
      <formula>"NO CUMPLE"</formula>
    </cfRule>
  </conditionalFormatting>
  <conditionalFormatting sqref="T622">
    <cfRule type="cellIs" dxfId="5998" priority="4764" operator="equal">
      <formula>"CUMPLE"</formula>
    </cfRule>
  </conditionalFormatting>
  <conditionalFormatting sqref="N629">
    <cfRule type="expression" dxfId="5997" priority="4765">
      <formula>N629=" "</formula>
    </cfRule>
  </conditionalFormatting>
  <conditionalFormatting sqref="N629">
    <cfRule type="expression" dxfId="5996" priority="4766">
      <formula>N629="NO PRESENTÓ CERTIFICADO"</formula>
    </cfRule>
  </conditionalFormatting>
  <conditionalFormatting sqref="N629">
    <cfRule type="expression" dxfId="5995" priority="4767">
      <formula>N629="PRESENTÓ CERTIFICADO"</formula>
    </cfRule>
  </conditionalFormatting>
  <conditionalFormatting sqref="P629">
    <cfRule type="expression" dxfId="5994" priority="4768">
      <formula>Q629="NO SUBSANABLE"</formula>
    </cfRule>
  </conditionalFormatting>
  <conditionalFormatting sqref="P629">
    <cfRule type="expression" dxfId="5993" priority="4769">
      <formula>Q629="REQUERIMIENTOS SUBSANADOS"</formula>
    </cfRule>
  </conditionalFormatting>
  <conditionalFormatting sqref="P629">
    <cfRule type="expression" dxfId="5992" priority="4770">
      <formula>Q629="PENDIENTES POR SUBSANAR"</formula>
    </cfRule>
  </conditionalFormatting>
  <conditionalFormatting sqref="P629">
    <cfRule type="expression" dxfId="5991" priority="4771">
      <formula>Q629="SIN OBSERVACIÓN"</formula>
    </cfRule>
  </conditionalFormatting>
  <conditionalFormatting sqref="P629">
    <cfRule type="containsBlanks" dxfId="5990" priority="4772">
      <formula>LEN(TRIM(P629))=0</formula>
    </cfRule>
  </conditionalFormatting>
  <conditionalFormatting sqref="O629">
    <cfRule type="cellIs" dxfId="5989" priority="4773" operator="equal">
      <formula>"PENDIENTE POR DESCRIPCIÓN"</formula>
    </cfRule>
  </conditionalFormatting>
  <conditionalFormatting sqref="O629">
    <cfRule type="cellIs" dxfId="5988" priority="4774" operator="equal">
      <formula>"DESCRIPCIÓN INSUFICIENTE"</formula>
    </cfRule>
  </conditionalFormatting>
  <conditionalFormatting sqref="O629">
    <cfRule type="cellIs" dxfId="5987" priority="4775" operator="equal">
      <formula>"NO ESTÁ ACORDE A ITEM 5.2.1 (T.R.)"</formula>
    </cfRule>
  </conditionalFormatting>
  <conditionalFormatting sqref="O629">
    <cfRule type="cellIs" dxfId="5986" priority="4776" operator="equal">
      <formula>"ACORDE A ITEM 5.2.1 (T.R.)"</formula>
    </cfRule>
  </conditionalFormatting>
  <conditionalFormatting sqref="Q629">
    <cfRule type="containsBlanks" dxfId="5985" priority="4777">
      <formula>LEN(TRIM(Q629))=0</formula>
    </cfRule>
  </conditionalFormatting>
  <conditionalFormatting sqref="Q629">
    <cfRule type="cellIs" dxfId="5984" priority="4778" operator="equal">
      <formula>"REQUERIMIENTOS SUBSANADOS"</formula>
    </cfRule>
  </conditionalFormatting>
  <conditionalFormatting sqref="Q629">
    <cfRule type="containsText" dxfId="5983" priority="4779" operator="containsText" text="NO SUBSANABLE">
      <formula>NOT(ISERROR(SEARCH(("NO SUBSANABLE"),(Q629))))</formula>
    </cfRule>
  </conditionalFormatting>
  <conditionalFormatting sqref="Q629">
    <cfRule type="containsText" dxfId="5982" priority="4780" operator="containsText" text="PENDIENTES POR SUBSANAR">
      <formula>NOT(ISERROR(SEARCH(("PENDIENTES POR SUBSANAR"),(Q629))))</formula>
    </cfRule>
  </conditionalFormatting>
  <conditionalFormatting sqref="Q629">
    <cfRule type="containsText" dxfId="5981" priority="4781" operator="containsText" text="SIN OBSERVACIÓN">
      <formula>NOT(ISERROR(SEARCH(("SIN OBSERVACIÓN"),(Q629))))</formula>
    </cfRule>
  </conditionalFormatting>
  <conditionalFormatting sqref="R629">
    <cfRule type="containsBlanks" dxfId="5980" priority="4782">
      <formula>LEN(TRIM(R629))=0</formula>
    </cfRule>
  </conditionalFormatting>
  <conditionalFormatting sqref="R629">
    <cfRule type="cellIs" dxfId="5979" priority="4783" operator="equal">
      <formula>"NO CUMPLEN CON LO SOLICITADO"</formula>
    </cfRule>
  </conditionalFormatting>
  <conditionalFormatting sqref="R629">
    <cfRule type="cellIs" dxfId="5978" priority="4784" operator="equal">
      <formula>"CUMPLEN CON LO SOLICITADO"</formula>
    </cfRule>
  </conditionalFormatting>
  <conditionalFormatting sqref="R629">
    <cfRule type="cellIs" dxfId="5977" priority="4785" operator="equal">
      <formula>"PENDIENTES"</formula>
    </cfRule>
  </conditionalFormatting>
  <conditionalFormatting sqref="R629">
    <cfRule type="cellIs" dxfId="5976" priority="4786" operator="equal">
      <formula>"NINGUNO"</formula>
    </cfRule>
  </conditionalFormatting>
  <conditionalFormatting sqref="B644">
    <cfRule type="cellIs" dxfId="5975" priority="4787" operator="equal">
      <formula>"NO CUMPLE CON LA EXPERIENCIA REQUERIDA"</formula>
    </cfRule>
  </conditionalFormatting>
  <conditionalFormatting sqref="B644">
    <cfRule type="cellIs" dxfId="5974" priority="4788" operator="equal">
      <formula>"CUMPLE CON LA EXPERIENCIA REQUERIDA"</formula>
    </cfRule>
  </conditionalFormatting>
  <conditionalFormatting sqref="H629">
    <cfRule type="notContainsBlanks" dxfId="5973" priority="4789">
      <formula>LEN(TRIM(H629))&gt;0</formula>
    </cfRule>
  </conditionalFormatting>
  <conditionalFormatting sqref="G629">
    <cfRule type="notContainsBlanks" dxfId="5972" priority="4790">
      <formula>LEN(TRIM(G629))&gt;0</formula>
    </cfRule>
  </conditionalFormatting>
  <conditionalFormatting sqref="F629">
    <cfRule type="notContainsBlanks" dxfId="5971" priority="4791">
      <formula>LEN(TRIM(F629))&gt;0</formula>
    </cfRule>
  </conditionalFormatting>
  <conditionalFormatting sqref="E629">
    <cfRule type="notContainsBlanks" dxfId="5970" priority="4792">
      <formula>LEN(TRIM(E629))&gt;0</formula>
    </cfRule>
  </conditionalFormatting>
  <conditionalFormatting sqref="D629">
    <cfRule type="notContainsBlanks" dxfId="5969" priority="4793">
      <formula>LEN(TRIM(D629))&gt;0</formula>
    </cfRule>
  </conditionalFormatting>
  <conditionalFormatting sqref="C629">
    <cfRule type="notContainsBlanks" dxfId="5968" priority="4794">
      <formula>LEN(TRIM(C629))&gt;0</formula>
    </cfRule>
  </conditionalFormatting>
  <conditionalFormatting sqref="I629">
    <cfRule type="notContainsBlanks" dxfId="5967" priority="4795">
      <formula>LEN(TRIM(I629))&gt;0</formula>
    </cfRule>
  </conditionalFormatting>
  <conditionalFormatting sqref="N632 N635">
    <cfRule type="expression" dxfId="5966" priority="4796">
      <formula>N632=" "</formula>
    </cfRule>
  </conditionalFormatting>
  <conditionalFormatting sqref="N632 N635">
    <cfRule type="expression" dxfId="5965" priority="4797">
      <formula>N632="NO PRESENTÓ CERTIFICADO"</formula>
    </cfRule>
  </conditionalFormatting>
  <conditionalFormatting sqref="N632 N635">
    <cfRule type="expression" dxfId="5964" priority="4798">
      <formula>N632="PRESENTÓ CERTIFICADO"</formula>
    </cfRule>
  </conditionalFormatting>
  <conditionalFormatting sqref="P632 P635">
    <cfRule type="expression" dxfId="5963" priority="4799">
      <formula>Q632="NO SUBSANABLE"</formula>
    </cfRule>
  </conditionalFormatting>
  <conditionalFormatting sqref="P632 P635">
    <cfRule type="expression" dxfId="5962" priority="4800">
      <formula>Q632="REQUERIMIENTOS SUBSANADOS"</formula>
    </cfRule>
  </conditionalFormatting>
  <conditionalFormatting sqref="P632 P635">
    <cfRule type="expression" dxfId="5961" priority="4801">
      <formula>Q632="PENDIENTES POR SUBSANAR"</formula>
    </cfRule>
  </conditionalFormatting>
  <conditionalFormatting sqref="P632 P635">
    <cfRule type="expression" dxfId="5960" priority="4802">
      <formula>Q632="SIN OBSERVACIÓN"</formula>
    </cfRule>
  </conditionalFormatting>
  <conditionalFormatting sqref="P632 P635">
    <cfRule type="containsBlanks" dxfId="5959" priority="4803">
      <formula>LEN(TRIM(P632))=0</formula>
    </cfRule>
  </conditionalFormatting>
  <conditionalFormatting sqref="O632 O635">
    <cfRule type="cellIs" dxfId="5958" priority="4804" operator="equal">
      <formula>"PENDIENTE POR DESCRIPCIÓN"</formula>
    </cfRule>
  </conditionalFormatting>
  <conditionalFormatting sqref="O632 O635">
    <cfRule type="cellIs" dxfId="5957" priority="4805" operator="equal">
      <formula>"DESCRIPCIÓN INSUFICIENTE"</formula>
    </cfRule>
  </conditionalFormatting>
  <conditionalFormatting sqref="O632 O635">
    <cfRule type="cellIs" dxfId="5956" priority="4806" operator="equal">
      <formula>"NO ESTÁ ACORDE A ITEM 5.2.1 (T.R.)"</formula>
    </cfRule>
  </conditionalFormatting>
  <conditionalFormatting sqref="O632 O635">
    <cfRule type="cellIs" dxfId="5955" priority="4807" operator="equal">
      <formula>"ACORDE A ITEM 5.2.1 (T.R.)"</formula>
    </cfRule>
  </conditionalFormatting>
  <conditionalFormatting sqref="Q632 Q635">
    <cfRule type="containsBlanks" dxfId="5954" priority="4808">
      <formula>LEN(TRIM(Q632))=0</formula>
    </cfRule>
  </conditionalFormatting>
  <conditionalFormatting sqref="Q632 Q635">
    <cfRule type="cellIs" dxfId="5953" priority="4809" operator="equal">
      <formula>"REQUERIMIENTOS SUBSANADOS"</formula>
    </cfRule>
  </conditionalFormatting>
  <conditionalFormatting sqref="Q632 Q635">
    <cfRule type="containsText" dxfId="5952" priority="4810" operator="containsText" text="NO SUBSANABLE">
      <formula>NOT(ISERROR(SEARCH(("NO SUBSANABLE"),(Q632))))</formula>
    </cfRule>
  </conditionalFormatting>
  <conditionalFormatting sqref="Q632 Q635">
    <cfRule type="containsText" dxfId="5951" priority="4811" operator="containsText" text="PENDIENTES POR SUBSANAR">
      <formula>NOT(ISERROR(SEARCH(("PENDIENTES POR SUBSANAR"),(Q632))))</formula>
    </cfRule>
  </conditionalFormatting>
  <conditionalFormatting sqref="Q632 Q635">
    <cfRule type="containsText" dxfId="5950" priority="4812" operator="containsText" text="SIN OBSERVACIÓN">
      <formula>NOT(ISERROR(SEARCH(("SIN OBSERVACIÓN"),(Q632))))</formula>
    </cfRule>
  </conditionalFormatting>
  <conditionalFormatting sqref="R632 R635">
    <cfRule type="containsBlanks" dxfId="5949" priority="4813">
      <formula>LEN(TRIM(R632))=0</formula>
    </cfRule>
  </conditionalFormatting>
  <conditionalFormatting sqref="R632 R635">
    <cfRule type="cellIs" dxfId="5948" priority="4814" operator="equal">
      <formula>"NO CUMPLEN CON LO SOLICITADO"</formula>
    </cfRule>
  </conditionalFormatting>
  <conditionalFormatting sqref="R632 R635">
    <cfRule type="cellIs" dxfId="5947" priority="4815" operator="equal">
      <formula>"CUMPLEN CON LO SOLICITADO"</formula>
    </cfRule>
  </conditionalFormatting>
  <conditionalFormatting sqref="R632 R635">
    <cfRule type="cellIs" dxfId="5946" priority="4816" operator="equal">
      <formula>"PENDIENTES"</formula>
    </cfRule>
  </conditionalFormatting>
  <conditionalFormatting sqref="R632 R635">
    <cfRule type="cellIs" dxfId="5945" priority="4817" operator="equal">
      <formula>"NINGUNO"</formula>
    </cfRule>
  </conditionalFormatting>
  <conditionalFormatting sqref="H632 H635">
    <cfRule type="notContainsBlanks" dxfId="5944" priority="4818">
      <formula>LEN(TRIM(H632))&gt;0</formula>
    </cfRule>
  </conditionalFormatting>
  <conditionalFormatting sqref="G632 G635">
    <cfRule type="notContainsBlanks" dxfId="5943" priority="4819">
      <formula>LEN(TRIM(G632))&gt;0</formula>
    </cfRule>
  </conditionalFormatting>
  <conditionalFormatting sqref="F632 F635">
    <cfRule type="notContainsBlanks" dxfId="5942" priority="4820">
      <formula>LEN(TRIM(F632))&gt;0</formula>
    </cfRule>
  </conditionalFormatting>
  <conditionalFormatting sqref="E632 E635">
    <cfRule type="notContainsBlanks" dxfId="5941" priority="4821">
      <formula>LEN(TRIM(E632))&gt;0</formula>
    </cfRule>
  </conditionalFormatting>
  <conditionalFormatting sqref="D632 D635">
    <cfRule type="notContainsBlanks" dxfId="5940" priority="4822">
      <formula>LEN(TRIM(D632))&gt;0</formula>
    </cfRule>
  </conditionalFormatting>
  <conditionalFormatting sqref="C632 C635">
    <cfRule type="notContainsBlanks" dxfId="5939" priority="4823">
      <formula>LEN(TRIM(C632))&gt;0</formula>
    </cfRule>
  </conditionalFormatting>
  <conditionalFormatting sqref="I632 I635">
    <cfRule type="notContainsBlanks" dxfId="5938" priority="4824">
      <formula>LEN(TRIM(I632))&gt;0</formula>
    </cfRule>
  </conditionalFormatting>
  <conditionalFormatting sqref="N638">
    <cfRule type="expression" dxfId="5937" priority="4825">
      <formula>N638=" "</formula>
    </cfRule>
  </conditionalFormatting>
  <conditionalFormatting sqref="N638">
    <cfRule type="expression" dxfId="5936" priority="4826">
      <formula>N638="NO PRESENTÓ CERTIFICADO"</formula>
    </cfRule>
  </conditionalFormatting>
  <conditionalFormatting sqref="N638">
    <cfRule type="expression" dxfId="5935" priority="4827">
      <formula>N638="PRESENTÓ CERTIFICADO"</formula>
    </cfRule>
  </conditionalFormatting>
  <conditionalFormatting sqref="P638">
    <cfRule type="expression" dxfId="5934" priority="4828">
      <formula>Q638="NO SUBSANABLE"</formula>
    </cfRule>
  </conditionalFormatting>
  <conditionalFormatting sqref="P638">
    <cfRule type="expression" dxfId="5933" priority="4829">
      <formula>Q638="REQUERIMIENTOS SUBSANADOS"</formula>
    </cfRule>
  </conditionalFormatting>
  <conditionalFormatting sqref="P638">
    <cfRule type="expression" dxfId="5932" priority="4830">
      <formula>Q638="PENDIENTES POR SUBSANAR"</formula>
    </cfRule>
  </conditionalFormatting>
  <conditionalFormatting sqref="P638">
    <cfRule type="expression" dxfId="5931" priority="4831">
      <formula>Q638="SIN OBSERVACIÓN"</formula>
    </cfRule>
  </conditionalFormatting>
  <conditionalFormatting sqref="P638">
    <cfRule type="containsBlanks" dxfId="5930" priority="4832">
      <formula>LEN(TRIM(P638))=0</formula>
    </cfRule>
  </conditionalFormatting>
  <conditionalFormatting sqref="O638">
    <cfRule type="cellIs" dxfId="5929" priority="4833" operator="equal">
      <formula>"PENDIENTE POR DESCRIPCIÓN"</formula>
    </cfRule>
  </conditionalFormatting>
  <conditionalFormatting sqref="O638">
    <cfRule type="cellIs" dxfId="5928" priority="4834" operator="equal">
      <formula>"DESCRIPCIÓN INSUFICIENTE"</formula>
    </cfRule>
  </conditionalFormatting>
  <conditionalFormatting sqref="O638">
    <cfRule type="cellIs" dxfId="5927" priority="4835" operator="equal">
      <formula>"NO ESTÁ ACORDE A ITEM 5.2.1 (T.R.)"</formula>
    </cfRule>
  </conditionalFormatting>
  <conditionalFormatting sqref="O638">
    <cfRule type="cellIs" dxfId="5926" priority="4836" operator="equal">
      <formula>"ACORDE A ITEM 5.2.1 (T.R.)"</formula>
    </cfRule>
  </conditionalFormatting>
  <conditionalFormatting sqref="Q638">
    <cfRule type="containsBlanks" dxfId="5925" priority="4837">
      <formula>LEN(TRIM(Q638))=0</formula>
    </cfRule>
  </conditionalFormatting>
  <conditionalFormatting sqref="Q638">
    <cfRule type="cellIs" dxfId="5924" priority="4838" operator="equal">
      <formula>"REQUERIMIENTOS SUBSANADOS"</formula>
    </cfRule>
  </conditionalFormatting>
  <conditionalFormatting sqref="Q638">
    <cfRule type="containsText" dxfId="5923" priority="4839" operator="containsText" text="NO SUBSANABLE">
      <formula>NOT(ISERROR(SEARCH(("NO SUBSANABLE"),(Q638))))</formula>
    </cfRule>
  </conditionalFormatting>
  <conditionalFormatting sqref="Q638">
    <cfRule type="containsText" dxfId="5922" priority="4840" operator="containsText" text="PENDIENTES POR SUBSANAR">
      <formula>NOT(ISERROR(SEARCH(("PENDIENTES POR SUBSANAR"),(Q638))))</formula>
    </cfRule>
  </conditionalFormatting>
  <conditionalFormatting sqref="Q638">
    <cfRule type="containsText" dxfId="5921" priority="4841" operator="containsText" text="SIN OBSERVACIÓN">
      <formula>NOT(ISERROR(SEARCH(("SIN OBSERVACIÓN"),(Q638))))</formula>
    </cfRule>
  </conditionalFormatting>
  <conditionalFormatting sqref="R638">
    <cfRule type="containsBlanks" dxfId="5920" priority="4842">
      <formula>LEN(TRIM(R638))=0</formula>
    </cfRule>
  </conditionalFormatting>
  <conditionalFormatting sqref="R638">
    <cfRule type="cellIs" dxfId="5919" priority="4843" operator="equal">
      <formula>"NO CUMPLEN CON LO SOLICITADO"</formula>
    </cfRule>
  </conditionalFormatting>
  <conditionalFormatting sqref="R638">
    <cfRule type="cellIs" dxfId="5918" priority="4844" operator="equal">
      <formula>"CUMPLEN CON LO SOLICITADO"</formula>
    </cfRule>
  </conditionalFormatting>
  <conditionalFormatting sqref="R638">
    <cfRule type="cellIs" dxfId="5917" priority="4845" operator="equal">
      <formula>"PENDIENTES"</formula>
    </cfRule>
  </conditionalFormatting>
  <conditionalFormatting sqref="R638">
    <cfRule type="cellIs" dxfId="5916" priority="4846" operator="equal">
      <formula>"NINGUNO"</formula>
    </cfRule>
  </conditionalFormatting>
  <conditionalFormatting sqref="H638">
    <cfRule type="notContainsBlanks" dxfId="5915" priority="4847">
      <formula>LEN(TRIM(H638))&gt;0</formula>
    </cfRule>
  </conditionalFormatting>
  <conditionalFormatting sqref="G638">
    <cfRule type="notContainsBlanks" dxfId="5914" priority="4848">
      <formula>LEN(TRIM(G638))&gt;0</formula>
    </cfRule>
  </conditionalFormatting>
  <conditionalFormatting sqref="F638">
    <cfRule type="notContainsBlanks" dxfId="5913" priority="4849">
      <formula>LEN(TRIM(F638))&gt;0</formula>
    </cfRule>
  </conditionalFormatting>
  <conditionalFormatting sqref="E638">
    <cfRule type="notContainsBlanks" dxfId="5912" priority="4850">
      <formula>LEN(TRIM(E638))&gt;0</formula>
    </cfRule>
  </conditionalFormatting>
  <conditionalFormatting sqref="D638">
    <cfRule type="notContainsBlanks" dxfId="5911" priority="4851">
      <formula>LEN(TRIM(D638))&gt;0</formula>
    </cfRule>
  </conditionalFormatting>
  <conditionalFormatting sqref="C638">
    <cfRule type="notContainsBlanks" dxfId="5910" priority="4852">
      <formula>LEN(TRIM(C638))&gt;0</formula>
    </cfRule>
  </conditionalFormatting>
  <conditionalFormatting sqref="I638">
    <cfRule type="notContainsBlanks" dxfId="5909" priority="4853">
      <formula>LEN(TRIM(I638))&gt;0</formula>
    </cfRule>
  </conditionalFormatting>
  <conditionalFormatting sqref="T629">
    <cfRule type="cellIs" dxfId="5908" priority="4854" operator="equal">
      <formula>"NO"</formula>
    </cfRule>
  </conditionalFormatting>
  <conditionalFormatting sqref="T629">
    <cfRule type="cellIs" dxfId="5907" priority="4855" operator="equal">
      <formula>"SI"</formula>
    </cfRule>
  </conditionalFormatting>
  <conditionalFormatting sqref="N641">
    <cfRule type="expression" dxfId="5906" priority="4856">
      <formula>N641=" "</formula>
    </cfRule>
  </conditionalFormatting>
  <conditionalFormatting sqref="N641">
    <cfRule type="expression" dxfId="5905" priority="4857">
      <formula>N641="NO PRESENTÓ CERTIFICADO"</formula>
    </cfRule>
  </conditionalFormatting>
  <conditionalFormatting sqref="N641">
    <cfRule type="expression" dxfId="5904" priority="4858">
      <formula>N641="PRESENTÓ CERTIFICADO"</formula>
    </cfRule>
  </conditionalFormatting>
  <conditionalFormatting sqref="P641">
    <cfRule type="expression" dxfId="5903" priority="4859">
      <formula>Q641="NO SUBSANABLE"</formula>
    </cfRule>
  </conditionalFormatting>
  <conditionalFormatting sqref="P641">
    <cfRule type="expression" dxfId="5902" priority="4860">
      <formula>Q641="REQUERIMIENTOS SUBSANADOS"</formula>
    </cfRule>
  </conditionalFormatting>
  <conditionalFormatting sqref="P641">
    <cfRule type="expression" dxfId="5901" priority="4861">
      <formula>Q641="PENDIENTES POR SUBSANAR"</formula>
    </cfRule>
  </conditionalFormatting>
  <conditionalFormatting sqref="P641">
    <cfRule type="expression" dxfId="5900" priority="4862">
      <formula>Q641="SIN OBSERVACIÓN"</formula>
    </cfRule>
  </conditionalFormatting>
  <conditionalFormatting sqref="P641">
    <cfRule type="containsBlanks" dxfId="5899" priority="4863">
      <formula>LEN(TRIM(P641))=0</formula>
    </cfRule>
  </conditionalFormatting>
  <conditionalFormatting sqref="O641">
    <cfRule type="cellIs" dxfId="5898" priority="4864" operator="equal">
      <formula>"PENDIENTE POR DESCRIPCIÓN"</formula>
    </cfRule>
  </conditionalFormatting>
  <conditionalFormatting sqref="O641">
    <cfRule type="cellIs" dxfId="5897" priority="4865" operator="equal">
      <formula>"DESCRIPCIÓN INSUFICIENTE"</formula>
    </cfRule>
  </conditionalFormatting>
  <conditionalFormatting sqref="O641">
    <cfRule type="cellIs" dxfId="5896" priority="4866" operator="equal">
      <formula>"NO ESTÁ ACORDE A ITEM 5.2.1 (T.R.)"</formula>
    </cfRule>
  </conditionalFormatting>
  <conditionalFormatting sqref="O641">
    <cfRule type="cellIs" dxfId="5895" priority="4867" operator="equal">
      <formula>"ACORDE A ITEM 5.2.1 (T.R.)"</formula>
    </cfRule>
  </conditionalFormatting>
  <conditionalFormatting sqref="Q641">
    <cfRule type="containsBlanks" dxfId="5894" priority="4868">
      <formula>LEN(TRIM(Q641))=0</formula>
    </cfRule>
  </conditionalFormatting>
  <conditionalFormatting sqref="Q641">
    <cfRule type="cellIs" dxfId="5893" priority="4869" operator="equal">
      <formula>"REQUERIMIENTOS SUBSANADOS"</formula>
    </cfRule>
  </conditionalFormatting>
  <conditionalFormatting sqref="Q641">
    <cfRule type="containsText" dxfId="5892" priority="4870" operator="containsText" text="NO SUBSANABLE">
      <formula>NOT(ISERROR(SEARCH(("NO SUBSANABLE"),(Q641))))</formula>
    </cfRule>
  </conditionalFormatting>
  <conditionalFormatting sqref="Q641">
    <cfRule type="containsText" dxfId="5891" priority="4871" operator="containsText" text="PENDIENTES POR SUBSANAR">
      <formula>NOT(ISERROR(SEARCH(("PENDIENTES POR SUBSANAR"),(Q641))))</formula>
    </cfRule>
  </conditionalFormatting>
  <conditionalFormatting sqref="Q641">
    <cfRule type="containsText" dxfId="5890" priority="4872" operator="containsText" text="SIN OBSERVACIÓN">
      <formula>NOT(ISERROR(SEARCH(("SIN OBSERVACIÓN"),(Q641))))</formula>
    </cfRule>
  </conditionalFormatting>
  <conditionalFormatting sqref="R641">
    <cfRule type="containsBlanks" dxfId="5889" priority="4873">
      <formula>LEN(TRIM(R641))=0</formula>
    </cfRule>
  </conditionalFormatting>
  <conditionalFormatting sqref="R641">
    <cfRule type="cellIs" dxfId="5888" priority="4874" operator="equal">
      <formula>"NO CUMPLEN CON LO SOLICITADO"</formula>
    </cfRule>
  </conditionalFormatting>
  <conditionalFormatting sqref="R641">
    <cfRule type="cellIs" dxfId="5887" priority="4875" operator="equal">
      <formula>"CUMPLEN CON LO SOLICITADO"</formula>
    </cfRule>
  </conditionalFormatting>
  <conditionalFormatting sqref="R641">
    <cfRule type="cellIs" dxfId="5886" priority="4876" operator="equal">
      <formula>"PENDIENTES"</formula>
    </cfRule>
  </conditionalFormatting>
  <conditionalFormatting sqref="R641">
    <cfRule type="cellIs" dxfId="5885" priority="4877" operator="equal">
      <formula>"NINGUNO"</formula>
    </cfRule>
  </conditionalFormatting>
  <conditionalFormatting sqref="H641">
    <cfRule type="notContainsBlanks" dxfId="5884" priority="4878">
      <formula>LEN(TRIM(H641))&gt;0</formula>
    </cfRule>
  </conditionalFormatting>
  <conditionalFormatting sqref="G641">
    <cfRule type="notContainsBlanks" dxfId="5883" priority="4879">
      <formula>LEN(TRIM(G641))&gt;0</formula>
    </cfRule>
  </conditionalFormatting>
  <conditionalFormatting sqref="F641">
    <cfRule type="notContainsBlanks" dxfId="5882" priority="4880">
      <formula>LEN(TRIM(F641))&gt;0</formula>
    </cfRule>
  </conditionalFormatting>
  <conditionalFormatting sqref="E641">
    <cfRule type="notContainsBlanks" dxfId="5881" priority="4881">
      <formula>LEN(TRIM(E641))&gt;0</formula>
    </cfRule>
  </conditionalFormatting>
  <conditionalFormatting sqref="D641">
    <cfRule type="notContainsBlanks" dxfId="5880" priority="4882">
      <formula>LEN(TRIM(D641))&gt;0</formula>
    </cfRule>
  </conditionalFormatting>
  <conditionalFormatting sqref="C641">
    <cfRule type="notContainsBlanks" dxfId="5879" priority="4883">
      <formula>LEN(TRIM(C641))&gt;0</formula>
    </cfRule>
  </conditionalFormatting>
  <conditionalFormatting sqref="I641">
    <cfRule type="notContainsBlanks" dxfId="5878" priority="4884">
      <formula>LEN(TRIM(I641))&gt;0</formula>
    </cfRule>
  </conditionalFormatting>
  <conditionalFormatting sqref="S629 S632 S635 S638 S641">
    <cfRule type="cellIs" dxfId="5877" priority="4885" operator="greaterThan">
      <formula>0</formula>
    </cfRule>
  </conditionalFormatting>
  <conditionalFormatting sqref="S629 S632 S635 S638 S641">
    <cfRule type="cellIs" dxfId="5876" priority="4886" operator="equal">
      <formula>0</formula>
    </cfRule>
  </conditionalFormatting>
  <conditionalFormatting sqref="T644">
    <cfRule type="cellIs" dxfId="5875" priority="4887" operator="equal">
      <formula>"NO CUMPLE"</formula>
    </cfRule>
  </conditionalFormatting>
  <conditionalFormatting sqref="T644">
    <cfRule type="cellIs" dxfId="5874" priority="4888" operator="equal">
      <formula>"CUMPLE"</formula>
    </cfRule>
  </conditionalFormatting>
  <conditionalFormatting sqref="N651">
    <cfRule type="expression" dxfId="5873" priority="4889">
      <formula>N651=" "</formula>
    </cfRule>
  </conditionalFormatting>
  <conditionalFormatting sqref="N651">
    <cfRule type="expression" dxfId="5872" priority="4890">
      <formula>N651="NO PRESENTÓ CERTIFICADO"</formula>
    </cfRule>
  </conditionalFormatting>
  <conditionalFormatting sqref="N651">
    <cfRule type="expression" dxfId="5871" priority="4891">
      <formula>N651="PRESENTÓ CERTIFICADO"</formula>
    </cfRule>
  </conditionalFormatting>
  <conditionalFormatting sqref="P651">
    <cfRule type="expression" dxfId="5870" priority="4892">
      <formula>Q651="NO SUBSANABLE"</formula>
    </cfRule>
  </conditionalFormatting>
  <conditionalFormatting sqref="P651">
    <cfRule type="expression" dxfId="5869" priority="4893">
      <formula>Q651="REQUERIMIENTOS SUBSANADOS"</formula>
    </cfRule>
  </conditionalFormatting>
  <conditionalFormatting sqref="P651">
    <cfRule type="expression" dxfId="5868" priority="4894">
      <formula>Q651="PENDIENTES POR SUBSANAR"</formula>
    </cfRule>
  </conditionalFormatting>
  <conditionalFormatting sqref="P651">
    <cfRule type="expression" dxfId="5867" priority="4895">
      <formula>Q651="SIN OBSERVACIÓN"</formula>
    </cfRule>
  </conditionalFormatting>
  <conditionalFormatting sqref="P651">
    <cfRule type="containsBlanks" dxfId="5866" priority="4896">
      <formula>LEN(TRIM(P651))=0</formula>
    </cfRule>
  </conditionalFormatting>
  <conditionalFormatting sqref="O651">
    <cfRule type="cellIs" dxfId="5865" priority="4897" operator="equal">
      <formula>"PENDIENTE POR DESCRIPCIÓN"</formula>
    </cfRule>
  </conditionalFormatting>
  <conditionalFormatting sqref="O651">
    <cfRule type="cellIs" dxfId="5864" priority="4898" operator="equal">
      <formula>"DESCRIPCIÓN INSUFICIENTE"</formula>
    </cfRule>
  </conditionalFormatting>
  <conditionalFormatting sqref="O651">
    <cfRule type="cellIs" dxfId="5863" priority="4899" operator="equal">
      <formula>"NO ESTÁ ACORDE A ITEM 5.2.1 (T.R.)"</formula>
    </cfRule>
  </conditionalFormatting>
  <conditionalFormatting sqref="O651">
    <cfRule type="cellIs" dxfId="5862" priority="4900" operator="equal">
      <formula>"ACORDE A ITEM 5.2.1 (T.R.)"</formula>
    </cfRule>
  </conditionalFormatting>
  <conditionalFormatting sqref="Q651">
    <cfRule type="containsBlanks" dxfId="5861" priority="4901">
      <formula>LEN(TRIM(Q651))=0</formula>
    </cfRule>
  </conditionalFormatting>
  <conditionalFormatting sqref="Q651">
    <cfRule type="cellIs" dxfId="5860" priority="4902" operator="equal">
      <formula>"REQUERIMIENTOS SUBSANADOS"</formula>
    </cfRule>
  </conditionalFormatting>
  <conditionalFormatting sqref="Q651">
    <cfRule type="containsText" dxfId="5859" priority="4903" operator="containsText" text="NO SUBSANABLE">
      <formula>NOT(ISERROR(SEARCH(("NO SUBSANABLE"),(Q651))))</formula>
    </cfRule>
  </conditionalFormatting>
  <conditionalFormatting sqref="Q651">
    <cfRule type="containsText" dxfId="5858" priority="4904" operator="containsText" text="PENDIENTES POR SUBSANAR">
      <formula>NOT(ISERROR(SEARCH(("PENDIENTES POR SUBSANAR"),(Q651))))</formula>
    </cfRule>
  </conditionalFormatting>
  <conditionalFormatting sqref="Q651">
    <cfRule type="containsText" dxfId="5857" priority="4905" operator="containsText" text="SIN OBSERVACIÓN">
      <formula>NOT(ISERROR(SEARCH(("SIN OBSERVACIÓN"),(Q651))))</formula>
    </cfRule>
  </conditionalFormatting>
  <conditionalFormatting sqref="R651">
    <cfRule type="containsBlanks" dxfId="5856" priority="4906">
      <formula>LEN(TRIM(R651))=0</formula>
    </cfRule>
  </conditionalFormatting>
  <conditionalFormatting sqref="R651">
    <cfRule type="cellIs" dxfId="5855" priority="4907" operator="equal">
      <formula>"NO CUMPLEN CON LO SOLICITADO"</formula>
    </cfRule>
  </conditionalFormatting>
  <conditionalFormatting sqref="R651">
    <cfRule type="cellIs" dxfId="5854" priority="4908" operator="equal">
      <formula>"CUMPLEN CON LO SOLICITADO"</formula>
    </cfRule>
  </conditionalFormatting>
  <conditionalFormatting sqref="R651">
    <cfRule type="cellIs" dxfId="5853" priority="4909" operator="equal">
      <formula>"PENDIENTES"</formula>
    </cfRule>
  </conditionalFormatting>
  <conditionalFormatting sqref="R651">
    <cfRule type="cellIs" dxfId="5852" priority="4910" operator="equal">
      <formula>"NINGUNO"</formula>
    </cfRule>
  </conditionalFormatting>
  <conditionalFormatting sqref="B666">
    <cfRule type="cellIs" dxfId="5851" priority="4911" operator="equal">
      <formula>"NO CUMPLE CON LA EXPERIENCIA REQUERIDA"</formula>
    </cfRule>
  </conditionalFormatting>
  <conditionalFormatting sqref="B666">
    <cfRule type="cellIs" dxfId="5850" priority="4912" operator="equal">
      <formula>"CUMPLE CON LA EXPERIENCIA REQUERIDA"</formula>
    </cfRule>
  </conditionalFormatting>
  <conditionalFormatting sqref="H651">
    <cfRule type="notContainsBlanks" dxfId="5849" priority="4913">
      <formula>LEN(TRIM(H651))&gt;0</formula>
    </cfRule>
  </conditionalFormatting>
  <conditionalFormatting sqref="G651">
    <cfRule type="notContainsBlanks" dxfId="5848" priority="4914">
      <formula>LEN(TRIM(G651))&gt;0</formula>
    </cfRule>
  </conditionalFormatting>
  <conditionalFormatting sqref="F651">
    <cfRule type="notContainsBlanks" dxfId="5847" priority="4915">
      <formula>LEN(TRIM(F651))&gt;0</formula>
    </cfRule>
  </conditionalFormatting>
  <conditionalFormatting sqref="E651">
    <cfRule type="notContainsBlanks" dxfId="5846" priority="4916">
      <formula>LEN(TRIM(E651))&gt;0</formula>
    </cfRule>
  </conditionalFormatting>
  <conditionalFormatting sqref="D651">
    <cfRule type="notContainsBlanks" dxfId="5845" priority="4917">
      <formula>LEN(TRIM(D651))&gt;0</formula>
    </cfRule>
  </conditionalFormatting>
  <conditionalFormatting sqref="C651">
    <cfRule type="notContainsBlanks" dxfId="5844" priority="4918">
      <formula>LEN(TRIM(C651))&gt;0</formula>
    </cfRule>
  </conditionalFormatting>
  <conditionalFormatting sqref="I651">
    <cfRule type="notContainsBlanks" dxfId="5843" priority="4919">
      <formula>LEN(TRIM(I651))&gt;0</formula>
    </cfRule>
  </conditionalFormatting>
  <conditionalFormatting sqref="N654 N657">
    <cfRule type="expression" dxfId="5842" priority="4920">
      <formula>N654=" "</formula>
    </cfRule>
  </conditionalFormatting>
  <conditionalFormatting sqref="N654 N657">
    <cfRule type="expression" dxfId="5841" priority="4921">
      <formula>N654="NO PRESENTÓ CERTIFICADO"</formula>
    </cfRule>
  </conditionalFormatting>
  <conditionalFormatting sqref="N654 N657">
    <cfRule type="expression" dxfId="5840" priority="4922">
      <formula>N654="PRESENTÓ CERTIFICADO"</formula>
    </cfRule>
  </conditionalFormatting>
  <conditionalFormatting sqref="P654 P657">
    <cfRule type="expression" dxfId="5839" priority="4923">
      <formula>Q654="NO SUBSANABLE"</formula>
    </cfRule>
  </conditionalFormatting>
  <conditionalFormatting sqref="P654 P657">
    <cfRule type="expression" dxfId="5838" priority="4924">
      <formula>Q654="REQUERIMIENTOS SUBSANADOS"</formula>
    </cfRule>
  </conditionalFormatting>
  <conditionalFormatting sqref="P654 P657">
    <cfRule type="expression" dxfId="5837" priority="4925">
      <formula>Q654="PENDIENTES POR SUBSANAR"</formula>
    </cfRule>
  </conditionalFormatting>
  <conditionalFormatting sqref="P654 P657">
    <cfRule type="expression" dxfId="5836" priority="4926">
      <formula>Q654="SIN OBSERVACIÓN"</formula>
    </cfRule>
  </conditionalFormatting>
  <conditionalFormatting sqref="P654 P657">
    <cfRule type="containsBlanks" dxfId="5835" priority="4927">
      <formula>LEN(TRIM(P654))=0</formula>
    </cfRule>
  </conditionalFormatting>
  <conditionalFormatting sqref="O654 O657">
    <cfRule type="cellIs" dxfId="5834" priority="4928" operator="equal">
      <formula>"PENDIENTE POR DESCRIPCIÓN"</formula>
    </cfRule>
  </conditionalFormatting>
  <conditionalFormatting sqref="O654 O657">
    <cfRule type="cellIs" dxfId="5833" priority="4929" operator="equal">
      <formula>"DESCRIPCIÓN INSUFICIENTE"</formula>
    </cfRule>
  </conditionalFormatting>
  <conditionalFormatting sqref="O654 O657">
    <cfRule type="cellIs" dxfId="5832" priority="4930" operator="equal">
      <formula>"NO ESTÁ ACORDE A ITEM 5.2.1 (T.R.)"</formula>
    </cfRule>
  </conditionalFormatting>
  <conditionalFormatting sqref="O654 O657">
    <cfRule type="cellIs" dxfId="5831" priority="4931" operator="equal">
      <formula>"ACORDE A ITEM 5.2.1 (T.R.)"</formula>
    </cfRule>
  </conditionalFormatting>
  <conditionalFormatting sqref="Q654 Q657">
    <cfRule type="containsBlanks" dxfId="5830" priority="4932">
      <formula>LEN(TRIM(Q654))=0</formula>
    </cfRule>
  </conditionalFormatting>
  <conditionalFormatting sqref="Q654 Q657">
    <cfRule type="cellIs" dxfId="5829" priority="4933" operator="equal">
      <formula>"REQUERIMIENTOS SUBSANADOS"</formula>
    </cfRule>
  </conditionalFormatting>
  <conditionalFormatting sqref="Q654 Q657">
    <cfRule type="containsText" dxfId="5828" priority="4934" operator="containsText" text="NO SUBSANABLE">
      <formula>NOT(ISERROR(SEARCH(("NO SUBSANABLE"),(Q654))))</formula>
    </cfRule>
  </conditionalFormatting>
  <conditionalFormatting sqref="Q654 Q657">
    <cfRule type="containsText" dxfId="5827" priority="4935" operator="containsText" text="PENDIENTES POR SUBSANAR">
      <formula>NOT(ISERROR(SEARCH(("PENDIENTES POR SUBSANAR"),(Q654))))</formula>
    </cfRule>
  </conditionalFormatting>
  <conditionalFormatting sqref="Q654 Q657">
    <cfRule type="containsText" dxfId="5826" priority="4936" operator="containsText" text="SIN OBSERVACIÓN">
      <formula>NOT(ISERROR(SEARCH(("SIN OBSERVACIÓN"),(Q654))))</formula>
    </cfRule>
  </conditionalFormatting>
  <conditionalFormatting sqref="R654 R657">
    <cfRule type="containsBlanks" dxfId="5825" priority="4937">
      <formula>LEN(TRIM(R654))=0</formula>
    </cfRule>
  </conditionalFormatting>
  <conditionalFormatting sqref="R654 R657">
    <cfRule type="cellIs" dxfId="5824" priority="4938" operator="equal">
      <formula>"NO CUMPLEN CON LO SOLICITADO"</formula>
    </cfRule>
  </conditionalFormatting>
  <conditionalFormatting sqref="R654 R657">
    <cfRule type="cellIs" dxfId="5823" priority="4939" operator="equal">
      <formula>"CUMPLEN CON LO SOLICITADO"</formula>
    </cfRule>
  </conditionalFormatting>
  <conditionalFormatting sqref="R654 R657">
    <cfRule type="cellIs" dxfId="5822" priority="4940" operator="equal">
      <formula>"PENDIENTES"</formula>
    </cfRule>
  </conditionalFormatting>
  <conditionalFormatting sqref="R654 R657">
    <cfRule type="cellIs" dxfId="5821" priority="4941" operator="equal">
      <formula>"NINGUNO"</formula>
    </cfRule>
  </conditionalFormatting>
  <conditionalFormatting sqref="H654 H657">
    <cfRule type="notContainsBlanks" dxfId="5820" priority="4942">
      <formula>LEN(TRIM(H654))&gt;0</formula>
    </cfRule>
  </conditionalFormatting>
  <conditionalFormatting sqref="G654 G657">
    <cfRule type="notContainsBlanks" dxfId="5819" priority="4943">
      <formula>LEN(TRIM(G654))&gt;0</formula>
    </cfRule>
  </conditionalFormatting>
  <conditionalFormatting sqref="F654 F657">
    <cfRule type="notContainsBlanks" dxfId="5818" priority="4944">
      <formula>LEN(TRIM(F654))&gt;0</formula>
    </cfRule>
  </conditionalFormatting>
  <conditionalFormatting sqref="E654 E657">
    <cfRule type="notContainsBlanks" dxfId="5817" priority="4945">
      <formula>LEN(TRIM(E654))&gt;0</formula>
    </cfRule>
  </conditionalFormatting>
  <conditionalFormatting sqref="D654 D657">
    <cfRule type="notContainsBlanks" dxfId="5816" priority="4946">
      <formula>LEN(TRIM(D654))&gt;0</formula>
    </cfRule>
  </conditionalFormatting>
  <conditionalFormatting sqref="C654 C657">
    <cfRule type="notContainsBlanks" dxfId="5815" priority="4947">
      <formula>LEN(TRIM(C654))&gt;0</formula>
    </cfRule>
  </conditionalFormatting>
  <conditionalFormatting sqref="I654 I657">
    <cfRule type="notContainsBlanks" dxfId="5814" priority="4948">
      <formula>LEN(TRIM(I654))&gt;0</formula>
    </cfRule>
  </conditionalFormatting>
  <conditionalFormatting sqref="N660">
    <cfRule type="expression" dxfId="5813" priority="4949">
      <formula>N660=" "</formula>
    </cfRule>
  </conditionalFormatting>
  <conditionalFormatting sqref="N660">
    <cfRule type="expression" dxfId="5812" priority="4950">
      <formula>N660="NO PRESENTÓ CERTIFICADO"</formula>
    </cfRule>
  </conditionalFormatting>
  <conditionalFormatting sqref="N660">
    <cfRule type="expression" dxfId="5811" priority="4951">
      <formula>N660="PRESENTÓ CERTIFICADO"</formula>
    </cfRule>
  </conditionalFormatting>
  <conditionalFormatting sqref="P660">
    <cfRule type="expression" dxfId="5810" priority="4952">
      <formula>Q660="NO SUBSANABLE"</formula>
    </cfRule>
  </conditionalFormatting>
  <conditionalFormatting sqref="P660">
    <cfRule type="expression" dxfId="5809" priority="4953">
      <formula>Q660="REQUERIMIENTOS SUBSANADOS"</formula>
    </cfRule>
  </conditionalFormatting>
  <conditionalFormatting sqref="P660">
    <cfRule type="expression" dxfId="5808" priority="4954">
      <formula>Q660="PENDIENTES POR SUBSANAR"</formula>
    </cfRule>
  </conditionalFormatting>
  <conditionalFormatting sqref="P660">
    <cfRule type="expression" dxfId="5807" priority="4955">
      <formula>Q660="SIN OBSERVACIÓN"</formula>
    </cfRule>
  </conditionalFormatting>
  <conditionalFormatting sqref="P660">
    <cfRule type="containsBlanks" dxfId="5806" priority="4956">
      <formula>LEN(TRIM(P660))=0</formula>
    </cfRule>
  </conditionalFormatting>
  <conditionalFormatting sqref="O660">
    <cfRule type="cellIs" dxfId="5805" priority="4957" operator="equal">
      <formula>"PENDIENTE POR DESCRIPCIÓN"</formula>
    </cfRule>
  </conditionalFormatting>
  <conditionalFormatting sqref="O660">
    <cfRule type="cellIs" dxfId="5804" priority="4958" operator="equal">
      <formula>"DESCRIPCIÓN INSUFICIENTE"</formula>
    </cfRule>
  </conditionalFormatting>
  <conditionalFormatting sqref="O660">
    <cfRule type="cellIs" dxfId="5803" priority="4959" operator="equal">
      <formula>"NO ESTÁ ACORDE A ITEM 5.2.1 (T.R.)"</formula>
    </cfRule>
  </conditionalFormatting>
  <conditionalFormatting sqref="O660">
    <cfRule type="cellIs" dxfId="5802" priority="4960" operator="equal">
      <formula>"ACORDE A ITEM 5.2.1 (T.R.)"</formula>
    </cfRule>
  </conditionalFormatting>
  <conditionalFormatting sqref="Q660">
    <cfRule type="containsBlanks" dxfId="5801" priority="4961">
      <formula>LEN(TRIM(Q660))=0</formula>
    </cfRule>
  </conditionalFormatting>
  <conditionalFormatting sqref="Q660">
    <cfRule type="cellIs" dxfId="5800" priority="4962" operator="equal">
      <formula>"REQUERIMIENTOS SUBSANADOS"</formula>
    </cfRule>
  </conditionalFormatting>
  <conditionalFormatting sqref="Q660">
    <cfRule type="containsText" dxfId="5799" priority="4963" operator="containsText" text="NO SUBSANABLE">
      <formula>NOT(ISERROR(SEARCH(("NO SUBSANABLE"),(Q660))))</formula>
    </cfRule>
  </conditionalFormatting>
  <conditionalFormatting sqref="Q660">
    <cfRule type="containsText" dxfId="5798" priority="4964" operator="containsText" text="PENDIENTES POR SUBSANAR">
      <formula>NOT(ISERROR(SEARCH(("PENDIENTES POR SUBSANAR"),(Q660))))</formula>
    </cfRule>
  </conditionalFormatting>
  <conditionalFormatting sqref="Q660">
    <cfRule type="containsText" dxfId="5797" priority="4965" operator="containsText" text="SIN OBSERVACIÓN">
      <formula>NOT(ISERROR(SEARCH(("SIN OBSERVACIÓN"),(Q660))))</formula>
    </cfRule>
  </conditionalFormatting>
  <conditionalFormatting sqref="R660">
    <cfRule type="containsBlanks" dxfId="5796" priority="4966">
      <formula>LEN(TRIM(R660))=0</formula>
    </cfRule>
  </conditionalFormatting>
  <conditionalFormatting sqref="R660">
    <cfRule type="cellIs" dxfId="5795" priority="4967" operator="equal">
      <formula>"NO CUMPLEN CON LO SOLICITADO"</formula>
    </cfRule>
  </conditionalFormatting>
  <conditionalFormatting sqref="R660">
    <cfRule type="cellIs" dxfId="5794" priority="4968" operator="equal">
      <formula>"CUMPLEN CON LO SOLICITADO"</formula>
    </cfRule>
  </conditionalFormatting>
  <conditionalFormatting sqref="R660">
    <cfRule type="cellIs" dxfId="5793" priority="4969" operator="equal">
      <formula>"PENDIENTES"</formula>
    </cfRule>
  </conditionalFormatting>
  <conditionalFormatting sqref="R660">
    <cfRule type="cellIs" dxfId="5792" priority="4970" operator="equal">
      <formula>"NINGUNO"</formula>
    </cfRule>
  </conditionalFormatting>
  <conditionalFormatting sqref="H660">
    <cfRule type="notContainsBlanks" dxfId="5791" priority="4971">
      <formula>LEN(TRIM(H660))&gt;0</formula>
    </cfRule>
  </conditionalFormatting>
  <conditionalFormatting sqref="G660">
    <cfRule type="notContainsBlanks" dxfId="5790" priority="4972">
      <formula>LEN(TRIM(G660))&gt;0</formula>
    </cfRule>
  </conditionalFormatting>
  <conditionalFormatting sqref="F660">
    <cfRule type="notContainsBlanks" dxfId="5789" priority="4973">
      <formula>LEN(TRIM(F660))&gt;0</formula>
    </cfRule>
  </conditionalFormatting>
  <conditionalFormatting sqref="E660">
    <cfRule type="notContainsBlanks" dxfId="5788" priority="4974">
      <formula>LEN(TRIM(E660))&gt;0</formula>
    </cfRule>
  </conditionalFormatting>
  <conditionalFormatting sqref="D660">
    <cfRule type="notContainsBlanks" dxfId="5787" priority="4975">
      <formula>LEN(TRIM(D660))&gt;0</formula>
    </cfRule>
  </conditionalFormatting>
  <conditionalFormatting sqref="C660">
    <cfRule type="notContainsBlanks" dxfId="5786" priority="4976">
      <formula>LEN(TRIM(C660))&gt;0</formula>
    </cfRule>
  </conditionalFormatting>
  <conditionalFormatting sqref="I660">
    <cfRule type="notContainsBlanks" dxfId="5785" priority="4977">
      <formula>LEN(TRIM(I660))&gt;0</formula>
    </cfRule>
  </conditionalFormatting>
  <conditionalFormatting sqref="T651">
    <cfRule type="cellIs" dxfId="5784" priority="4978" operator="equal">
      <formula>"NO"</formula>
    </cfRule>
  </conditionalFormatting>
  <conditionalFormatting sqref="T651">
    <cfRule type="cellIs" dxfId="5783" priority="4979" operator="equal">
      <formula>"SI"</formula>
    </cfRule>
  </conditionalFormatting>
  <conditionalFormatting sqref="N663">
    <cfRule type="expression" dxfId="5782" priority="4980">
      <formula>N663=" "</formula>
    </cfRule>
  </conditionalFormatting>
  <conditionalFormatting sqref="N663">
    <cfRule type="expression" dxfId="5781" priority="4981">
      <formula>N663="NO PRESENTÓ CERTIFICADO"</formula>
    </cfRule>
  </conditionalFormatting>
  <conditionalFormatting sqref="N663">
    <cfRule type="expression" dxfId="5780" priority="4982">
      <formula>N663="PRESENTÓ CERTIFICADO"</formula>
    </cfRule>
  </conditionalFormatting>
  <conditionalFormatting sqref="P663">
    <cfRule type="expression" dxfId="5779" priority="4983">
      <formula>Q663="NO SUBSANABLE"</formula>
    </cfRule>
  </conditionalFormatting>
  <conditionalFormatting sqref="P663">
    <cfRule type="expression" dxfId="5778" priority="4984">
      <formula>Q663="REQUERIMIENTOS SUBSANADOS"</formula>
    </cfRule>
  </conditionalFormatting>
  <conditionalFormatting sqref="P663">
    <cfRule type="expression" dxfId="5777" priority="4985">
      <formula>Q663="PENDIENTES POR SUBSANAR"</formula>
    </cfRule>
  </conditionalFormatting>
  <conditionalFormatting sqref="P663">
    <cfRule type="expression" dxfId="5776" priority="4986">
      <formula>Q663="SIN OBSERVACIÓN"</formula>
    </cfRule>
  </conditionalFormatting>
  <conditionalFormatting sqref="P663">
    <cfRule type="containsBlanks" dxfId="5775" priority="4987">
      <formula>LEN(TRIM(P663))=0</formula>
    </cfRule>
  </conditionalFormatting>
  <conditionalFormatting sqref="O663">
    <cfRule type="cellIs" dxfId="5774" priority="4988" operator="equal">
      <formula>"PENDIENTE POR DESCRIPCIÓN"</formula>
    </cfRule>
  </conditionalFormatting>
  <conditionalFormatting sqref="O663">
    <cfRule type="cellIs" dxfId="5773" priority="4989" operator="equal">
      <formula>"DESCRIPCIÓN INSUFICIENTE"</formula>
    </cfRule>
  </conditionalFormatting>
  <conditionalFormatting sqref="O663">
    <cfRule type="cellIs" dxfId="5772" priority="4990" operator="equal">
      <formula>"NO ESTÁ ACORDE A ITEM 5.2.1 (T.R.)"</formula>
    </cfRule>
  </conditionalFormatting>
  <conditionalFormatting sqref="O663">
    <cfRule type="cellIs" dxfId="5771" priority="4991" operator="equal">
      <formula>"ACORDE A ITEM 5.2.1 (T.R.)"</formula>
    </cfRule>
  </conditionalFormatting>
  <conditionalFormatting sqref="Q663">
    <cfRule type="containsBlanks" dxfId="5770" priority="4992">
      <formula>LEN(TRIM(Q663))=0</formula>
    </cfRule>
  </conditionalFormatting>
  <conditionalFormatting sqref="Q663">
    <cfRule type="cellIs" dxfId="5769" priority="4993" operator="equal">
      <formula>"REQUERIMIENTOS SUBSANADOS"</formula>
    </cfRule>
  </conditionalFormatting>
  <conditionalFormatting sqref="Q663">
    <cfRule type="containsText" dxfId="5768" priority="4994" operator="containsText" text="NO SUBSANABLE">
      <formula>NOT(ISERROR(SEARCH(("NO SUBSANABLE"),(Q663))))</formula>
    </cfRule>
  </conditionalFormatting>
  <conditionalFormatting sqref="Q663">
    <cfRule type="containsText" dxfId="5767" priority="4995" operator="containsText" text="PENDIENTES POR SUBSANAR">
      <formula>NOT(ISERROR(SEARCH(("PENDIENTES POR SUBSANAR"),(Q663))))</formula>
    </cfRule>
  </conditionalFormatting>
  <conditionalFormatting sqref="Q663">
    <cfRule type="containsText" dxfId="5766" priority="4996" operator="containsText" text="SIN OBSERVACIÓN">
      <formula>NOT(ISERROR(SEARCH(("SIN OBSERVACIÓN"),(Q663))))</formula>
    </cfRule>
  </conditionalFormatting>
  <conditionalFormatting sqref="R663">
    <cfRule type="containsBlanks" dxfId="5765" priority="4997">
      <formula>LEN(TRIM(R663))=0</formula>
    </cfRule>
  </conditionalFormatting>
  <conditionalFormatting sqref="R663">
    <cfRule type="cellIs" dxfId="5764" priority="4998" operator="equal">
      <formula>"NO CUMPLEN CON LO SOLICITADO"</formula>
    </cfRule>
  </conditionalFormatting>
  <conditionalFormatting sqref="R663">
    <cfRule type="cellIs" dxfId="5763" priority="4999" operator="equal">
      <formula>"CUMPLEN CON LO SOLICITADO"</formula>
    </cfRule>
  </conditionalFormatting>
  <conditionalFormatting sqref="R663">
    <cfRule type="cellIs" dxfId="5762" priority="5000" operator="equal">
      <formula>"PENDIENTES"</formula>
    </cfRule>
  </conditionalFormatting>
  <conditionalFormatting sqref="R663">
    <cfRule type="cellIs" dxfId="5761" priority="5001" operator="equal">
      <formula>"NINGUNO"</formula>
    </cfRule>
  </conditionalFormatting>
  <conditionalFormatting sqref="H663">
    <cfRule type="notContainsBlanks" dxfId="5760" priority="5002">
      <formula>LEN(TRIM(H663))&gt;0</formula>
    </cfRule>
  </conditionalFormatting>
  <conditionalFormatting sqref="G663">
    <cfRule type="notContainsBlanks" dxfId="5759" priority="5003">
      <formula>LEN(TRIM(G663))&gt;0</formula>
    </cfRule>
  </conditionalFormatting>
  <conditionalFormatting sqref="F663">
    <cfRule type="notContainsBlanks" dxfId="5758" priority="5004">
      <formula>LEN(TRIM(F663))&gt;0</formula>
    </cfRule>
  </conditionalFormatting>
  <conditionalFormatting sqref="E663">
    <cfRule type="notContainsBlanks" dxfId="5757" priority="5005">
      <formula>LEN(TRIM(E663))&gt;0</formula>
    </cfRule>
  </conditionalFormatting>
  <conditionalFormatting sqref="D663">
    <cfRule type="notContainsBlanks" dxfId="5756" priority="5006">
      <formula>LEN(TRIM(D663))&gt;0</formula>
    </cfRule>
  </conditionalFormatting>
  <conditionalFormatting sqref="C663">
    <cfRule type="notContainsBlanks" dxfId="5755" priority="5007">
      <formula>LEN(TRIM(C663))&gt;0</formula>
    </cfRule>
  </conditionalFormatting>
  <conditionalFormatting sqref="I663">
    <cfRule type="notContainsBlanks" dxfId="5754" priority="5008">
      <formula>LEN(TRIM(I663))&gt;0</formula>
    </cfRule>
  </conditionalFormatting>
  <conditionalFormatting sqref="S651 S654 S657 S660 S663">
    <cfRule type="cellIs" dxfId="5753" priority="5009" operator="greaterThan">
      <formula>0</formula>
    </cfRule>
  </conditionalFormatting>
  <conditionalFormatting sqref="S651 S654 S657 S660 S663">
    <cfRule type="cellIs" dxfId="5752" priority="5010" operator="equal">
      <formula>0</formula>
    </cfRule>
  </conditionalFormatting>
  <conditionalFormatting sqref="T666">
    <cfRule type="cellIs" dxfId="5751" priority="5011" operator="equal">
      <formula>"NO CUMPLE"</formula>
    </cfRule>
  </conditionalFormatting>
  <conditionalFormatting sqref="T666">
    <cfRule type="cellIs" dxfId="5750" priority="5012" operator="equal">
      <formula>"CUMPLE"</formula>
    </cfRule>
  </conditionalFormatting>
  <conditionalFormatting sqref="J35">
    <cfRule type="cellIs" dxfId="5749" priority="5013" operator="equal">
      <formula>"NO CUMPLE"</formula>
    </cfRule>
  </conditionalFormatting>
  <conditionalFormatting sqref="J35">
    <cfRule type="cellIs" dxfId="5748" priority="5014" operator="equal">
      <formula>"CUMPLE"</formula>
    </cfRule>
  </conditionalFormatting>
  <conditionalFormatting sqref="J36:J37">
    <cfRule type="cellIs" dxfId="5747" priority="5015" operator="equal">
      <formula>"NO CUMPLE"</formula>
    </cfRule>
  </conditionalFormatting>
  <conditionalFormatting sqref="J36:J37">
    <cfRule type="cellIs" dxfId="5746" priority="5016" operator="equal">
      <formula>"CUMPLE"</formula>
    </cfRule>
  </conditionalFormatting>
  <conditionalFormatting sqref="J38">
    <cfRule type="cellIs" dxfId="5745" priority="5017" operator="equal">
      <formula>"NO CUMPLE"</formula>
    </cfRule>
  </conditionalFormatting>
  <conditionalFormatting sqref="J38">
    <cfRule type="cellIs" dxfId="5744" priority="5018" operator="equal">
      <formula>"CUMPLE"</formula>
    </cfRule>
  </conditionalFormatting>
  <conditionalFormatting sqref="J39:J40">
    <cfRule type="cellIs" dxfId="5743" priority="5019" operator="equal">
      <formula>"NO CUMPLE"</formula>
    </cfRule>
  </conditionalFormatting>
  <conditionalFormatting sqref="J39:J40">
    <cfRule type="cellIs" dxfId="5742" priority="5020" operator="equal">
      <formula>"CUMPLE"</formula>
    </cfRule>
  </conditionalFormatting>
  <conditionalFormatting sqref="J41">
    <cfRule type="cellIs" dxfId="5741" priority="5021" operator="equal">
      <formula>"NO CUMPLE"</formula>
    </cfRule>
  </conditionalFormatting>
  <conditionalFormatting sqref="J41">
    <cfRule type="cellIs" dxfId="5740" priority="5022" operator="equal">
      <formula>"CUMPLE"</formula>
    </cfRule>
  </conditionalFormatting>
  <conditionalFormatting sqref="J42:J43">
    <cfRule type="cellIs" dxfId="5739" priority="5023" operator="equal">
      <formula>"NO CUMPLE"</formula>
    </cfRule>
  </conditionalFormatting>
  <conditionalFormatting sqref="J42:J43">
    <cfRule type="cellIs" dxfId="5738" priority="5024" operator="equal">
      <formula>"CUMPLE"</formula>
    </cfRule>
  </conditionalFormatting>
  <conditionalFormatting sqref="J44">
    <cfRule type="cellIs" dxfId="5737" priority="5025" operator="equal">
      <formula>"NO CUMPLE"</formula>
    </cfRule>
  </conditionalFormatting>
  <conditionalFormatting sqref="J44">
    <cfRule type="cellIs" dxfId="5736" priority="5026" operator="equal">
      <formula>"CUMPLE"</formula>
    </cfRule>
  </conditionalFormatting>
  <conditionalFormatting sqref="J45:J46">
    <cfRule type="cellIs" dxfId="5735" priority="5027" operator="equal">
      <formula>"NO CUMPLE"</formula>
    </cfRule>
  </conditionalFormatting>
  <conditionalFormatting sqref="J45:J46">
    <cfRule type="cellIs" dxfId="5734" priority="5028" operator="equal">
      <formula>"CUMPLE"</formula>
    </cfRule>
  </conditionalFormatting>
  <conditionalFormatting sqref="J47">
    <cfRule type="cellIs" dxfId="5733" priority="5029" operator="equal">
      <formula>"NO CUMPLE"</formula>
    </cfRule>
  </conditionalFormatting>
  <conditionalFormatting sqref="J47">
    <cfRule type="cellIs" dxfId="5732" priority="5030" operator="equal">
      <formula>"CUMPLE"</formula>
    </cfRule>
  </conditionalFormatting>
  <conditionalFormatting sqref="J48:J49">
    <cfRule type="cellIs" dxfId="5731" priority="5031" operator="equal">
      <formula>"NO CUMPLE"</formula>
    </cfRule>
  </conditionalFormatting>
  <conditionalFormatting sqref="J48:J49">
    <cfRule type="cellIs" dxfId="5730" priority="5032" operator="equal">
      <formula>"CUMPLE"</formula>
    </cfRule>
  </conditionalFormatting>
  <conditionalFormatting sqref="J334:J335">
    <cfRule type="cellIs" dxfId="5729" priority="5035" operator="equal">
      <formula>"NO CUMPLE"</formula>
    </cfRule>
  </conditionalFormatting>
  <conditionalFormatting sqref="J334:J335">
    <cfRule type="cellIs" dxfId="5728" priority="5036" operator="equal">
      <formula>"CUMPLE"</formula>
    </cfRule>
  </conditionalFormatting>
  <conditionalFormatting sqref="J344:J345">
    <cfRule type="cellIs" dxfId="5727" priority="5041" operator="equal">
      <formula>"NO CUMPLE"</formula>
    </cfRule>
  </conditionalFormatting>
  <conditionalFormatting sqref="J344:J345">
    <cfRule type="cellIs" dxfId="5726" priority="5042" operator="equal">
      <formula>"CUMPLE"</formula>
    </cfRule>
  </conditionalFormatting>
  <conditionalFormatting sqref="J347:J348">
    <cfRule type="cellIs" dxfId="5725" priority="5047" operator="equal">
      <formula>"NO CUMPLE"</formula>
    </cfRule>
  </conditionalFormatting>
  <conditionalFormatting sqref="J347:J348">
    <cfRule type="cellIs" dxfId="5724" priority="5048" operator="equal">
      <formula>"CUMPLE"</formula>
    </cfRule>
  </conditionalFormatting>
  <conditionalFormatting sqref="J350:J351">
    <cfRule type="cellIs" dxfId="5723" priority="5053" operator="equal">
      <formula>"NO CUMPLE"</formula>
    </cfRule>
  </conditionalFormatting>
  <conditionalFormatting sqref="J350:J351">
    <cfRule type="cellIs" dxfId="5722" priority="5054" operator="equal">
      <formula>"CUMPLE"</formula>
    </cfRule>
  </conditionalFormatting>
  <conditionalFormatting sqref="J69">
    <cfRule type="cellIs" dxfId="5721" priority="5057" operator="equal">
      <formula>"NO CUMPLE"</formula>
    </cfRule>
  </conditionalFormatting>
  <conditionalFormatting sqref="J69">
    <cfRule type="cellIs" dxfId="5720" priority="5058" operator="equal">
      <formula>"CUMPLE"</formula>
    </cfRule>
  </conditionalFormatting>
  <conditionalFormatting sqref="J353:J354">
    <cfRule type="cellIs" dxfId="5719" priority="5059" operator="equal">
      <formula>"NO CUMPLE"</formula>
    </cfRule>
  </conditionalFormatting>
  <conditionalFormatting sqref="J353:J354">
    <cfRule type="cellIs" dxfId="5718" priority="5060" operator="equal">
      <formula>"CUMPLE"</formula>
    </cfRule>
  </conditionalFormatting>
  <conditionalFormatting sqref="J70:J71">
    <cfRule type="cellIs" dxfId="5717" priority="5061" operator="equal">
      <formula>"NO CUMPLE"</formula>
    </cfRule>
  </conditionalFormatting>
  <conditionalFormatting sqref="J70:J71">
    <cfRule type="cellIs" dxfId="5716" priority="5062" operator="equal">
      <formula>"CUMPLE"</formula>
    </cfRule>
  </conditionalFormatting>
  <conditionalFormatting sqref="J88">
    <cfRule type="cellIs" dxfId="5715" priority="5075" operator="equal">
      <formula>"NO CUMPLE"</formula>
    </cfRule>
  </conditionalFormatting>
  <conditionalFormatting sqref="J88">
    <cfRule type="cellIs" dxfId="5714" priority="5076" operator="equal">
      <formula>"CUMPLE"</formula>
    </cfRule>
  </conditionalFormatting>
  <conditionalFormatting sqref="J89:J90">
    <cfRule type="cellIs" dxfId="5713" priority="5077" operator="equal">
      <formula>"NO CUMPLE"</formula>
    </cfRule>
  </conditionalFormatting>
  <conditionalFormatting sqref="J89:J90">
    <cfRule type="cellIs" dxfId="5712" priority="5078" operator="equal">
      <formula>"CUMPLE"</formula>
    </cfRule>
  </conditionalFormatting>
  <conditionalFormatting sqref="J91">
    <cfRule type="cellIs" dxfId="5711" priority="5079" operator="equal">
      <formula>"NO CUMPLE"</formula>
    </cfRule>
  </conditionalFormatting>
  <conditionalFormatting sqref="J91">
    <cfRule type="cellIs" dxfId="5710" priority="5080" operator="equal">
      <formula>"CUMPLE"</formula>
    </cfRule>
  </conditionalFormatting>
  <conditionalFormatting sqref="J92:J93">
    <cfRule type="cellIs" dxfId="5709" priority="5081" operator="equal">
      <formula>"NO CUMPLE"</formula>
    </cfRule>
  </conditionalFormatting>
  <conditionalFormatting sqref="J92:J93">
    <cfRule type="cellIs" dxfId="5708" priority="5082" operator="equal">
      <formula>"CUMPLE"</formula>
    </cfRule>
  </conditionalFormatting>
  <conditionalFormatting sqref="J104">
    <cfRule type="cellIs" dxfId="5707" priority="5087" operator="equal">
      <formula>"NO CUMPLE"</formula>
    </cfRule>
  </conditionalFormatting>
  <conditionalFormatting sqref="J104">
    <cfRule type="cellIs" dxfId="5706" priority="5088" operator="equal">
      <formula>"CUMPLE"</formula>
    </cfRule>
  </conditionalFormatting>
  <conditionalFormatting sqref="J105:J106">
    <cfRule type="cellIs" dxfId="5705" priority="5089" operator="equal">
      <formula>"NO CUMPLE"</formula>
    </cfRule>
  </conditionalFormatting>
  <conditionalFormatting sqref="J105:J106">
    <cfRule type="cellIs" dxfId="5704" priority="5090" operator="equal">
      <formula>"CUMPLE"</formula>
    </cfRule>
  </conditionalFormatting>
  <conditionalFormatting sqref="J107">
    <cfRule type="cellIs" dxfId="5703" priority="5091" operator="equal">
      <formula>"NO CUMPLE"</formula>
    </cfRule>
  </conditionalFormatting>
  <conditionalFormatting sqref="J107">
    <cfRule type="cellIs" dxfId="5702" priority="5092" operator="equal">
      <formula>"CUMPLE"</formula>
    </cfRule>
  </conditionalFormatting>
  <conditionalFormatting sqref="J108:J109">
    <cfRule type="cellIs" dxfId="5701" priority="5093" operator="equal">
      <formula>"NO CUMPLE"</formula>
    </cfRule>
  </conditionalFormatting>
  <conditionalFormatting sqref="J108:J109">
    <cfRule type="cellIs" dxfId="5700" priority="5094" operator="equal">
      <formula>"CUMPLE"</formula>
    </cfRule>
  </conditionalFormatting>
  <conditionalFormatting sqref="J110">
    <cfRule type="cellIs" dxfId="5699" priority="5095" operator="equal">
      <formula>"NO CUMPLE"</formula>
    </cfRule>
  </conditionalFormatting>
  <conditionalFormatting sqref="J110">
    <cfRule type="cellIs" dxfId="5698" priority="5096" operator="equal">
      <formula>"CUMPLE"</formula>
    </cfRule>
  </conditionalFormatting>
  <conditionalFormatting sqref="J111:J112">
    <cfRule type="cellIs" dxfId="5697" priority="5097" operator="equal">
      <formula>"NO CUMPLE"</formula>
    </cfRule>
  </conditionalFormatting>
  <conditionalFormatting sqref="J111:J112">
    <cfRule type="cellIs" dxfId="5696" priority="5098" operator="equal">
      <formula>"CUMPLE"</formula>
    </cfRule>
  </conditionalFormatting>
  <conditionalFormatting sqref="J113">
    <cfRule type="cellIs" dxfId="5695" priority="5099" operator="equal">
      <formula>"NO CUMPLE"</formula>
    </cfRule>
  </conditionalFormatting>
  <conditionalFormatting sqref="J113">
    <cfRule type="cellIs" dxfId="5694" priority="5100" operator="equal">
      <formula>"CUMPLE"</formula>
    </cfRule>
  </conditionalFormatting>
  <conditionalFormatting sqref="J114:J115">
    <cfRule type="cellIs" dxfId="5693" priority="5101" operator="equal">
      <formula>"NO CUMPLE"</formula>
    </cfRule>
  </conditionalFormatting>
  <conditionalFormatting sqref="J114:J115">
    <cfRule type="cellIs" dxfId="5692" priority="5102" operator="equal">
      <formula>"CUMPLE"</formula>
    </cfRule>
  </conditionalFormatting>
  <conditionalFormatting sqref="J132">
    <cfRule type="cellIs" dxfId="5691" priority="5107" operator="equal">
      <formula>"NO CUMPLE"</formula>
    </cfRule>
  </conditionalFormatting>
  <conditionalFormatting sqref="J132">
    <cfRule type="cellIs" dxfId="5690" priority="5108" operator="equal">
      <formula>"CUMPLE"</formula>
    </cfRule>
  </conditionalFormatting>
  <conditionalFormatting sqref="J133:J134">
    <cfRule type="cellIs" dxfId="5689" priority="5109" operator="equal">
      <formula>"NO CUMPLE"</formula>
    </cfRule>
  </conditionalFormatting>
  <conditionalFormatting sqref="J133:J134">
    <cfRule type="cellIs" dxfId="5688" priority="5110" operator="equal">
      <formula>"CUMPLE"</formula>
    </cfRule>
  </conditionalFormatting>
  <conditionalFormatting sqref="J135">
    <cfRule type="cellIs" dxfId="5687" priority="5111" operator="equal">
      <formula>"NO CUMPLE"</formula>
    </cfRule>
  </conditionalFormatting>
  <conditionalFormatting sqref="J135">
    <cfRule type="cellIs" dxfId="5686" priority="5112" operator="equal">
      <formula>"CUMPLE"</formula>
    </cfRule>
  </conditionalFormatting>
  <conditionalFormatting sqref="J136:J137">
    <cfRule type="cellIs" dxfId="5685" priority="5113" operator="equal">
      <formula>"NO CUMPLE"</formula>
    </cfRule>
  </conditionalFormatting>
  <conditionalFormatting sqref="J136:J137">
    <cfRule type="cellIs" dxfId="5684" priority="5114" operator="equal">
      <formula>"CUMPLE"</formula>
    </cfRule>
  </conditionalFormatting>
  <conditionalFormatting sqref="J157">
    <cfRule type="cellIs" dxfId="5683" priority="5119" operator="equal">
      <formula>"NO CUMPLE"</formula>
    </cfRule>
  </conditionalFormatting>
  <conditionalFormatting sqref="J157">
    <cfRule type="cellIs" dxfId="5682" priority="5120" operator="equal">
      <formula>"CUMPLE"</formula>
    </cfRule>
  </conditionalFormatting>
  <conditionalFormatting sqref="J158:J159">
    <cfRule type="cellIs" dxfId="5681" priority="5121" operator="equal">
      <formula>"NO CUMPLE"</formula>
    </cfRule>
  </conditionalFormatting>
  <conditionalFormatting sqref="J158:J159">
    <cfRule type="cellIs" dxfId="5680" priority="5122" operator="equal">
      <formula>"CUMPLE"</formula>
    </cfRule>
  </conditionalFormatting>
  <conditionalFormatting sqref="J387">
    <cfRule type="cellIs" dxfId="5679" priority="5137" operator="equal">
      <formula>"NO CUMPLE"</formula>
    </cfRule>
  </conditionalFormatting>
  <conditionalFormatting sqref="J387">
    <cfRule type="cellIs" dxfId="5678" priority="5138" operator="equal">
      <formula>"CUMPLE"</formula>
    </cfRule>
  </conditionalFormatting>
  <conditionalFormatting sqref="J390">
    <cfRule type="cellIs" dxfId="5677" priority="5143" operator="equal">
      <formula>"NO CUMPLE"</formula>
    </cfRule>
  </conditionalFormatting>
  <conditionalFormatting sqref="J390">
    <cfRule type="cellIs" dxfId="5676" priority="5144" operator="equal">
      <formula>"CUMPLE"</formula>
    </cfRule>
  </conditionalFormatting>
  <conditionalFormatting sqref="J393">
    <cfRule type="cellIs" dxfId="5675" priority="5149" operator="equal">
      <formula>"NO CUMPLE"</formula>
    </cfRule>
  </conditionalFormatting>
  <conditionalFormatting sqref="J393">
    <cfRule type="cellIs" dxfId="5674" priority="5150" operator="equal">
      <formula>"CUMPLE"</formula>
    </cfRule>
  </conditionalFormatting>
  <conditionalFormatting sqref="J388:J389">
    <cfRule type="cellIs" dxfId="5673" priority="5159" operator="equal">
      <formula>"NO CUMPLE"</formula>
    </cfRule>
  </conditionalFormatting>
  <conditionalFormatting sqref="J388:J389">
    <cfRule type="cellIs" dxfId="5672" priority="5160" operator="equal">
      <formula>"CUMPLE"</formula>
    </cfRule>
  </conditionalFormatting>
  <conditionalFormatting sqref="J391:J392">
    <cfRule type="cellIs" dxfId="5671" priority="5165" operator="equal">
      <formula>"NO CUMPLE"</formula>
    </cfRule>
  </conditionalFormatting>
  <conditionalFormatting sqref="J391:J392">
    <cfRule type="cellIs" dxfId="5670" priority="5166" operator="equal">
      <formula>"CUMPLE"</formula>
    </cfRule>
  </conditionalFormatting>
  <conditionalFormatting sqref="J220">
    <cfRule type="cellIs" dxfId="5669" priority="5169" operator="equal">
      <formula>"NO CUMPLE"</formula>
    </cfRule>
  </conditionalFormatting>
  <conditionalFormatting sqref="J220">
    <cfRule type="cellIs" dxfId="5668" priority="5170" operator="equal">
      <formula>"CUMPLE"</formula>
    </cfRule>
  </conditionalFormatting>
  <conditionalFormatting sqref="J394:J395">
    <cfRule type="cellIs" dxfId="5667" priority="5171" operator="equal">
      <formula>"NO CUMPLE"</formula>
    </cfRule>
  </conditionalFormatting>
  <conditionalFormatting sqref="J394:J395">
    <cfRule type="cellIs" dxfId="5666" priority="5172" operator="equal">
      <formula>"CUMPLE"</formula>
    </cfRule>
  </conditionalFormatting>
  <conditionalFormatting sqref="J221:J222">
    <cfRule type="cellIs" dxfId="5665" priority="5173" operator="equal">
      <formula>"NO CUMPLE"</formula>
    </cfRule>
  </conditionalFormatting>
  <conditionalFormatting sqref="J221:J222">
    <cfRule type="cellIs" dxfId="5664" priority="5174" operator="equal">
      <formula>"CUMPLE"</formula>
    </cfRule>
  </conditionalFormatting>
  <conditionalFormatting sqref="J223">
    <cfRule type="cellIs" dxfId="5663" priority="5175" operator="equal">
      <formula>"NO CUMPLE"</formula>
    </cfRule>
  </conditionalFormatting>
  <conditionalFormatting sqref="J223">
    <cfRule type="cellIs" dxfId="5662" priority="5176" operator="equal">
      <formula>"CUMPLE"</formula>
    </cfRule>
  </conditionalFormatting>
  <conditionalFormatting sqref="J397:J398">
    <cfRule type="cellIs" dxfId="5661" priority="5177" operator="equal">
      <formula>"NO CUMPLE"</formula>
    </cfRule>
  </conditionalFormatting>
  <conditionalFormatting sqref="J397:J398">
    <cfRule type="cellIs" dxfId="5660" priority="5178" operator="equal">
      <formula>"CUMPLE"</formula>
    </cfRule>
  </conditionalFormatting>
  <conditionalFormatting sqref="J224:J225">
    <cfRule type="cellIs" dxfId="5659" priority="5179" operator="equal">
      <formula>"NO CUMPLE"</formula>
    </cfRule>
  </conditionalFormatting>
  <conditionalFormatting sqref="J224:J225">
    <cfRule type="cellIs" dxfId="5658" priority="5180" operator="equal">
      <formula>"CUMPLE"</formula>
    </cfRule>
  </conditionalFormatting>
  <conditionalFormatting sqref="J239">
    <cfRule type="cellIs" dxfId="5657" priority="5189" operator="equal">
      <formula>"NO CUMPLE"</formula>
    </cfRule>
  </conditionalFormatting>
  <conditionalFormatting sqref="J239">
    <cfRule type="cellIs" dxfId="5656" priority="5190" operator="equal">
      <formula>"CUMPLE"</formula>
    </cfRule>
  </conditionalFormatting>
  <conditionalFormatting sqref="J240:J241">
    <cfRule type="cellIs" dxfId="5655" priority="5191" operator="equal">
      <formula>"NO CUMPLE"</formula>
    </cfRule>
  </conditionalFormatting>
  <conditionalFormatting sqref="J240:J241">
    <cfRule type="cellIs" dxfId="5654" priority="5192" operator="equal">
      <formula>"CUMPLE"</formula>
    </cfRule>
  </conditionalFormatting>
  <conditionalFormatting sqref="J242">
    <cfRule type="cellIs" dxfId="5653" priority="5193" operator="equal">
      <formula>"NO CUMPLE"</formula>
    </cfRule>
  </conditionalFormatting>
  <conditionalFormatting sqref="J242">
    <cfRule type="cellIs" dxfId="5652" priority="5194" operator="equal">
      <formula>"CUMPLE"</formula>
    </cfRule>
  </conditionalFormatting>
  <conditionalFormatting sqref="J243:J244">
    <cfRule type="cellIs" dxfId="5651" priority="5195" operator="equal">
      <formula>"NO CUMPLE"</formula>
    </cfRule>
  </conditionalFormatting>
  <conditionalFormatting sqref="J243:J244">
    <cfRule type="cellIs" dxfId="5650" priority="5196" operator="equal">
      <formula>"CUMPLE"</formula>
    </cfRule>
  </conditionalFormatting>
  <conditionalFormatting sqref="J245">
    <cfRule type="cellIs" dxfId="5649" priority="5197" operator="equal">
      <formula>"NO CUMPLE"</formula>
    </cfRule>
  </conditionalFormatting>
  <conditionalFormatting sqref="J245">
    <cfRule type="cellIs" dxfId="5648" priority="5198" operator="equal">
      <formula>"CUMPLE"</formula>
    </cfRule>
  </conditionalFormatting>
  <conditionalFormatting sqref="J246:J247">
    <cfRule type="cellIs" dxfId="5647" priority="5199" operator="equal">
      <formula>"NO CUMPLE"</formula>
    </cfRule>
  </conditionalFormatting>
  <conditionalFormatting sqref="J246:J247">
    <cfRule type="cellIs" dxfId="5646" priority="5200" operator="equal">
      <formula>"CUMPLE"</formula>
    </cfRule>
  </conditionalFormatting>
  <conditionalFormatting sqref="J255">
    <cfRule type="cellIs" dxfId="5645" priority="5201" operator="equal">
      <formula>"NO CUMPLE"</formula>
    </cfRule>
  </conditionalFormatting>
  <conditionalFormatting sqref="J255">
    <cfRule type="cellIs" dxfId="5644" priority="5202" operator="equal">
      <formula>"CUMPLE"</formula>
    </cfRule>
  </conditionalFormatting>
  <conditionalFormatting sqref="J256">
    <cfRule type="cellIs" dxfId="5643" priority="5203" operator="equal">
      <formula>"NO CUMPLE"</formula>
    </cfRule>
  </conditionalFormatting>
  <conditionalFormatting sqref="J256">
    <cfRule type="cellIs" dxfId="5642" priority="5204" operator="equal">
      <formula>"CUMPLE"</formula>
    </cfRule>
  </conditionalFormatting>
  <conditionalFormatting sqref="J260">
    <cfRule type="cellIs" dxfId="5641" priority="5205" operator="equal">
      <formula>"NO CUMPLE"</formula>
    </cfRule>
  </conditionalFormatting>
  <conditionalFormatting sqref="J260">
    <cfRule type="cellIs" dxfId="5640" priority="5206" operator="equal">
      <formula>"CUMPLE"</formula>
    </cfRule>
  </conditionalFormatting>
  <conditionalFormatting sqref="J264">
    <cfRule type="cellIs" dxfId="5639" priority="5207" operator="equal">
      <formula>"NO CUMPLE"</formula>
    </cfRule>
  </conditionalFormatting>
  <conditionalFormatting sqref="J264">
    <cfRule type="cellIs" dxfId="5638" priority="5208" operator="equal">
      <formula>"CUMPLE"</formula>
    </cfRule>
  </conditionalFormatting>
  <conditionalFormatting sqref="J265:J266">
    <cfRule type="cellIs" dxfId="5637" priority="5209" operator="equal">
      <formula>"NO CUMPLE"</formula>
    </cfRule>
  </conditionalFormatting>
  <conditionalFormatting sqref="J265:J266">
    <cfRule type="cellIs" dxfId="5636" priority="5210" operator="equal">
      <formula>"CUMPLE"</formula>
    </cfRule>
  </conditionalFormatting>
  <conditionalFormatting sqref="J267">
    <cfRule type="cellIs" dxfId="5635" priority="5211" operator="equal">
      <formula>"NO CUMPLE"</formula>
    </cfRule>
  </conditionalFormatting>
  <conditionalFormatting sqref="J267">
    <cfRule type="cellIs" dxfId="5634" priority="5212" operator="equal">
      <formula>"CUMPLE"</formula>
    </cfRule>
  </conditionalFormatting>
  <conditionalFormatting sqref="J268:J269">
    <cfRule type="cellIs" dxfId="5633" priority="5213" operator="equal">
      <formula>"NO CUMPLE"</formula>
    </cfRule>
  </conditionalFormatting>
  <conditionalFormatting sqref="J268:J269">
    <cfRule type="cellIs" dxfId="5632" priority="5214" operator="equal">
      <formula>"CUMPLE"</formula>
    </cfRule>
  </conditionalFormatting>
  <conditionalFormatting sqref="J277">
    <cfRule type="cellIs" dxfId="5631" priority="5215" operator="equal">
      <formula>"NO CUMPLE"</formula>
    </cfRule>
  </conditionalFormatting>
  <conditionalFormatting sqref="J277">
    <cfRule type="cellIs" dxfId="5630" priority="5216" operator="equal">
      <formula>"CUMPLE"</formula>
    </cfRule>
  </conditionalFormatting>
  <conditionalFormatting sqref="J278:J279">
    <cfRule type="cellIs" dxfId="5629" priority="5217" operator="equal">
      <formula>"NO CUMPLE"</formula>
    </cfRule>
  </conditionalFormatting>
  <conditionalFormatting sqref="J278:J279">
    <cfRule type="cellIs" dxfId="5628" priority="5218" operator="equal">
      <formula>"CUMPLE"</formula>
    </cfRule>
  </conditionalFormatting>
  <conditionalFormatting sqref="J280">
    <cfRule type="cellIs" dxfId="5627" priority="5219" operator="equal">
      <formula>"NO CUMPLE"</formula>
    </cfRule>
  </conditionalFormatting>
  <conditionalFormatting sqref="J280">
    <cfRule type="cellIs" dxfId="5626" priority="5220" operator="equal">
      <formula>"CUMPLE"</formula>
    </cfRule>
  </conditionalFormatting>
  <conditionalFormatting sqref="J281:J282">
    <cfRule type="cellIs" dxfId="5625" priority="5221" operator="equal">
      <formula>"NO CUMPLE"</formula>
    </cfRule>
  </conditionalFormatting>
  <conditionalFormatting sqref="J281:J282">
    <cfRule type="cellIs" dxfId="5624" priority="5222" operator="equal">
      <formula>"CUMPLE"</formula>
    </cfRule>
  </conditionalFormatting>
  <conditionalFormatting sqref="J283">
    <cfRule type="cellIs" dxfId="5623" priority="5223" operator="equal">
      <formula>"NO CUMPLE"</formula>
    </cfRule>
  </conditionalFormatting>
  <conditionalFormatting sqref="J283">
    <cfRule type="cellIs" dxfId="5622" priority="5224" operator="equal">
      <formula>"CUMPLE"</formula>
    </cfRule>
  </conditionalFormatting>
  <conditionalFormatting sqref="J284:J285">
    <cfRule type="cellIs" dxfId="5621" priority="5225" operator="equal">
      <formula>"NO CUMPLE"</formula>
    </cfRule>
  </conditionalFormatting>
  <conditionalFormatting sqref="J284:J285">
    <cfRule type="cellIs" dxfId="5620" priority="5226" operator="equal">
      <formula>"CUMPLE"</formula>
    </cfRule>
  </conditionalFormatting>
  <conditionalFormatting sqref="J286">
    <cfRule type="cellIs" dxfId="5619" priority="5227" operator="equal">
      <formula>"NO CUMPLE"</formula>
    </cfRule>
  </conditionalFormatting>
  <conditionalFormatting sqref="J286">
    <cfRule type="cellIs" dxfId="5618" priority="5228" operator="equal">
      <formula>"CUMPLE"</formula>
    </cfRule>
  </conditionalFormatting>
  <conditionalFormatting sqref="J287:J288">
    <cfRule type="cellIs" dxfId="5617" priority="5229" operator="equal">
      <formula>"NO CUMPLE"</formula>
    </cfRule>
  </conditionalFormatting>
  <conditionalFormatting sqref="J287:J288">
    <cfRule type="cellIs" dxfId="5616" priority="5230" operator="equal">
      <formula>"CUMPLE"</formula>
    </cfRule>
  </conditionalFormatting>
  <conditionalFormatting sqref="J289">
    <cfRule type="cellIs" dxfId="5615" priority="5231" operator="equal">
      <formula>"NO CUMPLE"</formula>
    </cfRule>
  </conditionalFormatting>
  <conditionalFormatting sqref="J289">
    <cfRule type="cellIs" dxfId="5614" priority="5232" operator="equal">
      <formula>"CUMPLE"</formula>
    </cfRule>
  </conditionalFormatting>
  <conditionalFormatting sqref="J290:J291">
    <cfRule type="cellIs" dxfId="5613" priority="5233" operator="equal">
      <formula>"NO CUMPLE"</formula>
    </cfRule>
  </conditionalFormatting>
  <conditionalFormatting sqref="J290:J291">
    <cfRule type="cellIs" dxfId="5612" priority="5234" operator="equal">
      <formula>"CUMPLE"</formula>
    </cfRule>
  </conditionalFormatting>
  <conditionalFormatting sqref="J299">
    <cfRule type="cellIs" dxfId="5611" priority="5235" operator="equal">
      <formula>"NO CUMPLE"</formula>
    </cfRule>
  </conditionalFormatting>
  <conditionalFormatting sqref="J299">
    <cfRule type="cellIs" dxfId="5610" priority="5236" operator="equal">
      <formula>"CUMPLE"</formula>
    </cfRule>
  </conditionalFormatting>
  <conditionalFormatting sqref="J300:J301">
    <cfRule type="cellIs" dxfId="5609" priority="5237" operator="equal">
      <formula>"NO CUMPLE"</formula>
    </cfRule>
  </conditionalFormatting>
  <conditionalFormatting sqref="J300:J301">
    <cfRule type="cellIs" dxfId="5608" priority="5238" operator="equal">
      <formula>"CUMPLE"</formula>
    </cfRule>
  </conditionalFormatting>
  <conditionalFormatting sqref="J302">
    <cfRule type="cellIs" dxfId="5607" priority="5239" operator="equal">
      <formula>"NO CUMPLE"</formula>
    </cfRule>
  </conditionalFormatting>
  <conditionalFormatting sqref="J302">
    <cfRule type="cellIs" dxfId="5606" priority="5240" operator="equal">
      <formula>"CUMPLE"</formula>
    </cfRule>
  </conditionalFormatting>
  <conditionalFormatting sqref="J303:J304">
    <cfRule type="cellIs" dxfId="5605" priority="5241" operator="equal">
      <formula>"NO CUMPLE"</formula>
    </cfRule>
  </conditionalFormatting>
  <conditionalFormatting sqref="J303:J304">
    <cfRule type="cellIs" dxfId="5604" priority="5242" operator="equal">
      <formula>"CUMPLE"</formula>
    </cfRule>
  </conditionalFormatting>
  <conditionalFormatting sqref="J305">
    <cfRule type="cellIs" dxfId="5603" priority="5243" operator="equal">
      <formula>"NO CUMPLE"</formula>
    </cfRule>
  </conditionalFormatting>
  <conditionalFormatting sqref="J305">
    <cfRule type="cellIs" dxfId="5602" priority="5244" operator="equal">
      <formula>"CUMPLE"</formula>
    </cfRule>
  </conditionalFormatting>
  <conditionalFormatting sqref="J306:J307">
    <cfRule type="cellIs" dxfId="5601" priority="5245" operator="equal">
      <formula>"NO CUMPLE"</formula>
    </cfRule>
  </conditionalFormatting>
  <conditionalFormatting sqref="J306:J307">
    <cfRule type="cellIs" dxfId="5600" priority="5246" operator="equal">
      <formula>"CUMPLE"</formula>
    </cfRule>
  </conditionalFormatting>
  <conditionalFormatting sqref="J308">
    <cfRule type="cellIs" dxfId="5599" priority="5247" operator="equal">
      <formula>"NO CUMPLE"</formula>
    </cfRule>
  </conditionalFormatting>
  <conditionalFormatting sqref="J308">
    <cfRule type="cellIs" dxfId="5598" priority="5248" operator="equal">
      <formula>"CUMPLE"</formula>
    </cfRule>
  </conditionalFormatting>
  <conditionalFormatting sqref="J309:J310">
    <cfRule type="cellIs" dxfId="5597" priority="5249" operator="equal">
      <formula>"NO CUMPLE"</formula>
    </cfRule>
  </conditionalFormatting>
  <conditionalFormatting sqref="J309:J310">
    <cfRule type="cellIs" dxfId="5596" priority="5250" operator="equal">
      <formula>"CUMPLE"</formula>
    </cfRule>
  </conditionalFormatting>
  <conditionalFormatting sqref="J311">
    <cfRule type="cellIs" dxfId="5595" priority="5251" operator="equal">
      <formula>"NO CUMPLE"</formula>
    </cfRule>
  </conditionalFormatting>
  <conditionalFormatting sqref="J311">
    <cfRule type="cellIs" dxfId="5594" priority="5252" operator="equal">
      <formula>"CUMPLE"</formula>
    </cfRule>
  </conditionalFormatting>
  <conditionalFormatting sqref="J312:J313">
    <cfRule type="cellIs" dxfId="5593" priority="5253" operator="equal">
      <formula>"NO CUMPLE"</formula>
    </cfRule>
  </conditionalFormatting>
  <conditionalFormatting sqref="J312:J313">
    <cfRule type="cellIs" dxfId="5592" priority="5254" operator="equal">
      <formula>"CUMPLE"</formula>
    </cfRule>
  </conditionalFormatting>
  <conditionalFormatting sqref="J321">
    <cfRule type="cellIs" dxfId="5591" priority="5255" operator="equal">
      <formula>"NO CUMPLE"</formula>
    </cfRule>
  </conditionalFormatting>
  <conditionalFormatting sqref="J321">
    <cfRule type="cellIs" dxfId="5590" priority="5256" operator="equal">
      <formula>"CUMPLE"</formula>
    </cfRule>
  </conditionalFormatting>
  <conditionalFormatting sqref="J330">
    <cfRule type="cellIs" dxfId="5589" priority="5257" operator="equal">
      <formula>"NO CUMPLE"</formula>
    </cfRule>
  </conditionalFormatting>
  <conditionalFormatting sqref="J330">
    <cfRule type="cellIs" dxfId="5588" priority="5258" operator="equal">
      <formula>"CUMPLE"</formula>
    </cfRule>
  </conditionalFormatting>
  <conditionalFormatting sqref="J331:J332">
    <cfRule type="cellIs" dxfId="5587" priority="5259" operator="equal">
      <formula>"NO CUMPLE"</formula>
    </cfRule>
  </conditionalFormatting>
  <conditionalFormatting sqref="J331:J332">
    <cfRule type="cellIs" dxfId="5586" priority="5260" operator="equal">
      <formula>"CUMPLE"</formula>
    </cfRule>
  </conditionalFormatting>
  <conditionalFormatting sqref="J333">
    <cfRule type="cellIs" dxfId="5585" priority="5261" operator="equal">
      <formula>"NO CUMPLE"</formula>
    </cfRule>
  </conditionalFormatting>
  <conditionalFormatting sqref="J333">
    <cfRule type="cellIs" dxfId="5584" priority="5262" operator="equal">
      <formula>"CUMPLE"</formula>
    </cfRule>
  </conditionalFormatting>
  <conditionalFormatting sqref="J343">
    <cfRule type="cellIs" dxfId="5583" priority="5263" operator="equal">
      <formula>"NO CUMPLE"</formula>
    </cfRule>
  </conditionalFormatting>
  <conditionalFormatting sqref="J343">
    <cfRule type="cellIs" dxfId="5582" priority="5264" operator="equal">
      <formula>"CUMPLE"</formula>
    </cfRule>
  </conditionalFormatting>
  <conditionalFormatting sqref="J418">
    <cfRule type="cellIs" dxfId="5581" priority="5265" operator="equal">
      <formula>"NO CUMPLE"</formula>
    </cfRule>
  </conditionalFormatting>
  <conditionalFormatting sqref="J418">
    <cfRule type="cellIs" dxfId="5580" priority="5266" operator="equal">
      <formula>"CUMPLE"</formula>
    </cfRule>
  </conditionalFormatting>
  <conditionalFormatting sqref="J346">
    <cfRule type="cellIs" dxfId="5579" priority="5267" operator="equal">
      <formula>"NO CUMPLE"</formula>
    </cfRule>
  </conditionalFormatting>
  <conditionalFormatting sqref="J346">
    <cfRule type="cellIs" dxfId="5578" priority="5268" operator="equal">
      <formula>"CUMPLE"</formula>
    </cfRule>
  </conditionalFormatting>
  <conditionalFormatting sqref="J421">
    <cfRule type="cellIs" dxfId="5577" priority="5269" operator="equal">
      <formula>"NO CUMPLE"</formula>
    </cfRule>
  </conditionalFormatting>
  <conditionalFormatting sqref="J421">
    <cfRule type="cellIs" dxfId="5576" priority="5270" operator="equal">
      <formula>"CUMPLE"</formula>
    </cfRule>
  </conditionalFormatting>
  <conditionalFormatting sqref="J349">
    <cfRule type="cellIs" dxfId="5575" priority="5271" operator="equal">
      <formula>"NO CUMPLE"</formula>
    </cfRule>
  </conditionalFormatting>
  <conditionalFormatting sqref="J349">
    <cfRule type="cellIs" dxfId="5574" priority="5272" operator="equal">
      <formula>"CUMPLE"</formula>
    </cfRule>
  </conditionalFormatting>
  <conditionalFormatting sqref="J431">
    <cfRule type="cellIs" dxfId="5573" priority="5273" operator="equal">
      <formula>"NO CUMPLE"</formula>
    </cfRule>
  </conditionalFormatting>
  <conditionalFormatting sqref="J431">
    <cfRule type="cellIs" dxfId="5572" priority="5274" operator="equal">
      <formula>"CUMPLE"</formula>
    </cfRule>
  </conditionalFormatting>
  <conditionalFormatting sqref="J352">
    <cfRule type="cellIs" dxfId="5571" priority="5275" operator="equal">
      <formula>"NO CUMPLE"</formula>
    </cfRule>
  </conditionalFormatting>
  <conditionalFormatting sqref="J352">
    <cfRule type="cellIs" dxfId="5570" priority="5276" operator="equal">
      <formula>"CUMPLE"</formula>
    </cfRule>
  </conditionalFormatting>
  <conditionalFormatting sqref="J434">
    <cfRule type="cellIs" dxfId="5569" priority="5277" operator="equal">
      <formula>"NO CUMPLE"</formula>
    </cfRule>
  </conditionalFormatting>
  <conditionalFormatting sqref="J434">
    <cfRule type="cellIs" dxfId="5568" priority="5278" operator="equal">
      <formula>"CUMPLE"</formula>
    </cfRule>
  </conditionalFormatting>
  <conditionalFormatting sqref="J355">
    <cfRule type="cellIs" dxfId="5567" priority="5279" operator="equal">
      <formula>"NO CUMPLE"</formula>
    </cfRule>
  </conditionalFormatting>
  <conditionalFormatting sqref="J355">
    <cfRule type="cellIs" dxfId="5566" priority="5280" operator="equal">
      <formula>"CUMPLE"</formula>
    </cfRule>
  </conditionalFormatting>
  <conditionalFormatting sqref="J437">
    <cfRule type="cellIs" dxfId="5565" priority="5281" operator="equal">
      <formula>"NO CUMPLE"</formula>
    </cfRule>
  </conditionalFormatting>
  <conditionalFormatting sqref="J437">
    <cfRule type="cellIs" dxfId="5564" priority="5282" operator="equal">
      <formula>"CUMPLE"</formula>
    </cfRule>
  </conditionalFormatting>
  <conditionalFormatting sqref="J356:J357">
    <cfRule type="cellIs" dxfId="5563" priority="5283" operator="equal">
      <formula>"NO CUMPLE"</formula>
    </cfRule>
  </conditionalFormatting>
  <conditionalFormatting sqref="J356:J357">
    <cfRule type="cellIs" dxfId="5562" priority="5284" operator="equal">
      <formula>"CUMPLE"</formula>
    </cfRule>
  </conditionalFormatting>
  <conditionalFormatting sqref="J365">
    <cfRule type="cellIs" dxfId="5561" priority="5285" operator="equal">
      <formula>"NO CUMPLE"</formula>
    </cfRule>
  </conditionalFormatting>
  <conditionalFormatting sqref="J365">
    <cfRule type="cellIs" dxfId="5560" priority="5286" operator="equal">
      <formula>"CUMPLE"</formula>
    </cfRule>
  </conditionalFormatting>
  <conditionalFormatting sqref="J422:J423">
    <cfRule type="cellIs" dxfId="5559" priority="5287" operator="equal">
      <formula>"NO CUMPLE"</formula>
    </cfRule>
  </conditionalFormatting>
  <conditionalFormatting sqref="J422:J423">
    <cfRule type="cellIs" dxfId="5558" priority="5288" operator="equal">
      <formula>"CUMPLE"</formula>
    </cfRule>
  </conditionalFormatting>
  <conditionalFormatting sqref="J366:J367">
    <cfRule type="cellIs" dxfId="5557" priority="5289" operator="equal">
      <formula>"NO CUMPLE"</formula>
    </cfRule>
  </conditionalFormatting>
  <conditionalFormatting sqref="J366:J367">
    <cfRule type="cellIs" dxfId="5556" priority="5290" operator="equal">
      <formula>"CUMPLE"</formula>
    </cfRule>
  </conditionalFormatting>
  <conditionalFormatting sqref="J432:J433">
    <cfRule type="cellIs" dxfId="5555" priority="5291" operator="equal">
      <formula>"NO CUMPLE"</formula>
    </cfRule>
  </conditionalFormatting>
  <conditionalFormatting sqref="J432:J433">
    <cfRule type="cellIs" dxfId="5554" priority="5292" operator="equal">
      <formula>"CUMPLE"</formula>
    </cfRule>
  </conditionalFormatting>
  <conditionalFormatting sqref="J435:J436">
    <cfRule type="cellIs" dxfId="5553" priority="5293" operator="equal">
      <formula>"NO CUMPLE"</formula>
    </cfRule>
  </conditionalFormatting>
  <conditionalFormatting sqref="J435:J436">
    <cfRule type="cellIs" dxfId="5552" priority="5294" operator="equal">
      <formula>"CUMPLE"</formula>
    </cfRule>
  </conditionalFormatting>
  <conditionalFormatting sqref="J438:J439">
    <cfRule type="cellIs" dxfId="5551" priority="5295" operator="equal">
      <formula>"NO CUMPLE"</formula>
    </cfRule>
  </conditionalFormatting>
  <conditionalFormatting sqref="J438:J439">
    <cfRule type="cellIs" dxfId="5550" priority="5296" operator="equal">
      <formula>"CUMPLE"</formula>
    </cfRule>
  </conditionalFormatting>
  <conditionalFormatting sqref="J441:J442">
    <cfRule type="cellIs" dxfId="5549" priority="5297" operator="equal">
      <formula>"NO CUMPLE"</formula>
    </cfRule>
  </conditionalFormatting>
  <conditionalFormatting sqref="J441:J442">
    <cfRule type="cellIs" dxfId="5548" priority="5298" operator="equal">
      <formula>"CUMPLE"</formula>
    </cfRule>
  </conditionalFormatting>
  <conditionalFormatting sqref="J396">
    <cfRule type="cellIs" dxfId="5547" priority="5299" operator="equal">
      <formula>"NO CUMPLE"</formula>
    </cfRule>
  </conditionalFormatting>
  <conditionalFormatting sqref="J396">
    <cfRule type="cellIs" dxfId="5546" priority="5300" operator="equal">
      <formula>"CUMPLE"</formula>
    </cfRule>
  </conditionalFormatting>
  <conditionalFormatting sqref="J399">
    <cfRule type="cellIs" dxfId="5545" priority="5301" operator="equal">
      <formula>"NO CUMPLE"</formula>
    </cfRule>
  </conditionalFormatting>
  <conditionalFormatting sqref="J399">
    <cfRule type="cellIs" dxfId="5544" priority="5302" operator="equal">
      <formula>"CUMPLE"</formula>
    </cfRule>
  </conditionalFormatting>
  <conditionalFormatting sqref="J400:J401">
    <cfRule type="cellIs" dxfId="5543" priority="5303" operator="equal">
      <formula>"NO CUMPLE"</formula>
    </cfRule>
  </conditionalFormatting>
  <conditionalFormatting sqref="J400:J401">
    <cfRule type="cellIs" dxfId="5542" priority="5304" operator="equal">
      <formula>"CUMPLE"</formula>
    </cfRule>
  </conditionalFormatting>
  <conditionalFormatting sqref="K454:K455">
    <cfRule type="expression" dxfId="5541" priority="5305">
      <formula>J454="NO CUMPLE"</formula>
    </cfRule>
  </conditionalFormatting>
  <conditionalFormatting sqref="K454:K455">
    <cfRule type="expression" dxfId="5540" priority="5306">
      <formula>J454="CUMPLE"</formula>
    </cfRule>
  </conditionalFormatting>
  <conditionalFormatting sqref="J409">
    <cfRule type="cellIs" dxfId="5539" priority="5307" operator="equal">
      <formula>"NO CUMPLE"</formula>
    </cfRule>
  </conditionalFormatting>
  <conditionalFormatting sqref="J409">
    <cfRule type="cellIs" dxfId="5538" priority="5308" operator="equal">
      <formula>"CUMPLE"</formula>
    </cfRule>
  </conditionalFormatting>
  <conditionalFormatting sqref="J410:J411">
    <cfRule type="cellIs" dxfId="5537" priority="5309" operator="equal">
      <formula>"NO CUMPLE"</formula>
    </cfRule>
  </conditionalFormatting>
  <conditionalFormatting sqref="J410:J411">
    <cfRule type="cellIs" dxfId="5536" priority="5310" operator="equal">
      <formula>"CUMPLE"</formula>
    </cfRule>
  </conditionalFormatting>
  <conditionalFormatting sqref="J412">
    <cfRule type="cellIs" dxfId="5535" priority="5311" operator="equal">
      <formula>"NO CUMPLE"</formula>
    </cfRule>
  </conditionalFormatting>
  <conditionalFormatting sqref="J412">
    <cfRule type="cellIs" dxfId="5534" priority="5312" operator="equal">
      <formula>"CUMPLE"</formula>
    </cfRule>
  </conditionalFormatting>
  <conditionalFormatting sqref="J413:J414">
    <cfRule type="cellIs" dxfId="5533" priority="5313" operator="equal">
      <formula>"NO CUMPLE"</formula>
    </cfRule>
  </conditionalFormatting>
  <conditionalFormatting sqref="J413:J414">
    <cfRule type="cellIs" dxfId="5532" priority="5314" operator="equal">
      <formula>"CUMPLE"</formula>
    </cfRule>
  </conditionalFormatting>
  <conditionalFormatting sqref="J415">
    <cfRule type="cellIs" dxfId="5531" priority="5315" operator="equal">
      <formula>"NO CUMPLE"</formula>
    </cfRule>
  </conditionalFormatting>
  <conditionalFormatting sqref="J415">
    <cfRule type="cellIs" dxfId="5530" priority="5316" operator="equal">
      <formula>"CUMPLE"</formula>
    </cfRule>
  </conditionalFormatting>
  <conditionalFormatting sqref="J416:J417">
    <cfRule type="cellIs" dxfId="5529" priority="5317" operator="equal">
      <formula>"NO CUMPLE"</formula>
    </cfRule>
  </conditionalFormatting>
  <conditionalFormatting sqref="J416:J417">
    <cfRule type="cellIs" dxfId="5528" priority="5318" operator="equal">
      <formula>"CUMPLE"</formula>
    </cfRule>
  </conditionalFormatting>
  <conditionalFormatting sqref="K453">
    <cfRule type="expression" dxfId="5527" priority="5319">
      <formula>J453="NO CUMPLE"</formula>
    </cfRule>
  </conditionalFormatting>
  <conditionalFormatting sqref="K453">
    <cfRule type="expression" dxfId="5526" priority="5320">
      <formula>J453="CUMPLE"</formula>
    </cfRule>
  </conditionalFormatting>
  <conditionalFormatting sqref="M453">
    <cfRule type="expression" dxfId="5525" priority="5321">
      <formula>L453="NO CUMPLE"</formula>
    </cfRule>
  </conditionalFormatting>
  <conditionalFormatting sqref="M453">
    <cfRule type="expression" dxfId="5524" priority="5322">
      <formula>L453="CUMPLE"</formula>
    </cfRule>
  </conditionalFormatting>
  <conditionalFormatting sqref="J419:J420">
    <cfRule type="cellIs" dxfId="5523" priority="5323" operator="equal">
      <formula>"NO CUMPLE"</formula>
    </cfRule>
  </conditionalFormatting>
  <conditionalFormatting sqref="J419:J420">
    <cfRule type="cellIs" dxfId="5522" priority="5324" operator="equal">
      <formula>"CUMPLE"</formula>
    </cfRule>
  </conditionalFormatting>
  <conditionalFormatting sqref="K456">
    <cfRule type="expression" dxfId="5521" priority="5325">
      <formula>J456="NO CUMPLE"</formula>
    </cfRule>
  </conditionalFormatting>
  <conditionalFormatting sqref="K456">
    <cfRule type="expression" dxfId="5520" priority="5326">
      <formula>J456="CUMPLE"</formula>
    </cfRule>
  </conditionalFormatting>
  <conditionalFormatting sqref="M456">
    <cfRule type="expression" dxfId="5519" priority="5327">
      <formula>L456="NO CUMPLE"</formula>
    </cfRule>
  </conditionalFormatting>
  <conditionalFormatting sqref="M456">
    <cfRule type="expression" dxfId="5518" priority="5328">
      <formula>L456="CUMPLE"</formula>
    </cfRule>
  </conditionalFormatting>
  <conditionalFormatting sqref="K459">
    <cfRule type="expression" dxfId="5517" priority="5329">
      <formula>J459="NO CUMPLE"</formula>
    </cfRule>
  </conditionalFormatting>
  <conditionalFormatting sqref="K459">
    <cfRule type="expression" dxfId="5516" priority="5330">
      <formula>J459="CUMPLE"</formula>
    </cfRule>
  </conditionalFormatting>
  <conditionalFormatting sqref="K457:K458">
    <cfRule type="expression" dxfId="5515" priority="5331">
      <formula>J457="NO CUMPLE"</formula>
    </cfRule>
  </conditionalFormatting>
  <conditionalFormatting sqref="K457:K458">
    <cfRule type="expression" dxfId="5514" priority="5332">
      <formula>J457="CUMPLE"</formula>
    </cfRule>
  </conditionalFormatting>
  <conditionalFormatting sqref="J440">
    <cfRule type="cellIs" dxfId="5513" priority="5333" operator="equal">
      <formula>"NO CUMPLE"</formula>
    </cfRule>
  </conditionalFormatting>
  <conditionalFormatting sqref="J440">
    <cfRule type="cellIs" dxfId="5512" priority="5334" operator="equal">
      <formula>"CUMPLE"</formula>
    </cfRule>
  </conditionalFormatting>
  <conditionalFormatting sqref="M459">
    <cfRule type="expression" dxfId="5511" priority="5335">
      <formula>L459="NO CUMPLE"</formula>
    </cfRule>
  </conditionalFormatting>
  <conditionalFormatting sqref="M459">
    <cfRule type="expression" dxfId="5510" priority="5336">
      <formula>L459="CUMPLE"</formula>
    </cfRule>
  </conditionalFormatting>
  <conditionalFormatting sqref="K460:K461">
    <cfRule type="expression" dxfId="5509" priority="5337">
      <formula>J460="NO CUMPLE"</formula>
    </cfRule>
  </conditionalFormatting>
  <conditionalFormatting sqref="K460:K461">
    <cfRule type="expression" dxfId="5508" priority="5338">
      <formula>J460="CUMPLE"</formula>
    </cfRule>
  </conditionalFormatting>
  <conditionalFormatting sqref="J443">
    <cfRule type="cellIs" dxfId="5507" priority="5339" operator="equal">
      <formula>"NO CUMPLE"</formula>
    </cfRule>
  </conditionalFormatting>
  <conditionalFormatting sqref="J443">
    <cfRule type="cellIs" dxfId="5506" priority="5340" operator="equal">
      <formula>"CUMPLE"</formula>
    </cfRule>
  </conditionalFormatting>
  <conditionalFormatting sqref="M462">
    <cfRule type="expression" dxfId="5505" priority="5341">
      <formula>L462="NO CUMPLE"</formula>
    </cfRule>
  </conditionalFormatting>
  <conditionalFormatting sqref="M462">
    <cfRule type="expression" dxfId="5504" priority="5342">
      <formula>L462="CUMPLE"</formula>
    </cfRule>
  </conditionalFormatting>
  <conditionalFormatting sqref="J444:J445">
    <cfRule type="cellIs" dxfId="5503" priority="5343" operator="equal">
      <formula>"NO CUMPLE"</formula>
    </cfRule>
  </conditionalFormatting>
  <conditionalFormatting sqref="J444:J445">
    <cfRule type="cellIs" dxfId="5502" priority="5344" operator="equal">
      <formula>"CUMPLE"</formula>
    </cfRule>
  </conditionalFormatting>
  <conditionalFormatting sqref="J453">
    <cfRule type="cellIs" dxfId="5501" priority="5345" operator="equal">
      <formula>"NO CUMPLE"</formula>
    </cfRule>
  </conditionalFormatting>
  <conditionalFormatting sqref="J453">
    <cfRule type="cellIs" dxfId="5500" priority="5346" operator="equal">
      <formula>"CUMPLE"</formula>
    </cfRule>
  </conditionalFormatting>
  <conditionalFormatting sqref="L453:L455">
    <cfRule type="cellIs" dxfId="5499" priority="5347" operator="equal">
      <formula>"NO CUMPLE"</formula>
    </cfRule>
  </conditionalFormatting>
  <conditionalFormatting sqref="L453:L455">
    <cfRule type="cellIs" dxfId="5498" priority="5348" operator="equal">
      <formula>"CUMPLE"</formula>
    </cfRule>
  </conditionalFormatting>
  <conditionalFormatting sqref="J454:J455">
    <cfRule type="cellIs" dxfId="5497" priority="5349" operator="equal">
      <formula>"NO CUMPLE"</formula>
    </cfRule>
  </conditionalFormatting>
  <conditionalFormatting sqref="J454:J455">
    <cfRule type="cellIs" dxfId="5496" priority="5350" operator="equal">
      <formula>"CUMPLE"</formula>
    </cfRule>
  </conditionalFormatting>
  <conditionalFormatting sqref="M454">
    <cfRule type="expression" dxfId="5495" priority="5351">
      <formula>L454="NO CUMPLE"</formula>
    </cfRule>
  </conditionalFormatting>
  <conditionalFormatting sqref="M454">
    <cfRule type="expression" dxfId="5494" priority="5352">
      <formula>L454="CUMPLE"</formula>
    </cfRule>
  </conditionalFormatting>
  <conditionalFormatting sqref="J456">
    <cfRule type="cellIs" dxfId="5493" priority="5353" operator="equal">
      <formula>"NO CUMPLE"</formula>
    </cfRule>
  </conditionalFormatting>
  <conditionalFormatting sqref="J456">
    <cfRule type="cellIs" dxfId="5492" priority="5354" operator="equal">
      <formula>"CUMPLE"</formula>
    </cfRule>
  </conditionalFormatting>
  <conditionalFormatting sqref="L456:L458">
    <cfRule type="cellIs" dxfId="5491" priority="5355" operator="equal">
      <formula>"NO CUMPLE"</formula>
    </cfRule>
  </conditionalFormatting>
  <conditionalFormatting sqref="L456:L458">
    <cfRule type="cellIs" dxfId="5490" priority="5356" operator="equal">
      <formula>"CUMPLE"</formula>
    </cfRule>
  </conditionalFormatting>
  <conditionalFormatting sqref="J457:J458">
    <cfRule type="cellIs" dxfId="5489" priority="5357" operator="equal">
      <formula>"NO CUMPLE"</formula>
    </cfRule>
  </conditionalFormatting>
  <conditionalFormatting sqref="J457:J458">
    <cfRule type="cellIs" dxfId="5488" priority="5358" operator="equal">
      <formula>"CUMPLE"</formula>
    </cfRule>
  </conditionalFormatting>
  <conditionalFormatting sqref="M457">
    <cfRule type="expression" dxfId="5487" priority="5359">
      <formula>L457="NO CUMPLE"</formula>
    </cfRule>
  </conditionalFormatting>
  <conditionalFormatting sqref="M457">
    <cfRule type="expression" dxfId="5486" priority="5360">
      <formula>L457="CUMPLE"</formula>
    </cfRule>
  </conditionalFormatting>
  <conditionalFormatting sqref="J459">
    <cfRule type="cellIs" dxfId="5485" priority="5361" operator="equal">
      <formula>"NO CUMPLE"</formula>
    </cfRule>
  </conditionalFormatting>
  <conditionalFormatting sqref="J459">
    <cfRule type="cellIs" dxfId="5484" priority="5362" operator="equal">
      <formula>"CUMPLE"</formula>
    </cfRule>
  </conditionalFormatting>
  <conditionalFormatting sqref="L460:L461">
    <cfRule type="cellIs" dxfId="5483" priority="5363" operator="equal">
      <formula>"NO CUMPLE"</formula>
    </cfRule>
  </conditionalFormatting>
  <conditionalFormatting sqref="L460:L461">
    <cfRule type="cellIs" dxfId="5482" priority="5364" operator="equal">
      <formula>"CUMPLE"</formula>
    </cfRule>
  </conditionalFormatting>
  <conditionalFormatting sqref="M460">
    <cfRule type="expression" dxfId="5481" priority="5365">
      <formula>L460="NO CUMPLE"</formula>
    </cfRule>
  </conditionalFormatting>
  <conditionalFormatting sqref="M460">
    <cfRule type="expression" dxfId="5480" priority="5366">
      <formula>L460="CUMPLE"</formula>
    </cfRule>
  </conditionalFormatting>
  <conditionalFormatting sqref="K462">
    <cfRule type="expression" dxfId="5479" priority="5367">
      <formula>J462="NO CUMPLE"</formula>
    </cfRule>
  </conditionalFormatting>
  <conditionalFormatting sqref="K462">
    <cfRule type="expression" dxfId="5478" priority="5368">
      <formula>J462="CUMPLE"</formula>
    </cfRule>
  </conditionalFormatting>
  <conditionalFormatting sqref="J462">
    <cfRule type="cellIs" dxfId="5477" priority="5369" operator="equal">
      <formula>"NO CUMPLE"</formula>
    </cfRule>
  </conditionalFormatting>
  <conditionalFormatting sqref="J462">
    <cfRule type="cellIs" dxfId="5476" priority="5370" operator="equal">
      <formula>"CUMPLE"</formula>
    </cfRule>
  </conditionalFormatting>
  <conditionalFormatting sqref="L463:L464">
    <cfRule type="cellIs" dxfId="5475" priority="5371" operator="equal">
      <formula>"NO CUMPLE"</formula>
    </cfRule>
  </conditionalFormatting>
  <conditionalFormatting sqref="L463:L464">
    <cfRule type="cellIs" dxfId="5474" priority="5372" operator="equal">
      <formula>"CUMPLE"</formula>
    </cfRule>
  </conditionalFormatting>
  <conditionalFormatting sqref="K463:K464">
    <cfRule type="expression" dxfId="5473" priority="5373">
      <formula>J463="NO CUMPLE"</formula>
    </cfRule>
  </conditionalFormatting>
  <conditionalFormatting sqref="K463:K464">
    <cfRule type="expression" dxfId="5472" priority="5374">
      <formula>J463="CUMPLE"</formula>
    </cfRule>
  </conditionalFormatting>
  <conditionalFormatting sqref="J464">
    <cfRule type="cellIs" dxfId="5471" priority="5375" operator="equal">
      <formula>"NO CUMPLE"</formula>
    </cfRule>
  </conditionalFormatting>
  <conditionalFormatting sqref="J464">
    <cfRule type="cellIs" dxfId="5470" priority="5376" operator="equal">
      <formula>"CUMPLE"</formula>
    </cfRule>
  </conditionalFormatting>
  <conditionalFormatting sqref="M463">
    <cfRule type="expression" dxfId="5469" priority="5377">
      <formula>L463="NO CUMPLE"</formula>
    </cfRule>
  </conditionalFormatting>
  <conditionalFormatting sqref="M463">
    <cfRule type="expression" dxfId="5468" priority="5378">
      <formula>L463="CUMPLE"</formula>
    </cfRule>
  </conditionalFormatting>
  <conditionalFormatting sqref="K465">
    <cfRule type="expression" dxfId="5467" priority="5379">
      <formula>J465="NO CUMPLE"</formula>
    </cfRule>
  </conditionalFormatting>
  <conditionalFormatting sqref="K465">
    <cfRule type="expression" dxfId="5466" priority="5380">
      <formula>J465="CUMPLE"</formula>
    </cfRule>
  </conditionalFormatting>
  <conditionalFormatting sqref="M465">
    <cfRule type="expression" dxfId="5465" priority="5381">
      <formula>L465="NO CUMPLE"</formula>
    </cfRule>
  </conditionalFormatting>
  <conditionalFormatting sqref="M465">
    <cfRule type="expression" dxfId="5464" priority="5382">
      <formula>L465="CUMPLE"</formula>
    </cfRule>
  </conditionalFormatting>
  <conditionalFormatting sqref="J465">
    <cfRule type="cellIs" dxfId="5463" priority="5383" operator="equal">
      <formula>"NO CUMPLE"</formula>
    </cfRule>
  </conditionalFormatting>
  <conditionalFormatting sqref="J465">
    <cfRule type="cellIs" dxfId="5462" priority="5384" operator="equal">
      <formula>"CUMPLE"</formula>
    </cfRule>
  </conditionalFormatting>
  <conditionalFormatting sqref="L465:L467">
    <cfRule type="cellIs" dxfId="5461" priority="5385" operator="equal">
      <formula>"NO CUMPLE"</formula>
    </cfRule>
  </conditionalFormatting>
  <conditionalFormatting sqref="L465:L467">
    <cfRule type="cellIs" dxfId="5460" priority="5386" operator="equal">
      <formula>"CUMPLE"</formula>
    </cfRule>
  </conditionalFormatting>
  <conditionalFormatting sqref="K466:K467">
    <cfRule type="expression" dxfId="5459" priority="5387">
      <formula>J466="NO CUMPLE"</formula>
    </cfRule>
  </conditionalFormatting>
  <conditionalFormatting sqref="K466:K467">
    <cfRule type="expression" dxfId="5458" priority="5388">
      <formula>J466="CUMPLE"</formula>
    </cfRule>
  </conditionalFormatting>
  <conditionalFormatting sqref="J466:J467">
    <cfRule type="cellIs" dxfId="5457" priority="5389" operator="equal">
      <formula>"NO CUMPLE"</formula>
    </cfRule>
  </conditionalFormatting>
  <conditionalFormatting sqref="J466:J467">
    <cfRule type="cellIs" dxfId="5456" priority="5390" operator="equal">
      <formula>"CUMPLE"</formula>
    </cfRule>
  </conditionalFormatting>
  <conditionalFormatting sqref="M466">
    <cfRule type="expression" dxfId="5455" priority="5391">
      <formula>L466="NO CUMPLE"</formula>
    </cfRule>
  </conditionalFormatting>
  <conditionalFormatting sqref="M466">
    <cfRule type="expression" dxfId="5454" priority="5392">
      <formula>L466="CUMPLE"</formula>
    </cfRule>
  </conditionalFormatting>
  <conditionalFormatting sqref="K475">
    <cfRule type="expression" dxfId="5453" priority="5393">
      <formula>J475="NO CUMPLE"</formula>
    </cfRule>
  </conditionalFormatting>
  <conditionalFormatting sqref="K475">
    <cfRule type="expression" dxfId="5452" priority="5394">
      <formula>J475="CUMPLE"</formula>
    </cfRule>
  </conditionalFormatting>
  <conditionalFormatting sqref="M475">
    <cfRule type="expression" dxfId="5451" priority="5395">
      <formula>L475="NO CUMPLE"</formula>
    </cfRule>
  </conditionalFormatting>
  <conditionalFormatting sqref="M475">
    <cfRule type="expression" dxfId="5450" priority="5396">
      <formula>L475="CUMPLE"</formula>
    </cfRule>
  </conditionalFormatting>
  <conditionalFormatting sqref="J475">
    <cfRule type="cellIs" dxfId="5449" priority="5397" operator="equal">
      <formula>"NO CUMPLE"</formula>
    </cfRule>
  </conditionalFormatting>
  <conditionalFormatting sqref="J475">
    <cfRule type="cellIs" dxfId="5448" priority="5398" operator="equal">
      <formula>"CUMPLE"</formula>
    </cfRule>
  </conditionalFormatting>
  <conditionalFormatting sqref="L475:L477">
    <cfRule type="cellIs" dxfId="5447" priority="5399" operator="equal">
      <formula>"NO CUMPLE"</formula>
    </cfRule>
  </conditionalFormatting>
  <conditionalFormatting sqref="L475:L477">
    <cfRule type="cellIs" dxfId="5446" priority="5400" operator="equal">
      <formula>"CUMPLE"</formula>
    </cfRule>
  </conditionalFormatting>
  <conditionalFormatting sqref="K476:K477">
    <cfRule type="expression" dxfId="5445" priority="5401">
      <formula>J476="NO CUMPLE"</formula>
    </cfRule>
  </conditionalFormatting>
  <conditionalFormatting sqref="K476:K477">
    <cfRule type="expression" dxfId="5444" priority="5402">
      <formula>J476="CUMPLE"</formula>
    </cfRule>
  </conditionalFormatting>
  <conditionalFormatting sqref="J476:J477">
    <cfRule type="cellIs" dxfId="5443" priority="5403" operator="equal">
      <formula>"NO CUMPLE"</formula>
    </cfRule>
  </conditionalFormatting>
  <conditionalFormatting sqref="J476:J477">
    <cfRule type="cellIs" dxfId="5442" priority="5404" operator="equal">
      <formula>"CUMPLE"</formula>
    </cfRule>
  </conditionalFormatting>
  <conditionalFormatting sqref="M476">
    <cfRule type="expression" dxfId="5441" priority="5405">
      <formula>L476="NO CUMPLE"</formula>
    </cfRule>
  </conditionalFormatting>
  <conditionalFormatting sqref="M476">
    <cfRule type="expression" dxfId="5440" priority="5406">
      <formula>L476="CUMPLE"</formula>
    </cfRule>
  </conditionalFormatting>
  <conditionalFormatting sqref="K478">
    <cfRule type="expression" dxfId="5439" priority="5407">
      <formula>J478="NO CUMPLE"</formula>
    </cfRule>
  </conditionalFormatting>
  <conditionalFormatting sqref="K478">
    <cfRule type="expression" dxfId="5438" priority="5408">
      <formula>J478="CUMPLE"</formula>
    </cfRule>
  </conditionalFormatting>
  <conditionalFormatting sqref="M478">
    <cfRule type="expression" dxfId="5437" priority="5409">
      <formula>L478="NO CUMPLE"</formula>
    </cfRule>
  </conditionalFormatting>
  <conditionalFormatting sqref="M478">
    <cfRule type="expression" dxfId="5436" priority="5410">
      <formula>L478="CUMPLE"</formula>
    </cfRule>
  </conditionalFormatting>
  <conditionalFormatting sqref="J478">
    <cfRule type="cellIs" dxfId="5435" priority="5411" operator="equal">
      <formula>"NO CUMPLE"</formula>
    </cfRule>
  </conditionalFormatting>
  <conditionalFormatting sqref="J478">
    <cfRule type="cellIs" dxfId="5434" priority="5412" operator="equal">
      <formula>"CUMPLE"</formula>
    </cfRule>
  </conditionalFormatting>
  <conditionalFormatting sqref="L478:L480">
    <cfRule type="cellIs" dxfId="5433" priority="5413" operator="equal">
      <formula>"NO CUMPLE"</formula>
    </cfRule>
  </conditionalFormatting>
  <conditionalFormatting sqref="L478:L480">
    <cfRule type="cellIs" dxfId="5432" priority="5414" operator="equal">
      <formula>"CUMPLE"</formula>
    </cfRule>
  </conditionalFormatting>
  <conditionalFormatting sqref="K479:K480">
    <cfRule type="expression" dxfId="5431" priority="5415">
      <formula>J479="NO CUMPLE"</formula>
    </cfRule>
  </conditionalFormatting>
  <conditionalFormatting sqref="K479:K480">
    <cfRule type="expression" dxfId="5430" priority="5416">
      <formula>J479="CUMPLE"</formula>
    </cfRule>
  </conditionalFormatting>
  <conditionalFormatting sqref="J479:J480">
    <cfRule type="cellIs" dxfId="5429" priority="5417" operator="equal">
      <formula>"NO CUMPLE"</formula>
    </cfRule>
  </conditionalFormatting>
  <conditionalFormatting sqref="J479:J480">
    <cfRule type="cellIs" dxfId="5428" priority="5418" operator="equal">
      <formula>"CUMPLE"</formula>
    </cfRule>
  </conditionalFormatting>
  <conditionalFormatting sqref="M479">
    <cfRule type="expression" dxfId="5427" priority="5419">
      <formula>L479="NO CUMPLE"</formula>
    </cfRule>
  </conditionalFormatting>
  <conditionalFormatting sqref="M479">
    <cfRule type="expression" dxfId="5426" priority="5420">
      <formula>L479="CUMPLE"</formula>
    </cfRule>
  </conditionalFormatting>
  <conditionalFormatting sqref="K481">
    <cfRule type="expression" dxfId="5425" priority="5421">
      <formula>J481="NO CUMPLE"</formula>
    </cfRule>
  </conditionalFormatting>
  <conditionalFormatting sqref="K481">
    <cfRule type="expression" dxfId="5424" priority="5422">
      <formula>J481="CUMPLE"</formula>
    </cfRule>
  </conditionalFormatting>
  <conditionalFormatting sqref="M481">
    <cfRule type="expression" dxfId="5423" priority="5423">
      <formula>L481="NO CUMPLE"</formula>
    </cfRule>
  </conditionalFormatting>
  <conditionalFormatting sqref="M481">
    <cfRule type="expression" dxfId="5422" priority="5424">
      <formula>L481="CUMPLE"</formula>
    </cfRule>
  </conditionalFormatting>
  <conditionalFormatting sqref="J481">
    <cfRule type="cellIs" dxfId="5421" priority="5425" operator="equal">
      <formula>"NO CUMPLE"</formula>
    </cfRule>
  </conditionalFormatting>
  <conditionalFormatting sqref="J481">
    <cfRule type="cellIs" dxfId="5420" priority="5426" operator="equal">
      <formula>"CUMPLE"</formula>
    </cfRule>
  </conditionalFormatting>
  <conditionalFormatting sqref="L481:L483">
    <cfRule type="cellIs" dxfId="5419" priority="5427" operator="equal">
      <formula>"NO CUMPLE"</formula>
    </cfRule>
  </conditionalFormatting>
  <conditionalFormatting sqref="L481:L483">
    <cfRule type="cellIs" dxfId="5418" priority="5428" operator="equal">
      <formula>"CUMPLE"</formula>
    </cfRule>
  </conditionalFormatting>
  <conditionalFormatting sqref="K482:K483">
    <cfRule type="expression" dxfId="5417" priority="5429">
      <formula>J482="NO CUMPLE"</formula>
    </cfRule>
  </conditionalFormatting>
  <conditionalFormatting sqref="K482:K483">
    <cfRule type="expression" dxfId="5416" priority="5430">
      <formula>J482="CUMPLE"</formula>
    </cfRule>
  </conditionalFormatting>
  <conditionalFormatting sqref="J482:J483">
    <cfRule type="cellIs" dxfId="5415" priority="5431" operator="equal">
      <formula>"NO CUMPLE"</formula>
    </cfRule>
  </conditionalFormatting>
  <conditionalFormatting sqref="J482:J483">
    <cfRule type="cellIs" dxfId="5414" priority="5432" operator="equal">
      <formula>"CUMPLE"</formula>
    </cfRule>
  </conditionalFormatting>
  <conditionalFormatting sqref="M482">
    <cfRule type="expression" dxfId="5413" priority="5433">
      <formula>L482="NO CUMPLE"</formula>
    </cfRule>
  </conditionalFormatting>
  <conditionalFormatting sqref="M482">
    <cfRule type="expression" dxfId="5412" priority="5434">
      <formula>L482="CUMPLE"</formula>
    </cfRule>
  </conditionalFormatting>
  <conditionalFormatting sqref="K484">
    <cfRule type="expression" dxfId="5411" priority="5435">
      <formula>J484="NO CUMPLE"</formula>
    </cfRule>
  </conditionalFormatting>
  <conditionalFormatting sqref="K484">
    <cfRule type="expression" dxfId="5410" priority="5436">
      <formula>J484="CUMPLE"</formula>
    </cfRule>
  </conditionalFormatting>
  <conditionalFormatting sqref="M484">
    <cfRule type="expression" dxfId="5409" priority="5437">
      <formula>L484="NO CUMPLE"</formula>
    </cfRule>
  </conditionalFormatting>
  <conditionalFormatting sqref="M484">
    <cfRule type="expression" dxfId="5408" priority="5438">
      <formula>L484="CUMPLE"</formula>
    </cfRule>
  </conditionalFormatting>
  <conditionalFormatting sqref="J484">
    <cfRule type="cellIs" dxfId="5407" priority="5439" operator="equal">
      <formula>"NO CUMPLE"</formula>
    </cfRule>
  </conditionalFormatting>
  <conditionalFormatting sqref="J484">
    <cfRule type="cellIs" dxfId="5406" priority="5440" operator="equal">
      <formula>"CUMPLE"</formula>
    </cfRule>
  </conditionalFormatting>
  <conditionalFormatting sqref="L484:L486">
    <cfRule type="cellIs" dxfId="5405" priority="5441" operator="equal">
      <formula>"NO CUMPLE"</formula>
    </cfRule>
  </conditionalFormatting>
  <conditionalFormatting sqref="L484:L486">
    <cfRule type="cellIs" dxfId="5404" priority="5442" operator="equal">
      <formula>"CUMPLE"</formula>
    </cfRule>
  </conditionalFormatting>
  <conditionalFormatting sqref="K485:K486">
    <cfRule type="expression" dxfId="5403" priority="5443">
      <formula>J485="NO CUMPLE"</formula>
    </cfRule>
  </conditionalFormatting>
  <conditionalFormatting sqref="K485:K486">
    <cfRule type="expression" dxfId="5402" priority="5444">
      <formula>J485="CUMPLE"</formula>
    </cfRule>
  </conditionalFormatting>
  <conditionalFormatting sqref="J485:J486">
    <cfRule type="cellIs" dxfId="5401" priority="5445" operator="equal">
      <formula>"NO CUMPLE"</formula>
    </cfRule>
  </conditionalFormatting>
  <conditionalFormatting sqref="J485:J486">
    <cfRule type="cellIs" dxfId="5400" priority="5446" operator="equal">
      <formula>"CUMPLE"</formula>
    </cfRule>
  </conditionalFormatting>
  <conditionalFormatting sqref="M485">
    <cfRule type="expression" dxfId="5399" priority="5447">
      <formula>L485="NO CUMPLE"</formula>
    </cfRule>
  </conditionalFormatting>
  <conditionalFormatting sqref="M485">
    <cfRule type="expression" dxfId="5398" priority="5448">
      <formula>L485="CUMPLE"</formula>
    </cfRule>
  </conditionalFormatting>
  <conditionalFormatting sqref="K487">
    <cfRule type="expression" dxfId="5397" priority="5449">
      <formula>J487="NO CUMPLE"</formula>
    </cfRule>
  </conditionalFormatting>
  <conditionalFormatting sqref="K487">
    <cfRule type="expression" dxfId="5396" priority="5450">
      <formula>J487="CUMPLE"</formula>
    </cfRule>
  </conditionalFormatting>
  <conditionalFormatting sqref="M487">
    <cfRule type="expression" dxfId="5395" priority="5451">
      <formula>L487="NO CUMPLE"</formula>
    </cfRule>
  </conditionalFormatting>
  <conditionalFormatting sqref="M487">
    <cfRule type="expression" dxfId="5394" priority="5452">
      <formula>L487="CUMPLE"</formula>
    </cfRule>
  </conditionalFormatting>
  <conditionalFormatting sqref="J487">
    <cfRule type="cellIs" dxfId="5393" priority="5453" operator="equal">
      <formula>"NO CUMPLE"</formula>
    </cfRule>
  </conditionalFormatting>
  <conditionalFormatting sqref="J487">
    <cfRule type="cellIs" dxfId="5392" priority="5454" operator="equal">
      <formula>"CUMPLE"</formula>
    </cfRule>
  </conditionalFormatting>
  <conditionalFormatting sqref="L487:L489">
    <cfRule type="cellIs" dxfId="5391" priority="5455" operator="equal">
      <formula>"NO CUMPLE"</formula>
    </cfRule>
  </conditionalFormatting>
  <conditionalFormatting sqref="L487:L489">
    <cfRule type="cellIs" dxfId="5390" priority="5456" operator="equal">
      <formula>"CUMPLE"</formula>
    </cfRule>
  </conditionalFormatting>
  <conditionalFormatting sqref="K488:K489">
    <cfRule type="expression" dxfId="5389" priority="5457">
      <formula>J488="NO CUMPLE"</formula>
    </cfRule>
  </conditionalFormatting>
  <conditionalFormatting sqref="K488:K489">
    <cfRule type="expression" dxfId="5388" priority="5458">
      <formula>J488="CUMPLE"</formula>
    </cfRule>
  </conditionalFormatting>
  <conditionalFormatting sqref="J488:J489">
    <cfRule type="cellIs" dxfId="5387" priority="5459" operator="equal">
      <formula>"NO CUMPLE"</formula>
    </cfRule>
  </conditionalFormatting>
  <conditionalFormatting sqref="J488:J489">
    <cfRule type="cellIs" dxfId="5386" priority="5460" operator="equal">
      <formula>"CUMPLE"</formula>
    </cfRule>
  </conditionalFormatting>
  <conditionalFormatting sqref="M488">
    <cfRule type="expression" dxfId="5385" priority="5461">
      <formula>L488="NO CUMPLE"</formula>
    </cfRule>
  </conditionalFormatting>
  <conditionalFormatting sqref="M488">
    <cfRule type="expression" dxfId="5384" priority="5462">
      <formula>L488="CUMPLE"</formula>
    </cfRule>
  </conditionalFormatting>
  <conditionalFormatting sqref="K497">
    <cfRule type="expression" dxfId="5383" priority="5463">
      <formula>J497="NO CUMPLE"</formula>
    </cfRule>
  </conditionalFormatting>
  <conditionalFormatting sqref="K497">
    <cfRule type="expression" dxfId="5382" priority="5464">
      <formula>J497="CUMPLE"</formula>
    </cfRule>
  </conditionalFormatting>
  <conditionalFormatting sqref="M497">
    <cfRule type="expression" dxfId="5381" priority="5465">
      <formula>L497="NO CUMPLE"</formula>
    </cfRule>
  </conditionalFormatting>
  <conditionalFormatting sqref="M497">
    <cfRule type="expression" dxfId="5380" priority="5466">
      <formula>L497="CUMPLE"</formula>
    </cfRule>
  </conditionalFormatting>
  <conditionalFormatting sqref="J497">
    <cfRule type="cellIs" dxfId="5379" priority="5467" operator="equal">
      <formula>"NO CUMPLE"</formula>
    </cfRule>
  </conditionalFormatting>
  <conditionalFormatting sqref="J497">
    <cfRule type="cellIs" dxfId="5378" priority="5468" operator="equal">
      <formula>"CUMPLE"</formula>
    </cfRule>
  </conditionalFormatting>
  <conditionalFormatting sqref="L497:L499">
    <cfRule type="cellIs" dxfId="5377" priority="5469" operator="equal">
      <formula>"NO CUMPLE"</formula>
    </cfRule>
  </conditionalFormatting>
  <conditionalFormatting sqref="L497:L499">
    <cfRule type="cellIs" dxfId="5376" priority="5470" operator="equal">
      <formula>"CUMPLE"</formula>
    </cfRule>
  </conditionalFormatting>
  <conditionalFormatting sqref="K498:K499">
    <cfRule type="expression" dxfId="5375" priority="5471">
      <formula>J498="NO CUMPLE"</formula>
    </cfRule>
  </conditionalFormatting>
  <conditionalFormatting sqref="K498:K499">
    <cfRule type="expression" dxfId="5374" priority="5472">
      <formula>J498="CUMPLE"</formula>
    </cfRule>
  </conditionalFormatting>
  <conditionalFormatting sqref="J498:J499">
    <cfRule type="cellIs" dxfId="5373" priority="5473" operator="equal">
      <formula>"NO CUMPLE"</formula>
    </cfRule>
  </conditionalFormatting>
  <conditionalFormatting sqref="J498:J499">
    <cfRule type="cellIs" dxfId="5372" priority="5474" operator="equal">
      <formula>"CUMPLE"</formula>
    </cfRule>
  </conditionalFormatting>
  <conditionalFormatting sqref="M498">
    <cfRule type="expression" dxfId="5371" priority="5475">
      <formula>L498="NO CUMPLE"</formula>
    </cfRule>
  </conditionalFormatting>
  <conditionalFormatting sqref="M498">
    <cfRule type="expression" dxfId="5370" priority="5476">
      <formula>L498="CUMPLE"</formula>
    </cfRule>
  </conditionalFormatting>
  <conditionalFormatting sqref="K500">
    <cfRule type="expression" dxfId="5369" priority="5477">
      <formula>J500="NO CUMPLE"</formula>
    </cfRule>
  </conditionalFormatting>
  <conditionalFormatting sqref="K500">
    <cfRule type="expression" dxfId="5368" priority="5478">
      <formula>J500="CUMPLE"</formula>
    </cfRule>
  </conditionalFormatting>
  <conditionalFormatting sqref="M500">
    <cfRule type="expression" dxfId="5367" priority="5479">
      <formula>L500="NO CUMPLE"</formula>
    </cfRule>
  </conditionalFormatting>
  <conditionalFormatting sqref="M500">
    <cfRule type="expression" dxfId="5366" priority="5480">
      <formula>L500="CUMPLE"</formula>
    </cfRule>
  </conditionalFormatting>
  <conditionalFormatting sqref="J500">
    <cfRule type="cellIs" dxfId="5365" priority="5481" operator="equal">
      <formula>"NO CUMPLE"</formula>
    </cfRule>
  </conditionalFormatting>
  <conditionalFormatting sqref="J500">
    <cfRule type="cellIs" dxfId="5364" priority="5482" operator="equal">
      <formula>"CUMPLE"</formula>
    </cfRule>
  </conditionalFormatting>
  <conditionalFormatting sqref="L500:L502">
    <cfRule type="cellIs" dxfId="5363" priority="5483" operator="equal">
      <formula>"NO CUMPLE"</formula>
    </cfRule>
  </conditionalFormatting>
  <conditionalFormatting sqref="L500:L502">
    <cfRule type="cellIs" dxfId="5362" priority="5484" operator="equal">
      <formula>"CUMPLE"</formula>
    </cfRule>
  </conditionalFormatting>
  <conditionalFormatting sqref="K501:K502">
    <cfRule type="expression" dxfId="5361" priority="5485">
      <formula>J501="NO CUMPLE"</formula>
    </cfRule>
  </conditionalFormatting>
  <conditionalFormatting sqref="K501:K502">
    <cfRule type="expression" dxfId="5360" priority="5486">
      <formula>J501="CUMPLE"</formula>
    </cfRule>
  </conditionalFormatting>
  <conditionalFormatting sqref="J501:J502">
    <cfRule type="cellIs" dxfId="5359" priority="5487" operator="equal">
      <formula>"NO CUMPLE"</formula>
    </cfRule>
  </conditionalFormatting>
  <conditionalFormatting sqref="J501:J502">
    <cfRule type="cellIs" dxfId="5358" priority="5488" operator="equal">
      <formula>"CUMPLE"</formula>
    </cfRule>
  </conditionalFormatting>
  <conditionalFormatting sqref="M501">
    <cfRule type="expression" dxfId="5357" priority="5489">
      <formula>L501="NO CUMPLE"</formula>
    </cfRule>
  </conditionalFormatting>
  <conditionalFormatting sqref="M501">
    <cfRule type="expression" dxfId="5356" priority="5490">
      <formula>L501="CUMPLE"</formula>
    </cfRule>
  </conditionalFormatting>
  <conditionalFormatting sqref="K503">
    <cfRule type="expression" dxfId="5355" priority="5491">
      <formula>J503="NO CUMPLE"</formula>
    </cfRule>
  </conditionalFormatting>
  <conditionalFormatting sqref="K503">
    <cfRule type="expression" dxfId="5354" priority="5492">
      <formula>J503="CUMPLE"</formula>
    </cfRule>
  </conditionalFormatting>
  <conditionalFormatting sqref="M503">
    <cfRule type="expression" dxfId="5353" priority="5493">
      <formula>L503="NO CUMPLE"</formula>
    </cfRule>
  </conditionalFormatting>
  <conditionalFormatting sqref="M503">
    <cfRule type="expression" dxfId="5352" priority="5494">
      <formula>L503="CUMPLE"</formula>
    </cfRule>
  </conditionalFormatting>
  <conditionalFormatting sqref="J503">
    <cfRule type="cellIs" dxfId="5351" priority="5495" operator="equal">
      <formula>"NO CUMPLE"</formula>
    </cfRule>
  </conditionalFormatting>
  <conditionalFormatting sqref="J503">
    <cfRule type="cellIs" dxfId="5350" priority="5496" operator="equal">
      <formula>"CUMPLE"</formula>
    </cfRule>
  </conditionalFormatting>
  <conditionalFormatting sqref="L503:L505">
    <cfRule type="cellIs" dxfId="5349" priority="5497" operator="equal">
      <formula>"NO CUMPLE"</formula>
    </cfRule>
  </conditionalFormatting>
  <conditionalFormatting sqref="L503:L505">
    <cfRule type="cellIs" dxfId="5348" priority="5498" operator="equal">
      <formula>"CUMPLE"</formula>
    </cfRule>
  </conditionalFormatting>
  <conditionalFormatting sqref="K504:K505">
    <cfRule type="expression" dxfId="5347" priority="5499">
      <formula>J504="NO CUMPLE"</formula>
    </cfRule>
  </conditionalFormatting>
  <conditionalFormatting sqref="K504:K505">
    <cfRule type="expression" dxfId="5346" priority="5500">
      <formula>J504="CUMPLE"</formula>
    </cfRule>
  </conditionalFormatting>
  <conditionalFormatting sqref="J504:J505">
    <cfRule type="cellIs" dxfId="5345" priority="5501" operator="equal">
      <formula>"NO CUMPLE"</formula>
    </cfRule>
  </conditionalFormatting>
  <conditionalFormatting sqref="J504:J505">
    <cfRule type="cellIs" dxfId="5344" priority="5502" operator="equal">
      <formula>"CUMPLE"</formula>
    </cfRule>
  </conditionalFormatting>
  <conditionalFormatting sqref="M504">
    <cfRule type="expression" dxfId="5343" priority="5503">
      <formula>L504="NO CUMPLE"</formula>
    </cfRule>
  </conditionalFormatting>
  <conditionalFormatting sqref="M504">
    <cfRule type="expression" dxfId="5342" priority="5504">
      <formula>L504="CUMPLE"</formula>
    </cfRule>
  </conditionalFormatting>
  <conditionalFormatting sqref="K506">
    <cfRule type="expression" dxfId="5341" priority="5505">
      <formula>J506="NO CUMPLE"</formula>
    </cfRule>
  </conditionalFormatting>
  <conditionalFormatting sqref="K506">
    <cfRule type="expression" dxfId="5340" priority="5506">
      <formula>J506="CUMPLE"</formula>
    </cfRule>
  </conditionalFormatting>
  <conditionalFormatting sqref="M506">
    <cfRule type="expression" dxfId="5339" priority="5507">
      <formula>L506="NO CUMPLE"</formula>
    </cfRule>
  </conditionalFormatting>
  <conditionalFormatting sqref="M506">
    <cfRule type="expression" dxfId="5338" priority="5508">
      <formula>L506="CUMPLE"</formula>
    </cfRule>
  </conditionalFormatting>
  <conditionalFormatting sqref="J506">
    <cfRule type="cellIs" dxfId="5337" priority="5509" operator="equal">
      <formula>"NO CUMPLE"</formula>
    </cfRule>
  </conditionalFormatting>
  <conditionalFormatting sqref="J506">
    <cfRule type="cellIs" dxfId="5336" priority="5510" operator="equal">
      <formula>"CUMPLE"</formula>
    </cfRule>
  </conditionalFormatting>
  <conditionalFormatting sqref="L506:L508">
    <cfRule type="cellIs" dxfId="5335" priority="5511" operator="equal">
      <formula>"NO CUMPLE"</formula>
    </cfRule>
  </conditionalFormatting>
  <conditionalFormatting sqref="L506:L508">
    <cfRule type="cellIs" dxfId="5334" priority="5512" operator="equal">
      <formula>"CUMPLE"</formula>
    </cfRule>
  </conditionalFormatting>
  <conditionalFormatting sqref="K507:K508">
    <cfRule type="expression" dxfId="5333" priority="5513">
      <formula>J507="NO CUMPLE"</formula>
    </cfRule>
  </conditionalFormatting>
  <conditionalFormatting sqref="K507:K508">
    <cfRule type="expression" dxfId="5332" priority="5514">
      <formula>J507="CUMPLE"</formula>
    </cfRule>
  </conditionalFormatting>
  <conditionalFormatting sqref="J507:J508">
    <cfRule type="cellIs" dxfId="5331" priority="5515" operator="equal">
      <formula>"NO CUMPLE"</formula>
    </cfRule>
  </conditionalFormatting>
  <conditionalFormatting sqref="J507:J508">
    <cfRule type="cellIs" dxfId="5330" priority="5516" operator="equal">
      <formula>"CUMPLE"</formula>
    </cfRule>
  </conditionalFormatting>
  <conditionalFormatting sqref="M507">
    <cfRule type="expression" dxfId="5329" priority="5517">
      <formula>L507="NO CUMPLE"</formula>
    </cfRule>
  </conditionalFormatting>
  <conditionalFormatting sqref="M507">
    <cfRule type="expression" dxfId="5328" priority="5518">
      <formula>L507="CUMPLE"</formula>
    </cfRule>
  </conditionalFormatting>
  <conditionalFormatting sqref="K509">
    <cfRule type="expression" dxfId="5327" priority="5519">
      <formula>J509="NO CUMPLE"</formula>
    </cfRule>
  </conditionalFormatting>
  <conditionalFormatting sqref="K509">
    <cfRule type="expression" dxfId="5326" priority="5520">
      <formula>J509="CUMPLE"</formula>
    </cfRule>
  </conditionalFormatting>
  <conditionalFormatting sqref="M509">
    <cfRule type="expression" dxfId="5325" priority="5521">
      <formula>L509="NO CUMPLE"</formula>
    </cfRule>
  </conditionalFormatting>
  <conditionalFormatting sqref="M509">
    <cfRule type="expression" dxfId="5324" priority="5522">
      <formula>L509="CUMPLE"</formula>
    </cfRule>
  </conditionalFormatting>
  <conditionalFormatting sqref="J509">
    <cfRule type="cellIs" dxfId="5323" priority="5523" operator="equal">
      <formula>"NO CUMPLE"</formula>
    </cfRule>
  </conditionalFormatting>
  <conditionalFormatting sqref="J509">
    <cfRule type="cellIs" dxfId="5322" priority="5524" operator="equal">
      <formula>"CUMPLE"</formula>
    </cfRule>
  </conditionalFormatting>
  <conditionalFormatting sqref="L509:L511">
    <cfRule type="cellIs" dxfId="5321" priority="5525" operator="equal">
      <formula>"NO CUMPLE"</formula>
    </cfRule>
  </conditionalFormatting>
  <conditionalFormatting sqref="L509:L511">
    <cfRule type="cellIs" dxfId="5320" priority="5526" operator="equal">
      <formula>"CUMPLE"</formula>
    </cfRule>
  </conditionalFormatting>
  <conditionalFormatting sqref="K510:K511">
    <cfRule type="expression" dxfId="5319" priority="5527">
      <formula>J510="NO CUMPLE"</formula>
    </cfRule>
  </conditionalFormatting>
  <conditionalFormatting sqref="K510:K511">
    <cfRule type="expression" dxfId="5318" priority="5528">
      <formula>J510="CUMPLE"</formula>
    </cfRule>
  </conditionalFormatting>
  <conditionalFormatting sqref="J510:J511">
    <cfRule type="cellIs" dxfId="5317" priority="5529" operator="equal">
      <formula>"NO CUMPLE"</formula>
    </cfRule>
  </conditionalFormatting>
  <conditionalFormatting sqref="J510:J511">
    <cfRule type="cellIs" dxfId="5316" priority="5530" operator="equal">
      <formula>"CUMPLE"</formula>
    </cfRule>
  </conditionalFormatting>
  <conditionalFormatting sqref="M510">
    <cfRule type="expression" dxfId="5315" priority="5531">
      <formula>L510="NO CUMPLE"</formula>
    </cfRule>
  </conditionalFormatting>
  <conditionalFormatting sqref="M510">
    <cfRule type="expression" dxfId="5314" priority="5532">
      <formula>L510="CUMPLE"</formula>
    </cfRule>
  </conditionalFormatting>
  <conditionalFormatting sqref="K519">
    <cfRule type="expression" dxfId="5313" priority="5533">
      <formula>J519="NO CUMPLE"</formula>
    </cfRule>
  </conditionalFormatting>
  <conditionalFormatting sqref="K519">
    <cfRule type="expression" dxfId="5312" priority="5534">
      <formula>J519="CUMPLE"</formula>
    </cfRule>
  </conditionalFormatting>
  <conditionalFormatting sqref="M519">
    <cfRule type="expression" dxfId="5311" priority="5535">
      <formula>L519="NO CUMPLE"</formula>
    </cfRule>
  </conditionalFormatting>
  <conditionalFormatting sqref="M519">
    <cfRule type="expression" dxfId="5310" priority="5536">
      <formula>L519="CUMPLE"</formula>
    </cfRule>
  </conditionalFormatting>
  <conditionalFormatting sqref="J519">
    <cfRule type="cellIs" dxfId="5309" priority="5537" operator="equal">
      <formula>"NO CUMPLE"</formula>
    </cfRule>
  </conditionalFormatting>
  <conditionalFormatting sqref="J519">
    <cfRule type="cellIs" dxfId="5308" priority="5538" operator="equal">
      <formula>"CUMPLE"</formula>
    </cfRule>
  </conditionalFormatting>
  <conditionalFormatting sqref="L519:L521">
    <cfRule type="cellIs" dxfId="5307" priority="5539" operator="equal">
      <formula>"NO CUMPLE"</formula>
    </cfRule>
  </conditionalFormatting>
  <conditionalFormatting sqref="L519:L521">
    <cfRule type="cellIs" dxfId="5306" priority="5540" operator="equal">
      <formula>"CUMPLE"</formula>
    </cfRule>
  </conditionalFormatting>
  <conditionalFormatting sqref="K520:K521">
    <cfRule type="expression" dxfId="5305" priority="5541">
      <formula>J520="NO CUMPLE"</formula>
    </cfRule>
  </conditionalFormatting>
  <conditionalFormatting sqref="K520:K521">
    <cfRule type="expression" dxfId="5304" priority="5542">
      <formula>J520="CUMPLE"</formula>
    </cfRule>
  </conditionalFormatting>
  <conditionalFormatting sqref="J520:J521">
    <cfRule type="cellIs" dxfId="5303" priority="5543" operator="equal">
      <formula>"NO CUMPLE"</formula>
    </cfRule>
  </conditionalFormatting>
  <conditionalFormatting sqref="J520:J521">
    <cfRule type="cellIs" dxfId="5302" priority="5544" operator="equal">
      <formula>"CUMPLE"</formula>
    </cfRule>
  </conditionalFormatting>
  <conditionalFormatting sqref="M520">
    <cfRule type="expression" dxfId="5301" priority="5545">
      <formula>L520="NO CUMPLE"</formula>
    </cfRule>
  </conditionalFormatting>
  <conditionalFormatting sqref="M520">
    <cfRule type="expression" dxfId="5300" priority="5546">
      <formula>L520="CUMPLE"</formula>
    </cfRule>
  </conditionalFormatting>
  <conditionalFormatting sqref="K522">
    <cfRule type="expression" dxfId="5299" priority="5547">
      <formula>J522="NO CUMPLE"</formula>
    </cfRule>
  </conditionalFormatting>
  <conditionalFormatting sqref="K522">
    <cfRule type="expression" dxfId="5298" priority="5548">
      <formula>J522="CUMPLE"</formula>
    </cfRule>
  </conditionalFormatting>
  <conditionalFormatting sqref="M522">
    <cfRule type="expression" dxfId="5297" priority="5549">
      <formula>L522="NO CUMPLE"</formula>
    </cfRule>
  </conditionalFormatting>
  <conditionalFormatting sqref="M522">
    <cfRule type="expression" dxfId="5296" priority="5550">
      <formula>L522="CUMPLE"</formula>
    </cfRule>
  </conditionalFormatting>
  <conditionalFormatting sqref="J522">
    <cfRule type="cellIs" dxfId="5295" priority="5551" operator="equal">
      <formula>"NO CUMPLE"</formula>
    </cfRule>
  </conditionalFormatting>
  <conditionalFormatting sqref="J522">
    <cfRule type="cellIs" dxfId="5294" priority="5552" operator="equal">
      <formula>"CUMPLE"</formula>
    </cfRule>
  </conditionalFormatting>
  <conditionalFormatting sqref="L522:L524">
    <cfRule type="cellIs" dxfId="5293" priority="5553" operator="equal">
      <formula>"NO CUMPLE"</formula>
    </cfRule>
  </conditionalFormatting>
  <conditionalFormatting sqref="L522:L524">
    <cfRule type="cellIs" dxfId="5292" priority="5554" operator="equal">
      <formula>"CUMPLE"</formula>
    </cfRule>
  </conditionalFormatting>
  <conditionalFormatting sqref="K523:K524">
    <cfRule type="expression" dxfId="5291" priority="5555">
      <formula>J523="NO CUMPLE"</formula>
    </cfRule>
  </conditionalFormatting>
  <conditionalFormatting sqref="K523:K524">
    <cfRule type="expression" dxfId="5290" priority="5556">
      <formula>J523="CUMPLE"</formula>
    </cfRule>
  </conditionalFormatting>
  <conditionalFormatting sqref="J523:J524">
    <cfRule type="cellIs" dxfId="5289" priority="5557" operator="equal">
      <formula>"NO CUMPLE"</formula>
    </cfRule>
  </conditionalFormatting>
  <conditionalFormatting sqref="J523:J524">
    <cfRule type="cellIs" dxfId="5288" priority="5558" operator="equal">
      <formula>"CUMPLE"</formula>
    </cfRule>
  </conditionalFormatting>
  <conditionalFormatting sqref="M523">
    <cfRule type="expression" dxfId="5287" priority="5559">
      <formula>L523="NO CUMPLE"</formula>
    </cfRule>
  </conditionalFormatting>
  <conditionalFormatting sqref="M523">
    <cfRule type="expression" dxfId="5286" priority="5560">
      <formula>L523="CUMPLE"</formula>
    </cfRule>
  </conditionalFormatting>
  <conditionalFormatting sqref="K525">
    <cfRule type="expression" dxfId="5285" priority="5561">
      <formula>J525="NO CUMPLE"</formula>
    </cfRule>
  </conditionalFormatting>
  <conditionalFormatting sqref="K525">
    <cfRule type="expression" dxfId="5284" priority="5562">
      <formula>J525="CUMPLE"</formula>
    </cfRule>
  </conditionalFormatting>
  <conditionalFormatting sqref="M525">
    <cfRule type="expression" dxfId="5283" priority="5563">
      <formula>L525="NO CUMPLE"</formula>
    </cfRule>
  </conditionalFormatting>
  <conditionalFormatting sqref="M525">
    <cfRule type="expression" dxfId="5282" priority="5564">
      <formula>L525="CUMPLE"</formula>
    </cfRule>
  </conditionalFormatting>
  <conditionalFormatting sqref="J525">
    <cfRule type="cellIs" dxfId="5281" priority="5565" operator="equal">
      <formula>"NO CUMPLE"</formula>
    </cfRule>
  </conditionalFormatting>
  <conditionalFormatting sqref="J525">
    <cfRule type="cellIs" dxfId="5280" priority="5566" operator="equal">
      <formula>"CUMPLE"</formula>
    </cfRule>
  </conditionalFormatting>
  <conditionalFormatting sqref="L525:L527">
    <cfRule type="cellIs" dxfId="5279" priority="5567" operator="equal">
      <formula>"NO CUMPLE"</formula>
    </cfRule>
  </conditionalFormatting>
  <conditionalFormatting sqref="L525:L527">
    <cfRule type="cellIs" dxfId="5278" priority="5568" operator="equal">
      <formula>"CUMPLE"</formula>
    </cfRule>
  </conditionalFormatting>
  <conditionalFormatting sqref="K526:K527">
    <cfRule type="expression" dxfId="5277" priority="5569">
      <formula>J526="NO CUMPLE"</formula>
    </cfRule>
  </conditionalFormatting>
  <conditionalFormatting sqref="K526:K527">
    <cfRule type="expression" dxfId="5276" priority="5570">
      <formula>J526="CUMPLE"</formula>
    </cfRule>
  </conditionalFormatting>
  <conditionalFormatting sqref="J526:J527">
    <cfRule type="cellIs" dxfId="5275" priority="5571" operator="equal">
      <formula>"NO CUMPLE"</formula>
    </cfRule>
  </conditionalFormatting>
  <conditionalFormatting sqref="J526:J527">
    <cfRule type="cellIs" dxfId="5274" priority="5572" operator="equal">
      <formula>"CUMPLE"</formula>
    </cfRule>
  </conditionalFormatting>
  <conditionalFormatting sqref="M526">
    <cfRule type="expression" dxfId="5273" priority="5573">
      <formula>L526="NO CUMPLE"</formula>
    </cfRule>
  </conditionalFormatting>
  <conditionalFormatting sqref="M526">
    <cfRule type="expression" dxfId="5272" priority="5574">
      <formula>L526="CUMPLE"</formula>
    </cfRule>
  </conditionalFormatting>
  <conditionalFormatting sqref="K528">
    <cfRule type="expression" dxfId="5271" priority="5575">
      <formula>J528="NO CUMPLE"</formula>
    </cfRule>
  </conditionalFormatting>
  <conditionalFormatting sqref="K528">
    <cfRule type="expression" dxfId="5270" priority="5576">
      <formula>J528="CUMPLE"</formula>
    </cfRule>
  </conditionalFormatting>
  <conditionalFormatting sqref="M528">
    <cfRule type="expression" dxfId="5269" priority="5577">
      <formula>L528="NO CUMPLE"</formula>
    </cfRule>
  </conditionalFormatting>
  <conditionalFormatting sqref="M528">
    <cfRule type="expression" dxfId="5268" priority="5578">
      <formula>L528="CUMPLE"</formula>
    </cfRule>
  </conditionalFormatting>
  <conditionalFormatting sqref="J528">
    <cfRule type="cellIs" dxfId="5267" priority="5579" operator="equal">
      <formula>"NO CUMPLE"</formula>
    </cfRule>
  </conditionalFormatting>
  <conditionalFormatting sqref="J528">
    <cfRule type="cellIs" dxfId="5266" priority="5580" operator="equal">
      <formula>"CUMPLE"</formula>
    </cfRule>
  </conditionalFormatting>
  <conditionalFormatting sqref="L528:L530">
    <cfRule type="cellIs" dxfId="5265" priority="5581" operator="equal">
      <formula>"NO CUMPLE"</formula>
    </cfRule>
  </conditionalFormatting>
  <conditionalFormatting sqref="L528:L530">
    <cfRule type="cellIs" dxfId="5264" priority="5582" operator="equal">
      <formula>"CUMPLE"</formula>
    </cfRule>
  </conditionalFormatting>
  <conditionalFormatting sqref="K529:K530">
    <cfRule type="expression" dxfId="5263" priority="5583">
      <formula>J529="NO CUMPLE"</formula>
    </cfRule>
  </conditionalFormatting>
  <conditionalFormatting sqref="K529:K530">
    <cfRule type="expression" dxfId="5262" priority="5584">
      <formula>J529="CUMPLE"</formula>
    </cfRule>
  </conditionalFormatting>
  <conditionalFormatting sqref="J529:J530">
    <cfRule type="cellIs" dxfId="5261" priority="5585" operator="equal">
      <formula>"NO CUMPLE"</formula>
    </cfRule>
  </conditionalFormatting>
  <conditionalFormatting sqref="J529:J530">
    <cfRule type="cellIs" dxfId="5260" priority="5586" operator="equal">
      <formula>"CUMPLE"</formula>
    </cfRule>
  </conditionalFormatting>
  <conditionalFormatting sqref="M529">
    <cfRule type="expression" dxfId="5259" priority="5587">
      <formula>L529="NO CUMPLE"</formula>
    </cfRule>
  </conditionalFormatting>
  <conditionalFormatting sqref="M529">
    <cfRule type="expression" dxfId="5258" priority="5588">
      <formula>L529="CUMPLE"</formula>
    </cfRule>
  </conditionalFormatting>
  <conditionalFormatting sqref="K531">
    <cfRule type="expression" dxfId="5257" priority="5589">
      <formula>J531="NO CUMPLE"</formula>
    </cfRule>
  </conditionalFormatting>
  <conditionalFormatting sqref="K531">
    <cfRule type="expression" dxfId="5256" priority="5590">
      <formula>J531="CUMPLE"</formula>
    </cfRule>
  </conditionalFormatting>
  <conditionalFormatting sqref="M531">
    <cfRule type="expression" dxfId="5255" priority="5591">
      <formula>L531="NO CUMPLE"</formula>
    </cfRule>
  </conditionalFormatting>
  <conditionalFormatting sqref="M531">
    <cfRule type="expression" dxfId="5254" priority="5592">
      <formula>L531="CUMPLE"</formula>
    </cfRule>
  </conditionalFormatting>
  <conditionalFormatting sqref="J531">
    <cfRule type="cellIs" dxfId="5253" priority="5593" operator="equal">
      <formula>"NO CUMPLE"</formula>
    </cfRule>
  </conditionalFormatting>
  <conditionalFormatting sqref="J531">
    <cfRule type="cellIs" dxfId="5252" priority="5594" operator="equal">
      <formula>"CUMPLE"</formula>
    </cfRule>
  </conditionalFormatting>
  <conditionalFormatting sqref="L531:L533">
    <cfRule type="cellIs" dxfId="5251" priority="5595" operator="equal">
      <formula>"NO CUMPLE"</formula>
    </cfRule>
  </conditionalFormatting>
  <conditionalFormatting sqref="L531:L533">
    <cfRule type="cellIs" dxfId="5250" priority="5596" operator="equal">
      <formula>"CUMPLE"</formula>
    </cfRule>
  </conditionalFormatting>
  <conditionalFormatting sqref="K532:K533">
    <cfRule type="expression" dxfId="5249" priority="5597">
      <formula>J532="NO CUMPLE"</formula>
    </cfRule>
  </conditionalFormatting>
  <conditionalFormatting sqref="K532:K533">
    <cfRule type="expression" dxfId="5248" priority="5598">
      <formula>J532="CUMPLE"</formula>
    </cfRule>
  </conditionalFormatting>
  <conditionalFormatting sqref="J532:J533">
    <cfRule type="cellIs" dxfId="5247" priority="5599" operator="equal">
      <formula>"NO CUMPLE"</formula>
    </cfRule>
  </conditionalFormatting>
  <conditionalFormatting sqref="J532:J533">
    <cfRule type="cellIs" dxfId="5246" priority="5600" operator="equal">
      <formula>"CUMPLE"</formula>
    </cfRule>
  </conditionalFormatting>
  <conditionalFormatting sqref="M532">
    <cfRule type="expression" dxfId="5245" priority="5601">
      <formula>L532="NO CUMPLE"</formula>
    </cfRule>
  </conditionalFormatting>
  <conditionalFormatting sqref="M532">
    <cfRule type="expression" dxfId="5244" priority="5602">
      <formula>L532="CUMPLE"</formula>
    </cfRule>
  </conditionalFormatting>
  <conditionalFormatting sqref="K541">
    <cfRule type="expression" dxfId="5243" priority="5603">
      <formula>J541="NO CUMPLE"</formula>
    </cfRule>
  </conditionalFormatting>
  <conditionalFormatting sqref="K541">
    <cfRule type="expression" dxfId="5242" priority="5604">
      <formula>J541="CUMPLE"</formula>
    </cfRule>
  </conditionalFormatting>
  <conditionalFormatting sqref="M541">
    <cfRule type="expression" dxfId="5241" priority="5605">
      <formula>L541="NO CUMPLE"</formula>
    </cfRule>
  </conditionalFormatting>
  <conditionalFormatting sqref="M541">
    <cfRule type="expression" dxfId="5240" priority="5606">
      <formula>L541="CUMPLE"</formula>
    </cfRule>
  </conditionalFormatting>
  <conditionalFormatting sqref="J541">
    <cfRule type="cellIs" dxfId="5239" priority="5607" operator="equal">
      <formula>"NO CUMPLE"</formula>
    </cfRule>
  </conditionalFormatting>
  <conditionalFormatting sqref="J541">
    <cfRule type="cellIs" dxfId="5238" priority="5608" operator="equal">
      <formula>"CUMPLE"</formula>
    </cfRule>
  </conditionalFormatting>
  <conditionalFormatting sqref="L541:L543">
    <cfRule type="cellIs" dxfId="5237" priority="5609" operator="equal">
      <formula>"NO CUMPLE"</formula>
    </cfRule>
  </conditionalFormatting>
  <conditionalFormatting sqref="L541:L543">
    <cfRule type="cellIs" dxfId="5236" priority="5610" operator="equal">
      <formula>"CUMPLE"</formula>
    </cfRule>
  </conditionalFormatting>
  <conditionalFormatting sqref="K542:K543">
    <cfRule type="expression" dxfId="5235" priority="5611">
      <formula>J542="NO CUMPLE"</formula>
    </cfRule>
  </conditionalFormatting>
  <conditionalFormatting sqref="K542:K543">
    <cfRule type="expression" dxfId="5234" priority="5612">
      <formula>J542="CUMPLE"</formula>
    </cfRule>
  </conditionalFormatting>
  <conditionalFormatting sqref="J542:J543">
    <cfRule type="cellIs" dxfId="5233" priority="5613" operator="equal">
      <formula>"NO CUMPLE"</formula>
    </cfRule>
  </conditionalFormatting>
  <conditionalFormatting sqref="J542:J543">
    <cfRule type="cellIs" dxfId="5232" priority="5614" operator="equal">
      <formula>"CUMPLE"</formula>
    </cfRule>
  </conditionalFormatting>
  <conditionalFormatting sqref="M542">
    <cfRule type="expression" dxfId="5231" priority="5615">
      <formula>L542="NO CUMPLE"</formula>
    </cfRule>
  </conditionalFormatting>
  <conditionalFormatting sqref="M542">
    <cfRule type="expression" dxfId="5230" priority="5616">
      <formula>L542="CUMPLE"</formula>
    </cfRule>
  </conditionalFormatting>
  <conditionalFormatting sqref="K544">
    <cfRule type="expression" dxfId="5229" priority="5617">
      <formula>J544="NO CUMPLE"</formula>
    </cfRule>
  </conditionalFormatting>
  <conditionalFormatting sqref="K544">
    <cfRule type="expression" dxfId="5228" priority="5618">
      <formula>J544="CUMPLE"</formula>
    </cfRule>
  </conditionalFormatting>
  <conditionalFormatting sqref="M544">
    <cfRule type="expression" dxfId="5227" priority="5619">
      <formula>L544="NO CUMPLE"</formula>
    </cfRule>
  </conditionalFormatting>
  <conditionalFormatting sqref="M544">
    <cfRule type="expression" dxfId="5226" priority="5620">
      <formula>L544="CUMPLE"</formula>
    </cfRule>
  </conditionalFormatting>
  <conditionalFormatting sqref="J544">
    <cfRule type="cellIs" dxfId="5225" priority="5621" operator="equal">
      <formula>"NO CUMPLE"</formula>
    </cfRule>
  </conditionalFormatting>
  <conditionalFormatting sqref="J544">
    <cfRule type="cellIs" dxfId="5224" priority="5622" operator="equal">
      <formula>"CUMPLE"</formula>
    </cfRule>
  </conditionalFormatting>
  <conditionalFormatting sqref="L544:L546">
    <cfRule type="cellIs" dxfId="5223" priority="5623" operator="equal">
      <formula>"NO CUMPLE"</formula>
    </cfRule>
  </conditionalFormatting>
  <conditionalFormatting sqref="L544:L546">
    <cfRule type="cellIs" dxfId="5222" priority="5624" operator="equal">
      <formula>"CUMPLE"</formula>
    </cfRule>
  </conditionalFormatting>
  <conditionalFormatting sqref="K545:K546">
    <cfRule type="expression" dxfId="5221" priority="5625">
      <formula>J545="NO CUMPLE"</formula>
    </cfRule>
  </conditionalFormatting>
  <conditionalFormatting sqref="K545:K546">
    <cfRule type="expression" dxfId="5220" priority="5626">
      <formula>J545="CUMPLE"</formula>
    </cfRule>
  </conditionalFormatting>
  <conditionalFormatting sqref="J545:J546">
    <cfRule type="cellIs" dxfId="5219" priority="5627" operator="equal">
      <formula>"NO CUMPLE"</formula>
    </cfRule>
  </conditionalFormatting>
  <conditionalFormatting sqref="J545:J546">
    <cfRule type="cellIs" dxfId="5218" priority="5628" operator="equal">
      <formula>"CUMPLE"</formula>
    </cfRule>
  </conditionalFormatting>
  <conditionalFormatting sqref="M545">
    <cfRule type="expression" dxfId="5217" priority="5629">
      <formula>L545="NO CUMPLE"</formula>
    </cfRule>
  </conditionalFormatting>
  <conditionalFormatting sqref="M545">
    <cfRule type="expression" dxfId="5216" priority="5630">
      <formula>L545="CUMPLE"</formula>
    </cfRule>
  </conditionalFormatting>
  <conditionalFormatting sqref="K547">
    <cfRule type="expression" dxfId="5215" priority="5631">
      <formula>J547="NO CUMPLE"</formula>
    </cfRule>
  </conditionalFormatting>
  <conditionalFormatting sqref="K547">
    <cfRule type="expression" dxfId="5214" priority="5632">
      <formula>J547="CUMPLE"</formula>
    </cfRule>
  </conditionalFormatting>
  <conditionalFormatting sqref="M547">
    <cfRule type="expression" dxfId="5213" priority="5633">
      <formula>L547="NO CUMPLE"</formula>
    </cfRule>
  </conditionalFormatting>
  <conditionalFormatting sqref="M547">
    <cfRule type="expression" dxfId="5212" priority="5634">
      <formula>L547="CUMPLE"</formula>
    </cfRule>
  </conditionalFormatting>
  <conditionalFormatting sqref="J547">
    <cfRule type="cellIs" dxfId="5211" priority="5635" operator="equal">
      <formula>"NO CUMPLE"</formula>
    </cfRule>
  </conditionalFormatting>
  <conditionalFormatting sqref="J547">
    <cfRule type="cellIs" dxfId="5210" priority="5636" operator="equal">
      <formula>"CUMPLE"</formula>
    </cfRule>
  </conditionalFormatting>
  <conditionalFormatting sqref="L547:L549">
    <cfRule type="cellIs" dxfId="5209" priority="5637" operator="equal">
      <formula>"NO CUMPLE"</formula>
    </cfRule>
  </conditionalFormatting>
  <conditionalFormatting sqref="L547:L549">
    <cfRule type="cellIs" dxfId="5208" priority="5638" operator="equal">
      <formula>"CUMPLE"</formula>
    </cfRule>
  </conditionalFormatting>
  <conditionalFormatting sqref="K548:K549">
    <cfRule type="expression" dxfId="5207" priority="5639">
      <formula>J548="NO CUMPLE"</formula>
    </cfRule>
  </conditionalFormatting>
  <conditionalFormatting sqref="K548:K549">
    <cfRule type="expression" dxfId="5206" priority="5640">
      <formula>J548="CUMPLE"</formula>
    </cfRule>
  </conditionalFormatting>
  <conditionalFormatting sqref="J548:J549">
    <cfRule type="cellIs" dxfId="5205" priority="5641" operator="equal">
      <formula>"NO CUMPLE"</formula>
    </cfRule>
  </conditionalFormatting>
  <conditionalFormatting sqref="J548:J549">
    <cfRule type="cellIs" dxfId="5204" priority="5642" operator="equal">
      <formula>"CUMPLE"</formula>
    </cfRule>
  </conditionalFormatting>
  <conditionalFormatting sqref="M548">
    <cfRule type="expression" dxfId="5203" priority="5643">
      <formula>L548="NO CUMPLE"</formula>
    </cfRule>
  </conditionalFormatting>
  <conditionalFormatting sqref="M548">
    <cfRule type="expression" dxfId="5202" priority="5644">
      <formula>L548="CUMPLE"</formula>
    </cfRule>
  </conditionalFormatting>
  <conditionalFormatting sqref="K550">
    <cfRule type="expression" dxfId="5201" priority="5645">
      <formula>J550="NO CUMPLE"</formula>
    </cfRule>
  </conditionalFormatting>
  <conditionalFormatting sqref="K550">
    <cfRule type="expression" dxfId="5200" priority="5646">
      <formula>J550="CUMPLE"</formula>
    </cfRule>
  </conditionalFormatting>
  <conditionalFormatting sqref="M550">
    <cfRule type="expression" dxfId="5199" priority="5647">
      <formula>L550="NO CUMPLE"</formula>
    </cfRule>
  </conditionalFormatting>
  <conditionalFormatting sqref="M550">
    <cfRule type="expression" dxfId="5198" priority="5648">
      <formula>L550="CUMPLE"</formula>
    </cfRule>
  </conditionalFormatting>
  <conditionalFormatting sqref="J550">
    <cfRule type="cellIs" dxfId="5197" priority="5649" operator="equal">
      <formula>"NO CUMPLE"</formula>
    </cfRule>
  </conditionalFormatting>
  <conditionalFormatting sqref="J550">
    <cfRule type="cellIs" dxfId="5196" priority="5650" operator="equal">
      <formula>"CUMPLE"</formula>
    </cfRule>
  </conditionalFormatting>
  <conditionalFormatting sqref="L550:L552">
    <cfRule type="cellIs" dxfId="5195" priority="5651" operator="equal">
      <formula>"NO CUMPLE"</formula>
    </cfRule>
  </conditionalFormatting>
  <conditionalFormatting sqref="L550:L552">
    <cfRule type="cellIs" dxfId="5194" priority="5652" operator="equal">
      <formula>"CUMPLE"</formula>
    </cfRule>
  </conditionalFormatting>
  <conditionalFormatting sqref="K551:K552">
    <cfRule type="expression" dxfId="5193" priority="5653">
      <formula>J551="NO CUMPLE"</formula>
    </cfRule>
  </conditionalFormatting>
  <conditionalFormatting sqref="K551:K552">
    <cfRule type="expression" dxfId="5192" priority="5654">
      <formula>J551="CUMPLE"</formula>
    </cfRule>
  </conditionalFormatting>
  <conditionalFormatting sqref="J551:J552">
    <cfRule type="cellIs" dxfId="5191" priority="5655" operator="equal">
      <formula>"NO CUMPLE"</formula>
    </cfRule>
  </conditionalFormatting>
  <conditionalFormatting sqref="J551:J552">
    <cfRule type="cellIs" dxfId="5190" priority="5656" operator="equal">
      <formula>"CUMPLE"</formula>
    </cfRule>
  </conditionalFormatting>
  <conditionalFormatting sqref="M551">
    <cfRule type="expression" dxfId="5189" priority="5657">
      <formula>L551="NO CUMPLE"</formula>
    </cfRule>
  </conditionalFormatting>
  <conditionalFormatting sqref="M551">
    <cfRule type="expression" dxfId="5188" priority="5658">
      <formula>L551="CUMPLE"</formula>
    </cfRule>
  </conditionalFormatting>
  <conditionalFormatting sqref="K553">
    <cfRule type="expression" dxfId="5187" priority="5659">
      <formula>J553="NO CUMPLE"</formula>
    </cfRule>
  </conditionalFormatting>
  <conditionalFormatting sqref="K553">
    <cfRule type="expression" dxfId="5186" priority="5660">
      <formula>J553="CUMPLE"</formula>
    </cfRule>
  </conditionalFormatting>
  <conditionalFormatting sqref="M553">
    <cfRule type="expression" dxfId="5185" priority="5661">
      <formula>L553="NO CUMPLE"</formula>
    </cfRule>
  </conditionalFormatting>
  <conditionalFormatting sqref="M553">
    <cfRule type="expression" dxfId="5184" priority="5662">
      <formula>L553="CUMPLE"</formula>
    </cfRule>
  </conditionalFormatting>
  <conditionalFormatting sqref="J553">
    <cfRule type="cellIs" dxfId="5183" priority="5663" operator="equal">
      <formula>"NO CUMPLE"</formula>
    </cfRule>
  </conditionalFormatting>
  <conditionalFormatting sqref="J553">
    <cfRule type="cellIs" dxfId="5182" priority="5664" operator="equal">
      <formula>"CUMPLE"</formula>
    </cfRule>
  </conditionalFormatting>
  <conditionalFormatting sqref="L553:L555">
    <cfRule type="cellIs" dxfId="5181" priority="5665" operator="equal">
      <formula>"NO CUMPLE"</formula>
    </cfRule>
  </conditionalFormatting>
  <conditionalFormatting sqref="L553:L555">
    <cfRule type="cellIs" dxfId="5180" priority="5666" operator="equal">
      <formula>"CUMPLE"</formula>
    </cfRule>
  </conditionalFormatting>
  <conditionalFormatting sqref="K554:K555">
    <cfRule type="expression" dxfId="5179" priority="5667">
      <formula>J554="NO CUMPLE"</formula>
    </cfRule>
  </conditionalFormatting>
  <conditionalFormatting sqref="K554:K555">
    <cfRule type="expression" dxfId="5178" priority="5668">
      <formula>J554="CUMPLE"</formula>
    </cfRule>
  </conditionalFormatting>
  <conditionalFormatting sqref="J554:J555">
    <cfRule type="cellIs" dxfId="5177" priority="5669" operator="equal">
      <formula>"NO CUMPLE"</formula>
    </cfRule>
  </conditionalFormatting>
  <conditionalFormatting sqref="J554:J555">
    <cfRule type="cellIs" dxfId="5176" priority="5670" operator="equal">
      <formula>"CUMPLE"</formula>
    </cfRule>
  </conditionalFormatting>
  <conditionalFormatting sqref="M554">
    <cfRule type="expression" dxfId="5175" priority="5671">
      <formula>L554="NO CUMPLE"</formula>
    </cfRule>
  </conditionalFormatting>
  <conditionalFormatting sqref="M554">
    <cfRule type="expression" dxfId="5174" priority="5672">
      <formula>L554="CUMPLE"</formula>
    </cfRule>
  </conditionalFormatting>
  <conditionalFormatting sqref="K563">
    <cfRule type="expression" dxfId="5173" priority="5673">
      <formula>J563="NO CUMPLE"</formula>
    </cfRule>
  </conditionalFormatting>
  <conditionalFormatting sqref="K563">
    <cfRule type="expression" dxfId="5172" priority="5674">
      <formula>J563="CUMPLE"</formula>
    </cfRule>
  </conditionalFormatting>
  <conditionalFormatting sqref="M563">
    <cfRule type="expression" dxfId="5171" priority="5675">
      <formula>L563="NO CUMPLE"</formula>
    </cfRule>
  </conditionalFormatting>
  <conditionalFormatting sqref="M563">
    <cfRule type="expression" dxfId="5170" priority="5676">
      <formula>L563="CUMPLE"</formula>
    </cfRule>
  </conditionalFormatting>
  <conditionalFormatting sqref="J563">
    <cfRule type="cellIs" dxfId="5169" priority="5677" operator="equal">
      <formula>"NO CUMPLE"</formula>
    </cfRule>
  </conditionalFormatting>
  <conditionalFormatting sqref="J563">
    <cfRule type="cellIs" dxfId="5168" priority="5678" operator="equal">
      <formula>"CUMPLE"</formula>
    </cfRule>
  </conditionalFormatting>
  <conditionalFormatting sqref="L563:L565">
    <cfRule type="cellIs" dxfId="5167" priority="5679" operator="equal">
      <formula>"NO CUMPLE"</formula>
    </cfRule>
  </conditionalFormatting>
  <conditionalFormatting sqref="L563:L565">
    <cfRule type="cellIs" dxfId="5166" priority="5680" operator="equal">
      <formula>"CUMPLE"</formula>
    </cfRule>
  </conditionalFormatting>
  <conditionalFormatting sqref="K564:K565">
    <cfRule type="expression" dxfId="5165" priority="5681">
      <formula>J564="NO CUMPLE"</formula>
    </cfRule>
  </conditionalFormatting>
  <conditionalFormatting sqref="K564:K565">
    <cfRule type="expression" dxfId="5164" priority="5682">
      <formula>J564="CUMPLE"</formula>
    </cfRule>
  </conditionalFormatting>
  <conditionalFormatting sqref="J564:J565">
    <cfRule type="cellIs" dxfId="5163" priority="5683" operator="equal">
      <formula>"NO CUMPLE"</formula>
    </cfRule>
  </conditionalFormatting>
  <conditionalFormatting sqref="J564:J565">
    <cfRule type="cellIs" dxfId="5162" priority="5684" operator="equal">
      <formula>"CUMPLE"</formula>
    </cfRule>
  </conditionalFormatting>
  <conditionalFormatting sqref="M564">
    <cfRule type="expression" dxfId="5161" priority="5685">
      <formula>L564="NO CUMPLE"</formula>
    </cfRule>
  </conditionalFormatting>
  <conditionalFormatting sqref="M564">
    <cfRule type="expression" dxfId="5160" priority="5686">
      <formula>L564="CUMPLE"</formula>
    </cfRule>
  </conditionalFormatting>
  <conditionalFormatting sqref="K566">
    <cfRule type="expression" dxfId="5159" priority="5687">
      <formula>J566="NO CUMPLE"</formula>
    </cfRule>
  </conditionalFormatting>
  <conditionalFormatting sqref="K566">
    <cfRule type="expression" dxfId="5158" priority="5688">
      <formula>J566="CUMPLE"</formula>
    </cfRule>
  </conditionalFormatting>
  <conditionalFormatting sqref="M566">
    <cfRule type="expression" dxfId="5157" priority="5689">
      <formula>L566="NO CUMPLE"</formula>
    </cfRule>
  </conditionalFormatting>
  <conditionalFormatting sqref="M566">
    <cfRule type="expression" dxfId="5156" priority="5690">
      <formula>L566="CUMPLE"</formula>
    </cfRule>
  </conditionalFormatting>
  <conditionalFormatting sqref="J566">
    <cfRule type="cellIs" dxfId="5155" priority="5691" operator="equal">
      <formula>"NO CUMPLE"</formula>
    </cfRule>
  </conditionalFormatting>
  <conditionalFormatting sqref="J566">
    <cfRule type="cellIs" dxfId="5154" priority="5692" operator="equal">
      <formula>"CUMPLE"</formula>
    </cfRule>
  </conditionalFormatting>
  <conditionalFormatting sqref="L566:L568">
    <cfRule type="cellIs" dxfId="5153" priority="5693" operator="equal">
      <formula>"NO CUMPLE"</formula>
    </cfRule>
  </conditionalFormatting>
  <conditionalFormatting sqref="L566:L568">
    <cfRule type="cellIs" dxfId="5152" priority="5694" operator="equal">
      <formula>"CUMPLE"</formula>
    </cfRule>
  </conditionalFormatting>
  <conditionalFormatting sqref="K567:K568">
    <cfRule type="expression" dxfId="5151" priority="5695">
      <formula>J567="NO CUMPLE"</formula>
    </cfRule>
  </conditionalFormatting>
  <conditionalFormatting sqref="K567:K568">
    <cfRule type="expression" dxfId="5150" priority="5696">
      <formula>J567="CUMPLE"</formula>
    </cfRule>
  </conditionalFormatting>
  <conditionalFormatting sqref="J567:J568">
    <cfRule type="cellIs" dxfId="5149" priority="5697" operator="equal">
      <formula>"NO CUMPLE"</formula>
    </cfRule>
  </conditionalFormatting>
  <conditionalFormatting sqref="J567:J568">
    <cfRule type="cellIs" dxfId="5148" priority="5698" operator="equal">
      <formula>"CUMPLE"</formula>
    </cfRule>
  </conditionalFormatting>
  <conditionalFormatting sqref="M567">
    <cfRule type="expression" dxfId="5147" priority="5699">
      <formula>L567="NO CUMPLE"</formula>
    </cfRule>
  </conditionalFormatting>
  <conditionalFormatting sqref="M567">
    <cfRule type="expression" dxfId="5146" priority="5700">
      <formula>L567="CUMPLE"</formula>
    </cfRule>
  </conditionalFormatting>
  <conditionalFormatting sqref="K569">
    <cfRule type="expression" dxfId="5145" priority="5701">
      <formula>J569="NO CUMPLE"</formula>
    </cfRule>
  </conditionalFormatting>
  <conditionalFormatting sqref="K569">
    <cfRule type="expression" dxfId="5144" priority="5702">
      <formula>J569="CUMPLE"</formula>
    </cfRule>
  </conditionalFormatting>
  <conditionalFormatting sqref="M569">
    <cfRule type="expression" dxfId="5143" priority="5703">
      <formula>L569="NO CUMPLE"</formula>
    </cfRule>
  </conditionalFormatting>
  <conditionalFormatting sqref="M569">
    <cfRule type="expression" dxfId="5142" priority="5704">
      <formula>L569="CUMPLE"</formula>
    </cfRule>
  </conditionalFormatting>
  <conditionalFormatting sqref="J569">
    <cfRule type="cellIs" dxfId="5141" priority="5705" operator="equal">
      <formula>"NO CUMPLE"</formula>
    </cfRule>
  </conditionalFormatting>
  <conditionalFormatting sqref="J569">
    <cfRule type="cellIs" dxfId="5140" priority="5706" operator="equal">
      <formula>"CUMPLE"</formula>
    </cfRule>
  </conditionalFormatting>
  <conditionalFormatting sqref="L569:L571">
    <cfRule type="cellIs" dxfId="5139" priority="5707" operator="equal">
      <formula>"NO CUMPLE"</formula>
    </cfRule>
  </conditionalFormatting>
  <conditionalFormatting sqref="L569:L571">
    <cfRule type="cellIs" dxfId="5138" priority="5708" operator="equal">
      <formula>"CUMPLE"</formula>
    </cfRule>
  </conditionalFormatting>
  <conditionalFormatting sqref="K570:K571">
    <cfRule type="expression" dxfId="5137" priority="5709">
      <formula>J570="NO CUMPLE"</formula>
    </cfRule>
  </conditionalFormatting>
  <conditionalFormatting sqref="K570:K571">
    <cfRule type="expression" dxfId="5136" priority="5710">
      <formula>J570="CUMPLE"</formula>
    </cfRule>
  </conditionalFormatting>
  <conditionalFormatting sqref="J570:J571">
    <cfRule type="cellIs" dxfId="5135" priority="5711" operator="equal">
      <formula>"NO CUMPLE"</formula>
    </cfRule>
  </conditionalFormatting>
  <conditionalFormatting sqref="J570:J571">
    <cfRule type="cellIs" dxfId="5134" priority="5712" operator="equal">
      <formula>"CUMPLE"</formula>
    </cfRule>
  </conditionalFormatting>
  <conditionalFormatting sqref="M570">
    <cfRule type="expression" dxfId="5133" priority="5713">
      <formula>L570="NO CUMPLE"</formula>
    </cfRule>
  </conditionalFormatting>
  <conditionalFormatting sqref="M570">
    <cfRule type="expression" dxfId="5132" priority="5714">
      <formula>L570="CUMPLE"</formula>
    </cfRule>
  </conditionalFormatting>
  <conditionalFormatting sqref="K572">
    <cfRule type="expression" dxfId="5131" priority="5715">
      <formula>J572="NO CUMPLE"</formula>
    </cfRule>
  </conditionalFormatting>
  <conditionalFormatting sqref="K572">
    <cfRule type="expression" dxfId="5130" priority="5716">
      <formula>J572="CUMPLE"</formula>
    </cfRule>
  </conditionalFormatting>
  <conditionalFormatting sqref="M572">
    <cfRule type="expression" dxfId="5129" priority="5717">
      <formula>L572="NO CUMPLE"</formula>
    </cfRule>
  </conditionalFormatting>
  <conditionalFormatting sqref="M572">
    <cfRule type="expression" dxfId="5128" priority="5718">
      <formula>L572="CUMPLE"</formula>
    </cfRule>
  </conditionalFormatting>
  <conditionalFormatting sqref="J572">
    <cfRule type="cellIs" dxfId="5127" priority="5719" operator="equal">
      <formula>"NO CUMPLE"</formula>
    </cfRule>
  </conditionalFormatting>
  <conditionalFormatting sqref="J572">
    <cfRule type="cellIs" dxfId="5126" priority="5720" operator="equal">
      <formula>"CUMPLE"</formula>
    </cfRule>
  </conditionalFormatting>
  <conditionalFormatting sqref="L572:L574">
    <cfRule type="cellIs" dxfId="5125" priority="5721" operator="equal">
      <formula>"NO CUMPLE"</formula>
    </cfRule>
  </conditionalFormatting>
  <conditionalFormatting sqref="L572:L574">
    <cfRule type="cellIs" dxfId="5124" priority="5722" operator="equal">
      <formula>"CUMPLE"</formula>
    </cfRule>
  </conditionalFormatting>
  <conditionalFormatting sqref="K573:K574">
    <cfRule type="expression" dxfId="5123" priority="5723">
      <formula>J573="NO CUMPLE"</formula>
    </cfRule>
  </conditionalFormatting>
  <conditionalFormatting sqref="K573:K574">
    <cfRule type="expression" dxfId="5122" priority="5724">
      <formula>J573="CUMPLE"</formula>
    </cfRule>
  </conditionalFormatting>
  <conditionalFormatting sqref="J573:J574">
    <cfRule type="cellIs" dxfId="5121" priority="5725" operator="equal">
      <formula>"NO CUMPLE"</formula>
    </cfRule>
  </conditionalFormatting>
  <conditionalFormatting sqref="J573:J574">
    <cfRule type="cellIs" dxfId="5120" priority="5726" operator="equal">
      <formula>"CUMPLE"</formula>
    </cfRule>
  </conditionalFormatting>
  <conditionalFormatting sqref="M573">
    <cfRule type="expression" dxfId="5119" priority="5727">
      <formula>L573="NO CUMPLE"</formula>
    </cfRule>
  </conditionalFormatting>
  <conditionalFormatting sqref="M573">
    <cfRule type="expression" dxfId="5118" priority="5728">
      <formula>L573="CUMPLE"</formula>
    </cfRule>
  </conditionalFormatting>
  <conditionalFormatting sqref="K575">
    <cfRule type="expression" dxfId="5117" priority="5729">
      <formula>J575="NO CUMPLE"</formula>
    </cfRule>
  </conditionalFormatting>
  <conditionalFormatting sqref="K575">
    <cfRule type="expression" dxfId="5116" priority="5730">
      <formula>J575="CUMPLE"</formula>
    </cfRule>
  </conditionalFormatting>
  <conditionalFormatting sqref="M575">
    <cfRule type="expression" dxfId="5115" priority="5731">
      <formula>L575="NO CUMPLE"</formula>
    </cfRule>
  </conditionalFormatting>
  <conditionalFormatting sqref="M575">
    <cfRule type="expression" dxfId="5114" priority="5732">
      <formula>L575="CUMPLE"</formula>
    </cfRule>
  </conditionalFormatting>
  <conditionalFormatting sqref="J575">
    <cfRule type="cellIs" dxfId="5113" priority="5733" operator="equal">
      <formula>"NO CUMPLE"</formula>
    </cfRule>
  </conditionalFormatting>
  <conditionalFormatting sqref="J575">
    <cfRule type="cellIs" dxfId="5112" priority="5734" operator="equal">
      <formula>"CUMPLE"</formula>
    </cfRule>
  </conditionalFormatting>
  <conditionalFormatting sqref="L575:L577">
    <cfRule type="cellIs" dxfId="5111" priority="5735" operator="equal">
      <formula>"NO CUMPLE"</formula>
    </cfRule>
  </conditionalFormatting>
  <conditionalFormatting sqref="L575:L577">
    <cfRule type="cellIs" dxfId="5110" priority="5736" operator="equal">
      <formula>"CUMPLE"</formula>
    </cfRule>
  </conditionalFormatting>
  <conditionalFormatting sqref="K576:K577">
    <cfRule type="expression" dxfId="5109" priority="5737">
      <formula>J576="NO CUMPLE"</formula>
    </cfRule>
  </conditionalFormatting>
  <conditionalFormatting sqref="K576:K577">
    <cfRule type="expression" dxfId="5108" priority="5738">
      <formula>J576="CUMPLE"</formula>
    </cfRule>
  </conditionalFormatting>
  <conditionalFormatting sqref="J576:J577">
    <cfRule type="cellIs" dxfId="5107" priority="5739" operator="equal">
      <formula>"NO CUMPLE"</formula>
    </cfRule>
  </conditionalFormatting>
  <conditionalFormatting sqref="J576:J577">
    <cfRule type="cellIs" dxfId="5106" priority="5740" operator="equal">
      <formula>"CUMPLE"</formula>
    </cfRule>
  </conditionalFormatting>
  <conditionalFormatting sqref="M576">
    <cfRule type="expression" dxfId="5105" priority="5741">
      <formula>L576="NO CUMPLE"</formula>
    </cfRule>
  </conditionalFormatting>
  <conditionalFormatting sqref="M576">
    <cfRule type="expression" dxfId="5104" priority="5742">
      <formula>L576="CUMPLE"</formula>
    </cfRule>
  </conditionalFormatting>
  <conditionalFormatting sqref="K585">
    <cfRule type="expression" dxfId="5103" priority="5743">
      <formula>J585="NO CUMPLE"</formula>
    </cfRule>
  </conditionalFormatting>
  <conditionalFormatting sqref="K585">
    <cfRule type="expression" dxfId="5102" priority="5744">
      <formula>J585="CUMPLE"</formula>
    </cfRule>
  </conditionalFormatting>
  <conditionalFormatting sqref="M585">
    <cfRule type="expression" dxfId="5101" priority="5745">
      <formula>L585="NO CUMPLE"</formula>
    </cfRule>
  </conditionalFormatting>
  <conditionalFormatting sqref="M585">
    <cfRule type="expression" dxfId="5100" priority="5746">
      <formula>L585="CUMPLE"</formula>
    </cfRule>
  </conditionalFormatting>
  <conditionalFormatting sqref="J585">
    <cfRule type="cellIs" dxfId="5099" priority="5747" operator="equal">
      <formula>"NO CUMPLE"</formula>
    </cfRule>
  </conditionalFormatting>
  <conditionalFormatting sqref="J585">
    <cfRule type="cellIs" dxfId="5098" priority="5748" operator="equal">
      <formula>"CUMPLE"</formula>
    </cfRule>
  </conditionalFormatting>
  <conditionalFormatting sqref="L585:L587">
    <cfRule type="cellIs" dxfId="5097" priority="5749" operator="equal">
      <formula>"NO CUMPLE"</formula>
    </cfRule>
  </conditionalFormatting>
  <conditionalFormatting sqref="L585:L587">
    <cfRule type="cellIs" dxfId="5096" priority="5750" operator="equal">
      <formula>"CUMPLE"</formula>
    </cfRule>
  </conditionalFormatting>
  <conditionalFormatting sqref="K586:K587">
    <cfRule type="expression" dxfId="5095" priority="5751">
      <formula>J586="NO CUMPLE"</formula>
    </cfRule>
  </conditionalFormatting>
  <conditionalFormatting sqref="K586:K587">
    <cfRule type="expression" dxfId="5094" priority="5752">
      <formula>J586="CUMPLE"</formula>
    </cfRule>
  </conditionalFormatting>
  <conditionalFormatting sqref="J586:J587">
    <cfRule type="cellIs" dxfId="5093" priority="5753" operator="equal">
      <formula>"NO CUMPLE"</formula>
    </cfRule>
  </conditionalFormatting>
  <conditionalFormatting sqref="J586:J587">
    <cfRule type="cellIs" dxfId="5092" priority="5754" operator="equal">
      <formula>"CUMPLE"</formula>
    </cfRule>
  </conditionalFormatting>
  <conditionalFormatting sqref="M586">
    <cfRule type="expression" dxfId="5091" priority="5755">
      <formula>L586="NO CUMPLE"</formula>
    </cfRule>
  </conditionalFormatting>
  <conditionalFormatting sqref="M586">
    <cfRule type="expression" dxfId="5090" priority="5756">
      <formula>L586="CUMPLE"</formula>
    </cfRule>
  </conditionalFormatting>
  <conditionalFormatting sqref="K588">
    <cfRule type="expression" dxfId="5089" priority="5757">
      <formula>J588="NO CUMPLE"</formula>
    </cfRule>
  </conditionalFormatting>
  <conditionalFormatting sqref="K588">
    <cfRule type="expression" dxfId="5088" priority="5758">
      <formula>J588="CUMPLE"</formula>
    </cfRule>
  </conditionalFormatting>
  <conditionalFormatting sqref="M588">
    <cfRule type="expression" dxfId="5087" priority="5759">
      <formula>L588="NO CUMPLE"</formula>
    </cfRule>
  </conditionalFormatting>
  <conditionalFormatting sqref="M588">
    <cfRule type="expression" dxfId="5086" priority="5760">
      <formula>L588="CUMPLE"</formula>
    </cfRule>
  </conditionalFormatting>
  <conditionalFormatting sqref="J588">
    <cfRule type="cellIs" dxfId="5085" priority="5761" operator="equal">
      <formula>"NO CUMPLE"</formula>
    </cfRule>
  </conditionalFormatting>
  <conditionalFormatting sqref="J588">
    <cfRule type="cellIs" dxfId="5084" priority="5762" operator="equal">
      <formula>"CUMPLE"</formula>
    </cfRule>
  </conditionalFormatting>
  <conditionalFormatting sqref="L588:L590">
    <cfRule type="cellIs" dxfId="5083" priority="5763" operator="equal">
      <formula>"NO CUMPLE"</formula>
    </cfRule>
  </conditionalFormatting>
  <conditionalFormatting sqref="L588:L590">
    <cfRule type="cellIs" dxfId="5082" priority="5764" operator="equal">
      <formula>"CUMPLE"</formula>
    </cfRule>
  </conditionalFormatting>
  <conditionalFormatting sqref="K589:K590">
    <cfRule type="expression" dxfId="5081" priority="5765">
      <formula>J589="NO CUMPLE"</formula>
    </cfRule>
  </conditionalFormatting>
  <conditionalFormatting sqref="K589:K590">
    <cfRule type="expression" dxfId="5080" priority="5766">
      <formula>J589="CUMPLE"</formula>
    </cfRule>
  </conditionalFormatting>
  <conditionalFormatting sqref="J589:J590">
    <cfRule type="cellIs" dxfId="5079" priority="5767" operator="equal">
      <formula>"NO CUMPLE"</formula>
    </cfRule>
  </conditionalFormatting>
  <conditionalFormatting sqref="J589:J590">
    <cfRule type="cellIs" dxfId="5078" priority="5768" operator="equal">
      <formula>"CUMPLE"</formula>
    </cfRule>
  </conditionalFormatting>
  <conditionalFormatting sqref="M589">
    <cfRule type="expression" dxfId="5077" priority="5769">
      <formula>L589="NO CUMPLE"</formula>
    </cfRule>
  </conditionalFormatting>
  <conditionalFormatting sqref="M589">
    <cfRule type="expression" dxfId="5076" priority="5770">
      <formula>L589="CUMPLE"</formula>
    </cfRule>
  </conditionalFormatting>
  <conditionalFormatting sqref="K591">
    <cfRule type="expression" dxfId="5075" priority="5771">
      <formula>J591="NO CUMPLE"</formula>
    </cfRule>
  </conditionalFormatting>
  <conditionalFormatting sqref="K591">
    <cfRule type="expression" dxfId="5074" priority="5772">
      <formula>J591="CUMPLE"</formula>
    </cfRule>
  </conditionalFormatting>
  <conditionalFormatting sqref="M591">
    <cfRule type="expression" dxfId="5073" priority="5773">
      <formula>L591="NO CUMPLE"</formula>
    </cfRule>
  </conditionalFormatting>
  <conditionalFormatting sqref="M591">
    <cfRule type="expression" dxfId="5072" priority="5774">
      <formula>L591="CUMPLE"</formula>
    </cfRule>
  </conditionalFormatting>
  <conditionalFormatting sqref="J591">
    <cfRule type="cellIs" dxfId="5071" priority="5775" operator="equal">
      <formula>"NO CUMPLE"</formula>
    </cfRule>
  </conditionalFormatting>
  <conditionalFormatting sqref="J591">
    <cfRule type="cellIs" dxfId="5070" priority="5776" operator="equal">
      <formula>"CUMPLE"</formula>
    </cfRule>
  </conditionalFormatting>
  <conditionalFormatting sqref="L591:L593">
    <cfRule type="cellIs" dxfId="5069" priority="5777" operator="equal">
      <formula>"NO CUMPLE"</formula>
    </cfRule>
  </conditionalFormatting>
  <conditionalFormatting sqref="L591:L593">
    <cfRule type="cellIs" dxfId="5068" priority="5778" operator="equal">
      <formula>"CUMPLE"</formula>
    </cfRule>
  </conditionalFormatting>
  <conditionalFormatting sqref="K592:K593">
    <cfRule type="expression" dxfId="5067" priority="5779">
      <formula>J592="NO CUMPLE"</formula>
    </cfRule>
  </conditionalFormatting>
  <conditionalFormatting sqref="K592:K593">
    <cfRule type="expression" dxfId="5066" priority="5780">
      <formula>J592="CUMPLE"</formula>
    </cfRule>
  </conditionalFormatting>
  <conditionalFormatting sqref="J592:J593">
    <cfRule type="cellIs" dxfId="5065" priority="5781" operator="equal">
      <formula>"NO CUMPLE"</formula>
    </cfRule>
  </conditionalFormatting>
  <conditionalFormatting sqref="J592:J593">
    <cfRule type="cellIs" dxfId="5064" priority="5782" operator="equal">
      <formula>"CUMPLE"</formula>
    </cfRule>
  </conditionalFormatting>
  <conditionalFormatting sqref="M592">
    <cfRule type="expression" dxfId="5063" priority="5783">
      <formula>L592="NO CUMPLE"</formula>
    </cfRule>
  </conditionalFormatting>
  <conditionalFormatting sqref="M592">
    <cfRule type="expression" dxfId="5062" priority="5784">
      <formula>L592="CUMPLE"</formula>
    </cfRule>
  </conditionalFormatting>
  <conditionalFormatting sqref="K594">
    <cfRule type="expression" dxfId="5061" priority="5785">
      <formula>J594="NO CUMPLE"</formula>
    </cfRule>
  </conditionalFormatting>
  <conditionalFormatting sqref="K594">
    <cfRule type="expression" dxfId="5060" priority="5786">
      <formula>J594="CUMPLE"</formula>
    </cfRule>
  </conditionalFormatting>
  <conditionalFormatting sqref="M594">
    <cfRule type="expression" dxfId="5059" priority="5787">
      <formula>L594="NO CUMPLE"</formula>
    </cfRule>
  </conditionalFormatting>
  <conditionalFormatting sqref="M594">
    <cfRule type="expression" dxfId="5058" priority="5788">
      <formula>L594="CUMPLE"</formula>
    </cfRule>
  </conditionalFormatting>
  <conditionalFormatting sqref="J594">
    <cfRule type="cellIs" dxfId="5057" priority="5789" operator="equal">
      <formula>"NO CUMPLE"</formula>
    </cfRule>
  </conditionalFormatting>
  <conditionalFormatting sqref="J594">
    <cfRule type="cellIs" dxfId="5056" priority="5790" operator="equal">
      <formula>"CUMPLE"</formula>
    </cfRule>
  </conditionalFormatting>
  <conditionalFormatting sqref="L594:L596">
    <cfRule type="cellIs" dxfId="5055" priority="5791" operator="equal">
      <formula>"NO CUMPLE"</formula>
    </cfRule>
  </conditionalFormatting>
  <conditionalFormatting sqref="L594:L596">
    <cfRule type="cellIs" dxfId="5054" priority="5792" operator="equal">
      <formula>"CUMPLE"</formula>
    </cfRule>
  </conditionalFormatting>
  <conditionalFormatting sqref="K595:K596">
    <cfRule type="expression" dxfId="5053" priority="5793">
      <formula>J595="NO CUMPLE"</formula>
    </cfRule>
  </conditionalFormatting>
  <conditionalFormatting sqref="K595:K596">
    <cfRule type="expression" dxfId="5052" priority="5794">
      <formula>J595="CUMPLE"</formula>
    </cfRule>
  </conditionalFormatting>
  <conditionalFormatting sqref="J595:J596">
    <cfRule type="cellIs" dxfId="5051" priority="5795" operator="equal">
      <formula>"NO CUMPLE"</formula>
    </cfRule>
  </conditionalFormatting>
  <conditionalFormatting sqref="J595:J596">
    <cfRule type="cellIs" dxfId="5050" priority="5796" operator="equal">
      <formula>"CUMPLE"</formula>
    </cfRule>
  </conditionalFormatting>
  <conditionalFormatting sqref="M595">
    <cfRule type="expression" dxfId="5049" priority="5797">
      <formula>L595="NO CUMPLE"</formula>
    </cfRule>
  </conditionalFormatting>
  <conditionalFormatting sqref="M595">
    <cfRule type="expression" dxfId="5048" priority="5798">
      <formula>L595="CUMPLE"</formula>
    </cfRule>
  </conditionalFormatting>
  <conditionalFormatting sqref="K597">
    <cfRule type="expression" dxfId="5047" priority="5799">
      <formula>J597="NO CUMPLE"</formula>
    </cfRule>
  </conditionalFormatting>
  <conditionalFormatting sqref="K597">
    <cfRule type="expression" dxfId="5046" priority="5800">
      <formula>J597="CUMPLE"</formula>
    </cfRule>
  </conditionalFormatting>
  <conditionalFormatting sqref="M597">
    <cfRule type="expression" dxfId="5045" priority="5801">
      <formula>L597="NO CUMPLE"</formula>
    </cfRule>
  </conditionalFormatting>
  <conditionalFormatting sqref="M597">
    <cfRule type="expression" dxfId="5044" priority="5802">
      <formula>L597="CUMPLE"</formula>
    </cfRule>
  </conditionalFormatting>
  <conditionalFormatting sqref="J597">
    <cfRule type="cellIs" dxfId="5043" priority="5803" operator="equal">
      <formula>"NO CUMPLE"</formula>
    </cfRule>
  </conditionalFormatting>
  <conditionalFormatting sqref="J597">
    <cfRule type="cellIs" dxfId="5042" priority="5804" operator="equal">
      <formula>"CUMPLE"</formula>
    </cfRule>
  </conditionalFormatting>
  <conditionalFormatting sqref="L597:L599">
    <cfRule type="cellIs" dxfId="5041" priority="5805" operator="equal">
      <formula>"NO CUMPLE"</formula>
    </cfRule>
  </conditionalFormatting>
  <conditionalFormatting sqref="L597:L599">
    <cfRule type="cellIs" dxfId="5040" priority="5806" operator="equal">
      <formula>"CUMPLE"</formula>
    </cfRule>
  </conditionalFormatting>
  <conditionalFormatting sqref="K598:K599">
    <cfRule type="expression" dxfId="5039" priority="5807">
      <formula>J598="NO CUMPLE"</formula>
    </cfRule>
  </conditionalFormatting>
  <conditionalFormatting sqref="K598:K599">
    <cfRule type="expression" dxfId="5038" priority="5808">
      <formula>J598="CUMPLE"</formula>
    </cfRule>
  </conditionalFormatting>
  <conditionalFormatting sqref="J598:J599">
    <cfRule type="cellIs" dxfId="5037" priority="5809" operator="equal">
      <formula>"NO CUMPLE"</formula>
    </cfRule>
  </conditionalFormatting>
  <conditionalFormatting sqref="J598:J599">
    <cfRule type="cellIs" dxfId="5036" priority="5810" operator="equal">
      <formula>"CUMPLE"</formula>
    </cfRule>
  </conditionalFormatting>
  <conditionalFormatting sqref="M598">
    <cfRule type="expression" dxfId="5035" priority="5811">
      <formula>L598="NO CUMPLE"</formula>
    </cfRule>
  </conditionalFormatting>
  <conditionalFormatting sqref="M598">
    <cfRule type="expression" dxfId="5034" priority="5812">
      <formula>L598="CUMPLE"</formula>
    </cfRule>
  </conditionalFormatting>
  <conditionalFormatting sqref="K607">
    <cfRule type="expression" dxfId="5033" priority="5813">
      <formula>J607="NO CUMPLE"</formula>
    </cfRule>
  </conditionalFormatting>
  <conditionalFormatting sqref="K607">
    <cfRule type="expression" dxfId="5032" priority="5814">
      <formula>J607="CUMPLE"</formula>
    </cfRule>
  </conditionalFormatting>
  <conditionalFormatting sqref="M607">
    <cfRule type="expression" dxfId="5031" priority="5815">
      <formula>L607="NO CUMPLE"</formula>
    </cfRule>
  </conditionalFormatting>
  <conditionalFormatting sqref="M607">
    <cfRule type="expression" dxfId="5030" priority="5816">
      <formula>L607="CUMPLE"</formula>
    </cfRule>
  </conditionalFormatting>
  <conditionalFormatting sqref="J607">
    <cfRule type="cellIs" dxfId="5029" priority="5817" operator="equal">
      <formula>"NO CUMPLE"</formula>
    </cfRule>
  </conditionalFormatting>
  <conditionalFormatting sqref="J607">
    <cfRule type="cellIs" dxfId="5028" priority="5818" operator="equal">
      <formula>"CUMPLE"</formula>
    </cfRule>
  </conditionalFormatting>
  <conditionalFormatting sqref="L607:L609">
    <cfRule type="cellIs" dxfId="5027" priority="5819" operator="equal">
      <formula>"NO CUMPLE"</formula>
    </cfRule>
  </conditionalFormatting>
  <conditionalFormatting sqref="L607:L609">
    <cfRule type="cellIs" dxfId="5026" priority="5820" operator="equal">
      <formula>"CUMPLE"</formula>
    </cfRule>
  </conditionalFormatting>
  <conditionalFormatting sqref="K608:K609">
    <cfRule type="expression" dxfId="5025" priority="5821">
      <formula>J608="NO CUMPLE"</formula>
    </cfRule>
  </conditionalFormatting>
  <conditionalFormatting sqref="K608:K609">
    <cfRule type="expression" dxfId="5024" priority="5822">
      <formula>J608="CUMPLE"</formula>
    </cfRule>
  </conditionalFormatting>
  <conditionalFormatting sqref="J608:J609">
    <cfRule type="cellIs" dxfId="5023" priority="5823" operator="equal">
      <formula>"NO CUMPLE"</formula>
    </cfRule>
  </conditionalFormatting>
  <conditionalFormatting sqref="J608:J609">
    <cfRule type="cellIs" dxfId="5022" priority="5824" operator="equal">
      <formula>"CUMPLE"</formula>
    </cfRule>
  </conditionalFormatting>
  <conditionalFormatting sqref="M608">
    <cfRule type="expression" dxfId="5021" priority="5825">
      <formula>L608="NO CUMPLE"</formula>
    </cfRule>
  </conditionalFormatting>
  <conditionalFormatting sqref="M608">
    <cfRule type="expression" dxfId="5020" priority="5826">
      <formula>L608="CUMPLE"</formula>
    </cfRule>
  </conditionalFormatting>
  <conditionalFormatting sqref="K610">
    <cfRule type="expression" dxfId="5019" priority="5827">
      <formula>J610="NO CUMPLE"</formula>
    </cfRule>
  </conditionalFormatting>
  <conditionalFormatting sqref="K610">
    <cfRule type="expression" dxfId="5018" priority="5828">
      <formula>J610="CUMPLE"</formula>
    </cfRule>
  </conditionalFormatting>
  <conditionalFormatting sqref="M610">
    <cfRule type="expression" dxfId="5017" priority="5829">
      <formula>L610="NO CUMPLE"</formula>
    </cfRule>
  </conditionalFormatting>
  <conditionalFormatting sqref="M610">
    <cfRule type="expression" dxfId="5016" priority="5830">
      <formula>L610="CUMPLE"</formula>
    </cfRule>
  </conditionalFormatting>
  <conditionalFormatting sqref="J610">
    <cfRule type="cellIs" dxfId="5015" priority="5831" operator="equal">
      <formula>"NO CUMPLE"</formula>
    </cfRule>
  </conditionalFormatting>
  <conditionalFormatting sqref="J610">
    <cfRule type="cellIs" dxfId="5014" priority="5832" operator="equal">
      <formula>"CUMPLE"</formula>
    </cfRule>
  </conditionalFormatting>
  <conditionalFormatting sqref="L610:L612">
    <cfRule type="cellIs" dxfId="5013" priority="5833" operator="equal">
      <formula>"NO CUMPLE"</formula>
    </cfRule>
  </conditionalFormatting>
  <conditionalFormatting sqref="L610:L612">
    <cfRule type="cellIs" dxfId="5012" priority="5834" operator="equal">
      <formula>"CUMPLE"</formula>
    </cfRule>
  </conditionalFormatting>
  <conditionalFormatting sqref="K611:K612">
    <cfRule type="expression" dxfId="5011" priority="5835">
      <formula>J611="NO CUMPLE"</formula>
    </cfRule>
  </conditionalFormatting>
  <conditionalFormatting sqref="K611:K612">
    <cfRule type="expression" dxfId="5010" priority="5836">
      <formula>J611="CUMPLE"</formula>
    </cfRule>
  </conditionalFormatting>
  <conditionalFormatting sqref="J611:J612">
    <cfRule type="cellIs" dxfId="5009" priority="5837" operator="equal">
      <formula>"NO CUMPLE"</formula>
    </cfRule>
  </conditionalFormatting>
  <conditionalFormatting sqref="J611:J612">
    <cfRule type="cellIs" dxfId="5008" priority="5838" operator="equal">
      <formula>"CUMPLE"</formula>
    </cfRule>
  </conditionalFormatting>
  <conditionalFormatting sqref="M611">
    <cfRule type="expression" dxfId="5007" priority="5839">
      <formula>L611="NO CUMPLE"</formula>
    </cfRule>
  </conditionalFormatting>
  <conditionalFormatting sqref="M611">
    <cfRule type="expression" dxfId="5006" priority="5840">
      <formula>L611="CUMPLE"</formula>
    </cfRule>
  </conditionalFormatting>
  <conditionalFormatting sqref="K613">
    <cfRule type="expression" dxfId="5005" priority="5841">
      <formula>J613="NO CUMPLE"</formula>
    </cfRule>
  </conditionalFormatting>
  <conditionalFormatting sqref="K613">
    <cfRule type="expression" dxfId="5004" priority="5842">
      <formula>J613="CUMPLE"</formula>
    </cfRule>
  </conditionalFormatting>
  <conditionalFormatting sqref="M613">
    <cfRule type="expression" dxfId="5003" priority="5843">
      <formula>L613="NO CUMPLE"</formula>
    </cfRule>
  </conditionalFormatting>
  <conditionalFormatting sqref="M613">
    <cfRule type="expression" dxfId="5002" priority="5844">
      <formula>L613="CUMPLE"</formula>
    </cfRule>
  </conditionalFormatting>
  <conditionalFormatting sqref="J613">
    <cfRule type="cellIs" dxfId="5001" priority="5845" operator="equal">
      <formula>"NO CUMPLE"</formula>
    </cfRule>
  </conditionalFormatting>
  <conditionalFormatting sqref="J613">
    <cfRule type="cellIs" dxfId="5000" priority="5846" operator="equal">
      <formula>"CUMPLE"</formula>
    </cfRule>
  </conditionalFormatting>
  <conditionalFormatting sqref="L613:L615">
    <cfRule type="cellIs" dxfId="4999" priority="5847" operator="equal">
      <formula>"NO CUMPLE"</formula>
    </cfRule>
  </conditionalFormatting>
  <conditionalFormatting sqref="L613:L615">
    <cfRule type="cellIs" dxfId="4998" priority="5848" operator="equal">
      <formula>"CUMPLE"</formula>
    </cfRule>
  </conditionalFormatting>
  <conditionalFormatting sqref="K614:K615">
    <cfRule type="expression" dxfId="4997" priority="5849">
      <formula>J614="NO CUMPLE"</formula>
    </cfRule>
  </conditionalFormatting>
  <conditionalFormatting sqref="K614:K615">
    <cfRule type="expression" dxfId="4996" priority="5850">
      <formula>J614="CUMPLE"</formula>
    </cfRule>
  </conditionalFormatting>
  <conditionalFormatting sqref="J614:J615">
    <cfRule type="cellIs" dxfId="4995" priority="5851" operator="equal">
      <formula>"NO CUMPLE"</formula>
    </cfRule>
  </conditionalFormatting>
  <conditionalFormatting sqref="J614:J615">
    <cfRule type="cellIs" dxfId="4994" priority="5852" operator="equal">
      <formula>"CUMPLE"</formula>
    </cfRule>
  </conditionalFormatting>
  <conditionalFormatting sqref="M614">
    <cfRule type="expression" dxfId="4993" priority="5853">
      <formula>L614="NO CUMPLE"</formula>
    </cfRule>
  </conditionalFormatting>
  <conditionalFormatting sqref="M614">
    <cfRule type="expression" dxfId="4992" priority="5854">
      <formula>L614="CUMPLE"</formula>
    </cfRule>
  </conditionalFormatting>
  <conditionalFormatting sqref="K616">
    <cfRule type="expression" dxfId="4991" priority="5855">
      <formula>J616="NO CUMPLE"</formula>
    </cfRule>
  </conditionalFormatting>
  <conditionalFormatting sqref="K616">
    <cfRule type="expression" dxfId="4990" priority="5856">
      <formula>J616="CUMPLE"</formula>
    </cfRule>
  </conditionalFormatting>
  <conditionalFormatting sqref="M616">
    <cfRule type="expression" dxfId="4989" priority="5857">
      <formula>L616="NO CUMPLE"</formula>
    </cfRule>
  </conditionalFormatting>
  <conditionalFormatting sqref="M616">
    <cfRule type="expression" dxfId="4988" priority="5858">
      <formula>L616="CUMPLE"</formula>
    </cfRule>
  </conditionalFormatting>
  <conditionalFormatting sqref="J616">
    <cfRule type="cellIs" dxfId="4987" priority="5859" operator="equal">
      <formula>"NO CUMPLE"</formula>
    </cfRule>
  </conditionalFormatting>
  <conditionalFormatting sqref="J616">
    <cfRule type="cellIs" dxfId="4986" priority="5860" operator="equal">
      <formula>"CUMPLE"</formula>
    </cfRule>
  </conditionalFormatting>
  <conditionalFormatting sqref="L616:L618">
    <cfRule type="cellIs" dxfId="4985" priority="5861" operator="equal">
      <formula>"NO CUMPLE"</formula>
    </cfRule>
  </conditionalFormatting>
  <conditionalFormatting sqref="L616:L618">
    <cfRule type="cellIs" dxfId="4984" priority="5862" operator="equal">
      <formula>"CUMPLE"</formula>
    </cfRule>
  </conditionalFormatting>
  <conditionalFormatting sqref="K617:K618">
    <cfRule type="expression" dxfId="4983" priority="5863">
      <formula>J617="NO CUMPLE"</formula>
    </cfRule>
  </conditionalFormatting>
  <conditionalFormatting sqref="K617:K618">
    <cfRule type="expression" dxfId="4982" priority="5864">
      <formula>J617="CUMPLE"</formula>
    </cfRule>
  </conditionalFormatting>
  <conditionalFormatting sqref="J617:J618">
    <cfRule type="cellIs" dxfId="4981" priority="5865" operator="equal">
      <formula>"NO CUMPLE"</formula>
    </cfRule>
  </conditionalFormatting>
  <conditionalFormatting sqref="J617:J618">
    <cfRule type="cellIs" dxfId="4980" priority="5866" operator="equal">
      <formula>"CUMPLE"</formula>
    </cfRule>
  </conditionalFormatting>
  <conditionalFormatting sqref="M617">
    <cfRule type="expression" dxfId="4979" priority="5867">
      <formula>L617="NO CUMPLE"</formula>
    </cfRule>
  </conditionalFormatting>
  <conditionalFormatting sqref="M617">
    <cfRule type="expression" dxfId="4978" priority="5868">
      <formula>L617="CUMPLE"</formula>
    </cfRule>
  </conditionalFormatting>
  <conditionalFormatting sqref="K619">
    <cfRule type="expression" dxfId="4977" priority="5869">
      <formula>J619="NO CUMPLE"</formula>
    </cfRule>
  </conditionalFormatting>
  <conditionalFormatting sqref="K619">
    <cfRule type="expression" dxfId="4976" priority="5870">
      <formula>J619="CUMPLE"</formula>
    </cfRule>
  </conditionalFormatting>
  <conditionalFormatting sqref="M619">
    <cfRule type="expression" dxfId="4975" priority="5871">
      <formula>L619="NO CUMPLE"</formula>
    </cfRule>
  </conditionalFormatting>
  <conditionalFormatting sqref="M619">
    <cfRule type="expression" dxfId="4974" priority="5872">
      <formula>L619="CUMPLE"</formula>
    </cfRule>
  </conditionalFormatting>
  <conditionalFormatting sqref="J619">
    <cfRule type="cellIs" dxfId="4973" priority="5873" operator="equal">
      <formula>"NO CUMPLE"</formula>
    </cfRule>
  </conditionalFormatting>
  <conditionalFormatting sqref="J619">
    <cfRule type="cellIs" dxfId="4972" priority="5874" operator="equal">
      <formula>"CUMPLE"</formula>
    </cfRule>
  </conditionalFormatting>
  <conditionalFormatting sqref="L619:L621">
    <cfRule type="cellIs" dxfId="4971" priority="5875" operator="equal">
      <formula>"NO CUMPLE"</formula>
    </cfRule>
  </conditionalFormatting>
  <conditionalFormatting sqref="L619:L621">
    <cfRule type="cellIs" dxfId="4970" priority="5876" operator="equal">
      <formula>"CUMPLE"</formula>
    </cfRule>
  </conditionalFormatting>
  <conditionalFormatting sqref="K620:K621">
    <cfRule type="expression" dxfId="4969" priority="5877">
      <formula>J620="NO CUMPLE"</formula>
    </cfRule>
  </conditionalFormatting>
  <conditionalFormatting sqref="K620:K621">
    <cfRule type="expression" dxfId="4968" priority="5878">
      <formula>J620="CUMPLE"</formula>
    </cfRule>
  </conditionalFormatting>
  <conditionalFormatting sqref="J620:J621">
    <cfRule type="cellIs" dxfId="4967" priority="5879" operator="equal">
      <formula>"NO CUMPLE"</formula>
    </cfRule>
  </conditionalFormatting>
  <conditionalFormatting sqref="J620:J621">
    <cfRule type="cellIs" dxfId="4966" priority="5880" operator="equal">
      <formula>"CUMPLE"</formula>
    </cfRule>
  </conditionalFormatting>
  <conditionalFormatting sqref="M620">
    <cfRule type="expression" dxfId="4965" priority="5881">
      <formula>L620="NO CUMPLE"</formula>
    </cfRule>
  </conditionalFormatting>
  <conditionalFormatting sqref="M620">
    <cfRule type="expression" dxfId="4964" priority="5882">
      <formula>L620="CUMPLE"</formula>
    </cfRule>
  </conditionalFormatting>
  <conditionalFormatting sqref="K629">
    <cfRule type="expression" dxfId="4963" priority="5883">
      <formula>J629="NO CUMPLE"</formula>
    </cfRule>
  </conditionalFormatting>
  <conditionalFormatting sqref="K629">
    <cfRule type="expression" dxfId="4962" priority="5884">
      <formula>J629="CUMPLE"</formula>
    </cfRule>
  </conditionalFormatting>
  <conditionalFormatting sqref="M629">
    <cfRule type="expression" dxfId="4961" priority="5885">
      <formula>L629="NO CUMPLE"</formula>
    </cfRule>
  </conditionalFormatting>
  <conditionalFormatting sqref="M629">
    <cfRule type="expression" dxfId="4960" priority="5886">
      <formula>L629="CUMPLE"</formula>
    </cfRule>
  </conditionalFormatting>
  <conditionalFormatting sqref="J629">
    <cfRule type="cellIs" dxfId="4959" priority="5887" operator="equal">
      <formula>"NO CUMPLE"</formula>
    </cfRule>
  </conditionalFormatting>
  <conditionalFormatting sqref="J629">
    <cfRule type="cellIs" dxfId="4958" priority="5888" operator="equal">
      <formula>"CUMPLE"</formula>
    </cfRule>
  </conditionalFormatting>
  <conditionalFormatting sqref="L629:L631">
    <cfRule type="cellIs" dxfId="4957" priority="5889" operator="equal">
      <formula>"NO CUMPLE"</formula>
    </cfRule>
  </conditionalFormatting>
  <conditionalFormatting sqref="L629:L631">
    <cfRule type="cellIs" dxfId="4956" priority="5890" operator="equal">
      <formula>"CUMPLE"</formula>
    </cfRule>
  </conditionalFormatting>
  <conditionalFormatting sqref="K630:K631">
    <cfRule type="expression" dxfId="4955" priority="5891">
      <formula>J630="NO CUMPLE"</formula>
    </cfRule>
  </conditionalFormatting>
  <conditionalFormatting sqref="K630:K631">
    <cfRule type="expression" dxfId="4954" priority="5892">
      <formula>J630="CUMPLE"</formula>
    </cfRule>
  </conditionalFormatting>
  <conditionalFormatting sqref="J630:J631">
    <cfRule type="cellIs" dxfId="4953" priority="5893" operator="equal">
      <formula>"NO CUMPLE"</formula>
    </cfRule>
  </conditionalFormatting>
  <conditionalFormatting sqref="J630:J631">
    <cfRule type="cellIs" dxfId="4952" priority="5894" operator="equal">
      <formula>"CUMPLE"</formula>
    </cfRule>
  </conditionalFormatting>
  <conditionalFormatting sqref="M630">
    <cfRule type="expression" dxfId="4951" priority="5895">
      <formula>L630="NO CUMPLE"</formula>
    </cfRule>
  </conditionalFormatting>
  <conditionalFormatting sqref="M630">
    <cfRule type="expression" dxfId="4950" priority="5896">
      <formula>L630="CUMPLE"</formula>
    </cfRule>
  </conditionalFormatting>
  <conditionalFormatting sqref="K632">
    <cfRule type="expression" dxfId="4949" priority="5897">
      <formula>J632="NO CUMPLE"</formula>
    </cfRule>
  </conditionalFormatting>
  <conditionalFormatting sqref="K632">
    <cfRule type="expression" dxfId="4948" priority="5898">
      <formula>J632="CUMPLE"</formula>
    </cfRule>
  </conditionalFormatting>
  <conditionalFormatting sqref="M632">
    <cfRule type="expression" dxfId="4947" priority="5899">
      <formula>L632="NO CUMPLE"</formula>
    </cfRule>
  </conditionalFormatting>
  <conditionalFormatting sqref="M632">
    <cfRule type="expression" dxfId="4946" priority="5900">
      <formula>L632="CUMPLE"</formula>
    </cfRule>
  </conditionalFormatting>
  <conditionalFormatting sqref="J632">
    <cfRule type="cellIs" dxfId="4945" priority="5901" operator="equal">
      <formula>"NO CUMPLE"</formula>
    </cfRule>
  </conditionalFormatting>
  <conditionalFormatting sqref="J632">
    <cfRule type="cellIs" dxfId="4944" priority="5902" operator="equal">
      <formula>"CUMPLE"</formula>
    </cfRule>
  </conditionalFormatting>
  <conditionalFormatting sqref="L632:L634">
    <cfRule type="cellIs" dxfId="4943" priority="5903" operator="equal">
      <formula>"NO CUMPLE"</formula>
    </cfRule>
  </conditionalFormatting>
  <conditionalFormatting sqref="L632:L634">
    <cfRule type="cellIs" dxfId="4942" priority="5904" operator="equal">
      <formula>"CUMPLE"</formula>
    </cfRule>
  </conditionalFormatting>
  <conditionalFormatting sqref="K633:K634">
    <cfRule type="expression" dxfId="4941" priority="5905">
      <formula>J633="NO CUMPLE"</formula>
    </cfRule>
  </conditionalFormatting>
  <conditionalFormatting sqref="K633:K634">
    <cfRule type="expression" dxfId="4940" priority="5906">
      <formula>J633="CUMPLE"</formula>
    </cfRule>
  </conditionalFormatting>
  <conditionalFormatting sqref="J633:J634">
    <cfRule type="cellIs" dxfId="4939" priority="5907" operator="equal">
      <formula>"NO CUMPLE"</formula>
    </cfRule>
  </conditionalFormatting>
  <conditionalFormatting sqref="J633:J634">
    <cfRule type="cellIs" dxfId="4938" priority="5908" operator="equal">
      <formula>"CUMPLE"</formula>
    </cfRule>
  </conditionalFormatting>
  <conditionalFormatting sqref="M633">
    <cfRule type="expression" dxfId="4937" priority="5909">
      <formula>L633="NO CUMPLE"</formula>
    </cfRule>
  </conditionalFormatting>
  <conditionalFormatting sqref="M633">
    <cfRule type="expression" dxfId="4936" priority="5910">
      <formula>L633="CUMPLE"</formula>
    </cfRule>
  </conditionalFormatting>
  <conditionalFormatting sqref="K635">
    <cfRule type="expression" dxfId="4935" priority="5911">
      <formula>J635="NO CUMPLE"</formula>
    </cfRule>
  </conditionalFormatting>
  <conditionalFormatting sqref="K635">
    <cfRule type="expression" dxfId="4934" priority="5912">
      <formula>J635="CUMPLE"</formula>
    </cfRule>
  </conditionalFormatting>
  <conditionalFormatting sqref="M635">
    <cfRule type="expression" dxfId="4933" priority="5913">
      <formula>L635="NO CUMPLE"</formula>
    </cfRule>
  </conditionalFormatting>
  <conditionalFormatting sqref="M635">
    <cfRule type="expression" dxfId="4932" priority="5914">
      <formula>L635="CUMPLE"</formula>
    </cfRule>
  </conditionalFormatting>
  <conditionalFormatting sqref="J635">
    <cfRule type="cellIs" dxfId="4931" priority="5915" operator="equal">
      <formula>"NO CUMPLE"</formula>
    </cfRule>
  </conditionalFormatting>
  <conditionalFormatting sqref="J635">
    <cfRule type="cellIs" dxfId="4930" priority="5916" operator="equal">
      <formula>"CUMPLE"</formula>
    </cfRule>
  </conditionalFormatting>
  <conditionalFormatting sqref="L635:L637">
    <cfRule type="cellIs" dxfId="4929" priority="5917" operator="equal">
      <formula>"NO CUMPLE"</formula>
    </cfRule>
  </conditionalFormatting>
  <conditionalFormatting sqref="L635:L637">
    <cfRule type="cellIs" dxfId="4928" priority="5918" operator="equal">
      <formula>"CUMPLE"</formula>
    </cfRule>
  </conditionalFormatting>
  <conditionalFormatting sqref="K636:K637">
    <cfRule type="expression" dxfId="4927" priority="5919">
      <formula>J636="NO CUMPLE"</formula>
    </cfRule>
  </conditionalFormatting>
  <conditionalFormatting sqref="K636:K637">
    <cfRule type="expression" dxfId="4926" priority="5920">
      <formula>J636="CUMPLE"</formula>
    </cfRule>
  </conditionalFormatting>
  <conditionalFormatting sqref="J636:J637">
    <cfRule type="cellIs" dxfId="4925" priority="5921" operator="equal">
      <formula>"NO CUMPLE"</formula>
    </cfRule>
  </conditionalFormatting>
  <conditionalFormatting sqref="J636:J637">
    <cfRule type="cellIs" dxfId="4924" priority="5922" operator="equal">
      <formula>"CUMPLE"</formula>
    </cfRule>
  </conditionalFormatting>
  <conditionalFormatting sqref="M636">
    <cfRule type="expression" dxfId="4923" priority="5923">
      <formula>L636="NO CUMPLE"</formula>
    </cfRule>
  </conditionalFormatting>
  <conditionalFormatting sqref="M636">
    <cfRule type="expression" dxfId="4922" priority="5924">
      <formula>L636="CUMPLE"</formula>
    </cfRule>
  </conditionalFormatting>
  <conditionalFormatting sqref="K638">
    <cfRule type="expression" dxfId="4921" priority="5925">
      <formula>J638="NO CUMPLE"</formula>
    </cfRule>
  </conditionalFormatting>
  <conditionalFormatting sqref="K638">
    <cfRule type="expression" dxfId="4920" priority="5926">
      <formula>J638="CUMPLE"</formula>
    </cfRule>
  </conditionalFormatting>
  <conditionalFormatting sqref="M638">
    <cfRule type="expression" dxfId="4919" priority="5927">
      <formula>L638="NO CUMPLE"</formula>
    </cfRule>
  </conditionalFormatting>
  <conditionalFormatting sqref="M638">
    <cfRule type="expression" dxfId="4918" priority="5928">
      <formula>L638="CUMPLE"</formula>
    </cfRule>
  </conditionalFormatting>
  <conditionalFormatting sqref="J638">
    <cfRule type="cellIs" dxfId="4917" priority="5929" operator="equal">
      <formula>"NO CUMPLE"</formula>
    </cfRule>
  </conditionalFormatting>
  <conditionalFormatting sqref="J638">
    <cfRule type="cellIs" dxfId="4916" priority="5930" operator="equal">
      <formula>"CUMPLE"</formula>
    </cfRule>
  </conditionalFormatting>
  <conditionalFormatting sqref="L638:L640">
    <cfRule type="cellIs" dxfId="4915" priority="5931" operator="equal">
      <formula>"NO CUMPLE"</formula>
    </cfRule>
  </conditionalFormatting>
  <conditionalFormatting sqref="L638:L640">
    <cfRule type="cellIs" dxfId="4914" priority="5932" operator="equal">
      <formula>"CUMPLE"</formula>
    </cfRule>
  </conditionalFormatting>
  <conditionalFormatting sqref="K639:K640">
    <cfRule type="expression" dxfId="4913" priority="5933">
      <formula>J639="NO CUMPLE"</formula>
    </cfRule>
  </conditionalFormatting>
  <conditionalFormatting sqref="K639:K640">
    <cfRule type="expression" dxfId="4912" priority="5934">
      <formula>J639="CUMPLE"</formula>
    </cfRule>
  </conditionalFormatting>
  <conditionalFormatting sqref="J639:J640">
    <cfRule type="cellIs" dxfId="4911" priority="5935" operator="equal">
      <formula>"NO CUMPLE"</formula>
    </cfRule>
  </conditionalFormatting>
  <conditionalFormatting sqref="J639:J640">
    <cfRule type="cellIs" dxfId="4910" priority="5936" operator="equal">
      <formula>"CUMPLE"</formula>
    </cfRule>
  </conditionalFormatting>
  <conditionalFormatting sqref="M639">
    <cfRule type="expression" dxfId="4909" priority="5937">
      <formula>L639="NO CUMPLE"</formula>
    </cfRule>
  </conditionalFormatting>
  <conditionalFormatting sqref="M639">
    <cfRule type="expression" dxfId="4908" priority="5938">
      <formula>L639="CUMPLE"</formula>
    </cfRule>
  </conditionalFormatting>
  <conditionalFormatting sqref="K641">
    <cfRule type="expression" dxfId="4907" priority="5939">
      <formula>J641="NO CUMPLE"</formula>
    </cfRule>
  </conditionalFormatting>
  <conditionalFormatting sqref="K641">
    <cfRule type="expression" dxfId="4906" priority="5940">
      <formula>J641="CUMPLE"</formula>
    </cfRule>
  </conditionalFormatting>
  <conditionalFormatting sqref="M641">
    <cfRule type="expression" dxfId="4905" priority="5941">
      <formula>L641="NO CUMPLE"</formula>
    </cfRule>
  </conditionalFormatting>
  <conditionalFormatting sqref="M641">
    <cfRule type="expression" dxfId="4904" priority="5942">
      <formula>L641="CUMPLE"</formula>
    </cfRule>
  </conditionalFormatting>
  <conditionalFormatting sqref="J641">
    <cfRule type="cellIs" dxfId="4903" priority="5943" operator="equal">
      <formula>"NO CUMPLE"</formula>
    </cfRule>
  </conditionalFormatting>
  <conditionalFormatting sqref="J641">
    <cfRule type="cellIs" dxfId="4902" priority="5944" operator="equal">
      <formula>"CUMPLE"</formula>
    </cfRule>
  </conditionalFormatting>
  <conditionalFormatting sqref="L641:L643">
    <cfRule type="cellIs" dxfId="4901" priority="5945" operator="equal">
      <formula>"NO CUMPLE"</formula>
    </cfRule>
  </conditionalFormatting>
  <conditionalFormatting sqref="L641:L643">
    <cfRule type="cellIs" dxfId="4900" priority="5946" operator="equal">
      <formula>"CUMPLE"</formula>
    </cfRule>
  </conditionalFormatting>
  <conditionalFormatting sqref="K642:K643">
    <cfRule type="expression" dxfId="4899" priority="5947">
      <formula>J642="NO CUMPLE"</formula>
    </cfRule>
  </conditionalFormatting>
  <conditionalFormatting sqref="K642:K643">
    <cfRule type="expression" dxfId="4898" priority="5948">
      <formula>J642="CUMPLE"</formula>
    </cfRule>
  </conditionalFormatting>
  <conditionalFormatting sqref="J642:J643">
    <cfRule type="cellIs" dxfId="4897" priority="5949" operator="equal">
      <formula>"NO CUMPLE"</formula>
    </cfRule>
  </conditionalFormatting>
  <conditionalFormatting sqref="J642:J643">
    <cfRule type="cellIs" dxfId="4896" priority="5950" operator="equal">
      <formula>"CUMPLE"</formula>
    </cfRule>
  </conditionalFormatting>
  <conditionalFormatting sqref="M642">
    <cfRule type="expression" dxfId="4895" priority="5951">
      <formula>L642="NO CUMPLE"</formula>
    </cfRule>
  </conditionalFormatting>
  <conditionalFormatting sqref="M642">
    <cfRule type="expression" dxfId="4894" priority="5952">
      <formula>L642="CUMPLE"</formula>
    </cfRule>
  </conditionalFormatting>
  <conditionalFormatting sqref="K651">
    <cfRule type="expression" dxfId="4893" priority="5953">
      <formula>J651="NO CUMPLE"</formula>
    </cfRule>
  </conditionalFormatting>
  <conditionalFormatting sqref="K651">
    <cfRule type="expression" dxfId="4892" priority="5954">
      <formula>J651="CUMPLE"</formula>
    </cfRule>
  </conditionalFormatting>
  <conditionalFormatting sqref="M651">
    <cfRule type="expression" dxfId="4891" priority="5955">
      <formula>L651="NO CUMPLE"</formula>
    </cfRule>
  </conditionalFormatting>
  <conditionalFormatting sqref="M651">
    <cfRule type="expression" dxfId="4890" priority="5956">
      <formula>L651="CUMPLE"</formula>
    </cfRule>
  </conditionalFormatting>
  <conditionalFormatting sqref="J651">
    <cfRule type="cellIs" dxfId="4889" priority="5957" operator="equal">
      <formula>"NO CUMPLE"</formula>
    </cfRule>
  </conditionalFormatting>
  <conditionalFormatting sqref="J651">
    <cfRule type="cellIs" dxfId="4888" priority="5958" operator="equal">
      <formula>"CUMPLE"</formula>
    </cfRule>
  </conditionalFormatting>
  <conditionalFormatting sqref="L651:L653">
    <cfRule type="cellIs" dxfId="4887" priority="5959" operator="equal">
      <formula>"NO CUMPLE"</formula>
    </cfRule>
  </conditionalFormatting>
  <conditionalFormatting sqref="L651:L653">
    <cfRule type="cellIs" dxfId="4886" priority="5960" operator="equal">
      <formula>"CUMPLE"</formula>
    </cfRule>
  </conditionalFormatting>
  <conditionalFormatting sqref="K652:K653">
    <cfRule type="expression" dxfId="4885" priority="5961">
      <formula>J652="NO CUMPLE"</formula>
    </cfRule>
  </conditionalFormatting>
  <conditionalFormatting sqref="K652:K653">
    <cfRule type="expression" dxfId="4884" priority="5962">
      <formula>J652="CUMPLE"</formula>
    </cfRule>
  </conditionalFormatting>
  <conditionalFormatting sqref="J652:J653">
    <cfRule type="cellIs" dxfId="4883" priority="5963" operator="equal">
      <formula>"NO CUMPLE"</formula>
    </cfRule>
  </conditionalFormatting>
  <conditionalFormatting sqref="J652:J653">
    <cfRule type="cellIs" dxfId="4882" priority="5964" operator="equal">
      <formula>"CUMPLE"</formula>
    </cfRule>
  </conditionalFormatting>
  <conditionalFormatting sqref="M652">
    <cfRule type="expression" dxfId="4881" priority="5965">
      <formula>L652="NO CUMPLE"</formula>
    </cfRule>
  </conditionalFormatting>
  <conditionalFormatting sqref="M652">
    <cfRule type="expression" dxfId="4880" priority="5966">
      <formula>L652="CUMPLE"</formula>
    </cfRule>
  </conditionalFormatting>
  <conditionalFormatting sqref="K654">
    <cfRule type="expression" dxfId="4879" priority="5967">
      <formula>J654="NO CUMPLE"</formula>
    </cfRule>
  </conditionalFormatting>
  <conditionalFormatting sqref="K654">
    <cfRule type="expression" dxfId="4878" priority="5968">
      <formula>J654="CUMPLE"</formula>
    </cfRule>
  </conditionalFormatting>
  <conditionalFormatting sqref="M654">
    <cfRule type="expression" dxfId="4877" priority="5969">
      <formula>L654="NO CUMPLE"</formula>
    </cfRule>
  </conditionalFormatting>
  <conditionalFormatting sqref="M654">
    <cfRule type="expression" dxfId="4876" priority="5970">
      <formula>L654="CUMPLE"</formula>
    </cfRule>
  </conditionalFormatting>
  <conditionalFormatting sqref="J654">
    <cfRule type="cellIs" dxfId="4875" priority="5971" operator="equal">
      <formula>"NO CUMPLE"</formula>
    </cfRule>
  </conditionalFormatting>
  <conditionalFormatting sqref="J654">
    <cfRule type="cellIs" dxfId="4874" priority="5972" operator="equal">
      <formula>"CUMPLE"</formula>
    </cfRule>
  </conditionalFormatting>
  <conditionalFormatting sqref="L654:L656">
    <cfRule type="cellIs" dxfId="4873" priority="5973" operator="equal">
      <formula>"NO CUMPLE"</formula>
    </cfRule>
  </conditionalFormatting>
  <conditionalFormatting sqref="L654:L656">
    <cfRule type="cellIs" dxfId="4872" priority="5974" operator="equal">
      <formula>"CUMPLE"</formula>
    </cfRule>
  </conditionalFormatting>
  <conditionalFormatting sqref="K655:K656">
    <cfRule type="expression" dxfId="4871" priority="5975">
      <formula>J655="NO CUMPLE"</formula>
    </cfRule>
  </conditionalFormatting>
  <conditionalFormatting sqref="K655:K656">
    <cfRule type="expression" dxfId="4870" priority="5976">
      <formula>J655="CUMPLE"</formula>
    </cfRule>
  </conditionalFormatting>
  <conditionalFormatting sqref="J655:J656">
    <cfRule type="cellIs" dxfId="4869" priority="5977" operator="equal">
      <formula>"NO CUMPLE"</formula>
    </cfRule>
  </conditionalFormatting>
  <conditionalFormatting sqref="J655:J656">
    <cfRule type="cellIs" dxfId="4868" priority="5978" operator="equal">
      <formula>"CUMPLE"</formula>
    </cfRule>
  </conditionalFormatting>
  <conditionalFormatting sqref="M655">
    <cfRule type="expression" dxfId="4867" priority="5979">
      <formula>L655="NO CUMPLE"</formula>
    </cfRule>
  </conditionalFormatting>
  <conditionalFormatting sqref="M655">
    <cfRule type="expression" dxfId="4866" priority="5980">
      <formula>L655="CUMPLE"</formula>
    </cfRule>
  </conditionalFormatting>
  <conditionalFormatting sqref="K657">
    <cfRule type="expression" dxfId="4865" priority="5981">
      <formula>J657="NO CUMPLE"</formula>
    </cfRule>
  </conditionalFormatting>
  <conditionalFormatting sqref="K657">
    <cfRule type="expression" dxfId="4864" priority="5982">
      <formula>J657="CUMPLE"</formula>
    </cfRule>
  </conditionalFormatting>
  <conditionalFormatting sqref="M657">
    <cfRule type="expression" dxfId="4863" priority="5983">
      <formula>L657="NO CUMPLE"</formula>
    </cfRule>
  </conditionalFormatting>
  <conditionalFormatting sqref="M657">
    <cfRule type="expression" dxfId="4862" priority="5984">
      <formula>L657="CUMPLE"</formula>
    </cfRule>
  </conditionalFormatting>
  <conditionalFormatting sqref="J657">
    <cfRule type="cellIs" dxfId="4861" priority="5985" operator="equal">
      <formula>"NO CUMPLE"</formula>
    </cfRule>
  </conditionalFormatting>
  <conditionalFormatting sqref="J657">
    <cfRule type="cellIs" dxfId="4860" priority="5986" operator="equal">
      <formula>"CUMPLE"</formula>
    </cfRule>
  </conditionalFormatting>
  <conditionalFormatting sqref="L657:L659">
    <cfRule type="cellIs" dxfId="4859" priority="5987" operator="equal">
      <formula>"NO CUMPLE"</formula>
    </cfRule>
  </conditionalFormatting>
  <conditionalFormatting sqref="L657:L659">
    <cfRule type="cellIs" dxfId="4858" priority="5988" operator="equal">
      <formula>"CUMPLE"</formula>
    </cfRule>
  </conditionalFormatting>
  <conditionalFormatting sqref="K658:K659">
    <cfRule type="expression" dxfId="4857" priority="5989">
      <formula>J658="NO CUMPLE"</formula>
    </cfRule>
  </conditionalFormatting>
  <conditionalFormatting sqref="K658:K659">
    <cfRule type="expression" dxfId="4856" priority="5990">
      <formula>J658="CUMPLE"</formula>
    </cfRule>
  </conditionalFormatting>
  <conditionalFormatting sqref="J658:J659">
    <cfRule type="cellIs" dxfId="4855" priority="5991" operator="equal">
      <formula>"NO CUMPLE"</formula>
    </cfRule>
  </conditionalFormatting>
  <conditionalFormatting sqref="J658:J659">
    <cfRule type="cellIs" dxfId="4854" priority="5992" operator="equal">
      <formula>"CUMPLE"</formula>
    </cfRule>
  </conditionalFormatting>
  <conditionalFormatting sqref="M658">
    <cfRule type="expression" dxfId="4853" priority="5993">
      <formula>L658="NO CUMPLE"</formula>
    </cfRule>
  </conditionalFormatting>
  <conditionalFormatting sqref="M658">
    <cfRule type="expression" dxfId="4852" priority="5994">
      <formula>L658="CUMPLE"</formula>
    </cfRule>
  </conditionalFormatting>
  <conditionalFormatting sqref="K660">
    <cfRule type="expression" dxfId="4851" priority="5995">
      <formula>J660="NO CUMPLE"</formula>
    </cfRule>
  </conditionalFormatting>
  <conditionalFormatting sqref="K660">
    <cfRule type="expression" dxfId="4850" priority="5996">
      <formula>J660="CUMPLE"</formula>
    </cfRule>
  </conditionalFormatting>
  <conditionalFormatting sqref="M660">
    <cfRule type="expression" dxfId="4849" priority="5997">
      <formula>L660="NO CUMPLE"</formula>
    </cfRule>
  </conditionalFormatting>
  <conditionalFormatting sqref="M660">
    <cfRule type="expression" dxfId="4848" priority="5998">
      <formula>L660="CUMPLE"</formula>
    </cfRule>
  </conditionalFormatting>
  <conditionalFormatting sqref="J660">
    <cfRule type="cellIs" dxfId="4847" priority="5999" operator="equal">
      <formula>"NO CUMPLE"</formula>
    </cfRule>
  </conditionalFormatting>
  <conditionalFormatting sqref="J660">
    <cfRule type="cellIs" dxfId="4846" priority="6000" operator="equal">
      <formula>"CUMPLE"</formula>
    </cfRule>
  </conditionalFormatting>
  <conditionalFormatting sqref="L660:L662">
    <cfRule type="cellIs" dxfId="4845" priority="6001" operator="equal">
      <formula>"NO CUMPLE"</formula>
    </cfRule>
  </conditionalFormatting>
  <conditionalFormatting sqref="L660:L662">
    <cfRule type="cellIs" dxfId="4844" priority="6002" operator="equal">
      <formula>"CUMPLE"</formula>
    </cfRule>
  </conditionalFormatting>
  <conditionalFormatting sqref="K661:K662">
    <cfRule type="expression" dxfId="4843" priority="6003">
      <formula>J661="NO CUMPLE"</formula>
    </cfRule>
  </conditionalFormatting>
  <conditionalFormatting sqref="K661:K662">
    <cfRule type="expression" dxfId="4842" priority="6004">
      <formula>J661="CUMPLE"</formula>
    </cfRule>
  </conditionalFormatting>
  <conditionalFormatting sqref="J661:J662">
    <cfRule type="cellIs" dxfId="4841" priority="6005" operator="equal">
      <formula>"NO CUMPLE"</formula>
    </cfRule>
  </conditionalFormatting>
  <conditionalFormatting sqref="J661:J662">
    <cfRule type="cellIs" dxfId="4840" priority="6006" operator="equal">
      <formula>"CUMPLE"</formula>
    </cfRule>
  </conditionalFormatting>
  <conditionalFormatting sqref="M661">
    <cfRule type="expression" dxfId="4839" priority="6007">
      <formula>L661="NO CUMPLE"</formula>
    </cfRule>
  </conditionalFormatting>
  <conditionalFormatting sqref="M661">
    <cfRule type="expression" dxfId="4838" priority="6008">
      <formula>L661="CUMPLE"</formula>
    </cfRule>
  </conditionalFormatting>
  <conditionalFormatting sqref="K663">
    <cfRule type="expression" dxfId="4837" priority="6009">
      <formula>J663="NO CUMPLE"</formula>
    </cfRule>
  </conditionalFormatting>
  <conditionalFormatting sqref="K663">
    <cfRule type="expression" dxfId="4836" priority="6010">
      <formula>J663="CUMPLE"</formula>
    </cfRule>
  </conditionalFormatting>
  <conditionalFormatting sqref="M663">
    <cfRule type="expression" dxfId="4835" priority="6011">
      <formula>L663="NO CUMPLE"</formula>
    </cfRule>
  </conditionalFormatting>
  <conditionalFormatting sqref="M663">
    <cfRule type="expression" dxfId="4834" priority="6012">
      <formula>L663="CUMPLE"</formula>
    </cfRule>
  </conditionalFormatting>
  <conditionalFormatting sqref="J663">
    <cfRule type="cellIs" dxfId="4833" priority="6013" operator="equal">
      <formula>"NO CUMPLE"</formula>
    </cfRule>
  </conditionalFormatting>
  <conditionalFormatting sqref="J663">
    <cfRule type="cellIs" dxfId="4832" priority="6014" operator="equal">
      <formula>"CUMPLE"</formula>
    </cfRule>
  </conditionalFormatting>
  <conditionalFormatting sqref="L663:L665">
    <cfRule type="cellIs" dxfId="4831" priority="6015" operator="equal">
      <formula>"NO CUMPLE"</formula>
    </cfRule>
  </conditionalFormatting>
  <conditionalFormatting sqref="L663:L665">
    <cfRule type="cellIs" dxfId="4830" priority="6016" operator="equal">
      <formula>"CUMPLE"</formula>
    </cfRule>
  </conditionalFormatting>
  <conditionalFormatting sqref="K664:K665">
    <cfRule type="expression" dxfId="4829" priority="6017">
      <formula>J664="NO CUMPLE"</formula>
    </cfRule>
  </conditionalFormatting>
  <conditionalFormatting sqref="K664:K665">
    <cfRule type="expression" dxfId="4828" priority="6018">
      <formula>J664="CUMPLE"</formula>
    </cfRule>
  </conditionalFormatting>
  <conditionalFormatting sqref="J664:J665">
    <cfRule type="cellIs" dxfId="4827" priority="6019" operator="equal">
      <formula>"NO CUMPLE"</formula>
    </cfRule>
  </conditionalFormatting>
  <conditionalFormatting sqref="J664:J665">
    <cfRule type="cellIs" dxfId="4826" priority="6020" operator="equal">
      <formula>"CUMPLE"</formula>
    </cfRule>
  </conditionalFormatting>
  <conditionalFormatting sqref="M664">
    <cfRule type="expression" dxfId="4825" priority="6021">
      <formula>L664="NO CUMPLE"</formula>
    </cfRule>
  </conditionalFormatting>
  <conditionalFormatting sqref="M664">
    <cfRule type="expression" dxfId="4824" priority="6022">
      <formula>L664="CUMPLE"</formula>
    </cfRule>
  </conditionalFormatting>
  <conditionalFormatting sqref="K16">
    <cfRule type="expression" dxfId="4823" priority="6023">
      <formula>J16="NO CUMPLE"</formula>
    </cfRule>
  </conditionalFormatting>
  <conditionalFormatting sqref="K16">
    <cfRule type="expression" dxfId="4822" priority="6024">
      <formula>J16="CUMPLE"</formula>
    </cfRule>
  </conditionalFormatting>
  <conditionalFormatting sqref="M16">
    <cfRule type="expression" dxfId="4821" priority="6025">
      <formula>L16="NO CUMPLE"</formula>
    </cfRule>
  </conditionalFormatting>
  <conditionalFormatting sqref="M16">
    <cfRule type="expression" dxfId="4820" priority="6026">
      <formula>L16="CUMPLE"</formula>
    </cfRule>
  </conditionalFormatting>
  <conditionalFormatting sqref="L16:L18">
    <cfRule type="cellIs" dxfId="4819" priority="6027" operator="equal">
      <formula>"NO CUMPLE"</formula>
    </cfRule>
  </conditionalFormatting>
  <conditionalFormatting sqref="L16:L18">
    <cfRule type="cellIs" dxfId="4818" priority="6028" operator="equal">
      <formula>"CUMPLE"</formula>
    </cfRule>
  </conditionalFormatting>
  <conditionalFormatting sqref="K17:K18">
    <cfRule type="expression" dxfId="4817" priority="6029">
      <formula>J17="NO CUMPLE"</formula>
    </cfRule>
  </conditionalFormatting>
  <conditionalFormatting sqref="K17:K18">
    <cfRule type="expression" dxfId="4816" priority="6030">
      <formula>J17="CUMPLE"</formula>
    </cfRule>
  </conditionalFormatting>
  <conditionalFormatting sqref="M17">
    <cfRule type="expression" dxfId="4815" priority="6031">
      <formula>L17="NO CUMPLE"</formula>
    </cfRule>
  </conditionalFormatting>
  <conditionalFormatting sqref="M17">
    <cfRule type="expression" dxfId="4814" priority="6032">
      <formula>L17="CUMPLE"</formula>
    </cfRule>
  </conditionalFormatting>
  <conditionalFormatting sqref="K19">
    <cfRule type="expression" dxfId="4813" priority="6033">
      <formula>J19="NO CUMPLE"</formula>
    </cfRule>
  </conditionalFormatting>
  <conditionalFormatting sqref="K19">
    <cfRule type="expression" dxfId="4812" priority="6034">
      <formula>J19="CUMPLE"</formula>
    </cfRule>
  </conditionalFormatting>
  <conditionalFormatting sqref="M19">
    <cfRule type="expression" dxfId="4811" priority="6035">
      <formula>L19="NO CUMPLE"</formula>
    </cfRule>
  </conditionalFormatting>
  <conditionalFormatting sqref="M19">
    <cfRule type="expression" dxfId="4810" priority="6036">
      <formula>L19="CUMPLE"</formula>
    </cfRule>
  </conditionalFormatting>
  <conditionalFormatting sqref="L19:L21">
    <cfRule type="cellIs" dxfId="4809" priority="6037" operator="equal">
      <formula>"NO CUMPLE"</formula>
    </cfRule>
  </conditionalFormatting>
  <conditionalFormatting sqref="L19:L21">
    <cfRule type="cellIs" dxfId="4808" priority="6038" operator="equal">
      <formula>"CUMPLE"</formula>
    </cfRule>
  </conditionalFormatting>
  <conditionalFormatting sqref="K20:K21">
    <cfRule type="expression" dxfId="4807" priority="6039">
      <formula>J20="NO CUMPLE"</formula>
    </cfRule>
  </conditionalFormatting>
  <conditionalFormatting sqref="K20:K21">
    <cfRule type="expression" dxfId="4806" priority="6040">
      <formula>J20="CUMPLE"</formula>
    </cfRule>
  </conditionalFormatting>
  <conditionalFormatting sqref="M20">
    <cfRule type="expression" dxfId="4805" priority="6041">
      <formula>L20="NO CUMPLE"</formula>
    </cfRule>
  </conditionalFormatting>
  <conditionalFormatting sqref="M20">
    <cfRule type="expression" dxfId="4804" priority="6042">
      <formula>L20="CUMPLE"</formula>
    </cfRule>
  </conditionalFormatting>
  <conditionalFormatting sqref="K22">
    <cfRule type="expression" dxfId="4803" priority="6043">
      <formula>J22="NO CUMPLE"</formula>
    </cfRule>
  </conditionalFormatting>
  <conditionalFormatting sqref="K22">
    <cfRule type="expression" dxfId="4802" priority="6044">
      <formula>J22="CUMPLE"</formula>
    </cfRule>
  </conditionalFormatting>
  <conditionalFormatting sqref="M22">
    <cfRule type="expression" dxfId="4801" priority="6045">
      <formula>L22="NO CUMPLE"</formula>
    </cfRule>
  </conditionalFormatting>
  <conditionalFormatting sqref="M22">
    <cfRule type="expression" dxfId="4800" priority="6046">
      <formula>L22="CUMPLE"</formula>
    </cfRule>
  </conditionalFormatting>
  <conditionalFormatting sqref="L22:L24">
    <cfRule type="cellIs" dxfId="4799" priority="6047" operator="equal">
      <formula>"NO CUMPLE"</formula>
    </cfRule>
  </conditionalFormatting>
  <conditionalFormatting sqref="L22:L24">
    <cfRule type="cellIs" dxfId="4798" priority="6048" operator="equal">
      <formula>"CUMPLE"</formula>
    </cfRule>
  </conditionalFormatting>
  <conditionalFormatting sqref="K23:K24">
    <cfRule type="expression" dxfId="4797" priority="6049">
      <formula>J23="NO CUMPLE"</formula>
    </cfRule>
  </conditionalFormatting>
  <conditionalFormatting sqref="K23:K24">
    <cfRule type="expression" dxfId="4796" priority="6050">
      <formula>J23="CUMPLE"</formula>
    </cfRule>
  </conditionalFormatting>
  <conditionalFormatting sqref="M23">
    <cfRule type="expression" dxfId="4795" priority="6051">
      <formula>L23="NO CUMPLE"</formula>
    </cfRule>
  </conditionalFormatting>
  <conditionalFormatting sqref="M23">
    <cfRule type="expression" dxfId="4794" priority="6052">
      <formula>L23="CUMPLE"</formula>
    </cfRule>
  </conditionalFormatting>
  <conditionalFormatting sqref="K25">
    <cfRule type="expression" dxfId="4793" priority="6053">
      <formula>J25="NO CUMPLE"</formula>
    </cfRule>
  </conditionalFormatting>
  <conditionalFormatting sqref="K25">
    <cfRule type="expression" dxfId="4792" priority="6054">
      <formula>J25="CUMPLE"</formula>
    </cfRule>
  </conditionalFormatting>
  <conditionalFormatting sqref="M25">
    <cfRule type="expression" dxfId="4791" priority="6055">
      <formula>L25="NO CUMPLE"</formula>
    </cfRule>
  </conditionalFormatting>
  <conditionalFormatting sqref="M25">
    <cfRule type="expression" dxfId="4790" priority="6056">
      <formula>L25="CUMPLE"</formula>
    </cfRule>
  </conditionalFormatting>
  <conditionalFormatting sqref="L25:L27">
    <cfRule type="cellIs" dxfId="4789" priority="6057" operator="equal">
      <formula>"NO CUMPLE"</formula>
    </cfRule>
  </conditionalFormatting>
  <conditionalFormatting sqref="L25:L27">
    <cfRule type="cellIs" dxfId="4788" priority="6058" operator="equal">
      <formula>"CUMPLE"</formula>
    </cfRule>
  </conditionalFormatting>
  <conditionalFormatting sqref="K26:K27">
    <cfRule type="expression" dxfId="4787" priority="6059">
      <formula>J26="NO CUMPLE"</formula>
    </cfRule>
  </conditionalFormatting>
  <conditionalFormatting sqref="K26:K27">
    <cfRule type="expression" dxfId="4786" priority="6060">
      <formula>J26="CUMPLE"</formula>
    </cfRule>
  </conditionalFormatting>
  <conditionalFormatting sqref="M26">
    <cfRule type="expression" dxfId="4785" priority="6061">
      <formula>L26="NO CUMPLE"</formula>
    </cfRule>
  </conditionalFormatting>
  <conditionalFormatting sqref="M26">
    <cfRule type="expression" dxfId="4784" priority="6062">
      <formula>L26="CUMPLE"</formula>
    </cfRule>
  </conditionalFormatting>
  <conditionalFormatting sqref="K431">
    <cfRule type="expression" dxfId="4783" priority="6063">
      <formula>J431="NO CUMPLE"</formula>
    </cfRule>
  </conditionalFormatting>
  <conditionalFormatting sqref="K431">
    <cfRule type="expression" dxfId="4782" priority="6064">
      <formula>J431="CUMPLE"</formula>
    </cfRule>
  </conditionalFormatting>
  <conditionalFormatting sqref="M431">
    <cfRule type="expression" dxfId="4781" priority="6065">
      <formula>L431="NO CUMPLE"</formula>
    </cfRule>
  </conditionalFormatting>
  <conditionalFormatting sqref="M431">
    <cfRule type="expression" dxfId="4780" priority="6066">
      <formula>L431="CUMPLE"</formula>
    </cfRule>
  </conditionalFormatting>
  <conditionalFormatting sqref="L431:L433">
    <cfRule type="cellIs" dxfId="4779" priority="6067" operator="equal">
      <formula>"NO CUMPLE"</formula>
    </cfRule>
  </conditionalFormatting>
  <conditionalFormatting sqref="L431:L433">
    <cfRule type="cellIs" dxfId="4778" priority="6068" operator="equal">
      <formula>"CUMPLE"</formula>
    </cfRule>
  </conditionalFormatting>
  <conditionalFormatting sqref="K432:K433">
    <cfRule type="expression" dxfId="4777" priority="6069">
      <formula>J432="NO CUMPLE"</formula>
    </cfRule>
  </conditionalFormatting>
  <conditionalFormatting sqref="K432:K433">
    <cfRule type="expression" dxfId="4776" priority="6070">
      <formula>J432="CUMPLE"</formula>
    </cfRule>
  </conditionalFormatting>
  <conditionalFormatting sqref="M432">
    <cfRule type="expression" dxfId="4775" priority="6071">
      <formula>L432="NO CUMPLE"</formula>
    </cfRule>
  </conditionalFormatting>
  <conditionalFormatting sqref="M432">
    <cfRule type="expression" dxfId="4774" priority="6072">
      <formula>L432="CUMPLE"</formula>
    </cfRule>
  </conditionalFormatting>
  <conditionalFormatting sqref="K434">
    <cfRule type="expression" dxfId="4773" priority="6073">
      <formula>J434="NO CUMPLE"</formula>
    </cfRule>
  </conditionalFormatting>
  <conditionalFormatting sqref="K434">
    <cfRule type="expression" dxfId="4772" priority="6074">
      <formula>J434="CUMPLE"</formula>
    </cfRule>
  </conditionalFormatting>
  <conditionalFormatting sqref="M434">
    <cfRule type="expression" dxfId="4771" priority="6075">
      <formula>L434="NO CUMPLE"</formula>
    </cfRule>
  </conditionalFormatting>
  <conditionalFormatting sqref="M434">
    <cfRule type="expression" dxfId="4770" priority="6076">
      <formula>L434="CUMPLE"</formula>
    </cfRule>
  </conditionalFormatting>
  <conditionalFormatting sqref="L434:L436">
    <cfRule type="cellIs" dxfId="4769" priority="6077" operator="equal">
      <formula>"NO CUMPLE"</formula>
    </cfRule>
  </conditionalFormatting>
  <conditionalFormatting sqref="L434:L436">
    <cfRule type="cellIs" dxfId="4768" priority="6078" operator="equal">
      <formula>"CUMPLE"</formula>
    </cfRule>
  </conditionalFormatting>
  <conditionalFormatting sqref="K435:K436">
    <cfRule type="expression" dxfId="4767" priority="6079">
      <formula>J435="NO CUMPLE"</formula>
    </cfRule>
  </conditionalFormatting>
  <conditionalFormatting sqref="K435:K436">
    <cfRule type="expression" dxfId="4766" priority="6080">
      <formula>J435="CUMPLE"</formula>
    </cfRule>
  </conditionalFormatting>
  <conditionalFormatting sqref="M435">
    <cfRule type="expression" dxfId="4765" priority="6081">
      <formula>L435="NO CUMPLE"</formula>
    </cfRule>
  </conditionalFormatting>
  <conditionalFormatting sqref="M435">
    <cfRule type="expression" dxfId="4764" priority="6082">
      <formula>L435="CUMPLE"</formula>
    </cfRule>
  </conditionalFormatting>
  <conditionalFormatting sqref="K437">
    <cfRule type="expression" dxfId="4763" priority="6083">
      <formula>J437="NO CUMPLE"</formula>
    </cfRule>
  </conditionalFormatting>
  <conditionalFormatting sqref="K437">
    <cfRule type="expression" dxfId="4762" priority="6084">
      <formula>J437="CUMPLE"</formula>
    </cfRule>
  </conditionalFormatting>
  <conditionalFormatting sqref="M437">
    <cfRule type="expression" dxfId="4761" priority="6085">
      <formula>L437="NO CUMPLE"</formula>
    </cfRule>
  </conditionalFormatting>
  <conditionalFormatting sqref="M437">
    <cfRule type="expression" dxfId="4760" priority="6086">
      <formula>L437="CUMPLE"</formula>
    </cfRule>
  </conditionalFormatting>
  <conditionalFormatting sqref="L437:L439">
    <cfRule type="cellIs" dxfId="4759" priority="6087" operator="equal">
      <formula>"NO CUMPLE"</formula>
    </cfRule>
  </conditionalFormatting>
  <conditionalFormatting sqref="L437:L439">
    <cfRule type="cellIs" dxfId="4758" priority="6088" operator="equal">
      <formula>"CUMPLE"</formula>
    </cfRule>
  </conditionalFormatting>
  <conditionalFormatting sqref="K438:K439">
    <cfRule type="expression" dxfId="4757" priority="6089">
      <formula>J438="NO CUMPLE"</formula>
    </cfRule>
  </conditionalFormatting>
  <conditionalFormatting sqref="K438:K439">
    <cfRule type="expression" dxfId="4756" priority="6090">
      <formula>J438="CUMPLE"</formula>
    </cfRule>
  </conditionalFormatting>
  <conditionalFormatting sqref="M438">
    <cfRule type="expression" dxfId="4755" priority="6091">
      <formula>L438="NO CUMPLE"</formula>
    </cfRule>
  </conditionalFormatting>
  <conditionalFormatting sqref="M438">
    <cfRule type="expression" dxfId="4754" priority="6092">
      <formula>L438="CUMPLE"</formula>
    </cfRule>
  </conditionalFormatting>
  <conditionalFormatting sqref="K440">
    <cfRule type="expression" dxfId="4753" priority="6093">
      <formula>J440="NO CUMPLE"</formula>
    </cfRule>
  </conditionalFormatting>
  <conditionalFormatting sqref="K440">
    <cfRule type="expression" dxfId="4752" priority="6094">
      <formula>J440="CUMPLE"</formula>
    </cfRule>
  </conditionalFormatting>
  <conditionalFormatting sqref="M440">
    <cfRule type="expression" dxfId="4751" priority="6095">
      <formula>L440="NO CUMPLE"</formula>
    </cfRule>
  </conditionalFormatting>
  <conditionalFormatting sqref="M440">
    <cfRule type="expression" dxfId="4750" priority="6096">
      <formula>L440="CUMPLE"</formula>
    </cfRule>
  </conditionalFormatting>
  <conditionalFormatting sqref="L440:L442">
    <cfRule type="cellIs" dxfId="4749" priority="6097" operator="equal">
      <formula>"NO CUMPLE"</formula>
    </cfRule>
  </conditionalFormatting>
  <conditionalFormatting sqref="L440:L442">
    <cfRule type="cellIs" dxfId="4748" priority="6098" operator="equal">
      <formula>"CUMPLE"</formula>
    </cfRule>
  </conditionalFormatting>
  <conditionalFormatting sqref="K441:K442">
    <cfRule type="expression" dxfId="4747" priority="6099">
      <formula>J441="NO CUMPLE"</formula>
    </cfRule>
  </conditionalFormatting>
  <conditionalFormatting sqref="K441:K442">
    <cfRule type="expression" dxfId="4746" priority="6100">
      <formula>J441="CUMPLE"</formula>
    </cfRule>
  </conditionalFormatting>
  <conditionalFormatting sqref="M441">
    <cfRule type="expression" dxfId="4745" priority="6101">
      <formula>L441="NO CUMPLE"</formula>
    </cfRule>
  </conditionalFormatting>
  <conditionalFormatting sqref="M441">
    <cfRule type="expression" dxfId="4744" priority="6102">
      <formula>L441="CUMPLE"</formula>
    </cfRule>
  </conditionalFormatting>
  <conditionalFormatting sqref="K443">
    <cfRule type="expression" dxfId="4743" priority="6103">
      <formula>J443="NO CUMPLE"</formula>
    </cfRule>
  </conditionalFormatting>
  <conditionalFormatting sqref="K443">
    <cfRule type="expression" dxfId="4742" priority="6104">
      <formula>J443="CUMPLE"</formula>
    </cfRule>
  </conditionalFormatting>
  <conditionalFormatting sqref="M443">
    <cfRule type="expression" dxfId="4741" priority="6105">
      <formula>L443="NO CUMPLE"</formula>
    </cfRule>
  </conditionalFormatting>
  <conditionalFormatting sqref="M443">
    <cfRule type="expression" dxfId="4740" priority="6106">
      <formula>L443="CUMPLE"</formula>
    </cfRule>
  </conditionalFormatting>
  <conditionalFormatting sqref="L443:L445">
    <cfRule type="cellIs" dxfId="4739" priority="6107" operator="equal">
      <formula>"NO CUMPLE"</formula>
    </cfRule>
  </conditionalFormatting>
  <conditionalFormatting sqref="L443:L445">
    <cfRule type="cellIs" dxfId="4738" priority="6108" operator="equal">
      <formula>"CUMPLE"</formula>
    </cfRule>
  </conditionalFormatting>
  <conditionalFormatting sqref="K444:K445">
    <cfRule type="expression" dxfId="4737" priority="6109">
      <formula>J444="NO CUMPLE"</formula>
    </cfRule>
  </conditionalFormatting>
  <conditionalFormatting sqref="K444:K445">
    <cfRule type="expression" dxfId="4736" priority="6110">
      <formula>J444="CUMPLE"</formula>
    </cfRule>
  </conditionalFormatting>
  <conditionalFormatting sqref="M444">
    <cfRule type="expression" dxfId="4735" priority="6111">
      <formula>L444="NO CUMPLE"</formula>
    </cfRule>
  </conditionalFormatting>
  <conditionalFormatting sqref="M444">
    <cfRule type="expression" dxfId="4734" priority="6112">
      <formula>L444="CUMPLE"</formula>
    </cfRule>
  </conditionalFormatting>
  <conditionalFormatting sqref="K35">
    <cfRule type="expression" dxfId="4733" priority="6113">
      <formula>J35="NO CUMPLE"</formula>
    </cfRule>
  </conditionalFormatting>
  <conditionalFormatting sqref="K35">
    <cfRule type="expression" dxfId="4732" priority="6114">
      <formula>J35="CUMPLE"</formula>
    </cfRule>
  </conditionalFormatting>
  <conditionalFormatting sqref="M35">
    <cfRule type="expression" dxfId="4731" priority="6115">
      <formula>L35="NO CUMPLE"</formula>
    </cfRule>
  </conditionalFormatting>
  <conditionalFormatting sqref="M35">
    <cfRule type="expression" dxfId="4730" priority="6116">
      <formula>L35="CUMPLE"</formula>
    </cfRule>
  </conditionalFormatting>
  <conditionalFormatting sqref="L35:L37">
    <cfRule type="cellIs" dxfId="4729" priority="6117" operator="equal">
      <formula>"NO CUMPLE"</formula>
    </cfRule>
  </conditionalFormatting>
  <conditionalFormatting sqref="L35:L37">
    <cfRule type="cellIs" dxfId="4728" priority="6118" operator="equal">
      <formula>"CUMPLE"</formula>
    </cfRule>
  </conditionalFormatting>
  <conditionalFormatting sqref="K36:K37">
    <cfRule type="expression" dxfId="4727" priority="6119">
      <formula>J36="NO CUMPLE"</formula>
    </cfRule>
  </conditionalFormatting>
  <conditionalFormatting sqref="K36:K37">
    <cfRule type="expression" dxfId="4726" priority="6120">
      <formula>J36="CUMPLE"</formula>
    </cfRule>
  </conditionalFormatting>
  <conditionalFormatting sqref="M36">
    <cfRule type="expression" dxfId="4725" priority="6121">
      <formula>L36="NO CUMPLE"</formula>
    </cfRule>
  </conditionalFormatting>
  <conditionalFormatting sqref="M36">
    <cfRule type="expression" dxfId="4724" priority="6122">
      <formula>L36="CUMPLE"</formula>
    </cfRule>
  </conditionalFormatting>
  <conditionalFormatting sqref="K38">
    <cfRule type="expression" dxfId="4723" priority="6123">
      <formula>J38="NO CUMPLE"</formula>
    </cfRule>
  </conditionalFormatting>
  <conditionalFormatting sqref="K38">
    <cfRule type="expression" dxfId="4722" priority="6124">
      <formula>J38="CUMPLE"</formula>
    </cfRule>
  </conditionalFormatting>
  <conditionalFormatting sqref="M38">
    <cfRule type="expression" dxfId="4721" priority="6125">
      <formula>L38="NO CUMPLE"</formula>
    </cfRule>
  </conditionalFormatting>
  <conditionalFormatting sqref="M38">
    <cfRule type="expression" dxfId="4720" priority="6126">
      <formula>L38="CUMPLE"</formula>
    </cfRule>
  </conditionalFormatting>
  <conditionalFormatting sqref="L38:L40">
    <cfRule type="cellIs" dxfId="4719" priority="6127" operator="equal">
      <formula>"NO CUMPLE"</formula>
    </cfRule>
  </conditionalFormatting>
  <conditionalFormatting sqref="L38:L40">
    <cfRule type="cellIs" dxfId="4718" priority="6128" operator="equal">
      <formula>"CUMPLE"</formula>
    </cfRule>
  </conditionalFormatting>
  <conditionalFormatting sqref="K39:K40">
    <cfRule type="expression" dxfId="4717" priority="6129">
      <formula>J39="NO CUMPLE"</formula>
    </cfRule>
  </conditionalFormatting>
  <conditionalFormatting sqref="K39:K40">
    <cfRule type="expression" dxfId="4716" priority="6130">
      <formula>J39="CUMPLE"</formula>
    </cfRule>
  </conditionalFormatting>
  <conditionalFormatting sqref="M39">
    <cfRule type="expression" dxfId="4715" priority="6131">
      <formula>L39="NO CUMPLE"</formula>
    </cfRule>
  </conditionalFormatting>
  <conditionalFormatting sqref="M39">
    <cfRule type="expression" dxfId="4714" priority="6132">
      <formula>L39="CUMPLE"</formula>
    </cfRule>
  </conditionalFormatting>
  <conditionalFormatting sqref="K41">
    <cfRule type="expression" dxfId="4713" priority="6133">
      <formula>J41="NO CUMPLE"</formula>
    </cfRule>
  </conditionalFormatting>
  <conditionalFormatting sqref="K41">
    <cfRule type="expression" dxfId="4712" priority="6134">
      <formula>J41="CUMPLE"</formula>
    </cfRule>
  </conditionalFormatting>
  <conditionalFormatting sqref="M41">
    <cfRule type="expression" dxfId="4711" priority="6135">
      <formula>L41="NO CUMPLE"</formula>
    </cfRule>
  </conditionalFormatting>
  <conditionalFormatting sqref="M41">
    <cfRule type="expression" dxfId="4710" priority="6136">
      <formula>L41="CUMPLE"</formula>
    </cfRule>
  </conditionalFormatting>
  <conditionalFormatting sqref="L41:L43">
    <cfRule type="cellIs" dxfId="4709" priority="6137" operator="equal">
      <formula>"NO CUMPLE"</formula>
    </cfRule>
  </conditionalFormatting>
  <conditionalFormatting sqref="L41:L43">
    <cfRule type="cellIs" dxfId="4708" priority="6138" operator="equal">
      <formula>"CUMPLE"</formula>
    </cfRule>
  </conditionalFormatting>
  <conditionalFormatting sqref="K42:K43">
    <cfRule type="expression" dxfId="4707" priority="6139">
      <formula>J42="NO CUMPLE"</formula>
    </cfRule>
  </conditionalFormatting>
  <conditionalFormatting sqref="K42:K43">
    <cfRule type="expression" dxfId="4706" priority="6140">
      <formula>J42="CUMPLE"</formula>
    </cfRule>
  </conditionalFormatting>
  <conditionalFormatting sqref="M42">
    <cfRule type="expression" dxfId="4705" priority="6141">
      <formula>L42="NO CUMPLE"</formula>
    </cfRule>
  </conditionalFormatting>
  <conditionalFormatting sqref="M42">
    <cfRule type="expression" dxfId="4704" priority="6142">
      <formula>L42="CUMPLE"</formula>
    </cfRule>
  </conditionalFormatting>
  <conditionalFormatting sqref="K44">
    <cfRule type="expression" dxfId="4703" priority="6143">
      <formula>J44="NO CUMPLE"</formula>
    </cfRule>
  </conditionalFormatting>
  <conditionalFormatting sqref="K44">
    <cfRule type="expression" dxfId="4702" priority="6144">
      <formula>J44="CUMPLE"</formula>
    </cfRule>
  </conditionalFormatting>
  <conditionalFormatting sqref="M44">
    <cfRule type="expression" dxfId="4701" priority="6145">
      <formula>L44="NO CUMPLE"</formula>
    </cfRule>
  </conditionalFormatting>
  <conditionalFormatting sqref="M44">
    <cfRule type="expression" dxfId="4700" priority="6146">
      <formula>L44="CUMPLE"</formula>
    </cfRule>
  </conditionalFormatting>
  <conditionalFormatting sqref="L44:L46">
    <cfRule type="cellIs" dxfId="4699" priority="6147" operator="equal">
      <formula>"NO CUMPLE"</formula>
    </cfRule>
  </conditionalFormatting>
  <conditionalFormatting sqref="L44:L46">
    <cfRule type="cellIs" dxfId="4698" priority="6148" operator="equal">
      <formula>"CUMPLE"</formula>
    </cfRule>
  </conditionalFormatting>
  <conditionalFormatting sqref="K45:K46">
    <cfRule type="expression" dxfId="4697" priority="6149">
      <formula>J45="NO CUMPLE"</formula>
    </cfRule>
  </conditionalFormatting>
  <conditionalFormatting sqref="K45:K46">
    <cfRule type="expression" dxfId="4696" priority="6150">
      <formula>J45="CUMPLE"</formula>
    </cfRule>
  </conditionalFormatting>
  <conditionalFormatting sqref="M45">
    <cfRule type="expression" dxfId="4695" priority="6151">
      <formula>L45="NO CUMPLE"</formula>
    </cfRule>
  </conditionalFormatting>
  <conditionalFormatting sqref="M45">
    <cfRule type="expression" dxfId="4694" priority="6152">
      <formula>L45="CUMPLE"</formula>
    </cfRule>
  </conditionalFormatting>
  <conditionalFormatting sqref="K47">
    <cfRule type="expression" dxfId="4693" priority="6153">
      <formula>J47="NO CUMPLE"</formula>
    </cfRule>
  </conditionalFormatting>
  <conditionalFormatting sqref="K47">
    <cfRule type="expression" dxfId="4692" priority="6154">
      <formula>J47="CUMPLE"</formula>
    </cfRule>
  </conditionalFormatting>
  <conditionalFormatting sqref="M47">
    <cfRule type="expression" dxfId="4691" priority="6155">
      <formula>L47="NO CUMPLE"</formula>
    </cfRule>
  </conditionalFormatting>
  <conditionalFormatting sqref="M47">
    <cfRule type="expression" dxfId="4690" priority="6156">
      <formula>L47="CUMPLE"</formula>
    </cfRule>
  </conditionalFormatting>
  <conditionalFormatting sqref="L47:L49">
    <cfRule type="cellIs" dxfId="4689" priority="6157" operator="equal">
      <formula>"NO CUMPLE"</formula>
    </cfRule>
  </conditionalFormatting>
  <conditionalFormatting sqref="L47:L49">
    <cfRule type="cellIs" dxfId="4688" priority="6158" operator="equal">
      <formula>"CUMPLE"</formula>
    </cfRule>
  </conditionalFormatting>
  <conditionalFormatting sqref="K48:K49">
    <cfRule type="expression" dxfId="4687" priority="6159">
      <formula>J48="NO CUMPLE"</formula>
    </cfRule>
  </conditionalFormatting>
  <conditionalFormatting sqref="K48:K49">
    <cfRule type="expression" dxfId="4686" priority="6160">
      <formula>J48="CUMPLE"</formula>
    </cfRule>
  </conditionalFormatting>
  <conditionalFormatting sqref="M48">
    <cfRule type="expression" dxfId="4685" priority="6161">
      <formula>L48="NO CUMPLE"</formula>
    </cfRule>
  </conditionalFormatting>
  <conditionalFormatting sqref="M48">
    <cfRule type="expression" dxfId="4684" priority="6162">
      <formula>L48="CUMPLE"</formula>
    </cfRule>
  </conditionalFormatting>
  <conditionalFormatting sqref="K69">
    <cfRule type="expression" dxfId="4683" priority="6203">
      <formula>J69="NO CUMPLE"</formula>
    </cfRule>
  </conditionalFormatting>
  <conditionalFormatting sqref="K69">
    <cfRule type="expression" dxfId="4682" priority="6204">
      <formula>J69="CUMPLE"</formula>
    </cfRule>
  </conditionalFormatting>
  <conditionalFormatting sqref="M69">
    <cfRule type="expression" dxfId="4681" priority="6205">
      <formula>L69="NO CUMPLE"</formula>
    </cfRule>
  </conditionalFormatting>
  <conditionalFormatting sqref="M69">
    <cfRule type="expression" dxfId="4680" priority="6206">
      <formula>L69="CUMPLE"</formula>
    </cfRule>
  </conditionalFormatting>
  <conditionalFormatting sqref="L69:L71">
    <cfRule type="cellIs" dxfId="4679" priority="6207" operator="equal">
      <formula>"NO CUMPLE"</formula>
    </cfRule>
  </conditionalFormatting>
  <conditionalFormatting sqref="L69:L71">
    <cfRule type="cellIs" dxfId="4678" priority="6208" operator="equal">
      <formula>"CUMPLE"</formula>
    </cfRule>
  </conditionalFormatting>
  <conditionalFormatting sqref="K70:K71">
    <cfRule type="expression" dxfId="4677" priority="6209">
      <formula>J70="NO CUMPLE"</formula>
    </cfRule>
  </conditionalFormatting>
  <conditionalFormatting sqref="K70:K71">
    <cfRule type="expression" dxfId="4676" priority="6210">
      <formula>J70="CUMPLE"</formula>
    </cfRule>
  </conditionalFormatting>
  <conditionalFormatting sqref="M70">
    <cfRule type="expression" dxfId="4675" priority="6211">
      <formula>L70="NO CUMPLE"</formula>
    </cfRule>
  </conditionalFormatting>
  <conditionalFormatting sqref="M70">
    <cfRule type="expression" dxfId="4674" priority="6212">
      <formula>L70="CUMPLE"</formula>
    </cfRule>
  </conditionalFormatting>
  <conditionalFormatting sqref="K88">
    <cfRule type="expression" dxfId="4673" priority="6243">
      <formula>J88="NO CUMPLE"</formula>
    </cfRule>
  </conditionalFormatting>
  <conditionalFormatting sqref="K88">
    <cfRule type="expression" dxfId="4672" priority="6244">
      <formula>J88="CUMPLE"</formula>
    </cfRule>
  </conditionalFormatting>
  <conditionalFormatting sqref="M88">
    <cfRule type="expression" dxfId="4671" priority="6245">
      <formula>L88="NO CUMPLE"</formula>
    </cfRule>
  </conditionalFormatting>
  <conditionalFormatting sqref="M88">
    <cfRule type="expression" dxfId="4670" priority="6246">
      <formula>L88="CUMPLE"</formula>
    </cfRule>
  </conditionalFormatting>
  <conditionalFormatting sqref="L88:L90">
    <cfRule type="cellIs" dxfId="4669" priority="6247" operator="equal">
      <formula>"NO CUMPLE"</formula>
    </cfRule>
  </conditionalFormatting>
  <conditionalFormatting sqref="L88:L90">
    <cfRule type="cellIs" dxfId="4668" priority="6248" operator="equal">
      <formula>"CUMPLE"</formula>
    </cfRule>
  </conditionalFormatting>
  <conditionalFormatting sqref="K89:K90">
    <cfRule type="expression" dxfId="4667" priority="6249">
      <formula>J89="NO CUMPLE"</formula>
    </cfRule>
  </conditionalFormatting>
  <conditionalFormatting sqref="K89:K90">
    <cfRule type="expression" dxfId="4666" priority="6250">
      <formula>J89="CUMPLE"</formula>
    </cfRule>
  </conditionalFormatting>
  <conditionalFormatting sqref="M89">
    <cfRule type="expression" dxfId="4665" priority="6251">
      <formula>L89="NO CUMPLE"</formula>
    </cfRule>
  </conditionalFormatting>
  <conditionalFormatting sqref="M89">
    <cfRule type="expression" dxfId="4664" priority="6252">
      <formula>L89="CUMPLE"</formula>
    </cfRule>
  </conditionalFormatting>
  <conditionalFormatting sqref="K91">
    <cfRule type="expression" dxfId="4663" priority="6253">
      <formula>J91="NO CUMPLE"</formula>
    </cfRule>
  </conditionalFormatting>
  <conditionalFormatting sqref="K91">
    <cfRule type="expression" dxfId="4662" priority="6254">
      <formula>J91="CUMPLE"</formula>
    </cfRule>
  </conditionalFormatting>
  <conditionalFormatting sqref="M91">
    <cfRule type="expression" dxfId="4661" priority="6255">
      <formula>L91="NO CUMPLE"</formula>
    </cfRule>
  </conditionalFormatting>
  <conditionalFormatting sqref="M91">
    <cfRule type="expression" dxfId="4660" priority="6256">
      <formula>L91="CUMPLE"</formula>
    </cfRule>
  </conditionalFormatting>
  <conditionalFormatting sqref="L91:L93">
    <cfRule type="cellIs" dxfId="4659" priority="6257" operator="equal">
      <formula>"NO CUMPLE"</formula>
    </cfRule>
  </conditionalFormatting>
  <conditionalFormatting sqref="L91:L93">
    <cfRule type="cellIs" dxfId="4658" priority="6258" operator="equal">
      <formula>"CUMPLE"</formula>
    </cfRule>
  </conditionalFormatting>
  <conditionalFormatting sqref="K92:K93">
    <cfRule type="expression" dxfId="4657" priority="6259">
      <formula>J92="NO CUMPLE"</formula>
    </cfRule>
  </conditionalFormatting>
  <conditionalFormatting sqref="K92:K93">
    <cfRule type="expression" dxfId="4656" priority="6260">
      <formula>J92="CUMPLE"</formula>
    </cfRule>
  </conditionalFormatting>
  <conditionalFormatting sqref="M92">
    <cfRule type="expression" dxfId="4655" priority="6261">
      <formula>L92="NO CUMPLE"</formula>
    </cfRule>
  </conditionalFormatting>
  <conditionalFormatting sqref="M92">
    <cfRule type="expression" dxfId="4654" priority="6262">
      <formula>L92="CUMPLE"</formula>
    </cfRule>
  </conditionalFormatting>
  <conditionalFormatting sqref="K104">
    <cfRule type="expression" dxfId="4653" priority="6273">
      <formula>J104="NO CUMPLE"</formula>
    </cfRule>
  </conditionalFormatting>
  <conditionalFormatting sqref="K104">
    <cfRule type="expression" dxfId="4652" priority="6274">
      <formula>J104="CUMPLE"</formula>
    </cfRule>
  </conditionalFormatting>
  <conditionalFormatting sqref="M104">
    <cfRule type="expression" dxfId="4651" priority="6275">
      <formula>L104="NO CUMPLE"</formula>
    </cfRule>
  </conditionalFormatting>
  <conditionalFormatting sqref="M104">
    <cfRule type="expression" dxfId="4650" priority="6276">
      <formula>L104="CUMPLE"</formula>
    </cfRule>
  </conditionalFormatting>
  <conditionalFormatting sqref="L104:L106">
    <cfRule type="cellIs" dxfId="4649" priority="6277" operator="equal">
      <formula>"NO CUMPLE"</formula>
    </cfRule>
  </conditionalFormatting>
  <conditionalFormatting sqref="L104:L106">
    <cfRule type="cellIs" dxfId="4648" priority="6278" operator="equal">
      <formula>"CUMPLE"</formula>
    </cfRule>
  </conditionalFormatting>
  <conditionalFormatting sqref="K105:K106">
    <cfRule type="expression" dxfId="4647" priority="6279">
      <formula>J105="NO CUMPLE"</formula>
    </cfRule>
  </conditionalFormatting>
  <conditionalFormatting sqref="K105:K106">
    <cfRule type="expression" dxfId="4646" priority="6280">
      <formula>J105="CUMPLE"</formula>
    </cfRule>
  </conditionalFormatting>
  <conditionalFormatting sqref="M105">
    <cfRule type="expression" dxfId="4645" priority="6281">
      <formula>L105="NO CUMPLE"</formula>
    </cfRule>
  </conditionalFormatting>
  <conditionalFormatting sqref="M105">
    <cfRule type="expression" dxfId="4644" priority="6282">
      <formula>L105="CUMPLE"</formula>
    </cfRule>
  </conditionalFormatting>
  <conditionalFormatting sqref="K107">
    <cfRule type="expression" dxfId="4643" priority="6283">
      <formula>J107="NO CUMPLE"</formula>
    </cfRule>
  </conditionalFormatting>
  <conditionalFormatting sqref="K107">
    <cfRule type="expression" dxfId="4642" priority="6284">
      <formula>J107="CUMPLE"</formula>
    </cfRule>
  </conditionalFormatting>
  <conditionalFormatting sqref="M107">
    <cfRule type="expression" dxfId="4641" priority="6285">
      <formula>L107="NO CUMPLE"</formula>
    </cfRule>
  </conditionalFormatting>
  <conditionalFormatting sqref="M107">
    <cfRule type="expression" dxfId="4640" priority="6286">
      <formula>L107="CUMPLE"</formula>
    </cfRule>
  </conditionalFormatting>
  <conditionalFormatting sqref="L107:L109">
    <cfRule type="cellIs" dxfId="4639" priority="6287" operator="equal">
      <formula>"NO CUMPLE"</formula>
    </cfRule>
  </conditionalFormatting>
  <conditionalFormatting sqref="L107:L109">
    <cfRule type="cellIs" dxfId="4638" priority="6288" operator="equal">
      <formula>"CUMPLE"</formula>
    </cfRule>
  </conditionalFormatting>
  <conditionalFormatting sqref="K108:K109">
    <cfRule type="expression" dxfId="4637" priority="6289">
      <formula>J108="NO CUMPLE"</formula>
    </cfRule>
  </conditionalFormatting>
  <conditionalFormatting sqref="K108:K109">
    <cfRule type="expression" dxfId="4636" priority="6290">
      <formula>J108="CUMPLE"</formula>
    </cfRule>
  </conditionalFormatting>
  <conditionalFormatting sqref="M108">
    <cfRule type="expression" dxfId="4635" priority="6291">
      <formula>L108="NO CUMPLE"</formula>
    </cfRule>
  </conditionalFormatting>
  <conditionalFormatting sqref="M108">
    <cfRule type="expression" dxfId="4634" priority="6292">
      <formula>L108="CUMPLE"</formula>
    </cfRule>
  </conditionalFormatting>
  <conditionalFormatting sqref="K110">
    <cfRule type="expression" dxfId="4633" priority="6293">
      <formula>J110="NO CUMPLE"</formula>
    </cfRule>
  </conditionalFormatting>
  <conditionalFormatting sqref="K110">
    <cfRule type="expression" dxfId="4632" priority="6294">
      <formula>J110="CUMPLE"</formula>
    </cfRule>
  </conditionalFormatting>
  <conditionalFormatting sqref="M110">
    <cfRule type="expression" dxfId="4631" priority="6295">
      <formula>L110="NO CUMPLE"</formula>
    </cfRule>
  </conditionalFormatting>
  <conditionalFormatting sqref="M110">
    <cfRule type="expression" dxfId="4630" priority="6296">
      <formula>L110="CUMPLE"</formula>
    </cfRule>
  </conditionalFormatting>
  <conditionalFormatting sqref="L110:L112">
    <cfRule type="cellIs" dxfId="4629" priority="6297" operator="equal">
      <formula>"NO CUMPLE"</formula>
    </cfRule>
  </conditionalFormatting>
  <conditionalFormatting sqref="L110:L112">
    <cfRule type="cellIs" dxfId="4628" priority="6298" operator="equal">
      <formula>"CUMPLE"</formula>
    </cfRule>
  </conditionalFormatting>
  <conditionalFormatting sqref="K111:K112">
    <cfRule type="expression" dxfId="4627" priority="6299">
      <formula>J111="NO CUMPLE"</formula>
    </cfRule>
  </conditionalFormatting>
  <conditionalFormatting sqref="K111:K112">
    <cfRule type="expression" dxfId="4626" priority="6300">
      <formula>J111="CUMPLE"</formula>
    </cfRule>
  </conditionalFormatting>
  <conditionalFormatting sqref="M111">
    <cfRule type="expression" dxfId="4625" priority="6301">
      <formula>L111="NO CUMPLE"</formula>
    </cfRule>
  </conditionalFormatting>
  <conditionalFormatting sqref="M111">
    <cfRule type="expression" dxfId="4624" priority="6302">
      <formula>L111="CUMPLE"</formula>
    </cfRule>
  </conditionalFormatting>
  <conditionalFormatting sqref="K113">
    <cfRule type="expression" dxfId="4623" priority="6303">
      <formula>J113="NO CUMPLE"</formula>
    </cfRule>
  </conditionalFormatting>
  <conditionalFormatting sqref="K113">
    <cfRule type="expression" dxfId="4622" priority="6304">
      <formula>J113="CUMPLE"</formula>
    </cfRule>
  </conditionalFormatting>
  <conditionalFormatting sqref="M113">
    <cfRule type="expression" dxfId="4621" priority="6305">
      <formula>L113="NO CUMPLE"</formula>
    </cfRule>
  </conditionalFormatting>
  <conditionalFormatting sqref="M113">
    <cfRule type="expression" dxfId="4620" priority="6306">
      <formula>L113="CUMPLE"</formula>
    </cfRule>
  </conditionalFormatting>
  <conditionalFormatting sqref="L113:L115">
    <cfRule type="cellIs" dxfId="4619" priority="6307" operator="equal">
      <formula>"NO CUMPLE"</formula>
    </cfRule>
  </conditionalFormatting>
  <conditionalFormatting sqref="L113:L115">
    <cfRule type="cellIs" dxfId="4618" priority="6308" operator="equal">
      <formula>"CUMPLE"</formula>
    </cfRule>
  </conditionalFormatting>
  <conditionalFormatting sqref="K114:K115">
    <cfRule type="expression" dxfId="4617" priority="6309">
      <formula>J114="NO CUMPLE"</formula>
    </cfRule>
  </conditionalFormatting>
  <conditionalFormatting sqref="K114:K115">
    <cfRule type="expression" dxfId="4616" priority="6310">
      <formula>J114="CUMPLE"</formula>
    </cfRule>
  </conditionalFormatting>
  <conditionalFormatting sqref="M114">
    <cfRule type="expression" dxfId="4615" priority="6311">
      <formula>L114="NO CUMPLE"</formula>
    </cfRule>
  </conditionalFormatting>
  <conditionalFormatting sqref="M114">
    <cfRule type="expression" dxfId="4614" priority="6312">
      <formula>L114="CUMPLE"</formula>
    </cfRule>
  </conditionalFormatting>
  <conditionalFormatting sqref="K132">
    <cfRule type="expression" dxfId="4613" priority="6343">
      <formula>J132="NO CUMPLE"</formula>
    </cfRule>
  </conditionalFormatting>
  <conditionalFormatting sqref="K132">
    <cfRule type="expression" dxfId="4612" priority="6344">
      <formula>J132="CUMPLE"</formula>
    </cfRule>
  </conditionalFormatting>
  <conditionalFormatting sqref="M132">
    <cfRule type="expression" dxfId="4611" priority="6345">
      <formula>L132="NO CUMPLE"</formula>
    </cfRule>
  </conditionalFormatting>
  <conditionalFormatting sqref="M132">
    <cfRule type="expression" dxfId="4610" priority="6346">
      <formula>L132="CUMPLE"</formula>
    </cfRule>
  </conditionalFormatting>
  <conditionalFormatting sqref="L132:L134">
    <cfRule type="cellIs" dxfId="4609" priority="6347" operator="equal">
      <formula>"NO CUMPLE"</formula>
    </cfRule>
  </conditionalFormatting>
  <conditionalFormatting sqref="L132:L134">
    <cfRule type="cellIs" dxfId="4608" priority="6348" operator="equal">
      <formula>"CUMPLE"</formula>
    </cfRule>
  </conditionalFormatting>
  <conditionalFormatting sqref="K133:K134">
    <cfRule type="expression" dxfId="4607" priority="6349">
      <formula>J133="NO CUMPLE"</formula>
    </cfRule>
  </conditionalFormatting>
  <conditionalFormatting sqref="K133:K134">
    <cfRule type="expression" dxfId="4606" priority="6350">
      <formula>J133="CUMPLE"</formula>
    </cfRule>
  </conditionalFormatting>
  <conditionalFormatting sqref="M133">
    <cfRule type="expression" dxfId="4605" priority="6351">
      <formula>L133="NO CUMPLE"</formula>
    </cfRule>
  </conditionalFormatting>
  <conditionalFormatting sqref="M133">
    <cfRule type="expression" dxfId="4604" priority="6352">
      <formula>L133="CUMPLE"</formula>
    </cfRule>
  </conditionalFormatting>
  <conditionalFormatting sqref="K135">
    <cfRule type="expression" dxfId="4603" priority="6353">
      <formula>J135="NO CUMPLE"</formula>
    </cfRule>
  </conditionalFormatting>
  <conditionalFormatting sqref="K135">
    <cfRule type="expression" dxfId="4602" priority="6354">
      <formula>J135="CUMPLE"</formula>
    </cfRule>
  </conditionalFormatting>
  <conditionalFormatting sqref="M135">
    <cfRule type="expression" dxfId="4601" priority="6355">
      <formula>L135="NO CUMPLE"</formula>
    </cfRule>
  </conditionalFormatting>
  <conditionalFormatting sqref="M135">
    <cfRule type="expression" dxfId="4600" priority="6356">
      <formula>L135="CUMPLE"</formula>
    </cfRule>
  </conditionalFormatting>
  <conditionalFormatting sqref="L135:L137">
    <cfRule type="cellIs" dxfId="4599" priority="6357" operator="equal">
      <formula>"NO CUMPLE"</formula>
    </cfRule>
  </conditionalFormatting>
  <conditionalFormatting sqref="L135:L137">
    <cfRule type="cellIs" dxfId="4598" priority="6358" operator="equal">
      <formula>"CUMPLE"</formula>
    </cfRule>
  </conditionalFormatting>
  <conditionalFormatting sqref="K136:K137">
    <cfRule type="expression" dxfId="4597" priority="6359">
      <formula>J136="NO CUMPLE"</formula>
    </cfRule>
  </conditionalFormatting>
  <conditionalFormatting sqref="K136:K137">
    <cfRule type="expression" dxfId="4596" priority="6360">
      <formula>J136="CUMPLE"</formula>
    </cfRule>
  </conditionalFormatting>
  <conditionalFormatting sqref="M136">
    <cfRule type="expression" dxfId="4595" priority="6361">
      <formula>L136="NO CUMPLE"</formula>
    </cfRule>
  </conditionalFormatting>
  <conditionalFormatting sqref="M136">
    <cfRule type="expression" dxfId="4594" priority="6362">
      <formula>L136="CUMPLE"</formula>
    </cfRule>
  </conditionalFormatting>
  <conditionalFormatting sqref="K157">
    <cfRule type="expression" dxfId="4593" priority="6403">
      <formula>J157="NO CUMPLE"</formula>
    </cfRule>
  </conditionalFormatting>
  <conditionalFormatting sqref="K157">
    <cfRule type="expression" dxfId="4592" priority="6404">
      <formula>J157="CUMPLE"</formula>
    </cfRule>
  </conditionalFormatting>
  <conditionalFormatting sqref="M157">
    <cfRule type="expression" dxfId="4591" priority="6405">
      <formula>L157="NO CUMPLE"</formula>
    </cfRule>
  </conditionalFormatting>
  <conditionalFormatting sqref="M157">
    <cfRule type="expression" dxfId="4590" priority="6406">
      <formula>L157="CUMPLE"</formula>
    </cfRule>
  </conditionalFormatting>
  <conditionalFormatting sqref="L157:L159">
    <cfRule type="cellIs" dxfId="4589" priority="6407" operator="equal">
      <formula>"NO CUMPLE"</formula>
    </cfRule>
  </conditionalFormatting>
  <conditionalFormatting sqref="L157:L159">
    <cfRule type="cellIs" dxfId="4588" priority="6408" operator="equal">
      <formula>"CUMPLE"</formula>
    </cfRule>
  </conditionalFormatting>
  <conditionalFormatting sqref="K158:K159">
    <cfRule type="expression" dxfId="4587" priority="6409">
      <formula>J158="NO CUMPLE"</formula>
    </cfRule>
  </conditionalFormatting>
  <conditionalFormatting sqref="K158:K159">
    <cfRule type="expression" dxfId="4586" priority="6410">
      <formula>J158="CUMPLE"</formula>
    </cfRule>
  </conditionalFormatting>
  <conditionalFormatting sqref="M158">
    <cfRule type="expression" dxfId="4585" priority="6411">
      <formula>L158="NO CUMPLE"</formula>
    </cfRule>
  </conditionalFormatting>
  <conditionalFormatting sqref="M158">
    <cfRule type="expression" dxfId="4584" priority="6412">
      <formula>L158="CUMPLE"</formula>
    </cfRule>
  </conditionalFormatting>
  <conditionalFormatting sqref="K220">
    <cfRule type="expression" dxfId="4583" priority="6543">
      <formula>J220="NO CUMPLE"</formula>
    </cfRule>
  </conditionalFormatting>
  <conditionalFormatting sqref="K220">
    <cfRule type="expression" dxfId="4582" priority="6544">
      <formula>J220="CUMPLE"</formula>
    </cfRule>
  </conditionalFormatting>
  <conditionalFormatting sqref="M220">
    <cfRule type="expression" dxfId="4581" priority="6545">
      <formula>L220="NO CUMPLE"</formula>
    </cfRule>
  </conditionalFormatting>
  <conditionalFormatting sqref="M220">
    <cfRule type="expression" dxfId="4580" priority="6546">
      <formula>L220="CUMPLE"</formula>
    </cfRule>
  </conditionalFormatting>
  <conditionalFormatting sqref="L220:L222">
    <cfRule type="cellIs" dxfId="4579" priority="6547" operator="equal">
      <formula>"NO CUMPLE"</formula>
    </cfRule>
  </conditionalFormatting>
  <conditionalFormatting sqref="L220:L222">
    <cfRule type="cellIs" dxfId="4578" priority="6548" operator="equal">
      <formula>"CUMPLE"</formula>
    </cfRule>
  </conditionalFormatting>
  <conditionalFormatting sqref="K221:K222">
    <cfRule type="expression" dxfId="4577" priority="6549">
      <formula>J221="NO CUMPLE"</formula>
    </cfRule>
  </conditionalFormatting>
  <conditionalFormatting sqref="K221:K222">
    <cfRule type="expression" dxfId="4576" priority="6550">
      <formula>J221="CUMPLE"</formula>
    </cfRule>
  </conditionalFormatting>
  <conditionalFormatting sqref="M221">
    <cfRule type="expression" dxfId="4575" priority="6551">
      <formula>L221="NO CUMPLE"</formula>
    </cfRule>
  </conditionalFormatting>
  <conditionalFormatting sqref="M221">
    <cfRule type="expression" dxfId="4574" priority="6552">
      <formula>L221="CUMPLE"</formula>
    </cfRule>
  </conditionalFormatting>
  <conditionalFormatting sqref="K223">
    <cfRule type="expression" dxfId="4573" priority="6553">
      <formula>J223="NO CUMPLE"</formula>
    </cfRule>
  </conditionalFormatting>
  <conditionalFormatting sqref="K223">
    <cfRule type="expression" dxfId="4572" priority="6554">
      <formula>J223="CUMPLE"</formula>
    </cfRule>
  </conditionalFormatting>
  <conditionalFormatting sqref="M223">
    <cfRule type="expression" dxfId="4571" priority="6555">
      <formula>L223="NO CUMPLE"</formula>
    </cfRule>
  </conditionalFormatting>
  <conditionalFormatting sqref="M223">
    <cfRule type="expression" dxfId="4570" priority="6556">
      <formula>L223="CUMPLE"</formula>
    </cfRule>
  </conditionalFormatting>
  <conditionalFormatting sqref="L223:L225">
    <cfRule type="cellIs" dxfId="4569" priority="6557" operator="equal">
      <formula>"NO CUMPLE"</formula>
    </cfRule>
  </conditionalFormatting>
  <conditionalFormatting sqref="L223:L225">
    <cfRule type="cellIs" dxfId="4568" priority="6558" operator="equal">
      <formula>"CUMPLE"</formula>
    </cfRule>
  </conditionalFormatting>
  <conditionalFormatting sqref="K224:K225">
    <cfRule type="expression" dxfId="4567" priority="6559">
      <formula>J224="NO CUMPLE"</formula>
    </cfRule>
  </conditionalFormatting>
  <conditionalFormatting sqref="K224:K225">
    <cfRule type="expression" dxfId="4566" priority="6560">
      <formula>J224="CUMPLE"</formula>
    </cfRule>
  </conditionalFormatting>
  <conditionalFormatting sqref="M224">
    <cfRule type="expression" dxfId="4565" priority="6561">
      <formula>L224="NO CUMPLE"</formula>
    </cfRule>
  </conditionalFormatting>
  <conditionalFormatting sqref="M224">
    <cfRule type="expression" dxfId="4564" priority="6562">
      <formula>L224="CUMPLE"</formula>
    </cfRule>
  </conditionalFormatting>
  <conditionalFormatting sqref="K239">
    <cfRule type="expression" dxfId="4563" priority="6583">
      <formula>J239="NO CUMPLE"</formula>
    </cfRule>
  </conditionalFormatting>
  <conditionalFormatting sqref="K239">
    <cfRule type="expression" dxfId="4562" priority="6584">
      <formula>J239="CUMPLE"</formula>
    </cfRule>
  </conditionalFormatting>
  <conditionalFormatting sqref="M239">
    <cfRule type="expression" dxfId="4561" priority="6585">
      <formula>L239="NO CUMPLE"</formula>
    </cfRule>
  </conditionalFormatting>
  <conditionalFormatting sqref="M239">
    <cfRule type="expression" dxfId="4560" priority="6586">
      <formula>L239="CUMPLE"</formula>
    </cfRule>
  </conditionalFormatting>
  <conditionalFormatting sqref="L239:L241">
    <cfRule type="cellIs" dxfId="4559" priority="6587" operator="equal">
      <formula>"NO CUMPLE"</formula>
    </cfRule>
  </conditionalFormatting>
  <conditionalFormatting sqref="L239:L241">
    <cfRule type="cellIs" dxfId="4558" priority="6588" operator="equal">
      <formula>"CUMPLE"</formula>
    </cfRule>
  </conditionalFormatting>
  <conditionalFormatting sqref="K240:K241">
    <cfRule type="expression" dxfId="4557" priority="6589">
      <formula>J240="NO CUMPLE"</formula>
    </cfRule>
  </conditionalFormatting>
  <conditionalFormatting sqref="K240:K241">
    <cfRule type="expression" dxfId="4556" priority="6590">
      <formula>J240="CUMPLE"</formula>
    </cfRule>
  </conditionalFormatting>
  <conditionalFormatting sqref="M240">
    <cfRule type="expression" dxfId="4555" priority="6591">
      <formula>L240="NO CUMPLE"</formula>
    </cfRule>
  </conditionalFormatting>
  <conditionalFormatting sqref="M240">
    <cfRule type="expression" dxfId="4554" priority="6592">
      <formula>L240="CUMPLE"</formula>
    </cfRule>
  </conditionalFormatting>
  <conditionalFormatting sqref="K242">
    <cfRule type="expression" dxfId="4553" priority="6593">
      <formula>J242="NO CUMPLE"</formula>
    </cfRule>
  </conditionalFormatting>
  <conditionalFormatting sqref="K242">
    <cfRule type="expression" dxfId="4552" priority="6594">
      <formula>J242="CUMPLE"</formula>
    </cfRule>
  </conditionalFormatting>
  <conditionalFormatting sqref="M242">
    <cfRule type="expression" dxfId="4551" priority="6595">
      <formula>L242="NO CUMPLE"</formula>
    </cfRule>
  </conditionalFormatting>
  <conditionalFormatting sqref="M242">
    <cfRule type="expression" dxfId="4550" priority="6596">
      <formula>L242="CUMPLE"</formula>
    </cfRule>
  </conditionalFormatting>
  <conditionalFormatting sqref="L242:L244">
    <cfRule type="cellIs" dxfId="4549" priority="6597" operator="equal">
      <formula>"NO CUMPLE"</formula>
    </cfRule>
  </conditionalFormatting>
  <conditionalFormatting sqref="L242:L244">
    <cfRule type="cellIs" dxfId="4548" priority="6598" operator="equal">
      <formula>"CUMPLE"</formula>
    </cfRule>
  </conditionalFormatting>
  <conditionalFormatting sqref="K243:K244">
    <cfRule type="expression" dxfId="4547" priority="6599">
      <formula>J243="NO CUMPLE"</formula>
    </cfRule>
  </conditionalFormatting>
  <conditionalFormatting sqref="K243:K244">
    <cfRule type="expression" dxfId="4546" priority="6600">
      <formula>J243="CUMPLE"</formula>
    </cfRule>
  </conditionalFormatting>
  <conditionalFormatting sqref="M243">
    <cfRule type="expression" dxfId="4545" priority="6601">
      <formula>L243="NO CUMPLE"</formula>
    </cfRule>
  </conditionalFormatting>
  <conditionalFormatting sqref="M243">
    <cfRule type="expression" dxfId="4544" priority="6602">
      <formula>L243="CUMPLE"</formula>
    </cfRule>
  </conditionalFormatting>
  <conditionalFormatting sqref="K245">
    <cfRule type="expression" dxfId="4543" priority="6603">
      <formula>J245="NO CUMPLE"</formula>
    </cfRule>
  </conditionalFormatting>
  <conditionalFormatting sqref="K245">
    <cfRule type="expression" dxfId="4542" priority="6604">
      <formula>J245="CUMPLE"</formula>
    </cfRule>
  </conditionalFormatting>
  <conditionalFormatting sqref="M245">
    <cfRule type="expression" dxfId="4541" priority="6605">
      <formula>L245="NO CUMPLE"</formula>
    </cfRule>
  </conditionalFormatting>
  <conditionalFormatting sqref="M245">
    <cfRule type="expression" dxfId="4540" priority="6606">
      <formula>L245="CUMPLE"</formula>
    </cfRule>
  </conditionalFormatting>
  <conditionalFormatting sqref="L245:L247">
    <cfRule type="cellIs" dxfId="4539" priority="6607" operator="equal">
      <formula>"NO CUMPLE"</formula>
    </cfRule>
  </conditionalFormatting>
  <conditionalFormatting sqref="L245:L247">
    <cfRule type="cellIs" dxfId="4538" priority="6608" operator="equal">
      <formula>"CUMPLE"</formula>
    </cfRule>
  </conditionalFormatting>
  <conditionalFormatting sqref="K246:K247">
    <cfRule type="expression" dxfId="4537" priority="6609">
      <formula>J246="NO CUMPLE"</formula>
    </cfRule>
  </conditionalFormatting>
  <conditionalFormatting sqref="K246:K247">
    <cfRule type="expression" dxfId="4536" priority="6610">
      <formula>J246="CUMPLE"</formula>
    </cfRule>
  </conditionalFormatting>
  <conditionalFormatting sqref="M246">
    <cfRule type="expression" dxfId="4535" priority="6611">
      <formula>L246="NO CUMPLE"</formula>
    </cfRule>
  </conditionalFormatting>
  <conditionalFormatting sqref="M246">
    <cfRule type="expression" dxfId="4534" priority="6612">
      <formula>L246="CUMPLE"</formula>
    </cfRule>
  </conditionalFormatting>
  <conditionalFormatting sqref="K255">
    <cfRule type="expression" dxfId="4533" priority="6613">
      <formula>J255="NO CUMPLE"</formula>
    </cfRule>
  </conditionalFormatting>
  <conditionalFormatting sqref="K255">
    <cfRule type="expression" dxfId="4532" priority="6614">
      <formula>J255="CUMPLE"</formula>
    </cfRule>
  </conditionalFormatting>
  <conditionalFormatting sqref="M255">
    <cfRule type="expression" dxfId="4531" priority="6615">
      <formula>L255="NO CUMPLE"</formula>
    </cfRule>
  </conditionalFormatting>
  <conditionalFormatting sqref="M255">
    <cfRule type="expression" dxfId="4530" priority="6616">
      <formula>L255="CUMPLE"</formula>
    </cfRule>
  </conditionalFormatting>
  <conditionalFormatting sqref="L255:L257">
    <cfRule type="cellIs" dxfId="4529" priority="6617" operator="equal">
      <formula>"NO CUMPLE"</formula>
    </cfRule>
  </conditionalFormatting>
  <conditionalFormatting sqref="L255:L257">
    <cfRule type="cellIs" dxfId="4528" priority="6618" operator="equal">
      <formula>"CUMPLE"</formula>
    </cfRule>
  </conditionalFormatting>
  <conditionalFormatting sqref="K256:K257">
    <cfRule type="expression" dxfId="4527" priority="6619">
      <formula>J256="NO CUMPLE"</formula>
    </cfRule>
  </conditionalFormatting>
  <conditionalFormatting sqref="K256:K257">
    <cfRule type="expression" dxfId="4526" priority="6620">
      <formula>J256="CUMPLE"</formula>
    </cfRule>
  </conditionalFormatting>
  <conditionalFormatting sqref="M256">
    <cfRule type="expression" dxfId="4525" priority="6621">
      <formula>L256="NO CUMPLE"</formula>
    </cfRule>
  </conditionalFormatting>
  <conditionalFormatting sqref="M256">
    <cfRule type="expression" dxfId="4524" priority="6622">
      <formula>L256="CUMPLE"</formula>
    </cfRule>
  </conditionalFormatting>
  <conditionalFormatting sqref="K258">
    <cfRule type="expression" dxfId="4523" priority="6623">
      <formula>J258="NO CUMPLE"</formula>
    </cfRule>
  </conditionalFormatting>
  <conditionalFormatting sqref="K258">
    <cfRule type="expression" dxfId="4522" priority="6624">
      <formula>J258="CUMPLE"</formula>
    </cfRule>
  </conditionalFormatting>
  <conditionalFormatting sqref="M258">
    <cfRule type="expression" dxfId="4521" priority="6625">
      <formula>L258="NO CUMPLE"</formula>
    </cfRule>
  </conditionalFormatting>
  <conditionalFormatting sqref="M258">
    <cfRule type="expression" dxfId="4520" priority="6626">
      <formula>L258="CUMPLE"</formula>
    </cfRule>
  </conditionalFormatting>
  <conditionalFormatting sqref="L260">
    <cfRule type="cellIs" dxfId="4519" priority="6627" operator="equal">
      <formula>"NO CUMPLE"</formula>
    </cfRule>
  </conditionalFormatting>
  <conditionalFormatting sqref="L260">
    <cfRule type="cellIs" dxfId="4518" priority="6628" operator="equal">
      <formula>"CUMPLE"</formula>
    </cfRule>
  </conditionalFormatting>
  <conditionalFormatting sqref="K259:K260">
    <cfRule type="expression" dxfId="4517" priority="6629">
      <formula>J259="NO CUMPLE"</formula>
    </cfRule>
  </conditionalFormatting>
  <conditionalFormatting sqref="K259:K260">
    <cfRule type="expression" dxfId="4516" priority="6630">
      <formula>J259="CUMPLE"</formula>
    </cfRule>
  </conditionalFormatting>
  <conditionalFormatting sqref="M259">
    <cfRule type="expression" dxfId="4515" priority="6631">
      <formula>L259="NO CUMPLE"</formula>
    </cfRule>
  </conditionalFormatting>
  <conditionalFormatting sqref="M259">
    <cfRule type="expression" dxfId="4514" priority="6632">
      <formula>L259="CUMPLE"</formula>
    </cfRule>
  </conditionalFormatting>
  <conditionalFormatting sqref="K261">
    <cfRule type="expression" dxfId="4513" priority="6633">
      <formula>J261="NO CUMPLE"</formula>
    </cfRule>
  </conditionalFormatting>
  <conditionalFormatting sqref="K261">
    <cfRule type="expression" dxfId="4512" priority="6634">
      <formula>J261="CUMPLE"</formula>
    </cfRule>
  </conditionalFormatting>
  <conditionalFormatting sqref="M261">
    <cfRule type="expression" dxfId="4511" priority="6635">
      <formula>L261="NO CUMPLE"</formula>
    </cfRule>
  </conditionalFormatting>
  <conditionalFormatting sqref="M261">
    <cfRule type="expression" dxfId="4510" priority="6636">
      <formula>L261="CUMPLE"</formula>
    </cfRule>
  </conditionalFormatting>
  <conditionalFormatting sqref="L263">
    <cfRule type="cellIs" dxfId="4509" priority="6637" operator="equal">
      <formula>"NO CUMPLE"</formula>
    </cfRule>
  </conditionalFormatting>
  <conditionalFormatting sqref="L263">
    <cfRule type="cellIs" dxfId="4508" priority="6638" operator="equal">
      <formula>"CUMPLE"</formula>
    </cfRule>
  </conditionalFormatting>
  <conditionalFormatting sqref="K262:K263">
    <cfRule type="expression" dxfId="4507" priority="6639">
      <formula>J262="NO CUMPLE"</formula>
    </cfRule>
  </conditionalFormatting>
  <conditionalFormatting sqref="K262:K263">
    <cfRule type="expression" dxfId="4506" priority="6640">
      <formula>J262="CUMPLE"</formula>
    </cfRule>
  </conditionalFormatting>
  <conditionalFormatting sqref="M262">
    <cfRule type="expression" dxfId="4505" priority="6641">
      <formula>L262="NO CUMPLE"</formula>
    </cfRule>
  </conditionalFormatting>
  <conditionalFormatting sqref="M262">
    <cfRule type="expression" dxfId="4504" priority="6642">
      <formula>L262="CUMPLE"</formula>
    </cfRule>
  </conditionalFormatting>
  <conditionalFormatting sqref="K264">
    <cfRule type="expression" dxfId="4503" priority="6643">
      <formula>J264="NO CUMPLE"</formula>
    </cfRule>
  </conditionalFormatting>
  <conditionalFormatting sqref="K264">
    <cfRule type="expression" dxfId="4502" priority="6644">
      <formula>J264="CUMPLE"</formula>
    </cfRule>
  </conditionalFormatting>
  <conditionalFormatting sqref="M264">
    <cfRule type="expression" dxfId="4501" priority="6645">
      <formula>L264="NO CUMPLE"</formula>
    </cfRule>
  </conditionalFormatting>
  <conditionalFormatting sqref="M264">
    <cfRule type="expression" dxfId="4500" priority="6646">
      <formula>L264="CUMPLE"</formula>
    </cfRule>
  </conditionalFormatting>
  <conditionalFormatting sqref="L264:L266">
    <cfRule type="cellIs" dxfId="4499" priority="6647" operator="equal">
      <formula>"NO CUMPLE"</formula>
    </cfRule>
  </conditionalFormatting>
  <conditionalFormatting sqref="L264:L266">
    <cfRule type="cellIs" dxfId="4498" priority="6648" operator="equal">
      <formula>"CUMPLE"</formula>
    </cfRule>
  </conditionalFormatting>
  <conditionalFormatting sqref="K265:K266">
    <cfRule type="expression" dxfId="4497" priority="6649">
      <formula>J265="NO CUMPLE"</formula>
    </cfRule>
  </conditionalFormatting>
  <conditionalFormatting sqref="K265:K266">
    <cfRule type="expression" dxfId="4496" priority="6650">
      <formula>J265="CUMPLE"</formula>
    </cfRule>
  </conditionalFormatting>
  <conditionalFormatting sqref="M265">
    <cfRule type="expression" dxfId="4495" priority="6651">
      <formula>L265="NO CUMPLE"</formula>
    </cfRule>
  </conditionalFormatting>
  <conditionalFormatting sqref="M265">
    <cfRule type="expression" dxfId="4494" priority="6652">
      <formula>L265="CUMPLE"</formula>
    </cfRule>
  </conditionalFormatting>
  <conditionalFormatting sqref="K267">
    <cfRule type="expression" dxfId="4493" priority="6653">
      <formula>J267="NO CUMPLE"</formula>
    </cfRule>
  </conditionalFormatting>
  <conditionalFormatting sqref="K267">
    <cfRule type="expression" dxfId="4492" priority="6654">
      <formula>J267="CUMPLE"</formula>
    </cfRule>
  </conditionalFormatting>
  <conditionalFormatting sqref="M267">
    <cfRule type="expression" dxfId="4491" priority="6655">
      <formula>L267="NO CUMPLE"</formula>
    </cfRule>
  </conditionalFormatting>
  <conditionalFormatting sqref="M267">
    <cfRule type="expression" dxfId="4490" priority="6656">
      <formula>L267="CUMPLE"</formula>
    </cfRule>
  </conditionalFormatting>
  <conditionalFormatting sqref="L267:L269">
    <cfRule type="cellIs" dxfId="4489" priority="6657" operator="equal">
      <formula>"NO CUMPLE"</formula>
    </cfRule>
  </conditionalFormatting>
  <conditionalFormatting sqref="L267:L269">
    <cfRule type="cellIs" dxfId="4488" priority="6658" operator="equal">
      <formula>"CUMPLE"</formula>
    </cfRule>
  </conditionalFormatting>
  <conditionalFormatting sqref="K268:K269">
    <cfRule type="expression" dxfId="4487" priority="6659">
      <formula>J268="NO CUMPLE"</formula>
    </cfRule>
  </conditionalFormatting>
  <conditionalFormatting sqref="K268:K269">
    <cfRule type="expression" dxfId="4486" priority="6660">
      <formula>J268="CUMPLE"</formula>
    </cfRule>
  </conditionalFormatting>
  <conditionalFormatting sqref="M268">
    <cfRule type="expression" dxfId="4485" priority="6661">
      <formula>L268="NO CUMPLE"</formula>
    </cfRule>
  </conditionalFormatting>
  <conditionalFormatting sqref="M268">
    <cfRule type="expression" dxfId="4484" priority="6662">
      <formula>L268="CUMPLE"</formula>
    </cfRule>
  </conditionalFormatting>
  <conditionalFormatting sqref="K277">
    <cfRule type="expression" dxfId="4483" priority="6663">
      <formula>J277="NO CUMPLE"</formula>
    </cfRule>
  </conditionalFormatting>
  <conditionalFormatting sqref="K277">
    <cfRule type="expression" dxfId="4482" priority="6664">
      <formula>J277="CUMPLE"</formula>
    </cfRule>
  </conditionalFormatting>
  <conditionalFormatting sqref="M277">
    <cfRule type="expression" dxfId="4481" priority="6665">
      <formula>L277="NO CUMPLE"</formula>
    </cfRule>
  </conditionalFormatting>
  <conditionalFormatting sqref="M277">
    <cfRule type="expression" dxfId="4480" priority="6666">
      <formula>L277="CUMPLE"</formula>
    </cfRule>
  </conditionalFormatting>
  <conditionalFormatting sqref="L277:L279">
    <cfRule type="cellIs" dxfId="4479" priority="6667" operator="equal">
      <formula>"NO CUMPLE"</formula>
    </cfRule>
  </conditionalFormatting>
  <conditionalFormatting sqref="L277:L279">
    <cfRule type="cellIs" dxfId="4478" priority="6668" operator="equal">
      <formula>"CUMPLE"</formula>
    </cfRule>
  </conditionalFormatting>
  <conditionalFormatting sqref="K278:K279">
    <cfRule type="expression" dxfId="4477" priority="6669">
      <formula>J278="NO CUMPLE"</formula>
    </cfRule>
  </conditionalFormatting>
  <conditionalFormatting sqref="K278:K279">
    <cfRule type="expression" dxfId="4476" priority="6670">
      <formula>J278="CUMPLE"</formula>
    </cfRule>
  </conditionalFormatting>
  <conditionalFormatting sqref="M278">
    <cfRule type="expression" dxfId="4475" priority="6671">
      <formula>L278="NO CUMPLE"</formula>
    </cfRule>
  </conditionalFormatting>
  <conditionalFormatting sqref="M278">
    <cfRule type="expression" dxfId="4474" priority="6672">
      <formula>L278="CUMPLE"</formula>
    </cfRule>
  </conditionalFormatting>
  <conditionalFormatting sqref="K280">
    <cfRule type="expression" dxfId="4473" priority="6673">
      <formula>J280="NO CUMPLE"</formula>
    </cfRule>
  </conditionalFormatting>
  <conditionalFormatting sqref="K280">
    <cfRule type="expression" dxfId="4472" priority="6674">
      <formula>J280="CUMPLE"</formula>
    </cfRule>
  </conditionalFormatting>
  <conditionalFormatting sqref="M280">
    <cfRule type="expression" dxfId="4471" priority="6675">
      <formula>L280="NO CUMPLE"</formula>
    </cfRule>
  </conditionalFormatting>
  <conditionalFormatting sqref="M280">
    <cfRule type="expression" dxfId="4470" priority="6676">
      <formula>L280="CUMPLE"</formula>
    </cfRule>
  </conditionalFormatting>
  <conditionalFormatting sqref="L280:L282">
    <cfRule type="cellIs" dxfId="4469" priority="6677" operator="equal">
      <formula>"NO CUMPLE"</formula>
    </cfRule>
  </conditionalFormatting>
  <conditionalFormatting sqref="L280:L282">
    <cfRule type="cellIs" dxfId="4468" priority="6678" operator="equal">
      <formula>"CUMPLE"</formula>
    </cfRule>
  </conditionalFormatting>
  <conditionalFormatting sqref="K281:K282">
    <cfRule type="expression" dxfId="4467" priority="6679">
      <formula>J281="NO CUMPLE"</formula>
    </cfRule>
  </conditionalFormatting>
  <conditionalFormatting sqref="K281:K282">
    <cfRule type="expression" dxfId="4466" priority="6680">
      <formula>J281="CUMPLE"</formula>
    </cfRule>
  </conditionalFormatting>
  <conditionalFormatting sqref="M281">
    <cfRule type="expression" dxfId="4465" priority="6681">
      <formula>L281="NO CUMPLE"</formula>
    </cfRule>
  </conditionalFormatting>
  <conditionalFormatting sqref="M281">
    <cfRule type="expression" dxfId="4464" priority="6682">
      <formula>L281="CUMPLE"</formula>
    </cfRule>
  </conditionalFormatting>
  <conditionalFormatting sqref="K283">
    <cfRule type="expression" dxfId="4463" priority="6683">
      <formula>J283="NO CUMPLE"</formula>
    </cfRule>
  </conditionalFormatting>
  <conditionalFormatting sqref="K283">
    <cfRule type="expression" dxfId="4462" priority="6684">
      <formula>J283="CUMPLE"</formula>
    </cfRule>
  </conditionalFormatting>
  <conditionalFormatting sqref="M283">
    <cfRule type="expression" dxfId="4461" priority="6685">
      <formula>L283="NO CUMPLE"</formula>
    </cfRule>
  </conditionalFormatting>
  <conditionalFormatting sqref="M283">
    <cfRule type="expression" dxfId="4460" priority="6686">
      <formula>L283="CUMPLE"</formula>
    </cfRule>
  </conditionalFormatting>
  <conditionalFormatting sqref="L283:L285">
    <cfRule type="cellIs" dxfId="4459" priority="6687" operator="equal">
      <formula>"NO CUMPLE"</formula>
    </cfRule>
  </conditionalFormatting>
  <conditionalFormatting sqref="L283:L285">
    <cfRule type="cellIs" dxfId="4458" priority="6688" operator="equal">
      <formula>"CUMPLE"</formula>
    </cfRule>
  </conditionalFormatting>
  <conditionalFormatting sqref="K284:K285">
    <cfRule type="expression" dxfId="4457" priority="6689">
      <formula>J284="NO CUMPLE"</formula>
    </cfRule>
  </conditionalFormatting>
  <conditionalFormatting sqref="K284:K285">
    <cfRule type="expression" dxfId="4456" priority="6690">
      <formula>J284="CUMPLE"</formula>
    </cfRule>
  </conditionalFormatting>
  <conditionalFormatting sqref="M284">
    <cfRule type="expression" dxfId="4455" priority="6691">
      <formula>L284="NO CUMPLE"</formula>
    </cfRule>
  </conditionalFormatting>
  <conditionalFormatting sqref="M284">
    <cfRule type="expression" dxfId="4454" priority="6692">
      <formula>L284="CUMPLE"</formula>
    </cfRule>
  </conditionalFormatting>
  <conditionalFormatting sqref="K286">
    <cfRule type="expression" dxfId="4453" priority="6693">
      <formula>J286="NO CUMPLE"</formula>
    </cfRule>
  </conditionalFormatting>
  <conditionalFormatting sqref="K286">
    <cfRule type="expression" dxfId="4452" priority="6694">
      <formula>J286="CUMPLE"</formula>
    </cfRule>
  </conditionalFormatting>
  <conditionalFormatting sqref="M286">
    <cfRule type="expression" dxfId="4451" priority="6695">
      <formula>L286="NO CUMPLE"</formula>
    </cfRule>
  </conditionalFormatting>
  <conditionalFormatting sqref="M286">
    <cfRule type="expression" dxfId="4450" priority="6696">
      <formula>L286="CUMPLE"</formula>
    </cfRule>
  </conditionalFormatting>
  <conditionalFormatting sqref="L286:L288">
    <cfRule type="cellIs" dxfId="4449" priority="6697" operator="equal">
      <formula>"NO CUMPLE"</formula>
    </cfRule>
  </conditionalFormatting>
  <conditionalFormatting sqref="L286:L288">
    <cfRule type="cellIs" dxfId="4448" priority="6698" operator="equal">
      <formula>"CUMPLE"</formula>
    </cfRule>
  </conditionalFormatting>
  <conditionalFormatting sqref="K287:K288">
    <cfRule type="expression" dxfId="4447" priority="6699">
      <formula>J287="NO CUMPLE"</formula>
    </cfRule>
  </conditionalFormatting>
  <conditionalFormatting sqref="K287:K288">
    <cfRule type="expression" dxfId="4446" priority="6700">
      <formula>J287="CUMPLE"</formula>
    </cfRule>
  </conditionalFormatting>
  <conditionalFormatting sqref="M287">
    <cfRule type="expression" dxfId="4445" priority="6701">
      <formula>L287="NO CUMPLE"</formula>
    </cfRule>
  </conditionalFormatting>
  <conditionalFormatting sqref="M287">
    <cfRule type="expression" dxfId="4444" priority="6702">
      <formula>L287="CUMPLE"</formula>
    </cfRule>
  </conditionalFormatting>
  <conditionalFormatting sqref="K289">
    <cfRule type="expression" dxfId="4443" priority="6703">
      <formula>J289="NO CUMPLE"</formula>
    </cfRule>
  </conditionalFormatting>
  <conditionalFormatting sqref="K289">
    <cfRule type="expression" dxfId="4442" priority="6704">
      <formula>J289="CUMPLE"</formula>
    </cfRule>
  </conditionalFormatting>
  <conditionalFormatting sqref="M289">
    <cfRule type="expression" dxfId="4441" priority="6705">
      <formula>L289="NO CUMPLE"</formula>
    </cfRule>
  </conditionalFormatting>
  <conditionalFormatting sqref="M289">
    <cfRule type="expression" dxfId="4440" priority="6706">
      <formula>L289="CUMPLE"</formula>
    </cfRule>
  </conditionalFormatting>
  <conditionalFormatting sqref="L289:L291">
    <cfRule type="cellIs" dxfId="4439" priority="6707" operator="equal">
      <formula>"NO CUMPLE"</formula>
    </cfRule>
  </conditionalFormatting>
  <conditionalFormatting sqref="L289:L291">
    <cfRule type="cellIs" dxfId="4438" priority="6708" operator="equal">
      <formula>"CUMPLE"</formula>
    </cfRule>
  </conditionalFormatting>
  <conditionalFormatting sqref="K290:K291">
    <cfRule type="expression" dxfId="4437" priority="6709">
      <formula>J290="NO CUMPLE"</formula>
    </cfRule>
  </conditionalFormatting>
  <conditionalFormatting sqref="K290:K291">
    <cfRule type="expression" dxfId="4436" priority="6710">
      <formula>J290="CUMPLE"</formula>
    </cfRule>
  </conditionalFormatting>
  <conditionalFormatting sqref="M290">
    <cfRule type="expression" dxfId="4435" priority="6711">
      <formula>L290="NO CUMPLE"</formula>
    </cfRule>
  </conditionalFormatting>
  <conditionalFormatting sqref="M290">
    <cfRule type="expression" dxfId="4434" priority="6712">
      <formula>L290="CUMPLE"</formula>
    </cfRule>
  </conditionalFormatting>
  <conditionalFormatting sqref="K299">
    <cfRule type="expression" dxfId="4433" priority="6713">
      <formula>J299="NO CUMPLE"</formula>
    </cfRule>
  </conditionalFormatting>
  <conditionalFormatting sqref="K299">
    <cfRule type="expression" dxfId="4432" priority="6714">
      <formula>J299="CUMPLE"</formula>
    </cfRule>
  </conditionalFormatting>
  <conditionalFormatting sqref="M299">
    <cfRule type="expression" dxfId="4431" priority="6715">
      <formula>L299="NO CUMPLE"</formula>
    </cfRule>
  </conditionalFormatting>
  <conditionalFormatting sqref="M299">
    <cfRule type="expression" dxfId="4430" priority="6716">
      <formula>L299="CUMPLE"</formula>
    </cfRule>
  </conditionalFormatting>
  <conditionalFormatting sqref="L299:L301">
    <cfRule type="cellIs" dxfId="4429" priority="6717" operator="equal">
      <formula>"NO CUMPLE"</formula>
    </cfRule>
  </conditionalFormatting>
  <conditionalFormatting sqref="L299:L301">
    <cfRule type="cellIs" dxfId="4428" priority="6718" operator="equal">
      <formula>"CUMPLE"</formula>
    </cfRule>
  </conditionalFormatting>
  <conditionalFormatting sqref="K300:K301">
    <cfRule type="expression" dxfId="4427" priority="6719">
      <formula>J300="NO CUMPLE"</formula>
    </cfRule>
  </conditionalFormatting>
  <conditionalFormatting sqref="K300:K301">
    <cfRule type="expression" dxfId="4426" priority="6720">
      <formula>J300="CUMPLE"</formula>
    </cfRule>
  </conditionalFormatting>
  <conditionalFormatting sqref="M300">
    <cfRule type="expression" dxfId="4425" priority="6721">
      <formula>L300="NO CUMPLE"</formula>
    </cfRule>
  </conditionalFormatting>
  <conditionalFormatting sqref="M300">
    <cfRule type="expression" dxfId="4424" priority="6722">
      <formula>L300="CUMPLE"</formula>
    </cfRule>
  </conditionalFormatting>
  <conditionalFormatting sqref="K302">
    <cfRule type="expression" dxfId="4423" priority="6723">
      <formula>J302="NO CUMPLE"</formula>
    </cfRule>
  </conditionalFormatting>
  <conditionalFormatting sqref="K302">
    <cfRule type="expression" dxfId="4422" priority="6724">
      <formula>J302="CUMPLE"</formula>
    </cfRule>
  </conditionalFormatting>
  <conditionalFormatting sqref="M302">
    <cfRule type="expression" dxfId="4421" priority="6725">
      <formula>L302="NO CUMPLE"</formula>
    </cfRule>
  </conditionalFormatting>
  <conditionalFormatting sqref="M302">
    <cfRule type="expression" dxfId="4420" priority="6726">
      <formula>L302="CUMPLE"</formula>
    </cfRule>
  </conditionalFormatting>
  <conditionalFormatting sqref="L302:L304">
    <cfRule type="cellIs" dxfId="4419" priority="6727" operator="equal">
      <formula>"NO CUMPLE"</formula>
    </cfRule>
  </conditionalFormatting>
  <conditionalFormatting sqref="L302:L304">
    <cfRule type="cellIs" dxfId="4418" priority="6728" operator="equal">
      <formula>"CUMPLE"</formula>
    </cfRule>
  </conditionalFormatting>
  <conditionalFormatting sqref="K303:K304">
    <cfRule type="expression" dxfId="4417" priority="6729">
      <formula>J303="NO CUMPLE"</formula>
    </cfRule>
  </conditionalFormatting>
  <conditionalFormatting sqref="K303:K304">
    <cfRule type="expression" dxfId="4416" priority="6730">
      <formula>J303="CUMPLE"</formula>
    </cfRule>
  </conditionalFormatting>
  <conditionalFormatting sqref="M303">
    <cfRule type="expression" dxfId="4415" priority="6731">
      <formula>L303="NO CUMPLE"</formula>
    </cfRule>
  </conditionalFormatting>
  <conditionalFormatting sqref="M303">
    <cfRule type="expression" dxfId="4414" priority="6732">
      <formula>L303="CUMPLE"</formula>
    </cfRule>
  </conditionalFormatting>
  <conditionalFormatting sqref="K305">
    <cfRule type="expression" dxfId="4413" priority="6733">
      <formula>J305="NO CUMPLE"</formula>
    </cfRule>
  </conditionalFormatting>
  <conditionalFormatting sqref="K305">
    <cfRule type="expression" dxfId="4412" priority="6734">
      <formula>J305="CUMPLE"</formula>
    </cfRule>
  </conditionalFormatting>
  <conditionalFormatting sqref="M305">
    <cfRule type="expression" dxfId="4411" priority="6735">
      <formula>L305="NO CUMPLE"</formula>
    </cfRule>
  </conditionalFormatting>
  <conditionalFormatting sqref="M305">
    <cfRule type="expression" dxfId="4410" priority="6736">
      <formula>L305="CUMPLE"</formula>
    </cfRule>
  </conditionalFormatting>
  <conditionalFormatting sqref="L305:L307">
    <cfRule type="cellIs" dxfId="4409" priority="6737" operator="equal">
      <formula>"NO CUMPLE"</formula>
    </cfRule>
  </conditionalFormatting>
  <conditionalFormatting sqref="L305:L307">
    <cfRule type="cellIs" dxfId="4408" priority="6738" operator="equal">
      <formula>"CUMPLE"</formula>
    </cfRule>
  </conditionalFormatting>
  <conditionalFormatting sqref="K306:K307">
    <cfRule type="expression" dxfId="4407" priority="6739">
      <formula>J306="NO CUMPLE"</formula>
    </cfRule>
  </conditionalFormatting>
  <conditionalFormatting sqref="K306:K307">
    <cfRule type="expression" dxfId="4406" priority="6740">
      <formula>J306="CUMPLE"</formula>
    </cfRule>
  </conditionalFormatting>
  <conditionalFormatting sqref="M306">
    <cfRule type="expression" dxfId="4405" priority="6741">
      <formula>L306="NO CUMPLE"</formula>
    </cfRule>
  </conditionalFormatting>
  <conditionalFormatting sqref="M306">
    <cfRule type="expression" dxfId="4404" priority="6742">
      <formula>L306="CUMPLE"</formula>
    </cfRule>
  </conditionalFormatting>
  <conditionalFormatting sqref="K308">
    <cfRule type="expression" dxfId="4403" priority="6743">
      <formula>J308="NO CUMPLE"</formula>
    </cfRule>
  </conditionalFormatting>
  <conditionalFormatting sqref="K308">
    <cfRule type="expression" dxfId="4402" priority="6744">
      <formula>J308="CUMPLE"</formula>
    </cfRule>
  </conditionalFormatting>
  <conditionalFormatting sqref="M308">
    <cfRule type="expression" dxfId="4401" priority="6745">
      <formula>L308="NO CUMPLE"</formula>
    </cfRule>
  </conditionalFormatting>
  <conditionalFormatting sqref="M308">
    <cfRule type="expression" dxfId="4400" priority="6746">
      <formula>L308="CUMPLE"</formula>
    </cfRule>
  </conditionalFormatting>
  <conditionalFormatting sqref="L308:L310">
    <cfRule type="cellIs" dxfId="4399" priority="6747" operator="equal">
      <formula>"NO CUMPLE"</formula>
    </cfRule>
  </conditionalFormatting>
  <conditionalFormatting sqref="L308:L310">
    <cfRule type="cellIs" dxfId="4398" priority="6748" operator="equal">
      <formula>"CUMPLE"</formula>
    </cfRule>
  </conditionalFormatting>
  <conditionalFormatting sqref="K309:K310">
    <cfRule type="expression" dxfId="4397" priority="6749">
      <formula>J309="NO CUMPLE"</formula>
    </cfRule>
  </conditionalFormatting>
  <conditionalFormatting sqref="K309:K310">
    <cfRule type="expression" dxfId="4396" priority="6750">
      <formula>J309="CUMPLE"</formula>
    </cfRule>
  </conditionalFormatting>
  <conditionalFormatting sqref="M309">
    <cfRule type="expression" dxfId="4395" priority="6751">
      <formula>L309="NO CUMPLE"</formula>
    </cfRule>
  </conditionalFormatting>
  <conditionalFormatting sqref="M309">
    <cfRule type="expression" dxfId="4394" priority="6752">
      <formula>L309="CUMPLE"</formula>
    </cfRule>
  </conditionalFormatting>
  <conditionalFormatting sqref="K311">
    <cfRule type="expression" dxfId="4393" priority="6753">
      <formula>J311="NO CUMPLE"</formula>
    </cfRule>
  </conditionalFormatting>
  <conditionalFormatting sqref="K311">
    <cfRule type="expression" dxfId="4392" priority="6754">
      <formula>J311="CUMPLE"</formula>
    </cfRule>
  </conditionalFormatting>
  <conditionalFormatting sqref="M311">
    <cfRule type="expression" dxfId="4391" priority="6755">
      <formula>L311="NO CUMPLE"</formula>
    </cfRule>
  </conditionalFormatting>
  <conditionalFormatting sqref="M311">
    <cfRule type="expression" dxfId="4390" priority="6756">
      <formula>L311="CUMPLE"</formula>
    </cfRule>
  </conditionalFormatting>
  <conditionalFormatting sqref="L311:L313">
    <cfRule type="cellIs" dxfId="4389" priority="6757" operator="equal">
      <formula>"NO CUMPLE"</formula>
    </cfRule>
  </conditionalFormatting>
  <conditionalFormatting sqref="L311:L313">
    <cfRule type="cellIs" dxfId="4388" priority="6758" operator="equal">
      <formula>"CUMPLE"</formula>
    </cfRule>
  </conditionalFormatting>
  <conditionalFormatting sqref="K312:K313">
    <cfRule type="expression" dxfId="4387" priority="6759">
      <formula>J312="NO CUMPLE"</formula>
    </cfRule>
  </conditionalFormatting>
  <conditionalFormatting sqref="K312:K313">
    <cfRule type="expression" dxfId="4386" priority="6760">
      <formula>J312="CUMPLE"</formula>
    </cfRule>
  </conditionalFormatting>
  <conditionalFormatting sqref="M312">
    <cfRule type="expression" dxfId="4385" priority="6761">
      <formula>L312="NO CUMPLE"</formula>
    </cfRule>
  </conditionalFormatting>
  <conditionalFormatting sqref="M312">
    <cfRule type="expression" dxfId="4384" priority="6762">
      <formula>L312="CUMPLE"</formula>
    </cfRule>
  </conditionalFormatting>
  <conditionalFormatting sqref="K321">
    <cfRule type="expression" dxfId="4383" priority="6763">
      <formula>J321="NO CUMPLE"</formula>
    </cfRule>
  </conditionalFormatting>
  <conditionalFormatting sqref="K321">
    <cfRule type="expression" dxfId="4382" priority="6764">
      <formula>J321="CUMPLE"</formula>
    </cfRule>
  </conditionalFormatting>
  <conditionalFormatting sqref="M321">
    <cfRule type="expression" dxfId="4381" priority="6765">
      <formula>L321="NO CUMPLE"</formula>
    </cfRule>
  </conditionalFormatting>
  <conditionalFormatting sqref="M321">
    <cfRule type="expression" dxfId="4380" priority="6766">
      <formula>L321="CUMPLE"</formula>
    </cfRule>
  </conditionalFormatting>
  <conditionalFormatting sqref="L322:L323">
    <cfRule type="cellIs" dxfId="4379" priority="6767" operator="equal">
      <formula>"NO CUMPLE"</formula>
    </cfRule>
  </conditionalFormatting>
  <conditionalFormatting sqref="L322:L323">
    <cfRule type="cellIs" dxfId="4378" priority="6768" operator="equal">
      <formula>"CUMPLE"</formula>
    </cfRule>
  </conditionalFormatting>
  <conditionalFormatting sqref="K322:K323">
    <cfRule type="expression" dxfId="4377" priority="6769">
      <formula>J322="NO CUMPLE"</formula>
    </cfRule>
  </conditionalFormatting>
  <conditionalFormatting sqref="K322:K323">
    <cfRule type="expression" dxfId="4376" priority="6770">
      <formula>J322="CUMPLE"</formula>
    </cfRule>
  </conditionalFormatting>
  <conditionalFormatting sqref="M322">
    <cfRule type="expression" dxfId="4375" priority="6771">
      <formula>L322="NO CUMPLE"</formula>
    </cfRule>
  </conditionalFormatting>
  <conditionalFormatting sqref="M322">
    <cfRule type="expression" dxfId="4374" priority="6772">
      <formula>L322="CUMPLE"</formula>
    </cfRule>
  </conditionalFormatting>
  <conditionalFormatting sqref="K324">
    <cfRule type="expression" dxfId="4373" priority="6773">
      <formula>J324="NO CUMPLE"</formula>
    </cfRule>
  </conditionalFormatting>
  <conditionalFormatting sqref="K324">
    <cfRule type="expression" dxfId="4372" priority="6774">
      <formula>J324="CUMPLE"</formula>
    </cfRule>
  </conditionalFormatting>
  <conditionalFormatting sqref="M324">
    <cfRule type="expression" dxfId="4371" priority="6775">
      <formula>L324="NO CUMPLE"</formula>
    </cfRule>
  </conditionalFormatting>
  <conditionalFormatting sqref="M324">
    <cfRule type="expression" dxfId="4370" priority="6776">
      <formula>L324="CUMPLE"</formula>
    </cfRule>
  </conditionalFormatting>
  <conditionalFormatting sqref="L326">
    <cfRule type="cellIs" dxfId="4369" priority="6777" operator="equal">
      <formula>"NO CUMPLE"</formula>
    </cfRule>
  </conditionalFormatting>
  <conditionalFormatting sqref="L326">
    <cfRule type="cellIs" dxfId="4368" priority="6778" operator="equal">
      <formula>"CUMPLE"</formula>
    </cfRule>
  </conditionalFormatting>
  <conditionalFormatting sqref="K325:K326">
    <cfRule type="expression" dxfId="4367" priority="6779">
      <formula>J325="NO CUMPLE"</formula>
    </cfRule>
  </conditionalFormatting>
  <conditionalFormatting sqref="K325:K326">
    <cfRule type="expression" dxfId="4366" priority="6780">
      <formula>J325="CUMPLE"</formula>
    </cfRule>
  </conditionalFormatting>
  <conditionalFormatting sqref="M325">
    <cfRule type="expression" dxfId="4365" priority="6781">
      <formula>L325="NO CUMPLE"</formula>
    </cfRule>
  </conditionalFormatting>
  <conditionalFormatting sqref="M325">
    <cfRule type="expression" dxfId="4364" priority="6782">
      <formula>L325="CUMPLE"</formula>
    </cfRule>
  </conditionalFormatting>
  <conditionalFormatting sqref="K327">
    <cfRule type="expression" dxfId="4363" priority="6783">
      <formula>J327="NO CUMPLE"</formula>
    </cfRule>
  </conditionalFormatting>
  <conditionalFormatting sqref="K327">
    <cfRule type="expression" dxfId="4362" priority="6784">
      <formula>J327="CUMPLE"</formula>
    </cfRule>
  </conditionalFormatting>
  <conditionalFormatting sqref="M327">
    <cfRule type="expression" dxfId="4361" priority="6785">
      <formula>L327="NO CUMPLE"</formula>
    </cfRule>
  </conditionalFormatting>
  <conditionalFormatting sqref="M327">
    <cfRule type="expression" dxfId="4360" priority="6786">
      <formula>L327="CUMPLE"</formula>
    </cfRule>
  </conditionalFormatting>
  <conditionalFormatting sqref="L329">
    <cfRule type="cellIs" dxfId="4359" priority="6787" operator="equal">
      <formula>"NO CUMPLE"</formula>
    </cfRule>
  </conditionalFormatting>
  <conditionalFormatting sqref="L329">
    <cfRule type="cellIs" dxfId="4358" priority="6788" operator="equal">
      <formula>"CUMPLE"</formula>
    </cfRule>
  </conditionalFormatting>
  <conditionalFormatting sqref="K328:K329">
    <cfRule type="expression" dxfId="4357" priority="6789">
      <formula>J328="NO CUMPLE"</formula>
    </cfRule>
  </conditionalFormatting>
  <conditionalFormatting sqref="K328:K329">
    <cfRule type="expression" dxfId="4356" priority="6790">
      <formula>J328="CUMPLE"</formula>
    </cfRule>
  </conditionalFormatting>
  <conditionalFormatting sqref="M328">
    <cfRule type="expression" dxfId="4355" priority="6791">
      <formula>L328="NO CUMPLE"</formula>
    </cfRule>
  </conditionalFormatting>
  <conditionalFormatting sqref="M328">
    <cfRule type="expression" dxfId="4354" priority="6792">
      <formula>L328="CUMPLE"</formula>
    </cfRule>
  </conditionalFormatting>
  <conditionalFormatting sqref="K330">
    <cfRule type="expression" dxfId="4353" priority="6793">
      <formula>J330="NO CUMPLE"</formula>
    </cfRule>
  </conditionalFormatting>
  <conditionalFormatting sqref="K330">
    <cfRule type="expression" dxfId="4352" priority="6794">
      <formula>J330="CUMPLE"</formula>
    </cfRule>
  </conditionalFormatting>
  <conditionalFormatting sqref="M330">
    <cfRule type="expression" dxfId="4351" priority="6795">
      <formula>L330="NO CUMPLE"</formula>
    </cfRule>
  </conditionalFormatting>
  <conditionalFormatting sqref="M330">
    <cfRule type="expression" dxfId="4350" priority="6796">
      <formula>L330="CUMPLE"</formula>
    </cfRule>
  </conditionalFormatting>
  <conditionalFormatting sqref="L330:L332">
    <cfRule type="cellIs" dxfId="4349" priority="6797" operator="equal">
      <formula>"NO CUMPLE"</formula>
    </cfRule>
  </conditionalFormatting>
  <conditionalFormatting sqref="L330:L332">
    <cfRule type="cellIs" dxfId="4348" priority="6798" operator="equal">
      <formula>"CUMPLE"</formula>
    </cfRule>
  </conditionalFormatting>
  <conditionalFormatting sqref="K331:K332">
    <cfRule type="expression" dxfId="4347" priority="6799">
      <formula>J331="NO CUMPLE"</formula>
    </cfRule>
  </conditionalFormatting>
  <conditionalFormatting sqref="K331:K332">
    <cfRule type="expression" dxfId="4346" priority="6800">
      <formula>J331="CUMPLE"</formula>
    </cfRule>
  </conditionalFormatting>
  <conditionalFormatting sqref="M331">
    <cfRule type="expression" dxfId="4345" priority="6801">
      <formula>L331="NO CUMPLE"</formula>
    </cfRule>
  </conditionalFormatting>
  <conditionalFormatting sqref="M331">
    <cfRule type="expression" dxfId="4344" priority="6802">
      <formula>L331="CUMPLE"</formula>
    </cfRule>
  </conditionalFormatting>
  <conditionalFormatting sqref="K333">
    <cfRule type="expression" dxfId="4343" priority="6803">
      <formula>J333="NO CUMPLE"</formula>
    </cfRule>
  </conditionalFormatting>
  <conditionalFormatting sqref="K333">
    <cfRule type="expression" dxfId="4342" priority="6804">
      <formula>J333="CUMPLE"</formula>
    </cfRule>
  </conditionalFormatting>
  <conditionalFormatting sqref="M333">
    <cfRule type="expression" dxfId="4341" priority="6805">
      <formula>L333="NO CUMPLE"</formula>
    </cfRule>
  </conditionalFormatting>
  <conditionalFormatting sqref="M333">
    <cfRule type="expression" dxfId="4340" priority="6806">
      <formula>L333="CUMPLE"</formula>
    </cfRule>
  </conditionalFormatting>
  <conditionalFormatting sqref="L333:L335">
    <cfRule type="cellIs" dxfId="4339" priority="6807" operator="equal">
      <formula>"NO CUMPLE"</formula>
    </cfRule>
  </conditionalFormatting>
  <conditionalFormatting sqref="L333:L335">
    <cfRule type="cellIs" dxfId="4338" priority="6808" operator="equal">
      <formula>"CUMPLE"</formula>
    </cfRule>
  </conditionalFormatting>
  <conditionalFormatting sqref="K334:K335">
    <cfRule type="expression" dxfId="4337" priority="6809">
      <formula>J334="NO CUMPLE"</formula>
    </cfRule>
  </conditionalFormatting>
  <conditionalFormatting sqref="K334:K335">
    <cfRule type="expression" dxfId="4336" priority="6810">
      <formula>J334="CUMPLE"</formula>
    </cfRule>
  </conditionalFormatting>
  <conditionalFormatting sqref="M334">
    <cfRule type="expression" dxfId="4335" priority="6811">
      <formula>L334="NO CUMPLE"</formula>
    </cfRule>
  </conditionalFormatting>
  <conditionalFormatting sqref="M334">
    <cfRule type="expression" dxfId="4334" priority="6812">
      <formula>L334="CUMPLE"</formula>
    </cfRule>
  </conditionalFormatting>
  <conditionalFormatting sqref="K343">
    <cfRule type="expression" dxfId="4333" priority="6813">
      <formula>J343="NO CUMPLE"</formula>
    </cfRule>
  </conditionalFormatting>
  <conditionalFormatting sqref="K343">
    <cfRule type="expression" dxfId="4332" priority="6814">
      <formula>J343="CUMPLE"</formula>
    </cfRule>
  </conditionalFormatting>
  <conditionalFormatting sqref="M343">
    <cfRule type="expression" dxfId="4331" priority="6815">
      <formula>L343="NO CUMPLE"</formula>
    </cfRule>
  </conditionalFormatting>
  <conditionalFormatting sqref="M343">
    <cfRule type="expression" dxfId="4330" priority="6816">
      <formula>L343="CUMPLE"</formula>
    </cfRule>
  </conditionalFormatting>
  <conditionalFormatting sqref="L343:L345">
    <cfRule type="cellIs" dxfId="4329" priority="6817" operator="equal">
      <formula>"NO CUMPLE"</formula>
    </cfRule>
  </conditionalFormatting>
  <conditionalFormatting sqref="L343:L345">
    <cfRule type="cellIs" dxfId="4328" priority="6818" operator="equal">
      <formula>"CUMPLE"</formula>
    </cfRule>
  </conditionalFormatting>
  <conditionalFormatting sqref="K344:K345">
    <cfRule type="expression" dxfId="4327" priority="6819">
      <formula>J344="NO CUMPLE"</formula>
    </cfRule>
  </conditionalFormatting>
  <conditionalFormatting sqref="K344:K345">
    <cfRule type="expression" dxfId="4326" priority="6820">
      <formula>J344="CUMPLE"</formula>
    </cfRule>
  </conditionalFormatting>
  <conditionalFormatting sqref="M344">
    <cfRule type="expression" dxfId="4325" priority="6821">
      <formula>L344="NO CUMPLE"</formula>
    </cfRule>
  </conditionalFormatting>
  <conditionalFormatting sqref="M344">
    <cfRule type="expression" dxfId="4324" priority="6822">
      <formula>L344="CUMPLE"</formula>
    </cfRule>
  </conditionalFormatting>
  <conditionalFormatting sqref="K346">
    <cfRule type="expression" dxfId="4323" priority="6823">
      <formula>J346="NO CUMPLE"</formula>
    </cfRule>
  </conditionalFormatting>
  <conditionalFormatting sqref="K346">
    <cfRule type="expression" dxfId="4322" priority="6824">
      <formula>J346="CUMPLE"</formula>
    </cfRule>
  </conditionalFormatting>
  <conditionalFormatting sqref="M346">
    <cfRule type="expression" dxfId="4321" priority="6825">
      <formula>L346="NO CUMPLE"</formula>
    </cfRule>
  </conditionalFormatting>
  <conditionalFormatting sqref="M346">
    <cfRule type="expression" dxfId="4320" priority="6826">
      <formula>L346="CUMPLE"</formula>
    </cfRule>
  </conditionalFormatting>
  <conditionalFormatting sqref="L346:L348">
    <cfRule type="cellIs" dxfId="4319" priority="6827" operator="equal">
      <formula>"NO CUMPLE"</formula>
    </cfRule>
  </conditionalFormatting>
  <conditionalFormatting sqref="L346:L348">
    <cfRule type="cellIs" dxfId="4318" priority="6828" operator="equal">
      <formula>"CUMPLE"</formula>
    </cfRule>
  </conditionalFormatting>
  <conditionalFormatting sqref="K347:K348">
    <cfRule type="expression" dxfId="4317" priority="6829">
      <formula>J347="NO CUMPLE"</formula>
    </cfRule>
  </conditionalFormatting>
  <conditionalFormatting sqref="K347:K348">
    <cfRule type="expression" dxfId="4316" priority="6830">
      <formula>J347="CUMPLE"</formula>
    </cfRule>
  </conditionalFormatting>
  <conditionalFormatting sqref="M347">
    <cfRule type="expression" dxfId="4315" priority="6831">
      <formula>L347="NO CUMPLE"</formula>
    </cfRule>
  </conditionalFormatting>
  <conditionalFormatting sqref="M347">
    <cfRule type="expression" dxfId="4314" priority="6832">
      <formula>L347="CUMPLE"</formula>
    </cfRule>
  </conditionalFormatting>
  <conditionalFormatting sqref="K349">
    <cfRule type="expression" dxfId="4313" priority="6833">
      <formula>J349="NO CUMPLE"</formula>
    </cfRule>
  </conditionalFormatting>
  <conditionalFormatting sqref="K349">
    <cfRule type="expression" dxfId="4312" priority="6834">
      <formula>J349="CUMPLE"</formula>
    </cfRule>
  </conditionalFormatting>
  <conditionalFormatting sqref="M349">
    <cfRule type="expression" dxfId="4311" priority="6835">
      <formula>L349="NO CUMPLE"</formula>
    </cfRule>
  </conditionalFormatting>
  <conditionalFormatting sqref="M349">
    <cfRule type="expression" dxfId="4310" priority="6836">
      <formula>L349="CUMPLE"</formula>
    </cfRule>
  </conditionalFormatting>
  <conditionalFormatting sqref="L349:L351">
    <cfRule type="cellIs" dxfId="4309" priority="6837" operator="equal">
      <formula>"NO CUMPLE"</formula>
    </cfRule>
  </conditionalFormatting>
  <conditionalFormatting sqref="L349:L351">
    <cfRule type="cellIs" dxfId="4308" priority="6838" operator="equal">
      <formula>"CUMPLE"</formula>
    </cfRule>
  </conditionalFormatting>
  <conditionalFormatting sqref="K350:K351">
    <cfRule type="expression" dxfId="4307" priority="6839">
      <formula>J350="NO CUMPLE"</formula>
    </cfRule>
  </conditionalFormatting>
  <conditionalFormatting sqref="K350:K351">
    <cfRule type="expression" dxfId="4306" priority="6840">
      <formula>J350="CUMPLE"</formula>
    </cfRule>
  </conditionalFormatting>
  <conditionalFormatting sqref="M350">
    <cfRule type="expression" dxfId="4305" priority="6841">
      <formula>L350="NO CUMPLE"</formula>
    </cfRule>
  </conditionalFormatting>
  <conditionalFormatting sqref="M350">
    <cfRule type="expression" dxfId="4304" priority="6842">
      <formula>L350="CUMPLE"</formula>
    </cfRule>
  </conditionalFormatting>
  <conditionalFormatting sqref="K352">
    <cfRule type="expression" dxfId="4303" priority="6843">
      <formula>J352="NO CUMPLE"</formula>
    </cfRule>
  </conditionalFormatting>
  <conditionalFormatting sqref="K352">
    <cfRule type="expression" dxfId="4302" priority="6844">
      <formula>J352="CUMPLE"</formula>
    </cfRule>
  </conditionalFormatting>
  <conditionalFormatting sqref="M352">
    <cfRule type="expression" dxfId="4301" priority="6845">
      <formula>L352="NO CUMPLE"</formula>
    </cfRule>
  </conditionalFormatting>
  <conditionalFormatting sqref="M352">
    <cfRule type="expression" dxfId="4300" priority="6846">
      <formula>L352="CUMPLE"</formula>
    </cfRule>
  </conditionalFormatting>
  <conditionalFormatting sqref="L352:L354">
    <cfRule type="cellIs" dxfId="4299" priority="6847" operator="equal">
      <formula>"NO CUMPLE"</formula>
    </cfRule>
  </conditionalFormatting>
  <conditionalFormatting sqref="L352:L354">
    <cfRule type="cellIs" dxfId="4298" priority="6848" operator="equal">
      <formula>"CUMPLE"</formula>
    </cfRule>
  </conditionalFormatting>
  <conditionalFormatting sqref="K353:K354">
    <cfRule type="expression" dxfId="4297" priority="6849">
      <formula>J353="NO CUMPLE"</formula>
    </cfRule>
  </conditionalFormatting>
  <conditionalFormatting sqref="K353:K354">
    <cfRule type="expression" dxfId="4296" priority="6850">
      <formula>J353="CUMPLE"</formula>
    </cfRule>
  </conditionalFormatting>
  <conditionalFormatting sqref="M353">
    <cfRule type="expression" dxfId="4295" priority="6851">
      <formula>L353="NO CUMPLE"</formula>
    </cfRule>
  </conditionalFormatting>
  <conditionalFormatting sqref="M353">
    <cfRule type="expression" dxfId="4294" priority="6852">
      <formula>L353="CUMPLE"</formula>
    </cfRule>
  </conditionalFormatting>
  <conditionalFormatting sqref="K355">
    <cfRule type="expression" dxfId="4293" priority="6853">
      <formula>J355="NO CUMPLE"</formula>
    </cfRule>
  </conditionalFormatting>
  <conditionalFormatting sqref="K355">
    <cfRule type="expression" dxfId="4292" priority="6854">
      <formula>J355="CUMPLE"</formula>
    </cfRule>
  </conditionalFormatting>
  <conditionalFormatting sqref="M355">
    <cfRule type="expression" dxfId="4291" priority="6855">
      <formula>L355="NO CUMPLE"</formula>
    </cfRule>
  </conditionalFormatting>
  <conditionalFormatting sqref="M355">
    <cfRule type="expression" dxfId="4290" priority="6856">
      <formula>L355="CUMPLE"</formula>
    </cfRule>
  </conditionalFormatting>
  <conditionalFormatting sqref="L355:L357">
    <cfRule type="cellIs" dxfId="4289" priority="6857" operator="equal">
      <formula>"NO CUMPLE"</formula>
    </cfRule>
  </conditionalFormatting>
  <conditionalFormatting sqref="L355:L357">
    <cfRule type="cellIs" dxfId="4288" priority="6858" operator="equal">
      <formula>"CUMPLE"</formula>
    </cfRule>
  </conditionalFormatting>
  <conditionalFormatting sqref="K356:K357">
    <cfRule type="expression" dxfId="4287" priority="6859">
      <formula>J356="NO CUMPLE"</formula>
    </cfRule>
  </conditionalFormatting>
  <conditionalFormatting sqref="K356:K357">
    <cfRule type="expression" dxfId="4286" priority="6860">
      <formula>J356="CUMPLE"</formula>
    </cfRule>
  </conditionalFormatting>
  <conditionalFormatting sqref="M356">
    <cfRule type="expression" dxfId="4285" priority="6861">
      <formula>L356="NO CUMPLE"</formula>
    </cfRule>
  </conditionalFormatting>
  <conditionalFormatting sqref="M356">
    <cfRule type="expression" dxfId="4284" priority="6862">
      <formula>L356="CUMPLE"</formula>
    </cfRule>
  </conditionalFormatting>
  <conditionalFormatting sqref="K365">
    <cfRule type="expression" dxfId="4283" priority="6863">
      <formula>J365="NO CUMPLE"</formula>
    </cfRule>
  </conditionalFormatting>
  <conditionalFormatting sqref="K365">
    <cfRule type="expression" dxfId="4282" priority="6864">
      <formula>J365="CUMPLE"</formula>
    </cfRule>
  </conditionalFormatting>
  <conditionalFormatting sqref="M365">
    <cfRule type="expression" dxfId="4281" priority="6865">
      <formula>L365="NO CUMPLE"</formula>
    </cfRule>
  </conditionalFormatting>
  <conditionalFormatting sqref="M365">
    <cfRule type="expression" dxfId="4280" priority="6866">
      <formula>L365="CUMPLE"</formula>
    </cfRule>
  </conditionalFormatting>
  <conditionalFormatting sqref="L366:L367">
    <cfRule type="cellIs" dxfId="4279" priority="6867" operator="equal">
      <formula>"NO CUMPLE"</formula>
    </cfRule>
  </conditionalFormatting>
  <conditionalFormatting sqref="L366:L367">
    <cfRule type="cellIs" dxfId="4278" priority="6868" operator="equal">
      <formula>"CUMPLE"</formula>
    </cfRule>
  </conditionalFormatting>
  <conditionalFormatting sqref="K366:K367">
    <cfRule type="expression" dxfId="4277" priority="6869">
      <formula>J366="NO CUMPLE"</formula>
    </cfRule>
  </conditionalFormatting>
  <conditionalFormatting sqref="K366:K367">
    <cfRule type="expression" dxfId="4276" priority="6870">
      <formula>J366="CUMPLE"</formula>
    </cfRule>
  </conditionalFormatting>
  <conditionalFormatting sqref="M366">
    <cfRule type="expression" dxfId="4275" priority="6871">
      <formula>L366="NO CUMPLE"</formula>
    </cfRule>
  </conditionalFormatting>
  <conditionalFormatting sqref="M366">
    <cfRule type="expression" dxfId="4274" priority="6872">
      <formula>L366="CUMPLE"</formula>
    </cfRule>
  </conditionalFormatting>
  <conditionalFormatting sqref="K387">
    <cfRule type="expression" dxfId="4273" priority="6873">
      <formula>J387="NO CUMPLE"</formula>
    </cfRule>
  </conditionalFormatting>
  <conditionalFormatting sqref="K387">
    <cfRule type="expression" dxfId="4272" priority="6874">
      <formula>J387="CUMPLE"</formula>
    </cfRule>
  </conditionalFormatting>
  <conditionalFormatting sqref="M387">
    <cfRule type="expression" dxfId="4271" priority="6875">
      <formula>L387="NO CUMPLE"</formula>
    </cfRule>
  </conditionalFormatting>
  <conditionalFormatting sqref="M387">
    <cfRule type="expression" dxfId="4270" priority="6876">
      <formula>L387="CUMPLE"</formula>
    </cfRule>
  </conditionalFormatting>
  <conditionalFormatting sqref="L387:L389">
    <cfRule type="cellIs" dxfId="4269" priority="6877" operator="equal">
      <formula>"NO CUMPLE"</formula>
    </cfRule>
  </conditionalFormatting>
  <conditionalFormatting sqref="L387:L389">
    <cfRule type="cellIs" dxfId="4268" priority="6878" operator="equal">
      <formula>"CUMPLE"</formula>
    </cfRule>
  </conditionalFormatting>
  <conditionalFormatting sqref="K388:K389">
    <cfRule type="expression" dxfId="4267" priority="6879">
      <formula>J388="NO CUMPLE"</formula>
    </cfRule>
  </conditionalFormatting>
  <conditionalFormatting sqref="K388:K389">
    <cfRule type="expression" dxfId="4266" priority="6880">
      <formula>J388="CUMPLE"</formula>
    </cfRule>
  </conditionalFormatting>
  <conditionalFormatting sqref="M388">
    <cfRule type="expression" dxfId="4265" priority="6881">
      <formula>L388="NO CUMPLE"</formula>
    </cfRule>
  </conditionalFormatting>
  <conditionalFormatting sqref="M388">
    <cfRule type="expression" dxfId="4264" priority="6882">
      <formula>L388="CUMPLE"</formula>
    </cfRule>
  </conditionalFormatting>
  <conditionalFormatting sqref="K390">
    <cfRule type="expression" dxfId="4263" priority="6883">
      <formula>J390="NO CUMPLE"</formula>
    </cfRule>
  </conditionalFormatting>
  <conditionalFormatting sqref="K390">
    <cfRule type="expression" dxfId="4262" priority="6884">
      <formula>J390="CUMPLE"</formula>
    </cfRule>
  </conditionalFormatting>
  <conditionalFormatting sqref="M390">
    <cfRule type="expression" dxfId="4261" priority="6885">
      <formula>L390="NO CUMPLE"</formula>
    </cfRule>
  </conditionalFormatting>
  <conditionalFormatting sqref="M390">
    <cfRule type="expression" dxfId="4260" priority="6886">
      <formula>L390="CUMPLE"</formula>
    </cfRule>
  </conditionalFormatting>
  <conditionalFormatting sqref="L390:L392">
    <cfRule type="cellIs" dxfId="4259" priority="6887" operator="equal">
      <formula>"NO CUMPLE"</formula>
    </cfRule>
  </conditionalFormatting>
  <conditionalFormatting sqref="L390:L392">
    <cfRule type="cellIs" dxfId="4258" priority="6888" operator="equal">
      <formula>"CUMPLE"</formula>
    </cfRule>
  </conditionalFormatting>
  <conditionalFormatting sqref="K391:K392">
    <cfRule type="expression" dxfId="4257" priority="6889">
      <formula>J391="NO CUMPLE"</formula>
    </cfRule>
  </conditionalFormatting>
  <conditionalFormatting sqref="K391:K392">
    <cfRule type="expression" dxfId="4256" priority="6890">
      <formula>J391="CUMPLE"</formula>
    </cfRule>
  </conditionalFormatting>
  <conditionalFormatting sqref="M391">
    <cfRule type="expression" dxfId="4255" priority="6891">
      <formula>L391="NO CUMPLE"</formula>
    </cfRule>
  </conditionalFormatting>
  <conditionalFormatting sqref="M391">
    <cfRule type="expression" dxfId="4254" priority="6892">
      <formula>L391="CUMPLE"</formula>
    </cfRule>
  </conditionalFormatting>
  <conditionalFormatting sqref="K393">
    <cfRule type="expression" dxfId="4253" priority="6893">
      <formula>J393="NO CUMPLE"</formula>
    </cfRule>
  </conditionalFormatting>
  <conditionalFormatting sqref="K393">
    <cfRule type="expression" dxfId="4252" priority="6894">
      <formula>J393="CUMPLE"</formula>
    </cfRule>
  </conditionalFormatting>
  <conditionalFormatting sqref="M393">
    <cfRule type="expression" dxfId="4251" priority="6895">
      <formula>L393="NO CUMPLE"</formula>
    </cfRule>
  </conditionalFormatting>
  <conditionalFormatting sqref="M393">
    <cfRule type="expression" dxfId="4250" priority="6896">
      <formula>L393="CUMPLE"</formula>
    </cfRule>
  </conditionalFormatting>
  <conditionalFormatting sqref="L393:L395">
    <cfRule type="cellIs" dxfId="4249" priority="6897" operator="equal">
      <formula>"NO CUMPLE"</formula>
    </cfRule>
  </conditionalFormatting>
  <conditionalFormatting sqref="L393:L395">
    <cfRule type="cellIs" dxfId="4248" priority="6898" operator="equal">
      <formula>"CUMPLE"</formula>
    </cfRule>
  </conditionalFormatting>
  <conditionalFormatting sqref="K394:K395">
    <cfRule type="expression" dxfId="4247" priority="6899">
      <formula>J394="NO CUMPLE"</formula>
    </cfRule>
  </conditionalFormatting>
  <conditionalFormatting sqref="K394:K395">
    <cfRule type="expression" dxfId="4246" priority="6900">
      <formula>J394="CUMPLE"</formula>
    </cfRule>
  </conditionalFormatting>
  <conditionalFormatting sqref="M394">
    <cfRule type="expression" dxfId="4245" priority="6901">
      <formula>L394="NO CUMPLE"</formula>
    </cfRule>
  </conditionalFormatting>
  <conditionalFormatting sqref="M394">
    <cfRule type="expression" dxfId="4244" priority="6902">
      <formula>L394="CUMPLE"</formula>
    </cfRule>
  </conditionalFormatting>
  <conditionalFormatting sqref="K396">
    <cfRule type="expression" dxfId="4243" priority="6903">
      <formula>J396="NO CUMPLE"</formula>
    </cfRule>
  </conditionalFormatting>
  <conditionalFormatting sqref="K396">
    <cfRule type="expression" dxfId="4242" priority="6904">
      <formula>J396="CUMPLE"</formula>
    </cfRule>
  </conditionalFormatting>
  <conditionalFormatting sqref="M396">
    <cfRule type="expression" dxfId="4241" priority="6905">
      <formula>L396="NO CUMPLE"</formula>
    </cfRule>
  </conditionalFormatting>
  <conditionalFormatting sqref="M396">
    <cfRule type="expression" dxfId="4240" priority="6906">
      <formula>L396="CUMPLE"</formula>
    </cfRule>
  </conditionalFormatting>
  <conditionalFormatting sqref="L396:L398">
    <cfRule type="cellIs" dxfId="4239" priority="6907" operator="equal">
      <formula>"NO CUMPLE"</formula>
    </cfRule>
  </conditionalFormatting>
  <conditionalFormatting sqref="L396:L398">
    <cfRule type="cellIs" dxfId="4238" priority="6908" operator="equal">
      <formula>"CUMPLE"</formula>
    </cfRule>
  </conditionalFormatting>
  <conditionalFormatting sqref="K397:K398">
    <cfRule type="expression" dxfId="4237" priority="6909">
      <formula>J397="NO CUMPLE"</formula>
    </cfRule>
  </conditionalFormatting>
  <conditionalFormatting sqref="K397:K398">
    <cfRule type="expression" dxfId="4236" priority="6910">
      <formula>J397="CUMPLE"</formula>
    </cfRule>
  </conditionalFormatting>
  <conditionalFormatting sqref="M397">
    <cfRule type="expression" dxfId="4235" priority="6911">
      <formula>L397="NO CUMPLE"</formula>
    </cfRule>
  </conditionalFormatting>
  <conditionalFormatting sqref="M397">
    <cfRule type="expression" dxfId="4234" priority="6912">
      <formula>L397="CUMPLE"</formula>
    </cfRule>
  </conditionalFormatting>
  <conditionalFormatting sqref="K399">
    <cfRule type="expression" dxfId="4233" priority="6913">
      <formula>J399="NO CUMPLE"</formula>
    </cfRule>
  </conditionalFormatting>
  <conditionalFormatting sqref="K399">
    <cfRule type="expression" dxfId="4232" priority="6914">
      <formula>J399="CUMPLE"</formula>
    </cfRule>
  </conditionalFormatting>
  <conditionalFormatting sqref="M399">
    <cfRule type="expression" dxfId="4231" priority="6915">
      <formula>L399="NO CUMPLE"</formula>
    </cfRule>
  </conditionalFormatting>
  <conditionalFormatting sqref="M399">
    <cfRule type="expression" dxfId="4230" priority="6916">
      <formula>L399="CUMPLE"</formula>
    </cfRule>
  </conditionalFormatting>
  <conditionalFormatting sqref="L399:L401">
    <cfRule type="cellIs" dxfId="4229" priority="6917" operator="equal">
      <formula>"NO CUMPLE"</formula>
    </cfRule>
  </conditionalFormatting>
  <conditionalFormatting sqref="L399:L401">
    <cfRule type="cellIs" dxfId="4228" priority="6918" operator="equal">
      <formula>"CUMPLE"</formula>
    </cfRule>
  </conditionalFormatting>
  <conditionalFormatting sqref="K400:K401">
    <cfRule type="expression" dxfId="4227" priority="6919">
      <formula>J400="NO CUMPLE"</formula>
    </cfRule>
  </conditionalFormatting>
  <conditionalFormatting sqref="K400:K401">
    <cfRule type="expression" dxfId="4226" priority="6920">
      <formula>J400="CUMPLE"</formula>
    </cfRule>
  </conditionalFormatting>
  <conditionalFormatting sqref="M400">
    <cfRule type="expression" dxfId="4225" priority="6921">
      <formula>L400="NO CUMPLE"</formula>
    </cfRule>
  </conditionalFormatting>
  <conditionalFormatting sqref="M400">
    <cfRule type="expression" dxfId="4224" priority="6922">
      <formula>L400="CUMPLE"</formula>
    </cfRule>
  </conditionalFormatting>
  <conditionalFormatting sqref="K409">
    <cfRule type="expression" dxfId="4223" priority="6923">
      <formula>J409="NO CUMPLE"</formula>
    </cfRule>
  </conditionalFormatting>
  <conditionalFormatting sqref="K409">
    <cfRule type="expression" dxfId="4222" priority="6924">
      <formula>J409="CUMPLE"</formula>
    </cfRule>
  </conditionalFormatting>
  <conditionalFormatting sqref="M409">
    <cfRule type="expression" dxfId="4221" priority="6925">
      <formula>L409="NO CUMPLE"</formula>
    </cfRule>
  </conditionalFormatting>
  <conditionalFormatting sqref="M409">
    <cfRule type="expression" dxfId="4220" priority="6926">
      <formula>L409="CUMPLE"</formula>
    </cfRule>
  </conditionalFormatting>
  <conditionalFormatting sqref="L409:L411">
    <cfRule type="cellIs" dxfId="4219" priority="6927" operator="equal">
      <formula>"NO CUMPLE"</formula>
    </cfRule>
  </conditionalFormatting>
  <conditionalFormatting sqref="L409:L411">
    <cfRule type="cellIs" dxfId="4218" priority="6928" operator="equal">
      <formula>"CUMPLE"</formula>
    </cfRule>
  </conditionalFormatting>
  <conditionalFormatting sqref="K410:K411">
    <cfRule type="expression" dxfId="4217" priority="6929">
      <formula>J410="NO CUMPLE"</formula>
    </cfRule>
  </conditionalFormatting>
  <conditionalFormatting sqref="K410:K411">
    <cfRule type="expression" dxfId="4216" priority="6930">
      <formula>J410="CUMPLE"</formula>
    </cfRule>
  </conditionalFormatting>
  <conditionalFormatting sqref="M410">
    <cfRule type="expression" dxfId="4215" priority="6931">
      <formula>L410="NO CUMPLE"</formula>
    </cfRule>
  </conditionalFormatting>
  <conditionalFormatting sqref="M410">
    <cfRule type="expression" dxfId="4214" priority="6932">
      <formula>L410="CUMPLE"</formula>
    </cfRule>
  </conditionalFormatting>
  <conditionalFormatting sqref="K412">
    <cfRule type="expression" dxfId="4213" priority="6933">
      <formula>J412="NO CUMPLE"</formula>
    </cfRule>
  </conditionalFormatting>
  <conditionalFormatting sqref="K412">
    <cfRule type="expression" dxfId="4212" priority="6934">
      <formula>J412="CUMPLE"</formula>
    </cfRule>
  </conditionalFormatting>
  <conditionalFormatting sqref="M412">
    <cfRule type="expression" dxfId="4211" priority="6935">
      <formula>L412="NO CUMPLE"</formula>
    </cfRule>
  </conditionalFormatting>
  <conditionalFormatting sqref="M412">
    <cfRule type="expression" dxfId="4210" priority="6936">
      <formula>L412="CUMPLE"</formula>
    </cfRule>
  </conditionalFormatting>
  <conditionalFormatting sqref="L412:L414">
    <cfRule type="cellIs" dxfId="4209" priority="6937" operator="equal">
      <formula>"NO CUMPLE"</formula>
    </cfRule>
  </conditionalFormatting>
  <conditionalFormatting sqref="L412:L414">
    <cfRule type="cellIs" dxfId="4208" priority="6938" operator="equal">
      <formula>"CUMPLE"</formula>
    </cfRule>
  </conditionalFormatting>
  <conditionalFormatting sqref="K413:K414">
    <cfRule type="expression" dxfId="4207" priority="6939">
      <formula>J413="NO CUMPLE"</formula>
    </cfRule>
  </conditionalFormatting>
  <conditionalFormatting sqref="K413:K414">
    <cfRule type="expression" dxfId="4206" priority="6940">
      <formula>J413="CUMPLE"</formula>
    </cfRule>
  </conditionalFormatting>
  <conditionalFormatting sqref="M413">
    <cfRule type="expression" dxfId="4205" priority="6941">
      <formula>L413="NO CUMPLE"</formula>
    </cfRule>
  </conditionalFormatting>
  <conditionalFormatting sqref="M413">
    <cfRule type="expression" dxfId="4204" priority="6942">
      <formula>L413="CUMPLE"</formula>
    </cfRule>
  </conditionalFormatting>
  <conditionalFormatting sqref="K415">
    <cfRule type="expression" dxfId="4203" priority="6943">
      <formula>J415="NO CUMPLE"</formula>
    </cfRule>
  </conditionalFormatting>
  <conditionalFormatting sqref="K415">
    <cfRule type="expression" dxfId="4202" priority="6944">
      <formula>J415="CUMPLE"</formula>
    </cfRule>
  </conditionalFormatting>
  <conditionalFormatting sqref="M415">
    <cfRule type="expression" dxfId="4201" priority="6945">
      <formula>L415="NO CUMPLE"</formula>
    </cfRule>
  </conditionalFormatting>
  <conditionalFormatting sqref="M415">
    <cfRule type="expression" dxfId="4200" priority="6946">
      <formula>L415="CUMPLE"</formula>
    </cfRule>
  </conditionalFormatting>
  <conditionalFormatting sqref="L415:L417">
    <cfRule type="cellIs" dxfId="4199" priority="6947" operator="equal">
      <formula>"NO CUMPLE"</formula>
    </cfRule>
  </conditionalFormatting>
  <conditionalFormatting sqref="L415:L417">
    <cfRule type="cellIs" dxfId="4198" priority="6948" operator="equal">
      <formula>"CUMPLE"</formula>
    </cfRule>
  </conditionalFormatting>
  <conditionalFormatting sqref="K416:K417">
    <cfRule type="expression" dxfId="4197" priority="6949">
      <formula>J416="NO CUMPLE"</formula>
    </cfRule>
  </conditionalFormatting>
  <conditionalFormatting sqref="K416:K417">
    <cfRule type="expression" dxfId="4196" priority="6950">
      <formula>J416="CUMPLE"</formula>
    </cfRule>
  </conditionalFormatting>
  <conditionalFormatting sqref="M416">
    <cfRule type="expression" dxfId="4195" priority="6951">
      <formula>L416="NO CUMPLE"</formula>
    </cfRule>
  </conditionalFormatting>
  <conditionalFormatting sqref="M416">
    <cfRule type="expression" dxfId="4194" priority="6952">
      <formula>L416="CUMPLE"</formula>
    </cfRule>
  </conditionalFormatting>
  <conditionalFormatting sqref="K418">
    <cfRule type="expression" dxfId="4193" priority="6953">
      <formula>J418="NO CUMPLE"</formula>
    </cfRule>
  </conditionalFormatting>
  <conditionalFormatting sqref="K418">
    <cfRule type="expression" dxfId="4192" priority="6954">
      <formula>J418="CUMPLE"</formula>
    </cfRule>
  </conditionalFormatting>
  <conditionalFormatting sqref="M418">
    <cfRule type="expression" dxfId="4191" priority="6955">
      <formula>L418="NO CUMPLE"</formula>
    </cfRule>
  </conditionalFormatting>
  <conditionalFormatting sqref="M418">
    <cfRule type="expression" dxfId="4190" priority="6956">
      <formula>L418="CUMPLE"</formula>
    </cfRule>
  </conditionalFormatting>
  <conditionalFormatting sqref="L418:L420">
    <cfRule type="cellIs" dxfId="4189" priority="6957" operator="equal">
      <formula>"NO CUMPLE"</formula>
    </cfRule>
  </conditionalFormatting>
  <conditionalFormatting sqref="L418:L420">
    <cfRule type="cellIs" dxfId="4188" priority="6958" operator="equal">
      <formula>"CUMPLE"</formula>
    </cfRule>
  </conditionalFormatting>
  <conditionalFormatting sqref="K419:K420">
    <cfRule type="expression" dxfId="4187" priority="6959">
      <formula>J419="NO CUMPLE"</formula>
    </cfRule>
  </conditionalFormatting>
  <conditionalFormatting sqref="K419:K420">
    <cfRule type="expression" dxfId="4186" priority="6960">
      <formula>J419="CUMPLE"</formula>
    </cfRule>
  </conditionalFormatting>
  <conditionalFormatting sqref="M419">
    <cfRule type="expression" dxfId="4185" priority="6961">
      <formula>L419="NO CUMPLE"</formula>
    </cfRule>
  </conditionalFormatting>
  <conditionalFormatting sqref="M419">
    <cfRule type="expression" dxfId="4184" priority="6962">
      <formula>L419="CUMPLE"</formula>
    </cfRule>
  </conditionalFormatting>
  <conditionalFormatting sqref="K421">
    <cfRule type="expression" dxfId="4183" priority="6963">
      <formula>J421="NO CUMPLE"</formula>
    </cfRule>
  </conditionalFormatting>
  <conditionalFormatting sqref="K421">
    <cfRule type="expression" dxfId="4182" priority="6964">
      <formula>J421="CUMPLE"</formula>
    </cfRule>
  </conditionalFormatting>
  <conditionalFormatting sqref="M421">
    <cfRule type="expression" dxfId="4181" priority="6965">
      <formula>L421="NO CUMPLE"</formula>
    </cfRule>
  </conditionalFormatting>
  <conditionalFormatting sqref="M421">
    <cfRule type="expression" dxfId="4180" priority="6966">
      <formula>L421="CUMPLE"</formula>
    </cfRule>
  </conditionalFormatting>
  <conditionalFormatting sqref="L421:L423">
    <cfRule type="cellIs" dxfId="4179" priority="6967" operator="equal">
      <formula>"NO CUMPLE"</formula>
    </cfRule>
  </conditionalFormatting>
  <conditionalFormatting sqref="L421:L423">
    <cfRule type="cellIs" dxfId="4178" priority="6968" operator="equal">
      <formula>"CUMPLE"</formula>
    </cfRule>
  </conditionalFormatting>
  <conditionalFormatting sqref="K422:K423">
    <cfRule type="expression" dxfId="4177" priority="6969">
      <formula>J422="NO CUMPLE"</formula>
    </cfRule>
  </conditionalFormatting>
  <conditionalFormatting sqref="K422:K423">
    <cfRule type="expression" dxfId="4176" priority="6970">
      <formula>J422="CUMPLE"</formula>
    </cfRule>
  </conditionalFormatting>
  <conditionalFormatting sqref="M422">
    <cfRule type="expression" dxfId="4175" priority="6971">
      <formula>L422="NO CUMPLE"</formula>
    </cfRule>
  </conditionalFormatting>
  <conditionalFormatting sqref="M422">
    <cfRule type="expression" dxfId="4174" priority="6972">
      <formula>L422="CUMPLE"</formula>
    </cfRule>
  </conditionalFormatting>
  <conditionalFormatting sqref="H19">
    <cfRule type="notContainsBlanks" dxfId="4173" priority="6973">
      <formula>LEN(TRIM(H19))&gt;0</formula>
    </cfRule>
  </conditionalFormatting>
  <conditionalFormatting sqref="F198">
    <cfRule type="notContainsBlanks" dxfId="4172" priority="7085">
      <formula>LEN(TRIM(F198))&gt;0</formula>
    </cfRule>
  </conditionalFormatting>
  <conditionalFormatting sqref="F201">
    <cfRule type="notContainsBlanks" dxfId="4171" priority="7086">
      <formula>LEN(TRIM(F201))&gt;0</formula>
    </cfRule>
  </conditionalFormatting>
  <conditionalFormatting sqref="F217">
    <cfRule type="notContainsBlanks" dxfId="4170" priority="7087">
      <formula>LEN(TRIM(F217))&gt;0</formula>
    </cfRule>
  </conditionalFormatting>
  <conditionalFormatting sqref="H258">
    <cfRule type="notContainsBlanks" dxfId="4169" priority="7094">
      <formula>LEN(TRIM(H258))&gt;0</formula>
    </cfRule>
  </conditionalFormatting>
  <conditionalFormatting sqref="I258">
    <cfRule type="notContainsBlanks" dxfId="4168" priority="7095">
      <formula>LEN(TRIM(I258))&gt;0</formula>
    </cfRule>
  </conditionalFormatting>
  <conditionalFormatting sqref="H261">
    <cfRule type="notContainsBlanks" dxfId="4167" priority="7096">
      <formula>LEN(TRIM(H261))&gt;0</formula>
    </cfRule>
  </conditionalFormatting>
  <conditionalFormatting sqref="I261">
    <cfRule type="notContainsBlanks" dxfId="4166" priority="7097">
      <formula>LEN(TRIM(I261))&gt;0</formula>
    </cfRule>
  </conditionalFormatting>
  <conditionalFormatting sqref="J257">
    <cfRule type="cellIs" dxfId="4165" priority="7098" operator="equal">
      <formula>"NO CUMPLE"</formula>
    </cfRule>
  </conditionalFormatting>
  <conditionalFormatting sqref="J257">
    <cfRule type="cellIs" dxfId="4164" priority="7099" operator="equal">
      <formula>"CUMPLE"</formula>
    </cfRule>
  </conditionalFormatting>
  <conditionalFormatting sqref="J258:J259">
    <cfRule type="cellIs" dxfId="4163" priority="7100" operator="equal">
      <formula>"NO CUMPLE"</formula>
    </cfRule>
  </conditionalFormatting>
  <conditionalFormatting sqref="J258:J259">
    <cfRule type="cellIs" dxfId="4162" priority="7101" operator="equal">
      <formula>"CUMPLE"</formula>
    </cfRule>
  </conditionalFormatting>
  <conditionalFormatting sqref="L258">
    <cfRule type="cellIs" dxfId="4161" priority="7102" operator="equal">
      <formula>"NO CUMPLE"</formula>
    </cfRule>
  </conditionalFormatting>
  <conditionalFormatting sqref="L258">
    <cfRule type="cellIs" dxfId="4160" priority="7103" operator="equal">
      <formula>"CUMPLE"</formula>
    </cfRule>
  </conditionalFormatting>
  <conditionalFormatting sqref="L259">
    <cfRule type="cellIs" dxfId="4159" priority="7104" operator="equal">
      <formula>"NO CUMPLE"</formula>
    </cfRule>
  </conditionalFormatting>
  <conditionalFormatting sqref="L259">
    <cfRule type="cellIs" dxfId="4158" priority="7105" operator="equal">
      <formula>"CUMPLE"</formula>
    </cfRule>
  </conditionalFormatting>
  <conditionalFormatting sqref="J261">
    <cfRule type="cellIs" dxfId="4157" priority="7106" operator="equal">
      <formula>"NO CUMPLE"</formula>
    </cfRule>
  </conditionalFormatting>
  <conditionalFormatting sqref="J261">
    <cfRule type="cellIs" dxfId="4156" priority="7107" operator="equal">
      <formula>"CUMPLE"</formula>
    </cfRule>
  </conditionalFormatting>
  <conditionalFormatting sqref="J262">
    <cfRule type="cellIs" dxfId="4155" priority="7108" operator="equal">
      <formula>"NO CUMPLE"</formula>
    </cfRule>
  </conditionalFormatting>
  <conditionalFormatting sqref="J262">
    <cfRule type="cellIs" dxfId="4154" priority="7109" operator="equal">
      <formula>"CUMPLE"</formula>
    </cfRule>
  </conditionalFormatting>
  <conditionalFormatting sqref="J263">
    <cfRule type="cellIs" dxfId="4153" priority="7110" operator="equal">
      <formula>"NO CUMPLE"</formula>
    </cfRule>
  </conditionalFormatting>
  <conditionalFormatting sqref="J263">
    <cfRule type="cellIs" dxfId="4152" priority="7111" operator="equal">
      <formula>"CUMPLE"</formula>
    </cfRule>
  </conditionalFormatting>
  <conditionalFormatting sqref="L261">
    <cfRule type="cellIs" dxfId="4151" priority="7112" operator="equal">
      <formula>"NO CUMPLE"</formula>
    </cfRule>
  </conditionalFormatting>
  <conditionalFormatting sqref="L261">
    <cfRule type="cellIs" dxfId="4150" priority="7113" operator="equal">
      <formula>"CUMPLE"</formula>
    </cfRule>
  </conditionalFormatting>
  <conditionalFormatting sqref="L262">
    <cfRule type="cellIs" dxfId="4149" priority="7114" operator="equal">
      <formula>"NO CUMPLE"</formula>
    </cfRule>
  </conditionalFormatting>
  <conditionalFormatting sqref="L262">
    <cfRule type="cellIs" dxfId="4148" priority="7115" operator="equal">
      <formula>"CUMPLE"</formula>
    </cfRule>
  </conditionalFormatting>
  <conditionalFormatting sqref="E324">
    <cfRule type="notContainsBlanks" dxfId="4147" priority="7116">
      <formula>LEN(TRIM(E324))&gt;0</formula>
    </cfRule>
  </conditionalFormatting>
  <conditionalFormatting sqref="F324">
    <cfRule type="notContainsBlanks" dxfId="4146" priority="7117">
      <formula>LEN(TRIM(F324))&gt;0</formula>
    </cfRule>
  </conditionalFormatting>
  <conditionalFormatting sqref="I324">
    <cfRule type="notContainsBlanks" dxfId="4145" priority="7118">
      <formula>LEN(TRIM(I324))&gt;0</formula>
    </cfRule>
  </conditionalFormatting>
  <conditionalFormatting sqref="H327">
    <cfRule type="notContainsBlanks" dxfId="4144" priority="7119">
      <formula>LEN(TRIM(H327))&gt;0</formula>
    </cfRule>
  </conditionalFormatting>
  <conditionalFormatting sqref="I327">
    <cfRule type="notContainsBlanks" dxfId="4143" priority="7120">
      <formula>LEN(TRIM(I327))&gt;0</formula>
    </cfRule>
  </conditionalFormatting>
  <conditionalFormatting sqref="J322">
    <cfRule type="cellIs" dxfId="4142" priority="7121" operator="equal">
      <formula>"NO CUMPLE"</formula>
    </cfRule>
  </conditionalFormatting>
  <conditionalFormatting sqref="J322">
    <cfRule type="cellIs" dxfId="4141" priority="7122" operator="equal">
      <formula>"CUMPLE"</formula>
    </cfRule>
  </conditionalFormatting>
  <conditionalFormatting sqref="J323">
    <cfRule type="cellIs" dxfId="4140" priority="7123" operator="equal">
      <formula>"NO CUMPLE"</formula>
    </cfRule>
  </conditionalFormatting>
  <conditionalFormatting sqref="J323">
    <cfRule type="cellIs" dxfId="4139" priority="7124" operator="equal">
      <formula>"CUMPLE"</formula>
    </cfRule>
  </conditionalFormatting>
  <conditionalFormatting sqref="L321">
    <cfRule type="cellIs" dxfId="4138" priority="7125" operator="equal">
      <formula>"NO CUMPLE"</formula>
    </cfRule>
  </conditionalFormatting>
  <conditionalFormatting sqref="L321">
    <cfRule type="cellIs" dxfId="4137" priority="7126" operator="equal">
      <formula>"CUMPLE"</formula>
    </cfRule>
  </conditionalFormatting>
  <conditionalFormatting sqref="J324">
    <cfRule type="cellIs" dxfId="4136" priority="7127" operator="equal">
      <formula>"NO CUMPLE"</formula>
    </cfRule>
  </conditionalFormatting>
  <conditionalFormatting sqref="J324">
    <cfRule type="cellIs" dxfId="4135" priority="7128" operator="equal">
      <formula>"CUMPLE"</formula>
    </cfRule>
  </conditionalFormatting>
  <conditionalFormatting sqref="J325">
    <cfRule type="cellIs" dxfId="4134" priority="7129" operator="equal">
      <formula>"NO CUMPLE"</formula>
    </cfRule>
  </conditionalFormatting>
  <conditionalFormatting sqref="J325">
    <cfRule type="cellIs" dxfId="4133" priority="7130" operator="equal">
      <formula>"CUMPLE"</formula>
    </cfRule>
  </conditionalFormatting>
  <conditionalFormatting sqref="J326">
    <cfRule type="cellIs" dxfId="4132" priority="7131" operator="equal">
      <formula>"NO CUMPLE"</formula>
    </cfRule>
  </conditionalFormatting>
  <conditionalFormatting sqref="J326">
    <cfRule type="cellIs" dxfId="4131" priority="7132" operator="equal">
      <formula>"CUMPLE"</formula>
    </cfRule>
  </conditionalFormatting>
  <conditionalFormatting sqref="L324">
    <cfRule type="cellIs" dxfId="4130" priority="7133" operator="equal">
      <formula>"NO CUMPLE"</formula>
    </cfRule>
  </conditionalFormatting>
  <conditionalFormatting sqref="L324">
    <cfRule type="cellIs" dxfId="4129" priority="7134" operator="equal">
      <formula>"CUMPLE"</formula>
    </cfRule>
  </conditionalFormatting>
  <conditionalFormatting sqref="L325">
    <cfRule type="cellIs" dxfId="4128" priority="7135" operator="equal">
      <formula>"NO CUMPLE"</formula>
    </cfRule>
  </conditionalFormatting>
  <conditionalFormatting sqref="L325">
    <cfRule type="cellIs" dxfId="4127" priority="7136" operator="equal">
      <formula>"CUMPLE"</formula>
    </cfRule>
  </conditionalFormatting>
  <conditionalFormatting sqref="J327">
    <cfRule type="cellIs" dxfId="4126" priority="7137" operator="equal">
      <formula>"NO CUMPLE"</formula>
    </cfRule>
  </conditionalFormatting>
  <conditionalFormatting sqref="J327">
    <cfRule type="cellIs" dxfId="4125" priority="7138" operator="equal">
      <formula>"CUMPLE"</formula>
    </cfRule>
  </conditionalFormatting>
  <conditionalFormatting sqref="J328">
    <cfRule type="cellIs" dxfId="4124" priority="7139" operator="equal">
      <formula>"NO CUMPLE"</formula>
    </cfRule>
  </conditionalFormatting>
  <conditionalFormatting sqref="J328">
    <cfRule type="cellIs" dxfId="4123" priority="7140" operator="equal">
      <formula>"CUMPLE"</formula>
    </cfRule>
  </conditionalFormatting>
  <conditionalFormatting sqref="J329">
    <cfRule type="cellIs" dxfId="4122" priority="7141" operator="equal">
      <formula>"NO CUMPLE"</formula>
    </cfRule>
  </conditionalFormatting>
  <conditionalFormatting sqref="J329">
    <cfRule type="cellIs" dxfId="4121" priority="7142" operator="equal">
      <formula>"CUMPLE"</formula>
    </cfRule>
  </conditionalFormatting>
  <conditionalFormatting sqref="L328">
    <cfRule type="cellIs" dxfId="4120" priority="7143" operator="equal">
      <formula>"NO CUMPLE"</formula>
    </cfRule>
  </conditionalFormatting>
  <conditionalFormatting sqref="L328">
    <cfRule type="cellIs" dxfId="4119" priority="7144" operator="equal">
      <formula>"CUMPLE"</formula>
    </cfRule>
  </conditionalFormatting>
  <conditionalFormatting sqref="L327">
    <cfRule type="cellIs" dxfId="4118" priority="7145" operator="equal">
      <formula>"NO CUMPLE"</formula>
    </cfRule>
  </conditionalFormatting>
  <conditionalFormatting sqref="L327">
    <cfRule type="cellIs" dxfId="4117" priority="7146" operator="equal">
      <formula>"CUMPLE"</formula>
    </cfRule>
  </conditionalFormatting>
  <conditionalFormatting sqref="H346">
    <cfRule type="notContainsBlanks" dxfId="4116" priority="7147">
      <formula>LEN(TRIM(H346))&gt;0</formula>
    </cfRule>
  </conditionalFormatting>
  <conditionalFormatting sqref="I346">
    <cfRule type="notContainsBlanks" dxfId="4115" priority="7148">
      <formula>LEN(TRIM(I346))&gt;0</formula>
    </cfRule>
  </conditionalFormatting>
  <conditionalFormatting sqref="F368">
    <cfRule type="notContainsBlanks" dxfId="4114" priority="7149">
      <formula>LEN(TRIM(F368))&gt;0</formula>
    </cfRule>
  </conditionalFormatting>
  <conditionalFormatting sqref="H368">
    <cfRule type="notContainsBlanks" dxfId="4113" priority="7150">
      <formula>LEN(TRIM(H368))&gt;0</formula>
    </cfRule>
  </conditionalFormatting>
  <conditionalFormatting sqref="I368">
    <cfRule type="notContainsBlanks" dxfId="4112" priority="7151">
      <formula>LEN(TRIM(I368))&gt;0</formula>
    </cfRule>
  </conditionalFormatting>
  <conditionalFormatting sqref="F371">
    <cfRule type="notContainsBlanks" dxfId="4111" priority="7152">
      <formula>LEN(TRIM(F371))&gt;0</formula>
    </cfRule>
  </conditionalFormatting>
  <conditionalFormatting sqref="H371">
    <cfRule type="notContainsBlanks" dxfId="4110" priority="7153">
      <formula>LEN(TRIM(H371))&gt;0</formula>
    </cfRule>
  </conditionalFormatting>
  <conditionalFormatting sqref="I371">
    <cfRule type="notContainsBlanks" dxfId="4109" priority="7154">
      <formula>LEN(TRIM(I371))&gt;0</formula>
    </cfRule>
  </conditionalFormatting>
  <conditionalFormatting sqref="F374">
    <cfRule type="notContainsBlanks" dxfId="4108" priority="7155">
      <formula>LEN(TRIM(F374))&gt;0</formula>
    </cfRule>
  </conditionalFormatting>
  <conditionalFormatting sqref="H374">
    <cfRule type="notContainsBlanks" dxfId="4107" priority="7156">
      <formula>LEN(TRIM(H374))&gt;0</formula>
    </cfRule>
  </conditionalFormatting>
  <conditionalFormatting sqref="I374">
    <cfRule type="notContainsBlanks" dxfId="4106" priority="7157">
      <formula>LEN(TRIM(I374))&gt;0</formula>
    </cfRule>
  </conditionalFormatting>
  <conditionalFormatting sqref="H377">
    <cfRule type="notContainsBlanks" dxfId="4105" priority="7158">
      <formula>LEN(TRIM(H377))&gt;0</formula>
    </cfRule>
  </conditionalFormatting>
  <conditionalFormatting sqref="I377">
    <cfRule type="notContainsBlanks" dxfId="4104" priority="7159">
      <formula>LEN(TRIM(I377))&gt;0</formula>
    </cfRule>
  </conditionalFormatting>
  <conditionalFormatting sqref="L365">
    <cfRule type="cellIs" dxfId="4103" priority="7160" operator="equal">
      <formula>"NO CUMPLE"</formula>
    </cfRule>
  </conditionalFormatting>
  <conditionalFormatting sqref="L365">
    <cfRule type="cellIs" dxfId="4102" priority="7161" operator="equal">
      <formula>"CUMPLE"</formula>
    </cfRule>
  </conditionalFormatting>
  <conditionalFormatting sqref="J368">
    <cfRule type="cellIs" dxfId="4101" priority="7162" operator="equal">
      <formula>"NO CUMPLE"</formula>
    </cfRule>
  </conditionalFormatting>
  <conditionalFormatting sqref="J368">
    <cfRule type="cellIs" dxfId="4100" priority="7163" operator="equal">
      <formula>"CUMPLE"</formula>
    </cfRule>
  </conditionalFormatting>
  <conditionalFormatting sqref="J369:J370">
    <cfRule type="cellIs" dxfId="4099" priority="7164" operator="equal">
      <formula>"NO CUMPLE"</formula>
    </cfRule>
  </conditionalFormatting>
  <conditionalFormatting sqref="J369:J370">
    <cfRule type="cellIs" dxfId="4098" priority="7165" operator="equal">
      <formula>"CUMPLE"</formula>
    </cfRule>
  </conditionalFormatting>
  <conditionalFormatting sqref="K368">
    <cfRule type="expression" dxfId="4097" priority="7166">
      <formula>J368="NO CUMPLE"</formula>
    </cfRule>
  </conditionalFormatting>
  <conditionalFormatting sqref="K368">
    <cfRule type="expression" dxfId="4096" priority="7167">
      <formula>J368="CUMPLE"</formula>
    </cfRule>
  </conditionalFormatting>
  <conditionalFormatting sqref="M368">
    <cfRule type="expression" dxfId="4095" priority="7168">
      <formula>L368="NO CUMPLE"</formula>
    </cfRule>
  </conditionalFormatting>
  <conditionalFormatting sqref="M368">
    <cfRule type="expression" dxfId="4094" priority="7169">
      <formula>L368="CUMPLE"</formula>
    </cfRule>
  </conditionalFormatting>
  <conditionalFormatting sqref="L369:L370">
    <cfRule type="cellIs" dxfId="4093" priority="7170" operator="equal">
      <formula>"NO CUMPLE"</formula>
    </cfRule>
  </conditionalFormatting>
  <conditionalFormatting sqref="L369:L370">
    <cfRule type="cellIs" dxfId="4092" priority="7171" operator="equal">
      <formula>"CUMPLE"</formula>
    </cfRule>
  </conditionalFormatting>
  <conditionalFormatting sqref="K369:K370">
    <cfRule type="expression" dxfId="4091" priority="7172">
      <formula>J369="NO CUMPLE"</formula>
    </cfRule>
  </conditionalFormatting>
  <conditionalFormatting sqref="K369:K370">
    <cfRule type="expression" dxfId="4090" priority="7173">
      <formula>J369="CUMPLE"</formula>
    </cfRule>
  </conditionalFormatting>
  <conditionalFormatting sqref="M369">
    <cfRule type="expression" dxfId="4089" priority="7174">
      <formula>L369="NO CUMPLE"</formula>
    </cfRule>
  </conditionalFormatting>
  <conditionalFormatting sqref="M369">
    <cfRule type="expression" dxfId="4088" priority="7175">
      <formula>L369="CUMPLE"</formula>
    </cfRule>
  </conditionalFormatting>
  <conditionalFormatting sqref="L368">
    <cfRule type="cellIs" dxfId="4087" priority="7176" operator="equal">
      <formula>"NO CUMPLE"</formula>
    </cfRule>
  </conditionalFormatting>
  <conditionalFormatting sqref="L368">
    <cfRule type="cellIs" dxfId="4086" priority="7177" operator="equal">
      <formula>"CUMPLE"</formula>
    </cfRule>
  </conditionalFormatting>
  <conditionalFormatting sqref="J371">
    <cfRule type="cellIs" dxfId="4085" priority="7178" operator="equal">
      <formula>"NO CUMPLE"</formula>
    </cfRule>
  </conditionalFormatting>
  <conditionalFormatting sqref="J371">
    <cfRule type="cellIs" dxfId="4084" priority="7179" operator="equal">
      <formula>"CUMPLE"</formula>
    </cfRule>
  </conditionalFormatting>
  <conditionalFormatting sqref="J372:J373">
    <cfRule type="cellIs" dxfId="4083" priority="7180" operator="equal">
      <formula>"NO CUMPLE"</formula>
    </cfRule>
  </conditionalFormatting>
  <conditionalFormatting sqref="J372:J373">
    <cfRule type="cellIs" dxfId="4082" priority="7181" operator="equal">
      <formula>"CUMPLE"</formula>
    </cfRule>
  </conditionalFormatting>
  <conditionalFormatting sqref="K371">
    <cfRule type="expression" dxfId="4081" priority="7182">
      <formula>J371="NO CUMPLE"</formula>
    </cfRule>
  </conditionalFormatting>
  <conditionalFormatting sqref="K371">
    <cfRule type="expression" dxfId="4080" priority="7183">
      <formula>J371="CUMPLE"</formula>
    </cfRule>
  </conditionalFormatting>
  <conditionalFormatting sqref="M371">
    <cfRule type="expression" dxfId="4079" priority="7184">
      <formula>L371="NO CUMPLE"</formula>
    </cfRule>
  </conditionalFormatting>
  <conditionalFormatting sqref="M371">
    <cfRule type="expression" dxfId="4078" priority="7185">
      <formula>L371="CUMPLE"</formula>
    </cfRule>
  </conditionalFormatting>
  <conditionalFormatting sqref="L372:L373">
    <cfRule type="cellIs" dxfId="4077" priority="7186" operator="equal">
      <formula>"NO CUMPLE"</formula>
    </cfRule>
  </conditionalFormatting>
  <conditionalFormatting sqref="L372:L373">
    <cfRule type="cellIs" dxfId="4076" priority="7187" operator="equal">
      <formula>"CUMPLE"</formula>
    </cfRule>
  </conditionalFormatting>
  <conditionalFormatting sqref="K372:K373">
    <cfRule type="expression" dxfId="4075" priority="7188">
      <formula>J372="NO CUMPLE"</formula>
    </cfRule>
  </conditionalFormatting>
  <conditionalFormatting sqref="K372:K373">
    <cfRule type="expression" dxfId="4074" priority="7189">
      <formula>J372="CUMPLE"</formula>
    </cfRule>
  </conditionalFormatting>
  <conditionalFormatting sqref="M372">
    <cfRule type="expression" dxfId="4073" priority="7190">
      <formula>L372="NO CUMPLE"</formula>
    </cfRule>
  </conditionalFormatting>
  <conditionalFormatting sqref="M372">
    <cfRule type="expression" dxfId="4072" priority="7191">
      <formula>L372="CUMPLE"</formula>
    </cfRule>
  </conditionalFormatting>
  <conditionalFormatting sqref="L371">
    <cfRule type="cellIs" dxfId="4071" priority="7192" operator="equal">
      <formula>"NO CUMPLE"</formula>
    </cfRule>
  </conditionalFormatting>
  <conditionalFormatting sqref="L371">
    <cfRule type="cellIs" dxfId="4070" priority="7193" operator="equal">
      <formula>"CUMPLE"</formula>
    </cfRule>
  </conditionalFormatting>
  <conditionalFormatting sqref="J374">
    <cfRule type="cellIs" dxfId="4069" priority="7194" operator="equal">
      <formula>"NO CUMPLE"</formula>
    </cfRule>
  </conditionalFormatting>
  <conditionalFormatting sqref="J374">
    <cfRule type="cellIs" dxfId="4068" priority="7195" operator="equal">
      <formula>"CUMPLE"</formula>
    </cfRule>
  </conditionalFormatting>
  <conditionalFormatting sqref="J375:J376">
    <cfRule type="cellIs" dxfId="4067" priority="7196" operator="equal">
      <formula>"NO CUMPLE"</formula>
    </cfRule>
  </conditionalFormatting>
  <conditionalFormatting sqref="J375:J376">
    <cfRule type="cellIs" dxfId="4066" priority="7197" operator="equal">
      <formula>"CUMPLE"</formula>
    </cfRule>
  </conditionalFormatting>
  <conditionalFormatting sqref="K374">
    <cfRule type="expression" dxfId="4065" priority="7198">
      <formula>J374="NO CUMPLE"</formula>
    </cfRule>
  </conditionalFormatting>
  <conditionalFormatting sqref="K374">
    <cfRule type="expression" dxfId="4064" priority="7199">
      <formula>J374="CUMPLE"</formula>
    </cfRule>
  </conditionalFormatting>
  <conditionalFormatting sqref="M374">
    <cfRule type="expression" dxfId="4063" priority="7200">
      <formula>L374="NO CUMPLE"</formula>
    </cfRule>
  </conditionalFormatting>
  <conditionalFormatting sqref="M374">
    <cfRule type="expression" dxfId="4062" priority="7201">
      <formula>L374="CUMPLE"</formula>
    </cfRule>
  </conditionalFormatting>
  <conditionalFormatting sqref="L375:L376">
    <cfRule type="cellIs" dxfId="4061" priority="7202" operator="equal">
      <formula>"NO CUMPLE"</formula>
    </cfRule>
  </conditionalFormatting>
  <conditionalFormatting sqref="L375:L376">
    <cfRule type="cellIs" dxfId="4060" priority="7203" operator="equal">
      <formula>"CUMPLE"</formula>
    </cfRule>
  </conditionalFormatting>
  <conditionalFormatting sqref="K375:K376">
    <cfRule type="expression" dxfId="4059" priority="7204">
      <formula>J375="NO CUMPLE"</formula>
    </cfRule>
  </conditionalFormatting>
  <conditionalFormatting sqref="K375:K376">
    <cfRule type="expression" dxfId="4058" priority="7205">
      <formula>J375="CUMPLE"</formula>
    </cfRule>
  </conditionalFormatting>
  <conditionalFormatting sqref="M375">
    <cfRule type="expression" dxfId="4057" priority="7206">
      <formula>L375="NO CUMPLE"</formula>
    </cfRule>
  </conditionalFormatting>
  <conditionalFormatting sqref="M375">
    <cfRule type="expression" dxfId="4056" priority="7207">
      <formula>L375="CUMPLE"</formula>
    </cfRule>
  </conditionalFormatting>
  <conditionalFormatting sqref="L374">
    <cfRule type="cellIs" dxfId="4055" priority="7208" operator="equal">
      <formula>"NO CUMPLE"</formula>
    </cfRule>
  </conditionalFormatting>
  <conditionalFormatting sqref="L374">
    <cfRule type="cellIs" dxfId="4054" priority="7209" operator="equal">
      <formula>"CUMPLE"</formula>
    </cfRule>
  </conditionalFormatting>
  <conditionalFormatting sqref="J377">
    <cfRule type="cellIs" dxfId="4053" priority="7210" operator="equal">
      <formula>"NO CUMPLE"</formula>
    </cfRule>
  </conditionalFormatting>
  <conditionalFormatting sqref="J377">
    <cfRule type="cellIs" dxfId="4052" priority="7211" operator="equal">
      <formula>"CUMPLE"</formula>
    </cfRule>
  </conditionalFormatting>
  <conditionalFormatting sqref="J378:J379">
    <cfRule type="cellIs" dxfId="4051" priority="7212" operator="equal">
      <formula>"NO CUMPLE"</formula>
    </cfRule>
  </conditionalFormatting>
  <conditionalFormatting sqref="J378:J379">
    <cfRule type="cellIs" dxfId="4050" priority="7213" operator="equal">
      <formula>"CUMPLE"</formula>
    </cfRule>
  </conditionalFormatting>
  <conditionalFormatting sqref="K377">
    <cfRule type="expression" dxfId="4049" priority="7214">
      <formula>J377="NO CUMPLE"</formula>
    </cfRule>
  </conditionalFormatting>
  <conditionalFormatting sqref="K377">
    <cfRule type="expression" dxfId="4048" priority="7215">
      <formula>J377="CUMPLE"</formula>
    </cfRule>
  </conditionalFormatting>
  <conditionalFormatting sqref="M377">
    <cfRule type="expression" dxfId="4047" priority="7216">
      <formula>L377="NO CUMPLE"</formula>
    </cfRule>
  </conditionalFormatting>
  <conditionalFormatting sqref="M377">
    <cfRule type="expression" dxfId="4046" priority="7217">
      <formula>L377="CUMPLE"</formula>
    </cfRule>
  </conditionalFormatting>
  <conditionalFormatting sqref="L378:L379">
    <cfRule type="cellIs" dxfId="4045" priority="7218" operator="equal">
      <formula>"NO CUMPLE"</formula>
    </cfRule>
  </conditionalFormatting>
  <conditionalFormatting sqref="L378:L379">
    <cfRule type="cellIs" dxfId="4044" priority="7219" operator="equal">
      <formula>"CUMPLE"</formula>
    </cfRule>
  </conditionalFormatting>
  <conditionalFormatting sqref="K378:K379">
    <cfRule type="expression" dxfId="4043" priority="7220">
      <formula>J378="NO CUMPLE"</formula>
    </cfRule>
  </conditionalFormatting>
  <conditionalFormatting sqref="K378:K379">
    <cfRule type="expression" dxfId="4042" priority="7221">
      <formula>J378="CUMPLE"</formula>
    </cfRule>
  </conditionalFormatting>
  <conditionalFormatting sqref="M378">
    <cfRule type="expression" dxfId="4041" priority="7222">
      <formula>L378="NO CUMPLE"</formula>
    </cfRule>
  </conditionalFormatting>
  <conditionalFormatting sqref="M378">
    <cfRule type="expression" dxfId="4040" priority="7223">
      <formula>L378="CUMPLE"</formula>
    </cfRule>
  </conditionalFormatting>
  <conditionalFormatting sqref="L377">
    <cfRule type="cellIs" dxfId="4039" priority="7224" operator="equal">
      <formula>"NO CUMPLE"</formula>
    </cfRule>
  </conditionalFormatting>
  <conditionalFormatting sqref="L377">
    <cfRule type="cellIs" dxfId="4038" priority="7225" operator="equal">
      <formula>"CUMPLE"</formula>
    </cfRule>
  </conditionalFormatting>
  <conditionalFormatting sqref="H456">
    <cfRule type="notContainsBlanks" dxfId="4037" priority="7226">
      <formula>LEN(TRIM(H456))&gt;0</formula>
    </cfRule>
  </conditionalFormatting>
  <conditionalFormatting sqref="I456">
    <cfRule type="notContainsBlanks" dxfId="4036" priority="7227">
      <formula>LEN(TRIM(I456))&gt;0</formula>
    </cfRule>
  </conditionalFormatting>
  <conditionalFormatting sqref="H459">
    <cfRule type="notContainsBlanks" dxfId="4035" priority="7228">
      <formula>LEN(TRIM(H459))&gt;0</formula>
    </cfRule>
  </conditionalFormatting>
  <conditionalFormatting sqref="I459">
    <cfRule type="notContainsBlanks" dxfId="4034" priority="7229">
      <formula>LEN(TRIM(I459))&gt;0</formula>
    </cfRule>
  </conditionalFormatting>
  <conditionalFormatting sqref="H462">
    <cfRule type="notContainsBlanks" dxfId="4033" priority="7230">
      <formula>LEN(TRIM(H462))&gt;0</formula>
    </cfRule>
  </conditionalFormatting>
  <conditionalFormatting sqref="I462">
    <cfRule type="notContainsBlanks" dxfId="4032" priority="7231">
      <formula>LEN(TRIM(I462))&gt;0</formula>
    </cfRule>
  </conditionalFormatting>
  <conditionalFormatting sqref="J460">
    <cfRule type="cellIs" dxfId="4031" priority="7232" operator="equal">
      <formula>"NO CUMPLE"</formula>
    </cfRule>
  </conditionalFormatting>
  <conditionalFormatting sqref="J460">
    <cfRule type="cellIs" dxfId="4030" priority="7233" operator="equal">
      <formula>"CUMPLE"</formula>
    </cfRule>
  </conditionalFormatting>
  <conditionalFormatting sqref="J461">
    <cfRule type="cellIs" dxfId="4029" priority="7234" operator="equal">
      <formula>"NO CUMPLE"</formula>
    </cfRule>
  </conditionalFormatting>
  <conditionalFormatting sqref="J461">
    <cfRule type="cellIs" dxfId="4028" priority="7235" operator="equal">
      <formula>"CUMPLE"</formula>
    </cfRule>
  </conditionalFormatting>
  <conditionalFormatting sqref="L459">
    <cfRule type="cellIs" dxfId="4027" priority="7236" operator="equal">
      <formula>"NO CUMPLE"</formula>
    </cfRule>
  </conditionalFormatting>
  <conditionalFormatting sqref="L459">
    <cfRule type="cellIs" dxfId="4026" priority="7237" operator="equal">
      <formula>"CUMPLE"</formula>
    </cfRule>
  </conditionalFormatting>
  <conditionalFormatting sqref="J463">
    <cfRule type="cellIs" dxfId="4025" priority="7238" operator="equal">
      <formula>"NO CUMPLE"</formula>
    </cfRule>
  </conditionalFormatting>
  <conditionalFormatting sqref="J463">
    <cfRule type="cellIs" dxfId="4024" priority="7239" operator="equal">
      <formula>"CUMPLE"</formula>
    </cfRule>
  </conditionalFormatting>
  <conditionalFormatting sqref="L462">
    <cfRule type="cellIs" dxfId="4023" priority="7240" operator="equal">
      <formula>"NO CUMPLE"</formula>
    </cfRule>
  </conditionalFormatting>
  <conditionalFormatting sqref="L462">
    <cfRule type="cellIs" dxfId="4022" priority="7241" operator="equal">
      <formula>"CUMPLE"</formula>
    </cfRule>
  </conditionalFormatting>
  <conditionalFormatting sqref="H57">
    <cfRule type="notContainsBlanks" dxfId="4021" priority="1268">
      <formula>LEN(TRIM(H57))&gt;0</formula>
    </cfRule>
  </conditionalFormatting>
  <conditionalFormatting sqref="G57">
    <cfRule type="notContainsBlanks" dxfId="4020" priority="1267">
      <formula>LEN(TRIM(G57))&gt;0</formula>
    </cfRule>
  </conditionalFormatting>
  <conditionalFormatting sqref="F57 F60 F63">
    <cfRule type="notContainsBlanks" dxfId="4019" priority="1266">
      <formula>LEN(TRIM(F57))&gt;0</formula>
    </cfRule>
  </conditionalFormatting>
  <conditionalFormatting sqref="E57">
    <cfRule type="notContainsBlanks" dxfId="4018" priority="1265">
      <formula>LEN(TRIM(E57))&gt;0</formula>
    </cfRule>
  </conditionalFormatting>
  <conditionalFormatting sqref="D57">
    <cfRule type="notContainsBlanks" dxfId="4017" priority="1264">
      <formula>LEN(TRIM(D57))&gt;0</formula>
    </cfRule>
  </conditionalFormatting>
  <conditionalFormatting sqref="C57">
    <cfRule type="notContainsBlanks" dxfId="4016" priority="1263">
      <formula>LEN(TRIM(C57))&gt;0</formula>
    </cfRule>
  </conditionalFormatting>
  <conditionalFormatting sqref="I57">
    <cfRule type="notContainsBlanks" dxfId="4015" priority="1262">
      <formula>LEN(TRIM(I57))&gt;0</formula>
    </cfRule>
  </conditionalFormatting>
  <conditionalFormatting sqref="G60 G63">
    <cfRule type="notContainsBlanks" dxfId="4014" priority="1261">
      <formula>LEN(TRIM(G60))&gt;0</formula>
    </cfRule>
  </conditionalFormatting>
  <conditionalFormatting sqref="E60 E63">
    <cfRule type="notContainsBlanks" dxfId="4013" priority="1260">
      <formula>LEN(TRIM(E60))&gt;0</formula>
    </cfRule>
  </conditionalFormatting>
  <conditionalFormatting sqref="D60 D63">
    <cfRule type="notContainsBlanks" dxfId="4012" priority="1259">
      <formula>LEN(TRIM(D60))&gt;0</formula>
    </cfRule>
  </conditionalFormatting>
  <conditionalFormatting sqref="C60 C63">
    <cfRule type="notContainsBlanks" dxfId="4011" priority="1258">
      <formula>LEN(TRIM(C60))&gt;0</formula>
    </cfRule>
  </conditionalFormatting>
  <conditionalFormatting sqref="G66">
    <cfRule type="notContainsBlanks" dxfId="4010" priority="1257">
      <formula>LEN(TRIM(G66))&gt;0</formula>
    </cfRule>
  </conditionalFormatting>
  <conditionalFormatting sqref="F66">
    <cfRule type="notContainsBlanks" dxfId="4009" priority="1256">
      <formula>LEN(TRIM(F66))&gt;0</formula>
    </cfRule>
  </conditionalFormatting>
  <conditionalFormatting sqref="E66">
    <cfRule type="notContainsBlanks" dxfId="4008" priority="1255">
      <formula>LEN(TRIM(E66))&gt;0</formula>
    </cfRule>
  </conditionalFormatting>
  <conditionalFormatting sqref="D66">
    <cfRule type="notContainsBlanks" dxfId="4007" priority="1254">
      <formula>LEN(TRIM(D66))&gt;0</formula>
    </cfRule>
  </conditionalFormatting>
  <conditionalFormatting sqref="C66">
    <cfRule type="notContainsBlanks" dxfId="4006" priority="1253">
      <formula>LEN(TRIM(C66))&gt;0</formula>
    </cfRule>
  </conditionalFormatting>
  <conditionalFormatting sqref="H60">
    <cfRule type="notContainsBlanks" dxfId="4005" priority="1252">
      <formula>LEN(TRIM(H60))&gt;0</formula>
    </cfRule>
  </conditionalFormatting>
  <conditionalFormatting sqref="I60">
    <cfRule type="notContainsBlanks" dxfId="4004" priority="1251">
      <formula>LEN(TRIM(I60))&gt;0</formula>
    </cfRule>
  </conditionalFormatting>
  <conditionalFormatting sqref="H63">
    <cfRule type="notContainsBlanks" dxfId="4003" priority="1250">
      <formula>LEN(TRIM(H63))&gt;0</formula>
    </cfRule>
  </conditionalFormatting>
  <conditionalFormatting sqref="I63">
    <cfRule type="notContainsBlanks" dxfId="4002" priority="1249">
      <formula>LEN(TRIM(I63))&gt;0</formula>
    </cfRule>
  </conditionalFormatting>
  <conditionalFormatting sqref="H66">
    <cfRule type="notContainsBlanks" dxfId="4001" priority="1248">
      <formula>LEN(TRIM(H66))&gt;0</formula>
    </cfRule>
  </conditionalFormatting>
  <conditionalFormatting sqref="I66">
    <cfRule type="notContainsBlanks" dxfId="4000" priority="1247">
      <formula>LEN(TRIM(I66))&gt;0</formula>
    </cfRule>
  </conditionalFormatting>
  <conditionalFormatting sqref="J57">
    <cfRule type="cellIs" dxfId="3999" priority="1245" operator="equal">
      <formula>"NO CUMPLE"</formula>
    </cfRule>
    <cfRule type="cellIs" dxfId="3998" priority="1246" operator="equal">
      <formula>"CUMPLE"</formula>
    </cfRule>
  </conditionalFormatting>
  <conditionalFormatting sqref="J58:J59">
    <cfRule type="cellIs" dxfId="3997" priority="1243" operator="equal">
      <formula>"NO CUMPLE"</formula>
    </cfRule>
    <cfRule type="cellIs" dxfId="3996" priority="1244" operator="equal">
      <formula>"CUMPLE"</formula>
    </cfRule>
  </conditionalFormatting>
  <conditionalFormatting sqref="J60">
    <cfRule type="cellIs" dxfId="3995" priority="1241" operator="equal">
      <formula>"NO CUMPLE"</formula>
    </cfRule>
    <cfRule type="cellIs" dxfId="3994" priority="1242" operator="equal">
      <formula>"CUMPLE"</formula>
    </cfRule>
  </conditionalFormatting>
  <conditionalFormatting sqref="J61:J62">
    <cfRule type="cellIs" dxfId="3993" priority="1239" operator="equal">
      <formula>"NO CUMPLE"</formula>
    </cfRule>
    <cfRule type="cellIs" dxfId="3992" priority="1240" operator="equal">
      <formula>"CUMPLE"</formula>
    </cfRule>
  </conditionalFormatting>
  <conditionalFormatting sqref="J63">
    <cfRule type="cellIs" dxfId="3991" priority="1237" operator="equal">
      <formula>"NO CUMPLE"</formula>
    </cfRule>
    <cfRule type="cellIs" dxfId="3990" priority="1238" operator="equal">
      <formula>"CUMPLE"</formula>
    </cfRule>
  </conditionalFormatting>
  <conditionalFormatting sqref="J64:J65">
    <cfRule type="cellIs" dxfId="3989" priority="1235" operator="equal">
      <formula>"NO CUMPLE"</formula>
    </cfRule>
    <cfRule type="cellIs" dxfId="3988" priority="1236" operator="equal">
      <formula>"CUMPLE"</formula>
    </cfRule>
  </conditionalFormatting>
  <conditionalFormatting sqref="J66">
    <cfRule type="cellIs" dxfId="3987" priority="1233" operator="equal">
      <formula>"NO CUMPLE"</formula>
    </cfRule>
    <cfRule type="cellIs" dxfId="3986" priority="1234" operator="equal">
      <formula>"CUMPLE"</formula>
    </cfRule>
  </conditionalFormatting>
  <conditionalFormatting sqref="J67:J68">
    <cfRule type="cellIs" dxfId="3985" priority="1231" operator="equal">
      <formula>"NO CUMPLE"</formula>
    </cfRule>
    <cfRule type="cellIs" dxfId="3984" priority="1232" operator="equal">
      <formula>"CUMPLE"</formula>
    </cfRule>
  </conditionalFormatting>
  <conditionalFormatting sqref="K57">
    <cfRule type="expression" dxfId="3983" priority="1229">
      <formula>J57="NO CUMPLE"</formula>
    </cfRule>
    <cfRule type="expression" dxfId="3982" priority="1230">
      <formula>J57="CUMPLE"</formula>
    </cfRule>
  </conditionalFormatting>
  <conditionalFormatting sqref="M57">
    <cfRule type="expression" dxfId="3981" priority="1227">
      <formula>L57="NO CUMPLE"</formula>
    </cfRule>
    <cfRule type="expression" dxfId="3980" priority="1228">
      <formula>L57="CUMPLE"</formula>
    </cfRule>
  </conditionalFormatting>
  <conditionalFormatting sqref="L57:L59">
    <cfRule type="cellIs" dxfId="3979" priority="1225" operator="equal">
      <formula>"NO CUMPLE"</formula>
    </cfRule>
    <cfRule type="cellIs" dxfId="3978" priority="1226" operator="equal">
      <formula>"CUMPLE"</formula>
    </cfRule>
  </conditionalFormatting>
  <conditionalFormatting sqref="K58:K59">
    <cfRule type="expression" dxfId="3977" priority="1223">
      <formula>J58="NO CUMPLE"</formula>
    </cfRule>
    <cfRule type="expression" dxfId="3976" priority="1224">
      <formula>J58="CUMPLE"</formula>
    </cfRule>
  </conditionalFormatting>
  <conditionalFormatting sqref="M58">
    <cfRule type="expression" dxfId="3975" priority="1221">
      <formula>L58="NO CUMPLE"</formula>
    </cfRule>
    <cfRule type="expression" dxfId="3974" priority="1222">
      <formula>L58="CUMPLE"</formula>
    </cfRule>
  </conditionalFormatting>
  <conditionalFormatting sqref="K60">
    <cfRule type="expression" dxfId="3973" priority="1219">
      <formula>J60="NO CUMPLE"</formula>
    </cfRule>
    <cfRule type="expression" dxfId="3972" priority="1220">
      <formula>J60="CUMPLE"</formula>
    </cfRule>
  </conditionalFormatting>
  <conditionalFormatting sqref="M60">
    <cfRule type="expression" dxfId="3971" priority="1217">
      <formula>L60="NO CUMPLE"</formula>
    </cfRule>
    <cfRule type="expression" dxfId="3970" priority="1218">
      <formula>L60="CUMPLE"</formula>
    </cfRule>
  </conditionalFormatting>
  <conditionalFormatting sqref="L60:L62">
    <cfRule type="cellIs" dxfId="3969" priority="1215" operator="equal">
      <formula>"NO CUMPLE"</formula>
    </cfRule>
    <cfRule type="cellIs" dxfId="3968" priority="1216" operator="equal">
      <formula>"CUMPLE"</formula>
    </cfRule>
  </conditionalFormatting>
  <conditionalFormatting sqref="K61:K62">
    <cfRule type="expression" dxfId="3967" priority="1213">
      <formula>J61="NO CUMPLE"</formula>
    </cfRule>
    <cfRule type="expression" dxfId="3966" priority="1214">
      <formula>J61="CUMPLE"</formula>
    </cfRule>
  </conditionalFormatting>
  <conditionalFormatting sqref="M61">
    <cfRule type="expression" dxfId="3965" priority="1211">
      <formula>L61="NO CUMPLE"</formula>
    </cfRule>
    <cfRule type="expression" dxfId="3964" priority="1212">
      <formula>L61="CUMPLE"</formula>
    </cfRule>
  </conditionalFormatting>
  <conditionalFormatting sqref="K63">
    <cfRule type="expression" dxfId="3963" priority="1209">
      <formula>J63="NO CUMPLE"</formula>
    </cfRule>
    <cfRule type="expression" dxfId="3962" priority="1210">
      <formula>J63="CUMPLE"</formula>
    </cfRule>
  </conditionalFormatting>
  <conditionalFormatting sqref="M63">
    <cfRule type="expression" dxfId="3961" priority="1207">
      <formula>L63="NO CUMPLE"</formula>
    </cfRule>
    <cfRule type="expression" dxfId="3960" priority="1208">
      <formula>L63="CUMPLE"</formula>
    </cfRule>
  </conditionalFormatting>
  <conditionalFormatting sqref="L63:L65">
    <cfRule type="cellIs" dxfId="3959" priority="1205" operator="equal">
      <formula>"NO CUMPLE"</formula>
    </cfRule>
    <cfRule type="cellIs" dxfId="3958" priority="1206" operator="equal">
      <formula>"CUMPLE"</formula>
    </cfRule>
  </conditionalFormatting>
  <conditionalFormatting sqref="K64:K65">
    <cfRule type="expression" dxfId="3957" priority="1203">
      <formula>J64="NO CUMPLE"</formula>
    </cfRule>
    <cfRule type="expression" dxfId="3956" priority="1204">
      <formula>J64="CUMPLE"</formula>
    </cfRule>
  </conditionalFormatting>
  <conditionalFormatting sqref="M64">
    <cfRule type="expression" dxfId="3955" priority="1201">
      <formula>L64="NO CUMPLE"</formula>
    </cfRule>
    <cfRule type="expression" dxfId="3954" priority="1202">
      <formula>L64="CUMPLE"</formula>
    </cfRule>
  </conditionalFormatting>
  <conditionalFormatting sqref="K66">
    <cfRule type="expression" dxfId="3953" priority="1199">
      <formula>J66="NO CUMPLE"</formula>
    </cfRule>
    <cfRule type="expression" dxfId="3952" priority="1200">
      <formula>J66="CUMPLE"</formula>
    </cfRule>
  </conditionalFormatting>
  <conditionalFormatting sqref="M66">
    <cfRule type="expression" dxfId="3951" priority="1197">
      <formula>L66="NO CUMPLE"</formula>
    </cfRule>
    <cfRule type="expression" dxfId="3950" priority="1198">
      <formula>L66="CUMPLE"</formula>
    </cfRule>
  </conditionalFormatting>
  <conditionalFormatting sqref="L66:L68">
    <cfRule type="cellIs" dxfId="3949" priority="1195" operator="equal">
      <formula>"NO CUMPLE"</formula>
    </cfRule>
    <cfRule type="cellIs" dxfId="3948" priority="1196" operator="equal">
      <formula>"CUMPLE"</formula>
    </cfRule>
  </conditionalFormatting>
  <conditionalFormatting sqref="K67:K68">
    <cfRule type="expression" dxfId="3947" priority="1193">
      <formula>J67="NO CUMPLE"</formula>
    </cfRule>
    <cfRule type="expression" dxfId="3946" priority="1194">
      <formula>J67="CUMPLE"</formula>
    </cfRule>
  </conditionalFormatting>
  <conditionalFormatting sqref="M67">
    <cfRule type="expression" dxfId="3945" priority="1191">
      <formula>L67="NO CUMPLE"</formula>
    </cfRule>
    <cfRule type="expression" dxfId="3944" priority="1192">
      <formula>L67="CUMPLE"</formula>
    </cfRule>
  </conditionalFormatting>
  <conditionalFormatting sqref="N57">
    <cfRule type="expression" dxfId="3943" priority="1188">
      <formula>N57=" "</formula>
    </cfRule>
    <cfRule type="expression" dxfId="3942" priority="1189">
      <formula>N57="NO PRESENTÓ CERTIFICADO"</formula>
    </cfRule>
    <cfRule type="expression" dxfId="3941" priority="1190">
      <formula>N57="PRESENTÓ CERTIFICADO"</formula>
    </cfRule>
  </conditionalFormatting>
  <conditionalFormatting sqref="P57">
    <cfRule type="expression" dxfId="3940" priority="1175">
      <formula>Q57="NO SUBSANABLE"</formula>
    </cfRule>
    <cfRule type="expression" dxfId="3939" priority="1177">
      <formula>Q57="REQUERIMIENTOS SUBSANADOS"</formula>
    </cfRule>
    <cfRule type="expression" dxfId="3938" priority="1178">
      <formula>Q57="PENDIENTES POR SUBSANAR"</formula>
    </cfRule>
    <cfRule type="expression" dxfId="3937" priority="1183">
      <formula>Q57="SIN OBSERVACIÓN"</formula>
    </cfRule>
    <cfRule type="containsBlanks" dxfId="3936" priority="1184">
      <formula>LEN(TRIM(P57))=0</formula>
    </cfRule>
  </conditionalFormatting>
  <conditionalFormatting sqref="O57">
    <cfRule type="cellIs" dxfId="3935" priority="1176" operator="equal">
      <formula>"PENDIENTE POR DESCRIPCIÓN"</formula>
    </cfRule>
    <cfRule type="cellIs" dxfId="3934" priority="1180" operator="equal">
      <formula>"DESCRIPCIÓN INSUFICIENTE"</formula>
    </cfRule>
    <cfRule type="cellIs" dxfId="3933" priority="1181" operator="equal">
      <formula>"NO ESTÁ ACORDE A ITEM 5.2.1 (T.R.)"</formula>
    </cfRule>
    <cfRule type="cellIs" dxfId="3932" priority="1182" operator="equal">
      <formula>"ACORDE A ITEM 5.2.1 (T.R.)"</formula>
    </cfRule>
  </conditionalFormatting>
  <conditionalFormatting sqref="Q57">
    <cfRule type="containsBlanks" dxfId="3931" priority="1170">
      <formula>LEN(TRIM(Q57))=0</formula>
    </cfRule>
    <cfRule type="cellIs" dxfId="3930" priority="1179" operator="equal">
      <formula>"REQUERIMIENTOS SUBSANADOS"</formula>
    </cfRule>
    <cfRule type="containsText" dxfId="3929" priority="1185" operator="containsText" text="NO SUBSANABLE">
      <formula>NOT(ISERROR(SEARCH("NO SUBSANABLE",Q57)))</formula>
    </cfRule>
    <cfRule type="containsText" dxfId="3928" priority="1186" operator="containsText" text="PENDIENTES POR SUBSANAR">
      <formula>NOT(ISERROR(SEARCH("PENDIENTES POR SUBSANAR",Q57)))</formula>
    </cfRule>
    <cfRule type="containsText" dxfId="3927" priority="1187" operator="containsText" text="SIN OBSERVACIÓN">
      <formula>NOT(ISERROR(SEARCH("SIN OBSERVACIÓN",Q57)))</formula>
    </cfRule>
  </conditionalFormatting>
  <conditionalFormatting sqref="R57">
    <cfRule type="containsBlanks" dxfId="3926" priority="1169">
      <formula>LEN(TRIM(R57))=0</formula>
    </cfRule>
    <cfRule type="cellIs" dxfId="3925" priority="1171" operator="equal">
      <formula>"NO CUMPLEN CON LO SOLICITADO"</formula>
    </cfRule>
    <cfRule type="cellIs" dxfId="3924" priority="1172" operator="equal">
      <formula>"CUMPLEN CON LO SOLICITADO"</formula>
    </cfRule>
    <cfRule type="cellIs" dxfId="3923" priority="1173" operator="equal">
      <formula>"PENDIENTES"</formula>
    </cfRule>
    <cfRule type="cellIs" dxfId="3922" priority="1174" operator="equal">
      <formula>"NINGUNO"</formula>
    </cfRule>
  </conditionalFormatting>
  <conditionalFormatting sqref="N60">
    <cfRule type="expression" dxfId="3921" priority="1166">
      <formula>N60=" "</formula>
    </cfRule>
    <cfRule type="expression" dxfId="3920" priority="1167">
      <formula>N60="NO PRESENTÓ CERTIFICADO"</formula>
    </cfRule>
    <cfRule type="expression" dxfId="3919" priority="1168">
      <formula>N60="PRESENTÓ CERTIFICADO"</formula>
    </cfRule>
  </conditionalFormatting>
  <conditionalFormatting sqref="P66">
    <cfRule type="expression" dxfId="3918" priority="1152">
      <formula>Q66="NO SUBSANABLE"</formula>
    </cfRule>
    <cfRule type="expression" dxfId="3917" priority="1153">
      <formula>Q66="REQUERIMIENTOS SUBSANADOS"</formula>
    </cfRule>
    <cfRule type="expression" dxfId="3916" priority="1154">
      <formula>Q66="PENDIENTES POR SUBSANAR"</formula>
    </cfRule>
    <cfRule type="expression" dxfId="3915" priority="1156">
      <formula>Q66="SIN OBSERVACIÓN"</formula>
    </cfRule>
    <cfRule type="containsBlanks" dxfId="3914" priority="1157">
      <formula>LEN(TRIM(P66))=0</formula>
    </cfRule>
  </conditionalFormatting>
  <conditionalFormatting sqref="Q66">
    <cfRule type="containsBlanks" dxfId="3913" priority="1151">
      <formula>LEN(TRIM(Q66))=0</formula>
    </cfRule>
    <cfRule type="cellIs" dxfId="3912" priority="1155" operator="equal">
      <formula>"REQUERIMIENTOS SUBSANADOS"</formula>
    </cfRule>
    <cfRule type="containsText" dxfId="3911" priority="1158" operator="containsText" text="NO SUBSANABLE">
      <formula>NOT(ISERROR(SEARCH("NO SUBSANABLE",Q66)))</formula>
    </cfRule>
    <cfRule type="containsText" dxfId="3910" priority="1159" operator="containsText" text="PENDIENTES POR SUBSANAR">
      <formula>NOT(ISERROR(SEARCH("PENDIENTES POR SUBSANAR",Q66)))</formula>
    </cfRule>
    <cfRule type="containsText" dxfId="3909" priority="1160" operator="containsText" text="SIN OBSERVACIÓN">
      <formula>NOT(ISERROR(SEARCH("SIN OBSERVACIÓN",Q66)))</formula>
    </cfRule>
  </conditionalFormatting>
  <conditionalFormatting sqref="P60">
    <cfRule type="expression" dxfId="3908" priority="1138">
      <formula>Q60="NO SUBSANABLE"</formula>
    </cfRule>
    <cfRule type="expression" dxfId="3907" priority="1140">
      <formula>Q60="REQUERIMIENTOS SUBSANADOS"</formula>
    </cfRule>
    <cfRule type="expression" dxfId="3906" priority="1141">
      <formula>Q60="PENDIENTES POR SUBSANAR"</formula>
    </cfRule>
    <cfRule type="expression" dxfId="3905" priority="1146">
      <formula>Q60="SIN OBSERVACIÓN"</formula>
    </cfRule>
    <cfRule type="containsBlanks" dxfId="3904" priority="1147">
      <formula>LEN(TRIM(P60))=0</formula>
    </cfRule>
  </conditionalFormatting>
  <conditionalFormatting sqref="O60">
    <cfRule type="cellIs" dxfId="3903" priority="1139" operator="equal">
      <formula>"PENDIENTE POR DESCRIPCIÓN"</formula>
    </cfRule>
    <cfRule type="cellIs" dxfId="3902" priority="1143" operator="equal">
      <formula>"DESCRIPCIÓN INSUFICIENTE"</formula>
    </cfRule>
    <cfRule type="cellIs" dxfId="3901" priority="1144" operator="equal">
      <formula>"NO ESTÁ ACORDE A ITEM 5.2.1 (T.R.)"</formula>
    </cfRule>
    <cfRule type="cellIs" dxfId="3900" priority="1145" operator="equal">
      <formula>"ACORDE A ITEM 5.2.1 (T.R.)"</formula>
    </cfRule>
  </conditionalFormatting>
  <conditionalFormatting sqref="Q60">
    <cfRule type="containsBlanks" dxfId="3899" priority="1133">
      <formula>LEN(TRIM(Q60))=0</formula>
    </cfRule>
    <cfRule type="cellIs" dxfId="3898" priority="1142" operator="equal">
      <formula>"REQUERIMIENTOS SUBSANADOS"</formula>
    </cfRule>
    <cfRule type="containsText" dxfId="3897" priority="1148" operator="containsText" text="NO SUBSANABLE">
      <formula>NOT(ISERROR(SEARCH("NO SUBSANABLE",Q60)))</formula>
    </cfRule>
    <cfRule type="containsText" dxfId="3896" priority="1149" operator="containsText" text="PENDIENTES POR SUBSANAR">
      <formula>NOT(ISERROR(SEARCH("PENDIENTES POR SUBSANAR",Q60)))</formula>
    </cfRule>
    <cfRule type="containsText" dxfId="3895" priority="1150" operator="containsText" text="SIN OBSERVACIÓN">
      <formula>NOT(ISERROR(SEARCH("SIN OBSERVACIÓN",Q60)))</formula>
    </cfRule>
  </conditionalFormatting>
  <conditionalFormatting sqref="R60">
    <cfRule type="containsBlanks" dxfId="3894" priority="1132">
      <formula>LEN(TRIM(R60))=0</formula>
    </cfRule>
    <cfRule type="cellIs" dxfId="3893" priority="1134" operator="equal">
      <formula>"NO CUMPLEN CON LO SOLICITADO"</formula>
    </cfRule>
    <cfRule type="cellIs" dxfId="3892" priority="1135" operator="equal">
      <formula>"CUMPLEN CON LO SOLICITADO"</formula>
    </cfRule>
    <cfRule type="cellIs" dxfId="3891" priority="1136" operator="equal">
      <formula>"PENDIENTES"</formula>
    </cfRule>
    <cfRule type="cellIs" dxfId="3890" priority="1137" operator="equal">
      <formula>"NINGUNO"</formula>
    </cfRule>
  </conditionalFormatting>
  <conditionalFormatting sqref="N63">
    <cfRule type="expression" dxfId="3889" priority="1129">
      <formula>N63=" "</formula>
    </cfRule>
    <cfRule type="expression" dxfId="3888" priority="1130">
      <formula>N63="NO PRESENTÓ CERTIFICADO"</formula>
    </cfRule>
    <cfRule type="expression" dxfId="3887" priority="1131">
      <formula>N63="PRESENTÓ CERTIFICADO"</formula>
    </cfRule>
  </conditionalFormatting>
  <conditionalFormatting sqref="P63">
    <cfRule type="expression" dxfId="3886" priority="1116">
      <formula>Q63="NO SUBSANABLE"</formula>
    </cfRule>
    <cfRule type="expression" dxfId="3885" priority="1118">
      <formula>Q63="REQUERIMIENTOS SUBSANADOS"</formula>
    </cfRule>
    <cfRule type="expression" dxfId="3884" priority="1119">
      <formula>Q63="PENDIENTES POR SUBSANAR"</formula>
    </cfRule>
    <cfRule type="expression" dxfId="3883" priority="1124">
      <formula>Q63="SIN OBSERVACIÓN"</formula>
    </cfRule>
    <cfRule type="containsBlanks" dxfId="3882" priority="1125">
      <formula>LEN(TRIM(P63))=0</formula>
    </cfRule>
  </conditionalFormatting>
  <conditionalFormatting sqref="O63">
    <cfRule type="cellIs" dxfId="3881" priority="1117" operator="equal">
      <formula>"PENDIENTE POR DESCRIPCIÓN"</formula>
    </cfRule>
    <cfRule type="cellIs" dxfId="3880" priority="1121" operator="equal">
      <formula>"DESCRIPCIÓN INSUFICIENTE"</formula>
    </cfRule>
    <cfRule type="cellIs" dxfId="3879" priority="1122" operator="equal">
      <formula>"NO ESTÁ ACORDE A ITEM 5.2.1 (T.R.)"</formula>
    </cfRule>
    <cfRule type="cellIs" dxfId="3878" priority="1123" operator="equal">
      <formula>"ACORDE A ITEM 5.2.1 (T.R.)"</formula>
    </cfRule>
  </conditionalFormatting>
  <conditionalFormatting sqref="Q63">
    <cfRule type="containsBlanks" dxfId="3877" priority="1111">
      <formula>LEN(TRIM(Q63))=0</formula>
    </cfRule>
    <cfRule type="cellIs" dxfId="3876" priority="1120" operator="equal">
      <formula>"REQUERIMIENTOS SUBSANADOS"</formula>
    </cfRule>
    <cfRule type="containsText" dxfId="3875" priority="1126" operator="containsText" text="NO SUBSANABLE">
      <formula>NOT(ISERROR(SEARCH("NO SUBSANABLE",Q63)))</formula>
    </cfRule>
    <cfRule type="containsText" dxfId="3874" priority="1127" operator="containsText" text="PENDIENTES POR SUBSANAR">
      <formula>NOT(ISERROR(SEARCH("PENDIENTES POR SUBSANAR",Q63)))</formula>
    </cfRule>
    <cfRule type="containsText" dxfId="3873" priority="1128" operator="containsText" text="SIN OBSERVACIÓN">
      <formula>NOT(ISERROR(SEARCH("SIN OBSERVACIÓN",Q63)))</formula>
    </cfRule>
  </conditionalFormatting>
  <conditionalFormatting sqref="R63">
    <cfRule type="containsBlanks" dxfId="3872" priority="1110">
      <formula>LEN(TRIM(R63))=0</formula>
    </cfRule>
    <cfRule type="cellIs" dxfId="3871" priority="1112" operator="equal">
      <formula>"NO CUMPLEN CON LO SOLICITADO"</formula>
    </cfRule>
    <cfRule type="cellIs" dxfId="3870" priority="1113" operator="equal">
      <formula>"CUMPLEN CON LO SOLICITADO"</formula>
    </cfRule>
    <cfRule type="cellIs" dxfId="3869" priority="1114" operator="equal">
      <formula>"PENDIENTES"</formula>
    </cfRule>
    <cfRule type="cellIs" dxfId="3868" priority="1115" operator="equal">
      <formula>"NINGUNO"</formula>
    </cfRule>
  </conditionalFormatting>
  <conditionalFormatting sqref="N66">
    <cfRule type="expression" dxfId="3867" priority="1107">
      <formula>N66=" "</formula>
    </cfRule>
    <cfRule type="expression" dxfId="3866" priority="1108">
      <formula>N66="NO PRESENTÓ CERTIFICADO"</formula>
    </cfRule>
    <cfRule type="expression" dxfId="3865" priority="1109">
      <formula>N66="PRESENTÓ CERTIFICADO"</formula>
    </cfRule>
  </conditionalFormatting>
  <conditionalFormatting sqref="O66">
    <cfRule type="cellIs" dxfId="3864" priority="1103" operator="equal">
      <formula>"PENDIENTE POR DESCRIPCIÓN"</formula>
    </cfRule>
    <cfRule type="cellIs" dxfId="3863" priority="1104" operator="equal">
      <formula>"DESCRIPCIÓN INSUFICIENTE"</formula>
    </cfRule>
    <cfRule type="cellIs" dxfId="3862" priority="1105" operator="equal">
      <formula>"NO ESTÁ ACORDE A ITEM 5.2.1 (T.R.)"</formula>
    </cfRule>
    <cfRule type="cellIs" dxfId="3861" priority="1106" operator="equal">
      <formula>"ACORDE A ITEM 5.2.1 (T.R.)"</formula>
    </cfRule>
  </conditionalFormatting>
  <conditionalFormatting sqref="S57">
    <cfRule type="cellIs" dxfId="3860" priority="1101" operator="greaterThan">
      <formula>0</formula>
    </cfRule>
  </conditionalFormatting>
  <conditionalFormatting sqref="S57">
    <cfRule type="cellIs" dxfId="3859" priority="1102" operator="equal">
      <formula>0</formula>
    </cfRule>
  </conditionalFormatting>
  <conditionalFormatting sqref="S60">
    <cfRule type="cellIs" dxfId="3858" priority="1099" operator="greaterThan">
      <formula>0</formula>
    </cfRule>
  </conditionalFormatting>
  <conditionalFormatting sqref="S60">
    <cfRule type="cellIs" dxfId="3857" priority="1100" operator="equal">
      <formula>0</formula>
    </cfRule>
  </conditionalFormatting>
  <conditionalFormatting sqref="S63">
    <cfRule type="cellIs" dxfId="3856" priority="1097" operator="greaterThan">
      <formula>0</formula>
    </cfRule>
  </conditionalFormatting>
  <conditionalFormatting sqref="S63">
    <cfRule type="cellIs" dxfId="3855" priority="1098" operator="equal">
      <formula>0</formula>
    </cfRule>
  </conditionalFormatting>
  <conditionalFormatting sqref="S66">
    <cfRule type="cellIs" dxfId="3854" priority="1095" operator="greaterThan">
      <formula>0</formula>
    </cfRule>
  </conditionalFormatting>
  <conditionalFormatting sqref="S66">
    <cfRule type="cellIs" dxfId="3853" priority="1096" operator="equal">
      <formula>0</formula>
    </cfRule>
  </conditionalFormatting>
  <conditionalFormatting sqref="H79">
    <cfRule type="notContainsBlanks" dxfId="3852" priority="1094">
      <formula>LEN(TRIM(H79))&gt;0</formula>
    </cfRule>
  </conditionalFormatting>
  <conditionalFormatting sqref="G79">
    <cfRule type="notContainsBlanks" dxfId="3851" priority="1093">
      <formula>LEN(TRIM(G79))&gt;0</formula>
    </cfRule>
  </conditionalFormatting>
  <conditionalFormatting sqref="F79">
    <cfRule type="notContainsBlanks" dxfId="3850" priority="1092">
      <formula>LEN(TRIM(F79))&gt;0</formula>
    </cfRule>
  </conditionalFormatting>
  <conditionalFormatting sqref="E79">
    <cfRule type="notContainsBlanks" dxfId="3849" priority="1091">
      <formula>LEN(TRIM(E79))&gt;0</formula>
    </cfRule>
  </conditionalFormatting>
  <conditionalFormatting sqref="D79">
    <cfRule type="notContainsBlanks" dxfId="3848" priority="1090">
      <formula>LEN(TRIM(D79))&gt;0</formula>
    </cfRule>
  </conditionalFormatting>
  <conditionalFormatting sqref="C79">
    <cfRule type="notContainsBlanks" dxfId="3847" priority="1089">
      <formula>LEN(TRIM(C79))&gt;0</formula>
    </cfRule>
  </conditionalFormatting>
  <conditionalFormatting sqref="I79">
    <cfRule type="notContainsBlanks" dxfId="3846" priority="1088">
      <formula>LEN(TRIM(I79))&gt;0</formula>
    </cfRule>
  </conditionalFormatting>
  <conditionalFormatting sqref="H82 H85">
    <cfRule type="notContainsBlanks" dxfId="3845" priority="1087">
      <formula>LEN(TRIM(H82))&gt;0</formula>
    </cfRule>
  </conditionalFormatting>
  <conditionalFormatting sqref="G82 G85">
    <cfRule type="notContainsBlanks" dxfId="3844" priority="1086">
      <formula>LEN(TRIM(G82))&gt;0</formula>
    </cfRule>
  </conditionalFormatting>
  <conditionalFormatting sqref="F85">
    <cfRule type="notContainsBlanks" dxfId="3843" priority="1085">
      <formula>LEN(TRIM(F85))&gt;0</formula>
    </cfRule>
  </conditionalFormatting>
  <conditionalFormatting sqref="E82 E85">
    <cfRule type="notContainsBlanks" dxfId="3842" priority="1084">
      <formula>LEN(TRIM(E82))&gt;0</formula>
    </cfRule>
  </conditionalFormatting>
  <conditionalFormatting sqref="D82 D85">
    <cfRule type="notContainsBlanks" dxfId="3841" priority="1083">
      <formula>LEN(TRIM(D82))&gt;0</formula>
    </cfRule>
  </conditionalFormatting>
  <conditionalFormatting sqref="C82 C85">
    <cfRule type="notContainsBlanks" dxfId="3840" priority="1082">
      <formula>LEN(TRIM(C82))&gt;0</formula>
    </cfRule>
  </conditionalFormatting>
  <conditionalFormatting sqref="I82 I85">
    <cfRule type="notContainsBlanks" dxfId="3839" priority="1081">
      <formula>LEN(TRIM(I82))&gt;0</formula>
    </cfRule>
  </conditionalFormatting>
  <conditionalFormatting sqref="J79">
    <cfRule type="cellIs" dxfId="3838" priority="1079" operator="equal">
      <formula>"NO CUMPLE"</formula>
    </cfRule>
    <cfRule type="cellIs" dxfId="3837" priority="1080" operator="equal">
      <formula>"CUMPLE"</formula>
    </cfRule>
  </conditionalFormatting>
  <conditionalFormatting sqref="J80:J81">
    <cfRule type="cellIs" dxfId="3836" priority="1077" operator="equal">
      <formula>"NO CUMPLE"</formula>
    </cfRule>
    <cfRule type="cellIs" dxfId="3835" priority="1078" operator="equal">
      <formula>"CUMPLE"</formula>
    </cfRule>
  </conditionalFormatting>
  <conditionalFormatting sqref="J82">
    <cfRule type="cellIs" dxfId="3834" priority="1075" operator="equal">
      <formula>"NO CUMPLE"</formula>
    </cfRule>
    <cfRule type="cellIs" dxfId="3833" priority="1076" operator="equal">
      <formula>"CUMPLE"</formula>
    </cfRule>
  </conditionalFormatting>
  <conditionalFormatting sqref="J83:J84">
    <cfRule type="cellIs" dxfId="3832" priority="1073" operator="equal">
      <formula>"NO CUMPLE"</formula>
    </cfRule>
    <cfRule type="cellIs" dxfId="3831" priority="1074" operator="equal">
      <formula>"CUMPLE"</formula>
    </cfRule>
  </conditionalFormatting>
  <conditionalFormatting sqref="J85">
    <cfRule type="cellIs" dxfId="3830" priority="1071" operator="equal">
      <formula>"NO CUMPLE"</formula>
    </cfRule>
    <cfRule type="cellIs" dxfId="3829" priority="1072" operator="equal">
      <formula>"CUMPLE"</formula>
    </cfRule>
  </conditionalFormatting>
  <conditionalFormatting sqref="J86:J87">
    <cfRule type="cellIs" dxfId="3828" priority="1069" operator="equal">
      <formula>"NO CUMPLE"</formula>
    </cfRule>
    <cfRule type="cellIs" dxfId="3827" priority="1070" operator="equal">
      <formula>"CUMPLE"</formula>
    </cfRule>
  </conditionalFormatting>
  <conditionalFormatting sqref="K79">
    <cfRule type="expression" dxfId="3826" priority="1067">
      <formula>J79="NO CUMPLE"</formula>
    </cfRule>
    <cfRule type="expression" dxfId="3825" priority="1068">
      <formula>J79="CUMPLE"</formula>
    </cfRule>
  </conditionalFormatting>
  <conditionalFormatting sqref="M79">
    <cfRule type="expression" dxfId="3824" priority="1065">
      <formula>L79="NO CUMPLE"</formula>
    </cfRule>
    <cfRule type="expression" dxfId="3823" priority="1066">
      <formula>L79="CUMPLE"</formula>
    </cfRule>
  </conditionalFormatting>
  <conditionalFormatting sqref="L79:L81">
    <cfRule type="cellIs" dxfId="3822" priority="1063" operator="equal">
      <formula>"NO CUMPLE"</formula>
    </cfRule>
    <cfRule type="cellIs" dxfId="3821" priority="1064" operator="equal">
      <formula>"CUMPLE"</formula>
    </cfRule>
  </conditionalFormatting>
  <conditionalFormatting sqref="K80:K81">
    <cfRule type="expression" dxfId="3820" priority="1061">
      <formula>J80="NO CUMPLE"</formula>
    </cfRule>
    <cfRule type="expression" dxfId="3819" priority="1062">
      <formula>J80="CUMPLE"</formula>
    </cfRule>
  </conditionalFormatting>
  <conditionalFormatting sqref="M80">
    <cfRule type="expression" dxfId="3818" priority="1059">
      <formula>L80="NO CUMPLE"</formula>
    </cfRule>
    <cfRule type="expression" dxfId="3817" priority="1060">
      <formula>L80="CUMPLE"</formula>
    </cfRule>
  </conditionalFormatting>
  <conditionalFormatting sqref="K82">
    <cfRule type="expression" dxfId="3816" priority="1057">
      <formula>J82="NO CUMPLE"</formula>
    </cfRule>
    <cfRule type="expression" dxfId="3815" priority="1058">
      <formula>J82="CUMPLE"</formula>
    </cfRule>
  </conditionalFormatting>
  <conditionalFormatting sqref="M82">
    <cfRule type="expression" dxfId="3814" priority="1055">
      <formula>L82="NO CUMPLE"</formula>
    </cfRule>
    <cfRule type="expression" dxfId="3813" priority="1056">
      <formula>L82="CUMPLE"</formula>
    </cfRule>
  </conditionalFormatting>
  <conditionalFormatting sqref="L82:L84">
    <cfRule type="cellIs" dxfId="3812" priority="1053" operator="equal">
      <formula>"NO CUMPLE"</formula>
    </cfRule>
    <cfRule type="cellIs" dxfId="3811" priority="1054" operator="equal">
      <formula>"CUMPLE"</formula>
    </cfRule>
  </conditionalFormatting>
  <conditionalFormatting sqref="K83:K84">
    <cfRule type="expression" dxfId="3810" priority="1051">
      <formula>J83="NO CUMPLE"</formula>
    </cfRule>
    <cfRule type="expression" dxfId="3809" priority="1052">
      <formula>J83="CUMPLE"</formula>
    </cfRule>
  </conditionalFormatting>
  <conditionalFormatting sqref="M83">
    <cfRule type="expression" dxfId="3808" priority="1049">
      <formula>L83="NO CUMPLE"</formula>
    </cfRule>
    <cfRule type="expression" dxfId="3807" priority="1050">
      <formula>L83="CUMPLE"</formula>
    </cfRule>
  </conditionalFormatting>
  <conditionalFormatting sqref="K85">
    <cfRule type="expression" dxfId="3806" priority="1047">
      <formula>J85="NO CUMPLE"</formula>
    </cfRule>
    <cfRule type="expression" dxfId="3805" priority="1048">
      <formula>J85="CUMPLE"</formula>
    </cfRule>
  </conditionalFormatting>
  <conditionalFormatting sqref="M85">
    <cfRule type="expression" dxfId="3804" priority="1045">
      <formula>L85="NO CUMPLE"</formula>
    </cfRule>
    <cfRule type="expression" dxfId="3803" priority="1046">
      <formula>L85="CUMPLE"</formula>
    </cfRule>
  </conditionalFormatting>
  <conditionalFormatting sqref="L85:L87">
    <cfRule type="cellIs" dxfId="3802" priority="1043" operator="equal">
      <formula>"NO CUMPLE"</formula>
    </cfRule>
    <cfRule type="cellIs" dxfId="3801" priority="1044" operator="equal">
      <formula>"CUMPLE"</formula>
    </cfRule>
  </conditionalFormatting>
  <conditionalFormatting sqref="K86:K87">
    <cfRule type="expression" dxfId="3800" priority="1041">
      <formula>J86="NO CUMPLE"</formula>
    </cfRule>
    <cfRule type="expression" dxfId="3799" priority="1042">
      <formula>J86="CUMPLE"</formula>
    </cfRule>
  </conditionalFormatting>
  <conditionalFormatting sqref="M86">
    <cfRule type="expression" dxfId="3798" priority="1039">
      <formula>L86="NO CUMPLE"</formula>
    </cfRule>
    <cfRule type="expression" dxfId="3797" priority="1040">
      <formula>L86="CUMPLE"</formula>
    </cfRule>
  </conditionalFormatting>
  <conditionalFormatting sqref="F82">
    <cfRule type="notContainsBlanks" dxfId="3796" priority="1038">
      <formula>LEN(TRIM(F82))&gt;0</formula>
    </cfRule>
  </conditionalFormatting>
  <conditionalFormatting sqref="N79">
    <cfRule type="expression" dxfId="3795" priority="1035">
      <formula>N79=" "</formula>
    </cfRule>
    <cfRule type="expression" dxfId="3794" priority="1036">
      <formula>N79="NO PRESENTÓ CERTIFICADO"</formula>
    </cfRule>
    <cfRule type="expression" dxfId="3793" priority="1037">
      <formula>N79="PRESENTÓ CERTIFICADO"</formula>
    </cfRule>
  </conditionalFormatting>
  <conditionalFormatting sqref="P79">
    <cfRule type="expression" dxfId="3792" priority="1022">
      <formula>Q79="NO SUBSANABLE"</formula>
    </cfRule>
    <cfRule type="expression" dxfId="3791" priority="1024">
      <formula>Q79="REQUERIMIENTOS SUBSANADOS"</formula>
    </cfRule>
    <cfRule type="expression" dxfId="3790" priority="1025">
      <formula>Q79="PENDIENTES POR SUBSANAR"</formula>
    </cfRule>
    <cfRule type="expression" dxfId="3789" priority="1030">
      <formula>Q79="SIN OBSERVACIÓN"</formula>
    </cfRule>
    <cfRule type="containsBlanks" dxfId="3788" priority="1031">
      <formula>LEN(TRIM(P79))=0</formula>
    </cfRule>
  </conditionalFormatting>
  <conditionalFormatting sqref="O79">
    <cfRule type="cellIs" dxfId="3787" priority="1023" operator="equal">
      <formula>"PENDIENTE POR DESCRIPCIÓN"</formula>
    </cfRule>
    <cfRule type="cellIs" dxfId="3786" priority="1027" operator="equal">
      <formula>"DESCRIPCIÓN INSUFICIENTE"</formula>
    </cfRule>
    <cfRule type="cellIs" dxfId="3785" priority="1028" operator="equal">
      <formula>"NO ESTÁ ACORDE A ITEM 5.2.1 (T.R.)"</formula>
    </cfRule>
    <cfRule type="cellIs" dxfId="3784" priority="1029" operator="equal">
      <formula>"ACORDE A ITEM 5.2.1 (T.R.)"</formula>
    </cfRule>
  </conditionalFormatting>
  <conditionalFormatting sqref="Q79">
    <cfRule type="containsBlanks" dxfId="3783" priority="1017">
      <formula>LEN(TRIM(Q79))=0</formula>
    </cfRule>
    <cfRule type="cellIs" dxfId="3782" priority="1026" operator="equal">
      <formula>"REQUERIMIENTOS SUBSANADOS"</formula>
    </cfRule>
    <cfRule type="containsText" dxfId="3781" priority="1032" operator="containsText" text="NO SUBSANABLE">
      <formula>NOT(ISERROR(SEARCH("NO SUBSANABLE",Q79)))</formula>
    </cfRule>
    <cfRule type="containsText" dxfId="3780" priority="1033" operator="containsText" text="PENDIENTES POR SUBSANAR">
      <formula>NOT(ISERROR(SEARCH("PENDIENTES POR SUBSANAR",Q79)))</formula>
    </cfRule>
    <cfRule type="containsText" dxfId="3779" priority="1034" operator="containsText" text="SIN OBSERVACIÓN">
      <formula>NOT(ISERROR(SEARCH("SIN OBSERVACIÓN",Q79)))</formula>
    </cfRule>
  </conditionalFormatting>
  <conditionalFormatting sqref="R79">
    <cfRule type="containsBlanks" dxfId="3778" priority="1016">
      <formula>LEN(TRIM(R79))=0</formula>
    </cfRule>
    <cfRule type="cellIs" dxfId="3777" priority="1018" operator="equal">
      <formula>"NO CUMPLEN CON LO SOLICITADO"</formula>
    </cfRule>
    <cfRule type="cellIs" dxfId="3776" priority="1019" operator="equal">
      <formula>"CUMPLEN CON LO SOLICITADO"</formula>
    </cfRule>
    <cfRule type="cellIs" dxfId="3775" priority="1020" operator="equal">
      <formula>"PENDIENTES"</formula>
    </cfRule>
    <cfRule type="cellIs" dxfId="3774" priority="1021" operator="equal">
      <formula>"NINGUNO"</formula>
    </cfRule>
  </conditionalFormatting>
  <conditionalFormatting sqref="N82">
    <cfRule type="expression" dxfId="3773" priority="1013">
      <formula>N82=" "</formula>
    </cfRule>
    <cfRule type="expression" dxfId="3772" priority="1014">
      <formula>N82="NO PRESENTÓ CERTIFICADO"</formula>
    </cfRule>
    <cfRule type="expression" dxfId="3771" priority="1015">
      <formula>N82="PRESENTÓ CERTIFICADO"</formula>
    </cfRule>
  </conditionalFormatting>
  <conditionalFormatting sqref="P82">
    <cfRule type="expression" dxfId="3770" priority="1000">
      <formula>Q82="NO SUBSANABLE"</formula>
    </cfRule>
    <cfRule type="expression" dxfId="3769" priority="1002">
      <formula>Q82="REQUERIMIENTOS SUBSANADOS"</formula>
    </cfRule>
    <cfRule type="expression" dxfId="3768" priority="1003">
      <formula>Q82="PENDIENTES POR SUBSANAR"</formula>
    </cfRule>
    <cfRule type="expression" dxfId="3767" priority="1008">
      <formula>Q82="SIN OBSERVACIÓN"</formula>
    </cfRule>
    <cfRule type="containsBlanks" dxfId="3766" priority="1009">
      <formula>LEN(TRIM(P82))=0</formula>
    </cfRule>
  </conditionalFormatting>
  <conditionalFormatting sqref="O82">
    <cfRule type="cellIs" dxfId="3765" priority="1001" operator="equal">
      <formula>"PENDIENTE POR DESCRIPCIÓN"</formula>
    </cfRule>
    <cfRule type="cellIs" dxfId="3764" priority="1005" operator="equal">
      <formula>"DESCRIPCIÓN INSUFICIENTE"</formula>
    </cfRule>
    <cfRule type="cellIs" dxfId="3763" priority="1006" operator="equal">
      <formula>"NO ESTÁ ACORDE A ITEM 5.2.1 (T.R.)"</formula>
    </cfRule>
    <cfRule type="cellIs" dxfId="3762" priority="1007" operator="equal">
      <formula>"ACORDE A ITEM 5.2.1 (T.R.)"</formula>
    </cfRule>
  </conditionalFormatting>
  <conditionalFormatting sqref="Q82">
    <cfRule type="containsBlanks" dxfId="3761" priority="995">
      <formula>LEN(TRIM(Q82))=0</formula>
    </cfRule>
    <cfRule type="cellIs" dxfId="3760" priority="1004" operator="equal">
      <formula>"REQUERIMIENTOS SUBSANADOS"</formula>
    </cfRule>
    <cfRule type="containsText" dxfId="3759" priority="1010" operator="containsText" text="NO SUBSANABLE">
      <formula>NOT(ISERROR(SEARCH("NO SUBSANABLE",Q82)))</formula>
    </cfRule>
    <cfRule type="containsText" dxfId="3758" priority="1011" operator="containsText" text="PENDIENTES POR SUBSANAR">
      <formula>NOT(ISERROR(SEARCH("PENDIENTES POR SUBSANAR",Q82)))</formula>
    </cfRule>
    <cfRule type="containsText" dxfId="3757" priority="1012" operator="containsText" text="SIN OBSERVACIÓN">
      <formula>NOT(ISERROR(SEARCH("SIN OBSERVACIÓN",Q82)))</formula>
    </cfRule>
  </conditionalFormatting>
  <conditionalFormatting sqref="R82">
    <cfRule type="containsBlanks" dxfId="3756" priority="994">
      <formula>LEN(TRIM(R82))=0</formula>
    </cfRule>
    <cfRule type="cellIs" dxfId="3755" priority="996" operator="equal">
      <formula>"NO CUMPLEN CON LO SOLICITADO"</formula>
    </cfRule>
    <cfRule type="cellIs" dxfId="3754" priority="997" operator="equal">
      <formula>"CUMPLEN CON LO SOLICITADO"</formula>
    </cfRule>
    <cfRule type="cellIs" dxfId="3753" priority="998" operator="equal">
      <formula>"PENDIENTES"</formula>
    </cfRule>
    <cfRule type="cellIs" dxfId="3752" priority="999" operator="equal">
      <formula>"NINGUNO"</formula>
    </cfRule>
  </conditionalFormatting>
  <conditionalFormatting sqref="N85">
    <cfRule type="expression" dxfId="3751" priority="991">
      <formula>N85=" "</formula>
    </cfRule>
    <cfRule type="expression" dxfId="3750" priority="992">
      <formula>N85="NO PRESENTÓ CERTIFICADO"</formula>
    </cfRule>
    <cfRule type="expression" dxfId="3749" priority="993">
      <formula>N85="PRESENTÓ CERTIFICADO"</formula>
    </cfRule>
  </conditionalFormatting>
  <conditionalFormatting sqref="P85">
    <cfRule type="expression" dxfId="3748" priority="978">
      <formula>Q85="NO SUBSANABLE"</formula>
    </cfRule>
    <cfRule type="expression" dxfId="3747" priority="980">
      <formula>Q85="REQUERIMIENTOS SUBSANADOS"</formula>
    </cfRule>
    <cfRule type="expression" dxfId="3746" priority="981">
      <formula>Q85="PENDIENTES POR SUBSANAR"</formula>
    </cfRule>
    <cfRule type="expression" dxfId="3745" priority="986">
      <formula>Q85="SIN OBSERVACIÓN"</formula>
    </cfRule>
    <cfRule type="containsBlanks" dxfId="3744" priority="987">
      <formula>LEN(TRIM(P85))=0</formula>
    </cfRule>
  </conditionalFormatting>
  <conditionalFormatting sqref="O85">
    <cfRule type="cellIs" dxfId="3743" priority="979" operator="equal">
      <formula>"PENDIENTE POR DESCRIPCIÓN"</formula>
    </cfRule>
    <cfRule type="cellIs" dxfId="3742" priority="983" operator="equal">
      <formula>"DESCRIPCIÓN INSUFICIENTE"</formula>
    </cfRule>
    <cfRule type="cellIs" dxfId="3741" priority="984" operator="equal">
      <formula>"NO ESTÁ ACORDE A ITEM 5.2.1 (T.R.)"</formula>
    </cfRule>
    <cfRule type="cellIs" dxfId="3740" priority="985" operator="equal">
      <formula>"ACORDE A ITEM 5.2.1 (T.R.)"</formula>
    </cfRule>
  </conditionalFormatting>
  <conditionalFormatting sqref="Q85">
    <cfRule type="containsBlanks" dxfId="3739" priority="973">
      <formula>LEN(TRIM(Q85))=0</formula>
    </cfRule>
    <cfRule type="cellIs" dxfId="3738" priority="982" operator="equal">
      <formula>"REQUERIMIENTOS SUBSANADOS"</formula>
    </cfRule>
    <cfRule type="containsText" dxfId="3737" priority="988" operator="containsText" text="NO SUBSANABLE">
      <formula>NOT(ISERROR(SEARCH("NO SUBSANABLE",Q85)))</formula>
    </cfRule>
    <cfRule type="containsText" dxfId="3736" priority="989" operator="containsText" text="PENDIENTES POR SUBSANAR">
      <formula>NOT(ISERROR(SEARCH("PENDIENTES POR SUBSANAR",Q85)))</formula>
    </cfRule>
    <cfRule type="containsText" dxfId="3735" priority="990" operator="containsText" text="SIN OBSERVACIÓN">
      <formula>NOT(ISERROR(SEARCH("SIN OBSERVACIÓN",Q85)))</formula>
    </cfRule>
  </conditionalFormatting>
  <conditionalFormatting sqref="R85">
    <cfRule type="containsBlanks" dxfId="3734" priority="972">
      <formula>LEN(TRIM(R85))=0</formula>
    </cfRule>
    <cfRule type="cellIs" dxfId="3733" priority="974" operator="equal">
      <formula>"NO CUMPLEN CON LO SOLICITADO"</formula>
    </cfRule>
    <cfRule type="cellIs" dxfId="3732" priority="975" operator="equal">
      <formula>"CUMPLEN CON LO SOLICITADO"</formula>
    </cfRule>
    <cfRule type="cellIs" dxfId="3731" priority="976" operator="equal">
      <formula>"PENDIENTES"</formula>
    </cfRule>
    <cfRule type="cellIs" dxfId="3730" priority="977" operator="equal">
      <formula>"NINGUNO"</formula>
    </cfRule>
  </conditionalFormatting>
  <conditionalFormatting sqref="H101">
    <cfRule type="notContainsBlanks" dxfId="3729" priority="971">
      <formula>LEN(TRIM(H101))&gt;0</formula>
    </cfRule>
  </conditionalFormatting>
  <conditionalFormatting sqref="G101">
    <cfRule type="notContainsBlanks" dxfId="3728" priority="970">
      <formula>LEN(TRIM(G101))&gt;0</formula>
    </cfRule>
  </conditionalFormatting>
  <conditionalFormatting sqref="F101">
    <cfRule type="notContainsBlanks" dxfId="3727" priority="969">
      <formula>LEN(TRIM(F101))&gt;0</formula>
    </cfRule>
  </conditionalFormatting>
  <conditionalFormatting sqref="E101">
    <cfRule type="notContainsBlanks" dxfId="3726" priority="968">
      <formula>LEN(TRIM(E101))&gt;0</formula>
    </cfRule>
  </conditionalFormatting>
  <conditionalFormatting sqref="D101">
    <cfRule type="notContainsBlanks" dxfId="3725" priority="967">
      <formula>LEN(TRIM(D101))&gt;0</formula>
    </cfRule>
  </conditionalFormatting>
  <conditionalFormatting sqref="C101">
    <cfRule type="notContainsBlanks" dxfId="3724" priority="966">
      <formula>LEN(TRIM(C101))&gt;0</formula>
    </cfRule>
  </conditionalFormatting>
  <conditionalFormatting sqref="I101">
    <cfRule type="notContainsBlanks" dxfId="3723" priority="965">
      <formula>LEN(TRIM(I101))&gt;0</formula>
    </cfRule>
  </conditionalFormatting>
  <conditionalFormatting sqref="J101">
    <cfRule type="cellIs" dxfId="3722" priority="963" operator="equal">
      <formula>"NO CUMPLE"</formula>
    </cfRule>
    <cfRule type="cellIs" dxfId="3721" priority="964" operator="equal">
      <formula>"CUMPLE"</formula>
    </cfRule>
  </conditionalFormatting>
  <conditionalFormatting sqref="J102:J103">
    <cfRule type="cellIs" dxfId="3720" priority="961" operator="equal">
      <formula>"NO CUMPLE"</formula>
    </cfRule>
    <cfRule type="cellIs" dxfId="3719" priority="962" operator="equal">
      <formula>"CUMPLE"</formula>
    </cfRule>
  </conditionalFormatting>
  <conditionalFormatting sqref="K101">
    <cfRule type="expression" dxfId="3718" priority="959">
      <formula>J101="NO CUMPLE"</formula>
    </cfRule>
    <cfRule type="expression" dxfId="3717" priority="960">
      <formula>J101="CUMPLE"</formula>
    </cfRule>
  </conditionalFormatting>
  <conditionalFormatting sqref="M101">
    <cfRule type="expression" dxfId="3716" priority="957">
      <formula>L101="NO CUMPLE"</formula>
    </cfRule>
    <cfRule type="expression" dxfId="3715" priority="958">
      <formula>L101="CUMPLE"</formula>
    </cfRule>
  </conditionalFormatting>
  <conditionalFormatting sqref="L101:L103">
    <cfRule type="cellIs" dxfId="3714" priority="955" operator="equal">
      <formula>"NO CUMPLE"</formula>
    </cfRule>
    <cfRule type="cellIs" dxfId="3713" priority="956" operator="equal">
      <formula>"CUMPLE"</formula>
    </cfRule>
  </conditionalFormatting>
  <conditionalFormatting sqref="K102:K103">
    <cfRule type="expression" dxfId="3712" priority="953">
      <formula>J102="NO CUMPLE"</formula>
    </cfRule>
    <cfRule type="expression" dxfId="3711" priority="954">
      <formula>J102="CUMPLE"</formula>
    </cfRule>
  </conditionalFormatting>
  <conditionalFormatting sqref="M102">
    <cfRule type="expression" dxfId="3710" priority="951">
      <formula>L102="NO CUMPLE"</formula>
    </cfRule>
    <cfRule type="expression" dxfId="3709" priority="952">
      <formula>L102="CUMPLE"</formula>
    </cfRule>
  </conditionalFormatting>
  <conditionalFormatting sqref="N101">
    <cfRule type="expression" dxfId="3708" priority="948">
      <formula>N101=" "</formula>
    </cfRule>
    <cfRule type="expression" dxfId="3707" priority="949">
      <formula>N101="NO PRESENTÓ CERTIFICADO"</formula>
    </cfRule>
    <cfRule type="expression" dxfId="3706" priority="950">
      <formula>N101="PRESENTÓ CERTIFICADO"</formula>
    </cfRule>
  </conditionalFormatting>
  <conditionalFormatting sqref="P101">
    <cfRule type="expression" dxfId="3705" priority="935">
      <formula>Q101="NO SUBSANABLE"</formula>
    </cfRule>
    <cfRule type="expression" dxfId="3704" priority="937">
      <formula>Q101="REQUERIMIENTOS SUBSANADOS"</formula>
    </cfRule>
    <cfRule type="expression" dxfId="3703" priority="938">
      <formula>Q101="PENDIENTES POR SUBSANAR"</formula>
    </cfRule>
    <cfRule type="expression" dxfId="3702" priority="943">
      <formula>Q101="SIN OBSERVACIÓN"</formula>
    </cfRule>
    <cfRule type="containsBlanks" dxfId="3701" priority="944">
      <formula>LEN(TRIM(P101))=0</formula>
    </cfRule>
  </conditionalFormatting>
  <conditionalFormatting sqref="O101">
    <cfRule type="cellIs" dxfId="3700" priority="936" operator="equal">
      <formula>"PENDIENTE POR DESCRIPCIÓN"</formula>
    </cfRule>
    <cfRule type="cellIs" dxfId="3699" priority="940" operator="equal">
      <formula>"DESCRIPCIÓN INSUFICIENTE"</formula>
    </cfRule>
    <cfRule type="cellIs" dxfId="3698" priority="941" operator="equal">
      <formula>"NO ESTÁ ACORDE A ITEM 5.2.1 (T.R.)"</formula>
    </cfRule>
    <cfRule type="cellIs" dxfId="3697" priority="942" operator="equal">
      <formula>"ACORDE A ITEM 5.2.1 (T.R.)"</formula>
    </cfRule>
  </conditionalFormatting>
  <conditionalFormatting sqref="Q101">
    <cfRule type="containsBlanks" dxfId="3696" priority="930">
      <formula>LEN(TRIM(Q101))=0</formula>
    </cfRule>
    <cfRule type="cellIs" dxfId="3695" priority="939" operator="equal">
      <formula>"REQUERIMIENTOS SUBSANADOS"</formula>
    </cfRule>
    <cfRule type="containsText" dxfId="3694" priority="945" operator="containsText" text="NO SUBSANABLE">
      <formula>NOT(ISERROR(SEARCH("NO SUBSANABLE",Q101)))</formula>
    </cfRule>
    <cfRule type="containsText" dxfId="3693" priority="946" operator="containsText" text="PENDIENTES POR SUBSANAR">
      <formula>NOT(ISERROR(SEARCH("PENDIENTES POR SUBSANAR",Q101)))</formula>
    </cfRule>
    <cfRule type="containsText" dxfId="3692" priority="947" operator="containsText" text="SIN OBSERVACIÓN">
      <formula>NOT(ISERROR(SEARCH("SIN OBSERVACIÓN",Q101)))</formula>
    </cfRule>
  </conditionalFormatting>
  <conditionalFormatting sqref="R101">
    <cfRule type="containsBlanks" dxfId="3691" priority="929">
      <formula>LEN(TRIM(R101))=0</formula>
    </cfRule>
    <cfRule type="cellIs" dxfId="3690" priority="931" operator="equal">
      <formula>"NO CUMPLEN CON LO SOLICITADO"</formula>
    </cfRule>
    <cfRule type="cellIs" dxfId="3689" priority="932" operator="equal">
      <formula>"CUMPLEN CON LO SOLICITADO"</formula>
    </cfRule>
    <cfRule type="cellIs" dxfId="3688" priority="933" operator="equal">
      <formula>"PENDIENTES"</formula>
    </cfRule>
    <cfRule type="cellIs" dxfId="3687" priority="934" operator="equal">
      <formula>"NINGUNO"</formula>
    </cfRule>
  </conditionalFormatting>
  <conditionalFormatting sqref="H123">
    <cfRule type="notContainsBlanks" dxfId="3686" priority="928">
      <formula>LEN(TRIM(H123))&gt;0</formula>
    </cfRule>
  </conditionalFormatting>
  <conditionalFormatting sqref="G123">
    <cfRule type="notContainsBlanks" dxfId="3685" priority="927">
      <formula>LEN(TRIM(G123))&gt;0</formula>
    </cfRule>
  </conditionalFormatting>
  <conditionalFormatting sqref="F123">
    <cfRule type="notContainsBlanks" dxfId="3684" priority="926">
      <formula>LEN(TRIM(F123))&gt;0</formula>
    </cfRule>
  </conditionalFormatting>
  <conditionalFormatting sqref="E123">
    <cfRule type="notContainsBlanks" dxfId="3683" priority="925">
      <formula>LEN(TRIM(E123))&gt;0</formula>
    </cfRule>
  </conditionalFormatting>
  <conditionalFormatting sqref="D123">
    <cfRule type="notContainsBlanks" dxfId="3682" priority="924">
      <formula>LEN(TRIM(D123))&gt;0</formula>
    </cfRule>
  </conditionalFormatting>
  <conditionalFormatting sqref="C123">
    <cfRule type="notContainsBlanks" dxfId="3681" priority="923">
      <formula>LEN(TRIM(C123))&gt;0</formula>
    </cfRule>
  </conditionalFormatting>
  <conditionalFormatting sqref="I123">
    <cfRule type="notContainsBlanks" dxfId="3680" priority="922">
      <formula>LEN(TRIM(I123))&gt;0</formula>
    </cfRule>
  </conditionalFormatting>
  <conditionalFormatting sqref="H126">
    <cfRule type="notContainsBlanks" dxfId="3679" priority="921">
      <formula>LEN(TRIM(H126))&gt;0</formula>
    </cfRule>
  </conditionalFormatting>
  <conditionalFormatting sqref="G126 G129">
    <cfRule type="notContainsBlanks" dxfId="3678" priority="920">
      <formula>LEN(TRIM(G126))&gt;0</formula>
    </cfRule>
  </conditionalFormatting>
  <conditionalFormatting sqref="F126 F129">
    <cfRule type="notContainsBlanks" dxfId="3677" priority="919">
      <formula>LEN(TRIM(F126))&gt;0</formula>
    </cfRule>
  </conditionalFormatting>
  <conditionalFormatting sqref="E126 E129">
    <cfRule type="notContainsBlanks" dxfId="3676" priority="918">
      <formula>LEN(TRIM(E126))&gt;0</formula>
    </cfRule>
  </conditionalFormatting>
  <conditionalFormatting sqref="D126 D129">
    <cfRule type="notContainsBlanks" dxfId="3675" priority="917">
      <formula>LEN(TRIM(D126))&gt;0</formula>
    </cfRule>
  </conditionalFormatting>
  <conditionalFormatting sqref="C126 C129">
    <cfRule type="notContainsBlanks" dxfId="3674" priority="916">
      <formula>LEN(TRIM(C126))&gt;0</formula>
    </cfRule>
  </conditionalFormatting>
  <conditionalFormatting sqref="I126">
    <cfRule type="notContainsBlanks" dxfId="3673" priority="915">
      <formula>LEN(TRIM(I126))&gt;0</formula>
    </cfRule>
  </conditionalFormatting>
  <conditionalFormatting sqref="J123">
    <cfRule type="cellIs" dxfId="3672" priority="913" operator="equal">
      <formula>"NO CUMPLE"</formula>
    </cfRule>
    <cfRule type="cellIs" dxfId="3671" priority="914" operator="equal">
      <formula>"CUMPLE"</formula>
    </cfRule>
  </conditionalFormatting>
  <conditionalFormatting sqref="J124:J125">
    <cfRule type="cellIs" dxfId="3670" priority="911" operator="equal">
      <formula>"NO CUMPLE"</formula>
    </cfRule>
    <cfRule type="cellIs" dxfId="3669" priority="912" operator="equal">
      <formula>"CUMPLE"</formula>
    </cfRule>
  </conditionalFormatting>
  <conditionalFormatting sqref="K123">
    <cfRule type="expression" dxfId="3668" priority="909">
      <formula>J123="NO CUMPLE"</formula>
    </cfRule>
    <cfRule type="expression" dxfId="3667" priority="910">
      <formula>J123="CUMPLE"</formula>
    </cfRule>
  </conditionalFormatting>
  <conditionalFormatting sqref="M123">
    <cfRule type="expression" dxfId="3666" priority="907">
      <formula>L123="NO CUMPLE"</formula>
    </cfRule>
    <cfRule type="expression" dxfId="3665" priority="908">
      <formula>L123="CUMPLE"</formula>
    </cfRule>
  </conditionalFormatting>
  <conditionalFormatting sqref="L123 L125">
    <cfRule type="cellIs" dxfId="3664" priority="905" operator="equal">
      <formula>"NO CUMPLE"</formula>
    </cfRule>
    <cfRule type="cellIs" dxfId="3663" priority="906" operator="equal">
      <formula>"CUMPLE"</formula>
    </cfRule>
  </conditionalFormatting>
  <conditionalFormatting sqref="K124:K125">
    <cfRule type="expression" dxfId="3662" priority="903">
      <formula>J124="NO CUMPLE"</formula>
    </cfRule>
    <cfRule type="expression" dxfId="3661" priority="904">
      <formula>J124="CUMPLE"</formula>
    </cfRule>
  </conditionalFormatting>
  <conditionalFormatting sqref="M124">
    <cfRule type="expression" dxfId="3660" priority="901">
      <formula>L124="NO CUMPLE"</formula>
    </cfRule>
    <cfRule type="expression" dxfId="3659" priority="902">
      <formula>L124="CUMPLE"</formula>
    </cfRule>
  </conditionalFormatting>
  <conditionalFormatting sqref="K126">
    <cfRule type="expression" dxfId="3658" priority="899">
      <formula>J126="NO CUMPLE"</formula>
    </cfRule>
    <cfRule type="expression" dxfId="3657" priority="900">
      <formula>J126="CUMPLE"</formula>
    </cfRule>
  </conditionalFormatting>
  <conditionalFormatting sqref="M126">
    <cfRule type="expression" dxfId="3656" priority="897">
      <formula>L126="NO CUMPLE"</formula>
    </cfRule>
    <cfRule type="expression" dxfId="3655" priority="898">
      <formula>L126="CUMPLE"</formula>
    </cfRule>
  </conditionalFormatting>
  <conditionalFormatting sqref="L128">
    <cfRule type="cellIs" dxfId="3654" priority="895" operator="equal">
      <formula>"NO CUMPLE"</formula>
    </cfRule>
    <cfRule type="cellIs" dxfId="3653" priority="896" operator="equal">
      <formula>"CUMPLE"</formula>
    </cfRule>
  </conditionalFormatting>
  <conditionalFormatting sqref="K127:K128">
    <cfRule type="expression" dxfId="3652" priority="893">
      <formula>J127="NO CUMPLE"</formula>
    </cfRule>
    <cfRule type="expression" dxfId="3651" priority="894">
      <formula>J127="CUMPLE"</formula>
    </cfRule>
  </conditionalFormatting>
  <conditionalFormatting sqref="M127">
    <cfRule type="expression" dxfId="3650" priority="891">
      <formula>L127="NO CUMPLE"</formula>
    </cfRule>
    <cfRule type="expression" dxfId="3649" priority="892">
      <formula>L127="CUMPLE"</formula>
    </cfRule>
  </conditionalFormatting>
  <conditionalFormatting sqref="K129">
    <cfRule type="expression" dxfId="3648" priority="889">
      <formula>J129="NO CUMPLE"</formula>
    </cfRule>
    <cfRule type="expression" dxfId="3647" priority="890">
      <formula>J129="CUMPLE"</formula>
    </cfRule>
  </conditionalFormatting>
  <conditionalFormatting sqref="M129">
    <cfRule type="expression" dxfId="3646" priority="887">
      <formula>L129="NO CUMPLE"</formula>
    </cfRule>
    <cfRule type="expression" dxfId="3645" priority="888">
      <formula>L129="CUMPLE"</formula>
    </cfRule>
  </conditionalFormatting>
  <conditionalFormatting sqref="L131">
    <cfRule type="cellIs" dxfId="3644" priority="885" operator="equal">
      <formula>"NO CUMPLE"</formula>
    </cfRule>
    <cfRule type="cellIs" dxfId="3643" priority="886" operator="equal">
      <formula>"CUMPLE"</formula>
    </cfRule>
  </conditionalFormatting>
  <conditionalFormatting sqref="K130:K131">
    <cfRule type="expression" dxfId="3642" priority="883">
      <formula>J130="NO CUMPLE"</formula>
    </cfRule>
    <cfRule type="expression" dxfId="3641" priority="884">
      <formula>J130="CUMPLE"</formula>
    </cfRule>
  </conditionalFormatting>
  <conditionalFormatting sqref="M130">
    <cfRule type="expression" dxfId="3640" priority="881">
      <formula>L130="NO CUMPLE"</formula>
    </cfRule>
    <cfRule type="expression" dxfId="3639" priority="882">
      <formula>L130="CUMPLE"</formula>
    </cfRule>
  </conditionalFormatting>
  <conditionalFormatting sqref="H129">
    <cfRule type="notContainsBlanks" dxfId="3638" priority="880">
      <formula>LEN(TRIM(H129))&gt;0</formula>
    </cfRule>
  </conditionalFormatting>
  <conditionalFormatting sqref="I129">
    <cfRule type="notContainsBlanks" dxfId="3637" priority="879">
      <formula>LEN(TRIM(I129))&gt;0</formula>
    </cfRule>
  </conditionalFormatting>
  <conditionalFormatting sqref="L124">
    <cfRule type="cellIs" dxfId="3636" priority="877" operator="equal">
      <formula>"NO CUMPLE"</formula>
    </cfRule>
    <cfRule type="cellIs" dxfId="3635" priority="878" operator="equal">
      <formula>"CUMPLE"</formula>
    </cfRule>
  </conditionalFormatting>
  <conditionalFormatting sqref="J126">
    <cfRule type="cellIs" dxfId="3634" priority="875" operator="equal">
      <formula>"NO CUMPLE"</formula>
    </cfRule>
    <cfRule type="cellIs" dxfId="3633" priority="876" operator="equal">
      <formula>"CUMPLE"</formula>
    </cfRule>
  </conditionalFormatting>
  <conditionalFormatting sqref="L126">
    <cfRule type="cellIs" dxfId="3632" priority="873" operator="equal">
      <formula>"NO CUMPLE"</formula>
    </cfRule>
    <cfRule type="cellIs" dxfId="3631" priority="874" operator="equal">
      <formula>"CUMPLE"</formula>
    </cfRule>
  </conditionalFormatting>
  <conditionalFormatting sqref="J127:J128">
    <cfRule type="cellIs" dxfId="3630" priority="871" operator="equal">
      <formula>"NO CUMPLE"</formula>
    </cfRule>
    <cfRule type="cellIs" dxfId="3629" priority="872" operator="equal">
      <formula>"CUMPLE"</formula>
    </cfRule>
  </conditionalFormatting>
  <conditionalFormatting sqref="L127">
    <cfRule type="cellIs" dxfId="3628" priority="869" operator="equal">
      <formula>"NO CUMPLE"</formula>
    </cfRule>
    <cfRule type="cellIs" dxfId="3627" priority="870" operator="equal">
      <formula>"CUMPLE"</formula>
    </cfRule>
  </conditionalFormatting>
  <conditionalFormatting sqref="J129">
    <cfRule type="cellIs" dxfId="3626" priority="867" operator="equal">
      <formula>"NO CUMPLE"</formula>
    </cfRule>
    <cfRule type="cellIs" dxfId="3625" priority="868" operator="equal">
      <formula>"CUMPLE"</formula>
    </cfRule>
  </conditionalFormatting>
  <conditionalFormatting sqref="J131">
    <cfRule type="cellIs" dxfId="3624" priority="865" operator="equal">
      <formula>"NO CUMPLE"</formula>
    </cfRule>
    <cfRule type="cellIs" dxfId="3623" priority="866" operator="equal">
      <formula>"CUMPLE"</formula>
    </cfRule>
  </conditionalFormatting>
  <conditionalFormatting sqref="J130">
    <cfRule type="cellIs" dxfId="3622" priority="863" operator="equal">
      <formula>"NO CUMPLE"</formula>
    </cfRule>
    <cfRule type="cellIs" dxfId="3621" priority="864" operator="equal">
      <formula>"CUMPLE"</formula>
    </cfRule>
  </conditionalFormatting>
  <conditionalFormatting sqref="L129">
    <cfRule type="cellIs" dxfId="3620" priority="861" operator="equal">
      <formula>"NO CUMPLE"</formula>
    </cfRule>
    <cfRule type="cellIs" dxfId="3619" priority="862" operator="equal">
      <formula>"CUMPLE"</formula>
    </cfRule>
  </conditionalFormatting>
  <conditionalFormatting sqref="L130">
    <cfRule type="cellIs" dxfId="3618" priority="859" operator="equal">
      <formula>"NO CUMPLE"</formula>
    </cfRule>
    <cfRule type="cellIs" dxfId="3617" priority="860" operator="equal">
      <formula>"CUMPLE"</formula>
    </cfRule>
  </conditionalFormatting>
  <conditionalFormatting sqref="N123">
    <cfRule type="expression" dxfId="3616" priority="856">
      <formula>N123=" "</formula>
    </cfRule>
    <cfRule type="expression" dxfId="3615" priority="857">
      <formula>N123="NO PRESENTÓ CERTIFICADO"</formula>
    </cfRule>
    <cfRule type="expression" dxfId="3614" priority="858">
      <formula>N123="PRESENTÓ CERTIFICADO"</formula>
    </cfRule>
  </conditionalFormatting>
  <conditionalFormatting sqref="P123">
    <cfRule type="expression" dxfId="3613" priority="843">
      <formula>Q123="NO SUBSANABLE"</formula>
    </cfRule>
    <cfRule type="expression" dxfId="3612" priority="845">
      <formula>Q123="REQUERIMIENTOS SUBSANADOS"</formula>
    </cfRule>
    <cfRule type="expression" dxfId="3611" priority="846">
      <formula>Q123="PENDIENTES POR SUBSANAR"</formula>
    </cfRule>
    <cfRule type="expression" dxfId="3610" priority="851">
      <formula>Q123="SIN OBSERVACIÓN"</formula>
    </cfRule>
    <cfRule type="containsBlanks" dxfId="3609" priority="852">
      <formula>LEN(TRIM(P123))=0</formula>
    </cfRule>
  </conditionalFormatting>
  <conditionalFormatting sqref="O123">
    <cfRule type="cellIs" dxfId="3608" priority="844" operator="equal">
      <formula>"PENDIENTE POR DESCRIPCIÓN"</formula>
    </cfRule>
    <cfRule type="cellIs" dxfId="3607" priority="848" operator="equal">
      <formula>"DESCRIPCIÓN INSUFICIENTE"</formula>
    </cfRule>
    <cfRule type="cellIs" dxfId="3606" priority="849" operator="equal">
      <formula>"NO ESTÁ ACORDE A ITEM 5.2.1 (T.R.)"</formula>
    </cfRule>
    <cfRule type="cellIs" dxfId="3605" priority="850" operator="equal">
      <formula>"ACORDE A ITEM 5.2.1 (T.R.)"</formula>
    </cfRule>
  </conditionalFormatting>
  <conditionalFormatting sqref="Q123">
    <cfRule type="containsBlanks" dxfId="3604" priority="838">
      <formula>LEN(TRIM(Q123))=0</formula>
    </cfRule>
    <cfRule type="cellIs" dxfId="3603" priority="847" operator="equal">
      <formula>"REQUERIMIENTOS SUBSANADOS"</formula>
    </cfRule>
    <cfRule type="containsText" dxfId="3602" priority="853" operator="containsText" text="NO SUBSANABLE">
      <formula>NOT(ISERROR(SEARCH("NO SUBSANABLE",Q123)))</formula>
    </cfRule>
    <cfRule type="containsText" dxfId="3601" priority="854" operator="containsText" text="PENDIENTES POR SUBSANAR">
      <formula>NOT(ISERROR(SEARCH("PENDIENTES POR SUBSANAR",Q123)))</formula>
    </cfRule>
    <cfRule type="containsText" dxfId="3600" priority="855" operator="containsText" text="SIN OBSERVACIÓN">
      <formula>NOT(ISERROR(SEARCH("SIN OBSERVACIÓN",Q123)))</formula>
    </cfRule>
  </conditionalFormatting>
  <conditionalFormatting sqref="R123">
    <cfRule type="containsBlanks" dxfId="3599" priority="837">
      <formula>LEN(TRIM(R123))=0</formula>
    </cfRule>
    <cfRule type="cellIs" dxfId="3598" priority="839" operator="equal">
      <formula>"NO CUMPLEN CON LO SOLICITADO"</formula>
    </cfRule>
    <cfRule type="cellIs" dxfId="3597" priority="840" operator="equal">
      <formula>"CUMPLEN CON LO SOLICITADO"</formula>
    </cfRule>
    <cfRule type="cellIs" dxfId="3596" priority="841" operator="equal">
      <formula>"PENDIENTES"</formula>
    </cfRule>
    <cfRule type="cellIs" dxfId="3595" priority="842" operator="equal">
      <formula>"NINGUNO"</formula>
    </cfRule>
  </conditionalFormatting>
  <conditionalFormatting sqref="N126">
    <cfRule type="expression" dxfId="3594" priority="834">
      <formula>N126=" "</formula>
    </cfRule>
    <cfRule type="expression" dxfId="3593" priority="835">
      <formula>N126="NO PRESENTÓ CERTIFICADO"</formula>
    </cfRule>
    <cfRule type="expression" dxfId="3592" priority="836">
      <formula>N126="PRESENTÓ CERTIFICADO"</formula>
    </cfRule>
  </conditionalFormatting>
  <conditionalFormatting sqref="P126">
    <cfRule type="expression" dxfId="3591" priority="821">
      <formula>Q126="NO SUBSANABLE"</formula>
    </cfRule>
    <cfRule type="expression" dxfId="3590" priority="823">
      <formula>Q126="REQUERIMIENTOS SUBSANADOS"</formula>
    </cfRule>
    <cfRule type="expression" dxfId="3589" priority="824">
      <formula>Q126="PENDIENTES POR SUBSANAR"</formula>
    </cfRule>
    <cfRule type="expression" dxfId="3588" priority="829">
      <formula>Q126="SIN OBSERVACIÓN"</formula>
    </cfRule>
    <cfRule type="containsBlanks" dxfId="3587" priority="830">
      <formula>LEN(TRIM(P126))=0</formula>
    </cfRule>
  </conditionalFormatting>
  <conditionalFormatting sqref="O126">
    <cfRule type="cellIs" dxfId="3586" priority="822" operator="equal">
      <formula>"PENDIENTE POR DESCRIPCIÓN"</formula>
    </cfRule>
    <cfRule type="cellIs" dxfId="3585" priority="826" operator="equal">
      <formula>"DESCRIPCIÓN INSUFICIENTE"</formula>
    </cfRule>
    <cfRule type="cellIs" dxfId="3584" priority="827" operator="equal">
      <formula>"NO ESTÁ ACORDE A ITEM 5.2.1 (T.R.)"</formula>
    </cfRule>
    <cfRule type="cellIs" dxfId="3583" priority="828" operator="equal">
      <formula>"ACORDE A ITEM 5.2.1 (T.R.)"</formula>
    </cfRule>
  </conditionalFormatting>
  <conditionalFormatting sqref="Q126">
    <cfRule type="containsBlanks" dxfId="3582" priority="816">
      <formula>LEN(TRIM(Q126))=0</formula>
    </cfRule>
    <cfRule type="cellIs" dxfId="3581" priority="825" operator="equal">
      <formula>"REQUERIMIENTOS SUBSANADOS"</formula>
    </cfRule>
    <cfRule type="containsText" dxfId="3580" priority="831" operator="containsText" text="NO SUBSANABLE">
      <formula>NOT(ISERROR(SEARCH("NO SUBSANABLE",Q126)))</formula>
    </cfRule>
    <cfRule type="containsText" dxfId="3579" priority="832" operator="containsText" text="PENDIENTES POR SUBSANAR">
      <formula>NOT(ISERROR(SEARCH("PENDIENTES POR SUBSANAR",Q126)))</formula>
    </cfRule>
    <cfRule type="containsText" dxfId="3578" priority="833" operator="containsText" text="SIN OBSERVACIÓN">
      <formula>NOT(ISERROR(SEARCH("SIN OBSERVACIÓN",Q126)))</formula>
    </cfRule>
  </conditionalFormatting>
  <conditionalFormatting sqref="R126">
    <cfRule type="containsBlanks" dxfId="3577" priority="815">
      <formula>LEN(TRIM(R126))=0</formula>
    </cfRule>
    <cfRule type="cellIs" dxfId="3576" priority="817" operator="equal">
      <formula>"NO CUMPLEN CON LO SOLICITADO"</formula>
    </cfRule>
    <cfRule type="cellIs" dxfId="3575" priority="818" operator="equal">
      <formula>"CUMPLEN CON LO SOLICITADO"</formula>
    </cfRule>
    <cfRule type="cellIs" dxfId="3574" priority="819" operator="equal">
      <formula>"PENDIENTES"</formula>
    </cfRule>
    <cfRule type="cellIs" dxfId="3573" priority="820" operator="equal">
      <formula>"NINGUNO"</formula>
    </cfRule>
  </conditionalFormatting>
  <conditionalFormatting sqref="N129">
    <cfRule type="expression" dxfId="3572" priority="812">
      <formula>N129=" "</formula>
    </cfRule>
    <cfRule type="expression" dxfId="3571" priority="813">
      <formula>N129="NO PRESENTÓ CERTIFICADO"</formula>
    </cfRule>
    <cfRule type="expression" dxfId="3570" priority="814">
      <formula>N129="PRESENTÓ CERTIFICADO"</formula>
    </cfRule>
  </conditionalFormatting>
  <conditionalFormatting sqref="P129">
    <cfRule type="expression" dxfId="3569" priority="799">
      <formula>Q129="NO SUBSANABLE"</formula>
    </cfRule>
    <cfRule type="expression" dxfId="3568" priority="801">
      <formula>Q129="REQUERIMIENTOS SUBSANADOS"</formula>
    </cfRule>
    <cfRule type="expression" dxfId="3567" priority="802">
      <formula>Q129="PENDIENTES POR SUBSANAR"</formula>
    </cfRule>
    <cfRule type="expression" dxfId="3566" priority="807">
      <formula>Q129="SIN OBSERVACIÓN"</formula>
    </cfRule>
    <cfRule type="containsBlanks" dxfId="3565" priority="808">
      <formula>LEN(TRIM(P129))=0</formula>
    </cfRule>
  </conditionalFormatting>
  <conditionalFormatting sqref="O129">
    <cfRule type="cellIs" dxfId="3564" priority="800" operator="equal">
      <formula>"PENDIENTE POR DESCRIPCIÓN"</formula>
    </cfRule>
    <cfRule type="cellIs" dxfId="3563" priority="804" operator="equal">
      <formula>"DESCRIPCIÓN INSUFICIENTE"</formula>
    </cfRule>
    <cfRule type="cellIs" dxfId="3562" priority="805" operator="equal">
      <formula>"NO ESTÁ ACORDE A ITEM 5.2.1 (T.R.)"</formula>
    </cfRule>
    <cfRule type="cellIs" dxfId="3561" priority="806" operator="equal">
      <formula>"ACORDE A ITEM 5.2.1 (T.R.)"</formula>
    </cfRule>
  </conditionalFormatting>
  <conditionalFormatting sqref="Q129">
    <cfRule type="containsBlanks" dxfId="3560" priority="794">
      <formula>LEN(TRIM(Q129))=0</formula>
    </cfRule>
    <cfRule type="cellIs" dxfId="3559" priority="803" operator="equal">
      <formula>"REQUERIMIENTOS SUBSANADOS"</formula>
    </cfRule>
    <cfRule type="containsText" dxfId="3558" priority="809" operator="containsText" text="NO SUBSANABLE">
      <formula>NOT(ISERROR(SEARCH("NO SUBSANABLE",Q129)))</formula>
    </cfRule>
    <cfRule type="containsText" dxfId="3557" priority="810" operator="containsText" text="PENDIENTES POR SUBSANAR">
      <formula>NOT(ISERROR(SEARCH("PENDIENTES POR SUBSANAR",Q129)))</formula>
    </cfRule>
    <cfRule type="containsText" dxfId="3556" priority="811" operator="containsText" text="SIN OBSERVACIÓN">
      <formula>NOT(ISERROR(SEARCH("SIN OBSERVACIÓN",Q129)))</formula>
    </cfRule>
  </conditionalFormatting>
  <conditionalFormatting sqref="R129">
    <cfRule type="containsBlanks" dxfId="3555" priority="793">
      <formula>LEN(TRIM(R129))=0</formula>
    </cfRule>
    <cfRule type="cellIs" dxfId="3554" priority="795" operator="equal">
      <formula>"NO CUMPLEN CON LO SOLICITADO"</formula>
    </cfRule>
    <cfRule type="cellIs" dxfId="3553" priority="796" operator="equal">
      <formula>"CUMPLEN CON LO SOLICITADO"</formula>
    </cfRule>
    <cfRule type="cellIs" dxfId="3552" priority="797" operator="equal">
      <formula>"PENDIENTES"</formula>
    </cfRule>
    <cfRule type="cellIs" dxfId="3551" priority="798" operator="equal">
      <formula>"NINGUNO"</formula>
    </cfRule>
  </conditionalFormatting>
  <conditionalFormatting sqref="P145">
    <cfRule type="expression" dxfId="3550" priority="784">
      <formula>Q145="NO SUBSANABLE"</formula>
    </cfRule>
    <cfRule type="expression" dxfId="3549" priority="785">
      <formula>Q145="REQUERIMIENTOS SUBSANADOS"</formula>
    </cfRule>
    <cfRule type="expression" dxfId="3548" priority="786">
      <formula>Q145="PENDIENTES POR SUBSANAR"</formula>
    </cfRule>
    <cfRule type="expression" dxfId="3547" priority="788">
      <formula>Q145="SIN OBSERVACIÓN"</formula>
    </cfRule>
    <cfRule type="containsBlanks" dxfId="3546" priority="789">
      <formula>LEN(TRIM(P145))=0</formula>
    </cfRule>
  </conditionalFormatting>
  <conditionalFormatting sqref="Q145">
    <cfRule type="containsBlanks" dxfId="3545" priority="779">
      <formula>LEN(TRIM(Q145))=0</formula>
    </cfRule>
    <cfRule type="cellIs" dxfId="3544" priority="787" operator="equal">
      <formula>"REQUERIMIENTOS SUBSANADOS"</formula>
    </cfRule>
    <cfRule type="containsText" dxfId="3543" priority="790" operator="containsText" text="NO SUBSANABLE">
      <formula>NOT(ISERROR(SEARCH("NO SUBSANABLE",Q145)))</formula>
    </cfRule>
    <cfRule type="containsText" dxfId="3542" priority="791" operator="containsText" text="PENDIENTES POR SUBSANAR">
      <formula>NOT(ISERROR(SEARCH("PENDIENTES POR SUBSANAR",Q145)))</formula>
    </cfRule>
    <cfRule type="containsText" dxfId="3541" priority="792" operator="containsText" text="SIN OBSERVACIÓN">
      <formula>NOT(ISERROR(SEARCH("SIN OBSERVACIÓN",Q145)))</formula>
    </cfRule>
  </conditionalFormatting>
  <conditionalFormatting sqref="R145">
    <cfRule type="containsBlanks" dxfId="3540" priority="778">
      <formula>LEN(TRIM(R145))=0</formula>
    </cfRule>
    <cfRule type="cellIs" dxfId="3539" priority="780" operator="equal">
      <formula>"NO CUMPLEN CON LO SOLICITADO"</formula>
    </cfRule>
    <cfRule type="cellIs" dxfId="3538" priority="781" operator="equal">
      <formula>"CUMPLEN CON LO SOLICITADO"</formula>
    </cfRule>
    <cfRule type="cellIs" dxfId="3537" priority="782" operator="equal">
      <formula>"PENDIENTES"</formula>
    </cfRule>
    <cfRule type="cellIs" dxfId="3536" priority="783" operator="equal">
      <formula>"NINGUNO"</formula>
    </cfRule>
  </conditionalFormatting>
  <conditionalFormatting sqref="H145">
    <cfRule type="notContainsBlanks" dxfId="3535" priority="777">
      <formula>LEN(TRIM(H145))&gt;0</formula>
    </cfRule>
  </conditionalFormatting>
  <conditionalFormatting sqref="G145">
    <cfRule type="notContainsBlanks" dxfId="3534" priority="776">
      <formula>LEN(TRIM(G145))&gt;0</formula>
    </cfRule>
  </conditionalFormatting>
  <conditionalFormatting sqref="F145">
    <cfRule type="notContainsBlanks" dxfId="3533" priority="775">
      <formula>LEN(TRIM(F145))&gt;0</formula>
    </cfRule>
  </conditionalFormatting>
  <conditionalFormatting sqref="E145">
    <cfRule type="notContainsBlanks" dxfId="3532" priority="774">
      <formula>LEN(TRIM(E145))&gt;0</formula>
    </cfRule>
  </conditionalFormatting>
  <conditionalFormatting sqref="D145">
    <cfRule type="notContainsBlanks" dxfId="3531" priority="773">
      <formula>LEN(TRIM(D145))&gt;0</formula>
    </cfRule>
  </conditionalFormatting>
  <conditionalFormatting sqref="C145">
    <cfRule type="notContainsBlanks" dxfId="3530" priority="772">
      <formula>LEN(TRIM(C145))&gt;0</formula>
    </cfRule>
  </conditionalFormatting>
  <conditionalFormatting sqref="I145">
    <cfRule type="notContainsBlanks" dxfId="3529" priority="771">
      <formula>LEN(TRIM(I145))&gt;0</formula>
    </cfRule>
  </conditionalFormatting>
  <conditionalFormatting sqref="G148 G151">
    <cfRule type="notContainsBlanks" dxfId="3528" priority="770">
      <formula>LEN(TRIM(G148))&gt;0</formula>
    </cfRule>
  </conditionalFormatting>
  <conditionalFormatting sqref="F148 F151">
    <cfRule type="notContainsBlanks" dxfId="3527" priority="769">
      <formula>LEN(TRIM(F148))&gt;0</formula>
    </cfRule>
  </conditionalFormatting>
  <conditionalFormatting sqref="E148 E151">
    <cfRule type="notContainsBlanks" dxfId="3526" priority="768">
      <formula>LEN(TRIM(E148))&gt;0</formula>
    </cfRule>
  </conditionalFormatting>
  <conditionalFormatting sqref="D148 D151">
    <cfRule type="notContainsBlanks" dxfId="3525" priority="767">
      <formula>LEN(TRIM(D148))&gt;0</formula>
    </cfRule>
  </conditionalFormatting>
  <conditionalFormatting sqref="C148 C151">
    <cfRule type="notContainsBlanks" dxfId="3524" priority="766">
      <formula>LEN(TRIM(C148))&gt;0</formula>
    </cfRule>
  </conditionalFormatting>
  <conditionalFormatting sqref="G154">
    <cfRule type="notContainsBlanks" dxfId="3523" priority="765">
      <formula>LEN(TRIM(G154))&gt;0</formula>
    </cfRule>
  </conditionalFormatting>
  <conditionalFormatting sqref="F154">
    <cfRule type="notContainsBlanks" dxfId="3522" priority="764">
      <formula>LEN(TRIM(F154))&gt;0</formula>
    </cfRule>
  </conditionalFormatting>
  <conditionalFormatting sqref="E154">
    <cfRule type="notContainsBlanks" dxfId="3521" priority="763">
      <formula>LEN(TRIM(E154))&gt;0</formula>
    </cfRule>
  </conditionalFormatting>
  <conditionalFormatting sqref="D154">
    <cfRule type="notContainsBlanks" dxfId="3520" priority="762">
      <formula>LEN(TRIM(D154))&gt;0</formula>
    </cfRule>
  </conditionalFormatting>
  <conditionalFormatting sqref="C154">
    <cfRule type="notContainsBlanks" dxfId="3519" priority="761">
      <formula>LEN(TRIM(C154))&gt;0</formula>
    </cfRule>
  </conditionalFormatting>
  <conditionalFormatting sqref="J145">
    <cfRule type="cellIs" dxfId="3518" priority="759" operator="equal">
      <formula>"NO CUMPLE"</formula>
    </cfRule>
    <cfRule type="cellIs" dxfId="3517" priority="760" operator="equal">
      <formula>"CUMPLE"</formula>
    </cfRule>
  </conditionalFormatting>
  <conditionalFormatting sqref="J146:J147">
    <cfRule type="cellIs" dxfId="3516" priority="757" operator="equal">
      <formula>"NO CUMPLE"</formula>
    </cfRule>
    <cfRule type="cellIs" dxfId="3515" priority="758" operator="equal">
      <formula>"CUMPLE"</formula>
    </cfRule>
  </conditionalFormatting>
  <conditionalFormatting sqref="K145">
    <cfRule type="expression" dxfId="3514" priority="755">
      <formula>J145="NO CUMPLE"</formula>
    </cfRule>
    <cfRule type="expression" dxfId="3513" priority="756">
      <formula>J145="CUMPLE"</formula>
    </cfRule>
  </conditionalFormatting>
  <conditionalFormatting sqref="M145">
    <cfRule type="expression" dxfId="3512" priority="753">
      <formula>L145="NO CUMPLE"</formula>
    </cfRule>
    <cfRule type="expression" dxfId="3511" priority="754">
      <formula>L145="CUMPLE"</formula>
    </cfRule>
  </conditionalFormatting>
  <conditionalFormatting sqref="L145 L147">
    <cfRule type="cellIs" dxfId="3510" priority="751" operator="equal">
      <formula>"NO CUMPLE"</formula>
    </cfRule>
    <cfRule type="cellIs" dxfId="3509" priority="752" operator="equal">
      <formula>"CUMPLE"</formula>
    </cfRule>
  </conditionalFormatting>
  <conditionalFormatting sqref="K146:K147">
    <cfRule type="expression" dxfId="3508" priority="749">
      <formula>J146="NO CUMPLE"</formula>
    </cfRule>
    <cfRule type="expression" dxfId="3507" priority="750">
      <formula>J146="CUMPLE"</formula>
    </cfRule>
  </conditionalFormatting>
  <conditionalFormatting sqref="M146">
    <cfRule type="expression" dxfId="3506" priority="747">
      <formula>L146="NO CUMPLE"</formula>
    </cfRule>
    <cfRule type="expression" dxfId="3505" priority="748">
      <formula>L146="CUMPLE"</formula>
    </cfRule>
  </conditionalFormatting>
  <conditionalFormatting sqref="K148">
    <cfRule type="expression" dxfId="3504" priority="745">
      <formula>J148="NO CUMPLE"</formula>
    </cfRule>
    <cfRule type="expression" dxfId="3503" priority="746">
      <formula>J148="CUMPLE"</formula>
    </cfRule>
  </conditionalFormatting>
  <conditionalFormatting sqref="M148">
    <cfRule type="expression" dxfId="3502" priority="743">
      <formula>L148="NO CUMPLE"</formula>
    </cfRule>
    <cfRule type="expression" dxfId="3501" priority="744">
      <formula>L148="CUMPLE"</formula>
    </cfRule>
  </conditionalFormatting>
  <conditionalFormatting sqref="L150">
    <cfRule type="cellIs" dxfId="3500" priority="741" operator="equal">
      <formula>"NO CUMPLE"</formula>
    </cfRule>
    <cfRule type="cellIs" dxfId="3499" priority="742" operator="equal">
      <formula>"CUMPLE"</formula>
    </cfRule>
  </conditionalFormatting>
  <conditionalFormatting sqref="K149:K150">
    <cfRule type="expression" dxfId="3498" priority="739">
      <formula>J149="NO CUMPLE"</formula>
    </cfRule>
    <cfRule type="expression" dxfId="3497" priority="740">
      <formula>J149="CUMPLE"</formula>
    </cfRule>
  </conditionalFormatting>
  <conditionalFormatting sqref="M149">
    <cfRule type="expression" dxfId="3496" priority="737">
      <formula>L149="NO CUMPLE"</formula>
    </cfRule>
    <cfRule type="expression" dxfId="3495" priority="738">
      <formula>L149="CUMPLE"</formula>
    </cfRule>
  </conditionalFormatting>
  <conditionalFormatting sqref="K151">
    <cfRule type="expression" dxfId="3494" priority="735">
      <formula>J151="NO CUMPLE"</formula>
    </cfRule>
    <cfRule type="expression" dxfId="3493" priority="736">
      <formula>J151="CUMPLE"</formula>
    </cfRule>
  </conditionalFormatting>
  <conditionalFormatting sqref="M151">
    <cfRule type="expression" dxfId="3492" priority="733">
      <formula>L151="NO CUMPLE"</formula>
    </cfRule>
    <cfRule type="expression" dxfId="3491" priority="734">
      <formula>L151="CUMPLE"</formula>
    </cfRule>
  </conditionalFormatting>
  <conditionalFormatting sqref="L152:L153">
    <cfRule type="cellIs" dxfId="3490" priority="731" operator="equal">
      <formula>"NO CUMPLE"</formula>
    </cfRule>
    <cfRule type="cellIs" dxfId="3489" priority="732" operator="equal">
      <formula>"CUMPLE"</formula>
    </cfRule>
  </conditionalFormatting>
  <conditionalFormatting sqref="K152:K153">
    <cfRule type="expression" dxfId="3488" priority="729">
      <formula>J152="NO CUMPLE"</formula>
    </cfRule>
    <cfRule type="expression" dxfId="3487" priority="730">
      <formula>J152="CUMPLE"</formula>
    </cfRule>
  </conditionalFormatting>
  <conditionalFormatting sqref="M152">
    <cfRule type="expression" dxfId="3486" priority="727">
      <formula>L152="NO CUMPLE"</formula>
    </cfRule>
    <cfRule type="expression" dxfId="3485" priority="728">
      <formula>L152="CUMPLE"</formula>
    </cfRule>
  </conditionalFormatting>
  <conditionalFormatting sqref="K154">
    <cfRule type="expression" dxfId="3484" priority="725">
      <formula>J154="NO CUMPLE"</formula>
    </cfRule>
    <cfRule type="expression" dxfId="3483" priority="726">
      <formula>J154="CUMPLE"</formula>
    </cfRule>
  </conditionalFormatting>
  <conditionalFormatting sqref="M154">
    <cfRule type="expression" dxfId="3482" priority="723">
      <formula>L154="NO CUMPLE"</formula>
    </cfRule>
    <cfRule type="expression" dxfId="3481" priority="724">
      <formula>L154="CUMPLE"</formula>
    </cfRule>
  </conditionalFormatting>
  <conditionalFormatting sqref="L156">
    <cfRule type="cellIs" dxfId="3480" priority="721" operator="equal">
      <formula>"NO CUMPLE"</formula>
    </cfRule>
    <cfRule type="cellIs" dxfId="3479" priority="722" operator="equal">
      <formula>"CUMPLE"</formula>
    </cfRule>
  </conditionalFormatting>
  <conditionalFormatting sqref="K155:K156">
    <cfRule type="expression" dxfId="3478" priority="719">
      <formula>J155="NO CUMPLE"</formula>
    </cfRule>
    <cfRule type="expression" dxfId="3477" priority="720">
      <formula>J155="CUMPLE"</formula>
    </cfRule>
  </conditionalFormatting>
  <conditionalFormatting sqref="M155">
    <cfRule type="expression" dxfId="3476" priority="717">
      <formula>L155="NO CUMPLE"</formula>
    </cfRule>
    <cfRule type="expression" dxfId="3475" priority="718">
      <formula>L155="CUMPLE"</formula>
    </cfRule>
  </conditionalFormatting>
  <conditionalFormatting sqref="H148">
    <cfRule type="notContainsBlanks" dxfId="3474" priority="716">
      <formula>LEN(TRIM(H148))&gt;0</formula>
    </cfRule>
  </conditionalFormatting>
  <conditionalFormatting sqref="I148">
    <cfRule type="notContainsBlanks" dxfId="3473" priority="715">
      <formula>LEN(TRIM(I148))&gt;0</formula>
    </cfRule>
  </conditionalFormatting>
  <conditionalFormatting sqref="H151">
    <cfRule type="notContainsBlanks" dxfId="3472" priority="714">
      <formula>LEN(TRIM(H151))&gt;0</formula>
    </cfRule>
  </conditionalFormatting>
  <conditionalFormatting sqref="I151">
    <cfRule type="notContainsBlanks" dxfId="3471" priority="713">
      <formula>LEN(TRIM(I151))&gt;0</formula>
    </cfRule>
  </conditionalFormatting>
  <conditionalFormatting sqref="H154">
    <cfRule type="notContainsBlanks" dxfId="3470" priority="712">
      <formula>LEN(TRIM(H154))&gt;0</formula>
    </cfRule>
  </conditionalFormatting>
  <conditionalFormatting sqref="I154">
    <cfRule type="notContainsBlanks" dxfId="3469" priority="711">
      <formula>LEN(TRIM(I154))&gt;0</formula>
    </cfRule>
  </conditionalFormatting>
  <conditionalFormatting sqref="L146">
    <cfRule type="cellIs" dxfId="3468" priority="709" operator="equal">
      <formula>"NO CUMPLE"</formula>
    </cfRule>
    <cfRule type="cellIs" dxfId="3467" priority="710" operator="equal">
      <formula>"CUMPLE"</formula>
    </cfRule>
  </conditionalFormatting>
  <conditionalFormatting sqref="L148">
    <cfRule type="cellIs" dxfId="3466" priority="707" operator="equal">
      <formula>"NO CUMPLE"</formula>
    </cfRule>
    <cfRule type="cellIs" dxfId="3465" priority="708" operator="equal">
      <formula>"CUMPLE"</formula>
    </cfRule>
  </conditionalFormatting>
  <conditionalFormatting sqref="J150">
    <cfRule type="cellIs" dxfId="3464" priority="705" operator="equal">
      <formula>"NO CUMPLE"</formula>
    </cfRule>
    <cfRule type="cellIs" dxfId="3463" priority="706" operator="equal">
      <formula>"CUMPLE"</formula>
    </cfRule>
  </conditionalFormatting>
  <conditionalFormatting sqref="J148">
    <cfRule type="cellIs" dxfId="3462" priority="703" operator="equal">
      <formula>"NO CUMPLE"</formula>
    </cfRule>
    <cfRule type="cellIs" dxfId="3461" priority="704" operator="equal">
      <formula>"CUMPLE"</formula>
    </cfRule>
  </conditionalFormatting>
  <conditionalFormatting sqref="J149">
    <cfRule type="cellIs" dxfId="3460" priority="701" operator="equal">
      <formula>"NO CUMPLE"</formula>
    </cfRule>
    <cfRule type="cellIs" dxfId="3459" priority="702" operator="equal">
      <formula>"CUMPLE"</formula>
    </cfRule>
  </conditionalFormatting>
  <conditionalFormatting sqref="L149">
    <cfRule type="cellIs" dxfId="3458" priority="699" operator="equal">
      <formula>"NO CUMPLE"</formula>
    </cfRule>
    <cfRule type="cellIs" dxfId="3457" priority="700" operator="equal">
      <formula>"CUMPLE"</formula>
    </cfRule>
  </conditionalFormatting>
  <conditionalFormatting sqref="J152">
    <cfRule type="cellIs" dxfId="3456" priority="697" operator="equal">
      <formula>"NO CUMPLE"</formula>
    </cfRule>
    <cfRule type="cellIs" dxfId="3455" priority="698" operator="equal">
      <formula>"CUMPLE"</formula>
    </cfRule>
  </conditionalFormatting>
  <conditionalFormatting sqref="J153">
    <cfRule type="cellIs" dxfId="3454" priority="695" operator="equal">
      <formula>"NO CUMPLE"</formula>
    </cfRule>
    <cfRule type="cellIs" dxfId="3453" priority="696" operator="equal">
      <formula>"CUMPLE"</formula>
    </cfRule>
  </conditionalFormatting>
  <conditionalFormatting sqref="J151">
    <cfRule type="cellIs" dxfId="3452" priority="693" operator="equal">
      <formula>"NO CUMPLE"</formula>
    </cfRule>
    <cfRule type="cellIs" dxfId="3451" priority="694" operator="equal">
      <formula>"CUMPLE"</formula>
    </cfRule>
  </conditionalFormatting>
  <conditionalFormatting sqref="L151">
    <cfRule type="cellIs" dxfId="3450" priority="691" operator="equal">
      <formula>"NO CUMPLE"</formula>
    </cfRule>
    <cfRule type="cellIs" dxfId="3449" priority="692" operator="equal">
      <formula>"CUMPLE"</formula>
    </cfRule>
  </conditionalFormatting>
  <conditionalFormatting sqref="L155">
    <cfRule type="cellIs" dxfId="3448" priority="689" operator="equal">
      <formula>"NO CUMPLE"</formula>
    </cfRule>
    <cfRule type="cellIs" dxfId="3447" priority="690" operator="equal">
      <formula>"CUMPLE"</formula>
    </cfRule>
  </conditionalFormatting>
  <conditionalFormatting sqref="L154">
    <cfRule type="cellIs" dxfId="3446" priority="687" operator="equal">
      <formula>"NO CUMPLE"</formula>
    </cfRule>
    <cfRule type="cellIs" dxfId="3445" priority="688" operator="equal">
      <formula>"CUMPLE"</formula>
    </cfRule>
  </conditionalFormatting>
  <conditionalFormatting sqref="J154:J156">
    <cfRule type="cellIs" dxfId="3444" priority="685" operator="equal">
      <formula>"NO CUMPLE"</formula>
    </cfRule>
    <cfRule type="cellIs" dxfId="3443" priority="686" operator="equal">
      <formula>"CUMPLE"</formula>
    </cfRule>
  </conditionalFormatting>
  <conditionalFormatting sqref="N148">
    <cfRule type="expression" dxfId="3442" priority="682">
      <formula>N148=" "</formula>
    </cfRule>
    <cfRule type="expression" dxfId="3441" priority="683">
      <formula>N148="NO PRESENTÓ CERTIFICADO"</formula>
    </cfRule>
    <cfRule type="expression" dxfId="3440" priority="684">
      <formula>N148="PRESENTÓ CERTIFICADO"</formula>
    </cfRule>
  </conditionalFormatting>
  <conditionalFormatting sqref="P148">
    <cfRule type="expression" dxfId="3439" priority="669">
      <formula>Q148="NO SUBSANABLE"</formula>
    </cfRule>
    <cfRule type="expression" dxfId="3438" priority="671">
      <formula>Q148="REQUERIMIENTOS SUBSANADOS"</formula>
    </cfRule>
    <cfRule type="expression" dxfId="3437" priority="672">
      <formula>Q148="PENDIENTES POR SUBSANAR"</formula>
    </cfRule>
    <cfRule type="expression" dxfId="3436" priority="677">
      <formula>Q148="SIN OBSERVACIÓN"</formula>
    </cfRule>
    <cfRule type="containsBlanks" dxfId="3435" priority="678">
      <formula>LEN(TRIM(P148))=0</formula>
    </cfRule>
  </conditionalFormatting>
  <conditionalFormatting sqref="O148">
    <cfRule type="cellIs" dxfId="3434" priority="670" operator="equal">
      <formula>"PENDIENTE POR DESCRIPCIÓN"</formula>
    </cfRule>
    <cfRule type="cellIs" dxfId="3433" priority="674" operator="equal">
      <formula>"DESCRIPCIÓN INSUFICIENTE"</formula>
    </cfRule>
    <cfRule type="cellIs" dxfId="3432" priority="675" operator="equal">
      <formula>"NO ESTÁ ACORDE A ITEM 5.2.1 (T.R.)"</formula>
    </cfRule>
    <cfRule type="cellIs" dxfId="3431" priority="676" operator="equal">
      <formula>"ACORDE A ITEM 5.2.1 (T.R.)"</formula>
    </cfRule>
  </conditionalFormatting>
  <conditionalFormatting sqref="Q148">
    <cfRule type="containsBlanks" dxfId="3430" priority="664">
      <formula>LEN(TRIM(Q148))=0</formula>
    </cfRule>
    <cfRule type="cellIs" dxfId="3429" priority="673" operator="equal">
      <formula>"REQUERIMIENTOS SUBSANADOS"</formula>
    </cfRule>
    <cfRule type="containsText" dxfId="3428" priority="679" operator="containsText" text="NO SUBSANABLE">
      <formula>NOT(ISERROR(SEARCH("NO SUBSANABLE",Q148)))</formula>
    </cfRule>
    <cfRule type="containsText" dxfId="3427" priority="680" operator="containsText" text="PENDIENTES POR SUBSANAR">
      <formula>NOT(ISERROR(SEARCH("PENDIENTES POR SUBSANAR",Q148)))</formula>
    </cfRule>
    <cfRule type="containsText" dxfId="3426" priority="681" operator="containsText" text="SIN OBSERVACIÓN">
      <formula>NOT(ISERROR(SEARCH("SIN OBSERVACIÓN",Q148)))</formula>
    </cfRule>
  </conditionalFormatting>
  <conditionalFormatting sqref="R148">
    <cfRule type="containsBlanks" dxfId="3425" priority="663">
      <formula>LEN(TRIM(R148))=0</formula>
    </cfRule>
    <cfRule type="cellIs" dxfId="3424" priority="665" operator="equal">
      <formula>"NO CUMPLEN CON LO SOLICITADO"</formula>
    </cfRule>
    <cfRule type="cellIs" dxfId="3423" priority="666" operator="equal">
      <formula>"CUMPLEN CON LO SOLICITADO"</formula>
    </cfRule>
    <cfRule type="cellIs" dxfId="3422" priority="667" operator="equal">
      <formula>"PENDIENTES"</formula>
    </cfRule>
    <cfRule type="cellIs" dxfId="3421" priority="668" operator="equal">
      <formula>"NINGUNO"</formula>
    </cfRule>
  </conditionalFormatting>
  <conditionalFormatting sqref="N151">
    <cfRule type="expression" dxfId="3420" priority="660">
      <formula>N151=" "</formula>
    </cfRule>
    <cfRule type="expression" dxfId="3419" priority="661">
      <formula>N151="NO PRESENTÓ CERTIFICADO"</formula>
    </cfRule>
    <cfRule type="expression" dxfId="3418" priority="662">
      <formula>N151="PRESENTÓ CERTIFICADO"</formula>
    </cfRule>
  </conditionalFormatting>
  <conditionalFormatting sqref="P151">
    <cfRule type="expression" dxfId="3417" priority="647">
      <formula>Q151="NO SUBSANABLE"</formula>
    </cfRule>
    <cfRule type="expression" dxfId="3416" priority="649">
      <formula>Q151="REQUERIMIENTOS SUBSANADOS"</formula>
    </cfRule>
    <cfRule type="expression" dxfId="3415" priority="650">
      <formula>Q151="PENDIENTES POR SUBSANAR"</formula>
    </cfRule>
    <cfRule type="expression" dxfId="3414" priority="655">
      <formula>Q151="SIN OBSERVACIÓN"</formula>
    </cfRule>
    <cfRule type="containsBlanks" dxfId="3413" priority="656">
      <formula>LEN(TRIM(P151))=0</formula>
    </cfRule>
  </conditionalFormatting>
  <conditionalFormatting sqref="O151">
    <cfRule type="cellIs" dxfId="3412" priority="648" operator="equal">
      <formula>"PENDIENTE POR DESCRIPCIÓN"</formula>
    </cfRule>
    <cfRule type="cellIs" dxfId="3411" priority="652" operator="equal">
      <formula>"DESCRIPCIÓN INSUFICIENTE"</formula>
    </cfRule>
    <cfRule type="cellIs" dxfId="3410" priority="653" operator="equal">
      <formula>"NO ESTÁ ACORDE A ITEM 5.2.1 (T.R.)"</formula>
    </cfRule>
    <cfRule type="cellIs" dxfId="3409" priority="654" operator="equal">
      <formula>"ACORDE A ITEM 5.2.1 (T.R.)"</formula>
    </cfRule>
  </conditionalFormatting>
  <conditionalFormatting sqref="Q151">
    <cfRule type="containsBlanks" dxfId="3408" priority="642">
      <formula>LEN(TRIM(Q151))=0</formula>
    </cfRule>
    <cfRule type="cellIs" dxfId="3407" priority="651" operator="equal">
      <formula>"REQUERIMIENTOS SUBSANADOS"</formula>
    </cfRule>
    <cfRule type="containsText" dxfId="3406" priority="657" operator="containsText" text="NO SUBSANABLE">
      <formula>NOT(ISERROR(SEARCH("NO SUBSANABLE",Q151)))</formula>
    </cfRule>
    <cfRule type="containsText" dxfId="3405" priority="658" operator="containsText" text="PENDIENTES POR SUBSANAR">
      <formula>NOT(ISERROR(SEARCH("PENDIENTES POR SUBSANAR",Q151)))</formula>
    </cfRule>
    <cfRule type="containsText" dxfId="3404" priority="659" operator="containsText" text="SIN OBSERVACIÓN">
      <formula>NOT(ISERROR(SEARCH("SIN OBSERVACIÓN",Q151)))</formula>
    </cfRule>
  </conditionalFormatting>
  <conditionalFormatting sqref="R151">
    <cfRule type="containsBlanks" dxfId="3403" priority="641">
      <formula>LEN(TRIM(R151))=0</formula>
    </cfRule>
    <cfRule type="cellIs" dxfId="3402" priority="643" operator="equal">
      <formula>"NO CUMPLEN CON LO SOLICITADO"</formula>
    </cfRule>
    <cfRule type="cellIs" dxfId="3401" priority="644" operator="equal">
      <formula>"CUMPLEN CON LO SOLICITADO"</formula>
    </cfRule>
    <cfRule type="cellIs" dxfId="3400" priority="645" operator="equal">
      <formula>"PENDIENTES"</formula>
    </cfRule>
    <cfRule type="cellIs" dxfId="3399" priority="646" operator="equal">
      <formula>"NINGUNO"</formula>
    </cfRule>
  </conditionalFormatting>
  <conditionalFormatting sqref="N154">
    <cfRule type="expression" dxfId="3398" priority="638">
      <formula>N154=" "</formula>
    </cfRule>
    <cfRule type="expression" dxfId="3397" priority="639">
      <formula>N154="NO PRESENTÓ CERTIFICADO"</formula>
    </cfRule>
    <cfRule type="expression" dxfId="3396" priority="640">
      <formula>N154="PRESENTÓ CERTIFICADO"</formula>
    </cfRule>
  </conditionalFormatting>
  <conditionalFormatting sqref="P154">
    <cfRule type="expression" dxfId="3395" priority="625">
      <formula>Q154="NO SUBSANABLE"</formula>
    </cfRule>
    <cfRule type="expression" dxfId="3394" priority="627">
      <formula>Q154="REQUERIMIENTOS SUBSANADOS"</formula>
    </cfRule>
    <cfRule type="expression" dxfId="3393" priority="628">
      <formula>Q154="PENDIENTES POR SUBSANAR"</formula>
    </cfRule>
    <cfRule type="expression" dxfId="3392" priority="633">
      <formula>Q154="SIN OBSERVACIÓN"</formula>
    </cfRule>
    <cfRule type="containsBlanks" dxfId="3391" priority="634">
      <formula>LEN(TRIM(P154))=0</formula>
    </cfRule>
  </conditionalFormatting>
  <conditionalFormatting sqref="O154">
    <cfRule type="cellIs" dxfId="3390" priority="626" operator="equal">
      <formula>"PENDIENTE POR DESCRIPCIÓN"</formula>
    </cfRule>
    <cfRule type="cellIs" dxfId="3389" priority="630" operator="equal">
      <formula>"DESCRIPCIÓN INSUFICIENTE"</formula>
    </cfRule>
    <cfRule type="cellIs" dxfId="3388" priority="631" operator="equal">
      <formula>"NO ESTÁ ACORDE A ITEM 5.2.1 (T.R.)"</formula>
    </cfRule>
    <cfRule type="cellIs" dxfId="3387" priority="632" operator="equal">
      <formula>"ACORDE A ITEM 5.2.1 (T.R.)"</formula>
    </cfRule>
  </conditionalFormatting>
  <conditionalFormatting sqref="Q154">
    <cfRule type="containsBlanks" dxfId="3386" priority="620">
      <formula>LEN(TRIM(Q154))=0</formula>
    </cfRule>
    <cfRule type="cellIs" dxfId="3385" priority="629" operator="equal">
      <formula>"REQUERIMIENTOS SUBSANADOS"</formula>
    </cfRule>
    <cfRule type="containsText" dxfId="3384" priority="635" operator="containsText" text="NO SUBSANABLE">
      <formula>NOT(ISERROR(SEARCH("NO SUBSANABLE",Q154)))</formula>
    </cfRule>
    <cfRule type="containsText" dxfId="3383" priority="636" operator="containsText" text="PENDIENTES POR SUBSANAR">
      <formula>NOT(ISERROR(SEARCH("PENDIENTES POR SUBSANAR",Q154)))</formula>
    </cfRule>
    <cfRule type="containsText" dxfId="3382" priority="637" operator="containsText" text="SIN OBSERVACIÓN">
      <formula>NOT(ISERROR(SEARCH("SIN OBSERVACIÓN",Q154)))</formula>
    </cfRule>
  </conditionalFormatting>
  <conditionalFormatting sqref="R154">
    <cfRule type="containsBlanks" dxfId="3381" priority="619">
      <formula>LEN(TRIM(R154))=0</formula>
    </cfRule>
    <cfRule type="cellIs" dxfId="3380" priority="621" operator="equal">
      <formula>"NO CUMPLEN CON LO SOLICITADO"</formula>
    </cfRule>
    <cfRule type="cellIs" dxfId="3379" priority="622" operator="equal">
      <formula>"CUMPLEN CON LO SOLICITADO"</formula>
    </cfRule>
    <cfRule type="cellIs" dxfId="3378" priority="623" operator="equal">
      <formula>"PENDIENTES"</formula>
    </cfRule>
    <cfRule type="cellIs" dxfId="3377" priority="624" operator="equal">
      <formula>"NINGUNO"</formula>
    </cfRule>
  </conditionalFormatting>
  <conditionalFormatting sqref="N145">
    <cfRule type="expression" dxfId="3376" priority="616">
      <formula>N145=" "</formula>
    </cfRule>
    <cfRule type="expression" dxfId="3375" priority="617">
      <formula>N145="NO PRESENTÓ CERTIFICADO"</formula>
    </cfRule>
    <cfRule type="expression" dxfId="3374" priority="618">
      <formula>N145="PRESENTÓ CERTIFICADO"</formula>
    </cfRule>
  </conditionalFormatting>
  <conditionalFormatting sqref="O145">
    <cfRule type="cellIs" dxfId="3373" priority="612" operator="equal">
      <formula>"PENDIENTE POR DESCRIPCIÓN"</formula>
    </cfRule>
    <cfRule type="cellIs" dxfId="3372" priority="613" operator="equal">
      <formula>"DESCRIPCIÓN INSUFICIENTE"</formula>
    </cfRule>
    <cfRule type="cellIs" dxfId="3371" priority="614" operator="equal">
      <formula>"NO ESTÁ ACORDE A ITEM 5.2.1 (T.R.)"</formula>
    </cfRule>
    <cfRule type="cellIs" dxfId="3370" priority="615" operator="equal">
      <formula>"ACORDE A ITEM 5.2.1 (T.R.)"</formula>
    </cfRule>
  </conditionalFormatting>
  <conditionalFormatting sqref="N167">
    <cfRule type="expression" dxfId="3369" priority="609">
      <formula>N167=" "</formula>
    </cfRule>
    <cfRule type="expression" dxfId="3368" priority="610">
      <formula>N167="NO PRESENTÓ CERTIFICADO"</formula>
    </cfRule>
    <cfRule type="expression" dxfId="3367" priority="611">
      <formula>N167="PRESENTÓ CERTIFICADO"</formula>
    </cfRule>
  </conditionalFormatting>
  <conditionalFormatting sqref="P167">
    <cfRule type="expression" dxfId="3366" priority="596">
      <formula>Q167="NO SUBSANABLE"</formula>
    </cfRule>
    <cfRule type="expression" dxfId="3365" priority="598">
      <formula>Q167="REQUERIMIENTOS SUBSANADOS"</formula>
    </cfRule>
    <cfRule type="expression" dxfId="3364" priority="599">
      <formula>Q167="PENDIENTES POR SUBSANAR"</formula>
    </cfRule>
    <cfRule type="expression" dxfId="3363" priority="604">
      <formula>Q167="SIN OBSERVACIÓN"</formula>
    </cfRule>
    <cfRule type="containsBlanks" dxfId="3362" priority="605">
      <formula>LEN(TRIM(P167))=0</formula>
    </cfRule>
  </conditionalFormatting>
  <conditionalFormatting sqref="O167">
    <cfRule type="cellIs" dxfId="3361" priority="597" operator="equal">
      <formula>"PENDIENTE POR DESCRIPCIÓN"</formula>
    </cfRule>
    <cfRule type="cellIs" dxfId="3360" priority="601" operator="equal">
      <formula>"DESCRIPCIÓN INSUFICIENTE"</formula>
    </cfRule>
    <cfRule type="cellIs" dxfId="3359" priority="602" operator="equal">
      <formula>"NO ESTÁ ACORDE A ITEM 5.2.1 (T.R.)"</formula>
    </cfRule>
    <cfRule type="cellIs" dxfId="3358" priority="603" operator="equal">
      <formula>"ACORDE A ITEM 5.2.1 (T.R.)"</formula>
    </cfRule>
  </conditionalFormatting>
  <conditionalFormatting sqref="Q167">
    <cfRule type="containsBlanks" dxfId="3357" priority="591">
      <formula>LEN(TRIM(Q167))=0</formula>
    </cfRule>
    <cfRule type="cellIs" dxfId="3356" priority="600" operator="equal">
      <formula>"REQUERIMIENTOS SUBSANADOS"</formula>
    </cfRule>
    <cfRule type="containsText" dxfId="3355" priority="606" operator="containsText" text="NO SUBSANABLE">
      <formula>NOT(ISERROR(SEARCH("NO SUBSANABLE",Q167)))</formula>
    </cfRule>
    <cfRule type="containsText" dxfId="3354" priority="607" operator="containsText" text="PENDIENTES POR SUBSANAR">
      <formula>NOT(ISERROR(SEARCH("PENDIENTES POR SUBSANAR",Q167)))</formula>
    </cfRule>
    <cfRule type="containsText" dxfId="3353" priority="608" operator="containsText" text="SIN OBSERVACIÓN">
      <formula>NOT(ISERROR(SEARCH("SIN OBSERVACIÓN",Q167)))</formula>
    </cfRule>
  </conditionalFormatting>
  <conditionalFormatting sqref="R167">
    <cfRule type="containsBlanks" dxfId="3352" priority="590">
      <formula>LEN(TRIM(R167))=0</formula>
    </cfRule>
    <cfRule type="cellIs" dxfId="3351" priority="592" operator="equal">
      <formula>"NO CUMPLEN CON LO SOLICITADO"</formula>
    </cfRule>
    <cfRule type="cellIs" dxfId="3350" priority="593" operator="equal">
      <formula>"CUMPLEN CON LO SOLICITADO"</formula>
    </cfRule>
    <cfRule type="cellIs" dxfId="3349" priority="594" operator="equal">
      <formula>"PENDIENTES"</formula>
    </cfRule>
    <cfRule type="cellIs" dxfId="3348" priority="595" operator="equal">
      <formula>"NINGUNO"</formula>
    </cfRule>
  </conditionalFormatting>
  <conditionalFormatting sqref="H167">
    <cfRule type="notContainsBlanks" dxfId="3347" priority="589">
      <formula>LEN(TRIM(H167))&gt;0</formula>
    </cfRule>
  </conditionalFormatting>
  <conditionalFormatting sqref="G167">
    <cfRule type="notContainsBlanks" dxfId="3346" priority="588">
      <formula>LEN(TRIM(G167))&gt;0</formula>
    </cfRule>
  </conditionalFormatting>
  <conditionalFormatting sqref="F167">
    <cfRule type="notContainsBlanks" dxfId="3345" priority="587">
      <formula>LEN(TRIM(F167))&gt;0</formula>
    </cfRule>
  </conditionalFormatting>
  <conditionalFormatting sqref="E167">
    <cfRule type="notContainsBlanks" dxfId="3344" priority="586">
      <formula>LEN(TRIM(E167))&gt;0</formula>
    </cfRule>
  </conditionalFormatting>
  <conditionalFormatting sqref="D167">
    <cfRule type="notContainsBlanks" dxfId="3343" priority="585">
      <formula>LEN(TRIM(D167))&gt;0</formula>
    </cfRule>
  </conditionalFormatting>
  <conditionalFormatting sqref="C167">
    <cfRule type="notContainsBlanks" dxfId="3342" priority="584">
      <formula>LEN(TRIM(C167))&gt;0</formula>
    </cfRule>
  </conditionalFormatting>
  <conditionalFormatting sqref="I167">
    <cfRule type="notContainsBlanks" dxfId="3341" priority="583">
      <formula>LEN(TRIM(I167))&gt;0</formula>
    </cfRule>
  </conditionalFormatting>
  <conditionalFormatting sqref="G170 G173">
    <cfRule type="notContainsBlanks" dxfId="3340" priority="582">
      <formula>LEN(TRIM(G170))&gt;0</formula>
    </cfRule>
  </conditionalFormatting>
  <conditionalFormatting sqref="F170 F173">
    <cfRule type="notContainsBlanks" dxfId="3339" priority="581">
      <formula>LEN(TRIM(F170))&gt;0</formula>
    </cfRule>
  </conditionalFormatting>
  <conditionalFormatting sqref="E170 E173">
    <cfRule type="notContainsBlanks" dxfId="3338" priority="580">
      <formula>LEN(TRIM(E170))&gt;0</formula>
    </cfRule>
  </conditionalFormatting>
  <conditionalFormatting sqref="D170 D173">
    <cfRule type="notContainsBlanks" dxfId="3337" priority="579">
      <formula>LEN(TRIM(D170))&gt;0</formula>
    </cfRule>
  </conditionalFormatting>
  <conditionalFormatting sqref="C170 C173">
    <cfRule type="notContainsBlanks" dxfId="3336" priority="578">
      <formula>LEN(TRIM(C170))&gt;0</formula>
    </cfRule>
  </conditionalFormatting>
  <conditionalFormatting sqref="G176">
    <cfRule type="notContainsBlanks" dxfId="3335" priority="577">
      <formula>LEN(TRIM(G176))&gt;0</formula>
    </cfRule>
  </conditionalFormatting>
  <conditionalFormatting sqref="F176">
    <cfRule type="notContainsBlanks" dxfId="3334" priority="576">
      <formula>LEN(TRIM(F176))&gt;0</formula>
    </cfRule>
  </conditionalFormatting>
  <conditionalFormatting sqref="E176">
    <cfRule type="notContainsBlanks" dxfId="3333" priority="575">
      <formula>LEN(TRIM(E176))&gt;0</formula>
    </cfRule>
  </conditionalFormatting>
  <conditionalFormatting sqref="D176">
    <cfRule type="notContainsBlanks" dxfId="3332" priority="574">
      <formula>LEN(TRIM(D176))&gt;0</formula>
    </cfRule>
  </conditionalFormatting>
  <conditionalFormatting sqref="C176">
    <cfRule type="notContainsBlanks" dxfId="3331" priority="573">
      <formula>LEN(TRIM(C176))&gt;0</formula>
    </cfRule>
  </conditionalFormatting>
  <conditionalFormatting sqref="G179">
    <cfRule type="notContainsBlanks" dxfId="3330" priority="572">
      <formula>LEN(TRIM(G179))&gt;0</formula>
    </cfRule>
  </conditionalFormatting>
  <conditionalFormatting sqref="F179">
    <cfRule type="notContainsBlanks" dxfId="3329" priority="571">
      <formula>LEN(TRIM(F179))&gt;0</formula>
    </cfRule>
  </conditionalFormatting>
  <conditionalFormatting sqref="E179">
    <cfRule type="notContainsBlanks" dxfId="3328" priority="570">
      <formula>LEN(TRIM(E179))&gt;0</formula>
    </cfRule>
  </conditionalFormatting>
  <conditionalFormatting sqref="D179">
    <cfRule type="notContainsBlanks" dxfId="3327" priority="569">
      <formula>LEN(TRIM(D179))&gt;0</formula>
    </cfRule>
  </conditionalFormatting>
  <conditionalFormatting sqref="C179">
    <cfRule type="notContainsBlanks" dxfId="3326" priority="568">
      <formula>LEN(TRIM(C179))&gt;0</formula>
    </cfRule>
  </conditionalFormatting>
  <conditionalFormatting sqref="J167">
    <cfRule type="cellIs" dxfId="3325" priority="566" operator="equal">
      <formula>"NO CUMPLE"</formula>
    </cfRule>
    <cfRule type="cellIs" dxfId="3324" priority="567" operator="equal">
      <formula>"CUMPLE"</formula>
    </cfRule>
  </conditionalFormatting>
  <conditionalFormatting sqref="J178">
    <cfRule type="cellIs" dxfId="3323" priority="564" operator="equal">
      <formula>"NO CUMPLE"</formula>
    </cfRule>
    <cfRule type="cellIs" dxfId="3322" priority="565" operator="equal">
      <formula>"CUMPLE"</formula>
    </cfRule>
  </conditionalFormatting>
  <conditionalFormatting sqref="K167">
    <cfRule type="expression" dxfId="3321" priority="562">
      <formula>J167="NO CUMPLE"</formula>
    </cfRule>
    <cfRule type="expression" dxfId="3320" priority="563">
      <formula>J167="CUMPLE"</formula>
    </cfRule>
  </conditionalFormatting>
  <conditionalFormatting sqref="M167">
    <cfRule type="expression" dxfId="3319" priority="560">
      <formula>L167="NO CUMPLE"</formula>
    </cfRule>
    <cfRule type="expression" dxfId="3318" priority="561">
      <formula>L167="CUMPLE"</formula>
    </cfRule>
  </conditionalFormatting>
  <conditionalFormatting sqref="L168:L169">
    <cfRule type="cellIs" dxfId="3317" priority="558" operator="equal">
      <formula>"NO CUMPLE"</formula>
    </cfRule>
    <cfRule type="cellIs" dxfId="3316" priority="559" operator="equal">
      <formula>"CUMPLE"</formula>
    </cfRule>
  </conditionalFormatting>
  <conditionalFormatting sqref="K168:K169">
    <cfRule type="expression" dxfId="3315" priority="556">
      <formula>J168="NO CUMPLE"</formula>
    </cfRule>
    <cfRule type="expression" dxfId="3314" priority="557">
      <formula>J168="CUMPLE"</formula>
    </cfRule>
  </conditionalFormatting>
  <conditionalFormatting sqref="M168">
    <cfRule type="expression" dxfId="3313" priority="554">
      <formula>L168="NO CUMPLE"</formula>
    </cfRule>
    <cfRule type="expression" dxfId="3312" priority="555">
      <formula>L168="CUMPLE"</formula>
    </cfRule>
  </conditionalFormatting>
  <conditionalFormatting sqref="K170">
    <cfRule type="expression" dxfId="3311" priority="552">
      <formula>J170="NO CUMPLE"</formula>
    </cfRule>
    <cfRule type="expression" dxfId="3310" priority="553">
      <formula>J170="CUMPLE"</formula>
    </cfRule>
  </conditionalFormatting>
  <conditionalFormatting sqref="M170">
    <cfRule type="expression" dxfId="3309" priority="550">
      <formula>L170="NO CUMPLE"</formula>
    </cfRule>
    <cfRule type="expression" dxfId="3308" priority="551">
      <formula>L170="CUMPLE"</formula>
    </cfRule>
  </conditionalFormatting>
  <conditionalFormatting sqref="L172">
    <cfRule type="cellIs" dxfId="3307" priority="548" operator="equal">
      <formula>"NO CUMPLE"</formula>
    </cfRule>
    <cfRule type="cellIs" dxfId="3306" priority="549" operator="equal">
      <formula>"CUMPLE"</formula>
    </cfRule>
  </conditionalFormatting>
  <conditionalFormatting sqref="K171:K172">
    <cfRule type="expression" dxfId="3305" priority="546">
      <formula>J171="NO CUMPLE"</formula>
    </cfRule>
    <cfRule type="expression" dxfId="3304" priority="547">
      <formula>J171="CUMPLE"</formula>
    </cfRule>
  </conditionalFormatting>
  <conditionalFormatting sqref="M171">
    <cfRule type="expression" dxfId="3303" priority="544">
      <formula>L171="NO CUMPLE"</formula>
    </cfRule>
    <cfRule type="expression" dxfId="3302" priority="545">
      <formula>L171="CUMPLE"</formula>
    </cfRule>
  </conditionalFormatting>
  <conditionalFormatting sqref="K173">
    <cfRule type="expression" dxfId="3301" priority="542">
      <formula>J173="NO CUMPLE"</formula>
    </cfRule>
    <cfRule type="expression" dxfId="3300" priority="543">
      <formula>J173="CUMPLE"</formula>
    </cfRule>
  </conditionalFormatting>
  <conditionalFormatting sqref="M173">
    <cfRule type="expression" dxfId="3299" priority="540">
      <formula>L173="NO CUMPLE"</formula>
    </cfRule>
    <cfRule type="expression" dxfId="3298" priority="541">
      <formula>L173="CUMPLE"</formula>
    </cfRule>
  </conditionalFormatting>
  <conditionalFormatting sqref="L175">
    <cfRule type="cellIs" dxfId="3297" priority="538" operator="equal">
      <formula>"NO CUMPLE"</formula>
    </cfRule>
    <cfRule type="cellIs" dxfId="3296" priority="539" operator="equal">
      <formula>"CUMPLE"</formula>
    </cfRule>
  </conditionalFormatting>
  <conditionalFormatting sqref="K174:K175">
    <cfRule type="expression" dxfId="3295" priority="536">
      <formula>J174="NO CUMPLE"</formula>
    </cfRule>
    <cfRule type="expression" dxfId="3294" priority="537">
      <formula>J174="CUMPLE"</formula>
    </cfRule>
  </conditionalFormatting>
  <conditionalFormatting sqref="M174">
    <cfRule type="expression" dxfId="3293" priority="534">
      <formula>L174="NO CUMPLE"</formula>
    </cfRule>
    <cfRule type="expression" dxfId="3292" priority="535">
      <formula>L174="CUMPLE"</formula>
    </cfRule>
  </conditionalFormatting>
  <conditionalFormatting sqref="K176">
    <cfRule type="expression" dxfId="3291" priority="532">
      <formula>J176="NO CUMPLE"</formula>
    </cfRule>
    <cfRule type="expression" dxfId="3290" priority="533">
      <formula>J176="CUMPLE"</formula>
    </cfRule>
  </conditionalFormatting>
  <conditionalFormatting sqref="M176">
    <cfRule type="expression" dxfId="3289" priority="530">
      <formula>L176="NO CUMPLE"</formula>
    </cfRule>
    <cfRule type="expression" dxfId="3288" priority="531">
      <formula>L176="CUMPLE"</formula>
    </cfRule>
  </conditionalFormatting>
  <conditionalFormatting sqref="L176 L178">
    <cfRule type="cellIs" dxfId="3287" priority="528" operator="equal">
      <formula>"NO CUMPLE"</formula>
    </cfRule>
    <cfRule type="cellIs" dxfId="3286" priority="529" operator="equal">
      <formula>"CUMPLE"</formula>
    </cfRule>
  </conditionalFormatting>
  <conditionalFormatting sqref="K177:K178">
    <cfRule type="expression" dxfId="3285" priority="526">
      <formula>J177="NO CUMPLE"</formula>
    </cfRule>
    <cfRule type="expression" dxfId="3284" priority="527">
      <formula>J177="CUMPLE"</formula>
    </cfRule>
  </conditionalFormatting>
  <conditionalFormatting sqref="M177">
    <cfRule type="expression" dxfId="3283" priority="524">
      <formula>L177="NO CUMPLE"</formula>
    </cfRule>
    <cfRule type="expression" dxfId="3282" priority="525">
      <formula>L177="CUMPLE"</formula>
    </cfRule>
  </conditionalFormatting>
  <conditionalFormatting sqref="K179">
    <cfRule type="expression" dxfId="3281" priority="522">
      <formula>J179="NO CUMPLE"</formula>
    </cfRule>
    <cfRule type="expression" dxfId="3280" priority="523">
      <formula>J179="CUMPLE"</formula>
    </cfRule>
  </conditionalFormatting>
  <conditionalFormatting sqref="M179">
    <cfRule type="expression" dxfId="3279" priority="520">
      <formula>L179="NO CUMPLE"</formula>
    </cfRule>
    <cfRule type="expression" dxfId="3278" priority="521">
      <formula>L179="CUMPLE"</formula>
    </cfRule>
  </conditionalFormatting>
  <conditionalFormatting sqref="L181">
    <cfRule type="cellIs" dxfId="3277" priority="518" operator="equal">
      <formula>"NO CUMPLE"</formula>
    </cfRule>
    <cfRule type="cellIs" dxfId="3276" priority="519" operator="equal">
      <formula>"CUMPLE"</formula>
    </cfRule>
  </conditionalFormatting>
  <conditionalFormatting sqref="K180:K181">
    <cfRule type="expression" dxfId="3275" priority="516">
      <formula>J180="NO CUMPLE"</formula>
    </cfRule>
    <cfRule type="expression" dxfId="3274" priority="517">
      <formula>J180="CUMPLE"</formula>
    </cfRule>
  </conditionalFormatting>
  <conditionalFormatting sqref="M180">
    <cfRule type="expression" dxfId="3273" priority="514">
      <formula>L180="NO CUMPLE"</formula>
    </cfRule>
    <cfRule type="expression" dxfId="3272" priority="515">
      <formula>L180="CUMPLE"</formula>
    </cfRule>
  </conditionalFormatting>
  <conditionalFormatting sqref="H170">
    <cfRule type="notContainsBlanks" dxfId="3271" priority="513">
      <formula>LEN(TRIM(H170))&gt;0</formula>
    </cfRule>
  </conditionalFormatting>
  <conditionalFormatting sqref="I170">
    <cfRule type="notContainsBlanks" dxfId="3270" priority="512">
      <formula>LEN(TRIM(I170))&gt;0</formula>
    </cfRule>
  </conditionalFormatting>
  <conditionalFormatting sqref="H173">
    <cfRule type="notContainsBlanks" dxfId="3269" priority="511">
      <formula>LEN(TRIM(H173))&gt;0</formula>
    </cfRule>
  </conditionalFormatting>
  <conditionalFormatting sqref="I173">
    <cfRule type="notContainsBlanks" dxfId="3268" priority="510">
      <formula>LEN(TRIM(I173))&gt;0</formula>
    </cfRule>
  </conditionalFormatting>
  <conditionalFormatting sqref="H176">
    <cfRule type="notContainsBlanks" dxfId="3267" priority="509">
      <formula>LEN(TRIM(H176))&gt;0</formula>
    </cfRule>
  </conditionalFormatting>
  <conditionalFormatting sqref="I176">
    <cfRule type="notContainsBlanks" dxfId="3266" priority="508">
      <formula>LEN(TRIM(I176))&gt;0</formula>
    </cfRule>
  </conditionalFormatting>
  <conditionalFormatting sqref="H179">
    <cfRule type="notContainsBlanks" dxfId="3265" priority="507">
      <formula>LEN(TRIM(H179))&gt;0</formula>
    </cfRule>
  </conditionalFormatting>
  <conditionalFormatting sqref="I179">
    <cfRule type="notContainsBlanks" dxfId="3264" priority="506">
      <formula>LEN(TRIM(I179))&gt;0</formula>
    </cfRule>
  </conditionalFormatting>
  <conditionalFormatting sqref="J168">
    <cfRule type="cellIs" dxfId="3263" priority="504" operator="equal">
      <formula>"NO CUMPLE"</formula>
    </cfRule>
    <cfRule type="cellIs" dxfId="3262" priority="505" operator="equal">
      <formula>"CUMPLE"</formula>
    </cfRule>
  </conditionalFormatting>
  <conditionalFormatting sqref="J169">
    <cfRule type="cellIs" dxfId="3261" priority="502" operator="equal">
      <formula>"NO CUMPLE"</formula>
    </cfRule>
    <cfRule type="cellIs" dxfId="3260" priority="503" operator="equal">
      <formula>"CUMPLE"</formula>
    </cfRule>
  </conditionalFormatting>
  <conditionalFormatting sqref="L167">
    <cfRule type="cellIs" dxfId="3259" priority="500" operator="equal">
      <formula>"NO CUMPLE"</formula>
    </cfRule>
    <cfRule type="cellIs" dxfId="3258" priority="501" operator="equal">
      <formula>"CUMPLE"</formula>
    </cfRule>
  </conditionalFormatting>
  <conditionalFormatting sqref="L171">
    <cfRule type="cellIs" dxfId="3257" priority="498" operator="equal">
      <formula>"NO CUMPLE"</formula>
    </cfRule>
    <cfRule type="cellIs" dxfId="3256" priority="499" operator="equal">
      <formula>"CUMPLE"</formula>
    </cfRule>
  </conditionalFormatting>
  <conditionalFormatting sqref="J170">
    <cfRule type="cellIs" dxfId="3255" priority="496" operator="equal">
      <formula>"NO CUMPLE"</formula>
    </cfRule>
    <cfRule type="cellIs" dxfId="3254" priority="497" operator="equal">
      <formula>"CUMPLE"</formula>
    </cfRule>
  </conditionalFormatting>
  <conditionalFormatting sqref="J172">
    <cfRule type="cellIs" dxfId="3253" priority="494" operator="equal">
      <formula>"NO CUMPLE"</formula>
    </cfRule>
    <cfRule type="cellIs" dxfId="3252" priority="495" operator="equal">
      <formula>"CUMPLE"</formula>
    </cfRule>
  </conditionalFormatting>
  <conditionalFormatting sqref="J171">
    <cfRule type="cellIs" dxfId="3251" priority="492" operator="equal">
      <formula>"NO CUMPLE"</formula>
    </cfRule>
    <cfRule type="cellIs" dxfId="3250" priority="493" operator="equal">
      <formula>"CUMPLE"</formula>
    </cfRule>
  </conditionalFormatting>
  <conditionalFormatting sqref="L170">
    <cfRule type="cellIs" dxfId="3249" priority="490" operator="equal">
      <formula>"NO CUMPLE"</formula>
    </cfRule>
    <cfRule type="cellIs" dxfId="3248" priority="491" operator="equal">
      <formula>"CUMPLE"</formula>
    </cfRule>
  </conditionalFormatting>
  <conditionalFormatting sqref="J173">
    <cfRule type="cellIs" dxfId="3247" priority="488" operator="equal">
      <formula>"NO CUMPLE"</formula>
    </cfRule>
    <cfRule type="cellIs" dxfId="3246" priority="489" operator="equal">
      <formula>"CUMPLE"</formula>
    </cfRule>
  </conditionalFormatting>
  <conditionalFormatting sqref="J174">
    <cfRule type="cellIs" dxfId="3245" priority="486" operator="equal">
      <formula>"NO CUMPLE"</formula>
    </cfRule>
    <cfRule type="cellIs" dxfId="3244" priority="487" operator="equal">
      <formula>"CUMPLE"</formula>
    </cfRule>
  </conditionalFormatting>
  <conditionalFormatting sqref="J175">
    <cfRule type="cellIs" dxfId="3243" priority="484" operator="equal">
      <formula>"NO CUMPLE"</formula>
    </cfRule>
    <cfRule type="cellIs" dxfId="3242" priority="485" operator="equal">
      <formula>"CUMPLE"</formula>
    </cfRule>
  </conditionalFormatting>
  <conditionalFormatting sqref="L173">
    <cfRule type="cellIs" dxfId="3241" priority="482" operator="equal">
      <formula>"NO CUMPLE"</formula>
    </cfRule>
    <cfRule type="cellIs" dxfId="3240" priority="483" operator="equal">
      <formula>"CUMPLE"</formula>
    </cfRule>
  </conditionalFormatting>
  <conditionalFormatting sqref="L174">
    <cfRule type="cellIs" dxfId="3239" priority="480" operator="equal">
      <formula>"NO CUMPLE"</formula>
    </cfRule>
    <cfRule type="cellIs" dxfId="3238" priority="481" operator="equal">
      <formula>"CUMPLE"</formula>
    </cfRule>
  </conditionalFormatting>
  <conditionalFormatting sqref="L177">
    <cfRule type="cellIs" dxfId="3237" priority="478" operator="equal">
      <formula>"NO CUMPLE"</formula>
    </cfRule>
    <cfRule type="cellIs" dxfId="3236" priority="479" operator="equal">
      <formula>"CUMPLE"</formula>
    </cfRule>
  </conditionalFormatting>
  <conditionalFormatting sqref="J176">
    <cfRule type="cellIs" dxfId="3235" priority="476" operator="equal">
      <formula>"NO CUMPLE"</formula>
    </cfRule>
    <cfRule type="cellIs" dxfId="3234" priority="477" operator="equal">
      <formula>"CUMPLE"</formula>
    </cfRule>
  </conditionalFormatting>
  <conditionalFormatting sqref="J177">
    <cfRule type="cellIs" dxfId="3233" priority="474" operator="equal">
      <formula>"NO CUMPLE"</formula>
    </cfRule>
    <cfRule type="cellIs" dxfId="3232" priority="475" operator="equal">
      <formula>"CUMPLE"</formula>
    </cfRule>
  </conditionalFormatting>
  <conditionalFormatting sqref="J179">
    <cfRule type="cellIs" dxfId="3231" priority="472" operator="equal">
      <formula>"NO CUMPLE"</formula>
    </cfRule>
    <cfRule type="cellIs" dxfId="3230" priority="473" operator="equal">
      <formula>"CUMPLE"</formula>
    </cfRule>
  </conditionalFormatting>
  <conditionalFormatting sqref="J180">
    <cfRule type="cellIs" dxfId="3229" priority="470" operator="equal">
      <formula>"NO CUMPLE"</formula>
    </cfRule>
    <cfRule type="cellIs" dxfId="3228" priority="471" operator="equal">
      <formula>"CUMPLE"</formula>
    </cfRule>
  </conditionalFormatting>
  <conditionalFormatting sqref="J181">
    <cfRule type="cellIs" dxfId="3227" priority="468" operator="equal">
      <formula>"NO CUMPLE"</formula>
    </cfRule>
    <cfRule type="cellIs" dxfId="3226" priority="469" operator="equal">
      <formula>"CUMPLE"</formula>
    </cfRule>
  </conditionalFormatting>
  <conditionalFormatting sqref="L179">
    <cfRule type="cellIs" dxfId="3225" priority="466" operator="equal">
      <formula>"NO CUMPLE"</formula>
    </cfRule>
    <cfRule type="cellIs" dxfId="3224" priority="467" operator="equal">
      <formula>"CUMPLE"</formula>
    </cfRule>
  </conditionalFormatting>
  <conditionalFormatting sqref="L180">
    <cfRule type="cellIs" dxfId="3223" priority="464" operator="equal">
      <formula>"NO CUMPLE"</formula>
    </cfRule>
    <cfRule type="cellIs" dxfId="3222" priority="465" operator="equal">
      <formula>"CUMPLE"</formula>
    </cfRule>
  </conditionalFormatting>
  <conditionalFormatting sqref="N173">
    <cfRule type="expression" dxfId="3221" priority="461">
      <formula>N173=" "</formula>
    </cfRule>
    <cfRule type="expression" dxfId="3220" priority="462">
      <formula>N173="NO PRESENTÓ CERTIFICADO"</formula>
    </cfRule>
    <cfRule type="expression" dxfId="3219" priority="463">
      <formula>N173="PRESENTÓ CERTIFICADO"</formula>
    </cfRule>
  </conditionalFormatting>
  <conditionalFormatting sqref="P173">
    <cfRule type="expression" dxfId="3218" priority="448">
      <formula>Q173="NO SUBSANABLE"</formula>
    </cfRule>
    <cfRule type="expression" dxfId="3217" priority="450">
      <formula>Q173="REQUERIMIENTOS SUBSANADOS"</formula>
    </cfRule>
    <cfRule type="expression" dxfId="3216" priority="451">
      <formula>Q173="PENDIENTES POR SUBSANAR"</formula>
    </cfRule>
    <cfRule type="expression" dxfId="3215" priority="456">
      <formula>Q173="SIN OBSERVACIÓN"</formula>
    </cfRule>
    <cfRule type="containsBlanks" dxfId="3214" priority="457">
      <formula>LEN(TRIM(P173))=0</formula>
    </cfRule>
  </conditionalFormatting>
  <conditionalFormatting sqref="O173">
    <cfRule type="cellIs" dxfId="3213" priority="449" operator="equal">
      <formula>"PENDIENTE POR DESCRIPCIÓN"</formula>
    </cfRule>
    <cfRule type="cellIs" dxfId="3212" priority="453" operator="equal">
      <formula>"DESCRIPCIÓN INSUFICIENTE"</formula>
    </cfRule>
    <cfRule type="cellIs" dxfId="3211" priority="454" operator="equal">
      <formula>"NO ESTÁ ACORDE A ITEM 5.2.1 (T.R.)"</formula>
    </cfRule>
    <cfRule type="cellIs" dxfId="3210" priority="455" operator="equal">
      <formula>"ACORDE A ITEM 5.2.1 (T.R.)"</formula>
    </cfRule>
  </conditionalFormatting>
  <conditionalFormatting sqref="Q173">
    <cfRule type="containsBlanks" dxfId="3209" priority="443">
      <formula>LEN(TRIM(Q173))=0</formula>
    </cfRule>
    <cfRule type="cellIs" dxfId="3208" priority="452" operator="equal">
      <formula>"REQUERIMIENTOS SUBSANADOS"</formula>
    </cfRule>
    <cfRule type="containsText" dxfId="3207" priority="458" operator="containsText" text="NO SUBSANABLE">
      <formula>NOT(ISERROR(SEARCH("NO SUBSANABLE",Q173)))</formula>
    </cfRule>
    <cfRule type="containsText" dxfId="3206" priority="459" operator="containsText" text="PENDIENTES POR SUBSANAR">
      <formula>NOT(ISERROR(SEARCH("PENDIENTES POR SUBSANAR",Q173)))</formula>
    </cfRule>
    <cfRule type="containsText" dxfId="3205" priority="460" operator="containsText" text="SIN OBSERVACIÓN">
      <formula>NOT(ISERROR(SEARCH("SIN OBSERVACIÓN",Q173)))</formula>
    </cfRule>
  </conditionalFormatting>
  <conditionalFormatting sqref="R173">
    <cfRule type="containsBlanks" dxfId="3204" priority="442">
      <formula>LEN(TRIM(R173))=0</formula>
    </cfRule>
    <cfRule type="cellIs" dxfId="3203" priority="444" operator="equal">
      <formula>"NO CUMPLEN CON LO SOLICITADO"</formula>
    </cfRule>
    <cfRule type="cellIs" dxfId="3202" priority="445" operator="equal">
      <formula>"CUMPLEN CON LO SOLICITADO"</formula>
    </cfRule>
    <cfRule type="cellIs" dxfId="3201" priority="446" operator="equal">
      <formula>"PENDIENTES"</formula>
    </cfRule>
    <cfRule type="cellIs" dxfId="3200" priority="447" operator="equal">
      <formula>"NINGUNO"</formula>
    </cfRule>
  </conditionalFormatting>
  <conditionalFormatting sqref="N170">
    <cfRule type="expression" dxfId="3199" priority="439">
      <formula>N170=" "</formula>
    </cfRule>
    <cfRule type="expression" dxfId="3198" priority="440">
      <formula>N170="NO PRESENTÓ CERTIFICADO"</formula>
    </cfRule>
    <cfRule type="expression" dxfId="3197" priority="441">
      <formula>N170="PRESENTÓ CERTIFICADO"</formula>
    </cfRule>
  </conditionalFormatting>
  <conditionalFormatting sqref="P170">
    <cfRule type="expression" dxfId="3196" priority="426">
      <formula>Q170="NO SUBSANABLE"</formula>
    </cfRule>
    <cfRule type="expression" dxfId="3195" priority="428">
      <formula>Q170="REQUERIMIENTOS SUBSANADOS"</formula>
    </cfRule>
    <cfRule type="expression" dxfId="3194" priority="429">
      <formula>Q170="PENDIENTES POR SUBSANAR"</formula>
    </cfRule>
    <cfRule type="expression" dxfId="3193" priority="434">
      <formula>Q170="SIN OBSERVACIÓN"</formula>
    </cfRule>
    <cfRule type="containsBlanks" dxfId="3192" priority="435">
      <formula>LEN(TRIM(P170))=0</formula>
    </cfRule>
  </conditionalFormatting>
  <conditionalFormatting sqref="O170">
    <cfRule type="cellIs" dxfId="3191" priority="427" operator="equal">
      <formula>"PENDIENTE POR DESCRIPCIÓN"</formula>
    </cfRule>
    <cfRule type="cellIs" dxfId="3190" priority="431" operator="equal">
      <formula>"DESCRIPCIÓN INSUFICIENTE"</formula>
    </cfRule>
    <cfRule type="cellIs" dxfId="3189" priority="432" operator="equal">
      <formula>"NO ESTÁ ACORDE A ITEM 5.2.1 (T.R.)"</formula>
    </cfRule>
    <cfRule type="cellIs" dxfId="3188" priority="433" operator="equal">
      <formula>"ACORDE A ITEM 5.2.1 (T.R.)"</formula>
    </cfRule>
  </conditionalFormatting>
  <conditionalFormatting sqref="Q170">
    <cfRule type="containsBlanks" dxfId="3187" priority="421">
      <formula>LEN(TRIM(Q170))=0</formula>
    </cfRule>
    <cfRule type="cellIs" dxfId="3186" priority="430" operator="equal">
      <formula>"REQUERIMIENTOS SUBSANADOS"</formula>
    </cfRule>
    <cfRule type="containsText" dxfId="3185" priority="436" operator="containsText" text="NO SUBSANABLE">
      <formula>NOT(ISERROR(SEARCH("NO SUBSANABLE",Q170)))</formula>
    </cfRule>
    <cfRule type="containsText" dxfId="3184" priority="437" operator="containsText" text="PENDIENTES POR SUBSANAR">
      <formula>NOT(ISERROR(SEARCH("PENDIENTES POR SUBSANAR",Q170)))</formula>
    </cfRule>
    <cfRule type="containsText" dxfId="3183" priority="438" operator="containsText" text="SIN OBSERVACIÓN">
      <formula>NOT(ISERROR(SEARCH("SIN OBSERVACIÓN",Q170)))</formula>
    </cfRule>
  </conditionalFormatting>
  <conditionalFormatting sqref="R170">
    <cfRule type="containsBlanks" dxfId="3182" priority="420">
      <formula>LEN(TRIM(R170))=0</formula>
    </cfRule>
    <cfRule type="cellIs" dxfId="3181" priority="422" operator="equal">
      <formula>"NO CUMPLEN CON LO SOLICITADO"</formula>
    </cfRule>
    <cfRule type="cellIs" dxfId="3180" priority="423" operator="equal">
      <formula>"CUMPLEN CON LO SOLICITADO"</formula>
    </cfRule>
    <cfRule type="cellIs" dxfId="3179" priority="424" operator="equal">
      <formula>"PENDIENTES"</formula>
    </cfRule>
    <cfRule type="cellIs" dxfId="3178" priority="425" operator="equal">
      <formula>"NINGUNO"</formula>
    </cfRule>
  </conditionalFormatting>
  <conditionalFormatting sqref="N176">
    <cfRule type="expression" dxfId="3177" priority="417">
      <formula>N176=" "</formula>
    </cfRule>
    <cfRule type="expression" dxfId="3176" priority="418">
      <formula>N176="NO PRESENTÓ CERTIFICADO"</formula>
    </cfRule>
    <cfRule type="expression" dxfId="3175" priority="419">
      <formula>N176="PRESENTÓ CERTIFICADO"</formula>
    </cfRule>
  </conditionalFormatting>
  <conditionalFormatting sqref="P176">
    <cfRule type="expression" dxfId="3174" priority="404">
      <formula>Q176="NO SUBSANABLE"</formula>
    </cfRule>
    <cfRule type="expression" dxfId="3173" priority="406">
      <formula>Q176="REQUERIMIENTOS SUBSANADOS"</formula>
    </cfRule>
    <cfRule type="expression" dxfId="3172" priority="407">
      <formula>Q176="PENDIENTES POR SUBSANAR"</formula>
    </cfRule>
    <cfRule type="expression" dxfId="3171" priority="412">
      <formula>Q176="SIN OBSERVACIÓN"</formula>
    </cfRule>
    <cfRule type="containsBlanks" dxfId="3170" priority="413">
      <formula>LEN(TRIM(P176))=0</formula>
    </cfRule>
  </conditionalFormatting>
  <conditionalFormatting sqref="O176">
    <cfRule type="cellIs" dxfId="3169" priority="405" operator="equal">
      <formula>"PENDIENTE POR DESCRIPCIÓN"</formula>
    </cfRule>
    <cfRule type="cellIs" dxfId="3168" priority="409" operator="equal">
      <formula>"DESCRIPCIÓN INSUFICIENTE"</formula>
    </cfRule>
    <cfRule type="cellIs" dxfId="3167" priority="410" operator="equal">
      <formula>"NO ESTÁ ACORDE A ITEM 5.2.1 (T.R.)"</formula>
    </cfRule>
    <cfRule type="cellIs" dxfId="3166" priority="411" operator="equal">
      <formula>"ACORDE A ITEM 5.2.1 (T.R.)"</formula>
    </cfRule>
  </conditionalFormatting>
  <conditionalFormatting sqref="Q176">
    <cfRule type="containsBlanks" dxfId="3165" priority="399">
      <formula>LEN(TRIM(Q176))=0</formula>
    </cfRule>
    <cfRule type="cellIs" dxfId="3164" priority="408" operator="equal">
      <formula>"REQUERIMIENTOS SUBSANADOS"</formula>
    </cfRule>
    <cfRule type="containsText" dxfId="3163" priority="414" operator="containsText" text="NO SUBSANABLE">
      <formula>NOT(ISERROR(SEARCH("NO SUBSANABLE",Q176)))</formula>
    </cfRule>
    <cfRule type="containsText" dxfId="3162" priority="415" operator="containsText" text="PENDIENTES POR SUBSANAR">
      <formula>NOT(ISERROR(SEARCH("PENDIENTES POR SUBSANAR",Q176)))</formula>
    </cfRule>
    <cfRule type="containsText" dxfId="3161" priority="416" operator="containsText" text="SIN OBSERVACIÓN">
      <formula>NOT(ISERROR(SEARCH("SIN OBSERVACIÓN",Q176)))</formula>
    </cfRule>
  </conditionalFormatting>
  <conditionalFormatting sqref="R176">
    <cfRule type="containsBlanks" dxfId="3160" priority="398">
      <formula>LEN(TRIM(R176))=0</formula>
    </cfRule>
    <cfRule type="cellIs" dxfId="3159" priority="400" operator="equal">
      <formula>"NO CUMPLEN CON LO SOLICITADO"</formula>
    </cfRule>
    <cfRule type="cellIs" dxfId="3158" priority="401" operator="equal">
      <formula>"CUMPLEN CON LO SOLICITADO"</formula>
    </cfRule>
    <cfRule type="cellIs" dxfId="3157" priority="402" operator="equal">
      <formula>"PENDIENTES"</formula>
    </cfRule>
    <cfRule type="cellIs" dxfId="3156" priority="403" operator="equal">
      <formula>"NINGUNO"</formula>
    </cfRule>
  </conditionalFormatting>
  <conditionalFormatting sqref="N179">
    <cfRule type="expression" dxfId="3155" priority="395">
      <formula>N179=" "</formula>
    </cfRule>
    <cfRule type="expression" dxfId="3154" priority="396">
      <formula>N179="NO PRESENTÓ CERTIFICADO"</formula>
    </cfRule>
    <cfRule type="expression" dxfId="3153" priority="397">
      <formula>N179="PRESENTÓ CERTIFICADO"</formula>
    </cfRule>
  </conditionalFormatting>
  <conditionalFormatting sqref="P179">
    <cfRule type="expression" dxfId="3152" priority="382">
      <formula>Q179="NO SUBSANABLE"</formula>
    </cfRule>
    <cfRule type="expression" dxfId="3151" priority="384">
      <formula>Q179="REQUERIMIENTOS SUBSANADOS"</formula>
    </cfRule>
    <cfRule type="expression" dxfId="3150" priority="385">
      <formula>Q179="PENDIENTES POR SUBSANAR"</formula>
    </cfRule>
    <cfRule type="expression" dxfId="3149" priority="390">
      <formula>Q179="SIN OBSERVACIÓN"</formula>
    </cfRule>
    <cfRule type="containsBlanks" dxfId="3148" priority="391">
      <formula>LEN(TRIM(P179))=0</formula>
    </cfRule>
  </conditionalFormatting>
  <conditionalFormatting sqref="O179">
    <cfRule type="cellIs" dxfId="3147" priority="383" operator="equal">
      <formula>"PENDIENTE POR DESCRIPCIÓN"</formula>
    </cfRule>
    <cfRule type="cellIs" dxfId="3146" priority="387" operator="equal">
      <formula>"DESCRIPCIÓN INSUFICIENTE"</formula>
    </cfRule>
    <cfRule type="cellIs" dxfId="3145" priority="388" operator="equal">
      <formula>"NO ESTÁ ACORDE A ITEM 5.2.1 (T.R.)"</formula>
    </cfRule>
    <cfRule type="cellIs" dxfId="3144" priority="389" operator="equal">
      <formula>"ACORDE A ITEM 5.2.1 (T.R.)"</formula>
    </cfRule>
  </conditionalFormatting>
  <conditionalFormatting sqref="Q179">
    <cfRule type="containsBlanks" dxfId="3143" priority="377">
      <formula>LEN(TRIM(Q179))=0</formula>
    </cfRule>
    <cfRule type="cellIs" dxfId="3142" priority="386" operator="equal">
      <formula>"REQUERIMIENTOS SUBSANADOS"</formula>
    </cfRule>
    <cfRule type="containsText" dxfId="3141" priority="392" operator="containsText" text="NO SUBSANABLE">
      <formula>NOT(ISERROR(SEARCH("NO SUBSANABLE",Q179)))</formula>
    </cfRule>
    <cfRule type="containsText" dxfId="3140" priority="393" operator="containsText" text="PENDIENTES POR SUBSANAR">
      <formula>NOT(ISERROR(SEARCH("PENDIENTES POR SUBSANAR",Q179)))</formula>
    </cfRule>
    <cfRule type="containsText" dxfId="3139" priority="394" operator="containsText" text="SIN OBSERVACIÓN">
      <formula>NOT(ISERROR(SEARCH("SIN OBSERVACIÓN",Q179)))</formula>
    </cfRule>
  </conditionalFormatting>
  <conditionalFormatting sqref="R179">
    <cfRule type="containsBlanks" dxfId="3138" priority="376">
      <formula>LEN(TRIM(R179))=0</formula>
    </cfRule>
    <cfRule type="cellIs" dxfId="3137" priority="378" operator="equal">
      <formula>"NO CUMPLEN CON LO SOLICITADO"</formula>
    </cfRule>
    <cfRule type="cellIs" dxfId="3136" priority="379" operator="equal">
      <formula>"CUMPLEN CON LO SOLICITADO"</formula>
    </cfRule>
    <cfRule type="cellIs" dxfId="3135" priority="380" operator="equal">
      <formula>"PENDIENTES"</formula>
    </cfRule>
    <cfRule type="cellIs" dxfId="3134" priority="381" operator="equal">
      <formula>"NINGUNO"</formula>
    </cfRule>
  </conditionalFormatting>
  <conditionalFormatting sqref="I189">
    <cfRule type="notContainsBlanks" dxfId="3133" priority="375">
      <formula>LEN(TRIM(I189))&gt;0</formula>
    </cfRule>
  </conditionalFormatting>
  <conditionalFormatting sqref="I192 I195">
    <cfRule type="notContainsBlanks" dxfId="3132" priority="374">
      <formula>LEN(TRIM(I192))&gt;0</formula>
    </cfRule>
  </conditionalFormatting>
  <conditionalFormatting sqref="I198">
    <cfRule type="notContainsBlanks" dxfId="3131" priority="373">
      <formula>LEN(TRIM(I198))&gt;0</formula>
    </cfRule>
  </conditionalFormatting>
  <conditionalFormatting sqref="I201">
    <cfRule type="notContainsBlanks" dxfId="3130" priority="372">
      <formula>LEN(TRIM(I201))&gt;0</formula>
    </cfRule>
  </conditionalFormatting>
  <conditionalFormatting sqref="J189">
    <cfRule type="cellIs" dxfId="3129" priority="370" operator="equal">
      <formula>"NO CUMPLE"</formula>
    </cfRule>
    <cfRule type="cellIs" dxfId="3128" priority="371" operator="equal">
      <formula>"CUMPLE"</formula>
    </cfRule>
  </conditionalFormatting>
  <conditionalFormatting sqref="J190:J191">
    <cfRule type="cellIs" dxfId="3127" priority="368" operator="equal">
      <formula>"NO CUMPLE"</formula>
    </cfRule>
    <cfRule type="cellIs" dxfId="3126" priority="369" operator="equal">
      <formula>"CUMPLE"</formula>
    </cfRule>
  </conditionalFormatting>
  <conditionalFormatting sqref="J192">
    <cfRule type="cellIs" dxfId="3125" priority="366" operator="equal">
      <formula>"NO CUMPLE"</formula>
    </cfRule>
    <cfRule type="cellIs" dxfId="3124" priority="367" operator="equal">
      <formula>"CUMPLE"</formula>
    </cfRule>
  </conditionalFormatting>
  <conditionalFormatting sqref="J193:J194">
    <cfRule type="cellIs" dxfId="3123" priority="364" operator="equal">
      <formula>"NO CUMPLE"</formula>
    </cfRule>
    <cfRule type="cellIs" dxfId="3122" priority="365" operator="equal">
      <formula>"CUMPLE"</formula>
    </cfRule>
  </conditionalFormatting>
  <conditionalFormatting sqref="J195">
    <cfRule type="cellIs" dxfId="3121" priority="362" operator="equal">
      <formula>"NO CUMPLE"</formula>
    </cfRule>
    <cfRule type="cellIs" dxfId="3120" priority="363" operator="equal">
      <formula>"CUMPLE"</formula>
    </cfRule>
  </conditionalFormatting>
  <conditionalFormatting sqref="J196:J197">
    <cfRule type="cellIs" dxfId="3119" priority="360" operator="equal">
      <formula>"NO CUMPLE"</formula>
    </cfRule>
    <cfRule type="cellIs" dxfId="3118" priority="361" operator="equal">
      <formula>"CUMPLE"</formula>
    </cfRule>
  </conditionalFormatting>
  <conditionalFormatting sqref="J198">
    <cfRule type="cellIs" dxfId="3117" priority="358" operator="equal">
      <formula>"NO CUMPLE"</formula>
    </cfRule>
    <cfRule type="cellIs" dxfId="3116" priority="359" operator="equal">
      <formula>"CUMPLE"</formula>
    </cfRule>
  </conditionalFormatting>
  <conditionalFormatting sqref="J199:J200">
    <cfRule type="cellIs" dxfId="3115" priority="356" operator="equal">
      <formula>"NO CUMPLE"</formula>
    </cfRule>
    <cfRule type="cellIs" dxfId="3114" priority="357" operator="equal">
      <formula>"CUMPLE"</formula>
    </cfRule>
  </conditionalFormatting>
  <conditionalFormatting sqref="J201">
    <cfRule type="cellIs" dxfId="3113" priority="354" operator="equal">
      <formula>"NO CUMPLE"</formula>
    </cfRule>
    <cfRule type="cellIs" dxfId="3112" priority="355" operator="equal">
      <formula>"CUMPLE"</formula>
    </cfRule>
  </conditionalFormatting>
  <conditionalFormatting sqref="J202:J203">
    <cfRule type="cellIs" dxfId="3111" priority="352" operator="equal">
      <formula>"NO CUMPLE"</formula>
    </cfRule>
    <cfRule type="cellIs" dxfId="3110" priority="353" operator="equal">
      <formula>"CUMPLE"</formula>
    </cfRule>
  </conditionalFormatting>
  <conditionalFormatting sqref="K189">
    <cfRule type="expression" dxfId="3109" priority="350">
      <formula>J189="NO CUMPLE"</formula>
    </cfRule>
    <cfRule type="expression" dxfId="3108" priority="351">
      <formula>J189="CUMPLE"</formula>
    </cfRule>
  </conditionalFormatting>
  <conditionalFormatting sqref="M189">
    <cfRule type="expression" dxfId="3107" priority="348">
      <formula>L189="NO CUMPLE"</formula>
    </cfRule>
    <cfRule type="expression" dxfId="3106" priority="349">
      <formula>L189="CUMPLE"</formula>
    </cfRule>
  </conditionalFormatting>
  <conditionalFormatting sqref="L189:L191">
    <cfRule type="cellIs" dxfId="3105" priority="346" operator="equal">
      <formula>"NO CUMPLE"</formula>
    </cfRule>
    <cfRule type="cellIs" dxfId="3104" priority="347" operator="equal">
      <formula>"CUMPLE"</formula>
    </cfRule>
  </conditionalFormatting>
  <conditionalFormatting sqref="K190:K191">
    <cfRule type="expression" dxfId="3103" priority="344">
      <formula>J190="NO CUMPLE"</formula>
    </cfRule>
    <cfRule type="expression" dxfId="3102" priority="345">
      <formula>J190="CUMPLE"</formula>
    </cfRule>
  </conditionalFormatting>
  <conditionalFormatting sqref="M190">
    <cfRule type="expression" dxfId="3101" priority="342">
      <formula>L190="NO CUMPLE"</formula>
    </cfRule>
    <cfRule type="expression" dxfId="3100" priority="343">
      <formula>L190="CUMPLE"</formula>
    </cfRule>
  </conditionalFormatting>
  <conditionalFormatting sqref="K192">
    <cfRule type="expression" dxfId="3099" priority="340">
      <formula>J192="NO CUMPLE"</formula>
    </cfRule>
    <cfRule type="expression" dxfId="3098" priority="341">
      <formula>J192="CUMPLE"</formula>
    </cfRule>
  </conditionalFormatting>
  <conditionalFormatting sqref="M192">
    <cfRule type="expression" dxfId="3097" priority="338">
      <formula>L192="NO CUMPLE"</formula>
    </cfRule>
    <cfRule type="expression" dxfId="3096" priority="339">
      <formula>L192="CUMPLE"</formula>
    </cfRule>
  </conditionalFormatting>
  <conditionalFormatting sqref="L192:L194">
    <cfRule type="cellIs" dxfId="3095" priority="336" operator="equal">
      <formula>"NO CUMPLE"</formula>
    </cfRule>
    <cfRule type="cellIs" dxfId="3094" priority="337" operator="equal">
      <formula>"CUMPLE"</formula>
    </cfRule>
  </conditionalFormatting>
  <conditionalFormatting sqref="K193:K194">
    <cfRule type="expression" dxfId="3093" priority="334">
      <formula>J193="NO CUMPLE"</formula>
    </cfRule>
    <cfRule type="expression" dxfId="3092" priority="335">
      <formula>J193="CUMPLE"</formula>
    </cfRule>
  </conditionalFormatting>
  <conditionalFormatting sqref="M193">
    <cfRule type="expression" dxfId="3091" priority="332">
      <formula>L193="NO CUMPLE"</formula>
    </cfRule>
    <cfRule type="expression" dxfId="3090" priority="333">
      <formula>L193="CUMPLE"</formula>
    </cfRule>
  </conditionalFormatting>
  <conditionalFormatting sqref="K195">
    <cfRule type="expression" dxfId="3089" priority="330">
      <formula>J195="NO CUMPLE"</formula>
    </cfRule>
    <cfRule type="expression" dxfId="3088" priority="331">
      <formula>J195="CUMPLE"</formula>
    </cfRule>
  </conditionalFormatting>
  <conditionalFormatting sqref="M195">
    <cfRule type="expression" dxfId="3087" priority="328">
      <formula>L195="NO CUMPLE"</formula>
    </cfRule>
    <cfRule type="expression" dxfId="3086" priority="329">
      <formula>L195="CUMPLE"</formula>
    </cfRule>
  </conditionalFormatting>
  <conditionalFormatting sqref="L195:L197">
    <cfRule type="cellIs" dxfId="3085" priority="326" operator="equal">
      <formula>"NO CUMPLE"</formula>
    </cfRule>
    <cfRule type="cellIs" dxfId="3084" priority="327" operator="equal">
      <formula>"CUMPLE"</formula>
    </cfRule>
  </conditionalFormatting>
  <conditionalFormatting sqref="K196:K197">
    <cfRule type="expression" dxfId="3083" priority="324">
      <formula>J196="NO CUMPLE"</formula>
    </cfRule>
    <cfRule type="expression" dxfId="3082" priority="325">
      <formula>J196="CUMPLE"</formula>
    </cfRule>
  </conditionalFormatting>
  <conditionalFormatting sqref="M196">
    <cfRule type="expression" dxfId="3081" priority="322">
      <formula>L196="NO CUMPLE"</formula>
    </cfRule>
    <cfRule type="expression" dxfId="3080" priority="323">
      <formula>L196="CUMPLE"</formula>
    </cfRule>
  </conditionalFormatting>
  <conditionalFormatting sqref="K198">
    <cfRule type="expression" dxfId="3079" priority="320">
      <formula>J198="NO CUMPLE"</formula>
    </cfRule>
    <cfRule type="expression" dxfId="3078" priority="321">
      <formula>J198="CUMPLE"</formula>
    </cfRule>
  </conditionalFormatting>
  <conditionalFormatting sqref="M198">
    <cfRule type="expression" dxfId="3077" priority="318">
      <formula>L198="NO CUMPLE"</formula>
    </cfRule>
    <cfRule type="expression" dxfId="3076" priority="319">
      <formula>L198="CUMPLE"</formula>
    </cfRule>
  </conditionalFormatting>
  <conditionalFormatting sqref="L198:L200">
    <cfRule type="cellIs" dxfId="3075" priority="316" operator="equal">
      <formula>"NO CUMPLE"</formula>
    </cfRule>
    <cfRule type="cellIs" dxfId="3074" priority="317" operator="equal">
      <formula>"CUMPLE"</formula>
    </cfRule>
  </conditionalFormatting>
  <conditionalFormatting sqref="K199:K200">
    <cfRule type="expression" dxfId="3073" priority="314">
      <formula>J199="NO CUMPLE"</formula>
    </cfRule>
    <cfRule type="expression" dxfId="3072" priority="315">
      <formula>J199="CUMPLE"</formula>
    </cfRule>
  </conditionalFormatting>
  <conditionalFormatting sqref="M199">
    <cfRule type="expression" dxfId="3071" priority="312">
      <formula>L199="NO CUMPLE"</formula>
    </cfRule>
    <cfRule type="expression" dxfId="3070" priority="313">
      <formula>L199="CUMPLE"</formula>
    </cfRule>
  </conditionalFormatting>
  <conditionalFormatting sqref="K201">
    <cfRule type="expression" dxfId="3069" priority="310">
      <formula>J201="NO CUMPLE"</formula>
    </cfRule>
    <cfRule type="expression" dxfId="3068" priority="311">
      <formula>J201="CUMPLE"</formula>
    </cfRule>
  </conditionalFormatting>
  <conditionalFormatting sqref="M201">
    <cfRule type="expression" dxfId="3067" priority="308">
      <formula>L201="NO CUMPLE"</formula>
    </cfRule>
    <cfRule type="expression" dxfId="3066" priority="309">
      <formula>L201="CUMPLE"</formula>
    </cfRule>
  </conditionalFormatting>
  <conditionalFormatting sqref="L201:L203">
    <cfRule type="cellIs" dxfId="3065" priority="306" operator="equal">
      <formula>"NO CUMPLE"</formula>
    </cfRule>
    <cfRule type="cellIs" dxfId="3064" priority="307" operator="equal">
      <formula>"CUMPLE"</formula>
    </cfRule>
  </conditionalFormatting>
  <conditionalFormatting sqref="K202:K203">
    <cfRule type="expression" dxfId="3063" priority="304">
      <formula>J202="NO CUMPLE"</formula>
    </cfRule>
    <cfRule type="expression" dxfId="3062" priority="305">
      <formula>J202="CUMPLE"</formula>
    </cfRule>
  </conditionalFormatting>
  <conditionalFormatting sqref="M202">
    <cfRule type="expression" dxfId="3061" priority="302">
      <formula>L202="NO CUMPLE"</formula>
    </cfRule>
    <cfRule type="expression" dxfId="3060" priority="303">
      <formula>L202="CUMPLE"</formula>
    </cfRule>
  </conditionalFormatting>
  <conditionalFormatting sqref="N189">
    <cfRule type="expression" dxfId="3059" priority="299">
      <formula>N189=" "</formula>
    </cfRule>
    <cfRule type="expression" dxfId="3058" priority="300">
      <formula>N189="NO PRESENTÓ CERTIFICADO"</formula>
    </cfRule>
    <cfRule type="expression" dxfId="3057" priority="301">
      <formula>N189="PRESENTÓ CERTIFICADO"</formula>
    </cfRule>
  </conditionalFormatting>
  <conditionalFormatting sqref="P189">
    <cfRule type="expression" dxfId="3056" priority="286">
      <formula>Q189="NO SUBSANABLE"</formula>
    </cfRule>
    <cfRule type="expression" dxfId="3055" priority="288">
      <formula>Q189="REQUERIMIENTOS SUBSANADOS"</formula>
    </cfRule>
    <cfRule type="expression" dxfId="3054" priority="289">
      <formula>Q189="PENDIENTES POR SUBSANAR"</formula>
    </cfRule>
    <cfRule type="expression" dxfId="3053" priority="294">
      <formula>Q189="SIN OBSERVACIÓN"</formula>
    </cfRule>
    <cfRule type="containsBlanks" dxfId="3052" priority="295">
      <formula>LEN(TRIM(P189))=0</formula>
    </cfRule>
  </conditionalFormatting>
  <conditionalFormatting sqref="O189">
    <cfRule type="cellIs" dxfId="3051" priority="287" operator="equal">
      <formula>"PENDIENTE POR DESCRIPCIÓN"</formula>
    </cfRule>
    <cfRule type="cellIs" dxfId="3050" priority="291" operator="equal">
      <formula>"DESCRIPCIÓN INSUFICIENTE"</formula>
    </cfRule>
    <cfRule type="cellIs" dxfId="3049" priority="292" operator="equal">
      <formula>"NO ESTÁ ACORDE A ITEM 5.2.1 (T.R.)"</formula>
    </cfRule>
    <cfRule type="cellIs" dxfId="3048" priority="293" operator="equal">
      <formula>"ACORDE A ITEM 5.2.1 (T.R.)"</formula>
    </cfRule>
  </conditionalFormatting>
  <conditionalFormatting sqref="Q189">
    <cfRule type="containsBlanks" dxfId="3047" priority="281">
      <formula>LEN(TRIM(Q189))=0</formula>
    </cfRule>
    <cfRule type="cellIs" dxfId="3046" priority="290" operator="equal">
      <formula>"REQUERIMIENTOS SUBSANADOS"</formula>
    </cfRule>
    <cfRule type="containsText" dxfId="3045" priority="296" operator="containsText" text="NO SUBSANABLE">
      <formula>NOT(ISERROR(SEARCH("NO SUBSANABLE",Q189)))</formula>
    </cfRule>
    <cfRule type="containsText" dxfId="3044" priority="297" operator="containsText" text="PENDIENTES POR SUBSANAR">
      <formula>NOT(ISERROR(SEARCH("PENDIENTES POR SUBSANAR",Q189)))</formula>
    </cfRule>
    <cfRule type="containsText" dxfId="3043" priority="298" operator="containsText" text="SIN OBSERVACIÓN">
      <formula>NOT(ISERROR(SEARCH("SIN OBSERVACIÓN",Q189)))</formula>
    </cfRule>
  </conditionalFormatting>
  <conditionalFormatting sqref="R189">
    <cfRule type="containsBlanks" dxfId="3042" priority="280">
      <formula>LEN(TRIM(R189))=0</formula>
    </cfRule>
    <cfRule type="cellIs" dxfId="3041" priority="282" operator="equal">
      <formula>"NO CUMPLEN CON LO SOLICITADO"</formula>
    </cfRule>
    <cfRule type="cellIs" dxfId="3040" priority="283" operator="equal">
      <formula>"CUMPLEN CON LO SOLICITADO"</formula>
    </cfRule>
    <cfRule type="cellIs" dxfId="3039" priority="284" operator="equal">
      <formula>"PENDIENTES"</formula>
    </cfRule>
    <cfRule type="cellIs" dxfId="3038" priority="285" operator="equal">
      <formula>"NINGUNO"</formula>
    </cfRule>
  </conditionalFormatting>
  <conditionalFormatting sqref="N201">
    <cfRule type="expression" dxfId="3037" priority="277">
      <formula>N201=" "</formula>
    </cfRule>
    <cfRule type="expression" dxfId="3036" priority="278">
      <formula>N201="NO PRESENTÓ CERTIFICADO"</formula>
    </cfRule>
    <cfRule type="expression" dxfId="3035" priority="279">
      <formula>N201="PRESENTÓ CERTIFICADO"</formula>
    </cfRule>
  </conditionalFormatting>
  <conditionalFormatting sqref="P201">
    <cfRule type="expression" dxfId="3034" priority="264">
      <formula>Q201="NO SUBSANABLE"</formula>
    </cfRule>
    <cfRule type="expression" dxfId="3033" priority="266">
      <formula>Q201="REQUERIMIENTOS SUBSANADOS"</formula>
    </cfRule>
    <cfRule type="expression" dxfId="3032" priority="267">
      <formula>Q201="PENDIENTES POR SUBSANAR"</formula>
    </cfRule>
    <cfRule type="expression" dxfId="3031" priority="272">
      <formula>Q201="SIN OBSERVACIÓN"</formula>
    </cfRule>
    <cfRule type="containsBlanks" dxfId="3030" priority="273">
      <formula>LEN(TRIM(P201))=0</formula>
    </cfRule>
  </conditionalFormatting>
  <conditionalFormatting sqref="O201">
    <cfRule type="cellIs" dxfId="3029" priority="265" operator="equal">
      <formula>"PENDIENTE POR DESCRIPCIÓN"</formula>
    </cfRule>
    <cfRule type="cellIs" dxfId="3028" priority="269" operator="equal">
      <formula>"DESCRIPCIÓN INSUFICIENTE"</formula>
    </cfRule>
    <cfRule type="cellIs" dxfId="3027" priority="270" operator="equal">
      <formula>"NO ESTÁ ACORDE A ITEM 5.2.1 (T.R.)"</formula>
    </cfRule>
    <cfRule type="cellIs" dxfId="3026" priority="271" operator="equal">
      <formula>"ACORDE A ITEM 5.2.1 (T.R.)"</formula>
    </cfRule>
  </conditionalFormatting>
  <conditionalFormatting sqref="Q201">
    <cfRule type="containsBlanks" dxfId="3025" priority="259">
      <formula>LEN(TRIM(Q201))=0</formula>
    </cfRule>
    <cfRule type="cellIs" dxfId="3024" priority="268" operator="equal">
      <formula>"REQUERIMIENTOS SUBSANADOS"</formula>
    </cfRule>
    <cfRule type="containsText" dxfId="3023" priority="274" operator="containsText" text="NO SUBSANABLE">
      <formula>NOT(ISERROR(SEARCH("NO SUBSANABLE",Q201)))</formula>
    </cfRule>
    <cfRule type="containsText" dxfId="3022" priority="275" operator="containsText" text="PENDIENTES POR SUBSANAR">
      <formula>NOT(ISERROR(SEARCH("PENDIENTES POR SUBSANAR",Q201)))</formula>
    </cfRule>
    <cfRule type="containsText" dxfId="3021" priority="276" operator="containsText" text="SIN OBSERVACIÓN">
      <formula>NOT(ISERROR(SEARCH("SIN OBSERVACIÓN",Q201)))</formula>
    </cfRule>
  </conditionalFormatting>
  <conditionalFormatting sqref="R201">
    <cfRule type="containsBlanks" dxfId="3020" priority="258">
      <formula>LEN(TRIM(R201))=0</formula>
    </cfRule>
    <cfRule type="cellIs" dxfId="3019" priority="260" operator="equal">
      <formula>"NO CUMPLEN CON LO SOLICITADO"</formula>
    </cfRule>
    <cfRule type="cellIs" dxfId="3018" priority="261" operator="equal">
      <formula>"CUMPLEN CON LO SOLICITADO"</formula>
    </cfRule>
    <cfRule type="cellIs" dxfId="3017" priority="262" operator="equal">
      <formula>"PENDIENTES"</formula>
    </cfRule>
    <cfRule type="cellIs" dxfId="3016" priority="263" operator="equal">
      <formula>"NINGUNO"</formula>
    </cfRule>
  </conditionalFormatting>
  <conditionalFormatting sqref="N192">
    <cfRule type="expression" dxfId="3015" priority="255">
      <formula>N192=" "</formula>
    </cfRule>
    <cfRule type="expression" dxfId="3014" priority="256">
      <formula>N192="NO PRESENTÓ CERTIFICADO"</formula>
    </cfRule>
    <cfRule type="expression" dxfId="3013" priority="257">
      <formula>N192="PRESENTÓ CERTIFICADO"</formula>
    </cfRule>
  </conditionalFormatting>
  <conditionalFormatting sqref="P192">
    <cfRule type="expression" dxfId="3012" priority="242">
      <formula>Q192="NO SUBSANABLE"</formula>
    </cfRule>
    <cfRule type="expression" dxfId="3011" priority="244">
      <formula>Q192="REQUERIMIENTOS SUBSANADOS"</formula>
    </cfRule>
    <cfRule type="expression" dxfId="3010" priority="245">
      <formula>Q192="PENDIENTES POR SUBSANAR"</formula>
    </cfRule>
    <cfRule type="expression" dxfId="3009" priority="250">
      <formula>Q192="SIN OBSERVACIÓN"</formula>
    </cfRule>
    <cfRule type="containsBlanks" dxfId="3008" priority="251">
      <formula>LEN(TRIM(P192))=0</formula>
    </cfRule>
  </conditionalFormatting>
  <conditionalFormatting sqref="O192">
    <cfRule type="cellIs" dxfId="3007" priority="243" operator="equal">
      <formula>"PENDIENTE POR DESCRIPCIÓN"</formula>
    </cfRule>
    <cfRule type="cellIs" dxfId="3006" priority="247" operator="equal">
      <formula>"DESCRIPCIÓN INSUFICIENTE"</formula>
    </cfRule>
    <cfRule type="cellIs" dxfId="3005" priority="248" operator="equal">
      <formula>"NO ESTÁ ACORDE A ITEM 5.2.1 (T.R.)"</formula>
    </cfRule>
    <cfRule type="cellIs" dxfId="3004" priority="249" operator="equal">
      <formula>"ACORDE A ITEM 5.2.1 (T.R.)"</formula>
    </cfRule>
  </conditionalFormatting>
  <conditionalFormatting sqref="Q192">
    <cfRule type="containsBlanks" dxfId="3003" priority="237">
      <formula>LEN(TRIM(Q192))=0</formula>
    </cfRule>
    <cfRule type="cellIs" dxfId="3002" priority="246" operator="equal">
      <formula>"REQUERIMIENTOS SUBSANADOS"</formula>
    </cfRule>
    <cfRule type="containsText" dxfId="3001" priority="252" operator="containsText" text="NO SUBSANABLE">
      <formula>NOT(ISERROR(SEARCH("NO SUBSANABLE",Q192)))</formula>
    </cfRule>
    <cfRule type="containsText" dxfId="3000" priority="253" operator="containsText" text="PENDIENTES POR SUBSANAR">
      <formula>NOT(ISERROR(SEARCH("PENDIENTES POR SUBSANAR",Q192)))</formula>
    </cfRule>
    <cfRule type="containsText" dxfId="2999" priority="254" operator="containsText" text="SIN OBSERVACIÓN">
      <formula>NOT(ISERROR(SEARCH("SIN OBSERVACIÓN",Q192)))</formula>
    </cfRule>
  </conditionalFormatting>
  <conditionalFormatting sqref="R192">
    <cfRule type="containsBlanks" dxfId="2998" priority="236">
      <formula>LEN(TRIM(R192))=0</formula>
    </cfRule>
    <cfRule type="cellIs" dxfId="2997" priority="238" operator="equal">
      <formula>"NO CUMPLEN CON LO SOLICITADO"</formula>
    </cfRule>
    <cfRule type="cellIs" dxfId="2996" priority="239" operator="equal">
      <formula>"CUMPLEN CON LO SOLICITADO"</formula>
    </cfRule>
    <cfRule type="cellIs" dxfId="2995" priority="240" operator="equal">
      <formula>"PENDIENTES"</formula>
    </cfRule>
    <cfRule type="cellIs" dxfId="2994" priority="241" operator="equal">
      <formula>"NINGUNO"</formula>
    </cfRule>
  </conditionalFormatting>
  <conditionalFormatting sqref="N198">
    <cfRule type="expression" dxfId="2993" priority="233">
      <formula>N198=" "</formula>
    </cfRule>
    <cfRule type="expression" dxfId="2992" priority="234">
      <formula>N198="NO PRESENTÓ CERTIFICADO"</formula>
    </cfRule>
    <cfRule type="expression" dxfId="2991" priority="235">
      <formula>N198="PRESENTÓ CERTIFICADO"</formula>
    </cfRule>
  </conditionalFormatting>
  <conditionalFormatting sqref="P198">
    <cfRule type="expression" dxfId="2990" priority="220">
      <formula>Q198="NO SUBSANABLE"</formula>
    </cfRule>
    <cfRule type="expression" dxfId="2989" priority="222">
      <formula>Q198="REQUERIMIENTOS SUBSANADOS"</formula>
    </cfRule>
    <cfRule type="expression" dxfId="2988" priority="223">
      <formula>Q198="PENDIENTES POR SUBSANAR"</formula>
    </cfRule>
    <cfRule type="expression" dxfId="2987" priority="228">
      <formula>Q198="SIN OBSERVACIÓN"</formula>
    </cfRule>
    <cfRule type="containsBlanks" dxfId="2986" priority="229">
      <formula>LEN(TRIM(P198))=0</formula>
    </cfRule>
  </conditionalFormatting>
  <conditionalFormatting sqref="O198">
    <cfRule type="cellIs" dxfId="2985" priority="221" operator="equal">
      <formula>"PENDIENTE POR DESCRIPCIÓN"</formula>
    </cfRule>
    <cfRule type="cellIs" dxfId="2984" priority="225" operator="equal">
      <formula>"DESCRIPCIÓN INSUFICIENTE"</formula>
    </cfRule>
    <cfRule type="cellIs" dxfId="2983" priority="226" operator="equal">
      <formula>"NO ESTÁ ACORDE A ITEM 5.2.1 (T.R.)"</formula>
    </cfRule>
    <cfRule type="cellIs" dxfId="2982" priority="227" operator="equal">
      <formula>"ACORDE A ITEM 5.2.1 (T.R.)"</formula>
    </cfRule>
  </conditionalFormatting>
  <conditionalFormatting sqref="Q198">
    <cfRule type="containsBlanks" dxfId="2981" priority="215">
      <formula>LEN(TRIM(Q198))=0</formula>
    </cfRule>
    <cfRule type="cellIs" dxfId="2980" priority="224" operator="equal">
      <formula>"REQUERIMIENTOS SUBSANADOS"</formula>
    </cfRule>
    <cfRule type="containsText" dxfId="2979" priority="230" operator="containsText" text="NO SUBSANABLE">
      <formula>NOT(ISERROR(SEARCH("NO SUBSANABLE",Q198)))</formula>
    </cfRule>
    <cfRule type="containsText" dxfId="2978" priority="231" operator="containsText" text="PENDIENTES POR SUBSANAR">
      <formula>NOT(ISERROR(SEARCH("PENDIENTES POR SUBSANAR",Q198)))</formula>
    </cfRule>
    <cfRule type="containsText" dxfId="2977" priority="232" operator="containsText" text="SIN OBSERVACIÓN">
      <formula>NOT(ISERROR(SEARCH("SIN OBSERVACIÓN",Q198)))</formula>
    </cfRule>
  </conditionalFormatting>
  <conditionalFormatting sqref="R198">
    <cfRule type="containsBlanks" dxfId="2976" priority="214">
      <formula>LEN(TRIM(R198))=0</formula>
    </cfRule>
    <cfRule type="cellIs" dxfId="2975" priority="216" operator="equal">
      <formula>"NO CUMPLEN CON LO SOLICITADO"</formula>
    </cfRule>
    <cfRule type="cellIs" dxfId="2974" priority="217" operator="equal">
      <formula>"CUMPLEN CON LO SOLICITADO"</formula>
    </cfRule>
    <cfRule type="cellIs" dxfId="2973" priority="218" operator="equal">
      <formula>"PENDIENTES"</formula>
    </cfRule>
    <cfRule type="cellIs" dxfId="2972" priority="219" operator="equal">
      <formula>"NINGUNO"</formula>
    </cfRule>
  </conditionalFormatting>
  <conditionalFormatting sqref="N195">
    <cfRule type="expression" dxfId="2971" priority="211">
      <formula>N195=" "</formula>
    </cfRule>
    <cfRule type="expression" dxfId="2970" priority="212">
      <formula>N195="NO PRESENTÓ CERTIFICADO"</formula>
    </cfRule>
    <cfRule type="expression" dxfId="2969" priority="213">
      <formula>N195="PRESENTÓ CERTIFICADO"</formula>
    </cfRule>
  </conditionalFormatting>
  <conditionalFormatting sqref="P195">
    <cfRule type="expression" dxfId="2968" priority="198">
      <formula>Q195="NO SUBSANABLE"</formula>
    </cfRule>
    <cfRule type="expression" dxfId="2967" priority="200">
      <formula>Q195="REQUERIMIENTOS SUBSANADOS"</formula>
    </cfRule>
    <cfRule type="expression" dxfId="2966" priority="201">
      <formula>Q195="PENDIENTES POR SUBSANAR"</formula>
    </cfRule>
    <cfRule type="expression" dxfId="2965" priority="206">
      <formula>Q195="SIN OBSERVACIÓN"</formula>
    </cfRule>
    <cfRule type="containsBlanks" dxfId="2964" priority="207">
      <formula>LEN(TRIM(P195))=0</formula>
    </cfRule>
  </conditionalFormatting>
  <conditionalFormatting sqref="O195">
    <cfRule type="cellIs" dxfId="2963" priority="199" operator="equal">
      <formula>"PENDIENTE POR DESCRIPCIÓN"</formula>
    </cfRule>
    <cfRule type="cellIs" dxfId="2962" priority="203" operator="equal">
      <formula>"DESCRIPCIÓN INSUFICIENTE"</formula>
    </cfRule>
    <cfRule type="cellIs" dxfId="2961" priority="204" operator="equal">
      <formula>"NO ESTÁ ACORDE A ITEM 5.2.1 (T.R.)"</formula>
    </cfRule>
    <cfRule type="cellIs" dxfId="2960" priority="205" operator="equal">
      <formula>"ACORDE A ITEM 5.2.1 (T.R.)"</formula>
    </cfRule>
  </conditionalFormatting>
  <conditionalFormatting sqref="Q195">
    <cfRule type="containsBlanks" dxfId="2959" priority="193">
      <formula>LEN(TRIM(Q195))=0</formula>
    </cfRule>
    <cfRule type="cellIs" dxfId="2958" priority="202" operator="equal">
      <formula>"REQUERIMIENTOS SUBSANADOS"</formula>
    </cfRule>
    <cfRule type="containsText" dxfId="2957" priority="208" operator="containsText" text="NO SUBSANABLE">
      <formula>NOT(ISERROR(SEARCH("NO SUBSANABLE",Q195)))</formula>
    </cfRule>
    <cfRule type="containsText" dxfId="2956" priority="209" operator="containsText" text="PENDIENTES POR SUBSANAR">
      <formula>NOT(ISERROR(SEARCH("PENDIENTES POR SUBSANAR",Q195)))</formula>
    </cfRule>
    <cfRule type="containsText" dxfId="2955" priority="210" operator="containsText" text="SIN OBSERVACIÓN">
      <formula>NOT(ISERROR(SEARCH("SIN OBSERVACIÓN",Q195)))</formula>
    </cfRule>
  </conditionalFormatting>
  <conditionalFormatting sqref="R195">
    <cfRule type="containsBlanks" dxfId="2954" priority="192">
      <formula>LEN(TRIM(R195))=0</formula>
    </cfRule>
    <cfRule type="cellIs" dxfId="2953" priority="194" operator="equal">
      <formula>"NO CUMPLEN CON LO SOLICITADO"</formula>
    </cfRule>
    <cfRule type="cellIs" dxfId="2952" priority="195" operator="equal">
      <formula>"CUMPLEN CON LO SOLICITADO"</formula>
    </cfRule>
    <cfRule type="cellIs" dxfId="2951" priority="196" operator="equal">
      <formula>"PENDIENTES"</formula>
    </cfRule>
    <cfRule type="cellIs" dxfId="2950" priority="197" operator="equal">
      <formula>"NINGUNO"</formula>
    </cfRule>
  </conditionalFormatting>
  <conditionalFormatting sqref="J211">
    <cfRule type="cellIs" dxfId="2949" priority="190" operator="equal">
      <formula>"NO CUMPLE"</formula>
    </cfRule>
    <cfRule type="cellIs" dxfId="2948" priority="191" operator="equal">
      <formula>"CUMPLE"</formula>
    </cfRule>
  </conditionalFormatting>
  <conditionalFormatting sqref="J212:J213">
    <cfRule type="cellIs" dxfId="2947" priority="188" operator="equal">
      <formula>"NO CUMPLE"</formula>
    </cfRule>
    <cfRule type="cellIs" dxfId="2946" priority="189" operator="equal">
      <formula>"CUMPLE"</formula>
    </cfRule>
  </conditionalFormatting>
  <conditionalFormatting sqref="J214">
    <cfRule type="cellIs" dxfId="2945" priority="186" operator="equal">
      <formula>"NO CUMPLE"</formula>
    </cfRule>
    <cfRule type="cellIs" dxfId="2944" priority="187" operator="equal">
      <formula>"CUMPLE"</formula>
    </cfRule>
  </conditionalFormatting>
  <conditionalFormatting sqref="J215:J216">
    <cfRule type="cellIs" dxfId="2943" priority="184" operator="equal">
      <formula>"NO CUMPLE"</formula>
    </cfRule>
    <cfRule type="cellIs" dxfId="2942" priority="185" operator="equal">
      <formula>"CUMPLE"</formula>
    </cfRule>
  </conditionalFormatting>
  <conditionalFormatting sqref="J217">
    <cfRule type="cellIs" dxfId="2941" priority="182" operator="equal">
      <formula>"NO CUMPLE"</formula>
    </cfRule>
    <cfRule type="cellIs" dxfId="2940" priority="183" operator="equal">
      <formula>"CUMPLE"</formula>
    </cfRule>
  </conditionalFormatting>
  <conditionalFormatting sqref="J218:J219">
    <cfRule type="cellIs" dxfId="2939" priority="180" operator="equal">
      <formula>"NO CUMPLE"</formula>
    </cfRule>
    <cfRule type="cellIs" dxfId="2938" priority="181" operator="equal">
      <formula>"CUMPLE"</formula>
    </cfRule>
  </conditionalFormatting>
  <conditionalFormatting sqref="K211">
    <cfRule type="expression" dxfId="2937" priority="178">
      <formula>J211="NO CUMPLE"</formula>
    </cfRule>
    <cfRule type="expression" dxfId="2936" priority="179">
      <formula>J211="CUMPLE"</formula>
    </cfRule>
  </conditionalFormatting>
  <conditionalFormatting sqref="M211">
    <cfRule type="expression" dxfId="2935" priority="176">
      <formula>L211="NO CUMPLE"</formula>
    </cfRule>
    <cfRule type="expression" dxfId="2934" priority="177">
      <formula>L211="CUMPLE"</formula>
    </cfRule>
  </conditionalFormatting>
  <conditionalFormatting sqref="L211:L213">
    <cfRule type="cellIs" dxfId="2933" priority="174" operator="equal">
      <formula>"NO CUMPLE"</formula>
    </cfRule>
    <cfRule type="cellIs" dxfId="2932" priority="175" operator="equal">
      <formula>"CUMPLE"</formula>
    </cfRule>
  </conditionalFormatting>
  <conditionalFormatting sqref="K212:K213">
    <cfRule type="expression" dxfId="2931" priority="172">
      <formula>J212="NO CUMPLE"</formula>
    </cfRule>
    <cfRule type="expression" dxfId="2930" priority="173">
      <formula>J212="CUMPLE"</formula>
    </cfRule>
  </conditionalFormatting>
  <conditionalFormatting sqref="M212">
    <cfRule type="expression" dxfId="2929" priority="170">
      <formula>L212="NO CUMPLE"</formula>
    </cfRule>
    <cfRule type="expression" dxfId="2928" priority="171">
      <formula>L212="CUMPLE"</formula>
    </cfRule>
  </conditionalFormatting>
  <conditionalFormatting sqref="K214">
    <cfRule type="expression" dxfId="2927" priority="168">
      <formula>J214="NO CUMPLE"</formula>
    </cfRule>
    <cfRule type="expression" dxfId="2926" priority="169">
      <formula>J214="CUMPLE"</formula>
    </cfRule>
  </conditionalFormatting>
  <conditionalFormatting sqref="M214">
    <cfRule type="expression" dxfId="2925" priority="166">
      <formula>L214="NO CUMPLE"</formula>
    </cfRule>
    <cfRule type="expression" dxfId="2924" priority="167">
      <formula>L214="CUMPLE"</formula>
    </cfRule>
  </conditionalFormatting>
  <conditionalFormatting sqref="L214:L216">
    <cfRule type="cellIs" dxfId="2923" priority="164" operator="equal">
      <formula>"NO CUMPLE"</formula>
    </cfRule>
    <cfRule type="cellIs" dxfId="2922" priority="165" operator="equal">
      <formula>"CUMPLE"</formula>
    </cfRule>
  </conditionalFormatting>
  <conditionalFormatting sqref="K215:K216">
    <cfRule type="expression" dxfId="2921" priority="162">
      <formula>J215="NO CUMPLE"</formula>
    </cfRule>
    <cfRule type="expression" dxfId="2920" priority="163">
      <formula>J215="CUMPLE"</formula>
    </cfRule>
  </conditionalFormatting>
  <conditionalFormatting sqref="M215">
    <cfRule type="expression" dxfId="2919" priority="160">
      <formula>L215="NO CUMPLE"</formula>
    </cfRule>
    <cfRule type="expression" dxfId="2918" priority="161">
      <formula>L215="CUMPLE"</formula>
    </cfRule>
  </conditionalFormatting>
  <conditionalFormatting sqref="K217">
    <cfRule type="expression" dxfId="2917" priority="158">
      <formula>J217="NO CUMPLE"</formula>
    </cfRule>
    <cfRule type="expression" dxfId="2916" priority="159">
      <formula>J217="CUMPLE"</formula>
    </cfRule>
  </conditionalFormatting>
  <conditionalFormatting sqref="M217">
    <cfRule type="expression" dxfId="2915" priority="156">
      <formula>L217="NO CUMPLE"</formula>
    </cfRule>
    <cfRule type="expression" dxfId="2914" priority="157">
      <formula>L217="CUMPLE"</formula>
    </cfRule>
  </conditionalFormatting>
  <conditionalFormatting sqref="L217:L219">
    <cfRule type="cellIs" dxfId="2913" priority="154" operator="equal">
      <formula>"NO CUMPLE"</formula>
    </cfRule>
    <cfRule type="cellIs" dxfId="2912" priority="155" operator="equal">
      <formula>"CUMPLE"</formula>
    </cfRule>
  </conditionalFormatting>
  <conditionalFormatting sqref="K218:K219">
    <cfRule type="expression" dxfId="2911" priority="152">
      <formula>J218="NO CUMPLE"</formula>
    </cfRule>
    <cfRule type="expression" dxfId="2910" priority="153">
      <formula>J218="CUMPLE"</formula>
    </cfRule>
  </conditionalFormatting>
  <conditionalFormatting sqref="M218">
    <cfRule type="expression" dxfId="2909" priority="150">
      <formula>L218="NO CUMPLE"</formula>
    </cfRule>
    <cfRule type="expression" dxfId="2908" priority="151">
      <formula>L218="CUMPLE"</formula>
    </cfRule>
  </conditionalFormatting>
  <conditionalFormatting sqref="N211">
    <cfRule type="expression" dxfId="2907" priority="147">
      <formula>N211=" "</formula>
    </cfRule>
    <cfRule type="expression" dxfId="2906" priority="148">
      <formula>N211="NO PRESENTÓ CERTIFICADO"</formula>
    </cfRule>
    <cfRule type="expression" dxfId="2905" priority="149">
      <formula>N211="PRESENTÓ CERTIFICADO"</formula>
    </cfRule>
  </conditionalFormatting>
  <conditionalFormatting sqref="P211">
    <cfRule type="expression" dxfId="2904" priority="134">
      <formula>Q211="NO SUBSANABLE"</formula>
    </cfRule>
    <cfRule type="expression" dxfId="2903" priority="136">
      <formula>Q211="REQUERIMIENTOS SUBSANADOS"</formula>
    </cfRule>
    <cfRule type="expression" dxfId="2902" priority="137">
      <formula>Q211="PENDIENTES POR SUBSANAR"</formula>
    </cfRule>
    <cfRule type="expression" dxfId="2901" priority="142">
      <formula>Q211="SIN OBSERVACIÓN"</formula>
    </cfRule>
    <cfRule type="containsBlanks" dxfId="2900" priority="143">
      <formula>LEN(TRIM(P211))=0</formula>
    </cfRule>
  </conditionalFormatting>
  <conditionalFormatting sqref="O211">
    <cfRule type="cellIs" dxfId="2899" priority="135" operator="equal">
      <formula>"PENDIENTE POR DESCRIPCIÓN"</formula>
    </cfRule>
    <cfRule type="cellIs" dxfId="2898" priority="139" operator="equal">
      <formula>"DESCRIPCIÓN INSUFICIENTE"</formula>
    </cfRule>
    <cfRule type="cellIs" dxfId="2897" priority="140" operator="equal">
      <formula>"NO ESTÁ ACORDE A ITEM 5.2.1 (T.R.)"</formula>
    </cfRule>
    <cfRule type="cellIs" dxfId="2896" priority="141" operator="equal">
      <formula>"ACORDE A ITEM 5.2.1 (T.R.)"</formula>
    </cfRule>
  </conditionalFormatting>
  <conditionalFormatting sqref="Q211">
    <cfRule type="containsBlanks" dxfId="2895" priority="129">
      <formula>LEN(TRIM(Q211))=0</formula>
    </cfRule>
    <cfRule type="cellIs" dxfId="2894" priority="138" operator="equal">
      <formula>"REQUERIMIENTOS SUBSANADOS"</formula>
    </cfRule>
    <cfRule type="containsText" dxfId="2893" priority="144" operator="containsText" text="NO SUBSANABLE">
      <formula>NOT(ISERROR(SEARCH("NO SUBSANABLE",Q211)))</formula>
    </cfRule>
    <cfRule type="containsText" dxfId="2892" priority="145" operator="containsText" text="PENDIENTES POR SUBSANAR">
      <formula>NOT(ISERROR(SEARCH("PENDIENTES POR SUBSANAR",Q211)))</formula>
    </cfRule>
    <cfRule type="containsText" dxfId="2891" priority="146" operator="containsText" text="SIN OBSERVACIÓN">
      <formula>NOT(ISERROR(SEARCH("SIN OBSERVACIÓN",Q211)))</formula>
    </cfRule>
  </conditionalFormatting>
  <conditionalFormatting sqref="R211">
    <cfRule type="containsBlanks" dxfId="2890" priority="128">
      <formula>LEN(TRIM(R211))=0</formula>
    </cfRule>
    <cfRule type="cellIs" dxfId="2889" priority="130" operator="equal">
      <formula>"NO CUMPLEN CON LO SOLICITADO"</formula>
    </cfRule>
    <cfRule type="cellIs" dxfId="2888" priority="131" operator="equal">
      <formula>"CUMPLEN CON LO SOLICITADO"</formula>
    </cfRule>
    <cfRule type="cellIs" dxfId="2887" priority="132" operator="equal">
      <formula>"PENDIENTES"</formula>
    </cfRule>
    <cfRule type="cellIs" dxfId="2886" priority="133" operator="equal">
      <formula>"NINGUNO"</formula>
    </cfRule>
  </conditionalFormatting>
  <conditionalFormatting sqref="N214">
    <cfRule type="expression" dxfId="2885" priority="125">
      <formula>N214=" "</formula>
    </cfRule>
    <cfRule type="expression" dxfId="2884" priority="126">
      <formula>N214="NO PRESENTÓ CERTIFICADO"</formula>
    </cfRule>
    <cfRule type="expression" dxfId="2883" priority="127">
      <formula>N214="PRESENTÓ CERTIFICADO"</formula>
    </cfRule>
  </conditionalFormatting>
  <conditionalFormatting sqref="P214">
    <cfRule type="expression" dxfId="2882" priority="112">
      <formula>Q214="NO SUBSANABLE"</formula>
    </cfRule>
    <cfRule type="expression" dxfId="2881" priority="114">
      <formula>Q214="REQUERIMIENTOS SUBSANADOS"</formula>
    </cfRule>
    <cfRule type="expression" dxfId="2880" priority="115">
      <formula>Q214="PENDIENTES POR SUBSANAR"</formula>
    </cfRule>
    <cfRule type="expression" dxfId="2879" priority="120">
      <formula>Q214="SIN OBSERVACIÓN"</formula>
    </cfRule>
    <cfRule type="containsBlanks" dxfId="2878" priority="121">
      <formula>LEN(TRIM(P214))=0</formula>
    </cfRule>
  </conditionalFormatting>
  <conditionalFormatting sqref="O214">
    <cfRule type="cellIs" dxfId="2877" priority="113" operator="equal">
      <formula>"PENDIENTE POR DESCRIPCIÓN"</formula>
    </cfRule>
    <cfRule type="cellIs" dxfId="2876" priority="117" operator="equal">
      <formula>"DESCRIPCIÓN INSUFICIENTE"</formula>
    </cfRule>
    <cfRule type="cellIs" dxfId="2875" priority="118" operator="equal">
      <formula>"NO ESTÁ ACORDE A ITEM 5.2.1 (T.R.)"</formula>
    </cfRule>
    <cfRule type="cellIs" dxfId="2874" priority="119" operator="equal">
      <formula>"ACORDE A ITEM 5.2.1 (T.R.)"</formula>
    </cfRule>
  </conditionalFormatting>
  <conditionalFormatting sqref="Q214">
    <cfRule type="containsBlanks" dxfId="2873" priority="107">
      <formula>LEN(TRIM(Q214))=0</formula>
    </cfRule>
    <cfRule type="cellIs" dxfId="2872" priority="116" operator="equal">
      <formula>"REQUERIMIENTOS SUBSANADOS"</formula>
    </cfRule>
    <cfRule type="containsText" dxfId="2871" priority="122" operator="containsText" text="NO SUBSANABLE">
      <formula>NOT(ISERROR(SEARCH("NO SUBSANABLE",Q214)))</formula>
    </cfRule>
    <cfRule type="containsText" dxfId="2870" priority="123" operator="containsText" text="PENDIENTES POR SUBSANAR">
      <formula>NOT(ISERROR(SEARCH("PENDIENTES POR SUBSANAR",Q214)))</formula>
    </cfRule>
    <cfRule type="containsText" dxfId="2869" priority="124" operator="containsText" text="SIN OBSERVACIÓN">
      <formula>NOT(ISERROR(SEARCH("SIN OBSERVACIÓN",Q214)))</formula>
    </cfRule>
  </conditionalFormatting>
  <conditionalFormatting sqref="R214">
    <cfRule type="containsBlanks" dxfId="2868" priority="106">
      <formula>LEN(TRIM(R214))=0</formula>
    </cfRule>
    <cfRule type="cellIs" dxfId="2867" priority="108" operator="equal">
      <formula>"NO CUMPLEN CON LO SOLICITADO"</formula>
    </cfRule>
    <cfRule type="cellIs" dxfId="2866" priority="109" operator="equal">
      <formula>"CUMPLEN CON LO SOLICITADO"</formula>
    </cfRule>
    <cfRule type="cellIs" dxfId="2865" priority="110" operator="equal">
      <formula>"PENDIENTES"</formula>
    </cfRule>
    <cfRule type="cellIs" dxfId="2864" priority="111" operator="equal">
      <formula>"NINGUNO"</formula>
    </cfRule>
  </conditionalFormatting>
  <conditionalFormatting sqref="N217">
    <cfRule type="expression" dxfId="2863" priority="103">
      <formula>N217=" "</formula>
    </cfRule>
    <cfRule type="expression" dxfId="2862" priority="104">
      <formula>N217="NO PRESENTÓ CERTIFICADO"</formula>
    </cfRule>
    <cfRule type="expression" dxfId="2861" priority="105">
      <formula>N217="PRESENTÓ CERTIFICADO"</formula>
    </cfRule>
  </conditionalFormatting>
  <conditionalFormatting sqref="P217">
    <cfRule type="expression" dxfId="2860" priority="90">
      <formula>Q217="NO SUBSANABLE"</formula>
    </cfRule>
    <cfRule type="expression" dxfId="2859" priority="92">
      <formula>Q217="REQUERIMIENTOS SUBSANADOS"</formula>
    </cfRule>
    <cfRule type="expression" dxfId="2858" priority="93">
      <formula>Q217="PENDIENTES POR SUBSANAR"</formula>
    </cfRule>
    <cfRule type="expression" dxfId="2857" priority="98">
      <formula>Q217="SIN OBSERVACIÓN"</formula>
    </cfRule>
    <cfRule type="containsBlanks" dxfId="2856" priority="99">
      <formula>LEN(TRIM(P217))=0</formula>
    </cfRule>
  </conditionalFormatting>
  <conditionalFormatting sqref="O217">
    <cfRule type="cellIs" dxfId="2855" priority="91" operator="equal">
      <formula>"PENDIENTE POR DESCRIPCIÓN"</formula>
    </cfRule>
    <cfRule type="cellIs" dxfId="2854" priority="95" operator="equal">
      <formula>"DESCRIPCIÓN INSUFICIENTE"</formula>
    </cfRule>
    <cfRule type="cellIs" dxfId="2853" priority="96" operator="equal">
      <formula>"NO ESTÁ ACORDE A ITEM 5.2.1 (T.R.)"</formula>
    </cfRule>
    <cfRule type="cellIs" dxfId="2852" priority="97" operator="equal">
      <formula>"ACORDE A ITEM 5.2.1 (T.R.)"</formula>
    </cfRule>
  </conditionalFormatting>
  <conditionalFormatting sqref="Q217">
    <cfRule type="containsBlanks" dxfId="2851" priority="85">
      <formula>LEN(TRIM(Q217))=0</formula>
    </cfRule>
    <cfRule type="cellIs" dxfId="2850" priority="94" operator="equal">
      <formula>"REQUERIMIENTOS SUBSANADOS"</formula>
    </cfRule>
    <cfRule type="containsText" dxfId="2849" priority="100" operator="containsText" text="NO SUBSANABLE">
      <formula>NOT(ISERROR(SEARCH("NO SUBSANABLE",Q217)))</formula>
    </cfRule>
    <cfRule type="containsText" dxfId="2848" priority="101" operator="containsText" text="PENDIENTES POR SUBSANAR">
      <formula>NOT(ISERROR(SEARCH("PENDIENTES POR SUBSANAR",Q217)))</formula>
    </cfRule>
    <cfRule type="containsText" dxfId="2847" priority="102" operator="containsText" text="SIN OBSERVACIÓN">
      <formula>NOT(ISERROR(SEARCH("SIN OBSERVACIÓN",Q217)))</formula>
    </cfRule>
  </conditionalFormatting>
  <conditionalFormatting sqref="R217">
    <cfRule type="containsBlanks" dxfId="2846" priority="84">
      <formula>LEN(TRIM(R217))=0</formula>
    </cfRule>
    <cfRule type="cellIs" dxfId="2845" priority="86" operator="equal">
      <formula>"NO CUMPLEN CON LO SOLICITADO"</formula>
    </cfRule>
    <cfRule type="cellIs" dxfId="2844" priority="87" operator="equal">
      <formula>"CUMPLEN CON LO SOLICITADO"</formula>
    </cfRule>
    <cfRule type="cellIs" dxfId="2843" priority="88" operator="equal">
      <formula>"PENDIENTES"</formula>
    </cfRule>
    <cfRule type="cellIs" dxfId="2842" priority="89" operator="equal">
      <formula>"NINGUNO"</formula>
    </cfRule>
  </conditionalFormatting>
  <conditionalFormatting sqref="J233">
    <cfRule type="cellIs" dxfId="2841" priority="82" operator="equal">
      <formula>"NO CUMPLE"</formula>
    </cfRule>
    <cfRule type="cellIs" dxfId="2840" priority="83" operator="equal">
      <formula>"CUMPLE"</formula>
    </cfRule>
  </conditionalFormatting>
  <conditionalFormatting sqref="J234:J235">
    <cfRule type="cellIs" dxfId="2839" priority="80" operator="equal">
      <formula>"NO CUMPLE"</formula>
    </cfRule>
    <cfRule type="cellIs" dxfId="2838" priority="81" operator="equal">
      <formula>"CUMPLE"</formula>
    </cfRule>
  </conditionalFormatting>
  <conditionalFormatting sqref="J236">
    <cfRule type="cellIs" dxfId="2837" priority="78" operator="equal">
      <formula>"NO CUMPLE"</formula>
    </cfRule>
    <cfRule type="cellIs" dxfId="2836" priority="79" operator="equal">
      <formula>"CUMPLE"</formula>
    </cfRule>
  </conditionalFormatting>
  <conditionalFormatting sqref="J237">
    <cfRule type="cellIs" dxfId="2835" priority="76" operator="equal">
      <formula>"NO CUMPLE"</formula>
    </cfRule>
    <cfRule type="cellIs" dxfId="2834" priority="77" operator="equal">
      <formula>"CUMPLE"</formula>
    </cfRule>
  </conditionalFormatting>
  <conditionalFormatting sqref="K233">
    <cfRule type="expression" dxfId="2833" priority="74">
      <formula>J233="NO CUMPLE"</formula>
    </cfRule>
    <cfRule type="expression" dxfId="2832" priority="75">
      <formula>J233="CUMPLE"</formula>
    </cfRule>
  </conditionalFormatting>
  <conditionalFormatting sqref="M233">
    <cfRule type="expression" dxfId="2831" priority="72">
      <formula>L233="NO CUMPLE"</formula>
    </cfRule>
    <cfRule type="expression" dxfId="2830" priority="73">
      <formula>L233="CUMPLE"</formula>
    </cfRule>
  </conditionalFormatting>
  <conditionalFormatting sqref="L233:L235">
    <cfRule type="cellIs" dxfId="2829" priority="70" operator="equal">
      <formula>"NO CUMPLE"</formula>
    </cfRule>
    <cfRule type="cellIs" dxfId="2828" priority="71" operator="equal">
      <formula>"CUMPLE"</formula>
    </cfRule>
  </conditionalFormatting>
  <conditionalFormatting sqref="K234:K235">
    <cfRule type="expression" dxfId="2827" priority="68">
      <formula>J234="NO CUMPLE"</formula>
    </cfRule>
    <cfRule type="expression" dxfId="2826" priority="69">
      <formula>J234="CUMPLE"</formula>
    </cfRule>
  </conditionalFormatting>
  <conditionalFormatting sqref="M234">
    <cfRule type="expression" dxfId="2825" priority="66">
      <formula>L234="NO CUMPLE"</formula>
    </cfRule>
    <cfRule type="expression" dxfId="2824" priority="67">
      <formula>L234="CUMPLE"</formula>
    </cfRule>
  </conditionalFormatting>
  <conditionalFormatting sqref="K236">
    <cfRule type="expression" dxfId="2823" priority="64">
      <formula>J236="NO CUMPLE"</formula>
    </cfRule>
    <cfRule type="expression" dxfId="2822" priority="65">
      <formula>J236="CUMPLE"</formula>
    </cfRule>
  </conditionalFormatting>
  <conditionalFormatting sqref="M236">
    <cfRule type="expression" dxfId="2821" priority="62">
      <formula>L236="NO CUMPLE"</formula>
    </cfRule>
    <cfRule type="expression" dxfId="2820" priority="63">
      <formula>L236="CUMPLE"</formula>
    </cfRule>
  </conditionalFormatting>
  <conditionalFormatting sqref="L238">
    <cfRule type="cellIs" dxfId="2819" priority="60" operator="equal">
      <formula>"NO CUMPLE"</formula>
    </cfRule>
    <cfRule type="cellIs" dxfId="2818" priority="61" operator="equal">
      <formula>"CUMPLE"</formula>
    </cfRule>
  </conditionalFormatting>
  <conditionalFormatting sqref="K237:K238">
    <cfRule type="expression" dxfId="2817" priority="58">
      <formula>J237="NO CUMPLE"</formula>
    </cfRule>
    <cfRule type="expression" dxfId="2816" priority="59">
      <formula>J237="CUMPLE"</formula>
    </cfRule>
  </conditionalFormatting>
  <conditionalFormatting sqref="M237">
    <cfRule type="expression" dxfId="2815" priority="56">
      <formula>L237="NO CUMPLE"</formula>
    </cfRule>
    <cfRule type="expression" dxfId="2814" priority="57">
      <formula>L237="CUMPLE"</formula>
    </cfRule>
  </conditionalFormatting>
  <conditionalFormatting sqref="J238">
    <cfRule type="cellIs" dxfId="2813" priority="54" operator="equal">
      <formula>"NO CUMPLE"</formula>
    </cfRule>
    <cfRule type="cellIs" dxfId="2812" priority="55" operator="equal">
      <formula>"CUMPLE"</formula>
    </cfRule>
  </conditionalFormatting>
  <conditionalFormatting sqref="L236">
    <cfRule type="cellIs" dxfId="2811" priority="52" operator="equal">
      <formula>"NO CUMPLE"</formula>
    </cfRule>
    <cfRule type="cellIs" dxfId="2810" priority="53" operator="equal">
      <formula>"CUMPLE"</formula>
    </cfRule>
  </conditionalFormatting>
  <conditionalFormatting sqref="L237">
    <cfRule type="cellIs" dxfId="2809" priority="50" operator="equal">
      <formula>"NO CUMPLE"</formula>
    </cfRule>
    <cfRule type="cellIs" dxfId="2808" priority="51" operator="equal">
      <formula>"CUMPLE"</formula>
    </cfRule>
  </conditionalFormatting>
  <conditionalFormatting sqref="N233">
    <cfRule type="expression" dxfId="2807" priority="47">
      <formula>N233=" "</formula>
    </cfRule>
    <cfRule type="expression" dxfId="2806" priority="48">
      <formula>N233="NO PRESENTÓ CERTIFICADO"</formula>
    </cfRule>
    <cfRule type="expression" dxfId="2805" priority="49">
      <formula>N233="PRESENTÓ CERTIFICADO"</formula>
    </cfRule>
  </conditionalFormatting>
  <conditionalFormatting sqref="P233">
    <cfRule type="expression" dxfId="2804" priority="34">
      <formula>Q233="NO SUBSANABLE"</formula>
    </cfRule>
    <cfRule type="expression" dxfId="2803" priority="36">
      <formula>Q233="REQUERIMIENTOS SUBSANADOS"</formula>
    </cfRule>
    <cfRule type="expression" dxfId="2802" priority="37">
      <formula>Q233="PENDIENTES POR SUBSANAR"</formula>
    </cfRule>
    <cfRule type="expression" dxfId="2801" priority="42">
      <formula>Q233="SIN OBSERVACIÓN"</formula>
    </cfRule>
    <cfRule type="containsBlanks" dxfId="2800" priority="43">
      <formula>LEN(TRIM(P233))=0</formula>
    </cfRule>
  </conditionalFormatting>
  <conditionalFormatting sqref="O233">
    <cfRule type="cellIs" dxfId="2799" priority="35" operator="equal">
      <formula>"PENDIENTE POR DESCRIPCIÓN"</formula>
    </cfRule>
    <cfRule type="cellIs" dxfId="2798" priority="39" operator="equal">
      <formula>"DESCRIPCIÓN INSUFICIENTE"</formula>
    </cfRule>
    <cfRule type="cellIs" dxfId="2797" priority="40" operator="equal">
      <formula>"NO ESTÁ ACORDE A ITEM 5.2.1 (T.R.)"</formula>
    </cfRule>
    <cfRule type="cellIs" dxfId="2796" priority="41" operator="equal">
      <formula>"ACORDE A ITEM 5.2.1 (T.R.)"</formula>
    </cfRule>
  </conditionalFormatting>
  <conditionalFormatting sqref="Q233">
    <cfRule type="containsBlanks" dxfId="2795" priority="29">
      <formula>LEN(TRIM(Q233))=0</formula>
    </cfRule>
    <cfRule type="cellIs" dxfId="2794" priority="38" operator="equal">
      <formula>"REQUERIMIENTOS SUBSANADOS"</formula>
    </cfRule>
    <cfRule type="containsText" dxfId="2793" priority="44" operator="containsText" text="NO SUBSANABLE">
      <formula>NOT(ISERROR(SEARCH("NO SUBSANABLE",Q233)))</formula>
    </cfRule>
    <cfRule type="containsText" dxfId="2792" priority="45" operator="containsText" text="PENDIENTES POR SUBSANAR">
      <formula>NOT(ISERROR(SEARCH("PENDIENTES POR SUBSANAR",Q233)))</formula>
    </cfRule>
    <cfRule type="containsText" dxfId="2791" priority="46" operator="containsText" text="SIN OBSERVACIÓN">
      <formula>NOT(ISERROR(SEARCH("SIN OBSERVACIÓN",Q233)))</formula>
    </cfRule>
  </conditionalFormatting>
  <conditionalFormatting sqref="R233">
    <cfRule type="containsBlanks" dxfId="2790" priority="28">
      <formula>LEN(TRIM(R233))=0</formula>
    </cfRule>
    <cfRule type="cellIs" dxfId="2789" priority="30" operator="equal">
      <formula>"NO CUMPLEN CON LO SOLICITADO"</formula>
    </cfRule>
    <cfRule type="cellIs" dxfId="2788" priority="31" operator="equal">
      <formula>"CUMPLEN CON LO SOLICITADO"</formula>
    </cfRule>
    <cfRule type="cellIs" dxfId="2787" priority="32" operator="equal">
      <formula>"PENDIENTES"</formula>
    </cfRule>
    <cfRule type="cellIs" dxfId="2786" priority="33" operator="equal">
      <formula>"NINGUNO"</formula>
    </cfRule>
  </conditionalFormatting>
  <conditionalFormatting sqref="N236">
    <cfRule type="expression" dxfId="2785" priority="25">
      <formula>N236=" "</formula>
    </cfRule>
    <cfRule type="expression" dxfId="2784" priority="26">
      <formula>N236="NO PRESENTÓ CERTIFICADO"</formula>
    </cfRule>
    <cfRule type="expression" dxfId="2783" priority="27">
      <formula>N236="PRESENTÓ CERTIFICADO"</formula>
    </cfRule>
  </conditionalFormatting>
  <conditionalFormatting sqref="O236">
    <cfRule type="cellIs" dxfId="2782" priority="17" operator="equal">
      <formula>"PENDIENTE POR DESCRIPCIÓN"</formula>
    </cfRule>
    <cfRule type="cellIs" dxfId="2781" priority="19" operator="equal">
      <formula>"DESCRIPCIÓN INSUFICIENTE"</formula>
    </cfRule>
    <cfRule type="cellIs" dxfId="2780" priority="20" operator="equal">
      <formula>"NO ESTÁ ACORDE A ITEM 5.2.1 (T.R.)"</formula>
    </cfRule>
    <cfRule type="cellIs" dxfId="2779" priority="21" operator="equal">
      <formula>"ACORDE A ITEM 5.2.1 (T.R.)"</formula>
    </cfRule>
  </conditionalFormatting>
  <conditionalFormatting sqref="Q236">
    <cfRule type="containsBlanks" dxfId="2778" priority="12">
      <formula>LEN(TRIM(Q236))=0</formula>
    </cfRule>
    <cfRule type="cellIs" dxfId="2777" priority="18" operator="equal">
      <formula>"REQUERIMIENTOS SUBSANADOS"</formula>
    </cfRule>
    <cfRule type="containsText" dxfId="2776" priority="22" operator="containsText" text="NO SUBSANABLE">
      <formula>NOT(ISERROR(SEARCH("NO SUBSANABLE",Q236)))</formula>
    </cfRule>
    <cfRule type="containsText" dxfId="2775" priority="23" operator="containsText" text="PENDIENTES POR SUBSANAR">
      <formula>NOT(ISERROR(SEARCH("PENDIENTES POR SUBSANAR",Q236)))</formula>
    </cfRule>
    <cfRule type="containsText" dxfId="2774" priority="24" operator="containsText" text="SIN OBSERVACIÓN">
      <formula>NOT(ISERROR(SEARCH("SIN OBSERVACIÓN",Q236)))</formula>
    </cfRule>
  </conditionalFormatting>
  <conditionalFormatting sqref="R236">
    <cfRule type="containsBlanks" dxfId="2773" priority="11">
      <formula>LEN(TRIM(R236))=0</formula>
    </cfRule>
    <cfRule type="cellIs" dxfId="2772" priority="13" operator="equal">
      <formula>"NO CUMPLEN CON LO SOLICITADO"</formula>
    </cfRule>
    <cfRule type="cellIs" dxfId="2771" priority="14" operator="equal">
      <formula>"CUMPLEN CON LO SOLICITADO"</formula>
    </cfRule>
    <cfRule type="cellIs" dxfId="2770" priority="15" operator="equal">
      <formula>"PENDIENTES"</formula>
    </cfRule>
    <cfRule type="cellIs" dxfId="2769" priority="16" operator="equal">
      <formula>"NINGUNO"</formula>
    </cfRule>
  </conditionalFormatting>
  <conditionalFormatting sqref="P236">
    <cfRule type="expression" dxfId="2768" priority="6">
      <formula>Q236="NO SUBSANABLE"</formula>
    </cfRule>
    <cfRule type="expression" dxfId="2767" priority="7">
      <formula>Q236="REQUERIMIENTOS SUBSANADOS"</formula>
    </cfRule>
    <cfRule type="expression" dxfId="2766" priority="8">
      <formula>Q236="PENDIENTES POR SUBSANAR"</formula>
    </cfRule>
    <cfRule type="expression" dxfId="2765" priority="9">
      <formula>Q236="SIN OBSERVACIÓN"</formula>
    </cfRule>
    <cfRule type="containsBlanks" dxfId="2764" priority="10">
      <formula>LEN(TRIM(P236))=0</formula>
    </cfRule>
  </conditionalFormatting>
  <conditionalFormatting sqref="R66">
    <cfRule type="containsBlanks" dxfId="2763" priority="1">
      <formula>LEN(TRIM(R66))=0</formula>
    </cfRule>
    <cfRule type="cellIs" dxfId="2762" priority="2" operator="equal">
      <formula>"NO CUMPLEN CON LO SOLICITADO"</formula>
    </cfRule>
    <cfRule type="cellIs" dxfId="2761" priority="3" operator="equal">
      <formula>"CUMPLEN CON LO SOLICITADO"</formula>
    </cfRule>
    <cfRule type="cellIs" dxfId="2760" priority="4" operator="equal">
      <formula>"PENDIENTES"</formula>
    </cfRule>
    <cfRule type="cellIs" dxfId="2759" priority="5" operator="equal">
      <formula>"NINGUNO"</formula>
    </cfRule>
  </conditionalFormatting>
  <dataValidations count="14">
    <dataValidation type="list" allowBlank="1" showErrorMessage="1" sqref="T13 T35 T57 T79 T101 T123 T145 T167 T189 T211 T233 T255 T277 T299 T321 T343 T365 T387 T409 T431 T453 T475 T497 T519 T541 T563 T585 T607 T629 T651">
      <formula1>"SI,NO"</formula1>
    </dataValidation>
    <dataValidation type="list" allowBlank="1" showErrorMessage="1" sqref="B10 B32 B54 B76 B98 B120 B142 B164 B186 B208 B230 B252 B274 B296 B318">
      <formula1>"1.0,2.0,3.0,4.0,5.0,6.0,7.0,8.0,9.0,10.0,11.0,12.0,13.0,14.0,15.0"</formula1>
    </dataValidation>
    <dataValidation type="list" allowBlank="1" showErrorMessage="1" sqref="J13:J27 L13:L27 J35:J49 L35:L49 L69:L71 L651:L665 L88:L93 J69:J71 L104:L115 J88:J93 L132:L137 J104:J115 L157:L159 J132:J137 J651:J665 J157:J159 J629:J643 L629:L643 L220:L225 L607:L621 L239:L247 J220:J225 J255:J269 L255:L269 J277:J291 L277:L291 J299:J313 L299:L313 J321:J335 L321:L335 J343:J357 L343:L357 J365:J379 L365:L379 J387:J401 L387:L401 J409:J423 L409:L423 J431:J445 L431:L445 J453:J467 L453:L467 J475:J489 L475:L489 J497:J511 L497:L511 J519:J533 L519:L533 J541:J555 L541:L555 J563:J577 L563:L577 J585:J599 L585:L599 J607:J621 J239:J247">
      <formula1>"CUMPLE,NO CUMPLE"</formula1>
    </dataValidation>
    <dataValidation type="list" allowBlank="1" showErrorMessage="1" sqref="H13 H16 H19 H22 H25 H35 H38 H41 H44 H47 H654 H657 H660 H663 H69 H638 H641 H651 H88 H91 H635 H104 H107 H110 H113 H619 H629 H632 H132 H135 H607 H610 H613 H616 H157 H585 H588 H591 H594 H597 H189 H192 H195 H198 H201 H211 H214 H217 H220 H223 H233 H236 H239 H242 H245 H255 H258 H261 H264 H267 H277 H280 H283 H286 H289 H299 H302 H305 H308 H311 H321 H324 H327 H330 H333 H343 H346 H349 H352 H355 H365 H368 H371 H374 H377 H387 H390 H393 H396 H399 H409 H412 H415 H418 H421 H431 H434 H437 H440 H443 H453 H456 H459 H462 H465 H475 H478 H481 H484 H487 H497 H500 H503 H506 H509 H519 H522 H525 H528 H531 H541 H544 H547 H550 H553 H563 H566 H569 H572 H575">
      <formula1>"I,C,UT"</formula1>
    </dataValidation>
    <dataValidation type="list" allowBlank="1" showErrorMessage="1" sqref="O13 O16 O19 O22 O25 O35 O38 O41 O44 O47 O654 O657 O660 O663 O69 O638 O641 O651 O88 O91 O635 O104 O107 O110 O113 O619 O629 O632 O132 O135 O607 O610 O613 O616 O157 O585 O588 O591 O594 O597 O563 O566 O569 O572 O575 O547 O550 O553 O220 O223 O541 O544 O239 O242 O245 O255 O258 O261 O264 O267 O277 O280 O283 O286 O289 O299 O302 O305 O308 O311 O321 O324 O327 O330 O333 O343 O346 O349 O352 O355 O365 O368 O371 O374 O377 O387 O390 O393 O396 O399 O409 O412 O415 O418 O421 O431 O434 O437 O440 O443 O453 O456 O459 O462 O465 O475 O478 O481 O484 O487 O497 O500 O503 O506 O509 O519 O522 O525 O528 O531">
      <formula1>"ACORDE A ITEM 5.2.1 (T.R.),NO ESTÁ ACORDE A ITEM 5.2.1 (T.R.),DESCRIPCIÓN INSUFICIENTE,PENDIENTE POR DESCRIPCIÓN"</formula1>
    </dataValidation>
    <dataValidation type="list" allowBlank="1" showErrorMessage="1" sqref="Q13 Q16 Q19 Q22 Q25 Q35 Q38 Q41 Q44 Q47 Q654 Q657 Q660 Q663 Q69 Q638 Q641 Q651 Q88 Q91 Q635 Q104 Q107 Q110 Q113 Q619 Q629 Q632 Q132 Q135 Q607 Q610 Q613 Q616 Q157 Q585 Q588 Q591 Q594 Q597 Q563 Q566 Q569 Q572 Q575 Q547 Q550 Q553 Q220 Q223 Q541 Q544 Q239 Q242 Q245 Q255 Q258 Q261 Q264 Q267 Q277 Q280 Q283 Q286 Q289 Q299 Q302 Q305 Q308 Q311 Q321 Q324 Q327 Q330 Q333 Q343 Q346 Q349 Q352 Q355 Q365 Q368 Q371 Q374 Q377 Q387 Q390 Q393 Q396 Q399 Q409 Q412 Q415 Q418 Q421 Q431 Q434 Q437 Q440 Q443 Q453 Q456 Q459 Q462 Q465 Q475 Q478 Q481 Q484 Q487 Q497 Q500 Q503 Q506 Q509 Q519 Q522 Q525 Q528 Q531">
      <formula1>"SIN OBSERVACIÓN,PENDIENTES POR SUBSANAR,REQUERIMIENTOS SUBSANADOS,NO SUBSANABLE"</formula1>
    </dataValidation>
    <dataValidation type="list" allowBlank="1" showErrorMessage="1" sqref="R13 R16 R19 R22 R25 R35 R38 R41 R44 R47 R654 R657 R660 R663 R69 R638 R641 R651 R88 R91 R635 R104 R107 R110 R113 R619 R629 R632 R132 R135 R607 R610 R613 R616 R157 R585 R588 R591 R594 R597 R563 R566 R569 R572 R575 R547 R550 R553 R220 R223 R541 R544 R239 R242 R245 R255 R258 R261 R264 R267 R277 R280 R283 R286 R289 R299 R302 R305 R308 R311 R321 R324 R327 R330 R333 R343 R346 R349 R352 R355 R365 R368 R371 R374 R377 R387 R390 R393 R396 R399 R409 R412 R415 R418 R421 R431 R434 R437 R440 R443 R453 R456 R459 R462 R465 R475 R478 R481 R484 R487 R497 R500 R503 R506 R509 R519 R522 R525 R528 R531">
      <formula1>"NINGUNO,PENDIENTES,CUMPLEN CON LO SOLICITADO,NO CUMPLEN CON LO SOLICITADO"</formula1>
    </dataValidation>
    <dataValidation type="list" allowBlank="1" showErrorMessage="1" sqref="N13 N16 N19 N22 N25 N35 N38 N41 N44 N47 N654 N657 N660 N663 N69 N638 N641 N651 N88 N91 N635 N104 N107 N110 N113 N619 N629 N632 N132 N135 N607 N610 N613 N616 N157 N585 N588 N591 N594 N597 N563 N566 N569 N572 N575 N547 N550 N553 N220 N223 N541 N544 N239 N242 N245 N255 N258 N261 N264 N267 N277 N280 N283 N286 N289 N299 N302 N305 N308 N311 N321 N324 N327 N330 N333 N343 N346 N349 N352 N355 N365 N368 N371 N374 N377 N387 N390 N393 N396 N399 N409 N412 N415 N418 N421 N431 N434 N437 N440 N443 N453 N456 N459 N462 N465 N475 N478 N481 N484 N487 N497 N500 N503 N506 N509 N519 N522 N525 N528 N531">
      <formula1>"PRESENTÓ CERTIFICADO,NO PRESENTÓ CERTIFICADO"</formula1>
    </dataValidation>
    <dataValidation type="list" allowBlank="1" showInputMessage="1" showErrorMessage="1" sqref="H57 H60 H63 H66 H79 H85 H82 H101 H123 H126 H129 H145 H148 H151 H154 H167 H170 H173 H176 H179">
      <formula1>"I,C,UT"</formula1>
    </dataValidation>
    <dataValidation type="list" allowBlank="1" showInputMessage="1" showErrorMessage="1" sqref="J57:J68 L57:L68 J79:J87 L79:L87 J101:J103 L101:L103 L123:L131 J123:J131 J145:J156 L145:L156 L167:L181 J167:J181 J189:J203 L189:L203 J211:J219 L211:L219 L233:L238 J233:J238">
      <formula1>",CUMPLE,NO CUMPLE"</formula1>
    </dataValidation>
    <dataValidation type="list" allowBlank="1" showInputMessage="1" showErrorMessage="1" sqref="O57 O60 O63 O66 O82 O79 O85 O101 O126 O123 O129 O154 O148 O151 O145 O167 O173 O170 O176 O179 O198 O189 O192 O201 O195 O214 O211 O217 O233 O236">
      <formula1>"ACORDE A ITEM 5.2.1 (T.R.),NO ESTÁ ACORDE A ITEM 5.2.1 (T.R.),DESCRIPCIÓN INSUFICIENTE,PENDIENTE POR DESCRIPCIÓN"</formula1>
    </dataValidation>
    <dataValidation type="list" allowBlank="1" showInputMessage="1" showErrorMessage="1" sqref="N57 N60 N63 N66 N82 N79 N85 N101 N126 N123 N129 N154 N148 N151 N145 N167 N173 N170 N176 N179 N198 N189 N192 N201 N195 N214 N211 N217 N233 N236">
      <formula1>"PRESENTÓ CERTIFICADO,NO PRESENTÓ CERTIFICADO"</formula1>
    </dataValidation>
    <dataValidation type="list" allowBlank="1" showInputMessage="1" showErrorMessage="1" sqref="Q57 Q60 Q63 Q66 Q82 Q79 Q85 Q101 Q126 Q123 Q129 Q145 Q148 Q151 Q154 Q167 Q173 Q170 Q176 Q179 Q198 Q189 Q192 Q201 Q195 Q214 Q211 Q217 Q233 Q236">
      <formula1>"SIN OBSERVACIÓN, PENDIENTES POR SUBSANAR, REQUERIMIENTOS SUBSANADOS, NO SUBSANABLE"</formula1>
    </dataValidation>
    <dataValidation type="list" allowBlank="1" showInputMessage="1" showErrorMessage="1" sqref="R57 R60 R236 R63 R82 R79 R85 R101 R126 R123 R129 R145 R148 R151 R154 R167 R173 R170 R176 R179 R198 R189 R192 R201 R195 R214 R211 R217 R233 R66">
      <formula1>"NINGUNO, PENDIENTES, CUMPLEN CON LO SOLICITADO, NO CUMPLEN CON LO SOLICITADO"</formula1>
    </dataValidation>
  </dataValidations>
  <pageMargins left="0.7" right="0.7" top="0.75" bottom="0.75" header="0" footer="0"/>
  <pageSetup paperSize="9" orientation="portrait"/>
  <legacy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election activeCell="I11" sqref="I11"/>
    </sheetView>
  </sheetViews>
  <sheetFormatPr baseColWidth="10" defaultColWidth="14.42578125" defaultRowHeight="15" customHeight="1" x14ac:dyDescent="0.2"/>
  <cols>
    <col min="1" max="1" width="6.42578125" customWidth="1"/>
    <col min="2" max="2" width="30.42578125" customWidth="1"/>
    <col min="3" max="4" width="16.42578125" customWidth="1"/>
    <col min="5" max="5" width="7.42578125" customWidth="1"/>
    <col min="6" max="6" width="14.85546875" customWidth="1"/>
    <col min="7" max="7" width="23.42578125" customWidth="1"/>
    <col min="8" max="8" width="21.42578125" customWidth="1"/>
    <col min="9" max="9" width="17" customWidth="1"/>
    <col min="10" max="10" width="20.7109375" customWidth="1"/>
    <col min="11" max="11" width="16" customWidth="1"/>
    <col min="12" max="13" width="11.42578125" customWidth="1"/>
    <col min="14" max="14" width="38" customWidth="1"/>
    <col min="15" max="15" width="14.85546875" customWidth="1"/>
    <col min="16" max="26" width="11.42578125" customWidth="1"/>
  </cols>
  <sheetData>
    <row r="1" spans="1:26" ht="24" customHeight="1" x14ac:dyDescent="0.2">
      <c r="A1" s="401" t="s">
        <v>256</v>
      </c>
      <c r="B1" s="290"/>
      <c r="C1" s="290"/>
      <c r="D1" s="290"/>
      <c r="E1" s="290"/>
      <c r="F1" s="290"/>
      <c r="G1" s="290"/>
      <c r="H1" s="290"/>
      <c r="I1" s="290"/>
      <c r="J1" s="291"/>
      <c r="K1" s="71"/>
      <c r="L1" s="71"/>
      <c r="M1" s="109"/>
      <c r="N1" s="71"/>
      <c r="O1" s="109"/>
      <c r="P1" s="71"/>
      <c r="Q1" s="71"/>
      <c r="R1" s="71"/>
      <c r="S1" s="71"/>
      <c r="T1" s="71"/>
      <c r="U1" s="71"/>
      <c r="V1" s="71"/>
      <c r="W1" s="71"/>
      <c r="X1" s="71"/>
      <c r="Y1" s="71"/>
      <c r="Z1" s="71"/>
    </row>
    <row r="2" spans="1:26" ht="15.75" customHeight="1" x14ac:dyDescent="0.2">
      <c r="A2" s="110"/>
      <c r="B2" s="110"/>
      <c r="C2" s="110"/>
      <c r="D2" s="110"/>
      <c r="E2" s="110"/>
      <c r="F2" s="110"/>
      <c r="G2" s="110"/>
      <c r="H2" s="110"/>
      <c r="I2" s="110"/>
      <c r="J2" s="110"/>
      <c r="K2" s="111"/>
      <c r="L2" s="111"/>
      <c r="M2" s="112"/>
      <c r="N2" s="111"/>
      <c r="O2" s="112"/>
      <c r="P2" s="111"/>
      <c r="Q2" s="111"/>
      <c r="R2" s="111"/>
      <c r="S2" s="111"/>
      <c r="T2" s="111"/>
      <c r="U2" s="111"/>
      <c r="V2" s="111"/>
      <c r="W2" s="111"/>
      <c r="X2" s="111"/>
      <c r="Y2" s="111"/>
      <c r="Z2" s="111"/>
    </row>
    <row r="3" spans="1:26" ht="15.75" customHeight="1" x14ac:dyDescent="0.2">
      <c r="A3" s="295" t="s">
        <v>4</v>
      </c>
      <c r="B3" s="295" t="s">
        <v>257</v>
      </c>
      <c r="C3" s="402" t="s">
        <v>258</v>
      </c>
      <c r="D3" s="290"/>
      <c r="E3" s="290"/>
      <c r="F3" s="291"/>
      <c r="G3" s="403" t="s">
        <v>259</v>
      </c>
      <c r="H3" s="290"/>
      <c r="I3" s="290"/>
      <c r="J3" s="291"/>
      <c r="K3" s="71"/>
      <c r="L3" s="71"/>
      <c r="M3" s="109"/>
      <c r="N3" s="71"/>
      <c r="O3" s="109"/>
      <c r="P3" s="71"/>
      <c r="Q3" s="71"/>
      <c r="R3" s="71"/>
      <c r="S3" s="71"/>
      <c r="T3" s="71"/>
      <c r="U3" s="71"/>
      <c r="V3" s="71"/>
      <c r="W3" s="71"/>
      <c r="X3" s="71"/>
      <c r="Y3" s="71"/>
      <c r="Z3" s="71"/>
    </row>
    <row r="4" spans="1:26" ht="35.25" customHeight="1" x14ac:dyDescent="0.2">
      <c r="A4" s="285"/>
      <c r="B4" s="285"/>
      <c r="C4" s="113" t="s">
        <v>260</v>
      </c>
      <c r="D4" s="404" t="s">
        <v>261</v>
      </c>
      <c r="E4" s="291"/>
      <c r="F4" s="259">
        <v>0.7</v>
      </c>
      <c r="G4" s="114" t="s">
        <v>262</v>
      </c>
      <c r="H4" s="405" t="s">
        <v>263</v>
      </c>
      <c r="I4" s="291"/>
      <c r="J4" s="258">
        <f>+'5.2.1 EXPERIENCIA GRAL'!N6</f>
        <v>186916654</v>
      </c>
      <c r="K4" s="71"/>
      <c r="L4" s="71"/>
      <c r="M4" s="109"/>
      <c r="N4" s="71"/>
      <c r="O4" s="109"/>
      <c r="P4" s="71"/>
      <c r="Q4" s="71"/>
      <c r="R4" s="71"/>
      <c r="S4" s="71"/>
      <c r="T4" s="71"/>
      <c r="U4" s="71"/>
      <c r="V4" s="71"/>
      <c r="W4" s="71"/>
      <c r="X4" s="71"/>
      <c r="Y4" s="71"/>
      <c r="Z4" s="71"/>
    </row>
    <row r="5" spans="1:26" ht="27.75" customHeight="1" x14ac:dyDescent="0.2">
      <c r="A5" s="286"/>
      <c r="B5" s="286"/>
      <c r="C5" s="113" t="s">
        <v>264</v>
      </c>
      <c r="D5" s="113" t="s">
        <v>265</v>
      </c>
      <c r="E5" s="113" t="s">
        <v>266</v>
      </c>
      <c r="F5" s="113" t="s">
        <v>267</v>
      </c>
      <c r="G5" s="114" t="s">
        <v>268</v>
      </c>
      <c r="H5" s="114" t="s">
        <v>269</v>
      </c>
      <c r="I5" s="114" t="s">
        <v>266</v>
      </c>
      <c r="J5" s="114" t="s">
        <v>267</v>
      </c>
      <c r="K5" s="74"/>
      <c r="L5" s="74"/>
      <c r="M5" s="400" t="s">
        <v>270</v>
      </c>
      <c r="N5" s="291"/>
      <c r="O5" s="115" t="s">
        <v>151</v>
      </c>
      <c r="P5" s="74"/>
      <c r="Q5" s="74"/>
      <c r="R5" s="74"/>
      <c r="S5" s="74"/>
      <c r="T5" s="74"/>
      <c r="U5" s="74"/>
      <c r="V5" s="74"/>
      <c r="W5" s="74"/>
      <c r="X5" s="74"/>
      <c r="Y5" s="74"/>
      <c r="Z5" s="74"/>
    </row>
    <row r="6" spans="1:26" ht="31.5" x14ac:dyDescent="0.2">
      <c r="A6" s="116">
        <f>IF('1_ENTREGA'!A8="","",'1_ENTREGA'!A8)</f>
        <v>1</v>
      </c>
      <c r="B6" s="117" t="str">
        <f t="shared" ref="B6:B35" si="0">IF(A6="","",VLOOKUP(A6,LISTA_OFERENTES,2,FALSE))</f>
        <v>LUIS ENRIQUE OYOLA QUINTERO</v>
      </c>
      <c r="C6" s="118"/>
      <c r="D6" s="118"/>
      <c r="E6" s="119" t="e">
        <f t="shared" ref="E6:E35" si="1">C6/D6</f>
        <v>#DIV/0!</v>
      </c>
      <c r="F6" s="120" t="e">
        <f t="shared" ref="F6:F35" si="2">IF(B6="","",IF(E6&lt;=$F$4,"CUMPLE","NO CUMPLE"))</f>
        <v>#DIV/0!</v>
      </c>
      <c r="G6" s="121"/>
      <c r="H6" s="121"/>
      <c r="I6" s="122">
        <f t="shared" ref="I6:I35" si="3">G6-H6</f>
        <v>0</v>
      </c>
      <c r="J6" s="120" t="str">
        <f t="shared" ref="J6:J35" si="4">IF(B6="","",IF(I6="","NO CUMPLE",IF(I6&gt;=$J$4,"CUMPLE","NO CUMPLE")))</f>
        <v>NO CUMPLE</v>
      </c>
      <c r="K6" s="74"/>
      <c r="L6" s="74"/>
      <c r="M6" s="52">
        <v>1</v>
      </c>
      <c r="N6" s="123" t="str">
        <f t="shared" ref="N6:N35" si="5">VLOOKUP(M6,LISTA_OFERENTES,2,FALSE)</f>
        <v>LUIS ENRIQUE OYOLA QUINTERO</v>
      </c>
      <c r="O6" s="124" t="e">
        <f t="shared" ref="O6:O35" si="6">IF(OR(F6="NO CUMPLE",J6="NO CUMPLE"),"NH","H")</f>
        <v>#DIV/0!</v>
      </c>
      <c r="P6" s="74"/>
      <c r="Q6" s="74"/>
      <c r="R6" s="74"/>
      <c r="S6" s="74"/>
      <c r="T6" s="74"/>
      <c r="U6" s="74"/>
      <c r="V6" s="74"/>
      <c r="W6" s="74"/>
      <c r="X6" s="74"/>
      <c r="Y6" s="74"/>
      <c r="Z6" s="74"/>
    </row>
    <row r="7" spans="1:26" ht="15.75" x14ac:dyDescent="0.2">
      <c r="A7" s="116">
        <f>IF('1_ENTREGA'!A9="","",'1_ENTREGA'!A9)</f>
        <v>2</v>
      </c>
      <c r="B7" s="117" t="str">
        <f t="shared" si="0"/>
        <v>PERAZZA S.A.S.</v>
      </c>
      <c r="C7" s="118"/>
      <c r="D7" s="118"/>
      <c r="E7" s="119" t="e">
        <f t="shared" si="1"/>
        <v>#DIV/0!</v>
      </c>
      <c r="F7" s="120" t="e">
        <f t="shared" si="2"/>
        <v>#DIV/0!</v>
      </c>
      <c r="G7" s="121"/>
      <c r="H7" s="121"/>
      <c r="I7" s="122">
        <f t="shared" si="3"/>
        <v>0</v>
      </c>
      <c r="J7" s="120" t="str">
        <f t="shared" si="4"/>
        <v>NO CUMPLE</v>
      </c>
      <c r="K7" s="74"/>
      <c r="L7" s="74"/>
      <c r="M7" s="52">
        <v>2</v>
      </c>
      <c r="N7" s="123" t="str">
        <f t="shared" si="5"/>
        <v>PERAZZA S.A.S.</v>
      </c>
      <c r="O7" s="124" t="e">
        <f t="shared" si="6"/>
        <v>#DIV/0!</v>
      </c>
      <c r="P7" s="74"/>
      <c r="Q7" s="74"/>
      <c r="R7" s="74"/>
      <c r="S7" s="74"/>
      <c r="T7" s="74"/>
      <c r="U7" s="74"/>
      <c r="V7" s="74"/>
      <c r="W7" s="74"/>
      <c r="X7" s="74"/>
      <c r="Y7" s="74"/>
      <c r="Z7" s="74"/>
    </row>
    <row r="8" spans="1:26" ht="47.25" x14ac:dyDescent="0.2">
      <c r="A8" s="116">
        <f>IF('1_ENTREGA'!A10="","",'1_ENTREGA'!A10)</f>
        <v>3</v>
      </c>
      <c r="B8" s="117" t="str">
        <f t="shared" si="0"/>
        <v>DISTRIBUCIONES EN ELECTRICIDAD Y COMUNICACIONES SAS</v>
      </c>
      <c r="C8" s="125">
        <v>965440637</v>
      </c>
      <c r="D8" s="125">
        <v>2164731807</v>
      </c>
      <c r="E8" s="119">
        <f t="shared" si="1"/>
        <v>0.44598625745604892</v>
      </c>
      <c r="F8" s="120" t="str">
        <f t="shared" si="2"/>
        <v>CUMPLE</v>
      </c>
      <c r="G8" s="257">
        <v>1770656276</v>
      </c>
      <c r="H8" s="257">
        <v>631112686</v>
      </c>
      <c r="I8" s="122">
        <f t="shared" si="3"/>
        <v>1139543590</v>
      </c>
      <c r="J8" s="120" t="str">
        <f t="shared" si="4"/>
        <v>CUMPLE</v>
      </c>
      <c r="K8" s="74"/>
      <c r="L8" s="74"/>
      <c r="M8" s="52">
        <v>3</v>
      </c>
      <c r="N8" s="123" t="str">
        <f t="shared" si="5"/>
        <v>DISTRIBUCIONES EN ELECTRICIDAD Y COMUNICACIONES SAS</v>
      </c>
      <c r="O8" s="124" t="str">
        <f t="shared" si="6"/>
        <v>H</v>
      </c>
      <c r="P8" s="74"/>
      <c r="Q8" s="74"/>
      <c r="R8" s="74"/>
      <c r="S8" s="74"/>
      <c r="T8" s="74"/>
      <c r="U8" s="74"/>
      <c r="V8" s="74"/>
      <c r="W8" s="74"/>
      <c r="X8" s="74"/>
      <c r="Y8" s="74"/>
      <c r="Z8" s="74"/>
    </row>
    <row r="9" spans="1:26" ht="30.75" customHeight="1" x14ac:dyDescent="0.2">
      <c r="A9" s="116">
        <f>IF('1_ENTREGA'!A11="","",'1_ENTREGA'!A11)</f>
        <v>4</v>
      </c>
      <c r="B9" s="117" t="str">
        <f t="shared" si="0"/>
        <v>JORGE FERNANDO PRIETO MUÑOZ</v>
      </c>
      <c r="C9" s="125">
        <v>162722333</v>
      </c>
      <c r="D9" s="125">
        <v>1285575138</v>
      </c>
      <c r="E9" s="119">
        <f t="shared" si="1"/>
        <v>0.1265755133170598</v>
      </c>
      <c r="F9" s="120" t="str">
        <f t="shared" si="2"/>
        <v>CUMPLE</v>
      </c>
      <c r="G9" s="257">
        <v>1071518799</v>
      </c>
      <c r="H9" s="257">
        <v>1918700</v>
      </c>
      <c r="I9" s="122">
        <f t="shared" si="3"/>
        <v>1069600099</v>
      </c>
      <c r="J9" s="120" t="str">
        <f t="shared" si="4"/>
        <v>CUMPLE</v>
      </c>
      <c r="K9" s="74"/>
      <c r="L9" s="74"/>
      <c r="M9" s="52">
        <v>4</v>
      </c>
      <c r="N9" s="123" t="str">
        <f t="shared" si="5"/>
        <v>JORGE FERNANDO PRIETO MUÑOZ</v>
      </c>
      <c r="O9" s="124" t="str">
        <f t="shared" si="6"/>
        <v>H</v>
      </c>
      <c r="P9" s="74"/>
      <c r="Q9" s="74"/>
      <c r="R9" s="74"/>
      <c r="S9" s="74"/>
      <c r="T9" s="74"/>
      <c r="U9" s="74"/>
      <c r="V9" s="74"/>
      <c r="W9" s="74"/>
      <c r="X9" s="74"/>
      <c r="Y9" s="74"/>
      <c r="Z9" s="74"/>
    </row>
    <row r="10" spans="1:26" ht="25.5" customHeight="1" x14ac:dyDescent="0.2">
      <c r="A10" s="116">
        <f>IF('1_ENTREGA'!A12="","",'1_ENTREGA'!A12)</f>
        <v>5</v>
      </c>
      <c r="B10" s="117" t="str">
        <f t="shared" si="0"/>
        <v>CONSTRUVALORES S.A.S.</v>
      </c>
      <c r="C10" s="125">
        <v>368373000</v>
      </c>
      <c r="D10" s="125">
        <v>1106413000</v>
      </c>
      <c r="E10" s="119">
        <f t="shared" si="1"/>
        <v>0.33294348493736065</v>
      </c>
      <c r="F10" s="120" t="str">
        <f t="shared" si="2"/>
        <v>CUMPLE</v>
      </c>
      <c r="G10" s="257">
        <v>918400000</v>
      </c>
      <c r="H10" s="257">
        <v>112813000</v>
      </c>
      <c r="I10" s="122">
        <f t="shared" si="3"/>
        <v>805587000</v>
      </c>
      <c r="J10" s="120" t="str">
        <f t="shared" si="4"/>
        <v>CUMPLE</v>
      </c>
      <c r="K10" s="74"/>
      <c r="L10" s="74"/>
      <c r="M10" s="52">
        <v>5</v>
      </c>
      <c r="N10" s="123" t="str">
        <f t="shared" si="5"/>
        <v>CONSTRUVALORES S.A.S.</v>
      </c>
      <c r="O10" s="124" t="str">
        <f t="shared" si="6"/>
        <v>H</v>
      </c>
      <c r="P10" s="74"/>
      <c r="Q10" s="74"/>
      <c r="R10" s="74"/>
      <c r="S10" s="74"/>
      <c r="T10" s="74"/>
      <c r="U10" s="74"/>
      <c r="V10" s="74"/>
      <c r="W10" s="74"/>
      <c r="X10" s="74"/>
      <c r="Y10" s="74"/>
      <c r="Z10" s="74"/>
    </row>
    <row r="11" spans="1:26" ht="25.5" customHeight="1" x14ac:dyDescent="0.2">
      <c r="A11" s="116">
        <f>IF('1_ENTREGA'!A13="","",'1_ENTREGA'!A13)</f>
        <v>6</v>
      </c>
      <c r="B11" s="117" t="str">
        <f t="shared" si="0"/>
        <v>INGAP S.A.S.</v>
      </c>
      <c r="C11" s="125">
        <v>4798032000</v>
      </c>
      <c r="D11" s="125">
        <v>10534118000</v>
      </c>
      <c r="E11" s="119">
        <f t="shared" si="1"/>
        <v>0.45547543705130322</v>
      </c>
      <c r="F11" s="120" t="str">
        <f t="shared" si="2"/>
        <v>CUMPLE</v>
      </c>
      <c r="G11" s="257">
        <v>10185865000</v>
      </c>
      <c r="H11" s="257">
        <v>2021194000</v>
      </c>
      <c r="I11" s="122">
        <f t="shared" si="3"/>
        <v>8164671000</v>
      </c>
      <c r="J11" s="120" t="str">
        <f t="shared" si="4"/>
        <v>CUMPLE</v>
      </c>
      <c r="K11" s="74"/>
      <c r="L11" s="74"/>
      <c r="M11" s="52">
        <v>6</v>
      </c>
      <c r="N11" s="123" t="str">
        <f t="shared" si="5"/>
        <v>INGAP S.A.S.</v>
      </c>
      <c r="O11" s="124" t="str">
        <f t="shared" si="6"/>
        <v>H</v>
      </c>
      <c r="P11" s="74"/>
      <c r="Q11" s="74"/>
      <c r="R11" s="74"/>
      <c r="S11" s="74"/>
      <c r="T11" s="74"/>
      <c r="U11" s="74"/>
      <c r="V11" s="74"/>
      <c r="W11" s="74"/>
      <c r="X11" s="74"/>
      <c r="Y11" s="74"/>
      <c r="Z11" s="74"/>
    </row>
    <row r="12" spans="1:26" ht="32.25" customHeight="1" x14ac:dyDescent="0.2">
      <c r="A12" s="116">
        <f>IF('1_ENTREGA'!A14="","",'1_ENTREGA'!A14)</f>
        <v>7</v>
      </c>
      <c r="B12" s="117" t="str">
        <f t="shared" si="0"/>
        <v>INVERSIONES FERNANDO IRAL</v>
      </c>
      <c r="C12" s="125">
        <v>3252206000</v>
      </c>
      <c r="D12" s="125">
        <v>5118119000</v>
      </c>
      <c r="E12" s="119">
        <f t="shared" si="1"/>
        <v>0.63542993040998075</v>
      </c>
      <c r="F12" s="120" t="str">
        <f t="shared" si="2"/>
        <v>CUMPLE</v>
      </c>
      <c r="G12" s="257">
        <v>2848948000</v>
      </c>
      <c r="H12" s="257">
        <v>1694506000</v>
      </c>
      <c r="I12" s="122">
        <f t="shared" si="3"/>
        <v>1154442000</v>
      </c>
      <c r="J12" s="120" t="str">
        <f t="shared" si="4"/>
        <v>CUMPLE</v>
      </c>
      <c r="K12" s="74"/>
      <c r="L12" s="74"/>
      <c r="M12" s="52">
        <v>7</v>
      </c>
      <c r="N12" s="123" t="str">
        <f t="shared" si="5"/>
        <v>INVERSIONES FERNANDO IRAL</v>
      </c>
      <c r="O12" s="124" t="str">
        <f t="shared" si="6"/>
        <v>H</v>
      </c>
      <c r="P12" s="74"/>
      <c r="Q12" s="74"/>
      <c r="R12" s="74"/>
      <c r="S12" s="74"/>
      <c r="T12" s="74"/>
      <c r="U12" s="74"/>
      <c r="V12" s="74"/>
      <c r="W12" s="74"/>
      <c r="X12" s="74"/>
      <c r="Y12" s="74"/>
      <c r="Z12" s="74"/>
    </row>
    <row r="13" spans="1:26" ht="25.5" customHeight="1" x14ac:dyDescent="0.2">
      <c r="A13" s="116">
        <f>IF('1_ENTREGA'!A15="","",'1_ENTREGA'!A15)</f>
        <v>8</v>
      </c>
      <c r="B13" s="117" t="str">
        <f t="shared" si="0"/>
        <v>ELECTROINGENIERIAS UPEGUI S.A.S.</v>
      </c>
      <c r="C13" s="125">
        <v>2365980767</v>
      </c>
      <c r="D13" s="125">
        <v>6643799638</v>
      </c>
      <c r="E13" s="119">
        <f t="shared" si="1"/>
        <v>0.35611862125815663</v>
      </c>
      <c r="F13" s="120" t="str">
        <f t="shared" si="2"/>
        <v>CUMPLE</v>
      </c>
      <c r="G13" s="257">
        <v>5113922316</v>
      </c>
      <c r="H13" s="257">
        <v>1666663743</v>
      </c>
      <c r="I13" s="122">
        <f t="shared" si="3"/>
        <v>3447258573</v>
      </c>
      <c r="J13" s="120" t="str">
        <f t="shared" si="4"/>
        <v>CUMPLE</v>
      </c>
      <c r="K13" s="74"/>
      <c r="L13" s="74"/>
      <c r="M13" s="52">
        <v>8</v>
      </c>
      <c r="N13" s="123" t="str">
        <f t="shared" si="5"/>
        <v>ELECTROINGENIERIAS UPEGUI S.A.S.</v>
      </c>
      <c r="O13" s="124" t="str">
        <f t="shared" si="6"/>
        <v>H</v>
      </c>
      <c r="P13" s="74"/>
      <c r="Q13" s="74"/>
      <c r="R13" s="74"/>
      <c r="S13" s="74"/>
      <c r="T13" s="74"/>
      <c r="U13" s="74"/>
      <c r="V13" s="74"/>
      <c r="W13" s="74"/>
      <c r="X13" s="74"/>
      <c r="Y13" s="74"/>
      <c r="Z13" s="74"/>
    </row>
    <row r="14" spans="1:26" ht="25.5" customHeight="1" x14ac:dyDescent="0.2">
      <c r="A14" s="116">
        <f>IF('1_ENTREGA'!A16="","",'1_ENTREGA'!A16)</f>
        <v>9</v>
      </c>
      <c r="B14" s="117" t="str">
        <f t="shared" si="0"/>
        <v>OMAIRA RIAÑO MOLANO</v>
      </c>
      <c r="C14" s="125">
        <v>339596000</v>
      </c>
      <c r="D14" s="125">
        <v>8461510027</v>
      </c>
      <c r="E14" s="119">
        <f t="shared" si="1"/>
        <v>4.0134207596088219E-2</v>
      </c>
      <c r="F14" s="120" t="str">
        <f t="shared" si="2"/>
        <v>CUMPLE</v>
      </c>
      <c r="G14" s="257">
        <v>8006600027</v>
      </c>
      <c r="H14" s="257">
        <v>128956000</v>
      </c>
      <c r="I14" s="122">
        <f t="shared" si="3"/>
        <v>7877644027</v>
      </c>
      <c r="J14" s="120" t="str">
        <f t="shared" si="4"/>
        <v>CUMPLE</v>
      </c>
      <c r="K14" s="74"/>
      <c r="L14" s="74"/>
      <c r="M14" s="52">
        <v>9</v>
      </c>
      <c r="N14" s="123" t="str">
        <f t="shared" si="5"/>
        <v>OMAIRA RIAÑO MOLANO</v>
      </c>
      <c r="O14" s="124" t="str">
        <f t="shared" si="6"/>
        <v>H</v>
      </c>
      <c r="P14" s="74"/>
      <c r="Q14" s="74"/>
      <c r="R14" s="74"/>
      <c r="S14" s="74"/>
      <c r="T14" s="74"/>
      <c r="U14" s="74"/>
      <c r="V14" s="74"/>
      <c r="W14" s="74"/>
      <c r="X14" s="74"/>
      <c r="Y14" s="74"/>
      <c r="Z14" s="74"/>
    </row>
    <row r="15" spans="1:26" ht="25.5" customHeight="1" x14ac:dyDescent="0.2">
      <c r="A15" s="116">
        <f>IF('1_ENTREGA'!A17="","",'1_ENTREGA'!A17)</f>
        <v>10</v>
      </c>
      <c r="B15" s="117" t="str">
        <f t="shared" si="0"/>
        <v>KA S.A.</v>
      </c>
      <c r="C15" s="125">
        <v>1155409166</v>
      </c>
      <c r="D15" s="125">
        <v>2800388439</v>
      </c>
      <c r="E15" s="119">
        <f t="shared" si="1"/>
        <v>0.41258889299392654</v>
      </c>
      <c r="F15" s="120" t="str">
        <f t="shared" si="2"/>
        <v>CUMPLE</v>
      </c>
      <c r="G15" s="257">
        <v>2314819412</v>
      </c>
      <c r="H15" s="257">
        <v>169436712</v>
      </c>
      <c r="I15" s="122">
        <f t="shared" si="3"/>
        <v>2145382700</v>
      </c>
      <c r="J15" s="120" t="str">
        <f t="shared" si="4"/>
        <v>CUMPLE</v>
      </c>
      <c r="K15" s="74"/>
      <c r="L15" s="74"/>
      <c r="M15" s="52">
        <v>10</v>
      </c>
      <c r="N15" s="123" t="str">
        <f t="shared" si="5"/>
        <v>KA S.A.</v>
      </c>
      <c r="O15" s="124" t="str">
        <f t="shared" si="6"/>
        <v>H</v>
      </c>
      <c r="P15" s="74"/>
      <c r="Q15" s="74"/>
      <c r="R15" s="74"/>
      <c r="S15" s="74"/>
      <c r="T15" s="74"/>
      <c r="U15" s="74"/>
      <c r="V15" s="74"/>
      <c r="W15" s="74"/>
      <c r="X15" s="74"/>
      <c r="Y15" s="74"/>
      <c r="Z15" s="74"/>
    </row>
    <row r="16" spans="1:26" ht="32.25" customHeight="1" x14ac:dyDescent="0.2">
      <c r="A16" s="116">
        <f>IF('1_ENTREGA'!A18="","",'1_ENTREGA'!A18)</f>
        <v>11</v>
      </c>
      <c r="B16" s="117" t="str">
        <f t="shared" si="0"/>
        <v>OSCAR ADOLFO DIEZ YEPES</v>
      </c>
      <c r="C16" s="125">
        <v>46441076</v>
      </c>
      <c r="D16" s="125">
        <v>852629281</v>
      </c>
      <c r="E16" s="119">
        <f t="shared" si="1"/>
        <v>5.446807544016307E-2</v>
      </c>
      <c r="F16" s="120" t="str">
        <f t="shared" si="2"/>
        <v>CUMPLE</v>
      </c>
      <c r="G16" s="257">
        <v>585095168</v>
      </c>
      <c r="H16" s="257">
        <v>21444511</v>
      </c>
      <c r="I16" s="122">
        <f t="shared" si="3"/>
        <v>563650657</v>
      </c>
      <c r="J16" s="120" t="str">
        <f t="shared" si="4"/>
        <v>CUMPLE</v>
      </c>
      <c r="K16" s="74"/>
      <c r="L16" s="74"/>
      <c r="M16" s="52">
        <v>11</v>
      </c>
      <c r="N16" s="123" t="str">
        <f t="shared" si="5"/>
        <v>OSCAR ADOLFO DIEZ YEPES</v>
      </c>
      <c r="O16" s="124" t="str">
        <f t="shared" si="6"/>
        <v>H</v>
      </c>
      <c r="P16" s="74"/>
      <c r="Q16" s="74"/>
      <c r="R16" s="74"/>
      <c r="S16" s="74"/>
      <c r="T16" s="74"/>
      <c r="U16" s="74"/>
      <c r="V16" s="74"/>
      <c r="W16" s="74"/>
      <c r="X16" s="74"/>
      <c r="Y16" s="74"/>
      <c r="Z16" s="74"/>
    </row>
    <row r="17" spans="1:26" ht="28.5" customHeight="1" x14ac:dyDescent="0.2">
      <c r="A17" s="116">
        <f>IF('1_ENTREGA'!A19="","",'1_ENTREGA'!A19)</f>
        <v>12</v>
      </c>
      <c r="B17" s="117" t="str">
        <f t="shared" si="0"/>
        <v>ANDRES ENRIQUE VASQUEZ GAVIRIA</v>
      </c>
      <c r="C17" s="125">
        <v>42130469</v>
      </c>
      <c r="D17" s="125">
        <v>850104095</v>
      </c>
      <c r="E17" s="119">
        <f t="shared" si="1"/>
        <v>4.9559188395628187E-2</v>
      </c>
      <c r="F17" s="120" t="str">
        <f t="shared" si="2"/>
        <v>CUMPLE</v>
      </c>
      <c r="G17" s="257">
        <v>667937595</v>
      </c>
      <c r="H17" s="257">
        <v>42130469</v>
      </c>
      <c r="I17" s="122">
        <f t="shared" si="3"/>
        <v>625807126</v>
      </c>
      <c r="J17" s="120" t="str">
        <f t="shared" si="4"/>
        <v>CUMPLE</v>
      </c>
      <c r="K17" s="74"/>
      <c r="L17" s="74"/>
      <c r="M17" s="52">
        <v>12</v>
      </c>
      <c r="N17" s="123" t="str">
        <f t="shared" si="5"/>
        <v>ANDRES ENRIQUE VASQUEZ GAVIRIA</v>
      </c>
      <c r="O17" s="124" t="str">
        <f t="shared" si="6"/>
        <v>H</v>
      </c>
      <c r="P17" s="74"/>
      <c r="Q17" s="74"/>
      <c r="R17" s="74"/>
      <c r="S17" s="74"/>
      <c r="T17" s="74"/>
      <c r="U17" s="74"/>
      <c r="V17" s="74"/>
      <c r="W17" s="74"/>
      <c r="X17" s="74"/>
      <c r="Y17" s="74"/>
      <c r="Z17" s="74"/>
    </row>
    <row r="18" spans="1:26" ht="30.75" customHeight="1" x14ac:dyDescent="0.2">
      <c r="A18" s="116">
        <f>IF('1_ENTREGA'!A20="","",'1_ENTREGA'!A20)</f>
        <v>13</v>
      </c>
      <c r="B18" s="117" t="str">
        <f t="shared" si="0"/>
        <v>CESAR GIRALDO ATEHORTUA</v>
      </c>
      <c r="C18" s="125">
        <v>518320000</v>
      </c>
      <c r="D18" s="125">
        <v>1801087000</v>
      </c>
      <c r="E18" s="119">
        <f t="shared" si="1"/>
        <v>0.28778176734383182</v>
      </c>
      <c r="F18" s="120" t="str">
        <f t="shared" si="2"/>
        <v>CUMPLE</v>
      </c>
      <c r="G18" s="257">
        <v>684158000</v>
      </c>
      <c r="H18" s="257">
        <v>68320000</v>
      </c>
      <c r="I18" s="122">
        <f t="shared" si="3"/>
        <v>615838000</v>
      </c>
      <c r="J18" s="120" t="str">
        <f t="shared" si="4"/>
        <v>CUMPLE</v>
      </c>
      <c r="K18" s="74"/>
      <c r="L18" s="74"/>
      <c r="M18" s="52">
        <v>13</v>
      </c>
      <c r="N18" s="123" t="str">
        <f t="shared" si="5"/>
        <v>CESAR GIRALDO ATEHORTUA</v>
      </c>
      <c r="O18" s="124" t="str">
        <f t="shared" si="6"/>
        <v>H</v>
      </c>
      <c r="P18" s="74"/>
      <c r="Q18" s="74"/>
      <c r="R18" s="74"/>
      <c r="S18" s="74"/>
      <c r="T18" s="74"/>
      <c r="U18" s="74"/>
      <c r="V18" s="74"/>
      <c r="W18" s="74"/>
      <c r="X18" s="74"/>
      <c r="Y18" s="74"/>
      <c r="Z18" s="74"/>
    </row>
    <row r="19" spans="1:26" ht="30" customHeight="1" x14ac:dyDescent="0.2">
      <c r="A19" s="116">
        <f>IF('1_ENTREGA'!A21="","",'1_ENTREGA'!A21)</f>
        <v>14</v>
      </c>
      <c r="B19" s="117" t="str">
        <f t="shared" si="0"/>
        <v>ACEROS Y CONCRETOS S.A.S.</v>
      </c>
      <c r="C19" s="125">
        <v>609309646</v>
      </c>
      <c r="D19" s="125">
        <v>3720370015</v>
      </c>
      <c r="E19" s="119">
        <f t="shared" si="1"/>
        <v>0.16377662532042528</v>
      </c>
      <c r="F19" s="120" t="str">
        <f t="shared" si="2"/>
        <v>CUMPLE</v>
      </c>
      <c r="G19" s="125">
        <v>1257386882</v>
      </c>
      <c r="H19" s="125">
        <v>80627759</v>
      </c>
      <c r="I19" s="122">
        <f t="shared" si="3"/>
        <v>1176759123</v>
      </c>
      <c r="J19" s="120" t="str">
        <f t="shared" si="4"/>
        <v>CUMPLE</v>
      </c>
      <c r="K19" s="74"/>
      <c r="L19" s="74"/>
      <c r="M19" s="52">
        <v>14</v>
      </c>
      <c r="N19" s="123" t="str">
        <f t="shared" si="5"/>
        <v>ACEROS Y CONCRETOS S.A.S.</v>
      </c>
      <c r="O19" s="124" t="str">
        <f t="shared" si="6"/>
        <v>H</v>
      </c>
      <c r="P19" s="74"/>
      <c r="Q19" s="74"/>
      <c r="R19" s="74"/>
      <c r="S19" s="74"/>
      <c r="T19" s="74"/>
      <c r="U19" s="74"/>
      <c r="V19" s="74"/>
      <c r="W19" s="74"/>
      <c r="X19" s="74"/>
      <c r="Y19" s="74"/>
      <c r="Z19" s="74"/>
    </row>
    <row r="20" spans="1:26" ht="25.5" customHeight="1" x14ac:dyDescent="0.2">
      <c r="A20" s="116">
        <f>IF('1_ENTREGA'!A22="","",'1_ENTREGA'!A22)</f>
        <v>15</v>
      </c>
      <c r="B20" s="117" t="str">
        <f t="shared" si="0"/>
        <v>INGENEC S.A.S.</v>
      </c>
      <c r="C20" s="125">
        <v>141247300</v>
      </c>
      <c r="D20" s="125">
        <v>491157000</v>
      </c>
      <c r="E20" s="119">
        <f t="shared" si="1"/>
        <v>0.28758075320111492</v>
      </c>
      <c r="F20" s="120" t="str">
        <f t="shared" si="2"/>
        <v>CUMPLE</v>
      </c>
      <c r="G20" s="257">
        <v>417320478</v>
      </c>
      <c r="H20" s="257">
        <v>121014703</v>
      </c>
      <c r="I20" s="122">
        <f t="shared" si="3"/>
        <v>296305775</v>
      </c>
      <c r="J20" s="120" t="str">
        <f t="shared" si="4"/>
        <v>CUMPLE</v>
      </c>
      <c r="K20" s="74"/>
      <c r="L20" s="74"/>
      <c r="M20" s="52">
        <v>15</v>
      </c>
      <c r="N20" s="123" t="str">
        <f t="shared" si="5"/>
        <v>INGENEC S.A.S.</v>
      </c>
      <c r="O20" s="124" t="str">
        <f t="shared" si="6"/>
        <v>H</v>
      </c>
      <c r="P20" s="74"/>
      <c r="Q20" s="74"/>
      <c r="R20" s="74"/>
      <c r="S20" s="74"/>
      <c r="T20" s="74"/>
      <c r="U20" s="74"/>
      <c r="V20" s="74"/>
      <c r="W20" s="74"/>
      <c r="X20" s="74"/>
      <c r="Y20" s="74"/>
      <c r="Z20" s="74"/>
    </row>
    <row r="21" spans="1:26" ht="36" customHeight="1" x14ac:dyDescent="0.2">
      <c r="A21" s="116">
        <f>IF('1_ENTREGA'!A23="","",'1_ENTREGA'!A23)</f>
        <v>16</v>
      </c>
      <c r="B21" s="117" t="str">
        <f t="shared" si="0"/>
        <v>ENECON SOCIEDAD POR ACCIONES SIMPLIFICADA</v>
      </c>
      <c r="C21" s="125">
        <v>26451351823</v>
      </c>
      <c r="D21" s="125">
        <v>51450370893</v>
      </c>
      <c r="E21" s="119">
        <f t="shared" si="1"/>
        <v>0.51411391917874005</v>
      </c>
      <c r="F21" s="120" t="str">
        <f t="shared" si="2"/>
        <v>CUMPLE</v>
      </c>
      <c r="G21" s="257">
        <v>39083397982</v>
      </c>
      <c r="H21" s="257">
        <v>16863955395</v>
      </c>
      <c r="I21" s="126">
        <f t="shared" si="3"/>
        <v>22219442587</v>
      </c>
      <c r="J21" s="120" t="str">
        <f t="shared" si="4"/>
        <v>CUMPLE</v>
      </c>
      <c r="K21" s="74"/>
      <c r="L21" s="74"/>
      <c r="M21" s="52">
        <v>16</v>
      </c>
      <c r="N21" s="123" t="str">
        <f t="shared" si="5"/>
        <v>ENECON SOCIEDAD POR ACCIONES SIMPLIFICADA</v>
      </c>
      <c r="O21" s="124" t="str">
        <f t="shared" si="6"/>
        <v>H</v>
      </c>
      <c r="P21" s="74"/>
      <c r="Q21" s="74"/>
      <c r="R21" s="74"/>
      <c r="S21" s="74"/>
      <c r="T21" s="74"/>
      <c r="U21" s="74"/>
      <c r="V21" s="74"/>
      <c r="W21" s="74"/>
      <c r="X21" s="74"/>
      <c r="Y21" s="74"/>
      <c r="Z21" s="74"/>
    </row>
    <row r="22" spans="1:26" ht="31.5" customHeight="1" x14ac:dyDescent="0.2">
      <c r="A22" s="116">
        <f>IF('1_ENTREGA'!A24="","",'1_ENTREGA'!A24)</f>
        <v>17</v>
      </c>
      <c r="B22" s="117" t="str">
        <f t="shared" si="0"/>
        <v>JOHN JAIRO VÁSQUEZ SUÁREZ</v>
      </c>
      <c r="C22" s="125">
        <v>442933000</v>
      </c>
      <c r="D22" s="125">
        <v>4568911000</v>
      </c>
      <c r="E22" s="119">
        <f t="shared" si="1"/>
        <v>9.6944983169950122E-2</v>
      </c>
      <c r="F22" s="120" t="str">
        <f t="shared" si="2"/>
        <v>CUMPLE</v>
      </c>
      <c r="G22" s="257">
        <v>3625321000</v>
      </c>
      <c r="H22" s="257">
        <v>116934000</v>
      </c>
      <c r="I22" s="122">
        <f t="shared" si="3"/>
        <v>3508387000</v>
      </c>
      <c r="J22" s="120" t="str">
        <f t="shared" si="4"/>
        <v>CUMPLE</v>
      </c>
      <c r="K22" s="74"/>
      <c r="L22" s="74"/>
      <c r="M22" s="52">
        <v>17</v>
      </c>
      <c r="N22" s="123" t="str">
        <f t="shared" si="5"/>
        <v>JOHN JAIRO VÁSQUEZ SUÁREZ</v>
      </c>
      <c r="O22" s="124" t="str">
        <f t="shared" si="6"/>
        <v>H</v>
      </c>
      <c r="P22" s="74"/>
      <c r="Q22" s="74"/>
      <c r="R22" s="74"/>
      <c r="S22" s="74"/>
      <c r="T22" s="74"/>
      <c r="U22" s="74"/>
      <c r="V22" s="74"/>
      <c r="W22" s="74"/>
      <c r="X22" s="74"/>
      <c r="Y22" s="74"/>
      <c r="Z22" s="74"/>
    </row>
    <row r="23" spans="1:26" ht="25.5" customHeight="1" x14ac:dyDescent="0.2">
      <c r="A23" s="116">
        <f>IF('1_ENTREGA'!A25="","",'1_ENTREGA'!A25)</f>
        <v>18</v>
      </c>
      <c r="B23" s="117" t="str">
        <f t="shared" si="0"/>
        <v>GALA URBANA S.A.S.</v>
      </c>
      <c r="C23" s="125">
        <v>163681036</v>
      </c>
      <c r="D23" s="125">
        <v>852668219</v>
      </c>
      <c r="E23" s="119">
        <f t="shared" si="1"/>
        <v>0.19196333621061112</v>
      </c>
      <c r="F23" s="120" t="str">
        <f t="shared" si="2"/>
        <v>CUMPLE</v>
      </c>
      <c r="G23" s="257">
        <v>852668219</v>
      </c>
      <c r="H23" s="257">
        <v>163681036</v>
      </c>
      <c r="I23" s="122">
        <f t="shared" si="3"/>
        <v>688987183</v>
      </c>
      <c r="J23" s="120" t="str">
        <f t="shared" si="4"/>
        <v>CUMPLE</v>
      </c>
      <c r="K23" s="74"/>
      <c r="L23" s="74"/>
      <c r="M23" s="52">
        <v>18</v>
      </c>
      <c r="N23" s="123" t="str">
        <f t="shared" si="5"/>
        <v>GALA URBANA S.A.S.</v>
      </c>
      <c r="O23" s="124" t="str">
        <f t="shared" si="6"/>
        <v>H</v>
      </c>
      <c r="P23" s="74"/>
      <c r="Q23" s="74"/>
      <c r="R23" s="74"/>
      <c r="S23" s="74"/>
      <c r="T23" s="74"/>
      <c r="U23" s="74"/>
      <c r="V23" s="74"/>
      <c r="W23" s="74"/>
      <c r="X23" s="74"/>
      <c r="Y23" s="74"/>
      <c r="Z23" s="74"/>
    </row>
    <row r="24" spans="1:26" ht="25.5" customHeight="1" x14ac:dyDescent="0.2">
      <c r="A24" s="116">
        <f>IF('1_ENTREGA'!A26="","",'1_ENTREGA'!A26)</f>
        <v>19</v>
      </c>
      <c r="B24" s="117" t="str">
        <f t="shared" si="0"/>
        <v>ANFER INGENIERIA S.A.S.</v>
      </c>
      <c r="C24" s="125">
        <v>1124889881</v>
      </c>
      <c r="D24" s="125">
        <v>5883764690</v>
      </c>
      <c r="E24" s="119">
        <f t="shared" si="1"/>
        <v>0.19118539579121069</v>
      </c>
      <c r="F24" s="120" t="str">
        <f t="shared" si="2"/>
        <v>CUMPLE</v>
      </c>
      <c r="G24" s="257">
        <v>5140608292</v>
      </c>
      <c r="H24" s="257">
        <v>392201096</v>
      </c>
      <c r="I24" s="122">
        <f t="shared" si="3"/>
        <v>4748407196</v>
      </c>
      <c r="J24" s="120" t="str">
        <f t="shared" si="4"/>
        <v>CUMPLE</v>
      </c>
      <c r="K24" s="74"/>
      <c r="L24" s="74"/>
      <c r="M24" s="52">
        <v>19</v>
      </c>
      <c r="N24" s="123" t="str">
        <f t="shared" si="5"/>
        <v>ANFER INGENIERIA S.A.S.</v>
      </c>
      <c r="O24" s="124" t="str">
        <f t="shared" si="6"/>
        <v>H</v>
      </c>
      <c r="P24" s="74"/>
      <c r="Q24" s="74"/>
      <c r="R24" s="74"/>
      <c r="S24" s="74"/>
      <c r="T24" s="74"/>
      <c r="U24" s="74"/>
      <c r="V24" s="74"/>
      <c r="W24" s="74"/>
      <c r="X24" s="74"/>
      <c r="Y24" s="74"/>
      <c r="Z24" s="74"/>
    </row>
    <row r="25" spans="1:26" ht="15.75" customHeight="1" x14ac:dyDescent="0.2">
      <c r="A25" s="116">
        <f>IF('1_ENTREGA'!A27="","",'1_ENTREGA'!A27)</f>
        <v>20</v>
      </c>
      <c r="B25" s="117" t="str">
        <f t="shared" si="0"/>
        <v>CORE IP S.A.S.</v>
      </c>
      <c r="C25" s="125">
        <v>566809245</v>
      </c>
      <c r="D25" s="125">
        <v>942919671</v>
      </c>
      <c r="E25" s="119">
        <f t="shared" si="1"/>
        <v>0.60112145544580542</v>
      </c>
      <c r="F25" s="120" t="str">
        <f t="shared" si="2"/>
        <v>CUMPLE</v>
      </c>
      <c r="G25" s="257">
        <v>909133173</v>
      </c>
      <c r="H25" s="257">
        <v>566809245</v>
      </c>
      <c r="I25" s="122">
        <f t="shared" si="3"/>
        <v>342323928</v>
      </c>
      <c r="J25" s="120" t="str">
        <f t="shared" si="4"/>
        <v>CUMPLE</v>
      </c>
      <c r="K25" s="74"/>
      <c r="L25" s="74"/>
      <c r="M25" s="52">
        <v>20</v>
      </c>
      <c r="N25" s="123" t="str">
        <f t="shared" si="5"/>
        <v>CORE IP S.A.S.</v>
      </c>
      <c r="O25" s="124" t="str">
        <f t="shared" si="6"/>
        <v>H</v>
      </c>
      <c r="P25" s="74"/>
      <c r="Q25" s="74"/>
      <c r="R25" s="74"/>
      <c r="S25" s="74"/>
      <c r="T25" s="74"/>
      <c r="U25" s="74"/>
      <c r="V25" s="74"/>
      <c r="W25" s="74"/>
      <c r="X25" s="74"/>
      <c r="Y25" s="74"/>
      <c r="Z25" s="74"/>
    </row>
    <row r="26" spans="1:26" ht="57.75" customHeight="1" x14ac:dyDescent="0.2">
      <c r="A26" s="116">
        <f>IF('1_ENTREGA'!A28="","",'1_ENTREGA'!A28)</f>
        <v>21</v>
      </c>
      <c r="B26" s="117" t="str">
        <f t="shared" si="0"/>
        <v>CONSORCIO INTERNACIONAL DE SOLUCIONES INTEGRALES S.A.S.</v>
      </c>
      <c r="C26" s="125">
        <v>4120145887</v>
      </c>
      <c r="D26" s="125">
        <v>6431436228</v>
      </c>
      <c r="E26" s="119">
        <f t="shared" si="1"/>
        <v>0.6406260967126548</v>
      </c>
      <c r="F26" s="120" t="str">
        <f t="shared" si="2"/>
        <v>CUMPLE</v>
      </c>
      <c r="G26" s="257">
        <v>5604770293</v>
      </c>
      <c r="H26" s="257">
        <v>1760403223</v>
      </c>
      <c r="I26" s="122">
        <f t="shared" si="3"/>
        <v>3844367070</v>
      </c>
      <c r="J26" s="120" t="str">
        <f t="shared" si="4"/>
        <v>CUMPLE</v>
      </c>
      <c r="K26" s="74"/>
      <c r="L26" s="74"/>
      <c r="M26" s="52">
        <v>21</v>
      </c>
      <c r="N26" s="123" t="str">
        <f t="shared" si="5"/>
        <v>CONSORCIO INTERNACIONAL DE SOLUCIONES INTEGRALES S.A.S.</v>
      </c>
      <c r="O26" s="124" t="str">
        <f t="shared" si="6"/>
        <v>H</v>
      </c>
      <c r="P26" s="74"/>
      <c r="Q26" s="74"/>
      <c r="R26" s="74"/>
      <c r="S26" s="74"/>
      <c r="T26" s="74"/>
      <c r="U26" s="74"/>
      <c r="V26" s="74"/>
      <c r="W26" s="74"/>
      <c r="X26" s="74"/>
      <c r="Y26" s="74"/>
      <c r="Z26" s="74"/>
    </row>
    <row r="27" spans="1:26" ht="15.75" hidden="1" customHeight="1" x14ac:dyDescent="0.2">
      <c r="A27" s="116">
        <f>IF('1_ENTREGA'!A29="","",'1_ENTREGA'!A29)</f>
        <v>22</v>
      </c>
      <c r="B27" s="117" t="str">
        <f t="shared" si="0"/>
        <v>O7</v>
      </c>
      <c r="C27" s="118"/>
      <c r="D27" s="118"/>
      <c r="E27" s="119" t="e">
        <f t="shared" si="1"/>
        <v>#DIV/0!</v>
      </c>
      <c r="F27" s="120" t="e">
        <f t="shared" si="2"/>
        <v>#DIV/0!</v>
      </c>
      <c r="G27" s="127"/>
      <c r="H27" s="127"/>
      <c r="I27" s="122">
        <f t="shared" si="3"/>
        <v>0</v>
      </c>
      <c r="J27" s="120" t="str">
        <f t="shared" si="4"/>
        <v>NO CUMPLE</v>
      </c>
      <c r="K27" s="74"/>
      <c r="L27" s="74"/>
      <c r="M27" s="52">
        <v>22</v>
      </c>
      <c r="N27" s="123" t="str">
        <f t="shared" si="5"/>
        <v>O7</v>
      </c>
      <c r="O27" s="124" t="e">
        <f t="shared" si="6"/>
        <v>#DIV/0!</v>
      </c>
      <c r="P27" s="74"/>
      <c r="Q27" s="74"/>
      <c r="R27" s="74"/>
      <c r="S27" s="74"/>
      <c r="T27" s="74"/>
      <c r="U27" s="74"/>
      <c r="V27" s="74"/>
      <c r="W27" s="74"/>
      <c r="X27" s="74"/>
      <c r="Y27" s="74"/>
      <c r="Z27" s="74"/>
    </row>
    <row r="28" spans="1:26" ht="15.75" hidden="1" customHeight="1" x14ac:dyDescent="0.2">
      <c r="A28" s="116">
        <f>IF('1_ENTREGA'!A30="","",'1_ENTREGA'!A30)</f>
        <v>23</v>
      </c>
      <c r="B28" s="117" t="str">
        <f t="shared" si="0"/>
        <v>O8</v>
      </c>
      <c r="C28" s="118"/>
      <c r="D28" s="118"/>
      <c r="E28" s="119" t="e">
        <f t="shared" si="1"/>
        <v>#DIV/0!</v>
      </c>
      <c r="F28" s="120" t="e">
        <f t="shared" si="2"/>
        <v>#DIV/0!</v>
      </c>
      <c r="G28" s="127"/>
      <c r="H28" s="127"/>
      <c r="I28" s="122">
        <f t="shared" si="3"/>
        <v>0</v>
      </c>
      <c r="J28" s="120" t="str">
        <f t="shared" si="4"/>
        <v>NO CUMPLE</v>
      </c>
      <c r="K28" s="74"/>
      <c r="L28" s="74"/>
      <c r="M28" s="52">
        <v>23</v>
      </c>
      <c r="N28" s="123" t="str">
        <f t="shared" si="5"/>
        <v>O8</v>
      </c>
      <c r="O28" s="124" t="e">
        <f t="shared" si="6"/>
        <v>#DIV/0!</v>
      </c>
      <c r="P28" s="74"/>
      <c r="Q28" s="74"/>
      <c r="R28" s="74"/>
      <c r="S28" s="74"/>
      <c r="T28" s="74"/>
      <c r="U28" s="74"/>
      <c r="V28" s="74"/>
      <c r="W28" s="74"/>
      <c r="X28" s="74"/>
      <c r="Y28" s="74"/>
      <c r="Z28" s="74"/>
    </row>
    <row r="29" spans="1:26" ht="15.75" hidden="1" customHeight="1" x14ac:dyDescent="0.2">
      <c r="A29" s="116">
        <f>IF('1_ENTREGA'!A31="","",'1_ENTREGA'!A31)</f>
        <v>24</v>
      </c>
      <c r="B29" s="117" t="str">
        <f t="shared" si="0"/>
        <v>O9</v>
      </c>
      <c r="C29" s="118"/>
      <c r="D29" s="118"/>
      <c r="E29" s="119" t="e">
        <f t="shared" si="1"/>
        <v>#DIV/0!</v>
      </c>
      <c r="F29" s="120" t="e">
        <f t="shared" si="2"/>
        <v>#DIV/0!</v>
      </c>
      <c r="G29" s="127"/>
      <c r="H29" s="127"/>
      <c r="I29" s="122">
        <f t="shared" si="3"/>
        <v>0</v>
      </c>
      <c r="J29" s="120" t="str">
        <f t="shared" si="4"/>
        <v>NO CUMPLE</v>
      </c>
      <c r="K29" s="74"/>
      <c r="L29" s="74"/>
      <c r="M29" s="52">
        <v>24</v>
      </c>
      <c r="N29" s="123" t="str">
        <f t="shared" si="5"/>
        <v>O9</v>
      </c>
      <c r="O29" s="124" t="e">
        <f t="shared" si="6"/>
        <v>#DIV/0!</v>
      </c>
      <c r="P29" s="74"/>
      <c r="Q29" s="74"/>
      <c r="R29" s="74"/>
      <c r="S29" s="74"/>
      <c r="T29" s="74"/>
      <c r="U29" s="74"/>
      <c r="V29" s="74"/>
      <c r="W29" s="74"/>
      <c r="X29" s="74"/>
      <c r="Y29" s="74"/>
      <c r="Z29" s="74"/>
    </row>
    <row r="30" spans="1:26" ht="15.75" hidden="1" customHeight="1" x14ac:dyDescent="0.2">
      <c r="A30" s="116">
        <f>IF('1_ENTREGA'!A32="","",'1_ENTREGA'!A32)</f>
        <v>25</v>
      </c>
      <c r="B30" s="117" t="str">
        <f t="shared" si="0"/>
        <v>O10</v>
      </c>
      <c r="C30" s="118"/>
      <c r="D30" s="118"/>
      <c r="E30" s="119" t="e">
        <f t="shared" si="1"/>
        <v>#DIV/0!</v>
      </c>
      <c r="F30" s="120" t="e">
        <f t="shared" si="2"/>
        <v>#DIV/0!</v>
      </c>
      <c r="G30" s="127"/>
      <c r="H30" s="127"/>
      <c r="I30" s="122">
        <f t="shared" si="3"/>
        <v>0</v>
      </c>
      <c r="J30" s="120" t="str">
        <f t="shared" si="4"/>
        <v>NO CUMPLE</v>
      </c>
      <c r="K30" s="74"/>
      <c r="L30" s="74"/>
      <c r="M30" s="52">
        <v>25</v>
      </c>
      <c r="N30" s="123" t="str">
        <f t="shared" si="5"/>
        <v>O10</v>
      </c>
      <c r="O30" s="124" t="e">
        <f t="shared" si="6"/>
        <v>#DIV/0!</v>
      </c>
      <c r="P30" s="74"/>
      <c r="Q30" s="74"/>
      <c r="R30" s="74"/>
      <c r="S30" s="74"/>
      <c r="T30" s="74"/>
      <c r="U30" s="74"/>
      <c r="V30" s="74"/>
      <c r="W30" s="74"/>
      <c r="X30" s="74"/>
      <c r="Y30" s="74"/>
      <c r="Z30" s="74"/>
    </row>
    <row r="31" spans="1:26" ht="15.75" hidden="1" customHeight="1" x14ac:dyDescent="0.2">
      <c r="A31" s="116">
        <f>IF('1_ENTREGA'!A33="","",'1_ENTREGA'!A33)</f>
        <v>26</v>
      </c>
      <c r="B31" s="117" t="str">
        <f t="shared" si="0"/>
        <v>O11</v>
      </c>
      <c r="C31" s="118"/>
      <c r="D31" s="118"/>
      <c r="E31" s="119" t="e">
        <f t="shared" si="1"/>
        <v>#DIV/0!</v>
      </c>
      <c r="F31" s="120" t="e">
        <f t="shared" si="2"/>
        <v>#DIV/0!</v>
      </c>
      <c r="G31" s="127"/>
      <c r="H31" s="127"/>
      <c r="I31" s="122">
        <f t="shared" si="3"/>
        <v>0</v>
      </c>
      <c r="J31" s="120" t="str">
        <f t="shared" si="4"/>
        <v>NO CUMPLE</v>
      </c>
      <c r="K31" s="74"/>
      <c r="L31" s="74"/>
      <c r="M31" s="52">
        <v>26</v>
      </c>
      <c r="N31" s="123" t="str">
        <f t="shared" si="5"/>
        <v>O11</v>
      </c>
      <c r="O31" s="124" t="e">
        <f t="shared" si="6"/>
        <v>#DIV/0!</v>
      </c>
      <c r="P31" s="74"/>
      <c r="Q31" s="74"/>
      <c r="R31" s="74"/>
      <c r="S31" s="74"/>
      <c r="T31" s="74"/>
      <c r="U31" s="74"/>
      <c r="V31" s="74"/>
      <c r="W31" s="74"/>
      <c r="X31" s="74"/>
      <c r="Y31" s="74"/>
      <c r="Z31" s="74"/>
    </row>
    <row r="32" spans="1:26" ht="15.75" hidden="1" customHeight="1" x14ac:dyDescent="0.2">
      <c r="A32" s="116">
        <f>IF('1_ENTREGA'!A34="","",'1_ENTREGA'!A34)</f>
        <v>27</v>
      </c>
      <c r="B32" s="117" t="str">
        <f t="shared" si="0"/>
        <v>O12</v>
      </c>
      <c r="C32" s="118"/>
      <c r="D32" s="118"/>
      <c r="E32" s="119" t="e">
        <f t="shared" si="1"/>
        <v>#DIV/0!</v>
      </c>
      <c r="F32" s="120" t="e">
        <f t="shared" si="2"/>
        <v>#DIV/0!</v>
      </c>
      <c r="G32" s="127"/>
      <c r="H32" s="127"/>
      <c r="I32" s="122">
        <f t="shared" si="3"/>
        <v>0</v>
      </c>
      <c r="J32" s="120" t="str">
        <f t="shared" si="4"/>
        <v>NO CUMPLE</v>
      </c>
      <c r="K32" s="74"/>
      <c r="L32" s="74"/>
      <c r="M32" s="52">
        <v>27</v>
      </c>
      <c r="N32" s="123" t="str">
        <f t="shared" si="5"/>
        <v>O12</v>
      </c>
      <c r="O32" s="124" t="e">
        <f t="shared" si="6"/>
        <v>#DIV/0!</v>
      </c>
      <c r="P32" s="74"/>
      <c r="Q32" s="74"/>
      <c r="R32" s="74"/>
      <c r="S32" s="74"/>
      <c r="T32" s="74"/>
      <c r="U32" s="74"/>
      <c r="V32" s="74"/>
      <c r="W32" s="74"/>
      <c r="X32" s="74"/>
      <c r="Y32" s="74"/>
      <c r="Z32" s="74"/>
    </row>
    <row r="33" spans="1:26" ht="15.75" hidden="1" customHeight="1" x14ac:dyDescent="0.2">
      <c r="A33" s="116">
        <f>IF('1_ENTREGA'!A35="","",'1_ENTREGA'!A35)</f>
        <v>28</v>
      </c>
      <c r="B33" s="117" t="str">
        <f t="shared" si="0"/>
        <v>O13</v>
      </c>
      <c r="C33" s="118"/>
      <c r="D33" s="118"/>
      <c r="E33" s="119" t="e">
        <f t="shared" si="1"/>
        <v>#DIV/0!</v>
      </c>
      <c r="F33" s="120" t="e">
        <f t="shared" si="2"/>
        <v>#DIV/0!</v>
      </c>
      <c r="G33" s="127"/>
      <c r="H33" s="127"/>
      <c r="I33" s="122">
        <f t="shared" si="3"/>
        <v>0</v>
      </c>
      <c r="J33" s="120" t="str">
        <f t="shared" si="4"/>
        <v>NO CUMPLE</v>
      </c>
      <c r="K33" s="74"/>
      <c r="L33" s="74"/>
      <c r="M33" s="52">
        <v>28</v>
      </c>
      <c r="N33" s="123" t="str">
        <f t="shared" si="5"/>
        <v>O13</v>
      </c>
      <c r="O33" s="124" t="e">
        <f t="shared" si="6"/>
        <v>#DIV/0!</v>
      </c>
      <c r="P33" s="74"/>
      <c r="Q33" s="74"/>
      <c r="R33" s="74"/>
      <c r="S33" s="74"/>
      <c r="T33" s="74"/>
      <c r="U33" s="74"/>
      <c r="V33" s="74"/>
      <c r="W33" s="74"/>
      <c r="X33" s="74"/>
      <c r="Y33" s="74"/>
      <c r="Z33" s="74"/>
    </row>
    <row r="34" spans="1:26" ht="15.75" hidden="1" customHeight="1" x14ac:dyDescent="0.2">
      <c r="A34" s="116">
        <f>IF('1_ENTREGA'!A36="","",'1_ENTREGA'!A36)</f>
        <v>29</v>
      </c>
      <c r="B34" s="117" t="str">
        <f t="shared" si="0"/>
        <v>O14</v>
      </c>
      <c r="C34" s="118"/>
      <c r="D34" s="118"/>
      <c r="E34" s="119" t="e">
        <f t="shared" si="1"/>
        <v>#DIV/0!</v>
      </c>
      <c r="F34" s="120" t="e">
        <f t="shared" si="2"/>
        <v>#DIV/0!</v>
      </c>
      <c r="G34" s="127"/>
      <c r="H34" s="127"/>
      <c r="I34" s="122">
        <f t="shared" si="3"/>
        <v>0</v>
      </c>
      <c r="J34" s="120" t="str">
        <f t="shared" si="4"/>
        <v>NO CUMPLE</v>
      </c>
      <c r="K34" s="74"/>
      <c r="L34" s="74"/>
      <c r="M34" s="52">
        <v>29</v>
      </c>
      <c r="N34" s="123" t="str">
        <f t="shared" si="5"/>
        <v>O14</v>
      </c>
      <c r="O34" s="124" t="e">
        <f t="shared" si="6"/>
        <v>#DIV/0!</v>
      </c>
      <c r="P34" s="74"/>
      <c r="Q34" s="74"/>
      <c r="R34" s="74"/>
      <c r="S34" s="74"/>
      <c r="T34" s="74"/>
      <c r="U34" s="74"/>
      <c r="V34" s="74"/>
      <c r="W34" s="74"/>
      <c r="X34" s="74"/>
      <c r="Y34" s="74"/>
      <c r="Z34" s="74"/>
    </row>
    <row r="35" spans="1:26" ht="15.75" hidden="1" customHeight="1" x14ac:dyDescent="0.2">
      <c r="A35" s="116">
        <f>IF('1_ENTREGA'!A37="","",'1_ENTREGA'!A37)</f>
        <v>30</v>
      </c>
      <c r="B35" s="117" t="str">
        <f t="shared" si="0"/>
        <v>O15</v>
      </c>
      <c r="C35" s="118"/>
      <c r="D35" s="118"/>
      <c r="E35" s="119" t="e">
        <f t="shared" si="1"/>
        <v>#DIV/0!</v>
      </c>
      <c r="F35" s="120" t="e">
        <f t="shared" si="2"/>
        <v>#DIV/0!</v>
      </c>
      <c r="G35" s="127"/>
      <c r="H35" s="127"/>
      <c r="I35" s="122">
        <f t="shared" si="3"/>
        <v>0</v>
      </c>
      <c r="J35" s="120" t="str">
        <f t="shared" si="4"/>
        <v>NO CUMPLE</v>
      </c>
      <c r="K35" s="74"/>
      <c r="L35" s="74"/>
      <c r="M35" s="52">
        <v>30</v>
      </c>
      <c r="N35" s="123" t="str">
        <f t="shared" si="5"/>
        <v>O15</v>
      </c>
      <c r="O35" s="124" t="e">
        <f t="shared" si="6"/>
        <v>#DIV/0!</v>
      </c>
      <c r="P35" s="74"/>
      <c r="Q35" s="74"/>
      <c r="R35" s="74"/>
      <c r="S35" s="74"/>
      <c r="T35" s="74"/>
      <c r="U35" s="74"/>
      <c r="V35" s="74"/>
      <c r="W35" s="74"/>
      <c r="X35" s="74"/>
      <c r="Y35" s="74"/>
      <c r="Z35" s="74"/>
    </row>
    <row r="36" spans="1:26" ht="15.75" customHeight="1" x14ac:dyDescent="0.2">
      <c r="A36" s="71"/>
      <c r="B36" s="71"/>
      <c r="C36" s="71"/>
      <c r="D36" s="71"/>
      <c r="E36" s="54"/>
      <c r="F36" s="54"/>
      <c r="G36" s="54"/>
      <c r="H36" s="54"/>
      <c r="I36" s="54"/>
      <c r="J36" s="54"/>
      <c r="K36" s="71"/>
      <c r="L36" s="71"/>
      <c r="M36" s="109"/>
      <c r="N36" s="71"/>
      <c r="O36" s="109"/>
      <c r="P36" s="71"/>
      <c r="Q36" s="71"/>
      <c r="R36" s="71"/>
      <c r="S36" s="71"/>
      <c r="T36" s="71"/>
      <c r="U36" s="71"/>
      <c r="V36" s="71"/>
      <c r="W36" s="71"/>
      <c r="X36" s="71"/>
      <c r="Y36" s="71"/>
      <c r="Z36" s="71"/>
    </row>
    <row r="37" spans="1:26" ht="15.75" customHeight="1" x14ac:dyDescent="0.2">
      <c r="A37" s="71"/>
      <c r="B37" s="71"/>
      <c r="C37" s="71"/>
      <c r="D37" s="71"/>
      <c r="E37" s="54"/>
      <c r="F37" s="54"/>
      <c r="G37" s="54"/>
      <c r="H37" s="54"/>
      <c r="I37" s="54"/>
      <c r="J37" s="54"/>
      <c r="K37" s="71"/>
      <c r="L37" s="71"/>
      <c r="M37" s="109"/>
      <c r="N37" s="71"/>
      <c r="O37" s="109"/>
      <c r="P37" s="71"/>
      <c r="Q37" s="71"/>
      <c r="R37" s="71"/>
      <c r="S37" s="71"/>
      <c r="T37" s="71"/>
      <c r="U37" s="71"/>
      <c r="V37" s="71"/>
      <c r="W37" s="71"/>
      <c r="X37" s="71"/>
      <c r="Y37" s="71"/>
      <c r="Z37" s="71"/>
    </row>
    <row r="38" spans="1:26" ht="15.75" customHeight="1" x14ac:dyDescent="0.2">
      <c r="A38" s="71"/>
      <c r="B38" s="71"/>
      <c r="C38" s="71"/>
      <c r="D38" s="71"/>
      <c r="E38" s="54"/>
      <c r="F38" s="54"/>
      <c r="G38" s="54"/>
      <c r="H38" s="54"/>
      <c r="I38" s="54"/>
      <c r="J38" s="54"/>
      <c r="K38" s="71"/>
      <c r="L38" s="71"/>
      <c r="M38" s="109"/>
      <c r="N38" s="71"/>
      <c r="O38" s="109"/>
      <c r="P38" s="71"/>
      <c r="Q38" s="71"/>
      <c r="R38" s="71"/>
      <c r="S38" s="71"/>
      <c r="T38" s="71"/>
      <c r="U38" s="71"/>
      <c r="V38" s="71"/>
      <c r="W38" s="71"/>
      <c r="X38" s="71"/>
      <c r="Y38" s="71"/>
      <c r="Z38" s="71"/>
    </row>
    <row r="39" spans="1:26" ht="15.75" customHeight="1" x14ac:dyDescent="0.2">
      <c r="A39" s="71"/>
      <c r="B39" s="71"/>
      <c r="C39" s="71"/>
      <c r="D39" s="71"/>
      <c r="E39" s="54"/>
      <c r="F39" s="54"/>
      <c r="G39" s="54"/>
      <c r="H39" s="54"/>
      <c r="I39" s="54"/>
      <c r="J39" s="54"/>
      <c r="K39" s="71"/>
      <c r="L39" s="71"/>
      <c r="M39" s="109"/>
      <c r="N39" s="71"/>
      <c r="O39" s="109"/>
      <c r="P39" s="71"/>
      <c r="Q39" s="71"/>
      <c r="R39" s="71"/>
      <c r="S39" s="71"/>
      <c r="T39" s="71"/>
      <c r="U39" s="71"/>
      <c r="V39" s="71"/>
      <c r="W39" s="71"/>
      <c r="X39" s="71"/>
      <c r="Y39" s="71"/>
      <c r="Z39" s="71"/>
    </row>
    <row r="40" spans="1:26" ht="15.75" customHeight="1" x14ac:dyDescent="0.2">
      <c r="A40" s="71"/>
      <c r="B40" s="71"/>
      <c r="C40" s="71"/>
      <c r="D40" s="71"/>
      <c r="E40" s="54"/>
      <c r="F40" s="54"/>
      <c r="G40" s="54"/>
      <c r="H40" s="54"/>
      <c r="I40" s="54"/>
      <c r="J40" s="54"/>
      <c r="K40" s="71"/>
      <c r="L40" s="71"/>
      <c r="M40" s="109"/>
      <c r="N40" s="71"/>
      <c r="O40" s="109"/>
      <c r="P40" s="71"/>
      <c r="Q40" s="71"/>
      <c r="R40" s="71"/>
      <c r="S40" s="71"/>
      <c r="T40" s="71"/>
      <c r="U40" s="71"/>
      <c r="V40" s="71"/>
      <c r="W40" s="71"/>
      <c r="X40" s="71"/>
      <c r="Y40" s="71"/>
      <c r="Z40" s="71"/>
    </row>
    <row r="41" spans="1:26" ht="15.75" customHeight="1" x14ac:dyDescent="0.2">
      <c r="A41" s="71"/>
      <c r="B41" s="71"/>
      <c r="C41" s="71"/>
      <c r="D41" s="71"/>
      <c r="E41" s="54"/>
      <c r="F41" s="54"/>
      <c r="G41" s="54"/>
      <c r="H41" s="54"/>
      <c r="I41" s="54"/>
      <c r="J41" s="54"/>
      <c r="K41" s="71"/>
      <c r="L41" s="71"/>
      <c r="M41" s="109"/>
      <c r="N41" s="71"/>
      <c r="O41" s="109"/>
      <c r="P41" s="71"/>
      <c r="Q41" s="71"/>
      <c r="R41" s="71"/>
      <c r="S41" s="71"/>
      <c r="T41" s="71"/>
      <c r="U41" s="71"/>
      <c r="V41" s="71"/>
      <c r="W41" s="71"/>
      <c r="X41" s="71"/>
      <c r="Y41" s="71"/>
      <c r="Z41" s="71"/>
    </row>
    <row r="42" spans="1:26" ht="15.75" customHeight="1" x14ac:dyDescent="0.2">
      <c r="A42" s="71"/>
      <c r="B42" s="71"/>
      <c r="C42" s="71"/>
      <c r="D42" s="71"/>
      <c r="E42" s="54"/>
      <c r="F42" s="54"/>
      <c r="G42" s="54"/>
      <c r="H42" s="54"/>
      <c r="I42" s="54"/>
      <c r="J42" s="54"/>
      <c r="K42" s="71"/>
      <c r="L42" s="71"/>
      <c r="M42" s="109"/>
      <c r="N42" s="71"/>
      <c r="O42" s="109"/>
      <c r="P42" s="71"/>
      <c r="Q42" s="71"/>
      <c r="R42" s="71"/>
      <c r="S42" s="71"/>
      <c r="T42" s="71"/>
      <c r="U42" s="71"/>
      <c r="V42" s="71"/>
      <c r="W42" s="71"/>
      <c r="X42" s="71"/>
      <c r="Y42" s="71"/>
      <c r="Z42" s="71"/>
    </row>
    <row r="43" spans="1:26" ht="15.75" customHeight="1" x14ac:dyDescent="0.2">
      <c r="A43" s="71"/>
      <c r="B43" s="71"/>
      <c r="C43" s="71"/>
      <c r="D43" s="71"/>
      <c r="E43" s="54"/>
      <c r="F43" s="54"/>
      <c r="G43" s="54"/>
      <c r="H43" s="54"/>
      <c r="I43" s="54"/>
      <c r="J43" s="54"/>
      <c r="K43" s="71"/>
      <c r="L43" s="71"/>
      <c r="M43" s="109"/>
      <c r="N43" s="71"/>
      <c r="O43" s="109"/>
      <c r="P43" s="71"/>
      <c r="Q43" s="71"/>
      <c r="R43" s="71"/>
      <c r="S43" s="71"/>
      <c r="T43" s="71"/>
      <c r="U43" s="71"/>
      <c r="V43" s="71"/>
      <c r="W43" s="71"/>
      <c r="X43" s="71"/>
      <c r="Y43" s="71"/>
      <c r="Z43" s="71"/>
    </row>
    <row r="44" spans="1:26" ht="15.75" customHeight="1" x14ac:dyDescent="0.2">
      <c r="A44" s="71"/>
      <c r="B44" s="71"/>
      <c r="C44" s="71"/>
      <c r="D44" s="71"/>
      <c r="E44" s="54"/>
      <c r="F44" s="54"/>
      <c r="G44" s="54"/>
      <c r="H44" s="54"/>
      <c r="I44" s="54"/>
      <c r="J44" s="54"/>
      <c r="K44" s="71"/>
      <c r="L44" s="71"/>
      <c r="M44" s="109"/>
      <c r="N44" s="71"/>
      <c r="O44" s="109"/>
      <c r="P44" s="71"/>
      <c r="Q44" s="71"/>
      <c r="R44" s="71"/>
      <c r="S44" s="71"/>
      <c r="T44" s="71"/>
      <c r="U44" s="71"/>
      <c r="V44" s="71"/>
      <c r="W44" s="71"/>
      <c r="X44" s="71"/>
      <c r="Y44" s="71"/>
      <c r="Z44" s="71"/>
    </row>
    <row r="45" spans="1:26" ht="15.75" customHeight="1" x14ac:dyDescent="0.2">
      <c r="A45" s="71"/>
      <c r="B45" s="71"/>
      <c r="C45" s="71"/>
      <c r="D45" s="71"/>
      <c r="E45" s="54"/>
      <c r="F45" s="54"/>
      <c r="G45" s="54"/>
      <c r="H45" s="54"/>
      <c r="I45" s="54"/>
      <c r="J45" s="54"/>
      <c r="K45" s="71"/>
      <c r="L45" s="71"/>
      <c r="M45" s="109"/>
      <c r="N45" s="71"/>
      <c r="O45" s="109"/>
      <c r="P45" s="71"/>
      <c r="Q45" s="71"/>
      <c r="R45" s="71"/>
      <c r="S45" s="71"/>
      <c r="T45" s="71"/>
      <c r="U45" s="71"/>
      <c r="V45" s="71"/>
      <c r="W45" s="71"/>
      <c r="X45" s="71"/>
      <c r="Y45" s="71"/>
      <c r="Z45" s="71"/>
    </row>
    <row r="46" spans="1:26" ht="15.75" customHeight="1" x14ac:dyDescent="0.2">
      <c r="A46" s="71"/>
      <c r="B46" s="71"/>
      <c r="C46" s="71"/>
      <c r="D46" s="71"/>
      <c r="E46" s="54"/>
      <c r="F46" s="54"/>
      <c r="G46" s="54"/>
      <c r="H46" s="54"/>
      <c r="I46" s="54"/>
      <c r="J46" s="54"/>
      <c r="K46" s="71"/>
      <c r="L46" s="71"/>
      <c r="M46" s="109"/>
      <c r="N46" s="71"/>
      <c r="O46" s="109"/>
      <c r="P46" s="71"/>
      <c r="Q46" s="71"/>
      <c r="R46" s="71"/>
      <c r="S46" s="71"/>
      <c r="T46" s="71"/>
      <c r="U46" s="71"/>
      <c r="V46" s="71"/>
      <c r="W46" s="71"/>
      <c r="X46" s="71"/>
      <c r="Y46" s="71"/>
      <c r="Z46" s="71"/>
    </row>
    <row r="47" spans="1:26" ht="15.75" customHeight="1" x14ac:dyDescent="0.2">
      <c r="A47" s="71"/>
      <c r="B47" s="71"/>
      <c r="C47" s="71"/>
      <c r="D47" s="71"/>
      <c r="E47" s="54"/>
      <c r="F47" s="54"/>
      <c r="G47" s="54"/>
      <c r="H47" s="54"/>
      <c r="I47" s="54"/>
      <c r="J47" s="54"/>
      <c r="K47" s="71"/>
      <c r="L47" s="71"/>
      <c r="M47" s="109"/>
      <c r="N47" s="71"/>
      <c r="O47" s="109"/>
      <c r="P47" s="71"/>
      <c r="Q47" s="71"/>
      <c r="R47" s="71"/>
      <c r="S47" s="71"/>
      <c r="T47" s="71"/>
      <c r="U47" s="71"/>
      <c r="V47" s="71"/>
      <c r="W47" s="71"/>
      <c r="X47" s="71"/>
      <c r="Y47" s="71"/>
      <c r="Z47" s="71"/>
    </row>
    <row r="48" spans="1:26" ht="15.75" customHeight="1" x14ac:dyDescent="0.2">
      <c r="A48" s="71"/>
      <c r="B48" s="71"/>
      <c r="C48" s="71"/>
      <c r="D48" s="71"/>
      <c r="E48" s="54"/>
      <c r="F48" s="54"/>
      <c r="G48" s="54"/>
      <c r="H48" s="54"/>
      <c r="I48" s="54"/>
      <c r="J48" s="54"/>
      <c r="K48" s="71"/>
      <c r="L48" s="71"/>
      <c r="M48" s="109"/>
      <c r="N48" s="71"/>
      <c r="O48" s="109"/>
      <c r="P48" s="71"/>
      <c r="Q48" s="71"/>
      <c r="R48" s="71"/>
      <c r="S48" s="71"/>
      <c r="T48" s="71"/>
      <c r="U48" s="71"/>
      <c r="V48" s="71"/>
      <c r="W48" s="71"/>
      <c r="X48" s="71"/>
      <c r="Y48" s="71"/>
      <c r="Z48" s="71"/>
    </row>
    <row r="49" spans="1:26" ht="15.75" customHeight="1" x14ac:dyDescent="0.2">
      <c r="A49" s="71"/>
      <c r="B49" s="71"/>
      <c r="C49" s="71"/>
      <c r="D49" s="71"/>
      <c r="E49" s="54"/>
      <c r="F49" s="54"/>
      <c r="G49" s="54"/>
      <c r="H49" s="54"/>
      <c r="I49" s="54"/>
      <c r="J49" s="54"/>
      <c r="K49" s="71"/>
      <c r="L49" s="71"/>
      <c r="M49" s="109"/>
      <c r="N49" s="71"/>
      <c r="O49" s="109"/>
      <c r="P49" s="71"/>
      <c r="Q49" s="71"/>
      <c r="R49" s="71"/>
      <c r="S49" s="71"/>
      <c r="T49" s="71"/>
      <c r="U49" s="71"/>
      <c r="V49" s="71"/>
      <c r="W49" s="71"/>
      <c r="X49" s="71"/>
      <c r="Y49" s="71"/>
      <c r="Z49" s="71"/>
    </row>
    <row r="50" spans="1:26" ht="15.75" customHeight="1" x14ac:dyDescent="0.2">
      <c r="A50" s="71"/>
      <c r="B50" s="71"/>
      <c r="C50" s="71"/>
      <c r="D50" s="71"/>
      <c r="E50" s="54"/>
      <c r="F50" s="54"/>
      <c r="G50" s="54"/>
      <c r="H50" s="54"/>
      <c r="I50" s="54"/>
      <c r="J50" s="54"/>
      <c r="K50" s="71"/>
      <c r="L50" s="71"/>
      <c r="M50" s="109"/>
      <c r="N50" s="71"/>
      <c r="O50" s="109"/>
      <c r="P50" s="71"/>
      <c r="Q50" s="71"/>
      <c r="R50" s="71"/>
      <c r="S50" s="71"/>
      <c r="T50" s="71"/>
      <c r="U50" s="71"/>
      <c r="V50" s="71"/>
      <c r="W50" s="71"/>
      <c r="X50" s="71"/>
      <c r="Y50" s="71"/>
      <c r="Z50" s="71"/>
    </row>
    <row r="51" spans="1:26" ht="15.75" customHeight="1" x14ac:dyDescent="0.2">
      <c r="A51" s="71"/>
      <c r="B51" s="71"/>
      <c r="C51" s="71"/>
      <c r="D51" s="71"/>
      <c r="E51" s="54"/>
      <c r="F51" s="54"/>
      <c r="G51" s="54"/>
      <c r="H51" s="54"/>
      <c r="I51" s="54"/>
      <c r="J51" s="54"/>
      <c r="K51" s="71"/>
      <c r="L51" s="71"/>
      <c r="M51" s="109"/>
      <c r="N51" s="71"/>
      <c r="O51" s="109"/>
      <c r="P51" s="71"/>
      <c r="Q51" s="71"/>
      <c r="R51" s="71"/>
      <c r="S51" s="71"/>
      <c r="T51" s="71"/>
      <c r="U51" s="71"/>
      <c r="V51" s="71"/>
      <c r="W51" s="71"/>
      <c r="X51" s="71"/>
      <c r="Y51" s="71"/>
      <c r="Z51" s="71"/>
    </row>
    <row r="52" spans="1:26" ht="15.75" customHeight="1" x14ac:dyDescent="0.2">
      <c r="A52" s="71"/>
      <c r="B52" s="71"/>
      <c r="C52" s="71"/>
      <c r="D52" s="71"/>
      <c r="E52" s="54"/>
      <c r="F52" s="54"/>
      <c r="G52" s="54"/>
      <c r="H52" s="54"/>
      <c r="I52" s="54"/>
      <c r="J52" s="54"/>
      <c r="K52" s="71"/>
      <c r="L52" s="71"/>
      <c r="M52" s="109"/>
      <c r="N52" s="71"/>
      <c r="O52" s="109"/>
      <c r="P52" s="71"/>
      <c r="Q52" s="71"/>
      <c r="R52" s="71"/>
      <c r="S52" s="71"/>
      <c r="T52" s="71"/>
      <c r="U52" s="71"/>
      <c r="V52" s="71"/>
      <c r="W52" s="71"/>
      <c r="X52" s="71"/>
      <c r="Y52" s="71"/>
      <c r="Z52" s="71"/>
    </row>
    <row r="53" spans="1:26" ht="15.75" customHeight="1" x14ac:dyDescent="0.2">
      <c r="A53" s="71"/>
      <c r="B53" s="71"/>
      <c r="C53" s="71"/>
      <c r="D53" s="71"/>
      <c r="E53" s="54"/>
      <c r="F53" s="54"/>
      <c r="G53" s="54"/>
      <c r="H53" s="54"/>
      <c r="I53" s="54"/>
      <c r="J53" s="54"/>
      <c r="K53" s="71"/>
      <c r="L53" s="71"/>
      <c r="M53" s="109"/>
      <c r="N53" s="71"/>
      <c r="O53" s="109"/>
      <c r="P53" s="71"/>
      <c r="Q53" s="71"/>
      <c r="R53" s="71"/>
      <c r="S53" s="71"/>
      <c r="T53" s="71"/>
      <c r="U53" s="71"/>
      <c r="V53" s="71"/>
      <c r="W53" s="71"/>
      <c r="X53" s="71"/>
      <c r="Y53" s="71"/>
      <c r="Z53" s="71"/>
    </row>
    <row r="54" spans="1:26" ht="15.75" customHeight="1" x14ac:dyDescent="0.2">
      <c r="A54" s="71"/>
      <c r="B54" s="71"/>
      <c r="C54" s="71"/>
      <c r="D54" s="71"/>
      <c r="E54" s="54"/>
      <c r="F54" s="54"/>
      <c r="G54" s="54"/>
      <c r="H54" s="54"/>
      <c r="I54" s="54"/>
      <c r="J54" s="54"/>
      <c r="K54" s="71"/>
      <c r="L54" s="71"/>
      <c r="M54" s="109"/>
      <c r="N54" s="71"/>
      <c r="O54" s="109"/>
      <c r="P54" s="71"/>
      <c r="Q54" s="71"/>
      <c r="R54" s="71"/>
      <c r="S54" s="71"/>
      <c r="T54" s="71"/>
      <c r="U54" s="71"/>
      <c r="V54" s="71"/>
      <c r="W54" s="71"/>
      <c r="X54" s="71"/>
      <c r="Y54" s="71"/>
      <c r="Z54" s="71"/>
    </row>
    <row r="55" spans="1:26" ht="15.75" customHeight="1" x14ac:dyDescent="0.2">
      <c r="A55" s="71"/>
      <c r="B55" s="71"/>
      <c r="C55" s="71"/>
      <c r="D55" s="71"/>
      <c r="E55" s="54"/>
      <c r="F55" s="54"/>
      <c r="G55" s="54"/>
      <c r="H55" s="54"/>
      <c r="I55" s="54"/>
      <c r="J55" s="54"/>
      <c r="K55" s="71"/>
      <c r="L55" s="71"/>
      <c r="M55" s="109"/>
      <c r="N55" s="71"/>
      <c r="O55" s="109"/>
      <c r="P55" s="71"/>
      <c r="Q55" s="71"/>
      <c r="R55" s="71"/>
      <c r="S55" s="71"/>
      <c r="T55" s="71"/>
      <c r="U55" s="71"/>
      <c r="V55" s="71"/>
      <c r="W55" s="71"/>
      <c r="X55" s="71"/>
      <c r="Y55" s="71"/>
      <c r="Z55" s="71"/>
    </row>
    <row r="56" spans="1:26" ht="15.75" customHeight="1" x14ac:dyDescent="0.2">
      <c r="A56" s="71"/>
      <c r="B56" s="71"/>
      <c r="C56" s="71"/>
      <c r="D56" s="71"/>
      <c r="E56" s="54"/>
      <c r="F56" s="54"/>
      <c r="G56" s="54"/>
      <c r="H56" s="54"/>
      <c r="I56" s="54"/>
      <c r="J56" s="54"/>
      <c r="K56" s="71"/>
      <c r="L56" s="71"/>
      <c r="M56" s="109"/>
      <c r="N56" s="71"/>
      <c r="O56" s="109"/>
      <c r="P56" s="71"/>
      <c r="Q56" s="71"/>
      <c r="R56" s="71"/>
      <c r="S56" s="71"/>
      <c r="T56" s="71"/>
      <c r="U56" s="71"/>
      <c r="V56" s="71"/>
      <c r="W56" s="71"/>
      <c r="X56" s="71"/>
      <c r="Y56" s="71"/>
      <c r="Z56" s="71"/>
    </row>
    <row r="57" spans="1:26" ht="15.75" customHeight="1" x14ac:dyDescent="0.2">
      <c r="A57" s="71"/>
      <c r="B57" s="71"/>
      <c r="C57" s="71"/>
      <c r="D57" s="71"/>
      <c r="E57" s="54"/>
      <c r="F57" s="54"/>
      <c r="G57" s="54"/>
      <c r="H57" s="54"/>
      <c r="I57" s="54"/>
      <c r="J57" s="54"/>
      <c r="K57" s="71"/>
      <c r="L57" s="71"/>
      <c r="M57" s="109"/>
      <c r="N57" s="71"/>
      <c r="O57" s="109"/>
      <c r="P57" s="71"/>
      <c r="Q57" s="71"/>
      <c r="R57" s="71"/>
      <c r="S57" s="71"/>
      <c r="T57" s="71"/>
      <c r="U57" s="71"/>
      <c r="V57" s="71"/>
      <c r="W57" s="71"/>
      <c r="X57" s="71"/>
      <c r="Y57" s="71"/>
      <c r="Z57" s="71"/>
    </row>
    <row r="58" spans="1:26" ht="15.75" customHeight="1" x14ac:dyDescent="0.2">
      <c r="A58" s="71"/>
      <c r="B58" s="71"/>
      <c r="C58" s="71"/>
      <c r="D58" s="71"/>
      <c r="E58" s="54"/>
      <c r="F58" s="54"/>
      <c r="G58" s="54"/>
      <c r="H58" s="54"/>
      <c r="I58" s="54"/>
      <c r="J58" s="54"/>
      <c r="K58" s="71"/>
      <c r="L58" s="71"/>
      <c r="M58" s="109"/>
      <c r="N58" s="71"/>
      <c r="O58" s="109"/>
      <c r="P58" s="71"/>
      <c r="Q58" s="71"/>
      <c r="R58" s="71"/>
      <c r="S58" s="71"/>
      <c r="T58" s="71"/>
      <c r="U58" s="71"/>
      <c r="V58" s="71"/>
      <c r="W58" s="71"/>
      <c r="X58" s="71"/>
      <c r="Y58" s="71"/>
      <c r="Z58" s="71"/>
    </row>
    <row r="59" spans="1:26" ht="15.75" customHeight="1" x14ac:dyDescent="0.2">
      <c r="A59" s="71"/>
      <c r="B59" s="71"/>
      <c r="C59" s="71"/>
      <c r="D59" s="71"/>
      <c r="E59" s="54"/>
      <c r="F59" s="54"/>
      <c r="G59" s="54"/>
      <c r="H59" s="54"/>
      <c r="I59" s="54"/>
      <c r="J59" s="54"/>
      <c r="K59" s="71"/>
      <c r="L59" s="71"/>
      <c r="M59" s="109"/>
      <c r="N59" s="71"/>
      <c r="O59" s="109"/>
      <c r="P59" s="71"/>
      <c r="Q59" s="71"/>
      <c r="R59" s="71"/>
      <c r="S59" s="71"/>
      <c r="T59" s="71"/>
      <c r="U59" s="71"/>
      <c r="V59" s="71"/>
      <c r="W59" s="71"/>
      <c r="X59" s="71"/>
      <c r="Y59" s="71"/>
      <c r="Z59" s="71"/>
    </row>
    <row r="60" spans="1:26" ht="15.75" customHeight="1" x14ac:dyDescent="0.2">
      <c r="A60" s="71"/>
      <c r="B60" s="71"/>
      <c r="C60" s="71"/>
      <c r="D60" s="71"/>
      <c r="E60" s="54"/>
      <c r="F60" s="54"/>
      <c r="G60" s="54"/>
      <c r="H60" s="54"/>
      <c r="I60" s="54"/>
      <c r="J60" s="54"/>
      <c r="K60" s="71"/>
      <c r="L60" s="71"/>
      <c r="M60" s="109"/>
      <c r="N60" s="71"/>
      <c r="O60" s="109"/>
      <c r="P60" s="71"/>
      <c r="Q60" s="71"/>
      <c r="R60" s="71"/>
      <c r="S60" s="71"/>
      <c r="T60" s="71"/>
      <c r="U60" s="71"/>
      <c r="V60" s="71"/>
      <c r="W60" s="71"/>
      <c r="X60" s="71"/>
      <c r="Y60" s="71"/>
      <c r="Z60" s="71"/>
    </row>
    <row r="61" spans="1:26" ht="15.75" customHeight="1" x14ac:dyDescent="0.2">
      <c r="A61" s="71"/>
      <c r="B61" s="71"/>
      <c r="C61" s="71"/>
      <c r="D61" s="71"/>
      <c r="E61" s="54"/>
      <c r="F61" s="54"/>
      <c r="G61" s="54"/>
      <c r="H61" s="54"/>
      <c r="I61" s="54"/>
      <c r="J61" s="54"/>
      <c r="K61" s="71"/>
      <c r="L61" s="71"/>
      <c r="M61" s="109"/>
      <c r="N61" s="71"/>
      <c r="O61" s="109"/>
      <c r="P61" s="71"/>
      <c r="Q61" s="71"/>
      <c r="R61" s="71"/>
      <c r="S61" s="71"/>
      <c r="T61" s="71"/>
      <c r="U61" s="71"/>
      <c r="V61" s="71"/>
      <c r="W61" s="71"/>
      <c r="X61" s="71"/>
      <c r="Y61" s="71"/>
      <c r="Z61" s="71"/>
    </row>
    <row r="62" spans="1:26" ht="15.75" customHeight="1" x14ac:dyDescent="0.2">
      <c r="A62" s="71"/>
      <c r="B62" s="71"/>
      <c r="C62" s="71"/>
      <c r="D62" s="71"/>
      <c r="E62" s="54"/>
      <c r="F62" s="54"/>
      <c r="G62" s="54"/>
      <c r="H62" s="54"/>
      <c r="I62" s="54"/>
      <c r="J62" s="54"/>
      <c r="K62" s="71"/>
      <c r="L62" s="71"/>
      <c r="M62" s="109"/>
      <c r="N62" s="71"/>
      <c r="O62" s="109"/>
      <c r="P62" s="71"/>
      <c r="Q62" s="71"/>
      <c r="R62" s="71"/>
      <c r="S62" s="71"/>
      <c r="T62" s="71"/>
      <c r="U62" s="71"/>
      <c r="V62" s="71"/>
      <c r="W62" s="71"/>
      <c r="X62" s="71"/>
      <c r="Y62" s="71"/>
      <c r="Z62" s="71"/>
    </row>
    <row r="63" spans="1:26" ht="15.75" customHeight="1" x14ac:dyDescent="0.2">
      <c r="A63" s="71"/>
      <c r="B63" s="71"/>
      <c r="C63" s="71"/>
      <c r="D63" s="71"/>
      <c r="E63" s="54"/>
      <c r="F63" s="54"/>
      <c r="G63" s="54"/>
      <c r="H63" s="54"/>
      <c r="I63" s="54"/>
      <c r="J63" s="54"/>
      <c r="K63" s="71"/>
      <c r="L63" s="71"/>
      <c r="M63" s="109"/>
      <c r="N63" s="71"/>
      <c r="O63" s="109"/>
      <c r="P63" s="71"/>
      <c r="Q63" s="71"/>
      <c r="R63" s="71"/>
      <c r="S63" s="71"/>
      <c r="T63" s="71"/>
      <c r="U63" s="71"/>
      <c r="V63" s="71"/>
      <c r="W63" s="71"/>
      <c r="X63" s="71"/>
      <c r="Y63" s="71"/>
      <c r="Z63" s="71"/>
    </row>
    <row r="64" spans="1:26" ht="15.75" customHeight="1" x14ac:dyDescent="0.2">
      <c r="A64" s="71"/>
      <c r="B64" s="71"/>
      <c r="C64" s="71"/>
      <c r="D64" s="71"/>
      <c r="E64" s="54"/>
      <c r="F64" s="54"/>
      <c r="G64" s="54"/>
      <c r="H64" s="54"/>
      <c r="I64" s="54"/>
      <c r="J64" s="54"/>
      <c r="K64" s="71"/>
      <c r="L64" s="71"/>
      <c r="M64" s="109"/>
      <c r="N64" s="71"/>
      <c r="O64" s="109"/>
      <c r="P64" s="71"/>
      <c r="Q64" s="71"/>
      <c r="R64" s="71"/>
      <c r="S64" s="71"/>
      <c r="T64" s="71"/>
      <c r="U64" s="71"/>
      <c r="V64" s="71"/>
      <c r="W64" s="71"/>
      <c r="X64" s="71"/>
      <c r="Y64" s="71"/>
      <c r="Z64" s="71"/>
    </row>
    <row r="65" spans="1:26" ht="15.75" customHeight="1" x14ac:dyDescent="0.2">
      <c r="A65" s="71"/>
      <c r="B65" s="71"/>
      <c r="C65" s="71"/>
      <c r="D65" s="71"/>
      <c r="E65" s="54"/>
      <c r="F65" s="54"/>
      <c r="G65" s="54"/>
      <c r="H65" s="54"/>
      <c r="I65" s="54"/>
      <c r="J65" s="54"/>
      <c r="K65" s="71"/>
      <c r="L65" s="71"/>
      <c r="M65" s="109"/>
      <c r="N65" s="71"/>
      <c r="O65" s="109"/>
      <c r="P65" s="71"/>
      <c r="Q65" s="71"/>
      <c r="R65" s="71"/>
      <c r="S65" s="71"/>
      <c r="T65" s="71"/>
      <c r="U65" s="71"/>
      <c r="V65" s="71"/>
      <c r="W65" s="71"/>
      <c r="X65" s="71"/>
      <c r="Y65" s="71"/>
      <c r="Z65" s="71"/>
    </row>
    <row r="66" spans="1:26" ht="15.75" customHeight="1" x14ac:dyDescent="0.2">
      <c r="A66" s="71"/>
      <c r="B66" s="71"/>
      <c r="C66" s="71"/>
      <c r="D66" s="71"/>
      <c r="E66" s="54"/>
      <c r="F66" s="54"/>
      <c r="G66" s="54"/>
      <c r="H66" s="54"/>
      <c r="I66" s="54"/>
      <c r="J66" s="54"/>
      <c r="K66" s="71"/>
      <c r="L66" s="71"/>
      <c r="M66" s="109"/>
      <c r="N66" s="71"/>
      <c r="O66" s="109"/>
      <c r="P66" s="71"/>
      <c r="Q66" s="71"/>
      <c r="R66" s="71"/>
      <c r="S66" s="71"/>
      <c r="T66" s="71"/>
      <c r="U66" s="71"/>
      <c r="V66" s="71"/>
      <c r="W66" s="71"/>
      <c r="X66" s="71"/>
      <c r="Y66" s="71"/>
      <c r="Z66" s="71"/>
    </row>
    <row r="67" spans="1:26" ht="15.75" customHeight="1" x14ac:dyDescent="0.2">
      <c r="A67" s="71"/>
      <c r="B67" s="71"/>
      <c r="C67" s="71"/>
      <c r="D67" s="71"/>
      <c r="E67" s="54"/>
      <c r="F67" s="54"/>
      <c r="G67" s="54"/>
      <c r="H67" s="54"/>
      <c r="I67" s="54"/>
      <c r="J67" s="54"/>
      <c r="K67" s="71"/>
      <c r="L67" s="71"/>
      <c r="M67" s="109"/>
      <c r="N67" s="71"/>
      <c r="O67" s="109"/>
      <c r="P67" s="71"/>
      <c r="Q67" s="71"/>
      <c r="R67" s="71"/>
      <c r="S67" s="71"/>
      <c r="T67" s="71"/>
      <c r="U67" s="71"/>
      <c r="V67" s="71"/>
      <c r="W67" s="71"/>
      <c r="X67" s="71"/>
      <c r="Y67" s="71"/>
      <c r="Z67" s="71"/>
    </row>
    <row r="68" spans="1:26" ht="15.75" customHeight="1" x14ac:dyDescent="0.2">
      <c r="A68" s="71"/>
      <c r="B68" s="71"/>
      <c r="C68" s="71"/>
      <c r="D68" s="71"/>
      <c r="E68" s="54"/>
      <c r="F68" s="54"/>
      <c r="G68" s="54"/>
      <c r="H68" s="54"/>
      <c r="I68" s="54"/>
      <c r="J68" s="54"/>
      <c r="K68" s="71"/>
      <c r="L68" s="71"/>
      <c r="M68" s="109"/>
      <c r="N68" s="71"/>
      <c r="O68" s="109"/>
      <c r="P68" s="71"/>
      <c r="Q68" s="71"/>
      <c r="R68" s="71"/>
      <c r="S68" s="71"/>
      <c r="T68" s="71"/>
      <c r="U68" s="71"/>
      <c r="V68" s="71"/>
      <c r="W68" s="71"/>
      <c r="X68" s="71"/>
      <c r="Y68" s="71"/>
      <c r="Z68" s="71"/>
    </row>
    <row r="69" spans="1:26" ht="15.75" customHeight="1" x14ac:dyDescent="0.2">
      <c r="A69" s="71"/>
      <c r="B69" s="71"/>
      <c r="C69" s="71"/>
      <c r="D69" s="71"/>
      <c r="E69" s="54"/>
      <c r="F69" s="54"/>
      <c r="G69" s="54"/>
      <c r="H69" s="54"/>
      <c r="I69" s="54"/>
      <c r="J69" s="54"/>
      <c r="K69" s="71"/>
      <c r="L69" s="71"/>
      <c r="M69" s="109"/>
      <c r="N69" s="71"/>
      <c r="O69" s="109"/>
      <c r="P69" s="71"/>
      <c r="Q69" s="71"/>
      <c r="R69" s="71"/>
      <c r="S69" s="71"/>
      <c r="T69" s="71"/>
      <c r="U69" s="71"/>
      <c r="V69" s="71"/>
      <c r="W69" s="71"/>
      <c r="X69" s="71"/>
      <c r="Y69" s="71"/>
      <c r="Z69" s="71"/>
    </row>
    <row r="70" spans="1:26" ht="15.75" customHeight="1" x14ac:dyDescent="0.2">
      <c r="A70" s="71"/>
      <c r="B70" s="71"/>
      <c r="C70" s="71"/>
      <c r="D70" s="71"/>
      <c r="E70" s="54"/>
      <c r="F70" s="54"/>
      <c r="G70" s="54"/>
      <c r="H70" s="54"/>
      <c r="I70" s="54"/>
      <c r="J70" s="54"/>
      <c r="K70" s="71"/>
      <c r="L70" s="71"/>
      <c r="M70" s="109"/>
      <c r="N70" s="71"/>
      <c r="O70" s="109"/>
      <c r="P70" s="71"/>
      <c r="Q70" s="71"/>
      <c r="R70" s="71"/>
      <c r="S70" s="71"/>
      <c r="T70" s="71"/>
      <c r="U70" s="71"/>
      <c r="V70" s="71"/>
      <c r="W70" s="71"/>
      <c r="X70" s="71"/>
      <c r="Y70" s="71"/>
      <c r="Z70" s="71"/>
    </row>
    <row r="71" spans="1:26" ht="15.75" customHeight="1" x14ac:dyDescent="0.2">
      <c r="A71" s="71"/>
      <c r="B71" s="71"/>
      <c r="C71" s="71"/>
      <c r="D71" s="71"/>
      <c r="E71" s="54"/>
      <c r="F71" s="54"/>
      <c r="G71" s="54"/>
      <c r="H71" s="54"/>
      <c r="I71" s="54"/>
      <c r="J71" s="54"/>
      <c r="K71" s="71"/>
      <c r="L71" s="71"/>
      <c r="M71" s="109"/>
      <c r="N71" s="71"/>
      <c r="O71" s="109"/>
      <c r="P71" s="71"/>
      <c r="Q71" s="71"/>
      <c r="R71" s="71"/>
      <c r="S71" s="71"/>
      <c r="T71" s="71"/>
      <c r="U71" s="71"/>
      <c r="V71" s="71"/>
      <c r="W71" s="71"/>
      <c r="X71" s="71"/>
      <c r="Y71" s="71"/>
      <c r="Z71" s="71"/>
    </row>
    <row r="72" spans="1:26" ht="15.75" customHeight="1" x14ac:dyDescent="0.2">
      <c r="A72" s="71"/>
      <c r="B72" s="71"/>
      <c r="C72" s="71"/>
      <c r="D72" s="71"/>
      <c r="E72" s="54"/>
      <c r="F72" s="54"/>
      <c r="G72" s="54"/>
      <c r="H72" s="54"/>
      <c r="I72" s="54"/>
      <c r="J72" s="54"/>
      <c r="K72" s="71"/>
      <c r="L72" s="71"/>
      <c r="M72" s="109"/>
      <c r="N72" s="71"/>
      <c r="O72" s="109"/>
      <c r="P72" s="71"/>
      <c r="Q72" s="71"/>
      <c r="R72" s="71"/>
      <c r="S72" s="71"/>
      <c r="T72" s="71"/>
      <c r="U72" s="71"/>
      <c r="V72" s="71"/>
      <c r="W72" s="71"/>
      <c r="X72" s="71"/>
      <c r="Y72" s="71"/>
      <c r="Z72" s="71"/>
    </row>
    <row r="73" spans="1:26" ht="15.75" customHeight="1" x14ac:dyDescent="0.2">
      <c r="A73" s="71"/>
      <c r="B73" s="71"/>
      <c r="C73" s="71"/>
      <c r="D73" s="71"/>
      <c r="E73" s="54"/>
      <c r="F73" s="54"/>
      <c r="G73" s="54"/>
      <c r="H73" s="54"/>
      <c r="I73" s="54"/>
      <c r="J73" s="54"/>
      <c r="K73" s="71"/>
      <c r="L73" s="71"/>
      <c r="M73" s="109"/>
      <c r="N73" s="71"/>
      <c r="O73" s="109"/>
      <c r="P73" s="71"/>
      <c r="Q73" s="71"/>
      <c r="R73" s="71"/>
      <c r="S73" s="71"/>
      <c r="T73" s="71"/>
      <c r="U73" s="71"/>
      <c r="V73" s="71"/>
      <c r="W73" s="71"/>
      <c r="X73" s="71"/>
      <c r="Y73" s="71"/>
      <c r="Z73" s="71"/>
    </row>
    <row r="74" spans="1:26" ht="15.75" customHeight="1" x14ac:dyDescent="0.2">
      <c r="A74" s="71"/>
      <c r="B74" s="71"/>
      <c r="C74" s="71"/>
      <c r="D74" s="71"/>
      <c r="E74" s="54"/>
      <c r="F74" s="54"/>
      <c r="G74" s="54"/>
      <c r="H74" s="54"/>
      <c r="I74" s="54"/>
      <c r="J74" s="54"/>
      <c r="K74" s="71"/>
      <c r="L74" s="71"/>
      <c r="M74" s="109"/>
      <c r="N74" s="71"/>
      <c r="O74" s="109"/>
      <c r="P74" s="71"/>
      <c r="Q74" s="71"/>
      <c r="R74" s="71"/>
      <c r="S74" s="71"/>
      <c r="T74" s="71"/>
      <c r="U74" s="71"/>
      <c r="V74" s="71"/>
      <c r="W74" s="71"/>
      <c r="X74" s="71"/>
      <c r="Y74" s="71"/>
      <c r="Z74" s="71"/>
    </row>
    <row r="75" spans="1:26" ht="15.75" customHeight="1" x14ac:dyDescent="0.2">
      <c r="A75" s="71"/>
      <c r="B75" s="71"/>
      <c r="C75" s="71"/>
      <c r="D75" s="71"/>
      <c r="E75" s="54"/>
      <c r="F75" s="54"/>
      <c r="G75" s="54"/>
      <c r="H75" s="54"/>
      <c r="I75" s="54"/>
      <c r="J75" s="54"/>
      <c r="K75" s="71"/>
      <c r="L75" s="71"/>
      <c r="M75" s="109"/>
      <c r="N75" s="71"/>
      <c r="O75" s="109"/>
      <c r="P75" s="71"/>
      <c r="Q75" s="71"/>
      <c r="R75" s="71"/>
      <c r="S75" s="71"/>
      <c r="T75" s="71"/>
      <c r="U75" s="71"/>
      <c r="V75" s="71"/>
      <c r="W75" s="71"/>
      <c r="X75" s="71"/>
      <c r="Y75" s="71"/>
      <c r="Z75" s="71"/>
    </row>
    <row r="76" spans="1:26" ht="15.75" customHeight="1" x14ac:dyDescent="0.2">
      <c r="A76" s="71"/>
      <c r="B76" s="71"/>
      <c r="C76" s="71"/>
      <c r="D76" s="71"/>
      <c r="E76" s="54"/>
      <c r="F76" s="54"/>
      <c r="G76" s="54"/>
      <c r="H76" s="54"/>
      <c r="I76" s="54"/>
      <c r="J76" s="54"/>
      <c r="K76" s="71"/>
      <c r="L76" s="71"/>
      <c r="M76" s="109"/>
      <c r="N76" s="71"/>
      <c r="O76" s="109"/>
      <c r="P76" s="71"/>
      <c r="Q76" s="71"/>
      <c r="R76" s="71"/>
      <c r="S76" s="71"/>
      <c r="T76" s="71"/>
      <c r="U76" s="71"/>
      <c r="V76" s="71"/>
      <c r="W76" s="71"/>
      <c r="X76" s="71"/>
      <c r="Y76" s="71"/>
      <c r="Z76" s="71"/>
    </row>
    <row r="77" spans="1:26" ht="15.75" customHeight="1" x14ac:dyDescent="0.2">
      <c r="A77" s="71"/>
      <c r="B77" s="71"/>
      <c r="C77" s="71"/>
      <c r="D77" s="71"/>
      <c r="E77" s="54"/>
      <c r="F77" s="54"/>
      <c r="G77" s="54"/>
      <c r="H77" s="54"/>
      <c r="I77" s="54"/>
      <c r="J77" s="54"/>
      <c r="K77" s="71"/>
      <c r="L77" s="71"/>
      <c r="M77" s="109"/>
      <c r="N77" s="71"/>
      <c r="O77" s="109"/>
      <c r="P77" s="71"/>
      <c r="Q77" s="71"/>
      <c r="R77" s="71"/>
      <c r="S77" s="71"/>
      <c r="T77" s="71"/>
      <c r="U77" s="71"/>
      <c r="V77" s="71"/>
      <c r="W77" s="71"/>
      <c r="X77" s="71"/>
      <c r="Y77" s="71"/>
      <c r="Z77" s="71"/>
    </row>
    <row r="78" spans="1:26" ht="15.75" customHeight="1" x14ac:dyDescent="0.2">
      <c r="A78" s="71"/>
      <c r="B78" s="71"/>
      <c r="C78" s="71"/>
      <c r="D78" s="71"/>
      <c r="E78" s="54"/>
      <c r="F78" s="54"/>
      <c r="G78" s="54"/>
      <c r="H78" s="54"/>
      <c r="I78" s="54"/>
      <c r="J78" s="54"/>
      <c r="K78" s="71"/>
      <c r="L78" s="71"/>
      <c r="M78" s="109"/>
      <c r="N78" s="71"/>
      <c r="O78" s="109"/>
      <c r="P78" s="71"/>
      <c r="Q78" s="71"/>
      <c r="R78" s="71"/>
      <c r="S78" s="71"/>
      <c r="T78" s="71"/>
      <c r="U78" s="71"/>
      <c r="V78" s="71"/>
      <c r="W78" s="71"/>
      <c r="X78" s="71"/>
      <c r="Y78" s="71"/>
      <c r="Z78" s="71"/>
    </row>
    <row r="79" spans="1:26" ht="15.75" customHeight="1" x14ac:dyDescent="0.2">
      <c r="A79" s="71"/>
      <c r="B79" s="71"/>
      <c r="C79" s="71"/>
      <c r="D79" s="71"/>
      <c r="E79" s="54"/>
      <c r="F79" s="54"/>
      <c r="G79" s="54"/>
      <c r="H79" s="54"/>
      <c r="I79" s="54"/>
      <c r="J79" s="54"/>
      <c r="K79" s="71"/>
      <c r="L79" s="71"/>
      <c r="M79" s="109"/>
      <c r="N79" s="71"/>
      <c r="O79" s="109"/>
      <c r="P79" s="71"/>
      <c r="Q79" s="71"/>
      <c r="R79" s="71"/>
      <c r="S79" s="71"/>
      <c r="T79" s="71"/>
      <c r="U79" s="71"/>
      <c r="V79" s="71"/>
      <c r="W79" s="71"/>
      <c r="X79" s="71"/>
      <c r="Y79" s="71"/>
      <c r="Z79" s="71"/>
    </row>
    <row r="80" spans="1:26" ht="15.75" customHeight="1" x14ac:dyDescent="0.2">
      <c r="A80" s="71"/>
      <c r="B80" s="71"/>
      <c r="C80" s="71"/>
      <c r="D80" s="71"/>
      <c r="E80" s="54"/>
      <c r="F80" s="54"/>
      <c r="G80" s="54"/>
      <c r="H80" s="54"/>
      <c r="I80" s="54"/>
      <c r="J80" s="54"/>
      <c r="K80" s="71"/>
      <c r="L80" s="71"/>
      <c r="M80" s="109"/>
      <c r="N80" s="71"/>
      <c r="O80" s="109"/>
      <c r="P80" s="71"/>
      <c r="Q80" s="71"/>
      <c r="R80" s="71"/>
      <c r="S80" s="71"/>
      <c r="T80" s="71"/>
      <c r="U80" s="71"/>
      <c r="V80" s="71"/>
      <c r="W80" s="71"/>
      <c r="X80" s="71"/>
      <c r="Y80" s="71"/>
      <c r="Z80" s="71"/>
    </row>
    <row r="81" spans="1:26" ht="15.75" customHeight="1" x14ac:dyDescent="0.2">
      <c r="A81" s="71"/>
      <c r="B81" s="71"/>
      <c r="C81" s="71"/>
      <c r="D81" s="71"/>
      <c r="E81" s="54"/>
      <c r="F81" s="54"/>
      <c r="G81" s="54"/>
      <c r="H81" s="54"/>
      <c r="I81" s="54"/>
      <c r="J81" s="54"/>
      <c r="K81" s="71"/>
      <c r="L81" s="71"/>
      <c r="M81" s="109"/>
      <c r="N81" s="71"/>
      <c r="O81" s="109"/>
      <c r="P81" s="71"/>
      <c r="Q81" s="71"/>
      <c r="R81" s="71"/>
      <c r="S81" s="71"/>
      <c r="T81" s="71"/>
      <c r="U81" s="71"/>
      <c r="V81" s="71"/>
      <c r="W81" s="71"/>
      <c r="X81" s="71"/>
      <c r="Y81" s="71"/>
      <c r="Z81" s="71"/>
    </row>
    <row r="82" spans="1:26" ht="15.75" customHeight="1" x14ac:dyDescent="0.2">
      <c r="A82" s="71"/>
      <c r="B82" s="71"/>
      <c r="C82" s="71"/>
      <c r="D82" s="71"/>
      <c r="E82" s="54"/>
      <c r="F82" s="54"/>
      <c r="G82" s="54"/>
      <c r="H82" s="54"/>
      <c r="I82" s="54"/>
      <c r="J82" s="54"/>
      <c r="K82" s="71"/>
      <c r="L82" s="71"/>
      <c r="M82" s="109"/>
      <c r="N82" s="71"/>
      <c r="O82" s="109"/>
      <c r="P82" s="71"/>
      <c r="Q82" s="71"/>
      <c r="R82" s="71"/>
      <c r="S82" s="71"/>
      <c r="T82" s="71"/>
      <c r="U82" s="71"/>
      <c r="V82" s="71"/>
      <c r="W82" s="71"/>
      <c r="X82" s="71"/>
      <c r="Y82" s="71"/>
      <c r="Z82" s="71"/>
    </row>
    <row r="83" spans="1:26" ht="15.75" customHeight="1" x14ac:dyDescent="0.2">
      <c r="A83" s="71"/>
      <c r="B83" s="71"/>
      <c r="C83" s="71"/>
      <c r="D83" s="71"/>
      <c r="E83" s="54"/>
      <c r="F83" s="54"/>
      <c r="G83" s="54"/>
      <c r="H83" s="54"/>
      <c r="I83" s="54"/>
      <c r="J83" s="54"/>
      <c r="K83" s="71"/>
      <c r="L83" s="71"/>
      <c r="M83" s="109"/>
      <c r="N83" s="71"/>
      <c r="O83" s="109"/>
      <c r="P83" s="71"/>
      <c r="Q83" s="71"/>
      <c r="R83" s="71"/>
      <c r="S83" s="71"/>
      <c r="T83" s="71"/>
      <c r="U83" s="71"/>
      <c r="V83" s="71"/>
      <c r="W83" s="71"/>
      <c r="X83" s="71"/>
      <c r="Y83" s="71"/>
      <c r="Z83" s="71"/>
    </row>
    <row r="84" spans="1:26" ht="15.75" customHeight="1" x14ac:dyDescent="0.2">
      <c r="A84" s="71"/>
      <c r="B84" s="71"/>
      <c r="C84" s="71"/>
      <c r="D84" s="71"/>
      <c r="E84" s="54"/>
      <c r="F84" s="54"/>
      <c r="G84" s="54"/>
      <c r="H84" s="54"/>
      <c r="I84" s="54"/>
      <c r="J84" s="54"/>
      <c r="K84" s="71"/>
      <c r="L84" s="71"/>
      <c r="M84" s="109"/>
      <c r="N84" s="71"/>
      <c r="O84" s="109"/>
      <c r="P84" s="71"/>
      <c r="Q84" s="71"/>
      <c r="R84" s="71"/>
      <c r="S84" s="71"/>
      <c r="T84" s="71"/>
      <c r="U84" s="71"/>
      <c r="V84" s="71"/>
      <c r="W84" s="71"/>
      <c r="X84" s="71"/>
      <c r="Y84" s="71"/>
      <c r="Z84" s="71"/>
    </row>
    <row r="85" spans="1:26" ht="15.75" customHeight="1" x14ac:dyDescent="0.2">
      <c r="A85" s="71"/>
      <c r="B85" s="71"/>
      <c r="C85" s="71"/>
      <c r="D85" s="71"/>
      <c r="E85" s="54"/>
      <c r="F85" s="54"/>
      <c r="G85" s="54"/>
      <c r="H85" s="54"/>
      <c r="I85" s="54"/>
      <c r="J85" s="54"/>
      <c r="K85" s="71"/>
      <c r="L85" s="71"/>
      <c r="M85" s="109"/>
      <c r="N85" s="71"/>
      <c r="O85" s="109"/>
      <c r="P85" s="71"/>
      <c r="Q85" s="71"/>
      <c r="R85" s="71"/>
      <c r="S85" s="71"/>
      <c r="T85" s="71"/>
      <c r="U85" s="71"/>
      <c r="V85" s="71"/>
      <c r="W85" s="71"/>
      <c r="X85" s="71"/>
      <c r="Y85" s="71"/>
      <c r="Z85" s="71"/>
    </row>
    <row r="86" spans="1:26" ht="15.75" customHeight="1" x14ac:dyDescent="0.2">
      <c r="A86" s="71"/>
      <c r="B86" s="71"/>
      <c r="C86" s="71"/>
      <c r="D86" s="71"/>
      <c r="E86" s="54"/>
      <c r="F86" s="54"/>
      <c r="G86" s="54"/>
      <c r="H86" s="54"/>
      <c r="I86" s="54"/>
      <c r="J86" s="54"/>
      <c r="K86" s="71"/>
      <c r="L86" s="71"/>
      <c r="M86" s="109"/>
      <c r="N86" s="71"/>
      <c r="O86" s="109"/>
      <c r="P86" s="71"/>
      <c r="Q86" s="71"/>
      <c r="R86" s="71"/>
      <c r="S86" s="71"/>
      <c r="T86" s="71"/>
      <c r="U86" s="71"/>
      <c r="V86" s="71"/>
      <c r="W86" s="71"/>
      <c r="X86" s="71"/>
      <c r="Y86" s="71"/>
      <c r="Z86" s="71"/>
    </row>
    <row r="87" spans="1:26" ht="15.75" customHeight="1" x14ac:dyDescent="0.2">
      <c r="A87" s="71"/>
      <c r="B87" s="71"/>
      <c r="C87" s="71"/>
      <c r="D87" s="71"/>
      <c r="E87" s="54"/>
      <c r="F87" s="54"/>
      <c r="G87" s="54"/>
      <c r="H87" s="54"/>
      <c r="I87" s="54"/>
      <c r="J87" s="54"/>
      <c r="K87" s="71"/>
      <c r="L87" s="71"/>
      <c r="M87" s="109"/>
      <c r="N87" s="71"/>
      <c r="O87" s="109"/>
      <c r="P87" s="71"/>
      <c r="Q87" s="71"/>
      <c r="R87" s="71"/>
      <c r="S87" s="71"/>
      <c r="T87" s="71"/>
      <c r="U87" s="71"/>
      <c r="V87" s="71"/>
      <c r="W87" s="71"/>
      <c r="X87" s="71"/>
      <c r="Y87" s="71"/>
      <c r="Z87" s="71"/>
    </row>
    <row r="88" spans="1:26" ht="15.75" customHeight="1" x14ac:dyDescent="0.2">
      <c r="A88" s="71"/>
      <c r="B88" s="71"/>
      <c r="C88" s="71"/>
      <c r="D88" s="71"/>
      <c r="E88" s="54"/>
      <c r="F88" s="54"/>
      <c r="G88" s="54"/>
      <c r="H88" s="54"/>
      <c r="I88" s="54"/>
      <c r="J88" s="54"/>
      <c r="K88" s="71"/>
      <c r="L88" s="71"/>
      <c r="M88" s="109"/>
      <c r="N88" s="71"/>
      <c r="O88" s="109"/>
      <c r="P88" s="71"/>
      <c r="Q88" s="71"/>
      <c r="R88" s="71"/>
      <c r="S88" s="71"/>
      <c r="T88" s="71"/>
      <c r="U88" s="71"/>
      <c r="V88" s="71"/>
      <c r="W88" s="71"/>
      <c r="X88" s="71"/>
      <c r="Y88" s="71"/>
      <c r="Z88" s="71"/>
    </row>
    <row r="89" spans="1:26" ht="15.75" customHeight="1" x14ac:dyDescent="0.2">
      <c r="A89" s="71"/>
      <c r="B89" s="71"/>
      <c r="C89" s="71"/>
      <c r="D89" s="71"/>
      <c r="E89" s="54"/>
      <c r="F89" s="54"/>
      <c r="G89" s="54"/>
      <c r="H89" s="54"/>
      <c r="I89" s="54"/>
      <c r="J89" s="54"/>
      <c r="K89" s="71"/>
      <c r="L89" s="71"/>
      <c r="M89" s="109"/>
      <c r="N89" s="71"/>
      <c r="O89" s="109"/>
      <c r="P89" s="71"/>
      <c r="Q89" s="71"/>
      <c r="R89" s="71"/>
      <c r="S89" s="71"/>
      <c r="T89" s="71"/>
      <c r="U89" s="71"/>
      <c r="V89" s="71"/>
      <c r="W89" s="71"/>
      <c r="X89" s="71"/>
      <c r="Y89" s="71"/>
      <c r="Z89" s="71"/>
    </row>
    <row r="90" spans="1:26" ht="15.75" customHeight="1" x14ac:dyDescent="0.2">
      <c r="A90" s="71"/>
      <c r="B90" s="71"/>
      <c r="C90" s="71"/>
      <c r="D90" s="71"/>
      <c r="E90" s="54"/>
      <c r="F90" s="54"/>
      <c r="G90" s="54"/>
      <c r="H90" s="54"/>
      <c r="I90" s="54"/>
      <c r="J90" s="54"/>
      <c r="K90" s="71"/>
      <c r="L90" s="71"/>
      <c r="M90" s="109"/>
      <c r="N90" s="71"/>
      <c r="O90" s="109"/>
      <c r="P90" s="71"/>
      <c r="Q90" s="71"/>
      <c r="R90" s="71"/>
      <c r="S90" s="71"/>
      <c r="T90" s="71"/>
      <c r="U90" s="71"/>
      <c r="V90" s="71"/>
      <c r="W90" s="71"/>
      <c r="X90" s="71"/>
      <c r="Y90" s="71"/>
      <c r="Z90" s="71"/>
    </row>
    <row r="91" spans="1:26" ht="15.75" customHeight="1" x14ac:dyDescent="0.2">
      <c r="A91" s="71"/>
      <c r="B91" s="71"/>
      <c r="C91" s="71"/>
      <c r="D91" s="71"/>
      <c r="E91" s="54"/>
      <c r="F91" s="54"/>
      <c r="G91" s="54"/>
      <c r="H91" s="54"/>
      <c r="I91" s="54"/>
      <c r="J91" s="54"/>
      <c r="K91" s="71"/>
      <c r="L91" s="71"/>
      <c r="M91" s="109"/>
      <c r="N91" s="71"/>
      <c r="O91" s="109"/>
      <c r="P91" s="71"/>
      <c r="Q91" s="71"/>
      <c r="R91" s="71"/>
      <c r="S91" s="71"/>
      <c r="T91" s="71"/>
      <c r="U91" s="71"/>
      <c r="V91" s="71"/>
      <c r="W91" s="71"/>
      <c r="X91" s="71"/>
      <c r="Y91" s="71"/>
      <c r="Z91" s="71"/>
    </row>
    <row r="92" spans="1:26" ht="15.75" customHeight="1" x14ac:dyDescent="0.2">
      <c r="A92" s="71"/>
      <c r="B92" s="71"/>
      <c r="C92" s="71"/>
      <c r="D92" s="71"/>
      <c r="E92" s="54"/>
      <c r="F92" s="54"/>
      <c r="G92" s="54"/>
      <c r="H92" s="54"/>
      <c r="I92" s="54"/>
      <c r="J92" s="54"/>
      <c r="K92" s="71"/>
      <c r="L92" s="71"/>
      <c r="M92" s="109"/>
      <c r="N92" s="71"/>
      <c r="O92" s="109"/>
      <c r="P92" s="71"/>
      <c r="Q92" s="71"/>
      <c r="R92" s="71"/>
      <c r="S92" s="71"/>
      <c r="T92" s="71"/>
      <c r="U92" s="71"/>
      <c r="V92" s="71"/>
      <c r="W92" s="71"/>
      <c r="X92" s="71"/>
      <c r="Y92" s="71"/>
      <c r="Z92" s="71"/>
    </row>
    <row r="93" spans="1:26" ht="15.75" customHeight="1" x14ac:dyDescent="0.2">
      <c r="A93" s="71"/>
      <c r="B93" s="71"/>
      <c r="C93" s="71"/>
      <c r="D93" s="71"/>
      <c r="E93" s="54"/>
      <c r="F93" s="54"/>
      <c r="G93" s="54"/>
      <c r="H93" s="54"/>
      <c r="I93" s="54"/>
      <c r="J93" s="54"/>
      <c r="K93" s="71"/>
      <c r="L93" s="71"/>
      <c r="M93" s="109"/>
      <c r="N93" s="71"/>
      <c r="O93" s="109"/>
      <c r="P93" s="71"/>
      <c r="Q93" s="71"/>
      <c r="R93" s="71"/>
      <c r="S93" s="71"/>
      <c r="T93" s="71"/>
      <c r="U93" s="71"/>
      <c r="V93" s="71"/>
      <c r="W93" s="71"/>
      <c r="X93" s="71"/>
      <c r="Y93" s="71"/>
      <c r="Z93" s="71"/>
    </row>
    <row r="94" spans="1:26" ht="15.75" customHeight="1" x14ac:dyDescent="0.2">
      <c r="A94" s="71"/>
      <c r="B94" s="71"/>
      <c r="C94" s="71"/>
      <c r="D94" s="71"/>
      <c r="E94" s="54"/>
      <c r="F94" s="54"/>
      <c r="G94" s="54"/>
      <c r="H94" s="54"/>
      <c r="I94" s="54"/>
      <c r="J94" s="54"/>
      <c r="K94" s="71"/>
      <c r="L94" s="71"/>
      <c r="M94" s="109"/>
      <c r="N94" s="71"/>
      <c r="O94" s="109"/>
      <c r="P94" s="71"/>
      <c r="Q94" s="71"/>
      <c r="R94" s="71"/>
      <c r="S94" s="71"/>
      <c r="T94" s="71"/>
      <c r="U94" s="71"/>
      <c r="V94" s="71"/>
      <c r="W94" s="71"/>
      <c r="X94" s="71"/>
      <c r="Y94" s="71"/>
      <c r="Z94" s="71"/>
    </row>
    <row r="95" spans="1:26" ht="15.75" customHeight="1" x14ac:dyDescent="0.2">
      <c r="A95" s="71"/>
      <c r="B95" s="71"/>
      <c r="C95" s="71"/>
      <c r="D95" s="71"/>
      <c r="E95" s="54"/>
      <c r="F95" s="54"/>
      <c r="G95" s="54"/>
      <c r="H95" s="54"/>
      <c r="I95" s="54"/>
      <c r="J95" s="54"/>
      <c r="K95" s="71"/>
      <c r="L95" s="71"/>
      <c r="M95" s="109"/>
      <c r="N95" s="71"/>
      <c r="O95" s="109"/>
      <c r="P95" s="71"/>
      <c r="Q95" s="71"/>
      <c r="R95" s="71"/>
      <c r="S95" s="71"/>
      <c r="T95" s="71"/>
      <c r="U95" s="71"/>
      <c r="V95" s="71"/>
      <c r="W95" s="71"/>
      <c r="X95" s="71"/>
      <c r="Y95" s="71"/>
      <c r="Z95" s="71"/>
    </row>
    <row r="96" spans="1:26" ht="15.75" customHeight="1" x14ac:dyDescent="0.2">
      <c r="A96" s="71"/>
      <c r="B96" s="71"/>
      <c r="C96" s="71"/>
      <c r="D96" s="71"/>
      <c r="E96" s="54"/>
      <c r="F96" s="54"/>
      <c r="G96" s="54"/>
      <c r="H96" s="54"/>
      <c r="I96" s="54"/>
      <c r="J96" s="54"/>
      <c r="K96" s="71"/>
      <c r="L96" s="71"/>
      <c r="M96" s="109"/>
      <c r="N96" s="71"/>
      <c r="O96" s="109"/>
      <c r="P96" s="71"/>
      <c r="Q96" s="71"/>
      <c r="R96" s="71"/>
      <c r="S96" s="71"/>
      <c r="T96" s="71"/>
      <c r="U96" s="71"/>
      <c r="V96" s="71"/>
      <c r="W96" s="71"/>
      <c r="X96" s="71"/>
      <c r="Y96" s="71"/>
      <c r="Z96" s="71"/>
    </row>
    <row r="97" spans="1:26" ht="15.75" customHeight="1" x14ac:dyDescent="0.2">
      <c r="A97" s="71"/>
      <c r="B97" s="71"/>
      <c r="C97" s="71"/>
      <c r="D97" s="71"/>
      <c r="E97" s="54"/>
      <c r="F97" s="54"/>
      <c r="G97" s="54"/>
      <c r="H97" s="54"/>
      <c r="I97" s="54"/>
      <c r="J97" s="54"/>
      <c r="K97" s="71"/>
      <c r="L97" s="71"/>
      <c r="M97" s="109"/>
      <c r="N97" s="71"/>
      <c r="O97" s="109"/>
      <c r="P97" s="71"/>
      <c r="Q97" s="71"/>
      <c r="R97" s="71"/>
      <c r="S97" s="71"/>
      <c r="T97" s="71"/>
      <c r="U97" s="71"/>
      <c r="V97" s="71"/>
      <c r="W97" s="71"/>
      <c r="X97" s="71"/>
      <c r="Y97" s="71"/>
      <c r="Z97" s="71"/>
    </row>
    <row r="98" spans="1:26" ht="15.75" customHeight="1" x14ac:dyDescent="0.2">
      <c r="A98" s="71"/>
      <c r="B98" s="71"/>
      <c r="C98" s="71"/>
      <c r="D98" s="71"/>
      <c r="E98" s="54"/>
      <c r="F98" s="54"/>
      <c r="G98" s="54"/>
      <c r="H98" s="54"/>
      <c r="I98" s="54"/>
      <c r="J98" s="54"/>
      <c r="K98" s="71"/>
      <c r="L98" s="71"/>
      <c r="M98" s="109"/>
      <c r="N98" s="71"/>
      <c r="O98" s="109"/>
      <c r="P98" s="71"/>
      <c r="Q98" s="71"/>
      <c r="R98" s="71"/>
      <c r="S98" s="71"/>
      <c r="T98" s="71"/>
      <c r="U98" s="71"/>
      <c r="V98" s="71"/>
      <c r="W98" s="71"/>
      <c r="X98" s="71"/>
      <c r="Y98" s="71"/>
      <c r="Z98" s="71"/>
    </row>
    <row r="99" spans="1:26" ht="15.75" customHeight="1" x14ac:dyDescent="0.2">
      <c r="A99" s="71"/>
      <c r="B99" s="71"/>
      <c r="C99" s="71"/>
      <c r="D99" s="71"/>
      <c r="E99" s="54"/>
      <c r="F99" s="54"/>
      <c r="G99" s="54"/>
      <c r="H99" s="54"/>
      <c r="I99" s="54"/>
      <c r="J99" s="54"/>
      <c r="K99" s="71"/>
      <c r="L99" s="71"/>
      <c r="M99" s="109"/>
      <c r="N99" s="71"/>
      <c r="O99" s="109"/>
      <c r="P99" s="71"/>
      <c r="Q99" s="71"/>
      <c r="R99" s="71"/>
      <c r="S99" s="71"/>
      <c r="T99" s="71"/>
      <c r="U99" s="71"/>
      <c r="V99" s="71"/>
      <c r="W99" s="71"/>
      <c r="X99" s="71"/>
      <c r="Y99" s="71"/>
      <c r="Z99" s="71"/>
    </row>
    <row r="100" spans="1:26" ht="15.75" customHeight="1" x14ac:dyDescent="0.2">
      <c r="A100" s="71"/>
      <c r="B100" s="71"/>
      <c r="C100" s="71"/>
      <c r="D100" s="71"/>
      <c r="E100" s="54"/>
      <c r="F100" s="54"/>
      <c r="G100" s="54"/>
      <c r="H100" s="54"/>
      <c r="I100" s="54"/>
      <c r="J100" s="54"/>
      <c r="K100" s="71"/>
      <c r="L100" s="71"/>
      <c r="M100" s="109"/>
      <c r="N100" s="71"/>
      <c r="O100" s="109"/>
      <c r="P100" s="71"/>
      <c r="Q100" s="71"/>
      <c r="R100" s="71"/>
      <c r="S100" s="71"/>
      <c r="T100" s="71"/>
      <c r="U100" s="71"/>
      <c r="V100" s="71"/>
      <c r="W100" s="71"/>
      <c r="X100" s="71"/>
      <c r="Y100" s="71"/>
      <c r="Z100" s="71"/>
    </row>
    <row r="101" spans="1:26" ht="15.75" customHeight="1" x14ac:dyDescent="0.2">
      <c r="A101" s="71"/>
      <c r="B101" s="71"/>
      <c r="C101" s="71"/>
      <c r="D101" s="71"/>
      <c r="E101" s="54"/>
      <c r="F101" s="54"/>
      <c r="G101" s="54"/>
      <c r="H101" s="54"/>
      <c r="I101" s="54"/>
      <c r="J101" s="54"/>
      <c r="K101" s="71"/>
      <c r="L101" s="71"/>
      <c r="M101" s="109"/>
      <c r="N101" s="71"/>
      <c r="O101" s="109"/>
      <c r="P101" s="71"/>
      <c r="Q101" s="71"/>
      <c r="R101" s="71"/>
      <c r="S101" s="71"/>
      <c r="T101" s="71"/>
      <c r="U101" s="71"/>
      <c r="V101" s="71"/>
      <c r="W101" s="71"/>
      <c r="X101" s="71"/>
      <c r="Y101" s="71"/>
      <c r="Z101" s="71"/>
    </row>
    <row r="102" spans="1:26" ht="15.75" customHeight="1" x14ac:dyDescent="0.2">
      <c r="A102" s="71"/>
      <c r="B102" s="71"/>
      <c r="C102" s="71"/>
      <c r="D102" s="71"/>
      <c r="E102" s="54"/>
      <c r="F102" s="54"/>
      <c r="G102" s="54"/>
      <c r="H102" s="54"/>
      <c r="I102" s="54"/>
      <c r="J102" s="54"/>
      <c r="K102" s="71"/>
      <c r="L102" s="71"/>
      <c r="M102" s="109"/>
      <c r="N102" s="71"/>
      <c r="O102" s="109"/>
      <c r="P102" s="71"/>
      <c r="Q102" s="71"/>
      <c r="R102" s="71"/>
      <c r="S102" s="71"/>
      <c r="T102" s="71"/>
      <c r="U102" s="71"/>
      <c r="V102" s="71"/>
      <c r="W102" s="71"/>
      <c r="X102" s="71"/>
      <c r="Y102" s="71"/>
      <c r="Z102" s="71"/>
    </row>
    <row r="103" spans="1:26" ht="15.75" customHeight="1" x14ac:dyDescent="0.2">
      <c r="A103" s="71"/>
      <c r="B103" s="71"/>
      <c r="C103" s="71"/>
      <c r="D103" s="71"/>
      <c r="E103" s="54"/>
      <c r="F103" s="54"/>
      <c r="G103" s="54"/>
      <c r="H103" s="54"/>
      <c r="I103" s="54"/>
      <c r="J103" s="54"/>
      <c r="K103" s="71"/>
      <c r="L103" s="71"/>
      <c r="M103" s="109"/>
      <c r="N103" s="71"/>
      <c r="O103" s="109"/>
      <c r="P103" s="71"/>
      <c r="Q103" s="71"/>
      <c r="R103" s="71"/>
      <c r="S103" s="71"/>
      <c r="T103" s="71"/>
      <c r="U103" s="71"/>
      <c r="V103" s="71"/>
      <c r="W103" s="71"/>
      <c r="X103" s="71"/>
      <c r="Y103" s="71"/>
      <c r="Z103" s="71"/>
    </row>
    <row r="104" spans="1:26" ht="15.75" customHeight="1" x14ac:dyDescent="0.2">
      <c r="A104" s="71"/>
      <c r="B104" s="71"/>
      <c r="C104" s="71"/>
      <c r="D104" s="71"/>
      <c r="E104" s="54"/>
      <c r="F104" s="54"/>
      <c r="G104" s="54"/>
      <c r="H104" s="54"/>
      <c r="I104" s="54"/>
      <c r="J104" s="54"/>
      <c r="K104" s="71"/>
      <c r="L104" s="71"/>
      <c r="M104" s="109"/>
      <c r="N104" s="71"/>
      <c r="O104" s="109"/>
      <c r="P104" s="71"/>
      <c r="Q104" s="71"/>
      <c r="R104" s="71"/>
      <c r="S104" s="71"/>
      <c r="T104" s="71"/>
      <c r="U104" s="71"/>
      <c r="V104" s="71"/>
      <c r="W104" s="71"/>
      <c r="X104" s="71"/>
      <c r="Y104" s="71"/>
      <c r="Z104" s="71"/>
    </row>
    <row r="105" spans="1:26" ht="15.75" customHeight="1" x14ac:dyDescent="0.2">
      <c r="A105" s="71"/>
      <c r="B105" s="71"/>
      <c r="C105" s="71"/>
      <c r="D105" s="71"/>
      <c r="E105" s="54"/>
      <c r="F105" s="54"/>
      <c r="G105" s="54"/>
      <c r="H105" s="54"/>
      <c r="I105" s="54"/>
      <c r="J105" s="54"/>
      <c r="K105" s="71"/>
      <c r="L105" s="71"/>
      <c r="M105" s="109"/>
      <c r="N105" s="71"/>
      <c r="O105" s="109"/>
      <c r="P105" s="71"/>
      <c r="Q105" s="71"/>
      <c r="R105" s="71"/>
      <c r="S105" s="71"/>
      <c r="T105" s="71"/>
      <c r="U105" s="71"/>
      <c r="V105" s="71"/>
      <c r="W105" s="71"/>
      <c r="X105" s="71"/>
      <c r="Y105" s="71"/>
      <c r="Z105" s="71"/>
    </row>
    <row r="106" spans="1:26" ht="15.75" customHeight="1" x14ac:dyDescent="0.2">
      <c r="A106" s="71"/>
      <c r="B106" s="71"/>
      <c r="C106" s="71"/>
      <c r="D106" s="71"/>
      <c r="E106" s="54"/>
      <c r="F106" s="54"/>
      <c r="G106" s="54"/>
      <c r="H106" s="54"/>
      <c r="I106" s="54"/>
      <c r="J106" s="54"/>
      <c r="K106" s="71"/>
      <c r="L106" s="71"/>
      <c r="M106" s="109"/>
      <c r="N106" s="71"/>
      <c r="O106" s="109"/>
      <c r="P106" s="71"/>
      <c r="Q106" s="71"/>
      <c r="R106" s="71"/>
      <c r="S106" s="71"/>
      <c r="T106" s="71"/>
      <c r="U106" s="71"/>
      <c r="V106" s="71"/>
      <c r="W106" s="71"/>
      <c r="X106" s="71"/>
      <c r="Y106" s="71"/>
      <c r="Z106" s="71"/>
    </row>
    <row r="107" spans="1:26" ht="15.75" customHeight="1" x14ac:dyDescent="0.2">
      <c r="A107" s="71"/>
      <c r="B107" s="71"/>
      <c r="C107" s="71"/>
      <c r="D107" s="71"/>
      <c r="E107" s="54"/>
      <c r="F107" s="54"/>
      <c r="G107" s="54"/>
      <c r="H107" s="54"/>
      <c r="I107" s="54"/>
      <c r="J107" s="54"/>
      <c r="K107" s="71"/>
      <c r="L107" s="71"/>
      <c r="M107" s="109"/>
      <c r="N107" s="71"/>
      <c r="O107" s="109"/>
      <c r="P107" s="71"/>
      <c r="Q107" s="71"/>
      <c r="R107" s="71"/>
      <c r="S107" s="71"/>
      <c r="T107" s="71"/>
      <c r="U107" s="71"/>
      <c r="V107" s="71"/>
      <c r="W107" s="71"/>
      <c r="X107" s="71"/>
      <c r="Y107" s="71"/>
      <c r="Z107" s="71"/>
    </row>
    <row r="108" spans="1:26" ht="15.75" customHeight="1" x14ac:dyDescent="0.2">
      <c r="A108" s="71"/>
      <c r="B108" s="71"/>
      <c r="C108" s="71"/>
      <c r="D108" s="71"/>
      <c r="E108" s="54"/>
      <c r="F108" s="54"/>
      <c r="G108" s="54"/>
      <c r="H108" s="54"/>
      <c r="I108" s="54"/>
      <c r="J108" s="54"/>
      <c r="K108" s="71"/>
      <c r="L108" s="71"/>
      <c r="M108" s="109"/>
      <c r="N108" s="71"/>
      <c r="O108" s="109"/>
      <c r="P108" s="71"/>
      <c r="Q108" s="71"/>
      <c r="R108" s="71"/>
      <c r="S108" s="71"/>
      <c r="T108" s="71"/>
      <c r="U108" s="71"/>
      <c r="V108" s="71"/>
      <c r="W108" s="71"/>
      <c r="X108" s="71"/>
      <c r="Y108" s="71"/>
      <c r="Z108" s="71"/>
    </row>
    <row r="109" spans="1:26" ht="15.75" customHeight="1" x14ac:dyDescent="0.2">
      <c r="A109" s="71"/>
      <c r="B109" s="71"/>
      <c r="C109" s="71"/>
      <c r="D109" s="71"/>
      <c r="E109" s="54"/>
      <c r="F109" s="54"/>
      <c r="G109" s="54"/>
      <c r="H109" s="54"/>
      <c r="I109" s="54"/>
      <c r="J109" s="54"/>
      <c r="K109" s="71"/>
      <c r="L109" s="71"/>
      <c r="M109" s="109"/>
      <c r="N109" s="71"/>
      <c r="O109" s="109"/>
      <c r="P109" s="71"/>
      <c r="Q109" s="71"/>
      <c r="R109" s="71"/>
      <c r="S109" s="71"/>
      <c r="T109" s="71"/>
      <c r="U109" s="71"/>
      <c r="V109" s="71"/>
      <c r="W109" s="71"/>
      <c r="X109" s="71"/>
      <c r="Y109" s="71"/>
      <c r="Z109" s="71"/>
    </row>
    <row r="110" spans="1:26" ht="15.75" customHeight="1" x14ac:dyDescent="0.2">
      <c r="A110" s="71"/>
      <c r="B110" s="71"/>
      <c r="C110" s="71"/>
      <c r="D110" s="71"/>
      <c r="E110" s="54"/>
      <c r="F110" s="54"/>
      <c r="G110" s="54"/>
      <c r="H110" s="54"/>
      <c r="I110" s="54"/>
      <c r="J110" s="54"/>
      <c r="K110" s="71"/>
      <c r="L110" s="71"/>
      <c r="M110" s="109"/>
      <c r="N110" s="71"/>
      <c r="O110" s="109"/>
      <c r="P110" s="71"/>
      <c r="Q110" s="71"/>
      <c r="R110" s="71"/>
      <c r="S110" s="71"/>
      <c r="T110" s="71"/>
      <c r="U110" s="71"/>
      <c r="V110" s="71"/>
      <c r="W110" s="71"/>
      <c r="X110" s="71"/>
      <c r="Y110" s="71"/>
      <c r="Z110" s="71"/>
    </row>
    <row r="111" spans="1:26" ht="15.75" customHeight="1" x14ac:dyDescent="0.2">
      <c r="A111" s="71"/>
      <c r="B111" s="71"/>
      <c r="C111" s="71"/>
      <c r="D111" s="71"/>
      <c r="E111" s="54"/>
      <c r="F111" s="54"/>
      <c r="G111" s="54"/>
      <c r="H111" s="54"/>
      <c r="I111" s="54"/>
      <c r="J111" s="54"/>
      <c r="K111" s="71"/>
      <c r="L111" s="71"/>
      <c r="M111" s="109"/>
      <c r="N111" s="71"/>
      <c r="O111" s="109"/>
      <c r="P111" s="71"/>
      <c r="Q111" s="71"/>
      <c r="R111" s="71"/>
      <c r="S111" s="71"/>
      <c r="T111" s="71"/>
      <c r="U111" s="71"/>
      <c r="V111" s="71"/>
      <c r="W111" s="71"/>
      <c r="X111" s="71"/>
      <c r="Y111" s="71"/>
      <c r="Z111" s="71"/>
    </row>
    <row r="112" spans="1:26" ht="15.75" customHeight="1" x14ac:dyDescent="0.2">
      <c r="A112" s="71"/>
      <c r="B112" s="71"/>
      <c r="C112" s="71"/>
      <c r="D112" s="71"/>
      <c r="E112" s="54"/>
      <c r="F112" s="54"/>
      <c r="G112" s="54"/>
      <c r="H112" s="54"/>
      <c r="I112" s="54"/>
      <c r="J112" s="54"/>
      <c r="K112" s="71"/>
      <c r="L112" s="71"/>
      <c r="M112" s="109"/>
      <c r="N112" s="71"/>
      <c r="O112" s="109"/>
      <c r="P112" s="71"/>
      <c r="Q112" s="71"/>
      <c r="R112" s="71"/>
      <c r="S112" s="71"/>
      <c r="T112" s="71"/>
      <c r="U112" s="71"/>
      <c r="V112" s="71"/>
      <c r="W112" s="71"/>
      <c r="X112" s="71"/>
      <c r="Y112" s="71"/>
      <c r="Z112" s="71"/>
    </row>
    <row r="113" spans="1:26" ht="15.75" customHeight="1" x14ac:dyDescent="0.2">
      <c r="A113" s="71"/>
      <c r="B113" s="71"/>
      <c r="C113" s="71"/>
      <c r="D113" s="71"/>
      <c r="E113" s="54"/>
      <c r="F113" s="54"/>
      <c r="G113" s="54"/>
      <c r="H113" s="54"/>
      <c r="I113" s="54"/>
      <c r="J113" s="54"/>
      <c r="K113" s="71"/>
      <c r="L113" s="71"/>
      <c r="M113" s="109"/>
      <c r="N113" s="71"/>
      <c r="O113" s="109"/>
      <c r="P113" s="71"/>
      <c r="Q113" s="71"/>
      <c r="R113" s="71"/>
      <c r="S113" s="71"/>
      <c r="T113" s="71"/>
      <c r="U113" s="71"/>
      <c r="V113" s="71"/>
      <c r="W113" s="71"/>
      <c r="X113" s="71"/>
      <c r="Y113" s="71"/>
      <c r="Z113" s="71"/>
    </row>
    <row r="114" spans="1:26" ht="15.75" customHeight="1" x14ac:dyDescent="0.2">
      <c r="A114" s="71"/>
      <c r="B114" s="71"/>
      <c r="C114" s="71"/>
      <c r="D114" s="71"/>
      <c r="E114" s="54"/>
      <c r="F114" s="54"/>
      <c r="G114" s="54"/>
      <c r="H114" s="54"/>
      <c r="I114" s="54"/>
      <c r="J114" s="54"/>
      <c r="K114" s="71"/>
      <c r="L114" s="71"/>
      <c r="M114" s="109"/>
      <c r="N114" s="71"/>
      <c r="O114" s="109"/>
      <c r="P114" s="71"/>
      <c r="Q114" s="71"/>
      <c r="R114" s="71"/>
      <c r="S114" s="71"/>
      <c r="T114" s="71"/>
      <c r="U114" s="71"/>
      <c r="V114" s="71"/>
      <c r="W114" s="71"/>
      <c r="X114" s="71"/>
      <c r="Y114" s="71"/>
      <c r="Z114" s="71"/>
    </row>
    <row r="115" spans="1:26" ht="15.75" customHeight="1" x14ac:dyDescent="0.2">
      <c r="A115" s="71"/>
      <c r="B115" s="71"/>
      <c r="C115" s="71"/>
      <c r="D115" s="71"/>
      <c r="E115" s="54"/>
      <c r="F115" s="54"/>
      <c r="G115" s="54"/>
      <c r="H115" s="54"/>
      <c r="I115" s="54"/>
      <c r="J115" s="54"/>
      <c r="K115" s="71"/>
      <c r="L115" s="71"/>
      <c r="M115" s="109"/>
      <c r="N115" s="71"/>
      <c r="O115" s="109"/>
      <c r="P115" s="71"/>
      <c r="Q115" s="71"/>
      <c r="R115" s="71"/>
      <c r="S115" s="71"/>
      <c r="T115" s="71"/>
      <c r="U115" s="71"/>
      <c r="V115" s="71"/>
      <c r="W115" s="71"/>
      <c r="X115" s="71"/>
      <c r="Y115" s="71"/>
      <c r="Z115" s="71"/>
    </row>
    <row r="116" spans="1:26" ht="15.75" customHeight="1" x14ac:dyDescent="0.2">
      <c r="A116" s="71"/>
      <c r="B116" s="71"/>
      <c r="C116" s="71"/>
      <c r="D116" s="71"/>
      <c r="E116" s="54"/>
      <c r="F116" s="54"/>
      <c r="G116" s="54"/>
      <c r="H116" s="54"/>
      <c r="I116" s="54"/>
      <c r="J116" s="54"/>
      <c r="K116" s="71"/>
      <c r="L116" s="71"/>
      <c r="M116" s="109"/>
      <c r="N116" s="71"/>
      <c r="O116" s="109"/>
      <c r="P116" s="71"/>
      <c r="Q116" s="71"/>
      <c r="R116" s="71"/>
      <c r="S116" s="71"/>
      <c r="T116" s="71"/>
      <c r="U116" s="71"/>
      <c r="V116" s="71"/>
      <c r="W116" s="71"/>
      <c r="X116" s="71"/>
      <c r="Y116" s="71"/>
      <c r="Z116" s="71"/>
    </row>
    <row r="117" spans="1:26" ht="15.75" customHeight="1" x14ac:dyDescent="0.2">
      <c r="A117" s="71"/>
      <c r="B117" s="71"/>
      <c r="C117" s="71"/>
      <c r="D117" s="71"/>
      <c r="E117" s="54"/>
      <c r="F117" s="54"/>
      <c r="G117" s="54"/>
      <c r="H117" s="54"/>
      <c r="I117" s="54"/>
      <c r="J117" s="54"/>
      <c r="K117" s="71"/>
      <c r="L117" s="71"/>
      <c r="M117" s="109"/>
      <c r="N117" s="71"/>
      <c r="O117" s="109"/>
      <c r="P117" s="71"/>
      <c r="Q117" s="71"/>
      <c r="R117" s="71"/>
      <c r="S117" s="71"/>
      <c r="T117" s="71"/>
      <c r="U117" s="71"/>
      <c r="V117" s="71"/>
      <c r="W117" s="71"/>
      <c r="X117" s="71"/>
      <c r="Y117" s="71"/>
      <c r="Z117" s="71"/>
    </row>
    <row r="118" spans="1:26" ht="15.75" customHeight="1" x14ac:dyDescent="0.2">
      <c r="A118" s="71"/>
      <c r="B118" s="71"/>
      <c r="C118" s="71"/>
      <c r="D118" s="71"/>
      <c r="E118" s="54"/>
      <c r="F118" s="54"/>
      <c r="G118" s="54"/>
      <c r="H118" s="54"/>
      <c r="I118" s="54"/>
      <c r="J118" s="54"/>
      <c r="K118" s="71"/>
      <c r="L118" s="71"/>
      <c r="M118" s="109"/>
      <c r="N118" s="71"/>
      <c r="O118" s="109"/>
      <c r="P118" s="71"/>
      <c r="Q118" s="71"/>
      <c r="R118" s="71"/>
      <c r="S118" s="71"/>
      <c r="T118" s="71"/>
      <c r="U118" s="71"/>
      <c r="V118" s="71"/>
      <c r="W118" s="71"/>
      <c r="X118" s="71"/>
      <c r="Y118" s="71"/>
      <c r="Z118" s="71"/>
    </row>
    <row r="119" spans="1:26" ht="15.75" customHeight="1" x14ac:dyDescent="0.2">
      <c r="A119" s="71"/>
      <c r="B119" s="71"/>
      <c r="C119" s="71"/>
      <c r="D119" s="71"/>
      <c r="E119" s="54"/>
      <c r="F119" s="54"/>
      <c r="G119" s="54"/>
      <c r="H119" s="54"/>
      <c r="I119" s="54"/>
      <c r="J119" s="54"/>
      <c r="K119" s="71"/>
      <c r="L119" s="71"/>
      <c r="M119" s="109"/>
      <c r="N119" s="71"/>
      <c r="O119" s="109"/>
      <c r="P119" s="71"/>
      <c r="Q119" s="71"/>
      <c r="R119" s="71"/>
      <c r="S119" s="71"/>
      <c r="T119" s="71"/>
      <c r="U119" s="71"/>
      <c r="V119" s="71"/>
      <c r="W119" s="71"/>
      <c r="X119" s="71"/>
      <c r="Y119" s="71"/>
      <c r="Z119" s="71"/>
    </row>
    <row r="120" spans="1:26" ht="15.75" customHeight="1" x14ac:dyDescent="0.2">
      <c r="A120" s="71"/>
      <c r="B120" s="71"/>
      <c r="C120" s="71"/>
      <c r="D120" s="71"/>
      <c r="E120" s="54"/>
      <c r="F120" s="54"/>
      <c r="G120" s="54"/>
      <c r="H120" s="54"/>
      <c r="I120" s="54"/>
      <c r="J120" s="54"/>
      <c r="K120" s="71"/>
      <c r="L120" s="71"/>
      <c r="M120" s="109"/>
      <c r="N120" s="71"/>
      <c r="O120" s="109"/>
      <c r="P120" s="71"/>
      <c r="Q120" s="71"/>
      <c r="R120" s="71"/>
      <c r="S120" s="71"/>
      <c r="T120" s="71"/>
      <c r="U120" s="71"/>
      <c r="V120" s="71"/>
      <c r="W120" s="71"/>
      <c r="X120" s="71"/>
      <c r="Y120" s="71"/>
      <c r="Z120" s="71"/>
    </row>
    <row r="121" spans="1:26" ht="15.75" customHeight="1" x14ac:dyDescent="0.2">
      <c r="A121" s="71"/>
      <c r="B121" s="71"/>
      <c r="C121" s="71"/>
      <c r="D121" s="71"/>
      <c r="E121" s="54"/>
      <c r="F121" s="54"/>
      <c r="G121" s="54"/>
      <c r="H121" s="54"/>
      <c r="I121" s="54"/>
      <c r="J121" s="54"/>
      <c r="K121" s="71"/>
      <c r="L121" s="71"/>
      <c r="M121" s="109"/>
      <c r="N121" s="71"/>
      <c r="O121" s="109"/>
      <c r="P121" s="71"/>
      <c r="Q121" s="71"/>
      <c r="R121" s="71"/>
      <c r="S121" s="71"/>
      <c r="T121" s="71"/>
      <c r="U121" s="71"/>
      <c r="V121" s="71"/>
      <c r="W121" s="71"/>
      <c r="X121" s="71"/>
      <c r="Y121" s="71"/>
      <c r="Z121" s="71"/>
    </row>
    <row r="122" spans="1:26" ht="15.75" customHeight="1" x14ac:dyDescent="0.2">
      <c r="A122" s="71"/>
      <c r="B122" s="71"/>
      <c r="C122" s="71"/>
      <c r="D122" s="71"/>
      <c r="E122" s="54"/>
      <c r="F122" s="54"/>
      <c r="G122" s="54"/>
      <c r="H122" s="54"/>
      <c r="I122" s="54"/>
      <c r="J122" s="54"/>
      <c r="K122" s="71"/>
      <c r="L122" s="71"/>
      <c r="M122" s="109"/>
      <c r="N122" s="71"/>
      <c r="O122" s="109"/>
      <c r="P122" s="71"/>
      <c r="Q122" s="71"/>
      <c r="R122" s="71"/>
      <c r="S122" s="71"/>
      <c r="T122" s="71"/>
      <c r="U122" s="71"/>
      <c r="V122" s="71"/>
      <c r="W122" s="71"/>
      <c r="X122" s="71"/>
      <c r="Y122" s="71"/>
      <c r="Z122" s="71"/>
    </row>
    <row r="123" spans="1:26" ht="15.75" customHeight="1" x14ac:dyDescent="0.2">
      <c r="A123" s="71"/>
      <c r="B123" s="71"/>
      <c r="C123" s="71"/>
      <c r="D123" s="71"/>
      <c r="E123" s="54"/>
      <c r="F123" s="54"/>
      <c r="G123" s="54"/>
      <c r="H123" s="54"/>
      <c r="I123" s="54"/>
      <c r="J123" s="54"/>
      <c r="K123" s="71"/>
      <c r="L123" s="71"/>
      <c r="M123" s="109"/>
      <c r="N123" s="71"/>
      <c r="O123" s="109"/>
      <c r="P123" s="71"/>
      <c r="Q123" s="71"/>
      <c r="R123" s="71"/>
      <c r="S123" s="71"/>
      <c r="T123" s="71"/>
      <c r="U123" s="71"/>
      <c r="V123" s="71"/>
      <c r="W123" s="71"/>
      <c r="X123" s="71"/>
      <c r="Y123" s="71"/>
      <c r="Z123" s="71"/>
    </row>
    <row r="124" spans="1:26" ht="15.75" customHeight="1" x14ac:dyDescent="0.2">
      <c r="A124" s="71"/>
      <c r="B124" s="71"/>
      <c r="C124" s="71"/>
      <c r="D124" s="71"/>
      <c r="E124" s="54"/>
      <c r="F124" s="54"/>
      <c r="G124" s="54"/>
      <c r="H124" s="54"/>
      <c r="I124" s="54"/>
      <c r="J124" s="54"/>
      <c r="K124" s="71"/>
      <c r="L124" s="71"/>
      <c r="M124" s="109"/>
      <c r="N124" s="71"/>
      <c r="O124" s="109"/>
      <c r="P124" s="71"/>
      <c r="Q124" s="71"/>
      <c r="R124" s="71"/>
      <c r="S124" s="71"/>
      <c r="T124" s="71"/>
      <c r="U124" s="71"/>
      <c r="V124" s="71"/>
      <c r="W124" s="71"/>
      <c r="X124" s="71"/>
      <c r="Y124" s="71"/>
      <c r="Z124" s="71"/>
    </row>
    <row r="125" spans="1:26" ht="15.75" customHeight="1" x14ac:dyDescent="0.2">
      <c r="A125" s="71"/>
      <c r="B125" s="71"/>
      <c r="C125" s="71"/>
      <c r="D125" s="71"/>
      <c r="E125" s="54"/>
      <c r="F125" s="54"/>
      <c r="G125" s="54"/>
      <c r="H125" s="54"/>
      <c r="I125" s="54"/>
      <c r="J125" s="54"/>
      <c r="K125" s="71"/>
      <c r="L125" s="71"/>
      <c r="M125" s="109"/>
      <c r="N125" s="71"/>
      <c r="O125" s="109"/>
      <c r="P125" s="71"/>
      <c r="Q125" s="71"/>
      <c r="R125" s="71"/>
      <c r="S125" s="71"/>
      <c r="T125" s="71"/>
      <c r="U125" s="71"/>
      <c r="V125" s="71"/>
      <c r="W125" s="71"/>
      <c r="X125" s="71"/>
      <c r="Y125" s="71"/>
      <c r="Z125" s="71"/>
    </row>
    <row r="126" spans="1:26" ht="15.75" customHeight="1" x14ac:dyDescent="0.2">
      <c r="A126" s="71"/>
      <c r="B126" s="71"/>
      <c r="C126" s="71"/>
      <c r="D126" s="71"/>
      <c r="E126" s="54"/>
      <c r="F126" s="54"/>
      <c r="G126" s="54"/>
      <c r="H126" s="54"/>
      <c r="I126" s="54"/>
      <c r="J126" s="54"/>
      <c r="K126" s="71"/>
      <c r="L126" s="71"/>
      <c r="M126" s="109"/>
      <c r="N126" s="71"/>
      <c r="O126" s="109"/>
      <c r="P126" s="71"/>
      <c r="Q126" s="71"/>
      <c r="R126" s="71"/>
      <c r="S126" s="71"/>
      <c r="T126" s="71"/>
      <c r="U126" s="71"/>
      <c r="V126" s="71"/>
      <c r="W126" s="71"/>
      <c r="X126" s="71"/>
      <c r="Y126" s="71"/>
      <c r="Z126" s="71"/>
    </row>
    <row r="127" spans="1:26" ht="15.75" customHeight="1" x14ac:dyDescent="0.2">
      <c r="A127" s="71"/>
      <c r="B127" s="71"/>
      <c r="C127" s="71"/>
      <c r="D127" s="71"/>
      <c r="E127" s="54"/>
      <c r="F127" s="54"/>
      <c r="G127" s="54"/>
      <c r="H127" s="54"/>
      <c r="I127" s="54"/>
      <c r="J127" s="54"/>
      <c r="K127" s="71"/>
      <c r="L127" s="71"/>
      <c r="M127" s="109"/>
      <c r="N127" s="71"/>
      <c r="O127" s="109"/>
      <c r="P127" s="71"/>
      <c r="Q127" s="71"/>
      <c r="R127" s="71"/>
      <c r="S127" s="71"/>
      <c r="T127" s="71"/>
      <c r="U127" s="71"/>
      <c r="V127" s="71"/>
      <c r="W127" s="71"/>
      <c r="X127" s="71"/>
      <c r="Y127" s="71"/>
      <c r="Z127" s="71"/>
    </row>
    <row r="128" spans="1:26" ht="15.75" customHeight="1" x14ac:dyDescent="0.2">
      <c r="A128" s="71"/>
      <c r="B128" s="71"/>
      <c r="C128" s="71"/>
      <c r="D128" s="71"/>
      <c r="E128" s="54"/>
      <c r="F128" s="54"/>
      <c r="G128" s="54"/>
      <c r="H128" s="54"/>
      <c r="I128" s="54"/>
      <c r="J128" s="54"/>
      <c r="K128" s="71"/>
      <c r="L128" s="71"/>
      <c r="M128" s="109"/>
      <c r="N128" s="71"/>
      <c r="O128" s="109"/>
      <c r="P128" s="71"/>
      <c r="Q128" s="71"/>
      <c r="R128" s="71"/>
      <c r="S128" s="71"/>
      <c r="T128" s="71"/>
      <c r="U128" s="71"/>
      <c r="V128" s="71"/>
      <c r="W128" s="71"/>
      <c r="X128" s="71"/>
      <c r="Y128" s="71"/>
      <c r="Z128" s="71"/>
    </row>
    <row r="129" spans="1:26" ht="15.75" customHeight="1" x14ac:dyDescent="0.2">
      <c r="A129" s="71"/>
      <c r="B129" s="71"/>
      <c r="C129" s="71"/>
      <c r="D129" s="71"/>
      <c r="E129" s="54"/>
      <c r="F129" s="54"/>
      <c r="G129" s="54"/>
      <c r="H129" s="54"/>
      <c r="I129" s="54"/>
      <c r="J129" s="54"/>
      <c r="K129" s="71"/>
      <c r="L129" s="71"/>
      <c r="M129" s="109"/>
      <c r="N129" s="71"/>
      <c r="O129" s="109"/>
      <c r="P129" s="71"/>
      <c r="Q129" s="71"/>
      <c r="R129" s="71"/>
      <c r="S129" s="71"/>
      <c r="T129" s="71"/>
      <c r="U129" s="71"/>
      <c r="V129" s="71"/>
      <c r="W129" s="71"/>
      <c r="X129" s="71"/>
      <c r="Y129" s="71"/>
      <c r="Z129" s="71"/>
    </row>
    <row r="130" spans="1:26" ht="15.75" customHeight="1" x14ac:dyDescent="0.2">
      <c r="A130" s="71"/>
      <c r="B130" s="71"/>
      <c r="C130" s="71"/>
      <c r="D130" s="71"/>
      <c r="E130" s="54"/>
      <c r="F130" s="54"/>
      <c r="G130" s="54"/>
      <c r="H130" s="54"/>
      <c r="I130" s="54"/>
      <c r="J130" s="54"/>
      <c r="K130" s="71"/>
      <c r="L130" s="71"/>
      <c r="M130" s="109"/>
      <c r="N130" s="71"/>
      <c r="O130" s="109"/>
      <c r="P130" s="71"/>
      <c r="Q130" s="71"/>
      <c r="R130" s="71"/>
      <c r="S130" s="71"/>
      <c r="T130" s="71"/>
      <c r="U130" s="71"/>
      <c r="V130" s="71"/>
      <c r="W130" s="71"/>
      <c r="X130" s="71"/>
      <c r="Y130" s="71"/>
      <c r="Z130" s="71"/>
    </row>
    <row r="131" spans="1:26" ht="15.75" customHeight="1" x14ac:dyDescent="0.2">
      <c r="A131" s="71"/>
      <c r="B131" s="71"/>
      <c r="C131" s="71"/>
      <c r="D131" s="71"/>
      <c r="E131" s="54"/>
      <c r="F131" s="54"/>
      <c r="G131" s="54"/>
      <c r="H131" s="54"/>
      <c r="I131" s="54"/>
      <c r="J131" s="54"/>
      <c r="K131" s="71"/>
      <c r="L131" s="71"/>
      <c r="M131" s="109"/>
      <c r="N131" s="71"/>
      <c r="O131" s="109"/>
      <c r="P131" s="71"/>
      <c r="Q131" s="71"/>
      <c r="R131" s="71"/>
      <c r="S131" s="71"/>
      <c r="T131" s="71"/>
      <c r="U131" s="71"/>
      <c r="V131" s="71"/>
      <c r="W131" s="71"/>
      <c r="X131" s="71"/>
      <c r="Y131" s="71"/>
      <c r="Z131" s="71"/>
    </row>
    <row r="132" spans="1:26" ht="15.75" customHeight="1" x14ac:dyDescent="0.2">
      <c r="A132" s="71"/>
      <c r="B132" s="71"/>
      <c r="C132" s="71"/>
      <c r="D132" s="71"/>
      <c r="E132" s="54"/>
      <c r="F132" s="54"/>
      <c r="G132" s="54"/>
      <c r="H132" s="54"/>
      <c r="I132" s="54"/>
      <c r="J132" s="54"/>
      <c r="K132" s="71"/>
      <c r="L132" s="71"/>
      <c r="M132" s="109"/>
      <c r="N132" s="71"/>
      <c r="O132" s="109"/>
      <c r="P132" s="71"/>
      <c r="Q132" s="71"/>
      <c r="R132" s="71"/>
      <c r="S132" s="71"/>
      <c r="T132" s="71"/>
      <c r="U132" s="71"/>
      <c r="V132" s="71"/>
      <c r="W132" s="71"/>
      <c r="X132" s="71"/>
      <c r="Y132" s="71"/>
      <c r="Z132" s="71"/>
    </row>
    <row r="133" spans="1:26" ht="15.75" customHeight="1" x14ac:dyDescent="0.2">
      <c r="A133" s="71"/>
      <c r="B133" s="71"/>
      <c r="C133" s="71"/>
      <c r="D133" s="71"/>
      <c r="E133" s="54"/>
      <c r="F133" s="54"/>
      <c r="G133" s="54"/>
      <c r="H133" s="54"/>
      <c r="I133" s="54"/>
      <c r="J133" s="54"/>
      <c r="K133" s="71"/>
      <c r="L133" s="71"/>
      <c r="M133" s="109"/>
      <c r="N133" s="71"/>
      <c r="O133" s="109"/>
      <c r="P133" s="71"/>
      <c r="Q133" s="71"/>
      <c r="R133" s="71"/>
      <c r="S133" s="71"/>
      <c r="T133" s="71"/>
      <c r="U133" s="71"/>
      <c r="V133" s="71"/>
      <c r="W133" s="71"/>
      <c r="X133" s="71"/>
      <c r="Y133" s="71"/>
      <c r="Z133" s="71"/>
    </row>
    <row r="134" spans="1:26" ht="15.75" customHeight="1" x14ac:dyDescent="0.2">
      <c r="A134" s="71"/>
      <c r="B134" s="71"/>
      <c r="C134" s="71"/>
      <c r="D134" s="71"/>
      <c r="E134" s="54"/>
      <c r="F134" s="54"/>
      <c r="G134" s="54"/>
      <c r="H134" s="54"/>
      <c r="I134" s="54"/>
      <c r="J134" s="54"/>
      <c r="K134" s="71"/>
      <c r="L134" s="71"/>
      <c r="M134" s="109"/>
      <c r="N134" s="71"/>
      <c r="O134" s="109"/>
      <c r="P134" s="71"/>
      <c r="Q134" s="71"/>
      <c r="R134" s="71"/>
      <c r="S134" s="71"/>
      <c r="T134" s="71"/>
      <c r="U134" s="71"/>
      <c r="V134" s="71"/>
      <c r="W134" s="71"/>
      <c r="X134" s="71"/>
      <c r="Y134" s="71"/>
      <c r="Z134" s="71"/>
    </row>
    <row r="135" spans="1:26" ht="15.75" customHeight="1" x14ac:dyDescent="0.2">
      <c r="A135" s="71"/>
      <c r="B135" s="71"/>
      <c r="C135" s="71"/>
      <c r="D135" s="71"/>
      <c r="E135" s="54"/>
      <c r="F135" s="54"/>
      <c r="G135" s="54"/>
      <c r="H135" s="54"/>
      <c r="I135" s="54"/>
      <c r="J135" s="54"/>
      <c r="K135" s="71"/>
      <c r="L135" s="71"/>
      <c r="M135" s="109"/>
      <c r="N135" s="71"/>
      <c r="O135" s="109"/>
      <c r="P135" s="71"/>
      <c r="Q135" s="71"/>
      <c r="R135" s="71"/>
      <c r="S135" s="71"/>
      <c r="T135" s="71"/>
      <c r="U135" s="71"/>
      <c r="V135" s="71"/>
      <c r="W135" s="71"/>
      <c r="X135" s="71"/>
      <c r="Y135" s="71"/>
      <c r="Z135" s="71"/>
    </row>
    <row r="136" spans="1:26" ht="15.75" customHeight="1" x14ac:dyDescent="0.2">
      <c r="A136" s="71"/>
      <c r="B136" s="71"/>
      <c r="C136" s="71"/>
      <c r="D136" s="71"/>
      <c r="E136" s="54"/>
      <c r="F136" s="54"/>
      <c r="G136" s="54"/>
      <c r="H136" s="54"/>
      <c r="I136" s="54"/>
      <c r="J136" s="54"/>
      <c r="K136" s="71"/>
      <c r="L136" s="71"/>
      <c r="M136" s="109"/>
      <c r="N136" s="71"/>
      <c r="O136" s="109"/>
      <c r="P136" s="71"/>
      <c r="Q136" s="71"/>
      <c r="R136" s="71"/>
      <c r="S136" s="71"/>
      <c r="T136" s="71"/>
      <c r="U136" s="71"/>
      <c r="V136" s="71"/>
      <c r="W136" s="71"/>
      <c r="X136" s="71"/>
      <c r="Y136" s="71"/>
      <c r="Z136" s="71"/>
    </row>
    <row r="137" spans="1:26" ht="15.75" customHeight="1" x14ac:dyDescent="0.2">
      <c r="A137" s="71"/>
      <c r="B137" s="71"/>
      <c r="C137" s="71"/>
      <c r="D137" s="71"/>
      <c r="E137" s="54"/>
      <c r="F137" s="54"/>
      <c r="G137" s="54"/>
      <c r="H137" s="54"/>
      <c r="I137" s="54"/>
      <c r="J137" s="54"/>
      <c r="K137" s="71"/>
      <c r="L137" s="71"/>
      <c r="M137" s="109"/>
      <c r="N137" s="71"/>
      <c r="O137" s="109"/>
      <c r="P137" s="71"/>
      <c r="Q137" s="71"/>
      <c r="R137" s="71"/>
      <c r="S137" s="71"/>
      <c r="T137" s="71"/>
      <c r="U137" s="71"/>
      <c r="V137" s="71"/>
      <c r="W137" s="71"/>
      <c r="X137" s="71"/>
      <c r="Y137" s="71"/>
      <c r="Z137" s="71"/>
    </row>
    <row r="138" spans="1:26" ht="15.75" customHeight="1" x14ac:dyDescent="0.2">
      <c r="A138" s="71"/>
      <c r="B138" s="71"/>
      <c r="C138" s="71"/>
      <c r="D138" s="71"/>
      <c r="E138" s="54"/>
      <c r="F138" s="54"/>
      <c r="G138" s="54"/>
      <c r="H138" s="54"/>
      <c r="I138" s="54"/>
      <c r="J138" s="54"/>
      <c r="K138" s="71"/>
      <c r="L138" s="71"/>
      <c r="M138" s="109"/>
      <c r="N138" s="71"/>
      <c r="O138" s="109"/>
      <c r="P138" s="71"/>
      <c r="Q138" s="71"/>
      <c r="R138" s="71"/>
      <c r="S138" s="71"/>
      <c r="T138" s="71"/>
      <c r="U138" s="71"/>
      <c r="V138" s="71"/>
      <c r="W138" s="71"/>
      <c r="X138" s="71"/>
      <c r="Y138" s="71"/>
      <c r="Z138" s="71"/>
    </row>
    <row r="139" spans="1:26" ht="15.75" customHeight="1" x14ac:dyDescent="0.2">
      <c r="A139" s="71"/>
      <c r="B139" s="71"/>
      <c r="C139" s="71"/>
      <c r="D139" s="71"/>
      <c r="E139" s="54"/>
      <c r="F139" s="54"/>
      <c r="G139" s="54"/>
      <c r="H139" s="54"/>
      <c r="I139" s="54"/>
      <c r="J139" s="54"/>
      <c r="K139" s="71"/>
      <c r="L139" s="71"/>
      <c r="M139" s="109"/>
      <c r="N139" s="71"/>
      <c r="O139" s="109"/>
      <c r="P139" s="71"/>
      <c r="Q139" s="71"/>
      <c r="R139" s="71"/>
      <c r="S139" s="71"/>
      <c r="T139" s="71"/>
      <c r="U139" s="71"/>
      <c r="V139" s="71"/>
      <c r="W139" s="71"/>
      <c r="X139" s="71"/>
      <c r="Y139" s="71"/>
      <c r="Z139" s="71"/>
    </row>
    <row r="140" spans="1:26" ht="15.75" customHeight="1" x14ac:dyDescent="0.2">
      <c r="A140" s="71"/>
      <c r="B140" s="71"/>
      <c r="C140" s="71"/>
      <c r="D140" s="71"/>
      <c r="E140" s="54"/>
      <c r="F140" s="54"/>
      <c r="G140" s="54"/>
      <c r="H140" s="54"/>
      <c r="I140" s="54"/>
      <c r="J140" s="54"/>
      <c r="K140" s="71"/>
      <c r="L140" s="71"/>
      <c r="M140" s="109"/>
      <c r="N140" s="71"/>
      <c r="O140" s="109"/>
      <c r="P140" s="71"/>
      <c r="Q140" s="71"/>
      <c r="R140" s="71"/>
      <c r="S140" s="71"/>
      <c r="T140" s="71"/>
      <c r="U140" s="71"/>
      <c r="V140" s="71"/>
      <c r="W140" s="71"/>
      <c r="X140" s="71"/>
      <c r="Y140" s="71"/>
      <c r="Z140" s="71"/>
    </row>
    <row r="141" spans="1:26" ht="15.75" customHeight="1" x14ac:dyDescent="0.2">
      <c r="A141" s="71"/>
      <c r="B141" s="71"/>
      <c r="C141" s="71"/>
      <c r="D141" s="71"/>
      <c r="E141" s="54"/>
      <c r="F141" s="54"/>
      <c r="G141" s="54"/>
      <c r="H141" s="54"/>
      <c r="I141" s="54"/>
      <c r="J141" s="54"/>
      <c r="K141" s="71"/>
      <c r="L141" s="71"/>
      <c r="M141" s="109"/>
      <c r="N141" s="71"/>
      <c r="O141" s="109"/>
      <c r="P141" s="71"/>
      <c r="Q141" s="71"/>
      <c r="R141" s="71"/>
      <c r="S141" s="71"/>
      <c r="T141" s="71"/>
      <c r="U141" s="71"/>
      <c r="V141" s="71"/>
      <c r="W141" s="71"/>
      <c r="X141" s="71"/>
      <c r="Y141" s="71"/>
      <c r="Z141" s="71"/>
    </row>
    <row r="142" spans="1:26" ht="15.75" customHeight="1" x14ac:dyDescent="0.2">
      <c r="A142" s="71"/>
      <c r="B142" s="71"/>
      <c r="C142" s="71"/>
      <c r="D142" s="71"/>
      <c r="E142" s="54"/>
      <c r="F142" s="54"/>
      <c r="G142" s="54"/>
      <c r="H142" s="54"/>
      <c r="I142" s="54"/>
      <c r="J142" s="54"/>
      <c r="K142" s="71"/>
      <c r="L142" s="71"/>
      <c r="M142" s="109"/>
      <c r="N142" s="71"/>
      <c r="O142" s="109"/>
      <c r="P142" s="71"/>
      <c r="Q142" s="71"/>
      <c r="R142" s="71"/>
      <c r="S142" s="71"/>
      <c r="T142" s="71"/>
      <c r="U142" s="71"/>
      <c r="V142" s="71"/>
      <c r="W142" s="71"/>
      <c r="X142" s="71"/>
      <c r="Y142" s="71"/>
      <c r="Z142" s="71"/>
    </row>
    <row r="143" spans="1:26" ht="15.75" customHeight="1" x14ac:dyDescent="0.2">
      <c r="A143" s="71"/>
      <c r="B143" s="71"/>
      <c r="C143" s="71"/>
      <c r="D143" s="71"/>
      <c r="E143" s="54"/>
      <c r="F143" s="54"/>
      <c r="G143" s="54"/>
      <c r="H143" s="54"/>
      <c r="I143" s="54"/>
      <c r="J143" s="54"/>
      <c r="K143" s="71"/>
      <c r="L143" s="71"/>
      <c r="M143" s="109"/>
      <c r="N143" s="71"/>
      <c r="O143" s="109"/>
      <c r="P143" s="71"/>
      <c r="Q143" s="71"/>
      <c r="R143" s="71"/>
      <c r="S143" s="71"/>
      <c r="T143" s="71"/>
      <c r="U143" s="71"/>
      <c r="V143" s="71"/>
      <c r="W143" s="71"/>
      <c r="X143" s="71"/>
      <c r="Y143" s="71"/>
      <c r="Z143" s="71"/>
    </row>
    <row r="144" spans="1:26" ht="15.75" customHeight="1" x14ac:dyDescent="0.2">
      <c r="A144" s="71"/>
      <c r="B144" s="71"/>
      <c r="C144" s="71"/>
      <c r="D144" s="71"/>
      <c r="E144" s="54"/>
      <c r="F144" s="54"/>
      <c r="G144" s="54"/>
      <c r="H144" s="54"/>
      <c r="I144" s="54"/>
      <c r="J144" s="54"/>
      <c r="K144" s="71"/>
      <c r="L144" s="71"/>
      <c r="M144" s="109"/>
      <c r="N144" s="71"/>
      <c r="O144" s="109"/>
      <c r="P144" s="71"/>
      <c r="Q144" s="71"/>
      <c r="R144" s="71"/>
      <c r="S144" s="71"/>
      <c r="T144" s="71"/>
      <c r="U144" s="71"/>
      <c r="V144" s="71"/>
      <c r="W144" s="71"/>
      <c r="X144" s="71"/>
      <c r="Y144" s="71"/>
      <c r="Z144" s="71"/>
    </row>
    <row r="145" spans="1:26" ht="15.75" customHeight="1" x14ac:dyDescent="0.2">
      <c r="A145" s="71"/>
      <c r="B145" s="71"/>
      <c r="C145" s="71"/>
      <c r="D145" s="71"/>
      <c r="E145" s="54"/>
      <c r="F145" s="54"/>
      <c r="G145" s="54"/>
      <c r="H145" s="54"/>
      <c r="I145" s="54"/>
      <c r="J145" s="54"/>
      <c r="K145" s="71"/>
      <c r="L145" s="71"/>
      <c r="M145" s="109"/>
      <c r="N145" s="71"/>
      <c r="O145" s="109"/>
      <c r="P145" s="71"/>
      <c r="Q145" s="71"/>
      <c r="R145" s="71"/>
      <c r="S145" s="71"/>
      <c r="T145" s="71"/>
      <c r="U145" s="71"/>
      <c r="V145" s="71"/>
      <c r="W145" s="71"/>
      <c r="X145" s="71"/>
      <c r="Y145" s="71"/>
      <c r="Z145" s="71"/>
    </row>
    <row r="146" spans="1:26" ht="15.75" customHeight="1" x14ac:dyDescent="0.2">
      <c r="A146" s="71"/>
      <c r="B146" s="71"/>
      <c r="C146" s="71"/>
      <c r="D146" s="71"/>
      <c r="E146" s="54"/>
      <c r="F146" s="54"/>
      <c r="G146" s="54"/>
      <c r="H146" s="54"/>
      <c r="I146" s="54"/>
      <c r="J146" s="54"/>
      <c r="K146" s="71"/>
      <c r="L146" s="71"/>
      <c r="M146" s="109"/>
      <c r="N146" s="71"/>
      <c r="O146" s="109"/>
      <c r="P146" s="71"/>
      <c r="Q146" s="71"/>
      <c r="R146" s="71"/>
      <c r="S146" s="71"/>
      <c r="T146" s="71"/>
      <c r="U146" s="71"/>
      <c r="V146" s="71"/>
      <c r="W146" s="71"/>
      <c r="X146" s="71"/>
      <c r="Y146" s="71"/>
      <c r="Z146" s="71"/>
    </row>
    <row r="147" spans="1:26" ht="15.75" customHeight="1" x14ac:dyDescent="0.2">
      <c r="A147" s="71"/>
      <c r="B147" s="71"/>
      <c r="C147" s="71"/>
      <c r="D147" s="71"/>
      <c r="E147" s="54"/>
      <c r="F147" s="54"/>
      <c r="G147" s="54"/>
      <c r="H147" s="54"/>
      <c r="I147" s="54"/>
      <c r="J147" s="54"/>
      <c r="K147" s="71"/>
      <c r="L147" s="71"/>
      <c r="M147" s="109"/>
      <c r="N147" s="71"/>
      <c r="O147" s="109"/>
      <c r="P147" s="71"/>
      <c r="Q147" s="71"/>
      <c r="R147" s="71"/>
      <c r="S147" s="71"/>
      <c r="T147" s="71"/>
      <c r="U147" s="71"/>
      <c r="V147" s="71"/>
      <c r="W147" s="71"/>
      <c r="X147" s="71"/>
      <c r="Y147" s="71"/>
      <c r="Z147" s="71"/>
    </row>
    <row r="148" spans="1:26" ht="15.75" customHeight="1" x14ac:dyDescent="0.2">
      <c r="A148" s="71"/>
      <c r="B148" s="71"/>
      <c r="C148" s="71"/>
      <c r="D148" s="71"/>
      <c r="E148" s="54"/>
      <c r="F148" s="54"/>
      <c r="G148" s="54"/>
      <c r="H148" s="54"/>
      <c r="I148" s="54"/>
      <c r="J148" s="54"/>
      <c r="K148" s="71"/>
      <c r="L148" s="71"/>
      <c r="M148" s="109"/>
      <c r="N148" s="71"/>
      <c r="O148" s="109"/>
      <c r="P148" s="71"/>
      <c r="Q148" s="71"/>
      <c r="R148" s="71"/>
      <c r="S148" s="71"/>
      <c r="T148" s="71"/>
      <c r="U148" s="71"/>
      <c r="V148" s="71"/>
      <c r="W148" s="71"/>
      <c r="X148" s="71"/>
      <c r="Y148" s="71"/>
      <c r="Z148" s="71"/>
    </row>
    <row r="149" spans="1:26" ht="15.75" customHeight="1" x14ac:dyDescent="0.2">
      <c r="A149" s="71"/>
      <c r="B149" s="71"/>
      <c r="C149" s="71"/>
      <c r="D149" s="71"/>
      <c r="E149" s="54"/>
      <c r="F149" s="54"/>
      <c r="G149" s="54"/>
      <c r="H149" s="54"/>
      <c r="I149" s="54"/>
      <c r="J149" s="54"/>
      <c r="K149" s="71"/>
      <c r="L149" s="71"/>
      <c r="M149" s="109"/>
      <c r="N149" s="71"/>
      <c r="O149" s="109"/>
      <c r="P149" s="71"/>
      <c r="Q149" s="71"/>
      <c r="R149" s="71"/>
      <c r="S149" s="71"/>
      <c r="T149" s="71"/>
      <c r="U149" s="71"/>
      <c r="V149" s="71"/>
      <c r="W149" s="71"/>
      <c r="X149" s="71"/>
      <c r="Y149" s="71"/>
      <c r="Z149" s="71"/>
    </row>
    <row r="150" spans="1:26" ht="15.75" customHeight="1" x14ac:dyDescent="0.2">
      <c r="A150" s="71"/>
      <c r="B150" s="71"/>
      <c r="C150" s="71"/>
      <c r="D150" s="71"/>
      <c r="E150" s="54"/>
      <c r="F150" s="54"/>
      <c r="G150" s="54"/>
      <c r="H150" s="54"/>
      <c r="I150" s="54"/>
      <c r="J150" s="54"/>
      <c r="K150" s="71"/>
      <c r="L150" s="71"/>
      <c r="M150" s="109"/>
      <c r="N150" s="71"/>
      <c r="O150" s="109"/>
      <c r="P150" s="71"/>
      <c r="Q150" s="71"/>
      <c r="R150" s="71"/>
      <c r="S150" s="71"/>
      <c r="T150" s="71"/>
      <c r="U150" s="71"/>
      <c r="V150" s="71"/>
      <c r="W150" s="71"/>
      <c r="X150" s="71"/>
      <c r="Y150" s="71"/>
      <c r="Z150" s="71"/>
    </row>
    <row r="151" spans="1:26" ht="15.75" customHeight="1" x14ac:dyDescent="0.2">
      <c r="A151" s="71"/>
      <c r="B151" s="71"/>
      <c r="C151" s="71"/>
      <c r="D151" s="71"/>
      <c r="E151" s="54"/>
      <c r="F151" s="54"/>
      <c r="G151" s="54"/>
      <c r="H151" s="54"/>
      <c r="I151" s="54"/>
      <c r="J151" s="54"/>
      <c r="K151" s="71"/>
      <c r="L151" s="71"/>
      <c r="M151" s="109"/>
      <c r="N151" s="71"/>
      <c r="O151" s="109"/>
      <c r="P151" s="71"/>
      <c r="Q151" s="71"/>
      <c r="R151" s="71"/>
      <c r="S151" s="71"/>
      <c r="T151" s="71"/>
      <c r="U151" s="71"/>
      <c r="V151" s="71"/>
      <c r="W151" s="71"/>
      <c r="X151" s="71"/>
      <c r="Y151" s="71"/>
      <c r="Z151" s="71"/>
    </row>
    <row r="152" spans="1:26" ht="15.75" customHeight="1" x14ac:dyDescent="0.2">
      <c r="A152" s="71"/>
      <c r="B152" s="71"/>
      <c r="C152" s="71"/>
      <c r="D152" s="71"/>
      <c r="E152" s="54"/>
      <c r="F152" s="54"/>
      <c r="G152" s="54"/>
      <c r="H152" s="54"/>
      <c r="I152" s="54"/>
      <c r="J152" s="54"/>
      <c r="K152" s="71"/>
      <c r="L152" s="71"/>
      <c r="M152" s="109"/>
      <c r="N152" s="71"/>
      <c r="O152" s="109"/>
      <c r="P152" s="71"/>
      <c r="Q152" s="71"/>
      <c r="R152" s="71"/>
      <c r="S152" s="71"/>
      <c r="T152" s="71"/>
      <c r="U152" s="71"/>
      <c r="V152" s="71"/>
      <c r="W152" s="71"/>
      <c r="X152" s="71"/>
      <c r="Y152" s="71"/>
      <c r="Z152" s="71"/>
    </row>
    <row r="153" spans="1:26" ht="15.75" customHeight="1" x14ac:dyDescent="0.2">
      <c r="A153" s="71"/>
      <c r="B153" s="71"/>
      <c r="C153" s="71"/>
      <c r="D153" s="71"/>
      <c r="E153" s="54"/>
      <c r="F153" s="54"/>
      <c r="G153" s="54"/>
      <c r="H153" s="54"/>
      <c r="I153" s="54"/>
      <c r="J153" s="54"/>
      <c r="K153" s="71"/>
      <c r="L153" s="71"/>
      <c r="M153" s="109"/>
      <c r="N153" s="71"/>
      <c r="O153" s="109"/>
      <c r="P153" s="71"/>
      <c r="Q153" s="71"/>
      <c r="R153" s="71"/>
      <c r="S153" s="71"/>
      <c r="T153" s="71"/>
      <c r="U153" s="71"/>
      <c r="V153" s="71"/>
      <c r="W153" s="71"/>
      <c r="X153" s="71"/>
      <c r="Y153" s="71"/>
      <c r="Z153" s="71"/>
    </row>
    <row r="154" spans="1:26" ht="15.75" customHeight="1" x14ac:dyDescent="0.2">
      <c r="A154" s="71"/>
      <c r="B154" s="71"/>
      <c r="C154" s="71"/>
      <c r="D154" s="71"/>
      <c r="E154" s="54"/>
      <c r="F154" s="54"/>
      <c r="G154" s="54"/>
      <c r="H154" s="54"/>
      <c r="I154" s="54"/>
      <c r="J154" s="54"/>
      <c r="K154" s="71"/>
      <c r="L154" s="71"/>
      <c r="M154" s="109"/>
      <c r="N154" s="71"/>
      <c r="O154" s="109"/>
      <c r="P154" s="71"/>
      <c r="Q154" s="71"/>
      <c r="R154" s="71"/>
      <c r="S154" s="71"/>
      <c r="T154" s="71"/>
      <c r="U154" s="71"/>
      <c r="V154" s="71"/>
      <c r="W154" s="71"/>
      <c r="X154" s="71"/>
      <c r="Y154" s="71"/>
      <c r="Z154" s="71"/>
    </row>
    <row r="155" spans="1:26" ht="15.75" customHeight="1" x14ac:dyDescent="0.2">
      <c r="A155" s="71"/>
      <c r="B155" s="71"/>
      <c r="C155" s="71"/>
      <c r="D155" s="71"/>
      <c r="E155" s="54"/>
      <c r="F155" s="54"/>
      <c r="G155" s="54"/>
      <c r="H155" s="54"/>
      <c r="I155" s="54"/>
      <c r="J155" s="54"/>
      <c r="K155" s="71"/>
      <c r="L155" s="71"/>
      <c r="M155" s="109"/>
      <c r="N155" s="71"/>
      <c r="O155" s="109"/>
      <c r="P155" s="71"/>
      <c r="Q155" s="71"/>
      <c r="R155" s="71"/>
      <c r="S155" s="71"/>
      <c r="T155" s="71"/>
      <c r="U155" s="71"/>
      <c r="V155" s="71"/>
      <c r="W155" s="71"/>
      <c r="X155" s="71"/>
      <c r="Y155" s="71"/>
      <c r="Z155" s="71"/>
    </row>
    <row r="156" spans="1:26" ht="15.75" customHeight="1" x14ac:dyDescent="0.2">
      <c r="A156" s="71"/>
      <c r="B156" s="71"/>
      <c r="C156" s="71"/>
      <c r="D156" s="71"/>
      <c r="E156" s="54"/>
      <c r="F156" s="54"/>
      <c r="G156" s="54"/>
      <c r="H156" s="54"/>
      <c r="I156" s="54"/>
      <c r="J156" s="54"/>
      <c r="K156" s="71"/>
      <c r="L156" s="71"/>
      <c r="M156" s="109"/>
      <c r="N156" s="71"/>
      <c r="O156" s="109"/>
      <c r="P156" s="71"/>
      <c r="Q156" s="71"/>
      <c r="R156" s="71"/>
      <c r="S156" s="71"/>
      <c r="T156" s="71"/>
      <c r="U156" s="71"/>
      <c r="V156" s="71"/>
      <c r="W156" s="71"/>
      <c r="X156" s="71"/>
      <c r="Y156" s="71"/>
      <c r="Z156" s="71"/>
    </row>
    <row r="157" spans="1:26" ht="15.75" customHeight="1" x14ac:dyDescent="0.2">
      <c r="A157" s="71"/>
      <c r="B157" s="71"/>
      <c r="C157" s="71"/>
      <c r="D157" s="71"/>
      <c r="E157" s="54"/>
      <c r="F157" s="54"/>
      <c r="G157" s="54"/>
      <c r="H157" s="54"/>
      <c r="I157" s="54"/>
      <c r="J157" s="54"/>
      <c r="K157" s="71"/>
      <c r="L157" s="71"/>
      <c r="M157" s="109"/>
      <c r="N157" s="71"/>
      <c r="O157" s="109"/>
      <c r="P157" s="71"/>
      <c r="Q157" s="71"/>
      <c r="R157" s="71"/>
      <c r="S157" s="71"/>
      <c r="T157" s="71"/>
      <c r="U157" s="71"/>
      <c r="V157" s="71"/>
      <c r="W157" s="71"/>
      <c r="X157" s="71"/>
      <c r="Y157" s="71"/>
      <c r="Z157" s="71"/>
    </row>
    <row r="158" spans="1:26" ht="15.75" customHeight="1" x14ac:dyDescent="0.2">
      <c r="A158" s="71"/>
      <c r="B158" s="71"/>
      <c r="C158" s="71"/>
      <c r="D158" s="71"/>
      <c r="E158" s="54"/>
      <c r="F158" s="54"/>
      <c r="G158" s="54"/>
      <c r="H158" s="54"/>
      <c r="I158" s="54"/>
      <c r="J158" s="54"/>
      <c r="K158" s="71"/>
      <c r="L158" s="71"/>
      <c r="M158" s="109"/>
      <c r="N158" s="71"/>
      <c r="O158" s="109"/>
      <c r="P158" s="71"/>
      <c r="Q158" s="71"/>
      <c r="R158" s="71"/>
      <c r="S158" s="71"/>
      <c r="T158" s="71"/>
      <c r="U158" s="71"/>
      <c r="V158" s="71"/>
      <c r="W158" s="71"/>
      <c r="X158" s="71"/>
      <c r="Y158" s="71"/>
      <c r="Z158" s="71"/>
    </row>
    <row r="159" spans="1:26" ht="15.75" customHeight="1" x14ac:dyDescent="0.2">
      <c r="A159" s="71"/>
      <c r="B159" s="71"/>
      <c r="C159" s="71"/>
      <c r="D159" s="71"/>
      <c r="E159" s="54"/>
      <c r="F159" s="54"/>
      <c r="G159" s="54"/>
      <c r="H159" s="54"/>
      <c r="I159" s="54"/>
      <c r="J159" s="54"/>
      <c r="K159" s="71"/>
      <c r="L159" s="71"/>
      <c r="M159" s="109"/>
      <c r="N159" s="71"/>
      <c r="O159" s="109"/>
      <c r="P159" s="71"/>
      <c r="Q159" s="71"/>
      <c r="R159" s="71"/>
      <c r="S159" s="71"/>
      <c r="T159" s="71"/>
      <c r="U159" s="71"/>
      <c r="V159" s="71"/>
      <c r="W159" s="71"/>
      <c r="X159" s="71"/>
      <c r="Y159" s="71"/>
      <c r="Z159" s="71"/>
    </row>
    <row r="160" spans="1:26" ht="15.75" customHeight="1" x14ac:dyDescent="0.2">
      <c r="A160" s="71"/>
      <c r="B160" s="71"/>
      <c r="C160" s="71"/>
      <c r="D160" s="71"/>
      <c r="E160" s="54"/>
      <c r="F160" s="54"/>
      <c r="G160" s="54"/>
      <c r="H160" s="54"/>
      <c r="I160" s="54"/>
      <c r="J160" s="54"/>
      <c r="K160" s="71"/>
      <c r="L160" s="71"/>
      <c r="M160" s="109"/>
      <c r="N160" s="71"/>
      <c r="O160" s="109"/>
      <c r="P160" s="71"/>
      <c r="Q160" s="71"/>
      <c r="R160" s="71"/>
      <c r="S160" s="71"/>
      <c r="T160" s="71"/>
      <c r="U160" s="71"/>
      <c r="V160" s="71"/>
      <c r="W160" s="71"/>
      <c r="X160" s="71"/>
      <c r="Y160" s="71"/>
      <c r="Z160" s="71"/>
    </row>
    <row r="161" spans="1:26" ht="15.75" customHeight="1" x14ac:dyDescent="0.2">
      <c r="A161" s="71"/>
      <c r="B161" s="71"/>
      <c r="C161" s="71"/>
      <c r="D161" s="71"/>
      <c r="E161" s="54"/>
      <c r="F161" s="54"/>
      <c r="G161" s="54"/>
      <c r="H161" s="54"/>
      <c r="I161" s="54"/>
      <c r="J161" s="54"/>
      <c r="K161" s="71"/>
      <c r="L161" s="71"/>
      <c r="M161" s="109"/>
      <c r="N161" s="71"/>
      <c r="O161" s="109"/>
      <c r="P161" s="71"/>
      <c r="Q161" s="71"/>
      <c r="R161" s="71"/>
      <c r="S161" s="71"/>
      <c r="T161" s="71"/>
      <c r="U161" s="71"/>
      <c r="V161" s="71"/>
      <c r="W161" s="71"/>
      <c r="X161" s="71"/>
      <c r="Y161" s="71"/>
      <c r="Z161" s="71"/>
    </row>
    <row r="162" spans="1:26" ht="15.75" customHeight="1" x14ac:dyDescent="0.2">
      <c r="A162" s="71"/>
      <c r="B162" s="71"/>
      <c r="C162" s="71"/>
      <c r="D162" s="71"/>
      <c r="E162" s="54"/>
      <c r="F162" s="54"/>
      <c r="G162" s="54"/>
      <c r="H162" s="54"/>
      <c r="I162" s="54"/>
      <c r="J162" s="54"/>
      <c r="K162" s="71"/>
      <c r="L162" s="71"/>
      <c r="M162" s="109"/>
      <c r="N162" s="71"/>
      <c r="O162" s="109"/>
      <c r="P162" s="71"/>
      <c r="Q162" s="71"/>
      <c r="R162" s="71"/>
      <c r="S162" s="71"/>
      <c r="T162" s="71"/>
      <c r="U162" s="71"/>
      <c r="V162" s="71"/>
      <c r="W162" s="71"/>
      <c r="X162" s="71"/>
      <c r="Y162" s="71"/>
      <c r="Z162" s="71"/>
    </row>
    <row r="163" spans="1:26" ht="15.75" customHeight="1" x14ac:dyDescent="0.2">
      <c r="A163" s="71"/>
      <c r="B163" s="71"/>
      <c r="C163" s="71"/>
      <c r="D163" s="71"/>
      <c r="E163" s="54"/>
      <c r="F163" s="54"/>
      <c r="G163" s="54"/>
      <c r="H163" s="54"/>
      <c r="I163" s="54"/>
      <c r="J163" s="54"/>
      <c r="K163" s="71"/>
      <c r="L163" s="71"/>
      <c r="M163" s="109"/>
      <c r="N163" s="71"/>
      <c r="O163" s="109"/>
      <c r="P163" s="71"/>
      <c r="Q163" s="71"/>
      <c r="R163" s="71"/>
      <c r="S163" s="71"/>
      <c r="T163" s="71"/>
      <c r="U163" s="71"/>
      <c r="V163" s="71"/>
      <c r="W163" s="71"/>
      <c r="X163" s="71"/>
      <c r="Y163" s="71"/>
      <c r="Z163" s="71"/>
    </row>
    <row r="164" spans="1:26" ht="15.75" customHeight="1" x14ac:dyDescent="0.2">
      <c r="A164" s="71"/>
      <c r="B164" s="71"/>
      <c r="C164" s="71"/>
      <c r="D164" s="71"/>
      <c r="E164" s="54"/>
      <c r="F164" s="54"/>
      <c r="G164" s="54"/>
      <c r="H164" s="54"/>
      <c r="I164" s="54"/>
      <c r="J164" s="54"/>
      <c r="K164" s="71"/>
      <c r="L164" s="71"/>
      <c r="M164" s="109"/>
      <c r="N164" s="71"/>
      <c r="O164" s="109"/>
      <c r="P164" s="71"/>
      <c r="Q164" s="71"/>
      <c r="R164" s="71"/>
      <c r="S164" s="71"/>
      <c r="T164" s="71"/>
      <c r="U164" s="71"/>
      <c r="V164" s="71"/>
      <c r="W164" s="71"/>
      <c r="X164" s="71"/>
      <c r="Y164" s="71"/>
      <c r="Z164" s="71"/>
    </row>
    <row r="165" spans="1:26" ht="15.75" customHeight="1" x14ac:dyDescent="0.2">
      <c r="A165" s="71"/>
      <c r="B165" s="71"/>
      <c r="C165" s="71"/>
      <c r="D165" s="71"/>
      <c r="E165" s="54"/>
      <c r="F165" s="54"/>
      <c r="G165" s="54"/>
      <c r="H165" s="54"/>
      <c r="I165" s="54"/>
      <c r="J165" s="54"/>
      <c r="K165" s="71"/>
      <c r="L165" s="71"/>
      <c r="M165" s="109"/>
      <c r="N165" s="71"/>
      <c r="O165" s="109"/>
      <c r="P165" s="71"/>
      <c r="Q165" s="71"/>
      <c r="R165" s="71"/>
      <c r="S165" s="71"/>
      <c r="T165" s="71"/>
      <c r="U165" s="71"/>
      <c r="V165" s="71"/>
      <c r="W165" s="71"/>
      <c r="X165" s="71"/>
      <c r="Y165" s="71"/>
      <c r="Z165" s="71"/>
    </row>
    <row r="166" spans="1:26" ht="15.75" customHeight="1" x14ac:dyDescent="0.2">
      <c r="A166" s="71"/>
      <c r="B166" s="71"/>
      <c r="C166" s="71"/>
      <c r="D166" s="71"/>
      <c r="E166" s="54"/>
      <c r="F166" s="54"/>
      <c r="G166" s="54"/>
      <c r="H166" s="54"/>
      <c r="I166" s="54"/>
      <c r="J166" s="54"/>
      <c r="K166" s="71"/>
      <c r="L166" s="71"/>
      <c r="M166" s="109"/>
      <c r="N166" s="71"/>
      <c r="O166" s="109"/>
      <c r="P166" s="71"/>
      <c r="Q166" s="71"/>
      <c r="R166" s="71"/>
      <c r="S166" s="71"/>
      <c r="T166" s="71"/>
      <c r="U166" s="71"/>
      <c r="V166" s="71"/>
      <c r="W166" s="71"/>
      <c r="X166" s="71"/>
      <c r="Y166" s="71"/>
      <c r="Z166" s="71"/>
    </row>
    <row r="167" spans="1:26" ht="15.75" customHeight="1" x14ac:dyDescent="0.2">
      <c r="A167" s="71"/>
      <c r="B167" s="71"/>
      <c r="C167" s="71"/>
      <c r="D167" s="71"/>
      <c r="E167" s="54"/>
      <c r="F167" s="54"/>
      <c r="G167" s="54"/>
      <c r="H167" s="54"/>
      <c r="I167" s="54"/>
      <c r="J167" s="54"/>
      <c r="K167" s="71"/>
      <c r="L167" s="71"/>
      <c r="M167" s="109"/>
      <c r="N167" s="71"/>
      <c r="O167" s="109"/>
      <c r="P167" s="71"/>
      <c r="Q167" s="71"/>
      <c r="R167" s="71"/>
      <c r="S167" s="71"/>
      <c r="T167" s="71"/>
      <c r="U167" s="71"/>
      <c r="V167" s="71"/>
      <c r="W167" s="71"/>
      <c r="X167" s="71"/>
      <c r="Y167" s="71"/>
      <c r="Z167" s="71"/>
    </row>
    <row r="168" spans="1:26" ht="15.75" customHeight="1" x14ac:dyDescent="0.2">
      <c r="A168" s="71"/>
      <c r="B168" s="71"/>
      <c r="C168" s="71"/>
      <c r="D168" s="71"/>
      <c r="E168" s="54"/>
      <c r="F168" s="54"/>
      <c r="G168" s="54"/>
      <c r="H168" s="54"/>
      <c r="I168" s="54"/>
      <c r="J168" s="54"/>
      <c r="K168" s="71"/>
      <c r="L168" s="71"/>
      <c r="M168" s="109"/>
      <c r="N168" s="71"/>
      <c r="O168" s="109"/>
      <c r="P168" s="71"/>
      <c r="Q168" s="71"/>
      <c r="R168" s="71"/>
      <c r="S168" s="71"/>
      <c r="T168" s="71"/>
      <c r="U168" s="71"/>
      <c r="V168" s="71"/>
      <c r="W168" s="71"/>
      <c r="X168" s="71"/>
      <c r="Y168" s="71"/>
      <c r="Z168" s="71"/>
    </row>
    <row r="169" spans="1:26" ht="15.75" customHeight="1" x14ac:dyDescent="0.2">
      <c r="A169" s="71"/>
      <c r="B169" s="71"/>
      <c r="C169" s="71"/>
      <c r="D169" s="71"/>
      <c r="E169" s="54"/>
      <c r="F169" s="54"/>
      <c r="G169" s="54"/>
      <c r="H169" s="54"/>
      <c r="I169" s="54"/>
      <c r="J169" s="54"/>
      <c r="K169" s="71"/>
      <c r="L169" s="71"/>
      <c r="M169" s="109"/>
      <c r="N169" s="71"/>
      <c r="O169" s="109"/>
      <c r="P169" s="71"/>
      <c r="Q169" s="71"/>
      <c r="R169" s="71"/>
      <c r="S169" s="71"/>
      <c r="T169" s="71"/>
      <c r="U169" s="71"/>
      <c r="V169" s="71"/>
      <c r="W169" s="71"/>
      <c r="X169" s="71"/>
      <c r="Y169" s="71"/>
      <c r="Z169" s="71"/>
    </row>
    <row r="170" spans="1:26" ht="15.75" customHeight="1" x14ac:dyDescent="0.2">
      <c r="A170" s="71"/>
      <c r="B170" s="71"/>
      <c r="C170" s="71"/>
      <c r="D170" s="71"/>
      <c r="E170" s="54"/>
      <c r="F170" s="54"/>
      <c r="G170" s="54"/>
      <c r="H170" s="54"/>
      <c r="I170" s="54"/>
      <c r="J170" s="54"/>
      <c r="K170" s="71"/>
      <c r="L170" s="71"/>
      <c r="M170" s="109"/>
      <c r="N170" s="71"/>
      <c r="O170" s="109"/>
      <c r="P170" s="71"/>
      <c r="Q170" s="71"/>
      <c r="R170" s="71"/>
      <c r="S170" s="71"/>
      <c r="T170" s="71"/>
      <c r="U170" s="71"/>
      <c r="V170" s="71"/>
      <c r="W170" s="71"/>
      <c r="X170" s="71"/>
      <c r="Y170" s="71"/>
      <c r="Z170" s="71"/>
    </row>
    <row r="171" spans="1:26" ht="15.75" customHeight="1" x14ac:dyDescent="0.2">
      <c r="A171" s="71"/>
      <c r="B171" s="71"/>
      <c r="C171" s="71"/>
      <c r="D171" s="71"/>
      <c r="E171" s="54"/>
      <c r="F171" s="54"/>
      <c r="G171" s="54"/>
      <c r="H171" s="54"/>
      <c r="I171" s="54"/>
      <c r="J171" s="54"/>
      <c r="K171" s="71"/>
      <c r="L171" s="71"/>
      <c r="M171" s="109"/>
      <c r="N171" s="71"/>
      <c r="O171" s="109"/>
      <c r="P171" s="71"/>
      <c r="Q171" s="71"/>
      <c r="R171" s="71"/>
      <c r="S171" s="71"/>
      <c r="T171" s="71"/>
      <c r="U171" s="71"/>
      <c r="V171" s="71"/>
      <c r="W171" s="71"/>
      <c r="X171" s="71"/>
      <c r="Y171" s="71"/>
      <c r="Z171" s="71"/>
    </row>
    <row r="172" spans="1:26" ht="15.75" customHeight="1" x14ac:dyDescent="0.2">
      <c r="A172" s="71"/>
      <c r="B172" s="71"/>
      <c r="C172" s="71"/>
      <c r="D172" s="71"/>
      <c r="E172" s="54"/>
      <c r="F172" s="54"/>
      <c r="G172" s="54"/>
      <c r="H172" s="54"/>
      <c r="I172" s="54"/>
      <c r="J172" s="54"/>
      <c r="K172" s="71"/>
      <c r="L172" s="71"/>
      <c r="M172" s="109"/>
      <c r="N172" s="71"/>
      <c r="O172" s="109"/>
      <c r="P172" s="71"/>
      <c r="Q172" s="71"/>
      <c r="R172" s="71"/>
      <c r="S172" s="71"/>
      <c r="T172" s="71"/>
      <c r="U172" s="71"/>
      <c r="V172" s="71"/>
      <c r="W172" s="71"/>
      <c r="X172" s="71"/>
      <c r="Y172" s="71"/>
      <c r="Z172" s="71"/>
    </row>
    <row r="173" spans="1:26" ht="15.75" customHeight="1" x14ac:dyDescent="0.2">
      <c r="A173" s="71"/>
      <c r="B173" s="71"/>
      <c r="C173" s="71"/>
      <c r="D173" s="71"/>
      <c r="E173" s="54"/>
      <c r="F173" s="54"/>
      <c r="G173" s="54"/>
      <c r="H173" s="54"/>
      <c r="I173" s="54"/>
      <c r="J173" s="54"/>
      <c r="K173" s="71"/>
      <c r="L173" s="71"/>
      <c r="M173" s="109"/>
      <c r="N173" s="71"/>
      <c r="O173" s="109"/>
      <c r="P173" s="71"/>
      <c r="Q173" s="71"/>
      <c r="R173" s="71"/>
      <c r="S173" s="71"/>
      <c r="T173" s="71"/>
      <c r="U173" s="71"/>
      <c r="V173" s="71"/>
      <c r="W173" s="71"/>
      <c r="X173" s="71"/>
      <c r="Y173" s="71"/>
      <c r="Z173" s="71"/>
    </row>
    <row r="174" spans="1:26" ht="15.75" customHeight="1" x14ac:dyDescent="0.2">
      <c r="A174" s="71"/>
      <c r="B174" s="71"/>
      <c r="C174" s="71"/>
      <c r="D174" s="71"/>
      <c r="E174" s="54"/>
      <c r="F174" s="54"/>
      <c r="G174" s="54"/>
      <c r="H174" s="54"/>
      <c r="I174" s="54"/>
      <c r="J174" s="54"/>
      <c r="K174" s="71"/>
      <c r="L174" s="71"/>
      <c r="M174" s="109"/>
      <c r="N174" s="71"/>
      <c r="O174" s="109"/>
      <c r="P174" s="71"/>
      <c r="Q174" s="71"/>
      <c r="R174" s="71"/>
      <c r="S174" s="71"/>
      <c r="T174" s="71"/>
      <c r="U174" s="71"/>
      <c r="V174" s="71"/>
      <c r="W174" s="71"/>
      <c r="X174" s="71"/>
      <c r="Y174" s="71"/>
      <c r="Z174" s="71"/>
    </row>
    <row r="175" spans="1:26" ht="15.75" customHeight="1" x14ac:dyDescent="0.2">
      <c r="A175" s="71"/>
      <c r="B175" s="71"/>
      <c r="C175" s="71"/>
      <c r="D175" s="71"/>
      <c r="E175" s="54"/>
      <c r="F175" s="54"/>
      <c r="G175" s="54"/>
      <c r="H175" s="54"/>
      <c r="I175" s="54"/>
      <c r="J175" s="54"/>
      <c r="K175" s="71"/>
      <c r="L175" s="71"/>
      <c r="M175" s="109"/>
      <c r="N175" s="71"/>
      <c r="O175" s="109"/>
      <c r="P175" s="71"/>
      <c r="Q175" s="71"/>
      <c r="R175" s="71"/>
      <c r="S175" s="71"/>
      <c r="T175" s="71"/>
      <c r="U175" s="71"/>
      <c r="V175" s="71"/>
      <c r="W175" s="71"/>
      <c r="X175" s="71"/>
      <c r="Y175" s="71"/>
      <c r="Z175" s="71"/>
    </row>
    <row r="176" spans="1:26" ht="15.75" customHeight="1" x14ac:dyDescent="0.2">
      <c r="A176" s="71"/>
      <c r="B176" s="71"/>
      <c r="C176" s="71"/>
      <c r="D176" s="71"/>
      <c r="E176" s="54"/>
      <c r="F176" s="54"/>
      <c r="G176" s="54"/>
      <c r="H176" s="54"/>
      <c r="I176" s="54"/>
      <c r="J176" s="54"/>
      <c r="K176" s="71"/>
      <c r="L176" s="71"/>
      <c r="M176" s="109"/>
      <c r="N176" s="71"/>
      <c r="O176" s="109"/>
      <c r="P176" s="71"/>
      <c r="Q176" s="71"/>
      <c r="R176" s="71"/>
      <c r="S176" s="71"/>
      <c r="T176" s="71"/>
      <c r="U176" s="71"/>
      <c r="V176" s="71"/>
      <c r="W176" s="71"/>
      <c r="X176" s="71"/>
      <c r="Y176" s="71"/>
      <c r="Z176" s="71"/>
    </row>
    <row r="177" spans="1:26" ht="15.75" customHeight="1" x14ac:dyDescent="0.2">
      <c r="A177" s="71"/>
      <c r="B177" s="71"/>
      <c r="C177" s="71"/>
      <c r="D177" s="71"/>
      <c r="E177" s="54"/>
      <c r="F177" s="54"/>
      <c r="G177" s="54"/>
      <c r="H177" s="54"/>
      <c r="I177" s="54"/>
      <c r="J177" s="54"/>
      <c r="K177" s="71"/>
      <c r="L177" s="71"/>
      <c r="M177" s="109"/>
      <c r="N177" s="71"/>
      <c r="O177" s="109"/>
      <c r="P177" s="71"/>
      <c r="Q177" s="71"/>
      <c r="R177" s="71"/>
      <c r="S177" s="71"/>
      <c r="T177" s="71"/>
      <c r="U177" s="71"/>
      <c r="V177" s="71"/>
      <c r="W177" s="71"/>
      <c r="X177" s="71"/>
      <c r="Y177" s="71"/>
      <c r="Z177" s="71"/>
    </row>
    <row r="178" spans="1:26" ht="15.75" customHeight="1" x14ac:dyDescent="0.2">
      <c r="A178" s="71"/>
      <c r="B178" s="71"/>
      <c r="C178" s="71"/>
      <c r="D178" s="71"/>
      <c r="E178" s="54"/>
      <c r="F178" s="54"/>
      <c r="G178" s="54"/>
      <c r="H178" s="54"/>
      <c r="I178" s="54"/>
      <c r="J178" s="54"/>
      <c r="K178" s="71"/>
      <c r="L178" s="71"/>
      <c r="M178" s="109"/>
      <c r="N178" s="71"/>
      <c r="O178" s="109"/>
      <c r="P178" s="71"/>
      <c r="Q178" s="71"/>
      <c r="R178" s="71"/>
      <c r="S178" s="71"/>
      <c r="T178" s="71"/>
      <c r="U178" s="71"/>
      <c r="V178" s="71"/>
      <c r="W178" s="71"/>
      <c r="X178" s="71"/>
      <c r="Y178" s="71"/>
      <c r="Z178" s="71"/>
    </row>
    <row r="179" spans="1:26" ht="15.75" customHeight="1" x14ac:dyDescent="0.2">
      <c r="A179" s="71"/>
      <c r="B179" s="71"/>
      <c r="C179" s="71"/>
      <c r="D179" s="71"/>
      <c r="E179" s="54"/>
      <c r="F179" s="54"/>
      <c r="G179" s="54"/>
      <c r="H179" s="54"/>
      <c r="I179" s="54"/>
      <c r="J179" s="54"/>
      <c r="K179" s="71"/>
      <c r="L179" s="71"/>
      <c r="M179" s="109"/>
      <c r="N179" s="71"/>
      <c r="O179" s="109"/>
      <c r="P179" s="71"/>
      <c r="Q179" s="71"/>
      <c r="R179" s="71"/>
      <c r="S179" s="71"/>
      <c r="T179" s="71"/>
      <c r="U179" s="71"/>
      <c r="V179" s="71"/>
      <c r="W179" s="71"/>
      <c r="X179" s="71"/>
      <c r="Y179" s="71"/>
      <c r="Z179" s="71"/>
    </row>
    <row r="180" spans="1:26" ht="15.75" customHeight="1" x14ac:dyDescent="0.2">
      <c r="A180" s="71"/>
      <c r="B180" s="71"/>
      <c r="C180" s="71"/>
      <c r="D180" s="71"/>
      <c r="E180" s="54"/>
      <c r="F180" s="54"/>
      <c r="G180" s="54"/>
      <c r="H180" s="54"/>
      <c r="I180" s="54"/>
      <c r="J180" s="54"/>
      <c r="K180" s="71"/>
      <c r="L180" s="71"/>
      <c r="M180" s="109"/>
      <c r="N180" s="71"/>
      <c r="O180" s="109"/>
      <c r="P180" s="71"/>
      <c r="Q180" s="71"/>
      <c r="R180" s="71"/>
      <c r="S180" s="71"/>
      <c r="T180" s="71"/>
      <c r="U180" s="71"/>
      <c r="V180" s="71"/>
      <c r="W180" s="71"/>
      <c r="X180" s="71"/>
      <c r="Y180" s="71"/>
      <c r="Z180" s="71"/>
    </row>
    <row r="181" spans="1:26" ht="15.75" customHeight="1" x14ac:dyDescent="0.2">
      <c r="A181" s="71"/>
      <c r="B181" s="71"/>
      <c r="C181" s="71"/>
      <c r="D181" s="71"/>
      <c r="E181" s="54"/>
      <c r="F181" s="54"/>
      <c r="G181" s="54"/>
      <c r="H181" s="54"/>
      <c r="I181" s="54"/>
      <c r="J181" s="54"/>
      <c r="K181" s="71"/>
      <c r="L181" s="71"/>
      <c r="M181" s="109"/>
      <c r="N181" s="71"/>
      <c r="O181" s="109"/>
      <c r="P181" s="71"/>
      <c r="Q181" s="71"/>
      <c r="R181" s="71"/>
      <c r="S181" s="71"/>
      <c r="T181" s="71"/>
      <c r="U181" s="71"/>
      <c r="V181" s="71"/>
      <c r="W181" s="71"/>
      <c r="X181" s="71"/>
      <c r="Y181" s="71"/>
      <c r="Z181" s="71"/>
    </row>
    <row r="182" spans="1:26" ht="15.75" customHeight="1" x14ac:dyDescent="0.2">
      <c r="A182" s="71"/>
      <c r="B182" s="71"/>
      <c r="C182" s="71"/>
      <c r="D182" s="71"/>
      <c r="E182" s="54"/>
      <c r="F182" s="54"/>
      <c r="G182" s="54"/>
      <c r="H182" s="54"/>
      <c r="I182" s="54"/>
      <c r="J182" s="54"/>
      <c r="K182" s="71"/>
      <c r="L182" s="71"/>
      <c r="M182" s="109"/>
      <c r="N182" s="71"/>
      <c r="O182" s="109"/>
      <c r="P182" s="71"/>
      <c r="Q182" s="71"/>
      <c r="R182" s="71"/>
      <c r="S182" s="71"/>
      <c r="T182" s="71"/>
      <c r="U182" s="71"/>
      <c r="V182" s="71"/>
      <c r="W182" s="71"/>
      <c r="X182" s="71"/>
      <c r="Y182" s="71"/>
      <c r="Z182" s="71"/>
    </row>
    <row r="183" spans="1:26" ht="15.75" customHeight="1" x14ac:dyDescent="0.2">
      <c r="A183" s="71"/>
      <c r="B183" s="71"/>
      <c r="C183" s="71"/>
      <c r="D183" s="71"/>
      <c r="E183" s="54"/>
      <c r="F183" s="54"/>
      <c r="G183" s="54"/>
      <c r="H183" s="54"/>
      <c r="I183" s="54"/>
      <c r="J183" s="54"/>
      <c r="K183" s="71"/>
      <c r="L183" s="71"/>
      <c r="M183" s="109"/>
      <c r="N183" s="71"/>
      <c r="O183" s="109"/>
      <c r="P183" s="71"/>
      <c r="Q183" s="71"/>
      <c r="R183" s="71"/>
      <c r="S183" s="71"/>
      <c r="T183" s="71"/>
      <c r="U183" s="71"/>
      <c r="V183" s="71"/>
      <c r="W183" s="71"/>
      <c r="X183" s="71"/>
      <c r="Y183" s="71"/>
      <c r="Z183" s="71"/>
    </row>
    <row r="184" spans="1:26" ht="15.75" customHeight="1" x14ac:dyDescent="0.2">
      <c r="A184" s="71"/>
      <c r="B184" s="71"/>
      <c r="C184" s="71"/>
      <c r="D184" s="71"/>
      <c r="E184" s="54"/>
      <c r="F184" s="54"/>
      <c r="G184" s="54"/>
      <c r="H184" s="54"/>
      <c r="I184" s="54"/>
      <c r="J184" s="54"/>
      <c r="K184" s="71"/>
      <c r="L184" s="71"/>
      <c r="M184" s="109"/>
      <c r="N184" s="71"/>
      <c r="O184" s="109"/>
      <c r="P184" s="71"/>
      <c r="Q184" s="71"/>
      <c r="R184" s="71"/>
      <c r="S184" s="71"/>
      <c r="T184" s="71"/>
      <c r="U184" s="71"/>
      <c r="V184" s="71"/>
      <c r="W184" s="71"/>
      <c r="X184" s="71"/>
      <c r="Y184" s="71"/>
      <c r="Z184" s="71"/>
    </row>
    <row r="185" spans="1:26" ht="15.75" customHeight="1" x14ac:dyDescent="0.2">
      <c r="A185" s="71"/>
      <c r="B185" s="71"/>
      <c r="C185" s="71"/>
      <c r="D185" s="71"/>
      <c r="E185" s="54"/>
      <c r="F185" s="54"/>
      <c r="G185" s="54"/>
      <c r="H185" s="54"/>
      <c r="I185" s="54"/>
      <c r="J185" s="54"/>
      <c r="K185" s="71"/>
      <c r="L185" s="71"/>
      <c r="M185" s="109"/>
      <c r="N185" s="71"/>
      <c r="O185" s="109"/>
      <c r="P185" s="71"/>
      <c r="Q185" s="71"/>
      <c r="R185" s="71"/>
      <c r="S185" s="71"/>
      <c r="T185" s="71"/>
      <c r="U185" s="71"/>
      <c r="V185" s="71"/>
      <c r="W185" s="71"/>
      <c r="X185" s="71"/>
      <c r="Y185" s="71"/>
      <c r="Z185" s="71"/>
    </row>
    <row r="186" spans="1:26" ht="15.75" customHeight="1" x14ac:dyDescent="0.2">
      <c r="A186" s="71"/>
      <c r="B186" s="71"/>
      <c r="C186" s="71"/>
      <c r="D186" s="71"/>
      <c r="E186" s="54"/>
      <c r="F186" s="54"/>
      <c r="G186" s="54"/>
      <c r="H186" s="54"/>
      <c r="I186" s="54"/>
      <c r="J186" s="54"/>
      <c r="K186" s="71"/>
      <c r="L186" s="71"/>
      <c r="M186" s="109"/>
      <c r="N186" s="71"/>
      <c r="O186" s="109"/>
      <c r="P186" s="71"/>
      <c r="Q186" s="71"/>
      <c r="R186" s="71"/>
      <c r="S186" s="71"/>
      <c r="T186" s="71"/>
      <c r="U186" s="71"/>
      <c r="V186" s="71"/>
      <c r="W186" s="71"/>
      <c r="X186" s="71"/>
      <c r="Y186" s="71"/>
      <c r="Z186" s="71"/>
    </row>
    <row r="187" spans="1:26" ht="15.75" customHeight="1" x14ac:dyDescent="0.2">
      <c r="A187" s="71"/>
      <c r="B187" s="71"/>
      <c r="C187" s="71"/>
      <c r="D187" s="71"/>
      <c r="E187" s="54"/>
      <c r="F187" s="54"/>
      <c r="G187" s="54"/>
      <c r="H187" s="54"/>
      <c r="I187" s="54"/>
      <c r="J187" s="54"/>
      <c r="K187" s="71"/>
      <c r="L187" s="71"/>
      <c r="M187" s="109"/>
      <c r="N187" s="71"/>
      <c r="O187" s="109"/>
      <c r="P187" s="71"/>
      <c r="Q187" s="71"/>
      <c r="R187" s="71"/>
      <c r="S187" s="71"/>
      <c r="T187" s="71"/>
      <c r="U187" s="71"/>
      <c r="V187" s="71"/>
      <c r="W187" s="71"/>
      <c r="X187" s="71"/>
      <c r="Y187" s="71"/>
      <c r="Z187" s="71"/>
    </row>
    <row r="188" spans="1:26" ht="15.75" customHeight="1" x14ac:dyDescent="0.2">
      <c r="A188" s="71"/>
      <c r="B188" s="71"/>
      <c r="C188" s="71"/>
      <c r="D188" s="71"/>
      <c r="E188" s="54"/>
      <c r="F188" s="54"/>
      <c r="G188" s="54"/>
      <c r="H188" s="54"/>
      <c r="I188" s="54"/>
      <c r="J188" s="54"/>
      <c r="K188" s="71"/>
      <c r="L188" s="71"/>
      <c r="M188" s="109"/>
      <c r="N188" s="71"/>
      <c r="O188" s="109"/>
      <c r="P188" s="71"/>
      <c r="Q188" s="71"/>
      <c r="R188" s="71"/>
      <c r="S188" s="71"/>
      <c r="T188" s="71"/>
      <c r="U188" s="71"/>
      <c r="V188" s="71"/>
      <c r="W188" s="71"/>
      <c r="X188" s="71"/>
      <c r="Y188" s="71"/>
      <c r="Z188" s="71"/>
    </row>
    <row r="189" spans="1:26" ht="15.75" customHeight="1" x14ac:dyDescent="0.2">
      <c r="A189" s="71"/>
      <c r="B189" s="71"/>
      <c r="C189" s="71"/>
      <c r="D189" s="71"/>
      <c r="E189" s="54"/>
      <c r="F189" s="54"/>
      <c r="G189" s="54"/>
      <c r="H189" s="54"/>
      <c r="I189" s="54"/>
      <c r="J189" s="54"/>
      <c r="K189" s="71"/>
      <c r="L189" s="71"/>
      <c r="M189" s="109"/>
      <c r="N189" s="71"/>
      <c r="O189" s="109"/>
      <c r="P189" s="71"/>
      <c r="Q189" s="71"/>
      <c r="R189" s="71"/>
      <c r="S189" s="71"/>
      <c r="T189" s="71"/>
      <c r="U189" s="71"/>
      <c r="V189" s="71"/>
      <c r="W189" s="71"/>
      <c r="X189" s="71"/>
      <c r="Y189" s="71"/>
      <c r="Z189" s="71"/>
    </row>
    <row r="190" spans="1:26" ht="15.75" customHeight="1" x14ac:dyDescent="0.2">
      <c r="A190" s="71"/>
      <c r="B190" s="71"/>
      <c r="C190" s="71"/>
      <c r="D190" s="71"/>
      <c r="E190" s="54"/>
      <c r="F190" s="54"/>
      <c r="G190" s="54"/>
      <c r="H190" s="54"/>
      <c r="I190" s="54"/>
      <c r="J190" s="54"/>
      <c r="K190" s="71"/>
      <c r="L190" s="71"/>
      <c r="M190" s="109"/>
      <c r="N190" s="71"/>
      <c r="O190" s="109"/>
      <c r="P190" s="71"/>
      <c r="Q190" s="71"/>
      <c r="R190" s="71"/>
      <c r="S190" s="71"/>
      <c r="T190" s="71"/>
      <c r="U190" s="71"/>
      <c r="V190" s="71"/>
      <c r="W190" s="71"/>
      <c r="X190" s="71"/>
      <c r="Y190" s="71"/>
      <c r="Z190" s="71"/>
    </row>
    <row r="191" spans="1:26" ht="15.75" customHeight="1" x14ac:dyDescent="0.2">
      <c r="A191" s="71"/>
      <c r="B191" s="71"/>
      <c r="C191" s="71"/>
      <c r="D191" s="71"/>
      <c r="E191" s="54"/>
      <c r="F191" s="54"/>
      <c r="G191" s="54"/>
      <c r="H191" s="54"/>
      <c r="I191" s="54"/>
      <c r="J191" s="54"/>
      <c r="K191" s="71"/>
      <c r="L191" s="71"/>
      <c r="M191" s="109"/>
      <c r="N191" s="71"/>
      <c r="O191" s="109"/>
      <c r="P191" s="71"/>
      <c r="Q191" s="71"/>
      <c r="R191" s="71"/>
      <c r="S191" s="71"/>
      <c r="T191" s="71"/>
      <c r="U191" s="71"/>
      <c r="V191" s="71"/>
      <c r="W191" s="71"/>
      <c r="X191" s="71"/>
      <c r="Y191" s="71"/>
      <c r="Z191" s="71"/>
    </row>
    <row r="192" spans="1:26" ht="15.75" customHeight="1" x14ac:dyDescent="0.2">
      <c r="A192" s="71"/>
      <c r="B192" s="71"/>
      <c r="C192" s="71"/>
      <c r="D192" s="71"/>
      <c r="E192" s="54"/>
      <c r="F192" s="54"/>
      <c r="G192" s="54"/>
      <c r="H192" s="54"/>
      <c r="I192" s="54"/>
      <c r="J192" s="54"/>
      <c r="K192" s="71"/>
      <c r="L192" s="71"/>
      <c r="M192" s="109"/>
      <c r="N192" s="71"/>
      <c r="O192" s="109"/>
      <c r="P192" s="71"/>
      <c r="Q192" s="71"/>
      <c r="R192" s="71"/>
      <c r="S192" s="71"/>
      <c r="T192" s="71"/>
      <c r="U192" s="71"/>
      <c r="V192" s="71"/>
      <c r="W192" s="71"/>
      <c r="X192" s="71"/>
      <c r="Y192" s="71"/>
      <c r="Z192" s="71"/>
    </row>
    <row r="193" spans="1:26" ht="15.75" customHeight="1" x14ac:dyDescent="0.2">
      <c r="A193" s="71"/>
      <c r="B193" s="71"/>
      <c r="C193" s="71"/>
      <c r="D193" s="71"/>
      <c r="E193" s="54"/>
      <c r="F193" s="54"/>
      <c r="G193" s="54"/>
      <c r="H193" s="54"/>
      <c r="I193" s="54"/>
      <c r="J193" s="54"/>
      <c r="K193" s="71"/>
      <c r="L193" s="71"/>
      <c r="M193" s="109"/>
      <c r="N193" s="71"/>
      <c r="O193" s="109"/>
      <c r="P193" s="71"/>
      <c r="Q193" s="71"/>
      <c r="R193" s="71"/>
      <c r="S193" s="71"/>
      <c r="T193" s="71"/>
      <c r="U193" s="71"/>
      <c r="V193" s="71"/>
      <c r="W193" s="71"/>
      <c r="X193" s="71"/>
      <c r="Y193" s="71"/>
      <c r="Z193" s="71"/>
    </row>
    <row r="194" spans="1:26" ht="15.75" customHeight="1" x14ac:dyDescent="0.2">
      <c r="A194" s="71"/>
      <c r="B194" s="71"/>
      <c r="C194" s="71"/>
      <c r="D194" s="71"/>
      <c r="E194" s="54"/>
      <c r="F194" s="54"/>
      <c r="G194" s="54"/>
      <c r="H194" s="54"/>
      <c r="I194" s="54"/>
      <c r="J194" s="54"/>
      <c r="K194" s="71"/>
      <c r="L194" s="71"/>
      <c r="M194" s="109"/>
      <c r="N194" s="71"/>
      <c r="O194" s="109"/>
      <c r="P194" s="71"/>
      <c r="Q194" s="71"/>
      <c r="R194" s="71"/>
      <c r="S194" s="71"/>
      <c r="T194" s="71"/>
      <c r="U194" s="71"/>
      <c r="V194" s="71"/>
      <c r="W194" s="71"/>
      <c r="X194" s="71"/>
      <c r="Y194" s="71"/>
      <c r="Z194" s="71"/>
    </row>
    <row r="195" spans="1:26" ht="15.75" customHeight="1" x14ac:dyDescent="0.2">
      <c r="A195" s="71"/>
      <c r="B195" s="71"/>
      <c r="C195" s="71"/>
      <c r="D195" s="71"/>
      <c r="E195" s="54"/>
      <c r="F195" s="54"/>
      <c r="G195" s="54"/>
      <c r="H195" s="54"/>
      <c r="I195" s="54"/>
      <c r="J195" s="54"/>
      <c r="K195" s="71"/>
      <c r="L195" s="71"/>
      <c r="M195" s="109"/>
      <c r="N195" s="71"/>
      <c r="O195" s="109"/>
      <c r="P195" s="71"/>
      <c r="Q195" s="71"/>
      <c r="R195" s="71"/>
      <c r="S195" s="71"/>
      <c r="T195" s="71"/>
      <c r="U195" s="71"/>
      <c r="V195" s="71"/>
      <c r="W195" s="71"/>
      <c r="X195" s="71"/>
      <c r="Y195" s="71"/>
      <c r="Z195" s="71"/>
    </row>
    <row r="196" spans="1:26" ht="15.75" customHeight="1" x14ac:dyDescent="0.2">
      <c r="A196" s="71"/>
      <c r="B196" s="71"/>
      <c r="C196" s="71"/>
      <c r="D196" s="71"/>
      <c r="E196" s="54"/>
      <c r="F196" s="54"/>
      <c r="G196" s="54"/>
      <c r="H196" s="54"/>
      <c r="I196" s="54"/>
      <c r="J196" s="54"/>
      <c r="K196" s="71"/>
      <c r="L196" s="71"/>
      <c r="M196" s="109"/>
      <c r="N196" s="71"/>
      <c r="O196" s="109"/>
      <c r="P196" s="71"/>
      <c r="Q196" s="71"/>
      <c r="R196" s="71"/>
      <c r="S196" s="71"/>
      <c r="T196" s="71"/>
      <c r="U196" s="71"/>
      <c r="V196" s="71"/>
      <c r="W196" s="71"/>
      <c r="X196" s="71"/>
      <c r="Y196" s="71"/>
      <c r="Z196" s="71"/>
    </row>
    <row r="197" spans="1:26" ht="15.75" customHeight="1" x14ac:dyDescent="0.2">
      <c r="A197" s="71"/>
      <c r="B197" s="71"/>
      <c r="C197" s="71"/>
      <c r="D197" s="71"/>
      <c r="E197" s="54"/>
      <c r="F197" s="54"/>
      <c r="G197" s="54"/>
      <c r="H197" s="54"/>
      <c r="I197" s="54"/>
      <c r="J197" s="54"/>
      <c r="K197" s="71"/>
      <c r="L197" s="71"/>
      <c r="M197" s="109"/>
      <c r="N197" s="71"/>
      <c r="O197" s="109"/>
      <c r="P197" s="71"/>
      <c r="Q197" s="71"/>
      <c r="R197" s="71"/>
      <c r="S197" s="71"/>
      <c r="T197" s="71"/>
      <c r="U197" s="71"/>
      <c r="V197" s="71"/>
      <c r="W197" s="71"/>
      <c r="X197" s="71"/>
      <c r="Y197" s="71"/>
      <c r="Z197" s="71"/>
    </row>
    <row r="198" spans="1:26" ht="15.75" customHeight="1" x14ac:dyDescent="0.2">
      <c r="A198" s="71"/>
      <c r="B198" s="71"/>
      <c r="C198" s="71"/>
      <c r="D198" s="71"/>
      <c r="E198" s="54"/>
      <c r="F198" s="54"/>
      <c r="G198" s="54"/>
      <c r="H198" s="54"/>
      <c r="I198" s="54"/>
      <c r="J198" s="54"/>
      <c r="K198" s="71"/>
      <c r="L198" s="71"/>
      <c r="M198" s="109"/>
      <c r="N198" s="71"/>
      <c r="O198" s="109"/>
      <c r="P198" s="71"/>
      <c r="Q198" s="71"/>
      <c r="R198" s="71"/>
      <c r="S198" s="71"/>
      <c r="T198" s="71"/>
      <c r="U198" s="71"/>
      <c r="V198" s="71"/>
      <c r="W198" s="71"/>
      <c r="X198" s="71"/>
      <c r="Y198" s="71"/>
      <c r="Z198" s="71"/>
    </row>
    <row r="199" spans="1:26" ht="15.75" customHeight="1" x14ac:dyDescent="0.2">
      <c r="A199" s="71"/>
      <c r="B199" s="71"/>
      <c r="C199" s="71"/>
      <c r="D199" s="71"/>
      <c r="E199" s="54"/>
      <c r="F199" s="54"/>
      <c r="G199" s="54"/>
      <c r="H199" s="54"/>
      <c r="I199" s="54"/>
      <c r="J199" s="54"/>
      <c r="K199" s="71"/>
      <c r="L199" s="71"/>
      <c r="M199" s="109"/>
      <c r="N199" s="71"/>
      <c r="O199" s="109"/>
      <c r="P199" s="71"/>
      <c r="Q199" s="71"/>
      <c r="R199" s="71"/>
      <c r="S199" s="71"/>
      <c r="T199" s="71"/>
      <c r="U199" s="71"/>
      <c r="V199" s="71"/>
      <c r="W199" s="71"/>
      <c r="X199" s="71"/>
      <c r="Y199" s="71"/>
      <c r="Z199" s="71"/>
    </row>
    <row r="200" spans="1:26" ht="15.75" customHeight="1" x14ac:dyDescent="0.2">
      <c r="A200" s="71"/>
      <c r="B200" s="71"/>
      <c r="C200" s="71"/>
      <c r="D200" s="71"/>
      <c r="E200" s="54"/>
      <c r="F200" s="54"/>
      <c r="G200" s="54"/>
      <c r="H200" s="54"/>
      <c r="I200" s="54"/>
      <c r="J200" s="54"/>
      <c r="K200" s="71"/>
      <c r="L200" s="71"/>
      <c r="M200" s="109"/>
      <c r="N200" s="71"/>
      <c r="O200" s="109"/>
      <c r="P200" s="71"/>
      <c r="Q200" s="71"/>
      <c r="R200" s="71"/>
      <c r="S200" s="71"/>
      <c r="T200" s="71"/>
      <c r="U200" s="71"/>
      <c r="V200" s="71"/>
      <c r="W200" s="71"/>
      <c r="X200" s="71"/>
      <c r="Y200" s="71"/>
      <c r="Z200" s="71"/>
    </row>
    <row r="201" spans="1:26" ht="15.75" customHeight="1" x14ac:dyDescent="0.2">
      <c r="A201" s="71"/>
      <c r="B201" s="71"/>
      <c r="C201" s="71"/>
      <c r="D201" s="71"/>
      <c r="E201" s="54"/>
      <c r="F201" s="54"/>
      <c r="G201" s="54"/>
      <c r="H201" s="54"/>
      <c r="I201" s="54"/>
      <c r="J201" s="54"/>
      <c r="K201" s="71"/>
      <c r="L201" s="71"/>
      <c r="M201" s="109"/>
      <c r="N201" s="71"/>
      <c r="O201" s="109"/>
      <c r="P201" s="71"/>
      <c r="Q201" s="71"/>
      <c r="R201" s="71"/>
      <c r="S201" s="71"/>
      <c r="T201" s="71"/>
      <c r="U201" s="71"/>
      <c r="V201" s="71"/>
      <c r="W201" s="71"/>
      <c r="X201" s="71"/>
      <c r="Y201" s="71"/>
      <c r="Z201" s="71"/>
    </row>
    <row r="202" spans="1:26" ht="15.75" customHeight="1" x14ac:dyDescent="0.2">
      <c r="A202" s="71"/>
      <c r="B202" s="71"/>
      <c r="C202" s="71"/>
      <c r="D202" s="71"/>
      <c r="E202" s="54"/>
      <c r="F202" s="54"/>
      <c r="G202" s="54"/>
      <c r="H202" s="54"/>
      <c r="I202" s="54"/>
      <c r="J202" s="54"/>
      <c r="K202" s="71"/>
      <c r="L202" s="71"/>
      <c r="M202" s="109"/>
      <c r="N202" s="71"/>
      <c r="O202" s="109"/>
      <c r="P202" s="71"/>
      <c r="Q202" s="71"/>
      <c r="R202" s="71"/>
      <c r="S202" s="71"/>
      <c r="T202" s="71"/>
      <c r="U202" s="71"/>
      <c r="V202" s="71"/>
      <c r="W202" s="71"/>
      <c r="X202" s="71"/>
      <c r="Y202" s="71"/>
      <c r="Z202" s="71"/>
    </row>
    <row r="203" spans="1:26" ht="15.75" customHeight="1" x14ac:dyDescent="0.2">
      <c r="A203" s="71"/>
      <c r="B203" s="71"/>
      <c r="C203" s="71"/>
      <c r="D203" s="71"/>
      <c r="E203" s="54"/>
      <c r="F203" s="54"/>
      <c r="G203" s="54"/>
      <c r="H203" s="54"/>
      <c r="I203" s="54"/>
      <c r="J203" s="54"/>
      <c r="K203" s="71"/>
      <c r="L203" s="71"/>
      <c r="M203" s="109"/>
      <c r="N203" s="71"/>
      <c r="O203" s="109"/>
      <c r="P203" s="71"/>
      <c r="Q203" s="71"/>
      <c r="R203" s="71"/>
      <c r="S203" s="71"/>
      <c r="T203" s="71"/>
      <c r="U203" s="71"/>
      <c r="V203" s="71"/>
      <c r="W203" s="71"/>
      <c r="X203" s="71"/>
      <c r="Y203" s="71"/>
      <c r="Z203" s="71"/>
    </row>
    <row r="204" spans="1:26" ht="15.75" customHeight="1" x14ac:dyDescent="0.2">
      <c r="A204" s="71"/>
      <c r="B204" s="71"/>
      <c r="C204" s="71"/>
      <c r="D204" s="71"/>
      <c r="E204" s="54"/>
      <c r="F204" s="54"/>
      <c r="G204" s="54"/>
      <c r="H204" s="54"/>
      <c r="I204" s="54"/>
      <c r="J204" s="54"/>
      <c r="K204" s="71"/>
      <c r="L204" s="71"/>
      <c r="M204" s="109"/>
      <c r="N204" s="71"/>
      <c r="O204" s="109"/>
      <c r="P204" s="71"/>
      <c r="Q204" s="71"/>
      <c r="R204" s="71"/>
      <c r="S204" s="71"/>
      <c r="T204" s="71"/>
      <c r="U204" s="71"/>
      <c r="V204" s="71"/>
      <c r="W204" s="71"/>
      <c r="X204" s="71"/>
      <c r="Y204" s="71"/>
      <c r="Z204" s="71"/>
    </row>
    <row r="205" spans="1:26" ht="15.75" customHeight="1" x14ac:dyDescent="0.2">
      <c r="A205" s="71"/>
      <c r="B205" s="71"/>
      <c r="C205" s="71"/>
      <c r="D205" s="71"/>
      <c r="E205" s="54"/>
      <c r="F205" s="54"/>
      <c r="G205" s="54"/>
      <c r="H205" s="54"/>
      <c r="I205" s="54"/>
      <c r="J205" s="54"/>
      <c r="K205" s="71"/>
      <c r="L205" s="71"/>
      <c r="M205" s="109"/>
      <c r="N205" s="71"/>
      <c r="O205" s="109"/>
      <c r="P205" s="71"/>
      <c r="Q205" s="71"/>
      <c r="R205" s="71"/>
      <c r="S205" s="71"/>
      <c r="T205" s="71"/>
      <c r="U205" s="71"/>
      <c r="V205" s="71"/>
      <c r="W205" s="71"/>
      <c r="X205" s="71"/>
      <c r="Y205" s="71"/>
      <c r="Z205" s="71"/>
    </row>
    <row r="206" spans="1:26" ht="15.75" customHeight="1" x14ac:dyDescent="0.2">
      <c r="A206" s="71"/>
      <c r="B206" s="71"/>
      <c r="C206" s="71"/>
      <c r="D206" s="71"/>
      <c r="E206" s="54"/>
      <c r="F206" s="54"/>
      <c r="G206" s="54"/>
      <c r="H206" s="54"/>
      <c r="I206" s="54"/>
      <c r="J206" s="54"/>
      <c r="K206" s="71"/>
      <c r="L206" s="71"/>
      <c r="M206" s="109"/>
      <c r="N206" s="71"/>
      <c r="O206" s="109"/>
      <c r="P206" s="71"/>
      <c r="Q206" s="71"/>
      <c r="R206" s="71"/>
      <c r="S206" s="71"/>
      <c r="T206" s="71"/>
      <c r="U206" s="71"/>
      <c r="V206" s="71"/>
      <c r="W206" s="71"/>
      <c r="X206" s="71"/>
      <c r="Y206" s="71"/>
      <c r="Z206" s="71"/>
    </row>
    <row r="207" spans="1:26" ht="15.75" customHeight="1" x14ac:dyDescent="0.2">
      <c r="A207" s="71"/>
      <c r="B207" s="71"/>
      <c r="C207" s="71"/>
      <c r="D207" s="71"/>
      <c r="E207" s="54"/>
      <c r="F207" s="54"/>
      <c r="G207" s="54"/>
      <c r="H207" s="54"/>
      <c r="I207" s="54"/>
      <c r="J207" s="54"/>
      <c r="K207" s="71"/>
      <c r="L207" s="71"/>
      <c r="M207" s="109"/>
      <c r="N207" s="71"/>
      <c r="O207" s="109"/>
      <c r="P207" s="71"/>
      <c r="Q207" s="71"/>
      <c r="R207" s="71"/>
      <c r="S207" s="71"/>
      <c r="T207" s="71"/>
      <c r="U207" s="71"/>
      <c r="V207" s="71"/>
      <c r="W207" s="71"/>
      <c r="X207" s="71"/>
      <c r="Y207" s="71"/>
      <c r="Z207" s="71"/>
    </row>
    <row r="208" spans="1:26" ht="15.75" customHeight="1" x14ac:dyDescent="0.2">
      <c r="A208" s="71"/>
      <c r="B208" s="71"/>
      <c r="C208" s="71"/>
      <c r="D208" s="71"/>
      <c r="E208" s="54"/>
      <c r="F208" s="54"/>
      <c r="G208" s="54"/>
      <c r="H208" s="54"/>
      <c r="I208" s="54"/>
      <c r="J208" s="54"/>
      <c r="K208" s="71"/>
      <c r="L208" s="71"/>
      <c r="M208" s="109"/>
      <c r="N208" s="71"/>
      <c r="O208" s="109"/>
      <c r="P208" s="71"/>
      <c r="Q208" s="71"/>
      <c r="R208" s="71"/>
      <c r="S208" s="71"/>
      <c r="T208" s="71"/>
      <c r="U208" s="71"/>
      <c r="V208" s="71"/>
      <c r="W208" s="71"/>
      <c r="X208" s="71"/>
      <c r="Y208" s="71"/>
      <c r="Z208" s="71"/>
    </row>
    <row r="209" spans="1:26" ht="15.75" customHeight="1" x14ac:dyDescent="0.2">
      <c r="A209" s="71"/>
      <c r="B209" s="71"/>
      <c r="C209" s="71"/>
      <c r="D209" s="71"/>
      <c r="E209" s="54"/>
      <c r="F209" s="54"/>
      <c r="G209" s="54"/>
      <c r="H209" s="54"/>
      <c r="I209" s="54"/>
      <c r="J209" s="54"/>
      <c r="K209" s="71"/>
      <c r="L209" s="71"/>
      <c r="M209" s="109"/>
      <c r="N209" s="71"/>
      <c r="O209" s="109"/>
      <c r="P209" s="71"/>
      <c r="Q209" s="71"/>
      <c r="R209" s="71"/>
      <c r="S209" s="71"/>
      <c r="T209" s="71"/>
      <c r="U209" s="71"/>
      <c r="V209" s="71"/>
      <c r="W209" s="71"/>
      <c r="X209" s="71"/>
      <c r="Y209" s="71"/>
      <c r="Z209" s="71"/>
    </row>
    <row r="210" spans="1:26" ht="15.75" customHeight="1" x14ac:dyDescent="0.2">
      <c r="A210" s="71"/>
      <c r="B210" s="71"/>
      <c r="C210" s="71"/>
      <c r="D210" s="71"/>
      <c r="E210" s="54"/>
      <c r="F210" s="54"/>
      <c r="G210" s="54"/>
      <c r="H210" s="54"/>
      <c r="I210" s="54"/>
      <c r="J210" s="54"/>
      <c r="K210" s="71"/>
      <c r="L210" s="71"/>
      <c r="M210" s="109"/>
      <c r="N210" s="71"/>
      <c r="O210" s="109"/>
      <c r="P210" s="71"/>
      <c r="Q210" s="71"/>
      <c r="R210" s="71"/>
      <c r="S210" s="71"/>
      <c r="T210" s="71"/>
      <c r="U210" s="71"/>
      <c r="V210" s="71"/>
      <c r="W210" s="71"/>
      <c r="X210" s="71"/>
      <c r="Y210" s="71"/>
      <c r="Z210" s="71"/>
    </row>
    <row r="211" spans="1:26" ht="15.75" customHeight="1" x14ac:dyDescent="0.2">
      <c r="A211" s="71"/>
      <c r="B211" s="71"/>
      <c r="C211" s="71"/>
      <c r="D211" s="71"/>
      <c r="E211" s="54"/>
      <c r="F211" s="54"/>
      <c r="G211" s="54"/>
      <c r="H211" s="54"/>
      <c r="I211" s="54"/>
      <c r="J211" s="54"/>
      <c r="K211" s="71"/>
      <c r="L211" s="71"/>
      <c r="M211" s="109"/>
      <c r="N211" s="71"/>
      <c r="O211" s="109"/>
      <c r="P211" s="71"/>
      <c r="Q211" s="71"/>
      <c r="R211" s="71"/>
      <c r="S211" s="71"/>
      <c r="T211" s="71"/>
      <c r="U211" s="71"/>
      <c r="V211" s="71"/>
      <c r="W211" s="71"/>
      <c r="X211" s="71"/>
      <c r="Y211" s="71"/>
      <c r="Z211" s="71"/>
    </row>
    <row r="212" spans="1:26" ht="15.75" customHeight="1" x14ac:dyDescent="0.2">
      <c r="A212" s="71"/>
      <c r="B212" s="71"/>
      <c r="C212" s="71"/>
      <c r="D212" s="71"/>
      <c r="E212" s="54"/>
      <c r="F212" s="54"/>
      <c r="G212" s="54"/>
      <c r="H212" s="54"/>
      <c r="I212" s="54"/>
      <c r="J212" s="54"/>
      <c r="K212" s="71"/>
      <c r="L212" s="71"/>
      <c r="M212" s="109"/>
      <c r="N212" s="71"/>
      <c r="O212" s="109"/>
      <c r="P212" s="71"/>
      <c r="Q212" s="71"/>
      <c r="R212" s="71"/>
      <c r="S212" s="71"/>
      <c r="T212" s="71"/>
      <c r="U212" s="71"/>
      <c r="V212" s="71"/>
      <c r="W212" s="71"/>
      <c r="X212" s="71"/>
      <c r="Y212" s="71"/>
      <c r="Z212" s="71"/>
    </row>
    <row r="213" spans="1:26" ht="15.75" customHeight="1" x14ac:dyDescent="0.2">
      <c r="A213" s="71"/>
      <c r="B213" s="71"/>
      <c r="C213" s="71"/>
      <c r="D213" s="71"/>
      <c r="E213" s="54"/>
      <c r="F213" s="54"/>
      <c r="G213" s="54"/>
      <c r="H213" s="54"/>
      <c r="I213" s="54"/>
      <c r="J213" s="54"/>
      <c r="K213" s="71"/>
      <c r="L213" s="71"/>
      <c r="M213" s="109"/>
      <c r="N213" s="71"/>
      <c r="O213" s="109"/>
      <c r="P213" s="71"/>
      <c r="Q213" s="71"/>
      <c r="R213" s="71"/>
      <c r="S213" s="71"/>
      <c r="T213" s="71"/>
      <c r="U213" s="71"/>
      <c r="V213" s="71"/>
      <c r="W213" s="71"/>
      <c r="X213" s="71"/>
      <c r="Y213" s="71"/>
      <c r="Z213" s="71"/>
    </row>
    <row r="214" spans="1:26" ht="15.75" customHeight="1" x14ac:dyDescent="0.2">
      <c r="A214" s="71"/>
      <c r="B214" s="71"/>
      <c r="C214" s="71"/>
      <c r="D214" s="71"/>
      <c r="E214" s="54"/>
      <c r="F214" s="54"/>
      <c r="G214" s="54"/>
      <c r="H214" s="54"/>
      <c r="I214" s="54"/>
      <c r="J214" s="54"/>
      <c r="K214" s="71"/>
      <c r="L214" s="71"/>
      <c r="M214" s="109"/>
      <c r="N214" s="71"/>
      <c r="O214" s="109"/>
      <c r="P214" s="71"/>
      <c r="Q214" s="71"/>
      <c r="R214" s="71"/>
      <c r="S214" s="71"/>
      <c r="T214" s="71"/>
      <c r="U214" s="71"/>
      <c r="V214" s="71"/>
      <c r="W214" s="71"/>
      <c r="X214" s="71"/>
      <c r="Y214" s="71"/>
      <c r="Z214" s="71"/>
    </row>
    <row r="215" spans="1:26" ht="15.75" customHeight="1" x14ac:dyDescent="0.2">
      <c r="A215" s="71"/>
      <c r="B215" s="71"/>
      <c r="C215" s="71"/>
      <c r="D215" s="71"/>
      <c r="E215" s="54"/>
      <c r="F215" s="54"/>
      <c r="G215" s="54"/>
      <c r="H215" s="54"/>
      <c r="I215" s="54"/>
      <c r="J215" s="54"/>
      <c r="K215" s="71"/>
      <c r="L215" s="71"/>
      <c r="M215" s="109"/>
      <c r="N215" s="71"/>
      <c r="O215" s="109"/>
      <c r="P215" s="71"/>
      <c r="Q215" s="71"/>
      <c r="R215" s="71"/>
      <c r="S215" s="71"/>
      <c r="T215" s="71"/>
      <c r="U215" s="71"/>
      <c r="V215" s="71"/>
      <c r="W215" s="71"/>
      <c r="X215" s="71"/>
      <c r="Y215" s="71"/>
      <c r="Z215" s="71"/>
    </row>
    <row r="216" spans="1:26" ht="15.75" customHeight="1" x14ac:dyDescent="0.2">
      <c r="A216" s="71"/>
      <c r="B216" s="71"/>
      <c r="C216" s="71"/>
      <c r="D216" s="71"/>
      <c r="E216" s="54"/>
      <c r="F216" s="54"/>
      <c r="G216" s="54"/>
      <c r="H216" s="54"/>
      <c r="I216" s="54"/>
      <c r="J216" s="54"/>
      <c r="K216" s="71"/>
      <c r="L216" s="71"/>
      <c r="M216" s="109"/>
      <c r="N216" s="71"/>
      <c r="O216" s="109"/>
      <c r="P216" s="71"/>
      <c r="Q216" s="71"/>
      <c r="R216" s="71"/>
      <c r="S216" s="71"/>
      <c r="T216" s="71"/>
      <c r="U216" s="71"/>
      <c r="V216" s="71"/>
      <c r="W216" s="71"/>
      <c r="X216" s="71"/>
      <c r="Y216" s="71"/>
      <c r="Z216" s="71"/>
    </row>
    <row r="217" spans="1:26" ht="15.75" customHeight="1" x14ac:dyDescent="0.2">
      <c r="A217" s="71"/>
      <c r="B217" s="71"/>
      <c r="C217" s="71"/>
      <c r="D217" s="71"/>
      <c r="E217" s="54"/>
      <c r="F217" s="54"/>
      <c r="G217" s="54"/>
      <c r="H217" s="54"/>
      <c r="I217" s="54"/>
      <c r="J217" s="54"/>
      <c r="K217" s="71"/>
      <c r="L217" s="71"/>
      <c r="M217" s="109"/>
      <c r="N217" s="71"/>
      <c r="O217" s="109"/>
      <c r="P217" s="71"/>
      <c r="Q217" s="71"/>
      <c r="R217" s="71"/>
      <c r="S217" s="71"/>
      <c r="T217" s="71"/>
      <c r="U217" s="71"/>
      <c r="V217" s="71"/>
      <c r="W217" s="71"/>
      <c r="X217" s="71"/>
      <c r="Y217" s="71"/>
      <c r="Z217" s="71"/>
    </row>
    <row r="218" spans="1:26" ht="15.75" customHeight="1" x14ac:dyDescent="0.2">
      <c r="A218" s="71"/>
      <c r="B218" s="71"/>
      <c r="C218" s="71"/>
      <c r="D218" s="71"/>
      <c r="E218" s="54"/>
      <c r="F218" s="54"/>
      <c r="G218" s="54"/>
      <c r="H218" s="54"/>
      <c r="I218" s="54"/>
      <c r="J218" s="54"/>
      <c r="K218" s="71"/>
      <c r="L218" s="71"/>
      <c r="M218" s="109"/>
      <c r="N218" s="71"/>
      <c r="O218" s="109"/>
      <c r="P218" s="71"/>
      <c r="Q218" s="71"/>
      <c r="R218" s="71"/>
      <c r="S218" s="71"/>
      <c r="T218" s="71"/>
      <c r="U218" s="71"/>
      <c r="V218" s="71"/>
      <c r="W218" s="71"/>
      <c r="X218" s="71"/>
      <c r="Y218" s="71"/>
      <c r="Z218" s="71"/>
    </row>
    <row r="219" spans="1:26" ht="15.75" customHeight="1" x14ac:dyDescent="0.2">
      <c r="A219" s="71"/>
      <c r="B219" s="71"/>
      <c r="C219" s="71"/>
      <c r="D219" s="71"/>
      <c r="E219" s="54"/>
      <c r="F219" s="54"/>
      <c r="G219" s="54"/>
      <c r="H219" s="54"/>
      <c r="I219" s="54"/>
      <c r="J219" s="54"/>
      <c r="K219" s="71"/>
      <c r="L219" s="71"/>
      <c r="M219" s="109"/>
      <c r="N219" s="71"/>
      <c r="O219" s="109"/>
      <c r="P219" s="71"/>
      <c r="Q219" s="71"/>
      <c r="R219" s="71"/>
      <c r="S219" s="71"/>
      <c r="T219" s="71"/>
      <c r="U219" s="71"/>
      <c r="V219" s="71"/>
      <c r="W219" s="71"/>
      <c r="X219" s="71"/>
      <c r="Y219" s="71"/>
      <c r="Z219" s="71"/>
    </row>
    <row r="220" spans="1:26" ht="15.75" customHeight="1" x14ac:dyDescent="0.2">
      <c r="A220" s="71"/>
      <c r="B220" s="71"/>
      <c r="C220" s="71"/>
      <c r="D220" s="71"/>
      <c r="E220" s="54"/>
      <c r="F220" s="54"/>
      <c r="G220" s="54"/>
      <c r="H220" s="54"/>
      <c r="I220" s="54"/>
      <c r="J220" s="54"/>
      <c r="K220" s="71"/>
      <c r="L220" s="71"/>
      <c r="M220" s="109"/>
      <c r="N220" s="71"/>
      <c r="O220" s="109"/>
      <c r="P220" s="71"/>
      <c r="Q220" s="71"/>
      <c r="R220" s="71"/>
      <c r="S220" s="71"/>
      <c r="T220" s="71"/>
      <c r="U220" s="71"/>
      <c r="V220" s="71"/>
      <c r="W220" s="71"/>
      <c r="X220" s="71"/>
      <c r="Y220" s="71"/>
      <c r="Z220" s="71"/>
    </row>
    <row r="221" spans="1:26" ht="15.75" customHeight="1" x14ac:dyDescent="0.2">
      <c r="A221" s="71"/>
      <c r="B221" s="71"/>
      <c r="C221" s="71"/>
      <c r="D221" s="71"/>
      <c r="E221" s="54"/>
      <c r="F221" s="54"/>
      <c r="G221" s="54"/>
      <c r="H221" s="54"/>
      <c r="I221" s="54"/>
      <c r="J221" s="54"/>
      <c r="K221" s="71"/>
      <c r="L221" s="71"/>
      <c r="M221" s="109"/>
      <c r="N221" s="71"/>
      <c r="O221" s="109"/>
      <c r="P221" s="71"/>
      <c r="Q221" s="71"/>
      <c r="R221" s="71"/>
      <c r="S221" s="71"/>
      <c r="T221" s="71"/>
      <c r="U221" s="71"/>
      <c r="V221" s="71"/>
      <c r="W221" s="71"/>
      <c r="X221" s="71"/>
      <c r="Y221" s="71"/>
      <c r="Z221" s="71"/>
    </row>
    <row r="222" spans="1:26" ht="15.75" customHeight="1" x14ac:dyDescent="0.2">
      <c r="A222" s="71"/>
      <c r="B222" s="71"/>
      <c r="C222" s="71"/>
      <c r="D222" s="71"/>
      <c r="E222" s="54"/>
      <c r="F222" s="54"/>
      <c r="G222" s="54"/>
      <c r="H222" s="54"/>
      <c r="I222" s="54"/>
      <c r="J222" s="54"/>
      <c r="K222" s="71"/>
      <c r="L222" s="71"/>
      <c r="M222" s="109"/>
      <c r="N222" s="71"/>
      <c r="O222" s="109"/>
      <c r="P222" s="71"/>
      <c r="Q222" s="71"/>
      <c r="R222" s="71"/>
      <c r="S222" s="71"/>
      <c r="T222" s="71"/>
      <c r="U222" s="71"/>
      <c r="V222" s="71"/>
      <c r="W222" s="71"/>
      <c r="X222" s="71"/>
      <c r="Y222" s="71"/>
      <c r="Z222" s="71"/>
    </row>
    <row r="223" spans="1:26" ht="15.75" customHeight="1" x14ac:dyDescent="0.2">
      <c r="A223" s="71"/>
      <c r="B223" s="71"/>
      <c r="C223" s="71"/>
      <c r="D223" s="71"/>
      <c r="E223" s="54"/>
      <c r="F223" s="54"/>
      <c r="G223" s="54"/>
      <c r="H223" s="54"/>
      <c r="I223" s="54"/>
      <c r="J223" s="54"/>
      <c r="K223" s="71"/>
      <c r="L223" s="71"/>
      <c r="M223" s="109"/>
      <c r="N223" s="71"/>
      <c r="O223" s="109"/>
      <c r="P223" s="71"/>
      <c r="Q223" s="71"/>
      <c r="R223" s="71"/>
      <c r="S223" s="71"/>
      <c r="T223" s="71"/>
      <c r="U223" s="71"/>
      <c r="V223" s="71"/>
      <c r="W223" s="71"/>
      <c r="X223" s="71"/>
      <c r="Y223" s="71"/>
      <c r="Z223" s="71"/>
    </row>
    <row r="224" spans="1:26" ht="15.75" customHeight="1" x14ac:dyDescent="0.2">
      <c r="A224" s="71"/>
      <c r="B224" s="71"/>
      <c r="C224" s="71"/>
      <c r="D224" s="71"/>
      <c r="E224" s="54"/>
      <c r="F224" s="54"/>
      <c r="G224" s="54"/>
      <c r="H224" s="54"/>
      <c r="I224" s="54"/>
      <c r="J224" s="54"/>
      <c r="K224" s="71"/>
      <c r="L224" s="71"/>
      <c r="M224" s="109"/>
      <c r="N224" s="71"/>
      <c r="O224" s="109"/>
      <c r="P224" s="71"/>
      <c r="Q224" s="71"/>
      <c r="R224" s="71"/>
      <c r="S224" s="71"/>
      <c r="T224" s="71"/>
      <c r="U224" s="71"/>
      <c r="V224" s="71"/>
      <c r="W224" s="71"/>
      <c r="X224" s="71"/>
      <c r="Y224" s="71"/>
      <c r="Z224" s="71"/>
    </row>
    <row r="225" spans="1:26" ht="15.75" customHeight="1" x14ac:dyDescent="0.2">
      <c r="A225" s="71"/>
      <c r="B225" s="71"/>
      <c r="C225" s="71"/>
      <c r="D225" s="71"/>
      <c r="E225" s="54"/>
      <c r="F225" s="54"/>
      <c r="G225" s="54"/>
      <c r="H225" s="54"/>
      <c r="I225" s="54"/>
      <c r="J225" s="54"/>
      <c r="K225" s="71"/>
      <c r="L225" s="71"/>
      <c r="M225" s="109"/>
      <c r="N225" s="71"/>
      <c r="O225" s="109"/>
      <c r="P225" s="71"/>
      <c r="Q225" s="71"/>
      <c r="R225" s="71"/>
      <c r="S225" s="71"/>
      <c r="T225" s="71"/>
      <c r="U225" s="71"/>
      <c r="V225" s="71"/>
      <c r="W225" s="71"/>
      <c r="X225" s="71"/>
      <c r="Y225" s="71"/>
      <c r="Z225" s="71"/>
    </row>
    <row r="226" spans="1:26" ht="15.75" customHeight="1" x14ac:dyDescent="0.2">
      <c r="A226" s="71"/>
      <c r="B226" s="71"/>
      <c r="C226" s="71"/>
      <c r="D226" s="71"/>
      <c r="E226" s="54"/>
      <c r="F226" s="54"/>
      <c r="G226" s="54"/>
      <c r="H226" s="54"/>
      <c r="I226" s="54"/>
      <c r="J226" s="54"/>
      <c r="K226" s="71"/>
      <c r="L226" s="71"/>
      <c r="M226" s="109"/>
      <c r="N226" s="71"/>
      <c r="O226" s="109"/>
      <c r="P226" s="71"/>
      <c r="Q226" s="71"/>
      <c r="R226" s="71"/>
      <c r="S226" s="71"/>
      <c r="T226" s="71"/>
      <c r="U226" s="71"/>
      <c r="V226" s="71"/>
      <c r="W226" s="71"/>
      <c r="X226" s="71"/>
      <c r="Y226" s="71"/>
      <c r="Z226" s="71"/>
    </row>
    <row r="227" spans="1:26" ht="15.75" customHeight="1" x14ac:dyDescent="0.2">
      <c r="A227" s="71"/>
      <c r="B227" s="71"/>
      <c r="C227" s="71"/>
      <c r="D227" s="71"/>
      <c r="E227" s="54"/>
      <c r="F227" s="54"/>
      <c r="G227" s="54"/>
      <c r="H227" s="54"/>
      <c r="I227" s="54"/>
      <c r="J227" s="54"/>
      <c r="K227" s="71"/>
      <c r="L227" s="71"/>
      <c r="M227" s="109"/>
      <c r="N227" s="71"/>
      <c r="O227" s="109"/>
      <c r="P227" s="71"/>
      <c r="Q227" s="71"/>
      <c r="R227" s="71"/>
      <c r="S227" s="71"/>
      <c r="T227" s="71"/>
      <c r="U227" s="71"/>
      <c r="V227" s="71"/>
      <c r="W227" s="71"/>
      <c r="X227" s="71"/>
      <c r="Y227" s="71"/>
      <c r="Z227" s="71"/>
    </row>
    <row r="228" spans="1:26" ht="15.75" customHeight="1" x14ac:dyDescent="0.2">
      <c r="A228" s="71"/>
      <c r="B228" s="71"/>
      <c r="C228" s="71"/>
      <c r="D228" s="71"/>
      <c r="E228" s="54"/>
      <c r="F228" s="54"/>
      <c r="G228" s="54"/>
      <c r="H228" s="54"/>
      <c r="I228" s="54"/>
      <c r="J228" s="54"/>
      <c r="K228" s="71"/>
      <c r="L228" s="71"/>
      <c r="M228" s="109"/>
      <c r="N228" s="71"/>
      <c r="O228" s="109"/>
      <c r="P228" s="71"/>
      <c r="Q228" s="71"/>
      <c r="R228" s="71"/>
      <c r="S228" s="71"/>
      <c r="T228" s="71"/>
      <c r="U228" s="71"/>
      <c r="V228" s="71"/>
      <c r="W228" s="71"/>
      <c r="X228" s="71"/>
      <c r="Y228" s="71"/>
      <c r="Z228" s="71"/>
    </row>
    <row r="229" spans="1:26" ht="15.75" customHeight="1" x14ac:dyDescent="0.2">
      <c r="A229" s="71"/>
      <c r="B229" s="71"/>
      <c r="C229" s="71"/>
      <c r="D229" s="71"/>
      <c r="E229" s="54"/>
      <c r="F229" s="54"/>
      <c r="G229" s="54"/>
      <c r="H229" s="54"/>
      <c r="I229" s="54"/>
      <c r="J229" s="54"/>
      <c r="K229" s="71"/>
      <c r="L229" s="71"/>
      <c r="M229" s="109"/>
      <c r="N229" s="71"/>
      <c r="O229" s="109"/>
      <c r="P229" s="71"/>
      <c r="Q229" s="71"/>
      <c r="R229" s="71"/>
      <c r="S229" s="71"/>
      <c r="T229" s="71"/>
      <c r="U229" s="71"/>
      <c r="V229" s="71"/>
      <c r="W229" s="71"/>
      <c r="X229" s="71"/>
      <c r="Y229" s="71"/>
      <c r="Z229" s="71"/>
    </row>
    <row r="230" spans="1:26" ht="15.75" customHeight="1" x14ac:dyDescent="0.2">
      <c r="A230" s="71"/>
      <c r="B230" s="71"/>
      <c r="C230" s="71"/>
      <c r="D230" s="71"/>
      <c r="E230" s="54"/>
      <c r="F230" s="54"/>
      <c r="G230" s="54"/>
      <c r="H230" s="54"/>
      <c r="I230" s="54"/>
      <c r="J230" s="54"/>
      <c r="K230" s="71"/>
      <c r="L230" s="71"/>
      <c r="M230" s="109"/>
      <c r="N230" s="71"/>
      <c r="O230" s="109"/>
      <c r="P230" s="71"/>
      <c r="Q230" s="71"/>
      <c r="R230" s="71"/>
      <c r="S230" s="71"/>
      <c r="T230" s="71"/>
      <c r="U230" s="71"/>
      <c r="V230" s="71"/>
      <c r="W230" s="71"/>
      <c r="X230" s="71"/>
      <c r="Y230" s="71"/>
      <c r="Z230" s="71"/>
    </row>
    <row r="231" spans="1:26" ht="15.75" customHeight="1" x14ac:dyDescent="0.2">
      <c r="A231" s="71"/>
      <c r="B231" s="71"/>
      <c r="C231" s="71"/>
      <c r="D231" s="71"/>
      <c r="E231" s="54"/>
      <c r="F231" s="54"/>
      <c r="G231" s="54"/>
      <c r="H231" s="54"/>
      <c r="I231" s="54"/>
      <c r="J231" s="54"/>
      <c r="K231" s="71"/>
      <c r="L231" s="71"/>
      <c r="M231" s="109"/>
      <c r="N231" s="71"/>
      <c r="O231" s="109"/>
      <c r="P231" s="71"/>
      <c r="Q231" s="71"/>
      <c r="R231" s="71"/>
      <c r="S231" s="71"/>
      <c r="T231" s="71"/>
      <c r="U231" s="71"/>
      <c r="V231" s="71"/>
      <c r="W231" s="71"/>
      <c r="X231" s="71"/>
      <c r="Y231" s="71"/>
      <c r="Z231" s="71"/>
    </row>
    <row r="232" spans="1:26" ht="15.75" customHeight="1" x14ac:dyDescent="0.2">
      <c r="A232" s="71"/>
      <c r="B232" s="71"/>
      <c r="C232" s="71"/>
      <c r="D232" s="71"/>
      <c r="E232" s="54"/>
      <c r="F232" s="54"/>
      <c r="G232" s="54"/>
      <c r="H232" s="54"/>
      <c r="I232" s="54"/>
      <c r="J232" s="54"/>
      <c r="K232" s="71"/>
      <c r="L232" s="71"/>
      <c r="M232" s="109"/>
      <c r="N232" s="71"/>
      <c r="O232" s="109"/>
      <c r="P232" s="71"/>
      <c r="Q232" s="71"/>
      <c r="R232" s="71"/>
      <c r="S232" s="71"/>
      <c r="T232" s="71"/>
      <c r="U232" s="71"/>
      <c r="V232" s="71"/>
      <c r="W232" s="71"/>
      <c r="X232" s="71"/>
      <c r="Y232" s="71"/>
      <c r="Z232" s="71"/>
    </row>
    <row r="233" spans="1:26" ht="15.75" customHeight="1" x14ac:dyDescent="0.2">
      <c r="A233" s="71"/>
      <c r="B233" s="71"/>
      <c r="C233" s="71"/>
      <c r="D233" s="71"/>
      <c r="E233" s="54"/>
      <c r="F233" s="54"/>
      <c r="G233" s="54"/>
      <c r="H233" s="54"/>
      <c r="I233" s="54"/>
      <c r="J233" s="54"/>
      <c r="K233" s="71"/>
      <c r="L233" s="71"/>
      <c r="M233" s="109"/>
      <c r="N233" s="71"/>
      <c r="O233" s="109"/>
      <c r="P233" s="71"/>
      <c r="Q233" s="71"/>
      <c r="R233" s="71"/>
      <c r="S233" s="71"/>
      <c r="T233" s="71"/>
      <c r="U233" s="71"/>
      <c r="V233" s="71"/>
      <c r="W233" s="71"/>
      <c r="X233" s="71"/>
      <c r="Y233" s="71"/>
      <c r="Z233" s="71"/>
    </row>
    <row r="234" spans="1:26" ht="15.75" customHeight="1" x14ac:dyDescent="0.2">
      <c r="A234" s="71"/>
      <c r="B234" s="71"/>
      <c r="C234" s="71"/>
      <c r="D234" s="71"/>
      <c r="E234" s="54"/>
      <c r="F234" s="54"/>
      <c r="G234" s="54"/>
      <c r="H234" s="54"/>
      <c r="I234" s="54"/>
      <c r="J234" s="54"/>
      <c r="K234" s="71"/>
      <c r="L234" s="71"/>
      <c r="M234" s="109"/>
      <c r="N234" s="71"/>
      <c r="O234" s="109"/>
      <c r="P234" s="71"/>
      <c r="Q234" s="71"/>
      <c r="R234" s="71"/>
      <c r="S234" s="71"/>
      <c r="T234" s="71"/>
      <c r="U234" s="71"/>
      <c r="V234" s="71"/>
      <c r="W234" s="71"/>
      <c r="X234" s="71"/>
      <c r="Y234" s="71"/>
      <c r="Z234" s="71"/>
    </row>
    <row r="235" spans="1:26" ht="15.75" customHeight="1" x14ac:dyDescent="0.2">
      <c r="A235" s="71"/>
      <c r="B235" s="71"/>
      <c r="C235" s="71"/>
      <c r="D235" s="71"/>
      <c r="E235" s="54"/>
      <c r="F235" s="54"/>
      <c r="G235" s="54"/>
      <c r="H235" s="54"/>
      <c r="I235" s="54"/>
      <c r="J235" s="54"/>
      <c r="K235" s="71"/>
      <c r="L235" s="71"/>
      <c r="M235" s="109"/>
      <c r="N235" s="71"/>
      <c r="O235" s="109"/>
      <c r="P235" s="71"/>
      <c r="Q235" s="71"/>
      <c r="R235" s="71"/>
      <c r="S235" s="71"/>
      <c r="T235" s="71"/>
      <c r="U235" s="71"/>
      <c r="V235" s="71"/>
      <c r="W235" s="71"/>
      <c r="X235" s="71"/>
      <c r="Y235" s="71"/>
      <c r="Z235" s="71"/>
    </row>
    <row r="236" spans="1:26" ht="15.75" customHeight="1" x14ac:dyDescent="0.2">
      <c r="A236" s="71"/>
      <c r="B236" s="71"/>
      <c r="C236" s="71"/>
      <c r="D236" s="71"/>
      <c r="E236" s="54"/>
      <c r="F236" s="54"/>
      <c r="G236" s="54"/>
      <c r="H236" s="54"/>
      <c r="I236" s="54"/>
      <c r="J236" s="54"/>
      <c r="K236" s="71"/>
      <c r="L236" s="71"/>
      <c r="M236" s="109"/>
      <c r="N236" s="71"/>
      <c r="O236" s="109"/>
      <c r="P236" s="71"/>
      <c r="Q236" s="71"/>
      <c r="R236" s="71"/>
      <c r="S236" s="71"/>
      <c r="T236" s="71"/>
      <c r="U236" s="71"/>
      <c r="V236" s="71"/>
      <c r="W236" s="71"/>
      <c r="X236" s="71"/>
      <c r="Y236" s="71"/>
      <c r="Z236" s="71"/>
    </row>
    <row r="237" spans="1:26" ht="15.75" customHeight="1" x14ac:dyDescent="0.2">
      <c r="A237" s="71"/>
      <c r="B237" s="71"/>
      <c r="C237" s="71"/>
      <c r="D237" s="71"/>
      <c r="E237" s="54"/>
      <c r="F237" s="54"/>
      <c r="G237" s="54"/>
      <c r="H237" s="54"/>
      <c r="I237" s="54"/>
      <c r="J237" s="54"/>
      <c r="K237" s="71"/>
      <c r="L237" s="71"/>
      <c r="M237" s="109"/>
      <c r="N237" s="71"/>
      <c r="O237" s="109"/>
      <c r="P237" s="71"/>
      <c r="Q237" s="71"/>
      <c r="R237" s="71"/>
      <c r="S237" s="71"/>
      <c r="T237" s="71"/>
      <c r="U237" s="71"/>
      <c r="V237" s="71"/>
      <c r="W237" s="71"/>
      <c r="X237" s="71"/>
      <c r="Y237" s="71"/>
      <c r="Z237" s="71"/>
    </row>
    <row r="238" spans="1:26" ht="15.75" customHeight="1" x14ac:dyDescent="0.2">
      <c r="A238" s="71"/>
      <c r="B238" s="71"/>
      <c r="C238" s="71"/>
      <c r="D238" s="71"/>
      <c r="E238" s="54"/>
      <c r="F238" s="54"/>
      <c r="G238" s="54"/>
      <c r="H238" s="54"/>
      <c r="I238" s="54"/>
      <c r="J238" s="54"/>
      <c r="K238" s="71"/>
      <c r="L238" s="71"/>
      <c r="M238" s="109"/>
      <c r="N238" s="71"/>
      <c r="O238" s="109"/>
      <c r="P238" s="71"/>
      <c r="Q238" s="71"/>
      <c r="R238" s="71"/>
      <c r="S238" s="71"/>
      <c r="T238" s="71"/>
      <c r="U238" s="71"/>
      <c r="V238" s="71"/>
      <c r="W238" s="71"/>
      <c r="X238" s="71"/>
      <c r="Y238" s="71"/>
      <c r="Z238" s="71"/>
    </row>
    <row r="239" spans="1:26" ht="15.75" customHeight="1" x14ac:dyDescent="0.2">
      <c r="A239" s="71"/>
      <c r="B239" s="71"/>
      <c r="C239" s="71"/>
      <c r="D239" s="71"/>
      <c r="E239" s="54"/>
      <c r="F239" s="54"/>
      <c r="G239" s="54"/>
      <c r="H239" s="54"/>
      <c r="I239" s="54"/>
      <c r="J239" s="54"/>
      <c r="K239" s="71"/>
      <c r="L239" s="71"/>
      <c r="M239" s="109"/>
      <c r="N239" s="71"/>
      <c r="O239" s="109"/>
      <c r="P239" s="71"/>
      <c r="Q239" s="71"/>
      <c r="R239" s="71"/>
      <c r="S239" s="71"/>
      <c r="T239" s="71"/>
      <c r="U239" s="71"/>
      <c r="V239" s="71"/>
      <c r="W239" s="71"/>
      <c r="X239" s="71"/>
      <c r="Y239" s="71"/>
      <c r="Z239" s="71"/>
    </row>
    <row r="240" spans="1:26" ht="15.75" customHeight="1" x14ac:dyDescent="0.2">
      <c r="A240" s="71"/>
      <c r="B240" s="71"/>
      <c r="C240" s="71"/>
      <c r="D240" s="71"/>
      <c r="E240" s="54"/>
      <c r="F240" s="54"/>
      <c r="G240" s="54"/>
      <c r="H240" s="54"/>
      <c r="I240" s="54"/>
      <c r="J240" s="54"/>
      <c r="K240" s="71"/>
      <c r="L240" s="71"/>
      <c r="M240" s="109"/>
      <c r="N240" s="71"/>
      <c r="O240" s="109"/>
      <c r="P240" s="71"/>
      <c r="Q240" s="71"/>
      <c r="R240" s="71"/>
      <c r="S240" s="71"/>
      <c r="T240" s="71"/>
      <c r="U240" s="71"/>
      <c r="V240" s="71"/>
      <c r="W240" s="71"/>
      <c r="X240" s="71"/>
      <c r="Y240" s="71"/>
      <c r="Z240" s="71"/>
    </row>
    <row r="241" spans="1:26" ht="15.75" customHeight="1" x14ac:dyDescent="0.2">
      <c r="A241" s="71"/>
      <c r="B241" s="71"/>
      <c r="C241" s="71"/>
      <c r="D241" s="71"/>
      <c r="E241" s="54"/>
      <c r="F241" s="54"/>
      <c r="G241" s="54"/>
      <c r="H241" s="54"/>
      <c r="I241" s="54"/>
      <c r="J241" s="54"/>
      <c r="K241" s="71"/>
      <c r="L241" s="71"/>
      <c r="M241" s="109"/>
      <c r="N241" s="71"/>
      <c r="O241" s="109"/>
      <c r="P241" s="71"/>
      <c r="Q241" s="71"/>
      <c r="R241" s="71"/>
      <c r="S241" s="71"/>
      <c r="T241" s="71"/>
      <c r="U241" s="71"/>
      <c r="V241" s="71"/>
      <c r="W241" s="71"/>
      <c r="X241" s="71"/>
      <c r="Y241" s="71"/>
      <c r="Z241" s="71"/>
    </row>
    <row r="242" spans="1:26" ht="15.75" customHeight="1" x14ac:dyDescent="0.2">
      <c r="A242" s="71"/>
      <c r="B242" s="71"/>
      <c r="C242" s="71"/>
      <c r="D242" s="71"/>
      <c r="E242" s="54"/>
      <c r="F242" s="54"/>
      <c r="G242" s="54"/>
      <c r="H242" s="54"/>
      <c r="I242" s="54"/>
      <c r="J242" s="54"/>
      <c r="K242" s="71"/>
      <c r="L242" s="71"/>
      <c r="M242" s="109"/>
      <c r="N242" s="71"/>
      <c r="O242" s="109"/>
      <c r="P242" s="71"/>
      <c r="Q242" s="71"/>
      <c r="R242" s="71"/>
      <c r="S242" s="71"/>
      <c r="T242" s="71"/>
      <c r="U242" s="71"/>
      <c r="V242" s="71"/>
      <c r="W242" s="71"/>
      <c r="X242" s="71"/>
      <c r="Y242" s="71"/>
      <c r="Z242" s="71"/>
    </row>
    <row r="243" spans="1:26" ht="15.75" customHeight="1" x14ac:dyDescent="0.2">
      <c r="A243" s="71"/>
      <c r="B243" s="71"/>
      <c r="C243" s="71"/>
      <c r="D243" s="71"/>
      <c r="E243" s="54"/>
      <c r="F243" s="54"/>
      <c r="G243" s="54"/>
      <c r="H243" s="54"/>
      <c r="I243" s="54"/>
      <c r="J243" s="54"/>
      <c r="K243" s="71"/>
      <c r="L243" s="71"/>
      <c r="M243" s="109"/>
      <c r="N243" s="71"/>
      <c r="O243" s="109"/>
      <c r="P243" s="71"/>
      <c r="Q243" s="71"/>
      <c r="R243" s="71"/>
      <c r="S243" s="71"/>
      <c r="T243" s="71"/>
      <c r="U243" s="71"/>
      <c r="V243" s="71"/>
      <c r="W243" s="71"/>
      <c r="X243" s="71"/>
      <c r="Y243" s="71"/>
      <c r="Z243" s="71"/>
    </row>
    <row r="244" spans="1:26" ht="15.75" customHeight="1" x14ac:dyDescent="0.2">
      <c r="A244" s="71"/>
      <c r="B244" s="71"/>
      <c r="C244" s="71"/>
      <c r="D244" s="71"/>
      <c r="E244" s="54"/>
      <c r="F244" s="54"/>
      <c r="G244" s="54"/>
      <c r="H244" s="54"/>
      <c r="I244" s="54"/>
      <c r="J244" s="54"/>
      <c r="K244" s="71"/>
      <c r="L244" s="71"/>
      <c r="M244" s="109"/>
      <c r="N244" s="71"/>
      <c r="O244" s="109"/>
      <c r="P244" s="71"/>
      <c r="Q244" s="71"/>
      <c r="R244" s="71"/>
      <c r="S244" s="71"/>
      <c r="T244" s="71"/>
      <c r="U244" s="71"/>
      <c r="V244" s="71"/>
      <c r="W244" s="71"/>
      <c r="X244" s="71"/>
      <c r="Y244" s="71"/>
      <c r="Z244" s="71"/>
    </row>
    <row r="245" spans="1:26" ht="15.75" customHeight="1" x14ac:dyDescent="0.2">
      <c r="A245" s="71"/>
      <c r="B245" s="71"/>
      <c r="C245" s="71"/>
      <c r="D245" s="71"/>
      <c r="E245" s="54"/>
      <c r="F245" s="54"/>
      <c r="G245" s="54"/>
      <c r="H245" s="54"/>
      <c r="I245" s="54"/>
      <c r="J245" s="54"/>
      <c r="K245" s="71"/>
      <c r="L245" s="71"/>
      <c r="M245" s="109"/>
      <c r="N245" s="71"/>
      <c r="O245" s="109"/>
      <c r="P245" s="71"/>
      <c r="Q245" s="71"/>
      <c r="R245" s="71"/>
      <c r="S245" s="71"/>
      <c r="T245" s="71"/>
      <c r="U245" s="71"/>
      <c r="V245" s="71"/>
      <c r="W245" s="71"/>
      <c r="X245" s="71"/>
      <c r="Y245" s="71"/>
      <c r="Z245" s="71"/>
    </row>
    <row r="246" spans="1:26" ht="15.75" customHeight="1" x14ac:dyDescent="0.2">
      <c r="A246" s="71"/>
      <c r="B246" s="71"/>
      <c r="C246" s="71"/>
      <c r="D246" s="71"/>
      <c r="E246" s="54"/>
      <c r="F246" s="54"/>
      <c r="G246" s="54"/>
      <c r="H246" s="54"/>
      <c r="I246" s="54"/>
      <c r="J246" s="54"/>
      <c r="K246" s="71"/>
      <c r="L246" s="71"/>
      <c r="M246" s="109"/>
      <c r="N246" s="71"/>
      <c r="O246" s="109"/>
      <c r="P246" s="71"/>
      <c r="Q246" s="71"/>
      <c r="R246" s="71"/>
      <c r="S246" s="71"/>
      <c r="T246" s="71"/>
      <c r="U246" s="71"/>
      <c r="V246" s="71"/>
      <c r="W246" s="71"/>
      <c r="X246" s="71"/>
      <c r="Y246" s="71"/>
      <c r="Z246" s="71"/>
    </row>
    <row r="247" spans="1:26" ht="15.75" customHeight="1" x14ac:dyDescent="0.2">
      <c r="A247" s="71"/>
      <c r="B247" s="71"/>
      <c r="C247" s="71"/>
      <c r="D247" s="71"/>
      <c r="E247" s="54"/>
      <c r="F247" s="54"/>
      <c r="G247" s="54"/>
      <c r="H247" s="54"/>
      <c r="I247" s="54"/>
      <c r="J247" s="54"/>
      <c r="K247" s="71"/>
      <c r="L247" s="71"/>
      <c r="M247" s="109"/>
      <c r="N247" s="71"/>
      <c r="O247" s="109"/>
      <c r="P247" s="71"/>
      <c r="Q247" s="71"/>
      <c r="R247" s="71"/>
      <c r="S247" s="71"/>
      <c r="T247" s="71"/>
      <c r="U247" s="71"/>
      <c r="V247" s="71"/>
      <c r="W247" s="71"/>
      <c r="X247" s="71"/>
      <c r="Y247" s="71"/>
      <c r="Z247" s="71"/>
    </row>
    <row r="248" spans="1:26" ht="15.75" customHeight="1" x14ac:dyDescent="0.2">
      <c r="A248" s="71"/>
      <c r="B248" s="71"/>
      <c r="C248" s="71"/>
      <c r="D248" s="71"/>
      <c r="E248" s="54"/>
      <c r="F248" s="54"/>
      <c r="G248" s="54"/>
      <c r="H248" s="54"/>
      <c r="I248" s="54"/>
      <c r="J248" s="54"/>
      <c r="K248" s="71"/>
      <c r="L248" s="71"/>
      <c r="M248" s="109"/>
      <c r="N248" s="71"/>
      <c r="O248" s="109"/>
      <c r="P248" s="71"/>
      <c r="Q248" s="71"/>
      <c r="R248" s="71"/>
      <c r="S248" s="71"/>
      <c r="T248" s="71"/>
      <c r="U248" s="71"/>
      <c r="V248" s="71"/>
      <c r="W248" s="71"/>
      <c r="X248" s="71"/>
      <c r="Y248" s="71"/>
      <c r="Z248" s="71"/>
    </row>
    <row r="249" spans="1:26" ht="15.75" customHeight="1" x14ac:dyDescent="0.2">
      <c r="A249" s="71"/>
      <c r="B249" s="71"/>
      <c r="C249" s="71"/>
      <c r="D249" s="71"/>
      <c r="E249" s="54"/>
      <c r="F249" s="54"/>
      <c r="G249" s="54"/>
      <c r="H249" s="54"/>
      <c r="I249" s="54"/>
      <c r="J249" s="54"/>
      <c r="K249" s="71"/>
      <c r="L249" s="71"/>
      <c r="M249" s="109"/>
      <c r="N249" s="71"/>
      <c r="O249" s="109"/>
      <c r="P249" s="71"/>
      <c r="Q249" s="71"/>
      <c r="R249" s="71"/>
      <c r="S249" s="71"/>
      <c r="T249" s="71"/>
      <c r="U249" s="71"/>
      <c r="V249" s="71"/>
      <c r="W249" s="71"/>
      <c r="X249" s="71"/>
      <c r="Y249" s="71"/>
      <c r="Z249" s="71"/>
    </row>
    <row r="250" spans="1:26" ht="15.75" customHeight="1" x14ac:dyDescent="0.2">
      <c r="A250" s="71"/>
      <c r="B250" s="71"/>
      <c r="C250" s="71"/>
      <c r="D250" s="71"/>
      <c r="E250" s="54"/>
      <c r="F250" s="54"/>
      <c r="G250" s="54"/>
      <c r="H250" s="54"/>
      <c r="I250" s="54"/>
      <c r="J250" s="54"/>
      <c r="K250" s="71"/>
      <c r="L250" s="71"/>
      <c r="M250" s="109"/>
      <c r="N250" s="71"/>
      <c r="O250" s="109"/>
      <c r="P250" s="71"/>
      <c r="Q250" s="71"/>
      <c r="R250" s="71"/>
      <c r="S250" s="71"/>
      <c r="T250" s="71"/>
      <c r="U250" s="71"/>
      <c r="V250" s="71"/>
      <c r="W250" s="71"/>
      <c r="X250" s="71"/>
      <c r="Y250" s="71"/>
      <c r="Z250" s="71"/>
    </row>
    <row r="251" spans="1:26" ht="15.75" customHeight="1" x14ac:dyDescent="0.2">
      <c r="A251" s="71"/>
      <c r="B251" s="71"/>
      <c r="C251" s="71"/>
      <c r="D251" s="71"/>
      <c r="E251" s="54"/>
      <c r="F251" s="54"/>
      <c r="G251" s="54"/>
      <c r="H251" s="54"/>
      <c r="I251" s="54"/>
      <c r="J251" s="54"/>
      <c r="K251" s="71"/>
      <c r="L251" s="71"/>
      <c r="M251" s="109"/>
      <c r="N251" s="71"/>
      <c r="O251" s="109"/>
      <c r="P251" s="71"/>
      <c r="Q251" s="71"/>
      <c r="R251" s="71"/>
      <c r="S251" s="71"/>
      <c r="T251" s="71"/>
      <c r="U251" s="71"/>
      <c r="V251" s="71"/>
      <c r="W251" s="71"/>
      <c r="X251" s="71"/>
      <c r="Y251" s="71"/>
      <c r="Z251" s="71"/>
    </row>
    <row r="252" spans="1:26" ht="15.75" customHeight="1" x14ac:dyDescent="0.2">
      <c r="A252" s="71"/>
      <c r="B252" s="71"/>
      <c r="C252" s="71"/>
      <c r="D252" s="71"/>
      <c r="E252" s="54"/>
      <c r="F252" s="54"/>
      <c r="G252" s="54"/>
      <c r="H252" s="54"/>
      <c r="I252" s="54"/>
      <c r="J252" s="54"/>
      <c r="K252" s="71"/>
      <c r="L252" s="71"/>
      <c r="M252" s="109"/>
      <c r="N252" s="71"/>
      <c r="O252" s="109"/>
      <c r="P252" s="71"/>
      <c r="Q252" s="71"/>
      <c r="R252" s="71"/>
      <c r="S252" s="71"/>
      <c r="T252" s="71"/>
      <c r="U252" s="71"/>
      <c r="V252" s="71"/>
      <c r="W252" s="71"/>
      <c r="X252" s="71"/>
      <c r="Y252" s="71"/>
      <c r="Z252" s="71"/>
    </row>
    <row r="253" spans="1:26" ht="15.75" customHeight="1" x14ac:dyDescent="0.2">
      <c r="A253" s="71"/>
      <c r="B253" s="71"/>
      <c r="C253" s="71"/>
      <c r="D253" s="71"/>
      <c r="E253" s="54"/>
      <c r="F253" s="54"/>
      <c r="G253" s="54"/>
      <c r="H253" s="54"/>
      <c r="I253" s="54"/>
      <c r="J253" s="54"/>
      <c r="K253" s="71"/>
      <c r="L253" s="71"/>
      <c r="M253" s="109"/>
      <c r="N253" s="71"/>
      <c r="O253" s="109"/>
      <c r="P253" s="71"/>
      <c r="Q253" s="71"/>
      <c r="R253" s="71"/>
      <c r="S253" s="71"/>
      <c r="T253" s="71"/>
      <c r="U253" s="71"/>
      <c r="V253" s="71"/>
      <c r="W253" s="71"/>
      <c r="X253" s="71"/>
      <c r="Y253" s="71"/>
      <c r="Z253" s="71"/>
    </row>
    <row r="254" spans="1:26" ht="15.75" customHeight="1" x14ac:dyDescent="0.2">
      <c r="A254" s="71"/>
      <c r="B254" s="71"/>
      <c r="C254" s="71"/>
      <c r="D254" s="71"/>
      <c r="E254" s="54"/>
      <c r="F254" s="54"/>
      <c r="G254" s="54"/>
      <c r="H254" s="54"/>
      <c r="I254" s="54"/>
      <c r="J254" s="54"/>
      <c r="K254" s="71"/>
      <c r="L254" s="71"/>
      <c r="M254" s="109"/>
      <c r="N254" s="71"/>
      <c r="O254" s="109"/>
      <c r="P254" s="71"/>
      <c r="Q254" s="71"/>
      <c r="R254" s="71"/>
      <c r="S254" s="71"/>
      <c r="T254" s="71"/>
      <c r="U254" s="71"/>
      <c r="V254" s="71"/>
      <c r="W254" s="71"/>
      <c r="X254" s="71"/>
      <c r="Y254" s="71"/>
      <c r="Z254" s="71"/>
    </row>
    <row r="255" spans="1:26" ht="15.75" customHeight="1" x14ac:dyDescent="0.2">
      <c r="A255" s="71"/>
      <c r="B255" s="71"/>
      <c r="C255" s="71"/>
      <c r="D255" s="71"/>
      <c r="E255" s="54"/>
      <c r="F255" s="54"/>
      <c r="G255" s="54"/>
      <c r="H255" s="54"/>
      <c r="I255" s="54"/>
      <c r="J255" s="54"/>
      <c r="K255" s="71"/>
      <c r="L255" s="71"/>
      <c r="M255" s="109"/>
      <c r="N255" s="71"/>
      <c r="O255" s="109"/>
      <c r="P255" s="71"/>
      <c r="Q255" s="71"/>
      <c r="R255" s="71"/>
      <c r="S255" s="71"/>
      <c r="T255" s="71"/>
      <c r="U255" s="71"/>
      <c r="V255" s="71"/>
      <c r="W255" s="71"/>
      <c r="X255" s="71"/>
      <c r="Y255" s="71"/>
      <c r="Z255" s="71"/>
    </row>
    <row r="256" spans="1:26" ht="15.75" customHeight="1" x14ac:dyDescent="0.2">
      <c r="A256" s="71"/>
      <c r="B256" s="71"/>
      <c r="C256" s="71"/>
      <c r="D256" s="71"/>
      <c r="E256" s="54"/>
      <c r="F256" s="54"/>
      <c r="G256" s="54"/>
      <c r="H256" s="54"/>
      <c r="I256" s="54"/>
      <c r="J256" s="54"/>
      <c r="K256" s="71"/>
      <c r="L256" s="71"/>
      <c r="M256" s="109"/>
      <c r="N256" s="71"/>
      <c r="O256" s="109"/>
      <c r="P256" s="71"/>
      <c r="Q256" s="71"/>
      <c r="R256" s="71"/>
      <c r="S256" s="71"/>
      <c r="T256" s="71"/>
      <c r="U256" s="71"/>
      <c r="V256" s="71"/>
      <c r="W256" s="71"/>
      <c r="X256" s="71"/>
      <c r="Y256" s="71"/>
      <c r="Z256" s="71"/>
    </row>
    <row r="257" spans="1:26" ht="15.75" customHeight="1" x14ac:dyDescent="0.2">
      <c r="A257" s="71"/>
      <c r="B257" s="71"/>
      <c r="C257" s="71"/>
      <c r="D257" s="71"/>
      <c r="E257" s="54"/>
      <c r="F257" s="54"/>
      <c r="G257" s="54"/>
      <c r="H257" s="54"/>
      <c r="I257" s="54"/>
      <c r="J257" s="54"/>
      <c r="K257" s="71"/>
      <c r="L257" s="71"/>
      <c r="M257" s="109"/>
      <c r="N257" s="71"/>
      <c r="O257" s="109"/>
      <c r="P257" s="71"/>
      <c r="Q257" s="71"/>
      <c r="R257" s="71"/>
      <c r="S257" s="71"/>
      <c r="T257" s="71"/>
      <c r="U257" s="71"/>
      <c r="V257" s="71"/>
      <c r="W257" s="71"/>
      <c r="X257" s="71"/>
      <c r="Y257" s="71"/>
      <c r="Z257" s="71"/>
    </row>
    <row r="258" spans="1:26" ht="15.75" customHeight="1" x14ac:dyDescent="0.2">
      <c r="A258" s="71"/>
      <c r="B258" s="71"/>
      <c r="C258" s="71"/>
      <c r="D258" s="71"/>
      <c r="E258" s="54"/>
      <c r="F258" s="54"/>
      <c r="G258" s="54"/>
      <c r="H258" s="54"/>
      <c r="I258" s="54"/>
      <c r="J258" s="54"/>
      <c r="K258" s="71"/>
      <c r="L258" s="71"/>
      <c r="M258" s="109"/>
      <c r="N258" s="71"/>
      <c r="O258" s="109"/>
      <c r="P258" s="71"/>
      <c r="Q258" s="71"/>
      <c r="R258" s="71"/>
      <c r="S258" s="71"/>
      <c r="T258" s="71"/>
      <c r="U258" s="71"/>
      <c r="V258" s="71"/>
      <c r="W258" s="71"/>
      <c r="X258" s="71"/>
      <c r="Y258" s="71"/>
      <c r="Z258" s="71"/>
    </row>
    <row r="259" spans="1:26" ht="15.75" customHeight="1" x14ac:dyDescent="0.2">
      <c r="A259" s="71"/>
      <c r="B259" s="71"/>
      <c r="C259" s="71"/>
      <c r="D259" s="71"/>
      <c r="E259" s="54"/>
      <c r="F259" s="54"/>
      <c r="G259" s="54"/>
      <c r="H259" s="54"/>
      <c r="I259" s="54"/>
      <c r="J259" s="54"/>
      <c r="K259" s="71"/>
      <c r="L259" s="71"/>
      <c r="M259" s="109"/>
      <c r="N259" s="71"/>
      <c r="O259" s="109"/>
      <c r="P259" s="71"/>
      <c r="Q259" s="71"/>
      <c r="R259" s="71"/>
      <c r="S259" s="71"/>
      <c r="T259" s="71"/>
      <c r="U259" s="71"/>
      <c r="V259" s="71"/>
      <c r="W259" s="71"/>
      <c r="X259" s="71"/>
      <c r="Y259" s="71"/>
      <c r="Z259" s="71"/>
    </row>
    <row r="260" spans="1:26" ht="15.75" customHeight="1" x14ac:dyDescent="0.2">
      <c r="A260" s="71"/>
      <c r="B260" s="71"/>
      <c r="C260" s="71"/>
      <c r="D260" s="71"/>
      <c r="E260" s="54"/>
      <c r="F260" s="54"/>
      <c r="G260" s="54"/>
      <c r="H260" s="54"/>
      <c r="I260" s="54"/>
      <c r="J260" s="54"/>
      <c r="K260" s="71"/>
      <c r="L260" s="71"/>
      <c r="M260" s="109"/>
      <c r="N260" s="71"/>
      <c r="O260" s="109"/>
      <c r="P260" s="71"/>
      <c r="Q260" s="71"/>
      <c r="R260" s="71"/>
      <c r="S260" s="71"/>
      <c r="T260" s="71"/>
      <c r="U260" s="71"/>
      <c r="V260" s="71"/>
      <c r="W260" s="71"/>
      <c r="X260" s="71"/>
      <c r="Y260" s="71"/>
      <c r="Z260" s="71"/>
    </row>
    <row r="261" spans="1:26" ht="15.75" customHeight="1" x14ac:dyDescent="0.2">
      <c r="A261" s="71"/>
      <c r="B261" s="71"/>
      <c r="C261" s="71"/>
      <c r="D261" s="71"/>
      <c r="E261" s="54"/>
      <c r="F261" s="54"/>
      <c r="G261" s="54"/>
      <c r="H261" s="54"/>
      <c r="I261" s="54"/>
      <c r="J261" s="54"/>
      <c r="K261" s="71"/>
      <c r="L261" s="71"/>
      <c r="M261" s="109"/>
      <c r="N261" s="71"/>
      <c r="O261" s="109"/>
      <c r="P261" s="71"/>
      <c r="Q261" s="71"/>
      <c r="R261" s="71"/>
      <c r="S261" s="71"/>
      <c r="T261" s="71"/>
      <c r="U261" s="71"/>
      <c r="V261" s="71"/>
      <c r="W261" s="71"/>
      <c r="X261" s="71"/>
      <c r="Y261" s="71"/>
      <c r="Z261" s="71"/>
    </row>
    <row r="262" spans="1:26" ht="15.75" customHeight="1" x14ac:dyDescent="0.2">
      <c r="A262" s="71"/>
      <c r="B262" s="71"/>
      <c r="C262" s="71"/>
      <c r="D262" s="71"/>
      <c r="E262" s="54"/>
      <c r="F262" s="54"/>
      <c r="G262" s="54"/>
      <c r="H262" s="54"/>
      <c r="I262" s="54"/>
      <c r="J262" s="54"/>
      <c r="K262" s="71"/>
      <c r="L262" s="71"/>
      <c r="M262" s="109"/>
      <c r="N262" s="71"/>
      <c r="O262" s="109"/>
      <c r="P262" s="71"/>
      <c r="Q262" s="71"/>
      <c r="R262" s="71"/>
      <c r="S262" s="71"/>
      <c r="T262" s="71"/>
      <c r="U262" s="71"/>
      <c r="V262" s="71"/>
      <c r="W262" s="71"/>
      <c r="X262" s="71"/>
      <c r="Y262" s="71"/>
      <c r="Z262" s="71"/>
    </row>
    <row r="263" spans="1:26" ht="15.75" customHeight="1" x14ac:dyDescent="0.2">
      <c r="A263" s="71"/>
      <c r="B263" s="71"/>
      <c r="C263" s="71"/>
      <c r="D263" s="71"/>
      <c r="E263" s="54"/>
      <c r="F263" s="54"/>
      <c r="G263" s="54"/>
      <c r="H263" s="54"/>
      <c r="I263" s="54"/>
      <c r="J263" s="54"/>
      <c r="K263" s="71"/>
      <c r="L263" s="71"/>
      <c r="M263" s="109"/>
      <c r="N263" s="71"/>
      <c r="O263" s="109"/>
      <c r="P263" s="71"/>
      <c r="Q263" s="71"/>
      <c r="R263" s="71"/>
      <c r="S263" s="71"/>
      <c r="T263" s="71"/>
      <c r="U263" s="71"/>
      <c r="V263" s="71"/>
      <c r="W263" s="71"/>
      <c r="X263" s="71"/>
      <c r="Y263" s="71"/>
      <c r="Z263" s="71"/>
    </row>
    <row r="264" spans="1:26" ht="15.75" customHeight="1" x14ac:dyDescent="0.2">
      <c r="A264" s="71"/>
      <c r="B264" s="71"/>
      <c r="C264" s="71"/>
      <c r="D264" s="71"/>
      <c r="E264" s="54"/>
      <c r="F264" s="54"/>
      <c r="G264" s="54"/>
      <c r="H264" s="54"/>
      <c r="I264" s="54"/>
      <c r="J264" s="54"/>
      <c r="K264" s="71"/>
      <c r="L264" s="71"/>
      <c r="M264" s="109"/>
      <c r="N264" s="71"/>
      <c r="O264" s="109"/>
      <c r="P264" s="71"/>
      <c r="Q264" s="71"/>
      <c r="R264" s="71"/>
      <c r="S264" s="71"/>
      <c r="T264" s="71"/>
      <c r="U264" s="71"/>
      <c r="V264" s="71"/>
      <c r="W264" s="71"/>
      <c r="X264" s="71"/>
      <c r="Y264" s="71"/>
      <c r="Z264" s="71"/>
    </row>
    <row r="265" spans="1:26" ht="15.75" customHeight="1" x14ac:dyDescent="0.2">
      <c r="A265" s="71"/>
      <c r="B265" s="71"/>
      <c r="C265" s="71"/>
      <c r="D265" s="71"/>
      <c r="E265" s="54"/>
      <c r="F265" s="54"/>
      <c r="G265" s="54"/>
      <c r="H265" s="54"/>
      <c r="I265" s="54"/>
      <c r="J265" s="54"/>
      <c r="K265" s="71"/>
      <c r="L265" s="71"/>
      <c r="M265" s="109"/>
      <c r="N265" s="71"/>
      <c r="O265" s="109"/>
      <c r="P265" s="71"/>
      <c r="Q265" s="71"/>
      <c r="R265" s="71"/>
      <c r="S265" s="71"/>
      <c r="T265" s="71"/>
      <c r="U265" s="71"/>
      <c r="V265" s="71"/>
      <c r="W265" s="71"/>
      <c r="X265" s="71"/>
      <c r="Y265" s="71"/>
      <c r="Z265" s="71"/>
    </row>
    <row r="266" spans="1:26" ht="15.75" customHeight="1" x14ac:dyDescent="0.2">
      <c r="A266" s="71"/>
      <c r="B266" s="71"/>
      <c r="C266" s="71"/>
      <c r="D266" s="71"/>
      <c r="E266" s="54"/>
      <c r="F266" s="54"/>
      <c r="G266" s="54"/>
      <c r="H266" s="54"/>
      <c r="I266" s="54"/>
      <c r="J266" s="54"/>
      <c r="K266" s="71"/>
      <c r="L266" s="71"/>
      <c r="M266" s="109"/>
      <c r="N266" s="71"/>
      <c r="O266" s="109"/>
      <c r="P266" s="71"/>
      <c r="Q266" s="71"/>
      <c r="R266" s="71"/>
      <c r="S266" s="71"/>
      <c r="T266" s="71"/>
      <c r="U266" s="71"/>
      <c r="V266" s="71"/>
      <c r="W266" s="71"/>
      <c r="X266" s="71"/>
      <c r="Y266" s="71"/>
      <c r="Z266" s="71"/>
    </row>
    <row r="267" spans="1:26" ht="15.75" customHeight="1" x14ac:dyDescent="0.2">
      <c r="A267" s="71"/>
      <c r="B267" s="71"/>
      <c r="C267" s="71"/>
      <c r="D267" s="71"/>
      <c r="E267" s="54"/>
      <c r="F267" s="54"/>
      <c r="G267" s="54"/>
      <c r="H267" s="54"/>
      <c r="I267" s="54"/>
      <c r="J267" s="54"/>
      <c r="K267" s="71"/>
      <c r="L267" s="71"/>
      <c r="M267" s="109"/>
      <c r="N267" s="71"/>
      <c r="O267" s="109"/>
      <c r="P267" s="71"/>
      <c r="Q267" s="71"/>
      <c r="R267" s="71"/>
      <c r="S267" s="71"/>
      <c r="T267" s="71"/>
      <c r="U267" s="71"/>
      <c r="V267" s="71"/>
      <c r="W267" s="71"/>
      <c r="X267" s="71"/>
      <c r="Y267" s="71"/>
      <c r="Z267" s="71"/>
    </row>
    <row r="268" spans="1:26" ht="15.75" customHeight="1" x14ac:dyDescent="0.2">
      <c r="A268" s="71"/>
      <c r="B268" s="71"/>
      <c r="C268" s="71"/>
      <c r="D268" s="71"/>
      <c r="E268" s="54"/>
      <c r="F268" s="54"/>
      <c r="G268" s="54"/>
      <c r="H268" s="54"/>
      <c r="I268" s="54"/>
      <c r="J268" s="54"/>
      <c r="K268" s="71"/>
      <c r="L268" s="71"/>
      <c r="M268" s="109"/>
      <c r="N268" s="71"/>
      <c r="O268" s="109"/>
      <c r="P268" s="71"/>
      <c r="Q268" s="71"/>
      <c r="R268" s="71"/>
      <c r="S268" s="71"/>
      <c r="T268" s="71"/>
      <c r="U268" s="71"/>
      <c r="V268" s="71"/>
      <c r="W268" s="71"/>
      <c r="X268" s="71"/>
      <c r="Y268" s="71"/>
      <c r="Z268" s="71"/>
    </row>
    <row r="269" spans="1:26" ht="15.75" customHeight="1" x14ac:dyDescent="0.2">
      <c r="A269" s="71"/>
      <c r="B269" s="71"/>
      <c r="C269" s="71"/>
      <c r="D269" s="71"/>
      <c r="E269" s="54"/>
      <c r="F269" s="54"/>
      <c r="G269" s="54"/>
      <c r="H269" s="54"/>
      <c r="I269" s="54"/>
      <c r="J269" s="54"/>
      <c r="K269" s="71"/>
      <c r="L269" s="71"/>
      <c r="M269" s="109"/>
      <c r="N269" s="71"/>
      <c r="O269" s="109"/>
      <c r="P269" s="71"/>
      <c r="Q269" s="71"/>
      <c r="R269" s="71"/>
      <c r="S269" s="71"/>
      <c r="T269" s="71"/>
      <c r="U269" s="71"/>
      <c r="V269" s="71"/>
      <c r="W269" s="71"/>
      <c r="X269" s="71"/>
      <c r="Y269" s="71"/>
      <c r="Z269" s="71"/>
    </row>
    <row r="270" spans="1:26" ht="15.75" customHeight="1" x14ac:dyDescent="0.2">
      <c r="A270" s="71"/>
      <c r="B270" s="71"/>
      <c r="C270" s="71"/>
      <c r="D270" s="71"/>
      <c r="E270" s="54"/>
      <c r="F270" s="54"/>
      <c r="G270" s="54"/>
      <c r="H270" s="54"/>
      <c r="I270" s="54"/>
      <c r="J270" s="54"/>
      <c r="K270" s="71"/>
      <c r="L270" s="71"/>
      <c r="M270" s="109"/>
      <c r="N270" s="71"/>
      <c r="O270" s="109"/>
      <c r="P270" s="71"/>
      <c r="Q270" s="71"/>
      <c r="R270" s="71"/>
      <c r="S270" s="71"/>
      <c r="T270" s="71"/>
      <c r="U270" s="71"/>
      <c r="V270" s="71"/>
      <c r="W270" s="71"/>
      <c r="X270" s="71"/>
      <c r="Y270" s="71"/>
      <c r="Z270" s="71"/>
    </row>
    <row r="271" spans="1:26" ht="15.75" customHeight="1" x14ac:dyDescent="0.2">
      <c r="A271" s="71"/>
      <c r="B271" s="71"/>
      <c r="C271" s="71"/>
      <c r="D271" s="71"/>
      <c r="E271" s="54"/>
      <c r="F271" s="54"/>
      <c r="G271" s="54"/>
      <c r="H271" s="54"/>
      <c r="I271" s="54"/>
      <c r="J271" s="54"/>
      <c r="K271" s="71"/>
      <c r="L271" s="71"/>
      <c r="M271" s="109"/>
      <c r="N271" s="71"/>
      <c r="O271" s="109"/>
      <c r="P271" s="71"/>
      <c r="Q271" s="71"/>
      <c r="R271" s="71"/>
      <c r="S271" s="71"/>
      <c r="T271" s="71"/>
      <c r="U271" s="71"/>
      <c r="V271" s="71"/>
      <c r="W271" s="71"/>
      <c r="X271" s="71"/>
      <c r="Y271" s="71"/>
      <c r="Z271" s="71"/>
    </row>
    <row r="272" spans="1:26" ht="15.75" customHeight="1" x14ac:dyDescent="0.2">
      <c r="A272" s="71"/>
      <c r="B272" s="71"/>
      <c r="C272" s="71"/>
      <c r="D272" s="71"/>
      <c r="E272" s="54"/>
      <c r="F272" s="54"/>
      <c r="G272" s="54"/>
      <c r="H272" s="54"/>
      <c r="I272" s="54"/>
      <c r="J272" s="54"/>
      <c r="K272" s="71"/>
      <c r="L272" s="71"/>
      <c r="M272" s="109"/>
      <c r="N272" s="71"/>
      <c r="O272" s="109"/>
      <c r="P272" s="71"/>
      <c r="Q272" s="71"/>
      <c r="R272" s="71"/>
      <c r="S272" s="71"/>
      <c r="T272" s="71"/>
      <c r="U272" s="71"/>
      <c r="V272" s="71"/>
      <c r="W272" s="71"/>
      <c r="X272" s="71"/>
      <c r="Y272" s="71"/>
      <c r="Z272" s="71"/>
    </row>
    <row r="273" spans="1:26" ht="15.75" customHeight="1" x14ac:dyDescent="0.2">
      <c r="A273" s="71"/>
      <c r="B273" s="71"/>
      <c r="C273" s="71"/>
      <c r="D273" s="71"/>
      <c r="E273" s="54"/>
      <c r="F273" s="54"/>
      <c r="G273" s="54"/>
      <c r="H273" s="54"/>
      <c r="I273" s="54"/>
      <c r="J273" s="54"/>
      <c r="K273" s="71"/>
      <c r="L273" s="71"/>
      <c r="M273" s="109"/>
      <c r="N273" s="71"/>
      <c r="O273" s="109"/>
      <c r="P273" s="71"/>
      <c r="Q273" s="71"/>
      <c r="R273" s="71"/>
      <c r="S273" s="71"/>
      <c r="T273" s="71"/>
      <c r="U273" s="71"/>
      <c r="V273" s="71"/>
      <c r="W273" s="71"/>
      <c r="X273" s="71"/>
      <c r="Y273" s="71"/>
      <c r="Z273" s="71"/>
    </row>
    <row r="274" spans="1:26" ht="15.75" customHeight="1" x14ac:dyDescent="0.2">
      <c r="A274" s="71"/>
      <c r="B274" s="71"/>
      <c r="C274" s="71"/>
      <c r="D274" s="71"/>
      <c r="E274" s="54"/>
      <c r="F274" s="54"/>
      <c r="G274" s="54"/>
      <c r="H274" s="54"/>
      <c r="I274" s="54"/>
      <c r="J274" s="54"/>
      <c r="K274" s="71"/>
      <c r="L274" s="71"/>
      <c r="M274" s="109"/>
      <c r="N274" s="71"/>
      <c r="O274" s="109"/>
      <c r="P274" s="71"/>
      <c r="Q274" s="71"/>
      <c r="R274" s="71"/>
      <c r="S274" s="71"/>
      <c r="T274" s="71"/>
      <c r="U274" s="71"/>
      <c r="V274" s="71"/>
      <c r="W274" s="71"/>
      <c r="X274" s="71"/>
      <c r="Y274" s="71"/>
      <c r="Z274" s="71"/>
    </row>
    <row r="275" spans="1:26" ht="15.75" customHeight="1" x14ac:dyDescent="0.2">
      <c r="A275" s="71"/>
      <c r="B275" s="71"/>
      <c r="C275" s="71"/>
      <c r="D275" s="71"/>
      <c r="E275" s="54"/>
      <c r="F275" s="54"/>
      <c r="G275" s="54"/>
      <c r="H275" s="54"/>
      <c r="I275" s="54"/>
      <c r="J275" s="54"/>
      <c r="K275" s="71"/>
      <c r="L275" s="71"/>
      <c r="M275" s="109"/>
      <c r="N275" s="71"/>
      <c r="O275" s="109"/>
      <c r="P275" s="71"/>
      <c r="Q275" s="71"/>
      <c r="R275" s="71"/>
      <c r="S275" s="71"/>
      <c r="T275" s="71"/>
      <c r="U275" s="71"/>
      <c r="V275" s="71"/>
      <c r="W275" s="71"/>
      <c r="X275" s="71"/>
      <c r="Y275" s="71"/>
      <c r="Z275" s="71"/>
    </row>
    <row r="276" spans="1:26" ht="15.75" customHeight="1" x14ac:dyDescent="0.2">
      <c r="A276" s="71"/>
      <c r="B276" s="71"/>
      <c r="C276" s="71"/>
      <c r="D276" s="71"/>
      <c r="E276" s="54"/>
      <c r="F276" s="54"/>
      <c r="G276" s="54"/>
      <c r="H276" s="54"/>
      <c r="I276" s="54"/>
      <c r="J276" s="54"/>
      <c r="K276" s="71"/>
      <c r="L276" s="71"/>
      <c r="M276" s="109"/>
      <c r="N276" s="71"/>
      <c r="O276" s="109"/>
      <c r="P276" s="71"/>
      <c r="Q276" s="71"/>
      <c r="R276" s="71"/>
      <c r="S276" s="71"/>
      <c r="T276" s="71"/>
      <c r="U276" s="71"/>
      <c r="V276" s="71"/>
      <c r="W276" s="71"/>
      <c r="X276" s="71"/>
      <c r="Y276" s="71"/>
      <c r="Z276" s="71"/>
    </row>
    <row r="277" spans="1:26" ht="15.75" customHeight="1" x14ac:dyDescent="0.2">
      <c r="A277" s="71"/>
      <c r="B277" s="71"/>
      <c r="C277" s="71"/>
      <c r="D277" s="71"/>
      <c r="E277" s="54"/>
      <c r="F277" s="54"/>
      <c r="G277" s="54"/>
      <c r="H277" s="54"/>
      <c r="I277" s="54"/>
      <c r="J277" s="54"/>
      <c r="K277" s="71"/>
      <c r="L277" s="71"/>
      <c r="M277" s="109"/>
      <c r="N277" s="71"/>
      <c r="O277" s="109"/>
      <c r="P277" s="71"/>
      <c r="Q277" s="71"/>
      <c r="R277" s="71"/>
      <c r="S277" s="71"/>
      <c r="T277" s="71"/>
      <c r="U277" s="71"/>
      <c r="V277" s="71"/>
      <c r="W277" s="71"/>
      <c r="X277" s="71"/>
      <c r="Y277" s="71"/>
      <c r="Z277" s="71"/>
    </row>
    <row r="278" spans="1:26" ht="15.75" customHeight="1" x14ac:dyDescent="0.2">
      <c r="A278" s="71"/>
      <c r="B278" s="71"/>
      <c r="C278" s="71"/>
      <c r="D278" s="71"/>
      <c r="E278" s="54"/>
      <c r="F278" s="54"/>
      <c r="G278" s="54"/>
      <c r="H278" s="54"/>
      <c r="I278" s="54"/>
      <c r="J278" s="54"/>
      <c r="K278" s="71"/>
      <c r="L278" s="71"/>
      <c r="M278" s="109"/>
      <c r="N278" s="71"/>
      <c r="O278" s="109"/>
      <c r="P278" s="71"/>
      <c r="Q278" s="71"/>
      <c r="R278" s="71"/>
      <c r="S278" s="71"/>
      <c r="T278" s="71"/>
      <c r="U278" s="71"/>
      <c r="V278" s="71"/>
      <c r="W278" s="71"/>
      <c r="X278" s="71"/>
      <c r="Y278" s="71"/>
      <c r="Z278" s="71"/>
    </row>
    <row r="279" spans="1:26" ht="15.75" customHeight="1" x14ac:dyDescent="0.2">
      <c r="A279" s="71"/>
      <c r="B279" s="71"/>
      <c r="C279" s="71"/>
      <c r="D279" s="71"/>
      <c r="E279" s="54"/>
      <c r="F279" s="54"/>
      <c r="G279" s="54"/>
      <c r="H279" s="54"/>
      <c r="I279" s="54"/>
      <c r="J279" s="54"/>
      <c r="K279" s="71"/>
      <c r="L279" s="71"/>
      <c r="M279" s="109"/>
      <c r="N279" s="71"/>
      <c r="O279" s="109"/>
      <c r="P279" s="71"/>
      <c r="Q279" s="71"/>
      <c r="R279" s="71"/>
      <c r="S279" s="71"/>
      <c r="T279" s="71"/>
      <c r="U279" s="71"/>
      <c r="V279" s="71"/>
      <c r="W279" s="71"/>
      <c r="X279" s="71"/>
      <c r="Y279" s="71"/>
      <c r="Z279" s="71"/>
    </row>
    <row r="280" spans="1:26" ht="15.75" customHeight="1" x14ac:dyDescent="0.2">
      <c r="A280" s="71"/>
      <c r="B280" s="71"/>
      <c r="C280" s="71"/>
      <c r="D280" s="71"/>
      <c r="E280" s="54"/>
      <c r="F280" s="54"/>
      <c r="G280" s="54"/>
      <c r="H280" s="54"/>
      <c r="I280" s="54"/>
      <c r="J280" s="54"/>
      <c r="K280" s="71"/>
      <c r="L280" s="71"/>
      <c r="M280" s="109"/>
      <c r="N280" s="71"/>
      <c r="O280" s="109"/>
      <c r="P280" s="71"/>
      <c r="Q280" s="71"/>
      <c r="R280" s="71"/>
      <c r="S280" s="71"/>
      <c r="T280" s="71"/>
      <c r="U280" s="71"/>
      <c r="V280" s="71"/>
      <c r="W280" s="71"/>
      <c r="X280" s="71"/>
      <c r="Y280" s="71"/>
      <c r="Z280" s="71"/>
    </row>
    <row r="281" spans="1:26" ht="15.75" customHeight="1" x14ac:dyDescent="0.2">
      <c r="A281" s="71"/>
      <c r="B281" s="71"/>
      <c r="C281" s="71"/>
      <c r="D281" s="71"/>
      <c r="E281" s="54"/>
      <c r="F281" s="54"/>
      <c r="G281" s="54"/>
      <c r="H281" s="54"/>
      <c r="I281" s="54"/>
      <c r="J281" s="54"/>
      <c r="K281" s="71"/>
      <c r="L281" s="71"/>
      <c r="M281" s="109"/>
      <c r="N281" s="71"/>
      <c r="O281" s="109"/>
      <c r="P281" s="71"/>
      <c r="Q281" s="71"/>
      <c r="R281" s="71"/>
      <c r="S281" s="71"/>
      <c r="T281" s="71"/>
      <c r="U281" s="71"/>
      <c r="V281" s="71"/>
      <c r="W281" s="71"/>
      <c r="X281" s="71"/>
      <c r="Y281" s="71"/>
      <c r="Z281" s="71"/>
    </row>
    <row r="282" spans="1:26" ht="15.75" customHeight="1" x14ac:dyDescent="0.2">
      <c r="A282" s="71"/>
      <c r="B282" s="71"/>
      <c r="C282" s="71"/>
      <c r="D282" s="71"/>
      <c r="E282" s="54"/>
      <c r="F282" s="54"/>
      <c r="G282" s="54"/>
      <c r="H282" s="54"/>
      <c r="I282" s="54"/>
      <c r="J282" s="54"/>
      <c r="K282" s="71"/>
      <c r="L282" s="71"/>
      <c r="M282" s="109"/>
      <c r="N282" s="71"/>
      <c r="O282" s="109"/>
      <c r="P282" s="71"/>
      <c r="Q282" s="71"/>
      <c r="R282" s="71"/>
      <c r="S282" s="71"/>
      <c r="T282" s="71"/>
      <c r="U282" s="71"/>
      <c r="V282" s="71"/>
      <c r="W282" s="71"/>
      <c r="X282" s="71"/>
      <c r="Y282" s="71"/>
      <c r="Z282" s="71"/>
    </row>
    <row r="283" spans="1:26" ht="15.75" customHeight="1" x14ac:dyDescent="0.2">
      <c r="A283" s="71"/>
      <c r="B283" s="71"/>
      <c r="C283" s="71"/>
      <c r="D283" s="71"/>
      <c r="E283" s="54"/>
      <c r="F283" s="54"/>
      <c r="G283" s="54"/>
      <c r="H283" s="54"/>
      <c r="I283" s="54"/>
      <c r="J283" s="54"/>
      <c r="K283" s="71"/>
      <c r="L283" s="71"/>
      <c r="M283" s="109"/>
      <c r="N283" s="71"/>
      <c r="O283" s="109"/>
      <c r="P283" s="71"/>
      <c r="Q283" s="71"/>
      <c r="R283" s="71"/>
      <c r="S283" s="71"/>
      <c r="T283" s="71"/>
      <c r="U283" s="71"/>
      <c r="V283" s="71"/>
      <c r="W283" s="71"/>
      <c r="X283" s="71"/>
      <c r="Y283" s="71"/>
      <c r="Z283" s="71"/>
    </row>
    <row r="284" spans="1:26" ht="15.75" customHeight="1" x14ac:dyDescent="0.2">
      <c r="A284" s="71"/>
      <c r="B284" s="71"/>
      <c r="C284" s="71"/>
      <c r="D284" s="71"/>
      <c r="E284" s="54"/>
      <c r="F284" s="54"/>
      <c r="G284" s="54"/>
      <c r="H284" s="54"/>
      <c r="I284" s="54"/>
      <c r="J284" s="54"/>
      <c r="K284" s="71"/>
      <c r="L284" s="71"/>
      <c r="M284" s="109"/>
      <c r="N284" s="71"/>
      <c r="O284" s="109"/>
      <c r="P284" s="71"/>
      <c r="Q284" s="71"/>
      <c r="R284" s="71"/>
      <c r="S284" s="71"/>
      <c r="T284" s="71"/>
      <c r="U284" s="71"/>
      <c r="V284" s="71"/>
      <c r="W284" s="71"/>
      <c r="X284" s="71"/>
      <c r="Y284" s="71"/>
      <c r="Z284" s="71"/>
    </row>
    <row r="285" spans="1:26" ht="15.75" customHeight="1" x14ac:dyDescent="0.2">
      <c r="A285" s="71"/>
      <c r="B285" s="71"/>
      <c r="C285" s="71"/>
      <c r="D285" s="71"/>
      <c r="E285" s="54"/>
      <c r="F285" s="54"/>
      <c r="G285" s="54"/>
      <c r="H285" s="54"/>
      <c r="I285" s="54"/>
      <c r="J285" s="54"/>
      <c r="K285" s="71"/>
      <c r="L285" s="71"/>
      <c r="M285" s="109"/>
      <c r="N285" s="71"/>
      <c r="O285" s="109"/>
      <c r="P285" s="71"/>
      <c r="Q285" s="71"/>
      <c r="R285" s="71"/>
      <c r="S285" s="71"/>
      <c r="T285" s="71"/>
      <c r="U285" s="71"/>
      <c r="V285" s="71"/>
      <c r="W285" s="71"/>
      <c r="X285" s="71"/>
      <c r="Y285" s="71"/>
      <c r="Z285" s="71"/>
    </row>
    <row r="286" spans="1:26" ht="15.75" customHeight="1" x14ac:dyDescent="0.2">
      <c r="A286" s="71"/>
      <c r="B286" s="71"/>
      <c r="C286" s="71"/>
      <c r="D286" s="71"/>
      <c r="E286" s="54"/>
      <c r="F286" s="54"/>
      <c r="G286" s="54"/>
      <c r="H286" s="54"/>
      <c r="I286" s="54"/>
      <c r="J286" s="54"/>
      <c r="K286" s="71"/>
      <c r="L286" s="71"/>
      <c r="M286" s="109"/>
      <c r="N286" s="71"/>
      <c r="O286" s="109"/>
      <c r="P286" s="71"/>
      <c r="Q286" s="71"/>
      <c r="R286" s="71"/>
      <c r="S286" s="71"/>
      <c r="T286" s="71"/>
      <c r="U286" s="71"/>
      <c r="V286" s="71"/>
      <c r="W286" s="71"/>
      <c r="X286" s="71"/>
      <c r="Y286" s="71"/>
      <c r="Z286" s="71"/>
    </row>
    <row r="287" spans="1:26" ht="15.75" customHeight="1" x14ac:dyDescent="0.2">
      <c r="A287" s="71"/>
      <c r="B287" s="71"/>
      <c r="C287" s="71"/>
      <c r="D287" s="71"/>
      <c r="E287" s="54"/>
      <c r="F287" s="54"/>
      <c r="G287" s="54"/>
      <c r="H287" s="54"/>
      <c r="I287" s="54"/>
      <c r="J287" s="54"/>
      <c r="K287" s="71"/>
      <c r="L287" s="71"/>
      <c r="M287" s="109"/>
      <c r="N287" s="71"/>
      <c r="O287" s="109"/>
      <c r="P287" s="71"/>
      <c r="Q287" s="71"/>
      <c r="R287" s="71"/>
      <c r="S287" s="71"/>
      <c r="T287" s="71"/>
      <c r="U287" s="71"/>
      <c r="V287" s="71"/>
      <c r="W287" s="71"/>
      <c r="X287" s="71"/>
      <c r="Y287" s="71"/>
      <c r="Z287" s="71"/>
    </row>
    <row r="288" spans="1:26" ht="15.75" customHeight="1" x14ac:dyDescent="0.2">
      <c r="A288" s="71"/>
      <c r="B288" s="71"/>
      <c r="C288" s="71"/>
      <c r="D288" s="71"/>
      <c r="E288" s="54"/>
      <c r="F288" s="54"/>
      <c r="G288" s="54"/>
      <c r="H288" s="54"/>
      <c r="I288" s="54"/>
      <c r="J288" s="54"/>
      <c r="K288" s="71"/>
      <c r="L288" s="71"/>
      <c r="M288" s="109"/>
      <c r="N288" s="71"/>
      <c r="O288" s="109"/>
      <c r="P288" s="71"/>
      <c r="Q288" s="71"/>
      <c r="R288" s="71"/>
      <c r="S288" s="71"/>
      <c r="T288" s="71"/>
      <c r="U288" s="71"/>
      <c r="V288" s="71"/>
      <c r="W288" s="71"/>
      <c r="X288" s="71"/>
      <c r="Y288" s="71"/>
      <c r="Z288" s="71"/>
    </row>
    <row r="289" spans="1:26" ht="15.75" customHeight="1" x14ac:dyDescent="0.2">
      <c r="A289" s="71"/>
      <c r="B289" s="71"/>
      <c r="C289" s="71"/>
      <c r="D289" s="71"/>
      <c r="E289" s="54"/>
      <c r="F289" s="54"/>
      <c r="G289" s="54"/>
      <c r="H289" s="54"/>
      <c r="I289" s="54"/>
      <c r="J289" s="54"/>
      <c r="K289" s="71"/>
      <c r="L289" s="71"/>
      <c r="M289" s="109"/>
      <c r="N289" s="71"/>
      <c r="O289" s="109"/>
      <c r="P289" s="71"/>
      <c r="Q289" s="71"/>
      <c r="R289" s="71"/>
      <c r="S289" s="71"/>
      <c r="T289" s="71"/>
      <c r="U289" s="71"/>
      <c r="V289" s="71"/>
      <c r="W289" s="71"/>
      <c r="X289" s="71"/>
      <c r="Y289" s="71"/>
      <c r="Z289" s="71"/>
    </row>
    <row r="290" spans="1:26" ht="15.75" customHeight="1" x14ac:dyDescent="0.2">
      <c r="A290" s="71"/>
      <c r="B290" s="71"/>
      <c r="C290" s="71"/>
      <c r="D290" s="71"/>
      <c r="E290" s="54"/>
      <c r="F290" s="54"/>
      <c r="G290" s="54"/>
      <c r="H290" s="54"/>
      <c r="I290" s="54"/>
      <c r="J290" s="54"/>
      <c r="K290" s="71"/>
      <c r="L290" s="71"/>
      <c r="M290" s="109"/>
      <c r="N290" s="71"/>
      <c r="O290" s="109"/>
      <c r="P290" s="71"/>
      <c r="Q290" s="71"/>
      <c r="R290" s="71"/>
      <c r="S290" s="71"/>
      <c r="T290" s="71"/>
      <c r="U290" s="71"/>
      <c r="V290" s="71"/>
      <c r="W290" s="71"/>
      <c r="X290" s="71"/>
      <c r="Y290" s="71"/>
      <c r="Z290" s="71"/>
    </row>
    <row r="291" spans="1:26" ht="15.75" customHeight="1" x14ac:dyDescent="0.2">
      <c r="A291" s="71"/>
      <c r="B291" s="71"/>
      <c r="C291" s="71"/>
      <c r="D291" s="71"/>
      <c r="E291" s="54"/>
      <c r="F291" s="54"/>
      <c r="G291" s="54"/>
      <c r="H291" s="54"/>
      <c r="I291" s="54"/>
      <c r="J291" s="54"/>
      <c r="K291" s="71"/>
      <c r="L291" s="71"/>
      <c r="M291" s="109"/>
      <c r="N291" s="71"/>
      <c r="O291" s="109"/>
      <c r="P291" s="71"/>
      <c r="Q291" s="71"/>
      <c r="R291" s="71"/>
      <c r="S291" s="71"/>
      <c r="T291" s="71"/>
      <c r="U291" s="71"/>
      <c r="V291" s="71"/>
      <c r="W291" s="71"/>
      <c r="X291" s="71"/>
      <c r="Y291" s="71"/>
      <c r="Z291" s="71"/>
    </row>
    <row r="292" spans="1:26" ht="15.75" customHeight="1" x14ac:dyDescent="0.2">
      <c r="A292" s="71"/>
      <c r="B292" s="71"/>
      <c r="C292" s="71"/>
      <c r="D292" s="71"/>
      <c r="E292" s="54"/>
      <c r="F292" s="54"/>
      <c r="G292" s="54"/>
      <c r="H292" s="54"/>
      <c r="I292" s="54"/>
      <c r="J292" s="54"/>
      <c r="K292" s="71"/>
      <c r="L292" s="71"/>
      <c r="M292" s="109"/>
      <c r="N292" s="71"/>
      <c r="O292" s="109"/>
      <c r="P292" s="71"/>
      <c r="Q292" s="71"/>
      <c r="R292" s="71"/>
      <c r="S292" s="71"/>
      <c r="T292" s="71"/>
      <c r="U292" s="71"/>
      <c r="V292" s="71"/>
      <c r="W292" s="71"/>
      <c r="X292" s="71"/>
      <c r="Y292" s="71"/>
      <c r="Z292" s="71"/>
    </row>
    <row r="293" spans="1:26" ht="15.75" customHeight="1" x14ac:dyDescent="0.2">
      <c r="A293" s="71"/>
      <c r="B293" s="71"/>
      <c r="C293" s="71"/>
      <c r="D293" s="71"/>
      <c r="E293" s="54"/>
      <c r="F293" s="54"/>
      <c r="G293" s="54"/>
      <c r="H293" s="54"/>
      <c r="I293" s="54"/>
      <c r="J293" s="54"/>
      <c r="K293" s="71"/>
      <c r="L293" s="71"/>
      <c r="M293" s="109"/>
      <c r="N293" s="71"/>
      <c r="O293" s="109"/>
      <c r="P293" s="71"/>
      <c r="Q293" s="71"/>
      <c r="R293" s="71"/>
      <c r="S293" s="71"/>
      <c r="T293" s="71"/>
      <c r="U293" s="71"/>
      <c r="V293" s="71"/>
      <c r="W293" s="71"/>
      <c r="X293" s="71"/>
      <c r="Y293" s="71"/>
      <c r="Z293" s="71"/>
    </row>
    <row r="294" spans="1:26" ht="15.75" customHeight="1" x14ac:dyDescent="0.2">
      <c r="A294" s="71"/>
      <c r="B294" s="71"/>
      <c r="C294" s="71"/>
      <c r="D294" s="71"/>
      <c r="E294" s="54"/>
      <c r="F294" s="54"/>
      <c r="G294" s="54"/>
      <c r="H294" s="54"/>
      <c r="I294" s="54"/>
      <c r="J294" s="54"/>
      <c r="K294" s="71"/>
      <c r="L294" s="71"/>
      <c r="M294" s="109"/>
      <c r="N294" s="71"/>
      <c r="O294" s="109"/>
      <c r="P294" s="71"/>
      <c r="Q294" s="71"/>
      <c r="R294" s="71"/>
      <c r="S294" s="71"/>
      <c r="T294" s="71"/>
      <c r="U294" s="71"/>
      <c r="V294" s="71"/>
      <c r="W294" s="71"/>
      <c r="X294" s="71"/>
      <c r="Y294" s="71"/>
      <c r="Z294" s="71"/>
    </row>
    <row r="295" spans="1:26" ht="15.75" customHeight="1" x14ac:dyDescent="0.2">
      <c r="A295" s="71"/>
      <c r="B295" s="71"/>
      <c r="C295" s="71"/>
      <c r="D295" s="71"/>
      <c r="E295" s="54"/>
      <c r="F295" s="54"/>
      <c r="G295" s="54"/>
      <c r="H295" s="54"/>
      <c r="I295" s="54"/>
      <c r="J295" s="54"/>
      <c r="K295" s="71"/>
      <c r="L295" s="71"/>
      <c r="M295" s="109"/>
      <c r="N295" s="71"/>
      <c r="O295" s="109"/>
      <c r="P295" s="71"/>
      <c r="Q295" s="71"/>
      <c r="R295" s="71"/>
      <c r="S295" s="71"/>
      <c r="T295" s="71"/>
      <c r="U295" s="71"/>
      <c r="V295" s="71"/>
      <c r="W295" s="71"/>
      <c r="X295" s="71"/>
      <c r="Y295" s="71"/>
      <c r="Z295" s="71"/>
    </row>
    <row r="296" spans="1:26" ht="15.75" customHeight="1" x14ac:dyDescent="0.2">
      <c r="A296" s="71"/>
      <c r="B296" s="71"/>
      <c r="C296" s="71"/>
      <c r="D296" s="71"/>
      <c r="E296" s="54"/>
      <c r="F296" s="54"/>
      <c r="G296" s="54"/>
      <c r="H296" s="54"/>
      <c r="I296" s="54"/>
      <c r="J296" s="54"/>
      <c r="K296" s="71"/>
      <c r="L296" s="71"/>
      <c r="M296" s="109"/>
      <c r="N296" s="71"/>
      <c r="O296" s="109"/>
      <c r="P296" s="71"/>
      <c r="Q296" s="71"/>
      <c r="R296" s="71"/>
      <c r="S296" s="71"/>
      <c r="T296" s="71"/>
      <c r="U296" s="71"/>
      <c r="V296" s="71"/>
      <c r="W296" s="71"/>
      <c r="X296" s="71"/>
      <c r="Y296" s="71"/>
      <c r="Z296" s="71"/>
    </row>
    <row r="297" spans="1:26" ht="15.75" customHeight="1" x14ac:dyDescent="0.2">
      <c r="A297" s="71"/>
      <c r="B297" s="71"/>
      <c r="C297" s="71"/>
      <c r="D297" s="71"/>
      <c r="E297" s="54"/>
      <c r="F297" s="54"/>
      <c r="G297" s="54"/>
      <c r="H297" s="54"/>
      <c r="I297" s="54"/>
      <c r="J297" s="54"/>
      <c r="K297" s="71"/>
      <c r="L297" s="71"/>
      <c r="M297" s="109"/>
      <c r="N297" s="71"/>
      <c r="O297" s="109"/>
      <c r="P297" s="71"/>
      <c r="Q297" s="71"/>
      <c r="R297" s="71"/>
      <c r="S297" s="71"/>
      <c r="T297" s="71"/>
      <c r="U297" s="71"/>
      <c r="V297" s="71"/>
      <c r="W297" s="71"/>
      <c r="X297" s="71"/>
      <c r="Y297" s="71"/>
      <c r="Z297" s="71"/>
    </row>
    <row r="298" spans="1:26" ht="15.75" customHeight="1" x14ac:dyDescent="0.2">
      <c r="A298" s="71"/>
      <c r="B298" s="71"/>
      <c r="C298" s="71"/>
      <c r="D298" s="71"/>
      <c r="E298" s="54"/>
      <c r="F298" s="54"/>
      <c r="G298" s="54"/>
      <c r="H298" s="54"/>
      <c r="I298" s="54"/>
      <c r="J298" s="54"/>
      <c r="K298" s="71"/>
      <c r="L298" s="71"/>
      <c r="M298" s="109"/>
      <c r="N298" s="71"/>
      <c r="O298" s="109"/>
      <c r="P298" s="71"/>
      <c r="Q298" s="71"/>
      <c r="R298" s="71"/>
      <c r="S298" s="71"/>
      <c r="T298" s="71"/>
      <c r="U298" s="71"/>
      <c r="V298" s="71"/>
      <c r="W298" s="71"/>
      <c r="X298" s="71"/>
      <c r="Y298" s="71"/>
      <c r="Z298" s="71"/>
    </row>
    <row r="299" spans="1:26" ht="15.75" customHeight="1" x14ac:dyDescent="0.2">
      <c r="A299" s="71"/>
      <c r="B299" s="71"/>
      <c r="C299" s="71"/>
      <c r="D299" s="71"/>
      <c r="E299" s="54"/>
      <c r="F299" s="54"/>
      <c r="G299" s="54"/>
      <c r="H299" s="54"/>
      <c r="I299" s="54"/>
      <c r="J299" s="54"/>
      <c r="K299" s="71"/>
      <c r="L299" s="71"/>
      <c r="M299" s="109"/>
      <c r="N299" s="71"/>
      <c r="O299" s="109"/>
      <c r="P299" s="71"/>
      <c r="Q299" s="71"/>
      <c r="R299" s="71"/>
      <c r="S299" s="71"/>
      <c r="T299" s="71"/>
      <c r="U299" s="71"/>
      <c r="V299" s="71"/>
      <c r="W299" s="71"/>
      <c r="X299" s="71"/>
      <c r="Y299" s="71"/>
      <c r="Z299" s="71"/>
    </row>
    <row r="300" spans="1:26" ht="15.75" customHeight="1" x14ac:dyDescent="0.2">
      <c r="A300" s="71"/>
      <c r="B300" s="71"/>
      <c r="C300" s="71"/>
      <c r="D300" s="71"/>
      <c r="E300" s="54"/>
      <c r="F300" s="54"/>
      <c r="G300" s="54"/>
      <c r="H300" s="54"/>
      <c r="I300" s="54"/>
      <c r="J300" s="54"/>
      <c r="K300" s="71"/>
      <c r="L300" s="71"/>
      <c r="M300" s="109"/>
      <c r="N300" s="71"/>
      <c r="O300" s="109"/>
      <c r="P300" s="71"/>
      <c r="Q300" s="71"/>
      <c r="R300" s="71"/>
      <c r="S300" s="71"/>
      <c r="T300" s="71"/>
      <c r="U300" s="71"/>
      <c r="V300" s="71"/>
      <c r="W300" s="71"/>
      <c r="X300" s="71"/>
      <c r="Y300" s="71"/>
      <c r="Z300" s="71"/>
    </row>
    <row r="301" spans="1:26" ht="15.75" customHeight="1" x14ac:dyDescent="0.2">
      <c r="A301" s="71"/>
      <c r="B301" s="71"/>
      <c r="C301" s="71"/>
      <c r="D301" s="71"/>
      <c r="E301" s="54"/>
      <c r="F301" s="54"/>
      <c r="G301" s="54"/>
      <c r="H301" s="54"/>
      <c r="I301" s="54"/>
      <c r="J301" s="54"/>
      <c r="K301" s="71"/>
      <c r="L301" s="71"/>
      <c r="M301" s="109"/>
      <c r="N301" s="71"/>
      <c r="O301" s="109"/>
      <c r="P301" s="71"/>
      <c r="Q301" s="71"/>
      <c r="R301" s="71"/>
      <c r="S301" s="71"/>
      <c r="T301" s="71"/>
      <c r="U301" s="71"/>
      <c r="V301" s="71"/>
      <c r="W301" s="71"/>
      <c r="X301" s="71"/>
      <c r="Y301" s="71"/>
      <c r="Z301" s="71"/>
    </row>
    <row r="302" spans="1:26" ht="15.75" customHeight="1" x14ac:dyDescent="0.2">
      <c r="A302" s="71"/>
      <c r="B302" s="71"/>
      <c r="C302" s="71"/>
      <c r="D302" s="71"/>
      <c r="E302" s="54"/>
      <c r="F302" s="54"/>
      <c r="G302" s="54"/>
      <c r="H302" s="54"/>
      <c r="I302" s="54"/>
      <c r="J302" s="54"/>
      <c r="K302" s="71"/>
      <c r="L302" s="71"/>
      <c r="M302" s="109"/>
      <c r="N302" s="71"/>
      <c r="O302" s="109"/>
      <c r="P302" s="71"/>
      <c r="Q302" s="71"/>
      <c r="R302" s="71"/>
      <c r="S302" s="71"/>
      <c r="T302" s="71"/>
      <c r="U302" s="71"/>
      <c r="V302" s="71"/>
      <c r="W302" s="71"/>
      <c r="X302" s="71"/>
      <c r="Y302" s="71"/>
      <c r="Z302" s="71"/>
    </row>
    <row r="303" spans="1:26" ht="15.75" customHeight="1" x14ac:dyDescent="0.2">
      <c r="A303" s="71"/>
      <c r="B303" s="71"/>
      <c r="C303" s="71"/>
      <c r="D303" s="71"/>
      <c r="E303" s="54"/>
      <c r="F303" s="54"/>
      <c r="G303" s="54"/>
      <c r="H303" s="54"/>
      <c r="I303" s="54"/>
      <c r="J303" s="54"/>
      <c r="K303" s="71"/>
      <c r="L303" s="71"/>
      <c r="M303" s="109"/>
      <c r="N303" s="71"/>
      <c r="O303" s="109"/>
      <c r="P303" s="71"/>
      <c r="Q303" s="71"/>
      <c r="R303" s="71"/>
      <c r="S303" s="71"/>
      <c r="T303" s="71"/>
      <c r="U303" s="71"/>
      <c r="V303" s="71"/>
      <c r="W303" s="71"/>
      <c r="X303" s="71"/>
      <c r="Y303" s="71"/>
      <c r="Z303" s="71"/>
    </row>
    <row r="304" spans="1:26" ht="15.75" customHeight="1" x14ac:dyDescent="0.2">
      <c r="A304" s="71"/>
      <c r="B304" s="71"/>
      <c r="C304" s="71"/>
      <c r="D304" s="71"/>
      <c r="E304" s="54"/>
      <c r="F304" s="54"/>
      <c r="G304" s="54"/>
      <c r="H304" s="54"/>
      <c r="I304" s="54"/>
      <c r="J304" s="54"/>
      <c r="K304" s="71"/>
      <c r="L304" s="71"/>
      <c r="M304" s="109"/>
      <c r="N304" s="71"/>
      <c r="O304" s="109"/>
      <c r="P304" s="71"/>
      <c r="Q304" s="71"/>
      <c r="R304" s="71"/>
      <c r="S304" s="71"/>
      <c r="T304" s="71"/>
      <c r="U304" s="71"/>
      <c r="V304" s="71"/>
      <c r="W304" s="71"/>
      <c r="X304" s="71"/>
      <c r="Y304" s="71"/>
      <c r="Z304" s="71"/>
    </row>
    <row r="305" spans="1:26" ht="15.75" customHeight="1" x14ac:dyDescent="0.2">
      <c r="A305" s="71"/>
      <c r="B305" s="71"/>
      <c r="C305" s="71"/>
      <c r="D305" s="71"/>
      <c r="E305" s="54"/>
      <c r="F305" s="54"/>
      <c r="G305" s="54"/>
      <c r="H305" s="54"/>
      <c r="I305" s="54"/>
      <c r="J305" s="54"/>
      <c r="K305" s="71"/>
      <c r="L305" s="71"/>
      <c r="M305" s="109"/>
      <c r="N305" s="71"/>
      <c r="O305" s="109"/>
      <c r="P305" s="71"/>
      <c r="Q305" s="71"/>
      <c r="R305" s="71"/>
      <c r="S305" s="71"/>
      <c r="T305" s="71"/>
      <c r="U305" s="71"/>
      <c r="V305" s="71"/>
      <c r="W305" s="71"/>
      <c r="X305" s="71"/>
      <c r="Y305" s="71"/>
      <c r="Z305" s="71"/>
    </row>
    <row r="306" spans="1:26" ht="15.75" customHeight="1" x14ac:dyDescent="0.2">
      <c r="A306" s="71"/>
      <c r="B306" s="71"/>
      <c r="C306" s="71"/>
      <c r="D306" s="71"/>
      <c r="E306" s="54"/>
      <c r="F306" s="54"/>
      <c r="G306" s="54"/>
      <c r="H306" s="54"/>
      <c r="I306" s="54"/>
      <c r="J306" s="54"/>
      <c r="K306" s="71"/>
      <c r="L306" s="71"/>
      <c r="M306" s="109"/>
      <c r="N306" s="71"/>
      <c r="O306" s="109"/>
      <c r="P306" s="71"/>
      <c r="Q306" s="71"/>
      <c r="R306" s="71"/>
      <c r="S306" s="71"/>
      <c r="T306" s="71"/>
      <c r="U306" s="71"/>
      <c r="V306" s="71"/>
      <c r="W306" s="71"/>
      <c r="X306" s="71"/>
      <c r="Y306" s="71"/>
      <c r="Z306" s="71"/>
    </row>
    <row r="307" spans="1:26" ht="15.75" customHeight="1" x14ac:dyDescent="0.2">
      <c r="A307" s="71"/>
      <c r="B307" s="71"/>
      <c r="C307" s="71"/>
      <c r="D307" s="71"/>
      <c r="E307" s="54"/>
      <c r="F307" s="54"/>
      <c r="G307" s="54"/>
      <c r="H307" s="54"/>
      <c r="I307" s="54"/>
      <c r="J307" s="54"/>
      <c r="K307" s="71"/>
      <c r="L307" s="71"/>
      <c r="M307" s="109"/>
      <c r="N307" s="71"/>
      <c r="O307" s="109"/>
      <c r="P307" s="71"/>
      <c r="Q307" s="71"/>
      <c r="R307" s="71"/>
      <c r="S307" s="71"/>
      <c r="T307" s="71"/>
      <c r="U307" s="71"/>
      <c r="V307" s="71"/>
      <c r="W307" s="71"/>
      <c r="X307" s="71"/>
      <c r="Y307" s="71"/>
      <c r="Z307" s="71"/>
    </row>
    <row r="308" spans="1:26" ht="15.75" customHeight="1" x14ac:dyDescent="0.2">
      <c r="A308" s="71"/>
      <c r="B308" s="71"/>
      <c r="C308" s="71"/>
      <c r="D308" s="71"/>
      <c r="E308" s="54"/>
      <c r="F308" s="54"/>
      <c r="G308" s="54"/>
      <c r="H308" s="54"/>
      <c r="I308" s="54"/>
      <c r="J308" s="54"/>
      <c r="K308" s="71"/>
      <c r="L308" s="71"/>
      <c r="M308" s="109"/>
      <c r="N308" s="71"/>
      <c r="O308" s="109"/>
      <c r="P308" s="71"/>
      <c r="Q308" s="71"/>
      <c r="R308" s="71"/>
      <c r="S308" s="71"/>
      <c r="T308" s="71"/>
      <c r="U308" s="71"/>
      <c r="V308" s="71"/>
      <c r="W308" s="71"/>
      <c r="X308" s="71"/>
      <c r="Y308" s="71"/>
      <c r="Z308" s="71"/>
    </row>
    <row r="309" spans="1:26" ht="15.75" customHeight="1" x14ac:dyDescent="0.2">
      <c r="A309" s="71"/>
      <c r="B309" s="71"/>
      <c r="C309" s="71"/>
      <c r="D309" s="71"/>
      <c r="E309" s="54"/>
      <c r="F309" s="54"/>
      <c r="G309" s="54"/>
      <c r="H309" s="54"/>
      <c r="I309" s="54"/>
      <c r="J309" s="54"/>
      <c r="K309" s="71"/>
      <c r="L309" s="71"/>
      <c r="M309" s="109"/>
      <c r="N309" s="71"/>
      <c r="O309" s="109"/>
      <c r="P309" s="71"/>
      <c r="Q309" s="71"/>
      <c r="R309" s="71"/>
      <c r="S309" s="71"/>
      <c r="T309" s="71"/>
      <c r="U309" s="71"/>
      <c r="V309" s="71"/>
      <c r="W309" s="71"/>
      <c r="X309" s="71"/>
      <c r="Y309" s="71"/>
      <c r="Z309" s="71"/>
    </row>
    <row r="310" spans="1:26" ht="15.75" customHeight="1" x14ac:dyDescent="0.2">
      <c r="A310" s="71"/>
      <c r="B310" s="71"/>
      <c r="C310" s="71"/>
      <c r="D310" s="71"/>
      <c r="E310" s="54"/>
      <c r="F310" s="54"/>
      <c r="G310" s="54"/>
      <c r="H310" s="54"/>
      <c r="I310" s="54"/>
      <c r="J310" s="54"/>
      <c r="K310" s="71"/>
      <c r="L310" s="71"/>
      <c r="M310" s="109"/>
      <c r="N310" s="71"/>
      <c r="O310" s="109"/>
      <c r="P310" s="71"/>
      <c r="Q310" s="71"/>
      <c r="R310" s="71"/>
      <c r="S310" s="71"/>
      <c r="T310" s="71"/>
      <c r="U310" s="71"/>
      <c r="V310" s="71"/>
      <c r="W310" s="71"/>
      <c r="X310" s="71"/>
      <c r="Y310" s="71"/>
      <c r="Z310" s="71"/>
    </row>
    <row r="311" spans="1:26" ht="15.75" customHeight="1" x14ac:dyDescent="0.2">
      <c r="A311" s="71"/>
      <c r="B311" s="71"/>
      <c r="C311" s="71"/>
      <c r="D311" s="71"/>
      <c r="E311" s="54"/>
      <c r="F311" s="54"/>
      <c r="G311" s="54"/>
      <c r="H311" s="54"/>
      <c r="I311" s="54"/>
      <c r="J311" s="54"/>
      <c r="K311" s="71"/>
      <c r="L311" s="71"/>
      <c r="M311" s="109"/>
      <c r="N311" s="71"/>
      <c r="O311" s="109"/>
      <c r="P311" s="71"/>
      <c r="Q311" s="71"/>
      <c r="R311" s="71"/>
      <c r="S311" s="71"/>
      <c r="T311" s="71"/>
      <c r="U311" s="71"/>
      <c r="V311" s="71"/>
      <c r="W311" s="71"/>
      <c r="X311" s="71"/>
      <c r="Y311" s="71"/>
      <c r="Z311" s="71"/>
    </row>
    <row r="312" spans="1:26" ht="15.75" customHeight="1" x14ac:dyDescent="0.2">
      <c r="A312" s="71"/>
      <c r="B312" s="71"/>
      <c r="C312" s="71"/>
      <c r="D312" s="71"/>
      <c r="E312" s="54"/>
      <c r="F312" s="54"/>
      <c r="G312" s="54"/>
      <c r="H312" s="54"/>
      <c r="I312" s="54"/>
      <c r="J312" s="54"/>
      <c r="K312" s="71"/>
      <c r="L312" s="71"/>
      <c r="M312" s="109"/>
      <c r="N312" s="71"/>
      <c r="O312" s="109"/>
      <c r="P312" s="71"/>
      <c r="Q312" s="71"/>
      <c r="R312" s="71"/>
      <c r="S312" s="71"/>
      <c r="T312" s="71"/>
      <c r="U312" s="71"/>
      <c r="V312" s="71"/>
      <c r="W312" s="71"/>
      <c r="X312" s="71"/>
      <c r="Y312" s="71"/>
      <c r="Z312" s="71"/>
    </row>
    <row r="313" spans="1:26" ht="15.75" customHeight="1" x14ac:dyDescent="0.2">
      <c r="A313" s="71"/>
      <c r="B313" s="71"/>
      <c r="C313" s="71"/>
      <c r="D313" s="71"/>
      <c r="E313" s="54"/>
      <c r="F313" s="54"/>
      <c r="G313" s="54"/>
      <c r="H313" s="54"/>
      <c r="I313" s="54"/>
      <c r="J313" s="54"/>
      <c r="K313" s="71"/>
      <c r="L313" s="71"/>
      <c r="M313" s="109"/>
      <c r="N313" s="71"/>
      <c r="O313" s="109"/>
      <c r="P313" s="71"/>
      <c r="Q313" s="71"/>
      <c r="R313" s="71"/>
      <c r="S313" s="71"/>
      <c r="T313" s="71"/>
      <c r="U313" s="71"/>
      <c r="V313" s="71"/>
      <c r="W313" s="71"/>
      <c r="X313" s="71"/>
      <c r="Y313" s="71"/>
      <c r="Z313" s="71"/>
    </row>
    <row r="314" spans="1:26" ht="15.75" customHeight="1" x14ac:dyDescent="0.2">
      <c r="A314" s="71"/>
      <c r="B314" s="71"/>
      <c r="C314" s="71"/>
      <c r="D314" s="71"/>
      <c r="E314" s="54"/>
      <c r="F314" s="54"/>
      <c r="G314" s="54"/>
      <c r="H314" s="54"/>
      <c r="I314" s="54"/>
      <c r="J314" s="54"/>
      <c r="K314" s="71"/>
      <c r="L314" s="71"/>
      <c r="M314" s="109"/>
      <c r="N314" s="71"/>
      <c r="O314" s="109"/>
      <c r="P314" s="71"/>
      <c r="Q314" s="71"/>
      <c r="R314" s="71"/>
      <c r="S314" s="71"/>
      <c r="T314" s="71"/>
      <c r="U314" s="71"/>
      <c r="V314" s="71"/>
      <c r="W314" s="71"/>
      <c r="X314" s="71"/>
      <c r="Y314" s="71"/>
      <c r="Z314" s="71"/>
    </row>
    <row r="315" spans="1:26" ht="15.75" customHeight="1" x14ac:dyDescent="0.2">
      <c r="A315" s="71"/>
      <c r="B315" s="71"/>
      <c r="C315" s="71"/>
      <c r="D315" s="71"/>
      <c r="E315" s="54"/>
      <c r="F315" s="54"/>
      <c r="G315" s="54"/>
      <c r="H315" s="54"/>
      <c r="I315" s="54"/>
      <c r="J315" s="54"/>
      <c r="K315" s="71"/>
      <c r="L315" s="71"/>
      <c r="M315" s="109"/>
      <c r="N315" s="71"/>
      <c r="O315" s="109"/>
      <c r="P315" s="71"/>
      <c r="Q315" s="71"/>
      <c r="R315" s="71"/>
      <c r="S315" s="71"/>
      <c r="T315" s="71"/>
      <c r="U315" s="71"/>
      <c r="V315" s="71"/>
      <c r="W315" s="71"/>
      <c r="X315" s="71"/>
      <c r="Y315" s="71"/>
      <c r="Z315" s="71"/>
    </row>
    <row r="316" spans="1:26" ht="15.75" customHeight="1" x14ac:dyDescent="0.2">
      <c r="A316" s="71"/>
      <c r="B316" s="71"/>
      <c r="C316" s="71"/>
      <c r="D316" s="71"/>
      <c r="E316" s="54"/>
      <c r="F316" s="54"/>
      <c r="G316" s="54"/>
      <c r="H316" s="54"/>
      <c r="I316" s="54"/>
      <c r="J316" s="54"/>
      <c r="K316" s="71"/>
      <c r="L316" s="71"/>
      <c r="M316" s="109"/>
      <c r="N316" s="71"/>
      <c r="O316" s="109"/>
      <c r="P316" s="71"/>
      <c r="Q316" s="71"/>
      <c r="R316" s="71"/>
      <c r="S316" s="71"/>
      <c r="T316" s="71"/>
      <c r="U316" s="71"/>
      <c r="V316" s="71"/>
      <c r="W316" s="71"/>
      <c r="X316" s="71"/>
      <c r="Y316" s="71"/>
      <c r="Z316" s="71"/>
    </row>
    <row r="317" spans="1:26" ht="15.75" customHeight="1" x14ac:dyDescent="0.2">
      <c r="A317" s="71"/>
      <c r="B317" s="71"/>
      <c r="C317" s="71"/>
      <c r="D317" s="71"/>
      <c r="E317" s="54"/>
      <c r="F317" s="54"/>
      <c r="G317" s="54"/>
      <c r="H317" s="54"/>
      <c r="I317" s="54"/>
      <c r="J317" s="54"/>
      <c r="K317" s="71"/>
      <c r="L317" s="71"/>
      <c r="M317" s="109"/>
      <c r="N317" s="71"/>
      <c r="O317" s="109"/>
      <c r="P317" s="71"/>
      <c r="Q317" s="71"/>
      <c r="R317" s="71"/>
      <c r="S317" s="71"/>
      <c r="T317" s="71"/>
      <c r="U317" s="71"/>
      <c r="V317" s="71"/>
      <c r="W317" s="71"/>
      <c r="X317" s="71"/>
      <c r="Y317" s="71"/>
      <c r="Z317" s="71"/>
    </row>
    <row r="318" spans="1:26" ht="15.75" customHeight="1" x14ac:dyDescent="0.2">
      <c r="A318" s="71"/>
      <c r="B318" s="71"/>
      <c r="C318" s="71"/>
      <c r="D318" s="71"/>
      <c r="E318" s="54"/>
      <c r="F318" s="54"/>
      <c r="G318" s="54"/>
      <c r="H318" s="54"/>
      <c r="I318" s="54"/>
      <c r="J318" s="54"/>
      <c r="K318" s="71"/>
      <c r="L318" s="71"/>
      <c r="M318" s="109"/>
      <c r="N318" s="71"/>
      <c r="O318" s="109"/>
      <c r="P318" s="71"/>
      <c r="Q318" s="71"/>
      <c r="R318" s="71"/>
      <c r="S318" s="71"/>
      <c r="T318" s="71"/>
      <c r="U318" s="71"/>
      <c r="V318" s="71"/>
      <c r="W318" s="71"/>
      <c r="X318" s="71"/>
      <c r="Y318" s="71"/>
      <c r="Z318" s="71"/>
    </row>
    <row r="319" spans="1:26" ht="15.75" customHeight="1" x14ac:dyDescent="0.2">
      <c r="A319" s="71"/>
      <c r="B319" s="71"/>
      <c r="C319" s="71"/>
      <c r="D319" s="71"/>
      <c r="E319" s="54"/>
      <c r="F319" s="54"/>
      <c r="G319" s="54"/>
      <c r="H319" s="54"/>
      <c r="I319" s="54"/>
      <c r="J319" s="54"/>
      <c r="K319" s="71"/>
      <c r="L319" s="71"/>
      <c r="M319" s="109"/>
      <c r="N319" s="71"/>
      <c r="O319" s="109"/>
      <c r="P319" s="71"/>
      <c r="Q319" s="71"/>
      <c r="R319" s="71"/>
      <c r="S319" s="71"/>
      <c r="T319" s="71"/>
      <c r="U319" s="71"/>
      <c r="V319" s="71"/>
      <c r="W319" s="71"/>
      <c r="X319" s="71"/>
      <c r="Y319" s="71"/>
      <c r="Z319" s="71"/>
    </row>
    <row r="320" spans="1:26" ht="15.75" customHeight="1" x14ac:dyDescent="0.2">
      <c r="A320" s="71"/>
      <c r="B320" s="71"/>
      <c r="C320" s="71"/>
      <c r="D320" s="71"/>
      <c r="E320" s="54"/>
      <c r="F320" s="54"/>
      <c r="G320" s="54"/>
      <c r="H320" s="54"/>
      <c r="I320" s="54"/>
      <c r="J320" s="54"/>
      <c r="K320" s="71"/>
      <c r="L320" s="71"/>
      <c r="M320" s="109"/>
      <c r="N320" s="71"/>
      <c r="O320" s="109"/>
      <c r="P320" s="71"/>
      <c r="Q320" s="71"/>
      <c r="R320" s="71"/>
      <c r="S320" s="71"/>
      <c r="T320" s="71"/>
      <c r="U320" s="71"/>
      <c r="V320" s="71"/>
      <c r="W320" s="71"/>
      <c r="X320" s="71"/>
      <c r="Y320" s="71"/>
      <c r="Z320" s="71"/>
    </row>
    <row r="321" spans="1:26" ht="15.75" customHeight="1" x14ac:dyDescent="0.2">
      <c r="A321" s="71"/>
      <c r="B321" s="71"/>
      <c r="C321" s="71"/>
      <c r="D321" s="71"/>
      <c r="E321" s="54"/>
      <c r="F321" s="54"/>
      <c r="G321" s="54"/>
      <c r="H321" s="54"/>
      <c r="I321" s="54"/>
      <c r="J321" s="54"/>
      <c r="K321" s="71"/>
      <c r="L321" s="71"/>
      <c r="M321" s="109"/>
      <c r="N321" s="71"/>
      <c r="O321" s="109"/>
      <c r="P321" s="71"/>
      <c r="Q321" s="71"/>
      <c r="R321" s="71"/>
      <c r="S321" s="71"/>
      <c r="T321" s="71"/>
      <c r="U321" s="71"/>
      <c r="V321" s="71"/>
      <c r="W321" s="71"/>
      <c r="X321" s="71"/>
      <c r="Y321" s="71"/>
      <c r="Z321" s="71"/>
    </row>
    <row r="322" spans="1:26" ht="15.75" customHeight="1" x14ac:dyDescent="0.2">
      <c r="A322" s="71"/>
      <c r="B322" s="71"/>
      <c r="C322" s="71"/>
      <c r="D322" s="71"/>
      <c r="E322" s="54"/>
      <c r="F322" s="54"/>
      <c r="G322" s="54"/>
      <c r="H322" s="54"/>
      <c r="I322" s="54"/>
      <c r="J322" s="54"/>
      <c r="K322" s="71"/>
      <c r="L322" s="71"/>
      <c r="M322" s="109"/>
      <c r="N322" s="71"/>
      <c r="O322" s="109"/>
      <c r="P322" s="71"/>
      <c r="Q322" s="71"/>
      <c r="R322" s="71"/>
      <c r="S322" s="71"/>
      <c r="T322" s="71"/>
      <c r="U322" s="71"/>
      <c r="V322" s="71"/>
      <c r="W322" s="71"/>
      <c r="X322" s="71"/>
      <c r="Y322" s="71"/>
      <c r="Z322" s="71"/>
    </row>
    <row r="323" spans="1:26" ht="15.75" customHeight="1" x14ac:dyDescent="0.2">
      <c r="A323" s="71"/>
      <c r="B323" s="71"/>
      <c r="C323" s="71"/>
      <c r="D323" s="71"/>
      <c r="E323" s="54"/>
      <c r="F323" s="54"/>
      <c r="G323" s="54"/>
      <c r="H323" s="54"/>
      <c r="I323" s="54"/>
      <c r="J323" s="54"/>
      <c r="K323" s="71"/>
      <c r="L323" s="71"/>
      <c r="M323" s="109"/>
      <c r="N323" s="71"/>
      <c r="O323" s="109"/>
      <c r="P323" s="71"/>
      <c r="Q323" s="71"/>
      <c r="R323" s="71"/>
      <c r="S323" s="71"/>
      <c r="T323" s="71"/>
      <c r="U323" s="71"/>
      <c r="V323" s="71"/>
      <c r="W323" s="71"/>
      <c r="X323" s="71"/>
      <c r="Y323" s="71"/>
      <c r="Z323" s="71"/>
    </row>
    <row r="324" spans="1:26" ht="15.75" customHeight="1" x14ac:dyDescent="0.2">
      <c r="A324" s="71"/>
      <c r="B324" s="71"/>
      <c r="C324" s="71"/>
      <c r="D324" s="71"/>
      <c r="E324" s="54"/>
      <c r="F324" s="54"/>
      <c r="G324" s="54"/>
      <c r="H324" s="54"/>
      <c r="I324" s="54"/>
      <c r="J324" s="54"/>
      <c r="K324" s="71"/>
      <c r="L324" s="71"/>
      <c r="M324" s="109"/>
      <c r="N324" s="71"/>
      <c r="O324" s="109"/>
      <c r="P324" s="71"/>
      <c r="Q324" s="71"/>
      <c r="R324" s="71"/>
      <c r="S324" s="71"/>
      <c r="T324" s="71"/>
      <c r="U324" s="71"/>
      <c r="V324" s="71"/>
      <c r="W324" s="71"/>
      <c r="X324" s="71"/>
      <c r="Y324" s="71"/>
      <c r="Z324" s="71"/>
    </row>
    <row r="325" spans="1:26" ht="15.75" customHeight="1" x14ac:dyDescent="0.2">
      <c r="A325" s="71"/>
      <c r="B325" s="71"/>
      <c r="C325" s="71"/>
      <c r="D325" s="71"/>
      <c r="E325" s="54"/>
      <c r="F325" s="54"/>
      <c r="G325" s="54"/>
      <c r="H325" s="54"/>
      <c r="I325" s="54"/>
      <c r="J325" s="54"/>
      <c r="K325" s="71"/>
      <c r="L325" s="71"/>
      <c r="M325" s="109"/>
      <c r="N325" s="71"/>
      <c r="O325" s="109"/>
      <c r="P325" s="71"/>
      <c r="Q325" s="71"/>
      <c r="R325" s="71"/>
      <c r="S325" s="71"/>
      <c r="T325" s="71"/>
      <c r="U325" s="71"/>
      <c r="V325" s="71"/>
      <c r="W325" s="71"/>
      <c r="X325" s="71"/>
      <c r="Y325" s="71"/>
      <c r="Z325" s="71"/>
    </row>
    <row r="326" spans="1:26" ht="15.75" customHeight="1" x14ac:dyDescent="0.2">
      <c r="A326" s="71"/>
      <c r="B326" s="71"/>
      <c r="C326" s="71"/>
      <c r="D326" s="71"/>
      <c r="E326" s="54"/>
      <c r="F326" s="54"/>
      <c r="G326" s="54"/>
      <c r="H326" s="54"/>
      <c r="I326" s="54"/>
      <c r="J326" s="54"/>
      <c r="K326" s="71"/>
      <c r="L326" s="71"/>
      <c r="M326" s="109"/>
      <c r="N326" s="71"/>
      <c r="O326" s="109"/>
      <c r="P326" s="71"/>
      <c r="Q326" s="71"/>
      <c r="R326" s="71"/>
      <c r="S326" s="71"/>
      <c r="T326" s="71"/>
      <c r="U326" s="71"/>
      <c r="V326" s="71"/>
      <c r="W326" s="71"/>
      <c r="X326" s="71"/>
      <c r="Y326" s="71"/>
      <c r="Z326" s="71"/>
    </row>
    <row r="327" spans="1:26" ht="15.75" customHeight="1" x14ac:dyDescent="0.2">
      <c r="A327" s="71"/>
      <c r="B327" s="71"/>
      <c r="C327" s="71"/>
      <c r="D327" s="71"/>
      <c r="E327" s="54"/>
      <c r="F327" s="54"/>
      <c r="G327" s="54"/>
      <c r="H327" s="54"/>
      <c r="I327" s="54"/>
      <c r="J327" s="54"/>
      <c r="K327" s="71"/>
      <c r="L327" s="71"/>
      <c r="M327" s="109"/>
      <c r="N327" s="71"/>
      <c r="O327" s="109"/>
      <c r="P327" s="71"/>
      <c r="Q327" s="71"/>
      <c r="R327" s="71"/>
      <c r="S327" s="71"/>
      <c r="T327" s="71"/>
      <c r="U327" s="71"/>
      <c r="V327" s="71"/>
      <c r="W327" s="71"/>
      <c r="X327" s="71"/>
      <c r="Y327" s="71"/>
      <c r="Z327" s="71"/>
    </row>
    <row r="328" spans="1:26" ht="15.75" customHeight="1" x14ac:dyDescent="0.2">
      <c r="A328" s="71"/>
      <c r="B328" s="71"/>
      <c r="C328" s="71"/>
      <c r="D328" s="71"/>
      <c r="E328" s="54"/>
      <c r="F328" s="54"/>
      <c r="G328" s="54"/>
      <c r="H328" s="54"/>
      <c r="I328" s="54"/>
      <c r="J328" s="54"/>
      <c r="K328" s="71"/>
      <c r="L328" s="71"/>
      <c r="M328" s="109"/>
      <c r="N328" s="71"/>
      <c r="O328" s="109"/>
      <c r="P328" s="71"/>
      <c r="Q328" s="71"/>
      <c r="R328" s="71"/>
      <c r="S328" s="71"/>
      <c r="T328" s="71"/>
      <c r="U328" s="71"/>
      <c r="V328" s="71"/>
      <c r="W328" s="71"/>
      <c r="X328" s="71"/>
      <c r="Y328" s="71"/>
      <c r="Z328" s="71"/>
    </row>
    <row r="329" spans="1:26" ht="15.75" customHeight="1" x14ac:dyDescent="0.2">
      <c r="A329" s="71"/>
      <c r="B329" s="71"/>
      <c r="C329" s="71"/>
      <c r="D329" s="71"/>
      <c r="E329" s="54"/>
      <c r="F329" s="54"/>
      <c r="G329" s="54"/>
      <c r="H329" s="54"/>
      <c r="I329" s="54"/>
      <c r="J329" s="54"/>
      <c r="K329" s="71"/>
      <c r="L329" s="71"/>
      <c r="M329" s="109"/>
      <c r="N329" s="71"/>
      <c r="O329" s="109"/>
      <c r="P329" s="71"/>
      <c r="Q329" s="71"/>
      <c r="R329" s="71"/>
      <c r="S329" s="71"/>
      <c r="T329" s="71"/>
      <c r="U329" s="71"/>
      <c r="V329" s="71"/>
      <c r="W329" s="71"/>
      <c r="X329" s="71"/>
      <c r="Y329" s="71"/>
      <c r="Z329" s="71"/>
    </row>
    <row r="330" spans="1:26" ht="15.75" customHeight="1" x14ac:dyDescent="0.2">
      <c r="A330" s="71"/>
      <c r="B330" s="71"/>
      <c r="C330" s="71"/>
      <c r="D330" s="71"/>
      <c r="E330" s="54"/>
      <c r="F330" s="54"/>
      <c r="G330" s="54"/>
      <c r="H330" s="54"/>
      <c r="I330" s="54"/>
      <c r="J330" s="54"/>
      <c r="K330" s="71"/>
      <c r="L330" s="71"/>
      <c r="M330" s="109"/>
      <c r="N330" s="71"/>
      <c r="O330" s="109"/>
      <c r="P330" s="71"/>
      <c r="Q330" s="71"/>
      <c r="R330" s="71"/>
      <c r="S330" s="71"/>
      <c r="T330" s="71"/>
      <c r="U330" s="71"/>
      <c r="V330" s="71"/>
      <c r="W330" s="71"/>
      <c r="X330" s="71"/>
      <c r="Y330" s="71"/>
      <c r="Z330" s="71"/>
    </row>
    <row r="331" spans="1:26" ht="15.75" customHeight="1" x14ac:dyDescent="0.2">
      <c r="A331" s="71"/>
      <c r="B331" s="71"/>
      <c r="C331" s="71"/>
      <c r="D331" s="71"/>
      <c r="E331" s="54"/>
      <c r="F331" s="54"/>
      <c r="G331" s="54"/>
      <c r="H331" s="54"/>
      <c r="I331" s="54"/>
      <c r="J331" s="54"/>
      <c r="K331" s="71"/>
      <c r="L331" s="71"/>
      <c r="M331" s="109"/>
      <c r="N331" s="71"/>
      <c r="O331" s="109"/>
      <c r="P331" s="71"/>
      <c r="Q331" s="71"/>
      <c r="R331" s="71"/>
      <c r="S331" s="71"/>
      <c r="T331" s="71"/>
      <c r="U331" s="71"/>
      <c r="V331" s="71"/>
      <c r="W331" s="71"/>
      <c r="X331" s="71"/>
      <c r="Y331" s="71"/>
      <c r="Z331" s="71"/>
    </row>
    <row r="332" spans="1:26" ht="15.75" customHeight="1" x14ac:dyDescent="0.2">
      <c r="A332" s="71"/>
      <c r="B332" s="71"/>
      <c r="C332" s="71"/>
      <c r="D332" s="71"/>
      <c r="E332" s="54"/>
      <c r="F332" s="54"/>
      <c r="G332" s="54"/>
      <c r="H332" s="54"/>
      <c r="I332" s="54"/>
      <c r="J332" s="54"/>
      <c r="K332" s="71"/>
      <c r="L332" s="71"/>
      <c r="M332" s="109"/>
      <c r="N332" s="71"/>
      <c r="O332" s="109"/>
      <c r="P332" s="71"/>
      <c r="Q332" s="71"/>
      <c r="R332" s="71"/>
      <c r="S332" s="71"/>
      <c r="T332" s="71"/>
      <c r="U332" s="71"/>
      <c r="V332" s="71"/>
      <c r="W332" s="71"/>
      <c r="X332" s="71"/>
      <c r="Y332" s="71"/>
      <c r="Z332" s="71"/>
    </row>
    <row r="333" spans="1:26" ht="15.75" customHeight="1" x14ac:dyDescent="0.2">
      <c r="A333" s="71"/>
      <c r="B333" s="71"/>
      <c r="C333" s="71"/>
      <c r="D333" s="71"/>
      <c r="E333" s="54"/>
      <c r="F333" s="54"/>
      <c r="G333" s="54"/>
      <c r="H333" s="54"/>
      <c r="I333" s="54"/>
      <c r="J333" s="54"/>
      <c r="K333" s="71"/>
      <c r="L333" s="71"/>
      <c r="M333" s="109"/>
      <c r="N333" s="71"/>
      <c r="O333" s="109"/>
      <c r="P333" s="71"/>
      <c r="Q333" s="71"/>
      <c r="R333" s="71"/>
      <c r="S333" s="71"/>
      <c r="T333" s="71"/>
      <c r="U333" s="71"/>
      <c r="V333" s="71"/>
      <c r="W333" s="71"/>
      <c r="X333" s="71"/>
      <c r="Y333" s="71"/>
      <c r="Z333" s="71"/>
    </row>
    <row r="334" spans="1:26" ht="15.75" customHeight="1" x14ac:dyDescent="0.2">
      <c r="A334" s="71"/>
      <c r="B334" s="71"/>
      <c r="C334" s="71"/>
      <c r="D334" s="71"/>
      <c r="E334" s="54"/>
      <c r="F334" s="54"/>
      <c r="G334" s="54"/>
      <c r="H334" s="54"/>
      <c r="I334" s="54"/>
      <c r="J334" s="54"/>
      <c r="K334" s="71"/>
      <c r="L334" s="71"/>
      <c r="M334" s="109"/>
      <c r="N334" s="71"/>
      <c r="O334" s="109"/>
      <c r="P334" s="71"/>
      <c r="Q334" s="71"/>
      <c r="R334" s="71"/>
      <c r="S334" s="71"/>
      <c r="T334" s="71"/>
      <c r="U334" s="71"/>
      <c r="V334" s="71"/>
      <c r="W334" s="71"/>
      <c r="X334" s="71"/>
      <c r="Y334" s="71"/>
      <c r="Z334" s="71"/>
    </row>
    <row r="335" spans="1:26" ht="15.75" customHeight="1" x14ac:dyDescent="0.2">
      <c r="A335" s="71"/>
      <c r="B335" s="71"/>
      <c r="C335" s="71"/>
      <c r="D335" s="71"/>
      <c r="E335" s="54"/>
      <c r="F335" s="54"/>
      <c r="G335" s="54"/>
      <c r="H335" s="54"/>
      <c r="I335" s="54"/>
      <c r="J335" s="54"/>
      <c r="K335" s="71"/>
      <c r="L335" s="71"/>
      <c r="M335" s="109"/>
      <c r="N335" s="71"/>
      <c r="O335" s="109"/>
      <c r="P335" s="71"/>
      <c r="Q335" s="71"/>
      <c r="R335" s="71"/>
      <c r="S335" s="71"/>
      <c r="T335" s="71"/>
      <c r="U335" s="71"/>
      <c r="V335" s="71"/>
      <c r="W335" s="71"/>
      <c r="X335" s="71"/>
      <c r="Y335" s="71"/>
      <c r="Z335" s="71"/>
    </row>
    <row r="336" spans="1:26" ht="15.75" customHeight="1" x14ac:dyDescent="0.2">
      <c r="A336" s="71"/>
      <c r="B336" s="71"/>
      <c r="C336" s="71"/>
      <c r="D336" s="71"/>
      <c r="E336" s="54"/>
      <c r="F336" s="54"/>
      <c r="G336" s="54"/>
      <c r="H336" s="54"/>
      <c r="I336" s="54"/>
      <c r="J336" s="54"/>
      <c r="K336" s="71"/>
      <c r="L336" s="71"/>
      <c r="M336" s="109"/>
      <c r="N336" s="71"/>
      <c r="O336" s="109"/>
      <c r="P336" s="71"/>
      <c r="Q336" s="71"/>
      <c r="R336" s="71"/>
      <c r="S336" s="71"/>
      <c r="T336" s="71"/>
      <c r="U336" s="71"/>
      <c r="V336" s="71"/>
      <c r="W336" s="71"/>
      <c r="X336" s="71"/>
      <c r="Y336" s="71"/>
      <c r="Z336" s="71"/>
    </row>
    <row r="337" spans="1:26" ht="15.75" customHeight="1" x14ac:dyDescent="0.2">
      <c r="A337" s="71"/>
      <c r="B337" s="71"/>
      <c r="C337" s="71"/>
      <c r="D337" s="71"/>
      <c r="E337" s="54"/>
      <c r="F337" s="54"/>
      <c r="G337" s="54"/>
      <c r="H337" s="54"/>
      <c r="I337" s="54"/>
      <c r="J337" s="54"/>
      <c r="K337" s="71"/>
      <c r="L337" s="71"/>
      <c r="M337" s="109"/>
      <c r="N337" s="71"/>
      <c r="O337" s="109"/>
      <c r="P337" s="71"/>
      <c r="Q337" s="71"/>
      <c r="R337" s="71"/>
      <c r="S337" s="71"/>
      <c r="T337" s="71"/>
      <c r="U337" s="71"/>
      <c r="V337" s="71"/>
      <c r="W337" s="71"/>
      <c r="X337" s="71"/>
      <c r="Y337" s="71"/>
      <c r="Z337" s="71"/>
    </row>
    <row r="338" spans="1:26" ht="15.75" customHeight="1" x14ac:dyDescent="0.2">
      <c r="A338" s="71"/>
      <c r="B338" s="71"/>
      <c r="C338" s="71"/>
      <c r="D338" s="71"/>
      <c r="E338" s="54"/>
      <c r="F338" s="54"/>
      <c r="G338" s="54"/>
      <c r="H338" s="54"/>
      <c r="I338" s="54"/>
      <c r="J338" s="54"/>
      <c r="K338" s="71"/>
      <c r="L338" s="71"/>
      <c r="M338" s="109"/>
      <c r="N338" s="71"/>
      <c r="O338" s="109"/>
      <c r="P338" s="71"/>
      <c r="Q338" s="71"/>
      <c r="R338" s="71"/>
      <c r="S338" s="71"/>
      <c r="T338" s="71"/>
      <c r="U338" s="71"/>
      <c r="V338" s="71"/>
      <c r="W338" s="71"/>
      <c r="X338" s="71"/>
      <c r="Y338" s="71"/>
      <c r="Z338" s="71"/>
    </row>
    <row r="339" spans="1:26" ht="15.75" customHeight="1" x14ac:dyDescent="0.2">
      <c r="A339" s="71"/>
      <c r="B339" s="71"/>
      <c r="C339" s="71"/>
      <c r="D339" s="71"/>
      <c r="E339" s="54"/>
      <c r="F339" s="54"/>
      <c r="G339" s="54"/>
      <c r="H339" s="54"/>
      <c r="I339" s="54"/>
      <c r="J339" s="54"/>
      <c r="K339" s="71"/>
      <c r="L339" s="71"/>
      <c r="M339" s="109"/>
      <c r="N339" s="71"/>
      <c r="O339" s="109"/>
      <c r="P339" s="71"/>
      <c r="Q339" s="71"/>
      <c r="R339" s="71"/>
      <c r="S339" s="71"/>
      <c r="T339" s="71"/>
      <c r="U339" s="71"/>
      <c r="V339" s="71"/>
      <c r="W339" s="71"/>
      <c r="X339" s="71"/>
      <c r="Y339" s="71"/>
      <c r="Z339" s="71"/>
    </row>
    <row r="340" spans="1:26" ht="15.75" customHeight="1" x14ac:dyDescent="0.2">
      <c r="A340" s="71"/>
      <c r="B340" s="71"/>
      <c r="C340" s="71"/>
      <c r="D340" s="71"/>
      <c r="E340" s="54"/>
      <c r="F340" s="54"/>
      <c r="G340" s="54"/>
      <c r="H340" s="54"/>
      <c r="I340" s="54"/>
      <c r="J340" s="54"/>
      <c r="K340" s="71"/>
      <c r="L340" s="71"/>
      <c r="M340" s="109"/>
      <c r="N340" s="71"/>
      <c r="O340" s="109"/>
      <c r="P340" s="71"/>
      <c r="Q340" s="71"/>
      <c r="R340" s="71"/>
      <c r="S340" s="71"/>
      <c r="T340" s="71"/>
      <c r="U340" s="71"/>
      <c r="V340" s="71"/>
      <c r="W340" s="71"/>
      <c r="X340" s="71"/>
      <c r="Y340" s="71"/>
      <c r="Z340" s="71"/>
    </row>
    <row r="341" spans="1:26" ht="15.75" customHeight="1" x14ac:dyDescent="0.2">
      <c r="A341" s="71"/>
      <c r="B341" s="71"/>
      <c r="C341" s="71"/>
      <c r="D341" s="71"/>
      <c r="E341" s="54"/>
      <c r="F341" s="54"/>
      <c r="G341" s="54"/>
      <c r="H341" s="54"/>
      <c r="I341" s="54"/>
      <c r="J341" s="54"/>
      <c r="K341" s="71"/>
      <c r="L341" s="71"/>
      <c r="M341" s="109"/>
      <c r="N341" s="71"/>
      <c r="O341" s="109"/>
      <c r="P341" s="71"/>
      <c r="Q341" s="71"/>
      <c r="R341" s="71"/>
      <c r="S341" s="71"/>
      <c r="T341" s="71"/>
      <c r="U341" s="71"/>
      <c r="V341" s="71"/>
      <c r="W341" s="71"/>
      <c r="X341" s="71"/>
      <c r="Y341" s="71"/>
      <c r="Z341" s="71"/>
    </row>
    <row r="342" spans="1:26" ht="15.75" customHeight="1" x14ac:dyDescent="0.2">
      <c r="A342" s="71"/>
      <c r="B342" s="71"/>
      <c r="C342" s="71"/>
      <c r="D342" s="71"/>
      <c r="E342" s="54"/>
      <c r="F342" s="54"/>
      <c r="G342" s="54"/>
      <c r="H342" s="54"/>
      <c r="I342" s="54"/>
      <c r="J342" s="54"/>
      <c r="K342" s="71"/>
      <c r="L342" s="71"/>
      <c r="M342" s="109"/>
      <c r="N342" s="71"/>
      <c r="O342" s="109"/>
      <c r="P342" s="71"/>
      <c r="Q342" s="71"/>
      <c r="R342" s="71"/>
      <c r="S342" s="71"/>
      <c r="T342" s="71"/>
      <c r="U342" s="71"/>
      <c r="V342" s="71"/>
      <c r="W342" s="71"/>
      <c r="X342" s="71"/>
      <c r="Y342" s="71"/>
      <c r="Z342" s="71"/>
    </row>
    <row r="343" spans="1:26" ht="15.75" customHeight="1" x14ac:dyDescent="0.2">
      <c r="A343" s="71"/>
      <c r="B343" s="71"/>
      <c r="C343" s="71"/>
      <c r="D343" s="71"/>
      <c r="E343" s="54"/>
      <c r="F343" s="54"/>
      <c r="G343" s="54"/>
      <c r="H343" s="54"/>
      <c r="I343" s="54"/>
      <c r="J343" s="54"/>
      <c r="K343" s="71"/>
      <c r="L343" s="71"/>
      <c r="M343" s="109"/>
      <c r="N343" s="71"/>
      <c r="O343" s="109"/>
      <c r="P343" s="71"/>
      <c r="Q343" s="71"/>
      <c r="R343" s="71"/>
      <c r="S343" s="71"/>
      <c r="T343" s="71"/>
      <c r="U343" s="71"/>
      <c r="V343" s="71"/>
      <c r="W343" s="71"/>
      <c r="X343" s="71"/>
      <c r="Y343" s="71"/>
      <c r="Z343" s="71"/>
    </row>
    <row r="344" spans="1:26" ht="15.75" customHeight="1" x14ac:dyDescent="0.2">
      <c r="A344" s="71"/>
      <c r="B344" s="71"/>
      <c r="C344" s="71"/>
      <c r="D344" s="71"/>
      <c r="E344" s="54"/>
      <c r="F344" s="54"/>
      <c r="G344" s="54"/>
      <c r="H344" s="54"/>
      <c r="I344" s="54"/>
      <c r="J344" s="54"/>
      <c r="K344" s="71"/>
      <c r="L344" s="71"/>
      <c r="M344" s="109"/>
      <c r="N344" s="71"/>
      <c r="O344" s="109"/>
      <c r="P344" s="71"/>
      <c r="Q344" s="71"/>
      <c r="R344" s="71"/>
      <c r="S344" s="71"/>
      <c r="T344" s="71"/>
      <c r="U344" s="71"/>
      <c r="V344" s="71"/>
      <c r="W344" s="71"/>
      <c r="X344" s="71"/>
      <c r="Y344" s="71"/>
      <c r="Z344" s="71"/>
    </row>
    <row r="345" spans="1:26" ht="15.75" customHeight="1" x14ac:dyDescent="0.2">
      <c r="A345" s="71"/>
      <c r="B345" s="71"/>
      <c r="C345" s="71"/>
      <c r="D345" s="71"/>
      <c r="E345" s="54"/>
      <c r="F345" s="54"/>
      <c r="G345" s="54"/>
      <c r="H345" s="54"/>
      <c r="I345" s="54"/>
      <c r="J345" s="54"/>
      <c r="K345" s="71"/>
      <c r="L345" s="71"/>
      <c r="M345" s="109"/>
      <c r="N345" s="71"/>
      <c r="O345" s="109"/>
      <c r="P345" s="71"/>
      <c r="Q345" s="71"/>
      <c r="R345" s="71"/>
      <c r="S345" s="71"/>
      <c r="T345" s="71"/>
      <c r="U345" s="71"/>
      <c r="V345" s="71"/>
      <c r="W345" s="71"/>
      <c r="X345" s="71"/>
      <c r="Y345" s="71"/>
      <c r="Z345" s="71"/>
    </row>
    <row r="346" spans="1:26" ht="15.75" customHeight="1" x14ac:dyDescent="0.2">
      <c r="A346" s="71"/>
      <c r="B346" s="71"/>
      <c r="C346" s="71"/>
      <c r="D346" s="71"/>
      <c r="E346" s="54"/>
      <c r="F346" s="54"/>
      <c r="G346" s="54"/>
      <c r="H346" s="54"/>
      <c r="I346" s="54"/>
      <c r="J346" s="54"/>
      <c r="K346" s="71"/>
      <c r="L346" s="71"/>
      <c r="M346" s="109"/>
      <c r="N346" s="71"/>
      <c r="O346" s="109"/>
      <c r="P346" s="71"/>
      <c r="Q346" s="71"/>
      <c r="R346" s="71"/>
      <c r="S346" s="71"/>
      <c r="T346" s="71"/>
      <c r="U346" s="71"/>
      <c r="V346" s="71"/>
      <c r="W346" s="71"/>
      <c r="X346" s="71"/>
      <c r="Y346" s="71"/>
      <c r="Z346" s="71"/>
    </row>
    <row r="347" spans="1:26" ht="15.75" customHeight="1" x14ac:dyDescent="0.2">
      <c r="A347" s="71"/>
      <c r="B347" s="71"/>
      <c r="C347" s="71"/>
      <c r="D347" s="71"/>
      <c r="E347" s="54"/>
      <c r="F347" s="54"/>
      <c r="G347" s="54"/>
      <c r="H347" s="54"/>
      <c r="I347" s="54"/>
      <c r="J347" s="54"/>
      <c r="K347" s="71"/>
      <c r="L347" s="71"/>
      <c r="M347" s="109"/>
      <c r="N347" s="71"/>
      <c r="O347" s="109"/>
      <c r="P347" s="71"/>
      <c r="Q347" s="71"/>
      <c r="R347" s="71"/>
      <c r="S347" s="71"/>
      <c r="T347" s="71"/>
      <c r="U347" s="71"/>
      <c r="V347" s="71"/>
      <c r="W347" s="71"/>
      <c r="X347" s="71"/>
      <c r="Y347" s="71"/>
      <c r="Z347" s="71"/>
    </row>
    <row r="348" spans="1:26" ht="15.75" customHeight="1" x14ac:dyDescent="0.2">
      <c r="A348" s="71"/>
      <c r="B348" s="71"/>
      <c r="C348" s="71"/>
      <c r="D348" s="71"/>
      <c r="E348" s="54"/>
      <c r="F348" s="54"/>
      <c r="G348" s="54"/>
      <c r="H348" s="54"/>
      <c r="I348" s="54"/>
      <c r="J348" s="54"/>
      <c r="K348" s="71"/>
      <c r="L348" s="71"/>
      <c r="M348" s="109"/>
      <c r="N348" s="71"/>
      <c r="O348" s="109"/>
      <c r="P348" s="71"/>
      <c r="Q348" s="71"/>
      <c r="R348" s="71"/>
      <c r="S348" s="71"/>
      <c r="T348" s="71"/>
      <c r="U348" s="71"/>
      <c r="V348" s="71"/>
      <c r="W348" s="71"/>
      <c r="X348" s="71"/>
      <c r="Y348" s="71"/>
      <c r="Z348" s="71"/>
    </row>
    <row r="349" spans="1:26" ht="15.75" customHeight="1" x14ac:dyDescent="0.2">
      <c r="A349" s="71"/>
      <c r="B349" s="71"/>
      <c r="C349" s="71"/>
      <c r="D349" s="71"/>
      <c r="E349" s="54"/>
      <c r="F349" s="54"/>
      <c r="G349" s="54"/>
      <c r="H349" s="54"/>
      <c r="I349" s="54"/>
      <c r="J349" s="54"/>
      <c r="K349" s="71"/>
      <c r="L349" s="71"/>
      <c r="M349" s="109"/>
      <c r="N349" s="71"/>
      <c r="O349" s="109"/>
      <c r="P349" s="71"/>
      <c r="Q349" s="71"/>
      <c r="R349" s="71"/>
      <c r="S349" s="71"/>
      <c r="T349" s="71"/>
      <c r="U349" s="71"/>
      <c r="V349" s="71"/>
      <c r="W349" s="71"/>
      <c r="X349" s="71"/>
      <c r="Y349" s="71"/>
      <c r="Z349" s="71"/>
    </row>
    <row r="350" spans="1:26" ht="15.75" customHeight="1" x14ac:dyDescent="0.2">
      <c r="A350" s="71"/>
      <c r="B350" s="71"/>
      <c r="C350" s="71"/>
      <c r="D350" s="71"/>
      <c r="E350" s="54"/>
      <c r="F350" s="54"/>
      <c r="G350" s="54"/>
      <c r="H350" s="54"/>
      <c r="I350" s="54"/>
      <c r="J350" s="54"/>
      <c r="K350" s="71"/>
      <c r="L350" s="71"/>
      <c r="M350" s="109"/>
      <c r="N350" s="71"/>
      <c r="O350" s="109"/>
      <c r="P350" s="71"/>
      <c r="Q350" s="71"/>
      <c r="R350" s="71"/>
      <c r="S350" s="71"/>
      <c r="T350" s="71"/>
      <c r="U350" s="71"/>
      <c r="V350" s="71"/>
      <c r="W350" s="71"/>
      <c r="X350" s="71"/>
      <c r="Y350" s="71"/>
      <c r="Z350" s="71"/>
    </row>
    <row r="351" spans="1:26" ht="15.75" customHeight="1" x14ac:dyDescent="0.2">
      <c r="A351" s="71"/>
      <c r="B351" s="71"/>
      <c r="C351" s="71"/>
      <c r="D351" s="71"/>
      <c r="E351" s="54"/>
      <c r="F351" s="54"/>
      <c r="G351" s="54"/>
      <c r="H351" s="54"/>
      <c r="I351" s="54"/>
      <c r="J351" s="54"/>
      <c r="K351" s="71"/>
      <c r="L351" s="71"/>
      <c r="M351" s="109"/>
      <c r="N351" s="71"/>
      <c r="O351" s="109"/>
      <c r="P351" s="71"/>
      <c r="Q351" s="71"/>
      <c r="R351" s="71"/>
      <c r="S351" s="71"/>
      <c r="T351" s="71"/>
      <c r="U351" s="71"/>
      <c r="V351" s="71"/>
      <c r="W351" s="71"/>
      <c r="X351" s="71"/>
      <c r="Y351" s="71"/>
      <c r="Z351" s="71"/>
    </row>
    <row r="352" spans="1:26" ht="15.75" customHeight="1" x14ac:dyDescent="0.2">
      <c r="A352" s="71"/>
      <c r="B352" s="71"/>
      <c r="C352" s="71"/>
      <c r="D352" s="71"/>
      <c r="E352" s="54"/>
      <c r="F352" s="54"/>
      <c r="G352" s="54"/>
      <c r="H352" s="54"/>
      <c r="I352" s="54"/>
      <c r="J352" s="54"/>
      <c r="K352" s="71"/>
      <c r="L352" s="71"/>
      <c r="M352" s="109"/>
      <c r="N352" s="71"/>
      <c r="O352" s="109"/>
      <c r="P352" s="71"/>
      <c r="Q352" s="71"/>
      <c r="R352" s="71"/>
      <c r="S352" s="71"/>
      <c r="T352" s="71"/>
      <c r="U352" s="71"/>
      <c r="V352" s="71"/>
      <c r="W352" s="71"/>
      <c r="X352" s="71"/>
      <c r="Y352" s="71"/>
      <c r="Z352" s="71"/>
    </row>
    <row r="353" spans="1:26" ht="15.75" customHeight="1" x14ac:dyDescent="0.2">
      <c r="A353" s="71"/>
      <c r="B353" s="71"/>
      <c r="C353" s="71"/>
      <c r="D353" s="71"/>
      <c r="E353" s="54"/>
      <c r="F353" s="54"/>
      <c r="G353" s="54"/>
      <c r="H353" s="54"/>
      <c r="I353" s="54"/>
      <c r="J353" s="54"/>
      <c r="K353" s="71"/>
      <c r="L353" s="71"/>
      <c r="M353" s="109"/>
      <c r="N353" s="71"/>
      <c r="O353" s="109"/>
      <c r="P353" s="71"/>
      <c r="Q353" s="71"/>
      <c r="R353" s="71"/>
      <c r="S353" s="71"/>
      <c r="T353" s="71"/>
      <c r="U353" s="71"/>
      <c r="V353" s="71"/>
      <c r="W353" s="71"/>
      <c r="X353" s="71"/>
      <c r="Y353" s="71"/>
      <c r="Z353" s="71"/>
    </row>
    <row r="354" spans="1:26" ht="15.75" customHeight="1" x14ac:dyDescent="0.2">
      <c r="A354" s="71"/>
      <c r="B354" s="71"/>
      <c r="C354" s="71"/>
      <c r="D354" s="71"/>
      <c r="E354" s="54"/>
      <c r="F354" s="54"/>
      <c r="G354" s="54"/>
      <c r="H354" s="54"/>
      <c r="I354" s="54"/>
      <c r="J354" s="54"/>
      <c r="K354" s="71"/>
      <c r="L354" s="71"/>
      <c r="M354" s="109"/>
      <c r="N354" s="71"/>
      <c r="O354" s="109"/>
      <c r="P354" s="71"/>
      <c r="Q354" s="71"/>
      <c r="R354" s="71"/>
      <c r="S354" s="71"/>
      <c r="T354" s="71"/>
      <c r="U354" s="71"/>
      <c r="V354" s="71"/>
      <c r="W354" s="71"/>
      <c r="X354" s="71"/>
      <c r="Y354" s="71"/>
      <c r="Z354" s="71"/>
    </row>
    <row r="355" spans="1:26" ht="15.75" customHeight="1" x14ac:dyDescent="0.2">
      <c r="A355" s="71"/>
      <c r="B355" s="71"/>
      <c r="C355" s="71"/>
      <c r="D355" s="71"/>
      <c r="E355" s="54"/>
      <c r="F355" s="54"/>
      <c r="G355" s="54"/>
      <c r="H355" s="54"/>
      <c r="I355" s="54"/>
      <c r="J355" s="54"/>
      <c r="K355" s="71"/>
      <c r="L355" s="71"/>
      <c r="M355" s="109"/>
      <c r="N355" s="71"/>
      <c r="O355" s="109"/>
      <c r="P355" s="71"/>
      <c r="Q355" s="71"/>
      <c r="R355" s="71"/>
      <c r="S355" s="71"/>
      <c r="T355" s="71"/>
      <c r="U355" s="71"/>
      <c r="V355" s="71"/>
      <c r="W355" s="71"/>
      <c r="X355" s="71"/>
      <c r="Y355" s="71"/>
      <c r="Z355" s="71"/>
    </row>
    <row r="356" spans="1:26" ht="15.75" customHeight="1" x14ac:dyDescent="0.2">
      <c r="A356" s="71"/>
      <c r="B356" s="71"/>
      <c r="C356" s="71"/>
      <c r="D356" s="71"/>
      <c r="E356" s="54"/>
      <c r="F356" s="54"/>
      <c r="G356" s="54"/>
      <c r="H356" s="54"/>
      <c r="I356" s="54"/>
      <c r="J356" s="54"/>
      <c r="K356" s="71"/>
      <c r="L356" s="71"/>
      <c r="M356" s="109"/>
      <c r="N356" s="71"/>
      <c r="O356" s="109"/>
      <c r="P356" s="71"/>
      <c r="Q356" s="71"/>
      <c r="R356" s="71"/>
      <c r="S356" s="71"/>
      <c r="T356" s="71"/>
      <c r="U356" s="71"/>
      <c r="V356" s="71"/>
      <c r="W356" s="71"/>
      <c r="X356" s="71"/>
      <c r="Y356" s="71"/>
      <c r="Z356" s="71"/>
    </row>
    <row r="357" spans="1:26" ht="15.75" customHeight="1" x14ac:dyDescent="0.2">
      <c r="A357" s="71"/>
      <c r="B357" s="71"/>
      <c r="C357" s="71"/>
      <c r="D357" s="71"/>
      <c r="E357" s="54"/>
      <c r="F357" s="54"/>
      <c r="G357" s="54"/>
      <c r="H357" s="54"/>
      <c r="I357" s="54"/>
      <c r="J357" s="54"/>
      <c r="K357" s="71"/>
      <c r="L357" s="71"/>
      <c r="M357" s="109"/>
      <c r="N357" s="71"/>
      <c r="O357" s="109"/>
      <c r="P357" s="71"/>
      <c r="Q357" s="71"/>
      <c r="R357" s="71"/>
      <c r="S357" s="71"/>
      <c r="T357" s="71"/>
      <c r="U357" s="71"/>
      <c r="V357" s="71"/>
      <c r="W357" s="71"/>
      <c r="X357" s="71"/>
      <c r="Y357" s="71"/>
      <c r="Z357" s="71"/>
    </row>
    <row r="358" spans="1:26" ht="15.75" customHeight="1" x14ac:dyDescent="0.2">
      <c r="A358" s="71"/>
      <c r="B358" s="71"/>
      <c r="C358" s="71"/>
      <c r="D358" s="71"/>
      <c r="E358" s="54"/>
      <c r="F358" s="54"/>
      <c r="G358" s="54"/>
      <c r="H358" s="54"/>
      <c r="I358" s="54"/>
      <c r="J358" s="54"/>
      <c r="K358" s="71"/>
      <c r="L358" s="71"/>
      <c r="M358" s="109"/>
      <c r="N358" s="71"/>
      <c r="O358" s="109"/>
      <c r="P358" s="71"/>
      <c r="Q358" s="71"/>
      <c r="R358" s="71"/>
      <c r="S358" s="71"/>
      <c r="T358" s="71"/>
      <c r="U358" s="71"/>
      <c r="V358" s="71"/>
      <c r="W358" s="71"/>
      <c r="X358" s="71"/>
      <c r="Y358" s="71"/>
      <c r="Z358" s="71"/>
    </row>
    <row r="359" spans="1:26" ht="15.75" customHeight="1" x14ac:dyDescent="0.2">
      <c r="A359" s="71"/>
      <c r="B359" s="71"/>
      <c r="C359" s="71"/>
      <c r="D359" s="71"/>
      <c r="E359" s="54"/>
      <c r="F359" s="54"/>
      <c r="G359" s="54"/>
      <c r="H359" s="54"/>
      <c r="I359" s="54"/>
      <c r="J359" s="54"/>
      <c r="K359" s="71"/>
      <c r="L359" s="71"/>
      <c r="M359" s="109"/>
      <c r="N359" s="71"/>
      <c r="O359" s="109"/>
      <c r="P359" s="71"/>
      <c r="Q359" s="71"/>
      <c r="R359" s="71"/>
      <c r="S359" s="71"/>
      <c r="T359" s="71"/>
      <c r="U359" s="71"/>
      <c r="V359" s="71"/>
      <c r="W359" s="71"/>
      <c r="X359" s="71"/>
      <c r="Y359" s="71"/>
      <c r="Z359" s="71"/>
    </row>
    <row r="360" spans="1:26" ht="15.75" customHeight="1" x14ac:dyDescent="0.2">
      <c r="A360" s="71"/>
      <c r="B360" s="71"/>
      <c r="C360" s="71"/>
      <c r="D360" s="71"/>
      <c r="E360" s="54"/>
      <c r="F360" s="54"/>
      <c r="G360" s="54"/>
      <c r="H360" s="54"/>
      <c r="I360" s="54"/>
      <c r="J360" s="54"/>
      <c r="K360" s="71"/>
      <c r="L360" s="71"/>
      <c r="M360" s="109"/>
      <c r="N360" s="71"/>
      <c r="O360" s="109"/>
      <c r="P360" s="71"/>
      <c r="Q360" s="71"/>
      <c r="R360" s="71"/>
      <c r="S360" s="71"/>
      <c r="T360" s="71"/>
      <c r="U360" s="71"/>
      <c r="V360" s="71"/>
      <c r="W360" s="71"/>
      <c r="X360" s="71"/>
      <c r="Y360" s="71"/>
      <c r="Z360" s="71"/>
    </row>
    <row r="361" spans="1:26" ht="15.75" customHeight="1" x14ac:dyDescent="0.2">
      <c r="A361" s="71"/>
      <c r="B361" s="71"/>
      <c r="C361" s="71"/>
      <c r="D361" s="71"/>
      <c r="E361" s="54"/>
      <c r="F361" s="54"/>
      <c r="G361" s="54"/>
      <c r="H361" s="54"/>
      <c r="I361" s="54"/>
      <c r="J361" s="54"/>
      <c r="K361" s="71"/>
      <c r="L361" s="71"/>
      <c r="M361" s="109"/>
      <c r="N361" s="71"/>
      <c r="O361" s="109"/>
      <c r="P361" s="71"/>
      <c r="Q361" s="71"/>
      <c r="R361" s="71"/>
      <c r="S361" s="71"/>
      <c r="T361" s="71"/>
      <c r="U361" s="71"/>
      <c r="V361" s="71"/>
      <c r="W361" s="71"/>
      <c r="X361" s="71"/>
      <c r="Y361" s="71"/>
      <c r="Z361" s="71"/>
    </row>
    <row r="362" spans="1:26" ht="15.75" customHeight="1" x14ac:dyDescent="0.2">
      <c r="A362" s="71"/>
      <c r="B362" s="71"/>
      <c r="C362" s="71"/>
      <c r="D362" s="71"/>
      <c r="E362" s="54"/>
      <c r="F362" s="54"/>
      <c r="G362" s="54"/>
      <c r="H362" s="54"/>
      <c r="I362" s="54"/>
      <c r="J362" s="54"/>
      <c r="K362" s="71"/>
      <c r="L362" s="71"/>
      <c r="M362" s="109"/>
      <c r="N362" s="71"/>
      <c r="O362" s="109"/>
      <c r="P362" s="71"/>
      <c r="Q362" s="71"/>
      <c r="R362" s="71"/>
      <c r="S362" s="71"/>
      <c r="T362" s="71"/>
      <c r="U362" s="71"/>
      <c r="V362" s="71"/>
      <c r="W362" s="71"/>
      <c r="X362" s="71"/>
      <c r="Y362" s="71"/>
      <c r="Z362" s="71"/>
    </row>
    <row r="363" spans="1:26" ht="15.75" customHeight="1" x14ac:dyDescent="0.2">
      <c r="A363" s="71"/>
      <c r="B363" s="71"/>
      <c r="C363" s="71"/>
      <c r="D363" s="71"/>
      <c r="E363" s="54"/>
      <c r="F363" s="54"/>
      <c r="G363" s="54"/>
      <c r="H363" s="54"/>
      <c r="I363" s="54"/>
      <c r="J363" s="54"/>
      <c r="K363" s="71"/>
      <c r="L363" s="71"/>
      <c r="M363" s="109"/>
      <c r="N363" s="71"/>
      <c r="O363" s="109"/>
      <c r="P363" s="71"/>
      <c r="Q363" s="71"/>
      <c r="R363" s="71"/>
      <c r="S363" s="71"/>
      <c r="T363" s="71"/>
      <c r="U363" s="71"/>
      <c r="V363" s="71"/>
      <c r="W363" s="71"/>
      <c r="X363" s="71"/>
      <c r="Y363" s="71"/>
      <c r="Z363" s="71"/>
    </row>
    <row r="364" spans="1:26" ht="15.75" customHeight="1" x14ac:dyDescent="0.2">
      <c r="A364" s="71"/>
      <c r="B364" s="71"/>
      <c r="C364" s="71"/>
      <c r="D364" s="71"/>
      <c r="E364" s="54"/>
      <c r="F364" s="54"/>
      <c r="G364" s="54"/>
      <c r="H364" s="54"/>
      <c r="I364" s="54"/>
      <c r="J364" s="54"/>
      <c r="K364" s="71"/>
      <c r="L364" s="71"/>
      <c r="M364" s="109"/>
      <c r="N364" s="71"/>
      <c r="O364" s="109"/>
      <c r="P364" s="71"/>
      <c r="Q364" s="71"/>
      <c r="R364" s="71"/>
      <c r="S364" s="71"/>
      <c r="T364" s="71"/>
      <c r="U364" s="71"/>
      <c r="V364" s="71"/>
      <c r="W364" s="71"/>
      <c r="X364" s="71"/>
      <c r="Y364" s="71"/>
      <c r="Z364" s="71"/>
    </row>
    <row r="365" spans="1:26" ht="15.75" customHeight="1" x14ac:dyDescent="0.2">
      <c r="A365" s="71"/>
      <c r="B365" s="71"/>
      <c r="C365" s="71"/>
      <c r="D365" s="71"/>
      <c r="E365" s="54"/>
      <c r="F365" s="54"/>
      <c r="G365" s="54"/>
      <c r="H365" s="54"/>
      <c r="I365" s="54"/>
      <c r="J365" s="54"/>
      <c r="K365" s="71"/>
      <c r="L365" s="71"/>
      <c r="M365" s="109"/>
      <c r="N365" s="71"/>
      <c r="O365" s="109"/>
      <c r="P365" s="71"/>
      <c r="Q365" s="71"/>
      <c r="R365" s="71"/>
      <c r="S365" s="71"/>
      <c r="T365" s="71"/>
      <c r="U365" s="71"/>
      <c r="V365" s="71"/>
      <c r="W365" s="71"/>
      <c r="X365" s="71"/>
      <c r="Y365" s="71"/>
      <c r="Z365" s="71"/>
    </row>
    <row r="366" spans="1:26" ht="15.75" customHeight="1" x14ac:dyDescent="0.2">
      <c r="A366" s="71"/>
      <c r="B366" s="71"/>
      <c r="C366" s="71"/>
      <c r="D366" s="71"/>
      <c r="E366" s="54"/>
      <c r="F366" s="54"/>
      <c r="G366" s="54"/>
      <c r="H366" s="54"/>
      <c r="I366" s="54"/>
      <c r="J366" s="54"/>
      <c r="K366" s="71"/>
      <c r="L366" s="71"/>
      <c r="M366" s="109"/>
      <c r="N366" s="71"/>
      <c r="O366" s="109"/>
      <c r="P366" s="71"/>
      <c r="Q366" s="71"/>
      <c r="R366" s="71"/>
      <c r="S366" s="71"/>
      <c r="T366" s="71"/>
      <c r="U366" s="71"/>
      <c r="V366" s="71"/>
      <c r="W366" s="71"/>
      <c r="X366" s="71"/>
      <c r="Y366" s="71"/>
      <c r="Z366" s="71"/>
    </row>
    <row r="367" spans="1:26" ht="15.75" customHeight="1" x14ac:dyDescent="0.2">
      <c r="A367" s="71"/>
      <c r="B367" s="71"/>
      <c r="C367" s="71"/>
      <c r="D367" s="71"/>
      <c r="E367" s="54"/>
      <c r="F367" s="54"/>
      <c r="G367" s="54"/>
      <c r="H367" s="54"/>
      <c r="I367" s="54"/>
      <c r="J367" s="54"/>
      <c r="K367" s="71"/>
      <c r="L367" s="71"/>
      <c r="M367" s="109"/>
      <c r="N367" s="71"/>
      <c r="O367" s="109"/>
      <c r="P367" s="71"/>
      <c r="Q367" s="71"/>
      <c r="R367" s="71"/>
      <c r="S367" s="71"/>
      <c r="T367" s="71"/>
      <c r="U367" s="71"/>
      <c r="V367" s="71"/>
      <c r="W367" s="71"/>
      <c r="X367" s="71"/>
      <c r="Y367" s="71"/>
      <c r="Z367" s="71"/>
    </row>
    <row r="368" spans="1:26" ht="15.75" customHeight="1" x14ac:dyDescent="0.2">
      <c r="A368" s="71"/>
      <c r="B368" s="71"/>
      <c r="C368" s="71"/>
      <c r="D368" s="71"/>
      <c r="E368" s="54"/>
      <c r="F368" s="54"/>
      <c r="G368" s="54"/>
      <c r="H368" s="54"/>
      <c r="I368" s="54"/>
      <c r="J368" s="54"/>
      <c r="K368" s="71"/>
      <c r="L368" s="71"/>
      <c r="M368" s="109"/>
      <c r="N368" s="71"/>
      <c r="O368" s="109"/>
      <c r="P368" s="71"/>
      <c r="Q368" s="71"/>
      <c r="R368" s="71"/>
      <c r="S368" s="71"/>
      <c r="T368" s="71"/>
      <c r="U368" s="71"/>
      <c r="V368" s="71"/>
      <c r="W368" s="71"/>
      <c r="X368" s="71"/>
      <c r="Y368" s="71"/>
      <c r="Z368" s="71"/>
    </row>
    <row r="369" spans="1:26" ht="15.75" customHeight="1" x14ac:dyDescent="0.2">
      <c r="A369" s="71"/>
      <c r="B369" s="71"/>
      <c r="C369" s="71"/>
      <c r="D369" s="71"/>
      <c r="E369" s="54"/>
      <c r="F369" s="54"/>
      <c r="G369" s="54"/>
      <c r="H369" s="54"/>
      <c r="I369" s="54"/>
      <c r="J369" s="54"/>
      <c r="K369" s="71"/>
      <c r="L369" s="71"/>
      <c r="M369" s="109"/>
      <c r="N369" s="71"/>
      <c r="O369" s="109"/>
      <c r="P369" s="71"/>
      <c r="Q369" s="71"/>
      <c r="R369" s="71"/>
      <c r="S369" s="71"/>
      <c r="T369" s="71"/>
      <c r="U369" s="71"/>
      <c r="V369" s="71"/>
      <c r="W369" s="71"/>
      <c r="X369" s="71"/>
      <c r="Y369" s="71"/>
      <c r="Z369" s="71"/>
    </row>
    <row r="370" spans="1:26" ht="15.75" customHeight="1" x14ac:dyDescent="0.2">
      <c r="A370" s="71"/>
      <c r="B370" s="71"/>
      <c r="C370" s="71"/>
      <c r="D370" s="71"/>
      <c r="E370" s="54"/>
      <c r="F370" s="54"/>
      <c r="G370" s="54"/>
      <c r="H370" s="54"/>
      <c r="I370" s="54"/>
      <c r="J370" s="54"/>
      <c r="K370" s="71"/>
      <c r="L370" s="71"/>
      <c r="M370" s="109"/>
      <c r="N370" s="71"/>
      <c r="O370" s="109"/>
      <c r="P370" s="71"/>
      <c r="Q370" s="71"/>
      <c r="R370" s="71"/>
      <c r="S370" s="71"/>
      <c r="T370" s="71"/>
      <c r="U370" s="71"/>
      <c r="V370" s="71"/>
      <c r="W370" s="71"/>
      <c r="X370" s="71"/>
      <c r="Y370" s="71"/>
      <c r="Z370" s="71"/>
    </row>
    <row r="371" spans="1:26" ht="15.75" customHeight="1" x14ac:dyDescent="0.2">
      <c r="A371" s="71"/>
      <c r="B371" s="71"/>
      <c r="C371" s="71"/>
      <c r="D371" s="71"/>
      <c r="E371" s="54"/>
      <c r="F371" s="54"/>
      <c r="G371" s="54"/>
      <c r="H371" s="54"/>
      <c r="I371" s="54"/>
      <c r="J371" s="54"/>
      <c r="K371" s="71"/>
      <c r="L371" s="71"/>
      <c r="M371" s="109"/>
      <c r="N371" s="71"/>
      <c r="O371" s="109"/>
      <c r="P371" s="71"/>
      <c r="Q371" s="71"/>
      <c r="R371" s="71"/>
      <c r="S371" s="71"/>
      <c r="T371" s="71"/>
      <c r="U371" s="71"/>
      <c r="V371" s="71"/>
      <c r="W371" s="71"/>
      <c r="X371" s="71"/>
      <c r="Y371" s="71"/>
      <c r="Z371" s="71"/>
    </row>
    <row r="372" spans="1:26" ht="15.75" customHeight="1" x14ac:dyDescent="0.2">
      <c r="A372" s="71"/>
      <c r="B372" s="71"/>
      <c r="C372" s="71"/>
      <c r="D372" s="71"/>
      <c r="E372" s="54"/>
      <c r="F372" s="54"/>
      <c r="G372" s="54"/>
      <c r="H372" s="54"/>
      <c r="I372" s="54"/>
      <c r="J372" s="54"/>
      <c r="K372" s="71"/>
      <c r="L372" s="71"/>
      <c r="M372" s="109"/>
      <c r="N372" s="71"/>
      <c r="O372" s="109"/>
      <c r="P372" s="71"/>
      <c r="Q372" s="71"/>
      <c r="R372" s="71"/>
      <c r="S372" s="71"/>
      <c r="T372" s="71"/>
      <c r="U372" s="71"/>
      <c r="V372" s="71"/>
      <c r="W372" s="71"/>
      <c r="X372" s="71"/>
      <c r="Y372" s="71"/>
      <c r="Z372" s="71"/>
    </row>
    <row r="373" spans="1:26" ht="15.75" customHeight="1" x14ac:dyDescent="0.2">
      <c r="A373" s="71"/>
      <c r="B373" s="71"/>
      <c r="C373" s="71"/>
      <c r="D373" s="71"/>
      <c r="E373" s="54"/>
      <c r="F373" s="54"/>
      <c r="G373" s="54"/>
      <c r="H373" s="54"/>
      <c r="I373" s="54"/>
      <c r="J373" s="54"/>
      <c r="K373" s="71"/>
      <c r="L373" s="71"/>
      <c r="M373" s="109"/>
      <c r="N373" s="71"/>
      <c r="O373" s="109"/>
      <c r="P373" s="71"/>
      <c r="Q373" s="71"/>
      <c r="R373" s="71"/>
      <c r="S373" s="71"/>
      <c r="T373" s="71"/>
      <c r="U373" s="71"/>
      <c r="V373" s="71"/>
      <c r="W373" s="71"/>
      <c r="X373" s="71"/>
      <c r="Y373" s="71"/>
      <c r="Z373" s="71"/>
    </row>
    <row r="374" spans="1:26" ht="15.75" customHeight="1" x14ac:dyDescent="0.2">
      <c r="A374" s="71"/>
      <c r="B374" s="71"/>
      <c r="C374" s="71"/>
      <c r="D374" s="71"/>
      <c r="E374" s="54"/>
      <c r="F374" s="54"/>
      <c r="G374" s="54"/>
      <c r="H374" s="54"/>
      <c r="I374" s="54"/>
      <c r="J374" s="54"/>
      <c r="K374" s="71"/>
      <c r="L374" s="71"/>
      <c r="M374" s="109"/>
      <c r="N374" s="71"/>
      <c r="O374" s="109"/>
      <c r="P374" s="71"/>
      <c r="Q374" s="71"/>
      <c r="R374" s="71"/>
      <c r="S374" s="71"/>
      <c r="T374" s="71"/>
      <c r="U374" s="71"/>
      <c r="V374" s="71"/>
      <c r="W374" s="71"/>
      <c r="X374" s="71"/>
      <c r="Y374" s="71"/>
      <c r="Z374" s="71"/>
    </row>
    <row r="375" spans="1:26" ht="15.75" customHeight="1" x14ac:dyDescent="0.2">
      <c r="A375" s="71"/>
      <c r="B375" s="71"/>
      <c r="C375" s="71"/>
      <c r="D375" s="71"/>
      <c r="E375" s="54"/>
      <c r="F375" s="54"/>
      <c r="G375" s="54"/>
      <c r="H375" s="54"/>
      <c r="I375" s="54"/>
      <c r="J375" s="54"/>
      <c r="K375" s="71"/>
      <c r="L375" s="71"/>
      <c r="M375" s="109"/>
      <c r="N375" s="71"/>
      <c r="O375" s="109"/>
      <c r="P375" s="71"/>
      <c r="Q375" s="71"/>
      <c r="R375" s="71"/>
      <c r="S375" s="71"/>
      <c r="T375" s="71"/>
      <c r="U375" s="71"/>
      <c r="V375" s="71"/>
      <c r="W375" s="71"/>
      <c r="X375" s="71"/>
      <c r="Y375" s="71"/>
      <c r="Z375" s="71"/>
    </row>
    <row r="376" spans="1:26" ht="15.75" customHeight="1" x14ac:dyDescent="0.2">
      <c r="A376" s="71"/>
      <c r="B376" s="71"/>
      <c r="C376" s="71"/>
      <c r="D376" s="71"/>
      <c r="E376" s="54"/>
      <c r="F376" s="54"/>
      <c r="G376" s="54"/>
      <c r="H376" s="54"/>
      <c r="I376" s="54"/>
      <c r="J376" s="54"/>
      <c r="K376" s="71"/>
      <c r="L376" s="71"/>
      <c r="M376" s="109"/>
      <c r="N376" s="71"/>
      <c r="O376" s="109"/>
      <c r="P376" s="71"/>
      <c r="Q376" s="71"/>
      <c r="R376" s="71"/>
      <c r="S376" s="71"/>
      <c r="T376" s="71"/>
      <c r="U376" s="71"/>
      <c r="V376" s="71"/>
      <c r="W376" s="71"/>
      <c r="X376" s="71"/>
      <c r="Y376" s="71"/>
      <c r="Z376" s="71"/>
    </row>
    <row r="377" spans="1:26" ht="15.75" customHeight="1" x14ac:dyDescent="0.2">
      <c r="A377" s="71"/>
      <c r="B377" s="71"/>
      <c r="C377" s="71"/>
      <c r="D377" s="71"/>
      <c r="E377" s="54"/>
      <c r="F377" s="54"/>
      <c r="G377" s="54"/>
      <c r="H377" s="54"/>
      <c r="I377" s="54"/>
      <c r="J377" s="54"/>
      <c r="K377" s="71"/>
      <c r="L377" s="71"/>
      <c r="M377" s="109"/>
      <c r="N377" s="71"/>
      <c r="O377" s="109"/>
      <c r="P377" s="71"/>
      <c r="Q377" s="71"/>
      <c r="R377" s="71"/>
      <c r="S377" s="71"/>
      <c r="T377" s="71"/>
      <c r="U377" s="71"/>
      <c r="V377" s="71"/>
      <c r="W377" s="71"/>
      <c r="X377" s="71"/>
      <c r="Y377" s="71"/>
      <c r="Z377" s="71"/>
    </row>
    <row r="378" spans="1:26" ht="15.75" customHeight="1" x14ac:dyDescent="0.2">
      <c r="A378" s="71"/>
      <c r="B378" s="71"/>
      <c r="C378" s="71"/>
      <c r="D378" s="71"/>
      <c r="E378" s="54"/>
      <c r="F378" s="54"/>
      <c r="G378" s="54"/>
      <c r="H378" s="54"/>
      <c r="I378" s="54"/>
      <c r="J378" s="54"/>
      <c r="K378" s="71"/>
      <c r="L378" s="71"/>
      <c r="M378" s="109"/>
      <c r="N378" s="71"/>
      <c r="O378" s="109"/>
      <c r="P378" s="71"/>
      <c r="Q378" s="71"/>
      <c r="R378" s="71"/>
      <c r="S378" s="71"/>
      <c r="T378" s="71"/>
      <c r="U378" s="71"/>
      <c r="V378" s="71"/>
      <c r="W378" s="71"/>
      <c r="X378" s="71"/>
      <c r="Y378" s="71"/>
      <c r="Z378" s="71"/>
    </row>
    <row r="379" spans="1:26" ht="15.75" customHeight="1" x14ac:dyDescent="0.2">
      <c r="A379" s="71"/>
      <c r="B379" s="71"/>
      <c r="C379" s="71"/>
      <c r="D379" s="71"/>
      <c r="E379" s="54"/>
      <c r="F379" s="54"/>
      <c r="G379" s="54"/>
      <c r="H379" s="54"/>
      <c r="I379" s="54"/>
      <c r="J379" s="54"/>
      <c r="K379" s="71"/>
      <c r="L379" s="71"/>
      <c r="M379" s="109"/>
      <c r="N379" s="71"/>
      <c r="O379" s="109"/>
      <c r="P379" s="71"/>
      <c r="Q379" s="71"/>
      <c r="R379" s="71"/>
      <c r="S379" s="71"/>
      <c r="T379" s="71"/>
      <c r="U379" s="71"/>
      <c r="V379" s="71"/>
      <c r="W379" s="71"/>
      <c r="X379" s="71"/>
      <c r="Y379" s="71"/>
      <c r="Z379" s="71"/>
    </row>
    <row r="380" spans="1:26" ht="15.75" customHeight="1" x14ac:dyDescent="0.2">
      <c r="A380" s="71"/>
      <c r="B380" s="71"/>
      <c r="C380" s="71"/>
      <c r="D380" s="71"/>
      <c r="E380" s="54"/>
      <c r="F380" s="54"/>
      <c r="G380" s="54"/>
      <c r="H380" s="54"/>
      <c r="I380" s="54"/>
      <c r="J380" s="54"/>
      <c r="K380" s="71"/>
      <c r="L380" s="71"/>
      <c r="M380" s="109"/>
      <c r="N380" s="71"/>
      <c r="O380" s="109"/>
      <c r="P380" s="71"/>
      <c r="Q380" s="71"/>
      <c r="R380" s="71"/>
      <c r="S380" s="71"/>
      <c r="T380" s="71"/>
      <c r="U380" s="71"/>
      <c r="V380" s="71"/>
      <c r="W380" s="71"/>
      <c r="X380" s="71"/>
      <c r="Y380" s="71"/>
      <c r="Z380" s="71"/>
    </row>
    <row r="381" spans="1:26" ht="15.75" customHeight="1" x14ac:dyDescent="0.2">
      <c r="A381" s="71"/>
      <c r="B381" s="71"/>
      <c r="C381" s="71"/>
      <c r="D381" s="71"/>
      <c r="E381" s="54"/>
      <c r="F381" s="54"/>
      <c r="G381" s="54"/>
      <c r="H381" s="54"/>
      <c r="I381" s="54"/>
      <c r="J381" s="54"/>
      <c r="K381" s="71"/>
      <c r="L381" s="71"/>
      <c r="M381" s="109"/>
      <c r="N381" s="71"/>
      <c r="O381" s="109"/>
      <c r="P381" s="71"/>
      <c r="Q381" s="71"/>
      <c r="R381" s="71"/>
      <c r="S381" s="71"/>
      <c r="T381" s="71"/>
      <c r="U381" s="71"/>
      <c r="V381" s="71"/>
      <c r="W381" s="71"/>
      <c r="X381" s="71"/>
      <c r="Y381" s="71"/>
      <c r="Z381" s="71"/>
    </row>
    <row r="382" spans="1:26" ht="15.75" customHeight="1" x14ac:dyDescent="0.2">
      <c r="A382" s="71"/>
      <c r="B382" s="71"/>
      <c r="C382" s="71"/>
      <c r="D382" s="71"/>
      <c r="E382" s="54"/>
      <c r="F382" s="54"/>
      <c r="G382" s="54"/>
      <c r="H382" s="54"/>
      <c r="I382" s="54"/>
      <c r="J382" s="54"/>
      <c r="K382" s="71"/>
      <c r="L382" s="71"/>
      <c r="M382" s="109"/>
      <c r="N382" s="71"/>
      <c r="O382" s="109"/>
      <c r="P382" s="71"/>
      <c r="Q382" s="71"/>
      <c r="R382" s="71"/>
      <c r="S382" s="71"/>
      <c r="T382" s="71"/>
      <c r="U382" s="71"/>
      <c r="V382" s="71"/>
      <c r="W382" s="71"/>
      <c r="X382" s="71"/>
      <c r="Y382" s="71"/>
      <c r="Z382" s="71"/>
    </row>
    <row r="383" spans="1:26" ht="15.75" customHeight="1" x14ac:dyDescent="0.2">
      <c r="A383" s="71"/>
      <c r="B383" s="71"/>
      <c r="C383" s="71"/>
      <c r="D383" s="71"/>
      <c r="E383" s="54"/>
      <c r="F383" s="54"/>
      <c r="G383" s="54"/>
      <c r="H383" s="54"/>
      <c r="I383" s="54"/>
      <c r="J383" s="54"/>
      <c r="K383" s="71"/>
      <c r="L383" s="71"/>
      <c r="M383" s="109"/>
      <c r="N383" s="71"/>
      <c r="O383" s="109"/>
      <c r="P383" s="71"/>
      <c r="Q383" s="71"/>
      <c r="R383" s="71"/>
      <c r="S383" s="71"/>
      <c r="T383" s="71"/>
      <c r="U383" s="71"/>
      <c r="V383" s="71"/>
      <c r="W383" s="71"/>
      <c r="X383" s="71"/>
      <c r="Y383" s="71"/>
      <c r="Z383" s="71"/>
    </row>
    <row r="384" spans="1:26" ht="15.75" customHeight="1" x14ac:dyDescent="0.2">
      <c r="A384" s="71"/>
      <c r="B384" s="71"/>
      <c r="C384" s="71"/>
      <c r="D384" s="71"/>
      <c r="E384" s="54"/>
      <c r="F384" s="54"/>
      <c r="G384" s="54"/>
      <c r="H384" s="54"/>
      <c r="I384" s="54"/>
      <c r="J384" s="54"/>
      <c r="K384" s="71"/>
      <c r="L384" s="71"/>
      <c r="M384" s="109"/>
      <c r="N384" s="71"/>
      <c r="O384" s="109"/>
      <c r="P384" s="71"/>
      <c r="Q384" s="71"/>
      <c r="R384" s="71"/>
      <c r="S384" s="71"/>
      <c r="T384" s="71"/>
      <c r="U384" s="71"/>
      <c r="V384" s="71"/>
      <c r="W384" s="71"/>
      <c r="X384" s="71"/>
      <c r="Y384" s="71"/>
      <c r="Z384" s="71"/>
    </row>
    <row r="385" spans="1:26" ht="15.75" customHeight="1" x14ac:dyDescent="0.2">
      <c r="A385" s="71"/>
      <c r="B385" s="71"/>
      <c r="C385" s="71"/>
      <c r="D385" s="71"/>
      <c r="E385" s="54"/>
      <c r="F385" s="54"/>
      <c r="G385" s="54"/>
      <c r="H385" s="54"/>
      <c r="I385" s="54"/>
      <c r="J385" s="54"/>
      <c r="K385" s="71"/>
      <c r="L385" s="71"/>
      <c r="M385" s="109"/>
      <c r="N385" s="71"/>
      <c r="O385" s="109"/>
      <c r="P385" s="71"/>
      <c r="Q385" s="71"/>
      <c r="R385" s="71"/>
      <c r="S385" s="71"/>
      <c r="T385" s="71"/>
      <c r="U385" s="71"/>
      <c r="V385" s="71"/>
      <c r="W385" s="71"/>
      <c r="X385" s="71"/>
      <c r="Y385" s="71"/>
      <c r="Z385" s="71"/>
    </row>
    <row r="386" spans="1:26" ht="15.75" customHeight="1" x14ac:dyDescent="0.2">
      <c r="A386" s="71"/>
      <c r="B386" s="71"/>
      <c r="C386" s="71"/>
      <c r="D386" s="71"/>
      <c r="E386" s="54"/>
      <c r="F386" s="54"/>
      <c r="G386" s="54"/>
      <c r="H386" s="54"/>
      <c r="I386" s="54"/>
      <c r="J386" s="54"/>
      <c r="K386" s="71"/>
      <c r="L386" s="71"/>
      <c r="M386" s="109"/>
      <c r="N386" s="71"/>
      <c r="O386" s="109"/>
      <c r="P386" s="71"/>
      <c r="Q386" s="71"/>
      <c r="R386" s="71"/>
      <c r="S386" s="71"/>
      <c r="T386" s="71"/>
      <c r="U386" s="71"/>
      <c r="V386" s="71"/>
      <c r="W386" s="71"/>
      <c r="X386" s="71"/>
      <c r="Y386" s="71"/>
      <c r="Z386" s="71"/>
    </row>
    <row r="387" spans="1:26" ht="15.75" customHeight="1" x14ac:dyDescent="0.2">
      <c r="A387" s="71"/>
      <c r="B387" s="71"/>
      <c r="C387" s="71"/>
      <c r="D387" s="71"/>
      <c r="E387" s="54"/>
      <c r="F387" s="54"/>
      <c r="G387" s="54"/>
      <c r="H387" s="54"/>
      <c r="I387" s="54"/>
      <c r="J387" s="54"/>
      <c r="K387" s="71"/>
      <c r="L387" s="71"/>
      <c r="M387" s="109"/>
      <c r="N387" s="71"/>
      <c r="O387" s="109"/>
      <c r="P387" s="71"/>
      <c r="Q387" s="71"/>
      <c r="R387" s="71"/>
      <c r="S387" s="71"/>
      <c r="T387" s="71"/>
      <c r="U387" s="71"/>
      <c r="V387" s="71"/>
      <c r="W387" s="71"/>
      <c r="X387" s="71"/>
      <c r="Y387" s="71"/>
      <c r="Z387" s="71"/>
    </row>
    <row r="388" spans="1:26" ht="15.75" customHeight="1" x14ac:dyDescent="0.2">
      <c r="A388" s="71"/>
      <c r="B388" s="71"/>
      <c r="C388" s="71"/>
      <c r="D388" s="71"/>
      <c r="E388" s="54"/>
      <c r="F388" s="54"/>
      <c r="G388" s="54"/>
      <c r="H388" s="54"/>
      <c r="I388" s="54"/>
      <c r="J388" s="54"/>
      <c r="K388" s="71"/>
      <c r="L388" s="71"/>
      <c r="M388" s="109"/>
      <c r="N388" s="71"/>
      <c r="O388" s="109"/>
      <c r="P388" s="71"/>
      <c r="Q388" s="71"/>
      <c r="R388" s="71"/>
      <c r="S388" s="71"/>
      <c r="T388" s="71"/>
      <c r="U388" s="71"/>
      <c r="V388" s="71"/>
      <c r="W388" s="71"/>
      <c r="X388" s="71"/>
      <c r="Y388" s="71"/>
      <c r="Z388" s="71"/>
    </row>
    <row r="389" spans="1:26" ht="15.75" customHeight="1" x14ac:dyDescent="0.2">
      <c r="A389" s="71"/>
      <c r="B389" s="71"/>
      <c r="C389" s="71"/>
      <c r="D389" s="71"/>
      <c r="E389" s="54"/>
      <c r="F389" s="54"/>
      <c r="G389" s="54"/>
      <c r="H389" s="54"/>
      <c r="I389" s="54"/>
      <c r="J389" s="54"/>
      <c r="K389" s="71"/>
      <c r="L389" s="71"/>
      <c r="M389" s="109"/>
      <c r="N389" s="71"/>
      <c r="O389" s="109"/>
      <c r="P389" s="71"/>
      <c r="Q389" s="71"/>
      <c r="R389" s="71"/>
      <c r="S389" s="71"/>
      <c r="T389" s="71"/>
      <c r="U389" s="71"/>
      <c r="V389" s="71"/>
      <c r="W389" s="71"/>
      <c r="X389" s="71"/>
      <c r="Y389" s="71"/>
      <c r="Z389" s="71"/>
    </row>
    <row r="390" spans="1:26" ht="15.75" customHeight="1" x14ac:dyDescent="0.2">
      <c r="A390" s="71"/>
      <c r="B390" s="71"/>
      <c r="C390" s="71"/>
      <c r="D390" s="71"/>
      <c r="E390" s="54"/>
      <c r="F390" s="54"/>
      <c r="G390" s="54"/>
      <c r="H390" s="54"/>
      <c r="I390" s="54"/>
      <c r="J390" s="54"/>
      <c r="K390" s="71"/>
      <c r="L390" s="71"/>
      <c r="M390" s="109"/>
      <c r="N390" s="71"/>
      <c r="O390" s="109"/>
      <c r="P390" s="71"/>
      <c r="Q390" s="71"/>
      <c r="R390" s="71"/>
      <c r="S390" s="71"/>
      <c r="T390" s="71"/>
      <c r="U390" s="71"/>
      <c r="V390" s="71"/>
      <c r="W390" s="71"/>
      <c r="X390" s="71"/>
      <c r="Y390" s="71"/>
      <c r="Z390" s="71"/>
    </row>
    <row r="391" spans="1:26" ht="15.75" customHeight="1" x14ac:dyDescent="0.2">
      <c r="A391" s="71"/>
      <c r="B391" s="71"/>
      <c r="C391" s="71"/>
      <c r="D391" s="71"/>
      <c r="E391" s="54"/>
      <c r="F391" s="54"/>
      <c r="G391" s="54"/>
      <c r="H391" s="54"/>
      <c r="I391" s="54"/>
      <c r="J391" s="54"/>
      <c r="K391" s="71"/>
      <c r="L391" s="71"/>
      <c r="M391" s="109"/>
      <c r="N391" s="71"/>
      <c r="O391" s="109"/>
      <c r="P391" s="71"/>
      <c r="Q391" s="71"/>
      <c r="R391" s="71"/>
      <c r="S391" s="71"/>
      <c r="T391" s="71"/>
      <c r="U391" s="71"/>
      <c r="V391" s="71"/>
      <c r="W391" s="71"/>
      <c r="X391" s="71"/>
      <c r="Y391" s="71"/>
      <c r="Z391" s="71"/>
    </row>
    <row r="392" spans="1:26" ht="15.75" customHeight="1" x14ac:dyDescent="0.2">
      <c r="A392" s="71"/>
      <c r="B392" s="71"/>
      <c r="C392" s="71"/>
      <c r="D392" s="71"/>
      <c r="E392" s="54"/>
      <c r="F392" s="54"/>
      <c r="G392" s="54"/>
      <c r="H392" s="54"/>
      <c r="I392" s="54"/>
      <c r="J392" s="54"/>
      <c r="K392" s="71"/>
      <c r="L392" s="71"/>
      <c r="M392" s="109"/>
      <c r="N392" s="71"/>
      <c r="O392" s="109"/>
      <c r="P392" s="71"/>
      <c r="Q392" s="71"/>
      <c r="R392" s="71"/>
      <c r="S392" s="71"/>
      <c r="T392" s="71"/>
      <c r="U392" s="71"/>
      <c r="V392" s="71"/>
      <c r="W392" s="71"/>
      <c r="X392" s="71"/>
      <c r="Y392" s="71"/>
      <c r="Z392" s="71"/>
    </row>
    <row r="393" spans="1:26" ht="15.75" customHeight="1" x14ac:dyDescent="0.2">
      <c r="A393" s="71"/>
      <c r="B393" s="71"/>
      <c r="C393" s="71"/>
      <c r="D393" s="71"/>
      <c r="E393" s="54"/>
      <c r="F393" s="54"/>
      <c r="G393" s="54"/>
      <c r="H393" s="54"/>
      <c r="I393" s="54"/>
      <c r="J393" s="54"/>
      <c r="K393" s="71"/>
      <c r="L393" s="71"/>
      <c r="M393" s="109"/>
      <c r="N393" s="71"/>
      <c r="O393" s="109"/>
      <c r="P393" s="71"/>
      <c r="Q393" s="71"/>
      <c r="R393" s="71"/>
      <c r="S393" s="71"/>
      <c r="T393" s="71"/>
      <c r="U393" s="71"/>
      <c r="V393" s="71"/>
      <c r="W393" s="71"/>
      <c r="X393" s="71"/>
      <c r="Y393" s="71"/>
      <c r="Z393" s="71"/>
    </row>
    <row r="394" spans="1:26" ht="15.75" customHeight="1" x14ac:dyDescent="0.2">
      <c r="A394" s="71"/>
      <c r="B394" s="71"/>
      <c r="C394" s="71"/>
      <c r="D394" s="71"/>
      <c r="E394" s="54"/>
      <c r="F394" s="54"/>
      <c r="G394" s="54"/>
      <c r="H394" s="54"/>
      <c r="I394" s="54"/>
      <c r="J394" s="54"/>
      <c r="K394" s="71"/>
      <c r="L394" s="71"/>
      <c r="M394" s="109"/>
      <c r="N394" s="71"/>
      <c r="O394" s="109"/>
      <c r="P394" s="71"/>
      <c r="Q394" s="71"/>
      <c r="R394" s="71"/>
      <c r="S394" s="71"/>
      <c r="T394" s="71"/>
      <c r="U394" s="71"/>
      <c r="V394" s="71"/>
      <c r="W394" s="71"/>
      <c r="X394" s="71"/>
      <c r="Y394" s="71"/>
      <c r="Z394" s="71"/>
    </row>
    <row r="395" spans="1:26" ht="15.75" customHeight="1" x14ac:dyDescent="0.2">
      <c r="A395" s="71"/>
      <c r="B395" s="71"/>
      <c r="C395" s="71"/>
      <c r="D395" s="71"/>
      <c r="E395" s="54"/>
      <c r="F395" s="54"/>
      <c r="G395" s="54"/>
      <c r="H395" s="54"/>
      <c r="I395" s="54"/>
      <c r="J395" s="54"/>
      <c r="K395" s="71"/>
      <c r="L395" s="71"/>
      <c r="M395" s="109"/>
      <c r="N395" s="71"/>
      <c r="O395" s="109"/>
      <c r="P395" s="71"/>
      <c r="Q395" s="71"/>
      <c r="R395" s="71"/>
      <c r="S395" s="71"/>
      <c r="T395" s="71"/>
      <c r="U395" s="71"/>
      <c r="V395" s="71"/>
      <c r="W395" s="71"/>
      <c r="X395" s="71"/>
      <c r="Y395" s="71"/>
      <c r="Z395" s="71"/>
    </row>
    <row r="396" spans="1:26" ht="15.75" customHeight="1" x14ac:dyDescent="0.2">
      <c r="A396" s="71"/>
      <c r="B396" s="71"/>
      <c r="C396" s="71"/>
      <c r="D396" s="71"/>
      <c r="E396" s="54"/>
      <c r="F396" s="54"/>
      <c r="G396" s="54"/>
      <c r="H396" s="54"/>
      <c r="I396" s="54"/>
      <c r="J396" s="54"/>
      <c r="K396" s="71"/>
      <c r="L396" s="71"/>
      <c r="M396" s="109"/>
      <c r="N396" s="71"/>
      <c r="O396" s="109"/>
      <c r="P396" s="71"/>
      <c r="Q396" s="71"/>
      <c r="R396" s="71"/>
      <c r="S396" s="71"/>
      <c r="T396" s="71"/>
      <c r="U396" s="71"/>
      <c r="V396" s="71"/>
      <c r="W396" s="71"/>
      <c r="X396" s="71"/>
      <c r="Y396" s="71"/>
      <c r="Z396" s="71"/>
    </row>
    <row r="397" spans="1:26" ht="15.75" customHeight="1" x14ac:dyDescent="0.2">
      <c r="A397" s="71"/>
      <c r="B397" s="71"/>
      <c r="C397" s="71"/>
      <c r="D397" s="71"/>
      <c r="E397" s="54"/>
      <c r="F397" s="54"/>
      <c r="G397" s="54"/>
      <c r="H397" s="54"/>
      <c r="I397" s="54"/>
      <c r="J397" s="54"/>
      <c r="K397" s="71"/>
      <c r="L397" s="71"/>
      <c r="M397" s="109"/>
      <c r="N397" s="71"/>
      <c r="O397" s="109"/>
      <c r="P397" s="71"/>
      <c r="Q397" s="71"/>
      <c r="R397" s="71"/>
      <c r="S397" s="71"/>
      <c r="T397" s="71"/>
      <c r="U397" s="71"/>
      <c r="V397" s="71"/>
      <c r="W397" s="71"/>
      <c r="X397" s="71"/>
      <c r="Y397" s="71"/>
      <c r="Z397" s="71"/>
    </row>
    <row r="398" spans="1:26" ht="15.75" customHeight="1" x14ac:dyDescent="0.2">
      <c r="A398" s="71"/>
      <c r="B398" s="71"/>
      <c r="C398" s="71"/>
      <c r="D398" s="71"/>
      <c r="E398" s="54"/>
      <c r="F398" s="54"/>
      <c r="G398" s="54"/>
      <c r="H398" s="54"/>
      <c r="I398" s="54"/>
      <c r="J398" s="54"/>
      <c r="K398" s="71"/>
      <c r="L398" s="71"/>
      <c r="M398" s="109"/>
      <c r="N398" s="71"/>
      <c r="O398" s="109"/>
      <c r="P398" s="71"/>
      <c r="Q398" s="71"/>
      <c r="R398" s="71"/>
      <c r="S398" s="71"/>
      <c r="T398" s="71"/>
      <c r="U398" s="71"/>
      <c r="V398" s="71"/>
      <c r="W398" s="71"/>
      <c r="X398" s="71"/>
      <c r="Y398" s="71"/>
      <c r="Z398" s="71"/>
    </row>
    <row r="399" spans="1:26" ht="15.75" customHeight="1" x14ac:dyDescent="0.2">
      <c r="A399" s="71"/>
      <c r="B399" s="71"/>
      <c r="C399" s="71"/>
      <c r="D399" s="71"/>
      <c r="E399" s="54"/>
      <c r="F399" s="54"/>
      <c r="G399" s="54"/>
      <c r="H399" s="54"/>
      <c r="I399" s="54"/>
      <c r="J399" s="54"/>
      <c r="K399" s="71"/>
      <c r="L399" s="71"/>
      <c r="M399" s="109"/>
      <c r="N399" s="71"/>
      <c r="O399" s="109"/>
      <c r="P399" s="71"/>
      <c r="Q399" s="71"/>
      <c r="R399" s="71"/>
      <c r="S399" s="71"/>
      <c r="T399" s="71"/>
      <c r="U399" s="71"/>
      <c r="V399" s="71"/>
      <c r="W399" s="71"/>
      <c r="X399" s="71"/>
      <c r="Y399" s="71"/>
      <c r="Z399" s="71"/>
    </row>
    <row r="400" spans="1:26" ht="15.75" customHeight="1" x14ac:dyDescent="0.2">
      <c r="A400" s="71"/>
      <c r="B400" s="71"/>
      <c r="C400" s="71"/>
      <c r="D400" s="71"/>
      <c r="E400" s="54"/>
      <c r="F400" s="54"/>
      <c r="G400" s="54"/>
      <c r="H400" s="54"/>
      <c r="I400" s="54"/>
      <c r="J400" s="54"/>
      <c r="K400" s="71"/>
      <c r="L400" s="71"/>
      <c r="M400" s="109"/>
      <c r="N400" s="71"/>
      <c r="O400" s="109"/>
      <c r="P400" s="71"/>
      <c r="Q400" s="71"/>
      <c r="R400" s="71"/>
      <c r="S400" s="71"/>
      <c r="T400" s="71"/>
      <c r="U400" s="71"/>
      <c r="V400" s="71"/>
      <c r="W400" s="71"/>
      <c r="X400" s="71"/>
      <c r="Y400" s="71"/>
      <c r="Z400" s="71"/>
    </row>
    <row r="401" spans="1:26" ht="15.75" customHeight="1" x14ac:dyDescent="0.2">
      <c r="A401" s="71"/>
      <c r="B401" s="71"/>
      <c r="C401" s="71"/>
      <c r="D401" s="71"/>
      <c r="E401" s="54"/>
      <c r="F401" s="54"/>
      <c r="G401" s="54"/>
      <c r="H401" s="54"/>
      <c r="I401" s="54"/>
      <c r="J401" s="54"/>
      <c r="K401" s="71"/>
      <c r="L401" s="71"/>
      <c r="M401" s="109"/>
      <c r="N401" s="71"/>
      <c r="O401" s="109"/>
      <c r="P401" s="71"/>
      <c r="Q401" s="71"/>
      <c r="R401" s="71"/>
      <c r="S401" s="71"/>
      <c r="T401" s="71"/>
      <c r="U401" s="71"/>
      <c r="V401" s="71"/>
      <c r="W401" s="71"/>
      <c r="X401" s="71"/>
      <c r="Y401" s="71"/>
      <c r="Z401" s="71"/>
    </row>
    <row r="402" spans="1:26" ht="15.75" customHeight="1" x14ac:dyDescent="0.2">
      <c r="A402" s="71"/>
      <c r="B402" s="71"/>
      <c r="C402" s="71"/>
      <c r="D402" s="71"/>
      <c r="E402" s="54"/>
      <c r="F402" s="54"/>
      <c r="G402" s="54"/>
      <c r="H402" s="54"/>
      <c r="I402" s="54"/>
      <c r="J402" s="54"/>
      <c r="K402" s="71"/>
      <c r="L402" s="71"/>
      <c r="M402" s="109"/>
      <c r="N402" s="71"/>
      <c r="O402" s="109"/>
      <c r="P402" s="71"/>
      <c r="Q402" s="71"/>
      <c r="R402" s="71"/>
      <c r="S402" s="71"/>
      <c r="T402" s="71"/>
      <c r="U402" s="71"/>
      <c r="V402" s="71"/>
      <c r="W402" s="71"/>
      <c r="X402" s="71"/>
      <c r="Y402" s="71"/>
      <c r="Z402" s="71"/>
    </row>
    <row r="403" spans="1:26" ht="15.75" customHeight="1" x14ac:dyDescent="0.2">
      <c r="A403" s="71"/>
      <c r="B403" s="71"/>
      <c r="C403" s="71"/>
      <c r="D403" s="71"/>
      <c r="E403" s="54"/>
      <c r="F403" s="54"/>
      <c r="G403" s="54"/>
      <c r="H403" s="54"/>
      <c r="I403" s="54"/>
      <c r="J403" s="54"/>
      <c r="K403" s="71"/>
      <c r="L403" s="71"/>
      <c r="M403" s="109"/>
      <c r="N403" s="71"/>
      <c r="O403" s="109"/>
      <c r="P403" s="71"/>
      <c r="Q403" s="71"/>
      <c r="R403" s="71"/>
      <c r="S403" s="71"/>
      <c r="T403" s="71"/>
      <c r="U403" s="71"/>
      <c r="V403" s="71"/>
      <c r="W403" s="71"/>
      <c r="X403" s="71"/>
      <c r="Y403" s="71"/>
      <c r="Z403" s="71"/>
    </row>
    <row r="404" spans="1:26" ht="15.75" customHeight="1" x14ac:dyDescent="0.2">
      <c r="A404" s="71"/>
      <c r="B404" s="71"/>
      <c r="C404" s="71"/>
      <c r="D404" s="71"/>
      <c r="E404" s="54"/>
      <c r="F404" s="54"/>
      <c r="G404" s="54"/>
      <c r="H404" s="54"/>
      <c r="I404" s="54"/>
      <c r="J404" s="54"/>
      <c r="K404" s="71"/>
      <c r="L404" s="71"/>
      <c r="M404" s="109"/>
      <c r="N404" s="71"/>
      <c r="O404" s="109"/>
      <c r="P404" s="71"/>
      <c r="Q404" s="71"/>
      <c r="R404" s="71"/>
      <c r="S404" s="71"/>
      <c r="T404" s="71"/>
      <c r="U404" s="71"/>
      <c r="V404" s="71"/>
      <c r="W404" s="71"/>
      <c r="X404" s="71"/>
      <c r="Y404" s="71"/>
      <c r="Z404" s="71"/>
    </row>
    <row r="405" spans="1:26" ht="15.75" customHeight="1" x14ac:dyDescent="0.2">
      <c r="A405" s="71"/>
      <c r="B405" s="71"/>
      <c r="C405" s="71"/>
      <c r="D405" s="71"/>
      <c r="E405" s="54"/>
      <c r="F405" s="54"/>
      <c r="G405" s="54"/>
      <c r="H405" s="54"/>
      <c r="I405" s="54"/>
      <c r="J405" s="54"/>
      <c r="K405" s="71"/>
      <c r="L405" s="71"/>
      <c r="M405" s="109"/>
      <c r="N405" s="71"/>
      <c r="O405" s="109"/>
      <c r="P405" s="71"/>
      <c r="Q405" s="71"/>
      <c r="R405" s="71"/>
      <c r="S405" s="71"/>
      <c r="T405" s="71"/>
      <c r="U405" s="71"/>
      <c r="V405" s="71"/>
      <c r="W405" s="71"/>
      <c r="X405" s="71"/>
      <c r="Y405" s="71"/>
      <c r="Z405" s="71"/>
    </row>
    <row r="406" spans="1:26" ht="15.75" customHeight="1" x14ac:dyDescent="0.2">
      <c r="A406" s="71"/>
      <c r="B406" s="71"/>
      <c r="C406" s="71"/>
      <c r="D406" s="71"/>
      <c r="E406" s="54"/>
      <c r="F406" s="54"/>
      <c r="G406" s="54"/>
      <c r="H406" s="54"/>
      <c r="I406" s="54"/>
      <c r="J406" s="54"/>
      <c r="K406" s="71"/>
      <c r="L406" s="71"/>
      <c r="M406" s="109"/>
      <c r="N406" s="71"/>
      <c r="O406" s="109"/>
      <c r="P406" s="71"/>
      <c r="Q406" s="71"/>
      <c r="R406" s="71"/>
      <c r="S406" s="71"/>
      <c r="T406" s="71"/>
      <c r="U406" s="71"/>
      <c r="V406" s="71"/>
      <c r="W406" s="71"/>
      <c r="X406" s="71"/>
      <c r="Y406" s="71"/>
      <c r="Z406" s="71"/>
    </row>
    <row r="407" spans="1:26" ht="15.75" customHeight="1" x14ac:dyDescent="0.2">
      <c r="A407" s="71"/>
      <c r="B407" s="71"/>
      <c r="C407" s="71"/>
      <c r="D407" s="71"/>
      <c r="E407" s="54"/>
      <c r="F407" s="54"/>
      <c r="G407" s="54"/>
      <c r="H407" s="54"/>
      <c r="I407" s="54"/>
      <c r="J407" s="54"/>
      <c r="K407" s="71"/>
      <c r="L407" s="71"/>
      <c r="M407" s="109"/>
      <c r="N407" s="71"/>
      <c r="O407" s="109"/>
      <c r="P407" s="71"/>
      <c r="Q407" s="71"/>
      <c r="R407" s="71"/>
      <c r="S407" s="71"/>
      <c r="T407" s="71"/>
      <c r="U407" s="71"/>
      <c r="V407" s="71"/>
      <c r="W407" s="71"/>
      <c r="X407" s="71"/>
      <c r="Y407" s="71"/>
      <c r="Z407" s="71"/>
    </row>
    <row r="408" spans="1:26" ht="15.75" customHeight="1" x14ac:dyDescent="0.2">
      <c r="A408" s="71"/>
      <c r="B408" s="71"/>
      <c r="C408" s="71"/>
      <c r="D408" s="71"/>
      <c r="E408" s="54"/>
      <c r="F408" s="54"/>
      <c r="G408" s="54"/>
      <c r="H408" s="54"/>
      <c r="I408" s="54"/>
      <c r="J408" s="54"/>
      <c r="K408" s="71"/>
      <c r="L408" s="71"/>
      <c r="M408" s="109"/>
      <c r="N408" s="71"/>
      <c r="O408" s="109"/>
      <c r="P408" s="71"/>
      <c r="Q408" s="71"/>
      <c r="R408" s="71"/>
      <c r="S408" s="71"/>
      <c r="T408" s="71"/>
      <c r="U408" s="71"/>
      <c r="V408" s="71"/>
      <c r="W408" s="71"/>
      <c r="X408" s="71"/>
      <c r="Y408" s="71"/>
      <c r="Z408" s="71"/>
    </row>
    <row r="409" spans="1:26" ht="15.75" customHeight="1" x14ac:dyDescent="0.2">
      <c r="A409" s="71"/>
      <c r="B409" s="71"/>
      <c r="C409" s="71"/>
      <c r="D409" s="71"/>
      <c r="E409" s="54"/>
      <c r="F409" s="54"/>
      <c r="G409" s="54"/>
      <c r="H409" s="54"/>
      <c r="I409" s="54"/>
      <c r="J409" s="54"/>
      <c r="K409" s="71"/>
      <c r="L409" s="71"/>
      <c r="M409" s="109"/>
      <c r="N409" s="71"/>
      <c r="O409" s="109"/>
      <c r="P409" s="71"/>
      <c r="Q409" s="71"/>
      <c r="R409" s="71"/>
      <c r="S409" s="71"/>
      <c r="T409" s="71"/>
      <c r="U409" s="71"/>
      <c r="V409" s="71"/>
      <c r="W409" s="71"/>
      <c r="X409" s="71"/>
      <c r="Y409" s="71"/>
      <c r="Z409" s="71"/>
    </row>
    <row r="410" spans="1:26" ht="15.75" customHeight="1" x14ac:dyDescent="0.2">
      <c r="A410" s="71"/>
      <c r="B410" s="71"/>
      <c r="C410" s="71"/>
      <c r="D410" s="71"/>
      <c r="E410" s="54"/>
      <c r="F410" s="54"/>
      <c r="G410" s="54"/>
      <c r="H410" s="54"/>
      <c r="I410" s="54"/>
      <c r="J410" s="54"/>
      <c r="K410" s="71"/>
      <c r="L410" s="71"/>
      <c r="M410" s="109"/>
      <c r="N410" s="71"/>
      <c r="O410" s="109"/>
      <c r="P410" s="71"/>
      <c r="Q410" s="71"/>
      <c r="R410" s="71"/>
      <c r="S410" s="71"/>
      <c r="T410" s="71"/>
      <c r="U410" s="71"/>
      <c r="V410" s="71"/>
      <c r="W410" s="71"/>
      <c r="X410" s="71"/>
      <c r="Y410" s="71"/>
      <c r="Z410" s="71"/>
    </row>
    <row r="411" spans="1:26" ht="15.75" customHeight="1" x14ac:dyDescent="0.2">
      <c r="A411" s="71"/>
      <c r="B411" s="71"/>
      <c r="C411" s="71"/>
      <c r="D411" s="71"/>
      <c r="E411" s="54"/>
      <c r="F411" s="54"/>
      <c r="G411" s="54"/>
      <c r="H411" s="54"/>
      <c r="I411" s="54"/>
      <c r="J411" s="54"/>
      <c r="K411" s="71"/>
      <c r="L411" s="71"/>
      <c r="M411" s="109"/>
      <c r="N411" s="71"/>
      <c r="O411" s="109"/>
      <c r="P411" s="71"/>
      <c r="Q411" s="71"/>
      <c r="R411" s="71"/>
      <c r="S411" s="71"/>
      <c r="T411" s="71"/>
      <c r="U411" s="71"/>
      <c r="V411" s="71"/>
      <c r="W411" s="71"/>
      <c r="X411" s="71"/>
      <c r="Y411" s="71"/>
      <c r="Z411" s="71"/>
    </row>
    <row r="412" spans="1:26" ht="15.75" customHeight="1" x14ac:dyDescent="0.2">
      <c r="A412" s="71"/>
      <c r="B412" s="71"/>
      <c r="C412" s="71"/>
      <c r="D412" s="71"/>
      <c r="E412" s="54"/>
      <c r="F412" s="54"/>
      <c r="G412" s="54"/>
      <c r="H412" s="54"/>
      <c r="I412" s="54"/>
      <c r="J412" s="54"/>
      <c r="K412" s="71"/>
      <c r="L412" s="71"/>
      <c r="M412" s="109"/>
      <c r="N412" s="71"/>
      <c r="O412" s="109"/>
      <c r="P412" s="71"/>
      <c r="Q412" s="71"/>
      <c r="R412" s="71"/>
      <c r="S412" s="71"/>
      <c r="T412" s="71"/>
      <c r="U412" s="71"/>
      <c r="V412" s="71"/>
      <c r="W412" s="71"/>
      <c r="X412" s="71"/>
      <c r="Y412" s="71"/>
      <c r="Z412" s="71"/>
    </row>
    <row r="413" spans="1:26" ht="15.75" customHeight="1" x14ac:dyDescent="0.2">
      <c r="A413" s="71"/>
      <c r="B413" s="71"/>
      <c r="C413" s="71"/>
      <c r="D413" s="71"/>
      <c r="E413" s="54"/>
      <c r="F413" s="54"/>
      <c r="G413" s="54"/>
      <c r="H413" s="54"/>
      <c r="I413" s="54"/>
      <c r="J413" s="54"/>
      <c r="K413" s="71"/>
      <c r="L413" s="71"/>
      <c r="M413" s="109"/>
      <c r="N413" s="71"/>
      <c r="O413" s="109"/>
      <c r="P413" s="71"/>
      <c r="Q413" s="71"/>
      <c r="R413" s="71"/>
      <c r="S413" s="71"/>
      <c r="T413" s="71"/>
      <c r="U413" s="71"/>
      <c r="V413" s="71"/>
      <c r="W413" s="71"/>
      <c r="X413" s="71"/>
      <c r="Y413" s="71"/>
      <c r="Z413" s="71"/>
    </row>
    <row r="414" spans="1:26" ht="15.75" customHeight="1" x14ac:dyDescent="0.2">
      <c r="A414" s="71"/>
      <c r="B414" s="71"/>
      <c r="C414" s="71"/>
      <c r="D414" s="71"/>
      <c r="E414" s="54"/>
      <c r="F414" s="54"/>
      <c r="G414" s="54"/>
      <c r="H414" s="54"/>
      <c r="I414" s="54"/>
      <c r="J414" s="54"/>
      <c r="K414" s="71"/>
      <c r="L414" s="71"/>
      <c r="M414" s="109"/>
      <c r="N414" s="71"/>
      <c r="O414" s="109"/>
      <c r="P414" s="71"/>
      <c r="Q414" s="71"/>
      <c r="R414" s="71"/>
      <c r="S414" s="71"/>
      <c r="T414" s="71"/>
      <c r="U414" s="71"/>
      <c r="V414" s="71"/>
      <c r="W414" s="71"/>
      <c r="X414" s="71"/>
      <c r="Y414" s="71"/>
      <c r="Z414" s="71"/>
    </row>
    <row r="415" spans="1:26" ht="15.75" customHeight="1" x14ac:dyDescent="0.2">
      <c r="A415" s="71"/>
      <c r="B415" s="71"/>
      <c r="C415" s="71"/>
      <c r="D415" s="71"/>
      <c r="E415" s="54"/>
      <c r="F415" s="54"/>
      <c r="G415" s="54"/>
      <c r="H415" s="54"/>
      <c r="I415" s="54"/>
      <c r="J415" s="54"/>
      <c r="K415" s="71"/>
      <c r="L415" s="71"/>
      <c r="M415" s="109"/>
      <c r="N415" s="71"/>
      <c r="O415" s="109"/>
      <c r="P415" s="71"/>
      <c r="Q415" s="71"/>
      <c r="R415" s="71"/>
      <c r="S415" s="71"/>
      <c r="T415" s="71"/>
      <c r="U415" s="71"/>
      <c r="V415" s="71"/>
      <c r="W415" s="71"/>
      <c r="X415" s="71"/>
      <c r="Y415" s="71"/>
      <c r="Z415" s="71"/>
    </row>
    <row r="416" spans="1:26" ht="15.75" customHeight="1" x14ac:dyDescent="0.2">
      <c r="A416" s="71"/>
      <c r="B416" s="71"/>
      <c r="C416" s="71"/>
      <c r="D416" s="71"/>
      <c r="E416" s="54"/>
      <c r="F416" s="54"/>
      <c r="G416" s="54"/>
      <c r="H416" s="54"/>
      <c r="I416" s="54"/>
      <c r="J416" s="54"/>
      <c r="K416" s="71"/>
      <c r="L416" s="71"/>
      <c r="M416" s="109"/>
      <c r="N416" s="71"/>
      <c r="O416" s="109"/>
      <c r="P416" s="71"/>
      <c r="Q416" s="71"/>
      <c r="R416" s="71"/>
      <c r="S416" s="71"/>
      <c r="T416" s="71"/>
      <c r="U416" s="71"/>
      <c r="V416" s="71"/>
      <c r="W416" s="71"/>
      <c r="X416" s="71"/>
      <c r="Y416" s="71"/>
      <c r="Z416" s="71"/>
    </row>
    <row r="417" spans="1:26" ht="15.75" customHeight="1" x14ac:dyDescent="0.2">
      <c r="A417" s="71"/>
      <c r="B417" s="71"/>
      <c r="C417" s="71"/>
      <c r="D417" s="71"/>
      <c r="E417" s="54"/>
      <c r="F417" s="54"/>
      <c r="G417" s="54"/>
      <c r="H417" s="54"/>
      <c r="I417" s="54"/>
      <c r="J417" s="54"/>
      <c r="K417" s="71"/>
      <c r="L417" s="71"/>
      <c r="M417" s="109"/>
      <c r="N417" s="71"/>
      <c r="O417" s="109"/>
      <c r="P417" s="71"/>
      <c r="Q417" s="71"/>
      <c r="R417" s="71"/>
      <c r="S417" s="71"/>
      <c r="T417" s="71"/>
      <c r="U417" s="71"/>
      <c r="V417" s="71"/>
      <c r="W417" s="71"/>
      <c r="X417" s="71"/>
      <c r="Y417" s="71"/>
      <c r="Z417" s="71"/>
    </row>
    <row r="418" spans="1:26" ht="15.75" customHeight="1" x14ac:dyDescent="0.2">
      <c r="A418" s="71"/>
      <c r="B418" s="71"/>
      <c r="C418" s="71"/>
      <c r="D418" s="71"/>
      <c r="E418" s="54"/>
      <c r="F418" s="54"/>
      <c r="G418" s="54"/>
      <c r="H418" s="54"/>
      <c r="I418" s="54"/>
      <c r="J418" s="54"/>
      <c r="K418" s="71"/>
      <c r="L418" s="71"/>
      <c r="M418" s="109"/>
      <c r="N418" s="71"/>
      <c r="O418" s="109"/>
      <c r="P418" s="71"/>
      <c r="Q418" s="71"/>
      <c r="R418" s="71"/>
      <c r="S418" s="71"/>
      <c r="T418" s="71"/>
      <c r="U418" s="71"/>
      <c r="V418" s="71"/>
      <c r="W418" s="71"/>
      <c r="X418" s="71"/>
      <c r="Y418" s="71"/>
      <c r="Z418" s="71"/>
    </row>
    <row r="419" spans="1:26" ht="15.75" customHeight="1" x14ac:dyDescent="0.2">
      <c r="A419" s="71"/>
      <c r="B419" s="71"/>
      <c r="C419" s="71"/>
      <c r="D419" s="71"/>
      <c r="E419" s="54"/>
      <c r="F419" s="54"/>
      <c r="G419" s="54"/>
      <c r="H419" s="54"/>
      <c r="I419" s="54"/>
      <c r="J419" s="54"/>
      <c r="K419" s="71"/>
      <c r="L419" s="71"/>
      <c r="M419" s="109"/>
      <c r="N419" s="71"/>
      <c r="O419" s="109"/>
      <c r="P419" s="71"/>
      <c r="Q419" s="71"/>
      <c r="R419" s="71"/>
      <c r="S419" s="71"/>
      <c r="T419" s="71"/>
      <c r="U419" s="71"/>
      <c r="V419" s="71"/>
      <c r="W419" s="71"/>
      <c r="X419" s="71"/>
      <c r="Y419" s="71"/>
      <c r="Z419" s="71"/>
    </row>
    <row r="420" spans="1:26" ht="15.75" customHeight="1" x14ac:dyDescent="0.2">
      <c r="A420" s="71"/>
      <c r="B420" s="71"/>
      <c r="C420" s="71"/>
      <c r="D420" s="71"/>
      <c r="E420" s="54"/>
      <c r="F420" s="54"/>
      <c r="G420" s="54"/>
      <c r="H420" s="54"/>
      <c r="I420" s="54"/>
      <c r="J420" s="54"/>
      <c r="K420" s="71"/>
      <c r="L420" s="71"/>
      <c r="M420" s="109"/>
      <c r="N420" s="71"/>
      <c r="O420" s="109"/>
      <c r="P420" s="71"/>
      <c r="Q420" s="71"/>
      <c r="R420" s="71"/>
      <c r="S420" s="71"/>
      <c r="T420" s="71"/>
      <c r="U420" s="71"/>
      <c r="V420" s="71"/>
      <c r="W420" s="71"/>
      <c r="X420" s="71"/>
      <c r="Y420" s="71"/>
      <c r="Z420" s="71"/>
    </row>
    <row r="421" spans="1:26" ht="15.75" customHeight="1" x14ac:dyDescent="0.2">
      <c r="A421" s="71"/>
      <c r="B421" s="71"/>
      <c r="C421" s="71"/>
      <c r="D421" s="71"/>
      <c r="E421" s="54"/>
      <c r="F421" s="54"/>
      <c r="G421" s="54"/>
      <c r="H421" s="54"/>
      <c r="I421" s="54"/>
      <c r="J421" s="54"/>
      <c r="K421" s="71"/>
      <c r="L421" s="71"/>
      <c r="M421" s="109"/>
      <c r="N421" s="71"/>
      <c r="O421" s="109"/>
      <c r="P421" s="71"/>
      <c r="Q421" s="71"/>
      <c r="R421" s="71"/>
      <c r="S421" s="71"/>
      <c r="T421" s="71"/>
      <c r="U421" s="71"/>
      <c r="V421" s="71"/>
      <c r="W421" s="71"/>
      <c r="X421" s="71"/>
      <c r="Y421" s="71"/>
      <c r="Z421" s="71"/>
    </row>
    <row r="422" spans="1:26" ht="15.75" customHeight="1" x14ac:dyDescent="0.2">
      <c r="A422" s="71"/>
      <c r="B422" s="71"/>
      <c r="C422" s="71"/>
      <c r="D422" s="71"/>
      <c r="E422" s="54"/>
      <c r="F422" s="54"/>
      <c r="G422" s="54"/>
      <c r="H422" s="54"/>
      <c r="I422" s="54"/>
      <c r="J422" s="54"/>
      <c r="K422" s="71"/>
      <c r="L422" s="71"/>
      <c r="M422" s="109"/>
      <c r="N422" s="71"/>
      <c r="O422" s="109"/>
      <c r="P422" s="71"/>
      <c r="Q422" s="71"/>
      <c r="R422" s="71"/>
      <c r="S422" s="71"/>
      <c r="T422" s="71"/>
      <c r="U422" s="71"/>
      <c r="V422" s="71"/>
      <c r="W422" s="71"/>
      <c r="X422" s="71"/>
      <c r="Y422" s="71"/>
      <c r="Z422" s="71"/>
    </row>
    <row r="423" spans="1:26" ht="15.75" customHeight="1" x14ac:dyDescent="0.2">
      <c r="A423" s="71"/>
      <c r="B423" s="71"/>
      <c r="C423" s="71"/>
      <c r="D423" s="71"/>
      <c r="E423" s="54"/>
      <c r="F423" s="54"/>
      <c r="G423" s="54"/>
      <c r="H423" s="54"/>
      <c r="I423" s="54"/>
      <c r="J423" s="54"/>
      <c r="K423" s="71"/>
      <c r="L423" s="71"/>
      <c r="M423" s="109"/>
      <c r="N423" s="71"/>
      <c r="O423" s="109"/>
      <c r="P423" s="71"/>
      <c r="Q423" s="71"/>
      <c r="R423" s="71"/>
      <c r="S423" s="71"/>
      <c r="T423" s="71"/>
      <c r="U423" s="71"/>
      <c r="V423" s="71"/>
      <c r="W423" s="71"/>
      <c r="X423" s="71"/>
      <c r="Y423" s="71"/>
      <c r="Z423" s="71"/>
    </row>
    <row r="424" spans="1:26" ht="15.75" customHeight="1" x14ac:dyDescent="0.2">
      <c r="A424" s="71"/>
      <c r="B424" s="71"/>
      <c r="C424" s="71"/>
      <c r="D424" s="71"/>
      <c r="E424" s="54"/>
      <c r="F424" s="54"/>
      <c r="G424" s="54"/>
      <c r="H424" s="54"/>
      <c r="I424" s="54"/>
      <c r="J424" s="54"/>
      <c r="K424" s="71"/>
      <c r="L424" s="71"/>
      <c r="M424" s="109"/>
      <c r="N424" s="71"/>
      <c r="O424" s="109"/>
      <c r="P424" s="71"/>
      <c r="Q424" s="71"/>
      <c r="R424" s="71"/>
      <c r="S424" s="71"/>
      <c r="T424" s="71"/>
      <c r="U424" s="71"/>
      <c r="V424" s="71"/>
      <c r="W424" s="71"/>
      <c r="X424" s="71"/>
      <c r="Y424" s="71"/>
      <c r="Z424" s="71"/>
    </row>
    <row r="425" spans="1:26" ht="15.75" customHeight="1" x14ac:dyDescent="0.2">
      <c r="A425" s="71"/>
      <c r="B425" s="71"/>
      <c r="C425" s="71"/>
      <c r="D425" s="71"/>
      <c r="E425" s="54"/>
      <c r="F425" s="54"/>
      <c r="G425" s="54"/>
      <c r="H425" s="54"/>
      <c r="I425" s="54"/>
      <c r="J425" s="54"/>
      <c r="K425" s="71"/>
      <c r="L425" s="71"/>
      <c r="M425" s="109"/>
      <c r="N425" s="71"/>
      <c r="O425" s="109"/>
      <c r="P425" s="71"/>
      <c r="Q425" s="71"/>
      <c r="R425" s="71"/>
      <c r="S425" s="71"/>
      <c r="T425" s="71"/>
      <c r="U425" s="71"/>
      <c r="V425" s="71"/>
      <c r="W425" s="71"/>
      <c r="X425" s="71"/>
      <c r="Y425" s="71"/>
      <c r="Z425" s="71"/>
    </row>
    <row r="426" spans="1:26" ht="15.75" customHeight="1" x14ac:dyDescent="0.2">
      <c r="A426" s="71"/>
      <c r="B426" s="71"/>
      <c r="C426" s="71"/>
      <c r="D426" s="71"/>
      <c r="E426" s="54"/>
      <c r="F426" s="54"/>
      <c r="G426" s="54"/>
      <c r="H426" s="54"/>
      <c r="I426" s="54"/>
      <c r="J426" s="54"/>
      <c r="K426" s="71"/>
      <c r="L426" s="71"/>
      <c r="M426" s="109"/>
      <c r="N426" s="71"/>
      <c r="O426" s="109"/>
      <c r="P426" s="71"/>
      <c r="Q426" s="71"/>
      <c r="R426" s="71"/>
      <c r="S426" s="71"/>
      <c r="T426" s="71"/>
      <c r="U426" s="71"/>
      <c r="V426" s="71"/>
      <c r="W426" s="71"/>
      <c r="X426" s="71"/>
      <c r="Y426" s="71"/>
      <c r="Z426" s="71"/>
    </row>
    <row r="427" spans="1:26" ht="15.75" customHeight="1" x14ac:dyDescent="0.2">
      <c r="A427" s="71"/>
      <c r="B427" s="71"/>
      <c r="C427" s="71"/>
      <c r="D427" s="71"/>
      <c r="E427" s="54"/>
      <c r="F427" s="54"/>
      <c r="G427" s="54"/>
      <c r="H427" s="54"/>
      <c r="I427" s="54"/>
      <c r="J427" s="54"/>
      <c r="K427" s="71"/>
      <c r="L427" s="71"/>
      <c r="M427" s="109"/>
      <c r="N427" s="71"/>
      <c r="O427" s="109"/>
      <c r="P427" s="71"/>
      <c r="Q427" s="71"/>
      <c r="R427" s="71"/>
      <c r="S427" s="71"/>
      <c r="T427" s="71"/>
      <c r="U427" s="71"/>
      <c r="V427" s="71"/>
      <c r="W427" s="71"/>
      <c r="X427" s="71"/>
      <c r="Y427" s="71"/>
      <c r="Z427" s="71"/>
    </row>
    <row r="428" spans="1:26" ht="15.75" customHeight="1" x14ac:dyDescent="0.2">
      <c r="A428" s="71"/>
      <c r="B428" s="71"/>
      <c r="C428" s="71"/>
      <c r="D428" s="71"/>
      <c r="E428" s="54"/>
      <c r="F428" s="54"/>
      <c r="G428" s="54"/>
      <c r="H428" s="54"/>
      <c r="I428" s="54"/>
      <c r="J428" s="54"/>
      <c r="K428" s="71"/>
      <c r="L428" s="71"/>
      <c r="M428" s="109"/>
      <c r="N428" s="71"/>
      <c r="O428" s="109"/>
      <c r="P428" s="71"/>
      <c r="Q428" s="71"/>
      <c r="R428" s="71"/>
      <c r="S428" s="71"/>
      <c r="T428" s="71"/>
      <c r="U428" s="71"/>
      <c r="V428" s="71"/>
      <c r="W428" s="71"/>
      <c r="X428" s="71"/>
      <c r="Y428" s="71"/>
      <c r="Z428" s="71"/>
    </row>
    <row r="429" spans="1:26" ht="15.75" customHeight="1" x14ac:dyDescent="0.2">
      <c r="A429" s="71"/>
      <c r="B429" s="71"/>
      <c r="C429" s="71"/>
      <c r="D429" s="71"/>
      <c r="E429" s="54"/>
      <c r="F429" s="54"/>
      <c r="G429" s="54"/>
      <c r="H429" s="54"/>
      <c r="I429" s="54"/>
      <c r="J429" s="54"/>
      <c r="K429" s="71"/>
      <c r="L429" s="71"/>
      <c r="M429" s="109"/>
      <c r="N429" s="71"/>
      <c r="O429" s="109"/>
      <c r="P429" s="71"/>
      <c r="Q429" s="71"/>
      <c r="R429" s="71"/>
      <c r="S429" s="71"/>
      <c r="T429" s="71"/>
      <c r="U429" s="71"/>
      <c r="V429" s="71"/>
      <c r="W429" s="71"/>
      <c r="X429" s="71"/>
      <c r="Y429" s="71"/>
      <c r="Z429" s="71"/>
    </row>
    <row r="430" spans="1:26" ht="15.75" customHeight="1" x14ac:dyDescent="0.2">
      <c r="A430" s="71"/>
      <c r="B430" s="71"/>
      <c r="C430" s="71"/>
      <c r="D430" s="71"/>
      <c r="E430" s="54"/>
      <c r="F430" s="54"/>
      <c r="G430" s="54"/>
      <c r="H430" s="54"/>
      <c r="I430" s="54"/>
      <c r="J430" s="54"/>
      <c r="K430" s="71"/>
      <c r="L430" s="71"/>
      <c r="M430" s="109"/>
      <c r="N430" s="71"/>
      <c r="O430" s="109"/>
      <c r="P430" s="71"/>
      <c r="Q430" s="71"/>
      <c r="R430" s="71"/>
      <c r="S430" s="71"/>
      <c r="T430" s="71"/>
      <c r="U430" s="71"/>
      <c r="V430" s="71"/>
      <c r="W430" s="71"/>
      <c r="X430" s="71"/>
      <c r="Y430" s="71"/>
      <c r="Z430" s="71"/>
    </row>
    <row r="431" spans="1:26" ht="15.75" customHeight="1" x14ac:dyDescent="0.2">
      <c r="A431" s="71"/>
      <c r="B431" s="71"/>
      <c r="C431" s="71"/>
      <c r="D431" s="71"/>
      <c r="E431" s="54"/>
      <c r="F431" s="54"/>
      <c r="G431" s="54"/>
      <c r="H431" s="54"/>
      <c r="I431" s="54"/>
      <c r="J431" s="54"/>
      <c r="K431" s="71"/>
      <c r="L431" s="71"/>
      <c r="M431" s="109"/>
      <c r="N431" s="71"/>
      <c r="O431" s="109"/>
      <c r="P431" s="71"/>
      <c r="Q431" s="71"/>
      <c r="R431" s="71"/>
      <c r="S431" s="71"/>
      <c r="T431" s="71"/>
      <c r="U431" s="71"/>
      <c r="V431" s="71"/>
      <c r="W431" s="71"/>
      <c r="X431" s="71"/>
      <c r="Y431" s="71"/>
      <c r="Z431" s="71"/>
    </row>
    <row r="432" spans="1:26" ht="15.75" customHeight="1" x14ac:dyDescent="0.2">
      <c r="A432" s="71"/>
      <c r="B432" s="71"/>
      <c r="C432" s="71"/>
      <c r="D432" s="71"/>
      <c r="E432" s="54"/>
      <c r="F432" s="54"/>
      <c r="G432" s="54"/>
      <c r="H432" s="54"/>
      <c r="I432" s="54"/>
      <c r="J432" s="54"/>
      <c r="K432" s="71"/>
      <c r="L432" s="71"/>
      <c r="M432" s="109"/>
      <c r="N432" s="71"/>
      <c r="O432" s="109"/>
      <c r="P432" s="71"/>
      <c r="Q432" s="71"/>
      <c r="R432" s="71"/>
      <c r="S432" s="71"/>
      <c r="T432" s="71"/>
      <c r="U432" s="71"/>
      <c r="V432" s="71"/>
      <c r="W432" s="71"/>
      <c r="X432" s="71"/>
      <c r="Y432" s="71"/>
      <c r="Z432" s="71"/>
    </row>
    <row r="433" spans="1:26" ht="15.75" customHeight="1" x14ac:dyDescent="0.2">
      <c r="A433" s="71"/>
      <c r="B433" s="71"/>
      <c r="C433" s="71"/>
      <c r="D433" s="71"/>
      <c r="E433" s="54"/>
      <c r="F433" s="54"/>
      <c r="G433" s="54"/>
      <c r="H433" s="54"/>
      <c r="I433" s="54"/>
      <c r="J433" s="54"/>
      <c r="K433" s="71"/>
      <c r="L433" s="71"/>
      <c r="M433" s="109"/>
      <c r="N433" s="71"/>
      <c r="O433" s="109"/>
      <c r="P433" s="71"/>
      <c r="Q433" s="71"/>
      <c r="R433" s="71"/>
      <c r="S433" s="71"/>
      <c r="T433" s="71"/>
      <c r="U433" s="71"/>
      <c r="V433" s="71"/>
      <c r="W433" s="71"/>
      <c r="X433" s="71"/>
      <c r="Y433" s="71"/>
      <c r="Z433" s="71"/>
    </row>
    <row r="434" spans="1:26" ht="15.75" customHeight="1" x14ac:dyDescent="0.2">
      <c r="A434" s="71"/>
      <c r="B434" s="71"/>
      <c r="C434" s="71"/>
      <c r="D434" s="71"/>
      <c r="E434" s="54"/>
      <c r="F434" s="54"/>
      <c r="G434" s="54"/>
      <c r="H434" s="54"/>
      <c r="I434" s="54"/>
      <c r="J434" s="54"/>
      <c r="K434" s="71"/>
      <c r="L434" s="71"/>
      <c r="M434" s="109"/>
      <c r="N434" s="71"/>
      <c r="O434" s="109"/>
      <c r="P434" s="71"/>
      <c r="Q434" s="71"/>
      <c r="R434" s="71"/>
      <c r="S434" s="71"/>
      <c r="T434" s="71"/>
      <c r="U434" s="71"/>
      <c r="V434" s="71"/>
      <c r="W434" s="71"/>
      <c r="X434" s="71"/>
      <c r="Y434" s="71"/>
      <c r="Z434" s="71"/>
    </row>
    <row r="435" spans="1:26" ht="15.75" customHeight="1" x14ac:dyDescent="0.2">
      <c r="A435" s="71"/>
      <c r="B435" s="71"/>
      <c r="C435" s="71"/>
      <c r="D435" s="71"/>
      <c r="E435" s="54"/>
      <c r="F435" s="54"/>
      <c r="G435" s="54"/>
      <c r="H435" s="54"/>
      <c r="I435" s="54"/>
      <c r="J435" s="54"/>
      <c r="K435" s="71"/>
      <c r="L435" s="71"/>
      <c r="M435" s="109"/>
      <c r="N435" s="71"/>
      <c r="O435" s="109"/>
      <c r="P435" s="71"/>
      <c r="Q435" s="71"/>
      <c r="R435" s="71"/>
      <c r="S435" s="71"/>
      <c r="T435" s="71"/>
      <c r="U435" s="71"/>
      <c r="V435" s="71"/>
      <c r="W435" s="71"/>
      <c r="X435" s="71"/>
      <c r="Y435" s="71"/>
      <c r="Z435" s="71"/>
    </row>
    <row r="436" spans="1:26" ht="15.75" customHeight="1" x14ac:dyDescent="0.2">
      <c r="A436" s="71"/>
      <c r="B436" s="71"/>
      <c r="C436" s="71"/>
      <c r="D436" s="71"/>
      <c r="E436" s="54"/>
      <c r="F436" s="54"/>
      <c r="G436" s="54"/>
      <c r="H436" s="54"/>
      <c r="I436" s="54"/>
      <c r="J436" s="54"/>
      <c r="K436" s="71"/>
      <c r="L436" s="71"/>
      <c r="M436" s="109"/>
      <c r="N436" s="71"/>
      <c r="O436" s="109"/>
      <c r="P436" s="71"/>
      <c r="Q436" s="71"/>
      <c r="R436" s="71"/>
      <c r="S436" s="71"/>
      <c r="T436" s="71"/>
      <c r="U436" s="71"/>
      <c r="V436" s="71"/>
      <c r="W436" s="71"/>
      <c r="X436" s="71"/>
      <c r="Y436" s="71"/>
      <c r="Z436" s="71"/>
    </row>
    <row r="437" spans="1:26" ht="15.75" customHeight="1" x14ac:dyDescent="0.2">
      <c r="A437" s="71"/>
      <c r="B437" s="71"/>
      <c r="C437" s="71"/>
      <c r="D437" s="71"/>
      <c r="E437" s="54"/>
      <c r="F437" s="54"/>
      <c r="G437" s="54"/>
      <c r="H437" s="54"/>
      <c r="I437" s="54"/>
      <c r="J437" s="54"/>
      <c r="K437" s="71"/>
      <c r="L437" s="71"/>
      <c r="M437" s="109"/>
      <c r="N437" s="71"/>
      <c r="O437" s="109"/>
      <c r="P437" s="71"/>
      <c r="Q437" s="71"/>
      <c r="R437" s="71"/>
      <c r="S437" s="71"/>
      <c r="T437" s="71"/>
      <c r="U437" s="71"/>
      <c r="V437" s="71"/>
      <c r="W437" s="71"/>
      <c r="X437" s="71"/>
      <c r="Y437" s="71"/>
      <c r="Z437" s="71"/>
    </row>
    <row r="438" spans="1:26" ht="15.75" customHeight="1" x14ac:dyDescent="0.2">
      <c r="A438" s="71"/>
      <c r="B438" s="71"/>
      <c r="C438" s="71"/>
      <c r="D438" s="71"/>
      <c r="E438" s="54"/>
      <c r="F438" s="54"/>
      <c r="G438" s="54"/>
      <c r="H438" s="54"/>
      <c r="I438" s="54"/>
      <c r="J438" s="54"/>
      <c r="K438" s="71"/>
      <c r="L438" s="71"/>
      <c r="M438" s="109"/>
      <c r="N438" s="71"/>
      <c r="O438" s="109"/>
      <c r="P438" s="71"/>
      <c r="Q438" s="71"/>
      <c r="R438" s="71"/>
      <c r="S438" s="71"/>
      <c r="T438" s="71"/>
      <c r="U438" s="71"/>
      <c r="V438" s="71"/>
      <c r="W438" s="71"/>
      <c r="X438" s="71"/>
      <c r="Y438" s="71"/>
      <c r="Z438" s="71"/>
    </row>
    <row r="439" spans="1:26" ht="15.75" customHeight="1" x14ac:dyDescent="0.2">
      <c r="A439" s="71"/>
      <c r="B439" s="71"/>
      <c r="C439" s="71"/>
      <c r="D439" s="71"/>
      <c r="E439" s="54"/>
      <c r="F439" s="54"/>
      <c r="G439" s="54"/>
      <c r="H439" s="54"/>
      <c r="I439" s="54"/>
      <c r="J439" s="54"/>
      <c r="K439" s="71"/>
      <c r="L439" s="71"/>
      <c r="M439" s="109"/>
      <c r="N439" s="71"/>
      <c r="O439" s="109"/>
      <c r="P439" s="71"/>
      <c r="Q439" s="71"/>
      <c r="R439" s="71"/>
      <c r="S439" s="71"/>
      <c r="T439" s="71"/>
      <c r="U439" s="71"/>
      <c r="V439" s="71"/>
      <c r="W439" s="71"/>
      <c r="X439" s="71"/>
      <c r="Y439" s="71"/>
      <c r="Z439" s="71"/>
    </row>
    <row r="440" spans="1:26" ht="15.75" customHeight="1" x14ac:dyDescent="0.2">
      <c r="A440" s="71"/>
      <c r="B440" s="71"/>
      <c r="C440" s="71"/>
      <c r="D440" s="71"/>
      <c r="E440" s="54"/>
      <c r="F440" s="54"/>
      <c r="G440" s="54"/>
      <c r="H440" s="54"/>
      <c r="I440" s="54"/>
      <c r="J440" s="54"/>
      <c r="K440" s="71"/>
      <c r="L440" s="71"/>
      <c r="M440" s="109"/>
      <c r="N440" s="71"/>
      <c r="O440" s="109"/>
      <c r="P440" s="71"/>
      <c r="Q440" s="71"/>
      <c r="R440" s="71"/>
      <c r="S440" s="71"/>
      <c r="T440" s="71"/>
      <c r="U440" s="71"/>
      <c r="V440" s="71"/>
      <c r="W440" s="71"/>
      <c r="X440" s="71"/>
      <c r="Y440" s="71"/>
      <c r="Z440" s="71"/>
    </row>
    <row r="441" spans="1:26" ht="15.75" customHeight="1" x14ac:dyDescent="0.2">
      <c r="A441" s="71"/>
      <c r="B441" s="71"/>
      <c r="C441" s="71"/>
      <c r="D441" s="71"/>
      <c r="E441" s="54"/>
      <c r="F441" s="54"/>
      <c r="G441" s="54"/>
      <c r="H441" s="54"/>
      <c r="I441" s="54"/>
      <c r="J441" s="54"/>
      <c r="K441" s="71"/>
      <c r="L441" s="71"/>
      <c r="M441" s="109"/>
      <c r="N441" s="71"/>
      <c r="O441" s="109"/>
      <c r="P441" s="71"/>
      <c r="Q441" s="71"/>
      <c r="R441" s="71"/>
      <c r="S441" s="71"/>
      <c r="T441" s="71"/>
      <c r="U441" s="71"/>
      <c r="V441" s="71"/>
      <c r="W441" s="71"/>
      <c r="X441" s="71"/>
      <c r="Y441" s="71"/>
      <c r="Z441" s="71"/>
    </row>
    <row r="442" spans="1:26" ht="15.75" customHeight="1" x14ac:dyDescent="0.2">
      <c r="A442" s="71"/>
      <c r="B442" s="71"/>
      <c r="C442" s="71"/>
      <c r="D442" s="71"/>
      <c r="E442" s="54"/>
      <c r="F442" s="54"/>
      <c r="G442" s="54"/>
      <c r="H442" s="54"/>
      <c r="I442" s="54"/>
      <c r="J442" s="54"/>
      <c r="K442" s="71"/>
      <c r="L442" s="71"/>
      <c r="M442" s="109"/>
      <c r="N442" s="71"/>
      <c r="O442" s="109"/>
      <c r="P442" s="71"/>
      <c r="Q442" s="71"/>
      <c r="R442" s="71"/>
      <c r="S442" s="71"/>
      <c r="T442" s="71"/>
      <c r="U442" s="71"/>
      <c r="V442" s="71"/>
      <c r="W442" s="71"/>
      <c r="X442" s="71"/>
      <c r="Y442" s="71"/>
      <c r="Z442" s="71"/>
    </row>
    <row r="443" spans="1:26" ht="15.75" customHeight="1" x14ac:dyDescent="0.2">
      <c r="A443" s="71"/>
      <c r="B443" s="71"/>
      <c r="C443" s="71"/>
      <c r="D443" s="71"/>
      <c r="E443" s="54"/>
      <c r="F443" s="54"/>
      <c r="G443" s="54"/>
      <c r="H443" s="54"/>
      <c r="I443" s="54"/>
      <c r="J443" s="54"/>
      <c r="K443" s="71"/>
      <c r="L443" s="71"/>
      <c r="M443" s="109"/>
      <c r="N443" s="71"/>
      <c r="O443" s="109"/>
      <c r="P443" s="71"/>
      <c r="Q443" s="71"/>
      <c r="R443" s="71"/>
      <c r="S443" s="71"/>
      <c r="T443" s="71"/>
      <c r="U443" s="71"/>
      <c r="V443" s="71"/>
      <c r="W443" s="71"/>
      <c r="X443" s="71"/>
      <c r="Y443" s="71"/>
      <c r="Z443" s="71"/>
    </row>
    <row r="444" spans="1:26" ht="15.75" customHeight="1" x14ac:dyDescent="0.2">
      <c r="A444" s="71"/>
      <c r="B444" s="71"/>
      <c r="C444" s="71"/>
      <c r="D444" s="71"/>
      <c r="E444" s="54"/>
      <c r="F444" s="54"/>
      <c r="G444" s="54"/>
      <c r="H444" s="54"/>
      <c r="I444" s="54"/>
      <c r="J444" s="54"/>
      <c r="K444" s="71"/>
      <c r="L444" s="71"/>
      <c r="M444" s="109"/>
      <c r="N444" s="71"/>
      <c r="O444" s="109"/>
      <c r="P444" s="71"/>
      <c r="Q444" s="71"/>
      <c r="R444" s="71"/>
      <c r="S444" s="71"/>
      <c r="T444" s="71"/>
      <c r="U444" s="71"/>
      <c r="V444" s="71"/>
      <c r="W444" s="71"/>
      <c r="X444" s="71"/>
      <c r="Y444" s="71"/>
      <c r="Z444" s="71"/>
    </row>
    <row r="445" spans="1:26" ht="15.75" customHeight="1" x14ac:dyDescent="0.2">
      <c r="A445" s="71"/>
      <c r="B445" s="71"/>
      <c r="C445" s="71"/>
      <c r="D445" s="71"/>
      <c r="E445" s="54"/>
      <c r="F445" s="54"/>
      <c r="G445" s="54"/>
      <c r="H445" s="54"/>
      <c r="I445" s="54"/>
      <c r="J445" s="54"/>
      <c r="K445" s="71"/>
      <c r="L445" s="71"/>
      <c r="M445" s="109"/>
      <c r="N445" s="71"/>
      <c r="O445" s="109"/>
      <c r="P445" s="71"/>
      <c r="Q445" s="71"/>
      <c r="R445" s="71"/>
      <c r="S445" s="71"/>
      <c r="T445" s="71"/>
      <c r="U445" s="71"/>
      <c r="V445" s="71"/>
      <c r="W445" s="71"/>
      <c r="X445" s="71"/>
      <c r="Y445" s="71"/>
      <c r="Z445" s="71"/>
    </row>
    <row r="446" spans="1:26" ht="15.75" customHeight="1" x14ac:dyDescent="0.2">
      <c r="A446" s="71"/>
      <c r="B446" s="71"/>
      <c r="C446" s="71"/>
      <c r="D446" s="71"/>
      <c r="E446" s="54"/>
      <c r="F446" s="54"/>
      <c r="G446" s="54"/>
      <c r="H446" s="54"/>
      <c r="I446" s="54"/>
      <c r="J446" s="54"/>
      <c r="K446" s="71"/>
      <c r="L446" s="71"/>
      <c r="M446" s="109"/>
      <c r="N446" s="71"/>
      <c r="O446" s="109"/>
      <c r="P446" s="71"/>
      <c r="Q446" s="71"/>
      <c r="R446" s="71"/>
      <c r="S446" s="71"/>
      <c r="T446" s="71"/>
      <c r="U446" s="71"/>
      <c r="V446" s="71"/>
      <c r="W446" s="71"/>
      <c r="X446" s="71"/>
      <c r="Y446" s="71"/>
      <c r="Z446" s="71"/>
    </row>
    <row r="447" spans="1:26" ht="15.75" customHeight="1" x14ac:dyDescent="0.2">
      <c r="A447" s="71"/>
      <c r="B447" s="71"/>
      <c r="C447" s="71"/>
      <c r="D447" s="71"/>
      <c r="E447" s="54"/>
      <c r="F447" s="54"/>
      <c r="G447" s="54"/>
      <c r="H447" s="54"/>
      <c r="I447" s="54"/>
      <c r="J447" s="54"/>
      <c r="K447" s="71"/>
      <c r="L447" s="71"/>
      <c r="M447" s="109"/>
      <c r="N447" s="71"/>
      <c r="O447" s="109"/>
      <c r="P447" s="71"/>
      <c r="Q447" s="71"/>
      <c r="R447" s="71"/>
      <c r="S447" s="71"/>
      <c r="T447" s="71"/>
      <c r="U447" s="71"/>
      <c r="V447" s="71"/>
      <c r="W447" s="71"/>
      <c r="X447" s="71"/>
      <c r="Y447" s="71"/>
      <c r="Z447" s="71"/>
    </row>
    <row r="448" spans="1:26" ht="15.75" customHeight="1" x14ac:dyDescent="0.2">
      <c r="A448" s="71"/>
      <c r="B448" s="71"/>
      <c r="C448" s="71"/>
      <c r="D448" s="71"/>
      <c r="E448" s="54"/>
      <c r="F448" s="54"/>
      <c r="G448" s="54"/>
      <c r="H448" s="54"/>
      <c r="I448" s="54"/>
      <c r="J448" s="54"/>
      <c r="K448" s="71"/>
      <c r="L448" s="71"/>
      <c r="M448" s="109"/>
      <c r="N448" s="71"/>
      <c r="O448" s="109"/>
      <c r="P448" s="71"/>
      <c r="Q448" s="71"/>
      <c r="R448" s="71"/>
      <c r="S448" s="71"/>
      <c r="T448" s="71"/>
      <c r="U448" s="71"/>
      <c r="V448" s="71"/>
      <c r="W448" s="71"/>
      <c r="X448" s="71"/>
      <c r="Y448" s="71"/>
      <c r="Z448" s="71"/>
    </row>
    <row r="449" spans="1:26" ht="15.75" customHeight="1" x14ac:dyDescent="0.2">
      <c r="A449" s="71"/>
      <c r="B449" s="71"/>
      <c r="C449" s="71"/>
      <c r="D449" s="71"/>
      <c r="E449" s="54"/>
      <c r="F449" s="54"/>
      <c r="G449" s="54"/>
      <c r="H449" s="54"/>
      <c r="I449" s="54"/>
      <c r="J449" s="54"/>
      <c r="K449" s="71"/>
      <c r="L449" s="71"/>
      <c r="M449" s="109"/>
      <c r="N449" s="71"/>
      <c r="O449" s="109"/>
      <c r="P449" s="71"/>
      <c r="Q449" s="71"/>
      <c r="R449" s="71"/>
      <c r="S449" s="71"/>
      <c r="T449" s="71"/>
      <c r="U449" s="71"/>
      <c r="V449" s="71"/>
      <c r="W449" s="71"/>
      <c r="X449" s="71"/>
      <c r="Y449" s="71"/>
      <c r="Z449" s="71"/>
    </row>
    <row r="450" spans="1:26" ht="15.75" customHeight="1" x14ac:dyDescent="0.2">
      <c r="A450" s="71"/>
      <c r="B450" s="71"/>
      <c r="C450" s="71"/>
      <c r="D450" s="71"/>
      <c r="E450" s="54"/>
      <c r="F450" s="54"/>
      <c r="G450" s="54"/>
      <c r="H450" s="54"/>
      <c r="I450" s="54"/>
      <c r="J450" s="54"/>
      <c r="K450" s="71"/>
      <c r="L450" s="71"/>
      <c r="M450" s="109"/>
      <c r="N450" s="71"/>
      <c r="O450" s="109"/>
      <c r="P450" s="71"/>
      <c r="Q450" s="71"/>
      <c r="R450" s="71"/>
      <c r="S450" s="71"/>
      <c r="T450" s="71"/>
      <c r="U450" s="71"/>
      <c r="V450" s="71"/>
      <c r="W450" s="71"/>
      <c r="X450" s="71"/>
      <c r="Y450" s="71"/>
      <c r="Z450" s="71"/>
    </row>
    <row r="451" spans="1:26" ht="15.75" customHeight="1" x14ac:dyDescent="0.2">
      <c r="A451" s="71"/>
      <c r="B451" s="71"/>
      <c r="C451" s="71"/>
      <c r="D451" s="71"/>
      <c r="E451" s="54"/>
      <c r="F451" s="54"/>
      <c r="G451" s="54"/>
      <c r="H451" s="54"/>
      <c r="I451" s="54"/>
      <c r="J451" s="54"/>
      <c r="K451" s="71"/>
      <c r="L451" s="71"/>
      <c r="M451" s="109"/>
      <c r="N451" s="71"/>
      <c r="O451" s="109"/>
      <c r="P451" s="71"/>
      <c r="Q451" s="71"/>
      <c r="R451" s="71"/>
      <c r="S451" s="71"/>
      <c r="T451" s="71"/>
      <c r="U451" s="71"/>
      <c r="V451" s="71"/>
      <c r="W451" s="71"/>
      <c r="X451" s="71"/>
      <c r="Y451" s="71"/>
      <c r="Z451" s="71"/>
    </row>
    <row r="452" spans="1:26" ht="15.75" customHeight="1" x14ac:dyDescent="0.2">
      <c r="A452" s="71"/>
      <c r="B452" s="71"/>
      <c r="C452" s="71"/>
      <c r="D452" s="71"/>
      <c r="E452" s="54"/>
      <c r="F452" s="54"/>
      <c r="G452" s="54"/>
      <c r="H452" s="54"/>
      <c r="I452" s="54"/>
      <c r="J452" s="54"/>
      <c r="K452" s="71"/>
      <c r="L452" s="71"/>
      <c r="M452" s="109"/>
      <c r="N452" s="71"/>
      <c r="O452" s="109"/>
      <c r="P452" s="71"/>
      <c r="Q452" s="71"/>
      <c r="R452" s="71"/>
      <c r="S452" s="71"/>
      <c r="T452" s="71"/>
      <c r="U452" s="71"/>
      <c r="V452" s="71"/>
      <c r="W452" s="71"/>
      <c r="X452" s="71"/>
      <c r="Y452" s="71"/>
      <c r="Z452" s="71"/>
    </row>
    <row r="453" spans="1:26" ht="15.75" customHeight="1" x14ac:dyDescent="0.2">
      <c r="A453" s="71"/>
      <c r="B453" s="71"/>
      <c r="C453" s="71"/>
      <c r="D453" s="71"/>
      <c r="E453" s="54"/>
      <c r="F453" s="54"/>
      <c r="G453" s="54"/>
      <c r="H453" s="54"/>
      <c r="I453" s="54"/>
      <c r="J453" s="54"/>
      <c r="K453" s="71"/>
      <c r="L453" s="71"/>
      <c r="M453" s="109"/>
      <c r="N453" s="71"/>
      <c r="O453" s="109"/>
      <c r="P453" s="71"/>
      <c r="Q453" s="71"/>
      <c r="R453" s="71"/>
      <c r="S453" s="71"/>
      <c r="T453" s="71"/>
      <c r="U453" s="71"/>
      <c r="V453" s="71"/>
      <c r="W453" s="71"/>
      <c r="X453" s="71"/>
      <c r="Y453" s="71"/>
      <c r="Z453" s="71"/>
    </row>
    <row r="454" spans="1:26" ht="15.75" customHeight="1" x14ac:dyDescent="0.2">
      <c r="A454" s="71"/>
      <c r="B454" s="71"/>
      <c r="C454" s="71"/>
      <c r="D454" s="71"/>
      <c r="E454" s="54"/>
      <c r="F454" s="54"/>
      <c r="G454" s="54"/>
      <c r="H454" s="54"/>
      <c r="I454" s="54"/>
      <c r="J454" s="54"/>
      <c r="K454" s="71"/>
      <c r="L454" s="71"/>
      <c r="M454" s="109"/>
      <c r="N454" s="71"/>
      <c r="O454" s="109"/>
      <c r="P454" s="71"/>
      <c r="Q454" s="71"/>
      <c r="R454" s="71"/>
      <c r="S454" s="71"/>
      <c r="T454" s="71"/>
      <c r="U454" s="71"/>
      <c r="V454" s="71"/>
      <c r="W454" s="71"/>
      <c r="X454" s="71"/>
      <c r="Y454" s="71"/>
      <c r="Z454" s="71"/>
    </row>
    <row r="455" spans="1:26" ht="15.75" customHeight="1" x14ac:dyDescent="0.2">
      <c r="A455" s="71"/>
      <c r="B455" s="71"/>
      <c r="C455" s="71"/>
      <c r="D455" s="71"/>
      <c r="E455" s="54"/>
      <c r="F455" s="54"/>
      <c r="G455" s="54"/>
      <c r="H455" s="54"/>
      <c r="I455" s="54"/>
      <c r="J455" s="54"/>
      <c r="K455" s="71"/>
      <c r="L455" s="71"/>
      <c r="M455" s="109"/>
      <c r="N455" s="71"/>
      <c r="O455" s="109"/>
      <c r="P455" s="71"/>
      <c r="Q455" s="71"/>
      <c r="R455" s="71"/>
      <c r="S455" s="71"/>
      <c r="T455" s="71"/>
      <c r="U455" s="71"/>
      <c r="V455" s="71"/>
      <c r="W455" s="71"/>
      <c r="X455" s="71"/>
      <c r="Y455" s="71"/>
      <c r="Z455" s="71"/>
    </row>
    <row r="456" spans="1:26" ht="15.75" customHeight="1" x14ac:dyDescent="0.2">
      <c r="A456" s="71"/>
      <c r="B456" s="71"/>
      <c r="C456" s="71"/>
      <c r="D456" s="71"/>
      <c r="E456" s="54"/>
      <c r="F456" s="54"/>
      <c r="G456" s="54"/>
      <c r="H456" s="54"/>
      <c r="I456" s="54"/>
      <c r="J456" s="54"/>
      <c r="K456" s="71"/>
      <c r="L456" s="71"/>
      <c r="M456" s="109"/>
      <c r="N456" s="71"/>
      <c r="O456" s="109"/>
      <c r="P456" s="71"/>
      <c r="Q456" s="71"/>
      <c r="R456" s="71"/>
      <c r="S456" s="71"/>
      <c r="T456" s="71"/>
      <c r="U456" s="71"/>
      <c r="V456" s="71"/>
      <c r="W456" s="71"/>
      <c r="X456" s="71"/>
      <c r="Y456" s="71"/>
      <c r="Z456" s="71"/>
    </row>
    <row r="457" spans="1:26" ht="15.75" customHeight="1" x14ac:dyDescent="0.2">
      <c r="A457" s="71"/>
      <c r="B457" s="71"/>
      <c r="C457" s="71"/>
      <c r="D457" s="71"/>
      <c r="E457" s="54"/>
      <c r="F457" s="54"/>
      <c r="G457" s="54"/>
      <c r="H457" s="54"/>
      <c r="I457" s="54"/>
      <c r="J457" s="54"/>
      <c r="K457" s="71"/>
      <c r="L457" s="71"/>
      <c r="M457" s="109"/>
      <c r="N457" s="71"/>
      <c r="O457" s="109"/>
      <c r="P457" s="71"/>
      <c r="Q457" s="71"/>
      <c r="R457" s="71"/>
      <c r="S457" s="71"/>
      <c r="T457" s="71"/>
      <c r="U457" s="71"/>
      <c r="V457" s="71"/>
      <c r="W457" s="71"/>
      <c r="X457" s="71"/>
      <c r="Y457" s="71"/>
      <c r="Z457" s="71"/>
    </row>
    <row r="458" spans="1:26" ht="15.75" customHeight="1" x14ac:dyDescent="0.2">
      <c r="A458" s="71"/>
      <c r="B458" s="71"/>
      <c r="C458" s="71"/>
      <c r="D458" s="71"/>
      <c r="E458" s="54"/>
      <c r="F458" s="54"/>
      <c r="G458" s="54"/>
      <c r="H458" s="54"/>
      <c r="I458" s="54"/>
      <c r="J458" s="54"/>
      <c r="K458" s="71"/>
      <c r="L458" s="71"/>
      <c r="M458" s="109"/>
      <c r="N458" s="71"/>
      <c r="O458" s="109"/>
      <c r="P458" s="71"/>
      <c r="Q458" s="71"/>
      <c r="R458" s="71"/>
      <c r="S458" s="71"/>
      <c r="T458" s="71"/>
      <c r="U458" s="71"/>
      <c r="V458" s="71"/>
      <c r="W458" s="71"/>
      <c r="X458" s="71"/>
      <c r="Y458" s="71"/>
      <c r="Z458" s="71"/>
    </row>
    <row r="459" spans="1:26" ht="15.75" customHeight="1" x14ac:dyDescent="0.2">
      <c r="A459" s="71"/>
      <c r="B459" s="71"/>
      <c r="C459" s="71"/>
      <c r="D459" s="71"/>
      <c r="E459" s="54"/>
      <c r="F459" s="54"/>
      <c r="G459" s="54"/>
      <c r="H459" s="54"/>
      <c r="I459" s="54"/>
      <c r="J459" s="54"/>
      <c r="K459" s="71"/>
      <c r="L459" s="71"/>
      <c r="M459" s="109"/>
      <c r="N459" s="71"/>
      <c r="O459" s="109"/>
      <c r="P459" s="71"/>
      <c r="Q459" s="71"/>
      <c r="R459" s="71"/>
      <c r="S459" s="71"/>
      <c r="T459" s="71"/>
      <c r="U459" s="71"/>
      <c r="V459" s="71"/>
      <c r="W459" s="71"/>
      <c r="X459" s="71"/>
      <c r="Y459" s="71"/>
      <c r="Z459" s="71"/>
    </row>
    <row r="460" spans="1:26" ht="15.75" customHeight="1" x14ac:dyDescent="0.2">
      <c r="A460" s="71"/>
      <c r="B460" s="71"/>
      <c r="C460" s="71"/>
      <c r="D460" s="71"/>
      <c r="E460" s="54"/>
      <c r="F460" s="54"/>
      <c r="G460" s="54"/>
      <c r="H460" s="54"/>
      <c r="I460" s="54"/>
      <c r="J460" s="54"/>
      <c r="K460" s="71"/>
      <c r="L460" s="71"/>
      <c r="M460" s="109"/>
      <c r="N460" s="71"/>
      <c r="O460" s="109"/>
      <c r="P460" s="71"/>
      <c r="Q460" s="71"/>
      <c r="R460" s="71"/>
      <c r="S460" s="71"/>
      <c r="T460" s="71"/>
      <c r="U460" s="71"/>
      <c r="V460" s="71"/>
      <c r="W460" s="71"/>
      <c r="X460" s="71"/>
      <c r="Y460" s="71"/>
      <c r="Z460" s="71"/>
    </row>
    <row r="461" spans="1:26" ht="15.75" customHeight="1" x14ac:dyDescent="0.2">
      <c r="A461" s="71"/>
      <c r="B461" s="71"/>
      <c r="C461" s="71"/>
      <c r="D461" s="71"/>
      <c r="E461" s="54"/>
      <c r="F461" s="54"/>
      <c r="G461" s="54"/>
      <c r="H461" s="54"/>
      <c r="I461" s="54"/>
      <c r="J461" s="54"/>
      <c r="K461" s="71"/>
      <c r="L461" s="71"/>
      <c r="M461" s="109"/>
      <c r="N461" s="71"/>
      <c r="O461" s="109"/>
      <c r="P461" s="71"/>
      <c r="Q461" s="71"/>
      <c r="R461" s="71"/>
      <c r="S461" s="71"/>
      <c r="T461" s="71"/>
      <c r="U461" s="71"/>
      <c r="V461" s="71"/>
      <c r="W461" s="71"/>
      <c r="X461" s="71"/>
      <c r="Y461" s="71"/>
      <c r="Z461" s="71"/>
    </row>
    <row r="462" spans="1:26" ht="15.75" customHeight="1" x14ac:dyDescent="0.2">
      <c r="A462" s="71"/>
      <c r="B462" s="71"/>
      <c r="C462" s="71"/>
      <c r="D462" s="71"/>
      <c r="E462" s="54"/>
      <c r="F462" s="54"/>
      <c r="G462" s="54"/>
      <c r="H462" s="54"/>
      <c r="I462" s="54"/>
      <c r="J462" s="54"/>
      <c r="K462" s="71"/>
      <c r="L462" s="71"/>
      <c r="M462" s="109"/>
      <c r="N462" s="71"/>
      <c r="O462" s="109"/>
      <c r="P462" s="71"/>
      <c r="Q462" s="71"/>
      <c r="R462" s="71"/>
      <c r="S462" s="71"/>
      <c r="T462" s="71"/>
      <c r="U462" s="71"/>
      <c r="V462" s="71"/>
      <c r="W462" s="71"/>
      <c r="X462" s="71"/>
      <c r="Y462" s="71"/>
      <c r="Z462" s="71"/>
    </row>
    <row r="463" spans="1:26" ht="15.75" customHeight="1" x14ac:dyDescent="0.2">
      <c r="A463" s="71"/>
      <c r="B463" s="71"/>
      <c r="C463" s="71"/>
      <c r="D463" s="71"/>
      <c r="E463" s="54"/>
      <c r="F463" s="54"/>
      <c r="G463" s="54"/>
      <c r="H463" s="54"/>
      <c r="I463" s="54"/>
      <c r="J463" s="54"/>
      <c r="K463" s="71"/>
      <c r="L463" s="71"/>
      <c r="M463" s="109"/>
      <c r="N463" s="71"/>
      <c r="O463" s="109"/>
      <c r="P463" s="71"/>
      <c r="Q463" s="71"/>
      <c r="R463" s="71"/>
      <c r="S463" s="71"/>
      <c r="T463" s="71"/>
      <c r="U463" s="71"/>
      <c r="V463" s="71"/>
      <c r="W463" s="71"/>
      <c r="X463" s="71"/>
      <c r="Y463" s="71"/>
      <c r="Z463" s="71"/>
    </row>
    <row r="464" spans="1:26" ht="15.75" customHeight="1" x14ac:dyDescent="0.2">
      <c r="A464" s="71"/>
      <c r="B464" s="71"/>
      <c r="C464" s="71"/>
      <c r="D464" s="71"/>
      <c r="E464" s="54"/>
      <c r="F464" s="54"/>
      <c r="G464" s="54"/>
      <c r="H464" s="54"/>
      <c r="I464" s="54"/>
      <c r="J464" s="54"/>
      <c r="K464" s="71"/>
      <c r="L464" s="71"/>
      <c r="M464" s="109"/>
      <c r="N464" s="71"/>
      <c r="O464" s="109"/>
      <c r="P464" s="71"/>
      <c r="Q464" s="71"/>
      <c r="R464" s="71"/>
      <c r="S464" s="71"/>
      <c r="T464" s="71"/>
      <c r="U464" s="71"/>
      <c r="V464" s="71"/>
      <c r="W464" s="71"/>
      <c r="X464" s="71"/>
      <c r="Y464" s="71"/>
      <c r="Z464" s="71"/>
    </row>
    <row r="465" spans="1:26" ht="15.75" customHeight="1" x14ac:dyDescent="0.2">
      <c r="A465" s="71"/>
      <c r="B465" s="71"/>
      <c r="C465" s="71"/>
      <c r="D465" s="71"/>
      <c r="E465" s="54"/>
      <c r="F465" s="54"/>
      <c r="G465" s="54"/>
      <c r="H465" s="54"/>
      <c r="I465" s="54"/>
      <c r="J465" s="54"/>
      <c r="K465" s="71"/>
      <c r="L465" s="71"/>
      <c r="M465" s="109"/>
      <c r="N465" s="71"/>
      <c r="O465" s="109"/>
      <c r="P465" s="71"/>
      <c r="Q465" s="71"/>
      <c r="R465" s="71"/>
      <c r="S465" s="71"/>
      <c r="T465" s="71"/>
      <c r="U465" s="71"/>
      <c r="V465" s="71"/>
      <c r="W465" s="71"/>
      <c r="X465" s="71"/>
      <c r="Y465" s="71"/>
      <c r="Z465" s="71"/>
    </row>
    <row r="466" spans="1:26" ht="15.75" customHeight="1" x14ac:dyDescent="0.2">
      <c r="A466" s="71"/>
      <c r="B466" s="71"/>
      <c r="C466" s="71"/>
      <c r="D466" s="71"/>
      <c r="E466" s="54"/>
      <c r="F466" s="54"/>
      <c r="G466" s="54"/>
      <c r="H466" s="54"/>
      <c r="I466" s="54"/>
      <c r="J466" s="54"/>
      <c r="K466" s="71"/>
      <c r="L466" s="71"/>
      <c r="M466" s="109"/>
      <c r="N466" s="71"/>
      <c r="O466" s="109"/>
      <c r="P466" s="71"/>
      <c r="Q466" s="71"/>
      <c r="R466" s="71"/>
      <c r="S466" s="71"/>
      <c r="T466" s="71"/>
      <c r="U466" s="71"/>
      <c r="V466" s="71"/>
      <c r="W466" s="71"/>
      <c r="X466" s="71"/>
      <c r="Y466" s="71"/>
      <c r="Z466" s="71"/>
    </row>
    <row r="467" spans="1:26" ht="15.75" customHeight="1" x14ac:dyDescent="0.2">
      <c r="A467" s="71"/>
      <c r="B467" s="71"/>
      <c r="C467" s="71"/>
      <c r="D467" s="71"/>
      <c r="E467" s="54"/>
      <c r="F467" s="54"/>
      <c r="G467" s="54"/>
      <c r="H467" s="54"/>
      <c r="I467" s="54"/>
      <c r="J467" s="54"/>
      <c r="K467" s="71"/>
      <c r="L467" s="71"/>
      <c r="M467" s="109"/>
      <c r="N467" s="71"/>
      <c r="O467" s="109"/>
      <c r="P467" s="71"/>
      <c r="Q467" s="71"/>
      <c r="R467" s="71"/>
      <c r="S467" s="71"/>
      <c r="T467" s="71"/>
      <c r="U467" s="71"/>
      <c r="V467" s="71"/>
      <c r="W467" s="71"/>
      <c r="X467" s="71"/>
      <c r="Y467" s="71"/>
      <c r="Z467" s="71"/>
    </row>
    <row r="468" spans="1:26" ht="15.75" customHeight="1" x14ac:dyDescent="0.2">
      <c r="A468" s="71"/>
      <c r="B468" s="71"/>
      <c r="C468" s="71"/>
      <c r="D468" s="71"/>
      <c r="E468" s="54"/>
      <c r="F468" s="54"/>
      <c r="G468" s="54"/>
      <c r="H468" s="54"/>
      <c r="I468" s="54"/>
      <c r="J468" s="54"/>
      <c r="K468" s="71"/>
      <c r="L468" s="71"/>
      <c r="M468" s="109"/>
      <c r="N468" s="71"/>
      <c r="O468" s="109"/>
      <c r="P468" s="71"/>
      <c r="Q468" s="71"/>
      <c r="R468" s="71"/>
      <c r="S468" s="71"/>
      <c r="T468" s="71"/>
      <c r="U468" s="71"/>
      <c r="V468" s="71"/>
      <c r="W468" s="71"/>
      <c r="X468" s="71"/>
      <c r="Y468" s="71"/>
      <c r="Z468" s="71"/>
    </row>
    <row r="469" spans="1:26" ht="15.75" customHeight="1" x14ac:dyDescent="0.2">
      <c r="A469" s="71"/>
      <c r="B469" s="71"/>
      <c r="C469" s="71"/>
      <c r="D469" s="71"/>
      <c r="E469" s="54"/>
      <c r="F469" s="54"/>
      <c r="G469" s="54"/>
      <c r="H469" s="54"/>
      <c r="I469" s="54"/>
      <c r="J469" s="54"/>
      <c r="K469" s="71"/>
      <c r="L469" s="71"/>
      <c r="M469" s="109"/>
      <c r="N469" s="71"/>
      <c r="O469" s="109"/>
      <c r="P469" s="71"/>
      <c r="Q469" s="71"/>
      <c r="R469" s="71"/>
      <c r="S469" s="71"/>
      <c r="T469" s="71"/>
      <c r="U469" s="71"/>
      <c r="V469" s="71"/>
      <c r="W469" s="71"/>
      <c r="X469" s="71"/>
      <c r="Y469" s="71"/>
      <c r="Z469" s="71"/>
    </row>
    <row r="470" spans="1:26" ht="15.75" customHeight="1" x14ac:dyDescent="0.2">
      <c r="A470" s="71"/>
      <c r="B470" s="71"/>
      <c r="C470" s="71"/>
      <c r="D470" s="71"/>
      <c r="E470" s="54"/>
      <c r="F470" s="54"/>
      <c r="G470" s="54"/>
      <c r="H470" s="54"/>
      <c r="I470" s="54"/>
      <c r="J470" s="54"/>
      <c r="K470" s="71"/>
      <c r="L470" s="71"/>
      <c r="M470" s="109"/>
      <c r="N470" s="71"/>
      <c r="O470" s="109"/>
      <c r="P470" s="71"/>
      <c r="Q470" s="71"/>
      <c r="R470" s="71"/>
      <c r="S470" s="71"/>
      <c r="T470" s="71"/>
      <c r="U470" s="71"/>
      <c r="V470" s="71"/>
      <c r="W470" s="71"/>
      <c r="X470" s="71"/>
      <c r="Y470" s="71"/>
      <c r="Z470" s="71"/>
    </row>
    <row r="471" spans="1:26" ht="15.75" customHeight="1" x14ac:dyDescent="0.2">
      <c r="A471" s="71"/>
      <c r="B471" s="71"/>
      <c r="C471" s="71"/>
      <c r="D471" s="71"/>
      <c r="E471" s="54"/>
      <c r="F471" s="54"/>
      <c r="G471" s="54"/>
      <c r="H471" s="54"/>
      <c r="I471" s="54"/>
      <c r="J471" s="54"/>
      <c r="K471" s="71"/>
      <c r="L471" s="71"/>
      <c r="M471" s="109"/>
      <c r="N471" s="71"/>
      <c r="O471" s="109"/>
      <c r="P471" s="71"/>
      <c r="Q471" s="71"/>
      <c r="R471" s="71"/>
      <c r="S471" s="71"/>
      <c r="T471" s="71"/>
      <c r="U471" s="71"/>
      <c r="V471" s="71"/>
      <c r="W471" s="71"/>
      <c r="X471" s="71"/>
      <c r="Y471" s="71"/>
      <c r="Z471" s="71"/>
    </row>
    <row r="472" spans="1:26" ht="15.75" customHeight="1" x14ac:dyDescent="0.2">
      <c r="A472" s="71"/>
      <c r="B472" s="71"/>
      <c r="C472" s="71"/>
      <c r="D472" s="71"/>
      <c r="E472" s="54"/>
      <c r="F472" s="54"/>
      <c r="G472" s="54"/>
      <c r="H472" s="54"/>
      <c r="I472" s="54"/>
      <c r="J472" s="54"/>
      <c r="K472" s="71"/>
      <c r="L472" s="71"/>
      <c r="M472" s="109"/>
      <c r="N472" s="71"/>
      <c r="O472" s="109"/>
      <c r="P472" s="71"/>
      <c r="Q472" s="71"/>
      <c r="R472" s="71"/>
      <c r="S472" s="71"/>
      <c r="T472" s="71"/>
      <c r="U472" s="71"/>
      <c r="V472" s="71"/>
      <c r="W472" s="71"/>
      <c r="X472" s="71"/>
      <c r="Y472" s="71"/>
      <c r="Z472" s="71"/>
    </row>
    <row r="473" spans="1:26" ht="15.75" customHeight="1" x14ac:dyDescent="0.2">
      <c r="A473" s="71"/>
      <c r="B473" s="71"/>
      <c r="C473" s="71"/>
      <c r="D473" s="71"/>
      <c r="E473" s="54"/>
      <c r="F473" s="54"/>
      <c r="G473" s="54"/>
      <c r="H473" s="54"/>
      <c r="I473" s="54"/>
      <c r="J473" s="54"/>
      <c r="K473" s="71"/>
      <c r="L473" s="71"/>
      <c r="M473" s="109"/>
      <c r="N473" s="71"/>
      <c r="O473" s="109"/>
      <c r="P473" s="71"/>
      <c r="Q473" s="71"/>
      <c r="R473" s="71"/>
      <c r="S473" s="71"/>
      <c r="T473" s="71"/>
      <c r="U473" s="71"/>
      <c r="V473" s="71"/>
      <c r="W473" s="71"/>
      <c r="X473" s="71"/>
      <c r="Y473" s="71"/>
      <c r="Z473" s="71"/>
    </row>
    <row r="474" spans="1:26" ht="15.75" customHeight="1" x14ac:dyDescent="0.2">
      <c r="A474" s="71"/>
      <c r="B474" s="71"/>
      <c r="C474" s="71"/>
      <c r="D474" s="71"/>
      <c r="E474" s="54"/>
      <c r="F474" s="54"/>
      <c r="G474" s="54"/>
      <c r="H474" s="54"/>
      <c r="I474" s="54"/>
      <c r="J474" s="54"/>
      <c r="K474" s="71"/>
      <c r="L474" s="71"/>
      <c r="M474" s="109"/>
      <c r="N474" s="71"/>
      <c r="O474" s="109"/>
      <c r="P474" s="71"/>
      <c r="Q474" s="71"/>
      <c r="R474" s="71"/>
      <c r="S474" s="71"/>
      <c r="T474" s="71"/>
      <c r="U474" s="71"/>
      <c r="V474" s="71"/>
      <c r="W474" s="71"/>
      <c r="X474" s="71"/>
      <c r="Y474" s="71"/>
      <c r="Z474" s="71"/>
    </row>
    <row r="475" spans="1:26" ht="15.75" customHeight="1" x14ac:dyDescent="0.2">
      <c r="A475" s="71"/>
      <c r="B475" s="71"/>
      <c r="C475" s="71"/>
      <c r="D475" s="71"/>
      <c r="E475" s="54"/>
      <c r="F475" s="54"/>
      <c r="G475" s="54"/>
      <c r="H475" s="54"/>
      <c r="I475" s="54"/>
      <c r="J475" s="54"/>
      <c r="K475" s="71"/>
      <c r="L475" s="71"/>
      <c r="M475" s="109"/>
      <c r="N475" s="71"/>
      <c r="O475" s="109"/>
      <c r="P475" s="71"/>
      <c r="Q475" s="71"/>
      <c r="R475" s="71"/>
      <c r="S475" s="71"/>
      <c r="T475" s="71"/>
      <c r="U475" s="71"/>
      <c r="V475" s="71"/>
      <c r="W475" s="71"/>
      <c r="X475" s="71"/>
      <c r="Y475" s="71"/>
      <c r="Z475" s="71"/>
    </row>
    <row r="476" spans="1:26" ht="15.75" customHeight="1" x14ac:dyDescent="0.2">
      <c r="A476" s="71"/>
      <c r="B476" s="71"/>
      <c r="C476" s="71"/>
      <c r="D476" s="71"/>
      <c r="E476" s="54"/>
      <c r="F476" s="54"/>
      <c r="G476" s="54"/>
      <c r="H476" s="54"/>
      <c r="I476" s="54"/>
      <c r="J476" s="54"/>
      <c r="K476" s="71"/>
      <c r="L476" s="71"/>
      <c r="M476" s="109"/>
      <c r="N476" s="71"/>
      <c r="O476" s="109"/>
      <c r="P476" s="71"/>
      <c r="Q476" s="71"/>
      <c r="R476" s="71"/>
      <c r="S476" s="71"/>
      <c r="T476" s="71"/>
      <c r="U476" s="71"/>
      <c r="V476" s="71"/>
      <c r="W476" s="71"/>
      <c r="X476" s="71"/>
      <c r="Y476" s="71"/>
      <c r="Z476" s="71"/>
    </row>
    <row r="477" spans="1:26" ht="15.75" customHeight="1" x14ac:dyDescent="0.2">
      <c r="A477" s="71"/>
      <c r="B477" s="71"/>
      <c r="C477" s="71"/>
      <c r="D477" s="71"/>
      <c r="E477" s="54"/>
      <c r="F477" s="54"/>
      <c r="G477" s="54"/>
      <c r="H477" s="54"/>
      <c r="I477" s="54"/>
      <c r="J477" s="54"/>
      <c r="K477" s="71"/>
      <c r="L477" s="71"/>
      <c r="M477" s="109"/>
      <c r="N477" s="71"/>
      <c r="O477" s="109"/>
      <c r="P477" s="71"/>
      <c r="Q477" s="71"/>
      <c r="R477" s="71"/>
      <c r="S477" s="71"/>
      <c r="T477" s="71"/>
      <c r="U477" s="71"/>
      <c r="V477" s="71"/>
      <c r="W477" s="71"/>
      <c r="X477" s="71"/>
      <c r="Y477" s="71"/>
      <c r="Z477" s="71"/>
    </row>
    <row r="478" spans="1:26" ht="15.75" customHeight="1" x14ac:dyDescent="0.2">
      <c r="A478" s="71"/>
      <c r="B478" s="71"/>
      <c r="C478" s="71"/>
      <c r="D478" s="71"/>
      <c r="E478" s="54"/>
      <c r="F478" s="54"/>
      <c r="G478" s="54"/>
      <c r="H478" s="54"/>
      <c r="I478" s="54"/>
      <c r="J478" s="54"/>
      <c r="K478" s="71"/>
      <c r="L478" s="71"/>
      <c r="M478" s="109"/>
      <c r="N478" s="71"/>
      <c r="O478" s="109"/>
      <c r="P478" s="71"/>
      <c r="Q478" s="71"/>
      <c r="R478" s="71"/>
      <c r="S478" s="71"/>
      <c r="T478" s="71"/>
      <c r="U478" s="71"/>
      <c r="V478" s="71"/>
      <c r="W478" s="71"/>
      <c r="X478" s="71"/>
      <c r="Y478" s="71"/>
      <c r="Z478" s="71"/>
    </row>
    <row r="479" spans="1:26" ht="15.75" customHeight="1" x14ac:dyDescent="0.2">
      <c r="A479" s="71"/>
      <c r="B479" s="71"/>
      <c r="C479" s="71"/>
      <c r="D479" s="71"/>
      <c r="E479" s="54"/>
      <c r="F479" s="54"/>
      <c r="G479" s="54"/>
      <c r="H479" s="54"/>
      <c r="I479" s="54"/>
      <c r="J479" s="54"/>
      <c r="K479" s="71"/>
      <c r="L479" s="71"/>
      <c r="M479" s="109"/>
      <c r="N479" s="71"/>
      <c r="O479" s="109"/>
      <c r="P479" s="71"/>
      <c r="Q479" s="71"/>
      <c r="R479" s="71"/>
      <c r="S479" s="71"/>
      <c r="T479" s="71"/>
      <c r="U479" s="71"/>
      <c r="V479" s="71"/>
      <c r="W479" s="71"/>
      <c r="X479" s="71"/>
      <c r="Y479" s="71"/>
      <c r="Z479" s="71"/>
    </row>
    <row r="480" spans="1:26" ht="15.75" customHeight="1" x14ac:dyDescent="0.2">
      <c r="A480" s="71"/>
      <c r="B480" s="71"/>
      <c r="C480" s="71"/>
      <c r="D480" s="71"/>
      <c r="E480" s="54"/>
      <c r="F480" s="54"/>
      <c r="G480" s="54"/>
      <c r="H480" s="54"/>
      <c r="I480" s="54"/>
      <c r="J480" s="54"/>
      <c r="K480" s="71"/>
      <c r="L480" s="71"/>
      <c r="M480" s="109"/>
      <c r="N480" s="71"/>
      <c r="O480" s="109"/>
      <c r="P480" s="71"/>
      <c r="Q480" s="71"/>
      <c r="R480" s="71"/>
      <c r="S480" s="71"/>
      <c r="T480" s="71"/>
      <c r="U480" s="71"/>
      <c r="V480" s="71"/>
      <c r="W480" s="71"/>
      <c r="X480" s="71"/>
      <c r="Y480" s="71"/>
      <c r="Z480" s="71"/>
    </row>
    <row r="481" spans="1:26" ht="15.75" customHeight="1" x14ac:dyDescent="0.2">
      <c r="A481" s="71"/>
      <c r="B481" s="71"/>
      <c r="C481" s="71"/>
      <c r="D481" s="71"/>
      <c r="E481" s="54"/>
      <c r="F481" s="54"/>
      <c r="G481" s="54"/>
      <c r="H481" s="54"/>
      <c r="I481" s="54"/>
      <c r="J481" s="54"/>
      <c r="K481" s="71"/>
      <c r="L481" s="71"/>
      <c r="M481" s="109"/>
      <c r="N481" s="71"/>
      <c r="O481" s="109"/>
      <c r="P481" s="71"/>
      <c r="Q481" s="71"/>
      <c r="R481" s="71"/>
      <c r="S481" s="71"/>
      <c r="T481" s="71"/>
      <c r="U481" s="71"/>
      <c r="V481" s="71"/>
      <c r="W481" s="71"/>
      <c r="X481" s="71"/>
      <c r="Y481" s="71"/>
      <c r="Z481" s="71"/>
    </row>
    <row r="482" spans="1:26" ht="15.75" customHeight="1" x14ac:dyDescent="0.2">
      <c r="A482" s="71"/>
      <c r="B482" s="71"/>
      <c r="C482" s="71"/>
      <c r="D482" s="71"/>
      <c r="E482" s="54"/>
      <c r="F482" s="54"/>
      <c r="G482" s="54"/>
      <c r="H482" s="54"/>
      <c r="I482" s="54"/>
      <c r="J482" s="54"/>
      <c r="K482" s="71"/>
      <c r="L482" s="71"/>
      <c r="M482" s="109"/>
      <c r="N482" s="71"/>
      <c r="O482" s="109"/>
      <c r="P482" s="71"/>
      <c r="Q482" s="71"/>
      <c r="R482" s="71"/>
      <c r="S482" s="71"/>
      <c r="T482" s="71"/>
      <c r="U482" s="71"/>
      <c r="V482" s="71"/>
      <c r="W482" s="71"/>
      <c r="X482" s="71"/>
      <c r="Y482" s="71"/>
      <c r="Z482" s="71"/>
    </row>
    <row r="483" spans="1:26" ht="15.75" customHeight="1" x14ac:dyDescent="0.2">
      <c r="A483" s="71"/>
      <c r="B483" s="71"/>
      <c r="C483" s="71"/>
      <c r="D483" s="71"/>
      <c r="E483" s="54"/>
      <c r="F483" s="54"/>
      <c r="G483" s="54"/>
      <c r="H483" s="54"/>
      <c r="I483" s="54"/>
      <c r="J483" s="54"/>
      <c r="K483" s="71"/>
      <c r="L483" s="71"/>
      <c r="M483" s="109"/>
      <c r="N483" s="71"/>
      <c r="O483" s="109"/>
      <c r="P483" s="71"/>
      <c r="Q483" s="71"/>
      <c r="R483" s="71"/>
      <c r="S483" s="71"/>
      <c r="T483" s="71"/>
      <c r="U483" s="71"/>
      <c r="V483" s="71"/>
      <c r="W483" s="71"/>
      <c r="X483" s="71"/>
      <c r="Y483" s="71"/>
      <c r="Z483" s="71"/>
    </row>
    <row r="484" spans="1:26" ht="15.75" customHeight="1" x14ac:dyDescent="0.2">
      <c r="A484" s="71"/>
      <c r="B484" s="71"/>
      <c r="C484" s="71"/>
      <c r="D484" s="71"/>
      <c r="E484" s="54"/>
      <c r="F484" s="54"/>
      <c r="G484" s="54"/>
      <c r="H484" s="54"/>
      <c r="I484" s="54"/>
      <c r="J484" s="54"/>
      <c r="K484" s="71"/>
      <c r="L484" s="71"/>
      <c r="M484" s="109"/>
      <c r="N484" s="71"/>
      <c r="O484" s="109"/>
      <c r="P484" s="71"/>
      <c r="Q484" s="71"/>
      <c r="R484" s="71"/>
      <c r="S484" s="71"/>
      <c r="T484" s="71"/>
      <c r="U484" s="71"/>
      <c r="V484" s="71"/>
      <c r="W484" s="71"/>
      <c r="X484" s="71"/>
      <c r="Y484" s="71"/>
      <c r="Z484" s="71"/>
    </row>
    <row r="485" spans="1:26" ht="15.75" customHeight="1" x14ac:dyDescent="0.2">
      <c r="A485" s="71"/>
      <c r="B485" s="71"/>
      <c r="C485" s="71"/>
      <c r="D485" s="71"/>
      <c r="E485" s="54"/>
      <c r="F485" s="54"/>
      <c r="G485" s="54"/>
      <c r="H485" s="54"/>
      <c r="I485" s="54"/>
      <c r="J485" s="54"/>
      <c r="K485" s="71"/>
      <c r="L485" s="71"/>
      <c r="M485" s="109"/>
      <c r="N485" s="71"/>
      <c r="O485" s="109"/>
      <c r="P485" s="71"/>
      <c r="Q485" s="71"/>
      <c r="R485" s="71"/>
      <c r="S485" s="71"/>
      <c r="T485" s="71"/>
      <c r="U485" s="71"/>
      <c r="V485" s="71"/>
      <c r="W485" s="71"/>
      <c r="X485" s="71"/>
      <c r="Y485" s="71"/>
      <c r="Z485" s="71"/>
    </row>
    <row r="486" spans="1:26" ht="15.75" customHeight="1" x14ac:dyDescent="0.2">
      <c r="A486" s="71"/>
      <c r="B486" s="71"/>
      <c r="C486" s="71"/>
      <c r="D486" s="71"/>
      <c r="E486" s="54"/>
      <c r="F486" s="54"/>
      <c r="G486" s="54"/>
      <c r="H486" s="54"/>
      <c r="I486" s="54"/>
      <c r="J486" s="54"/>
      <c r="K486" s="71"/>
      <c r="L486" s="71"/>
      <c r="M486" s="109"/>
      <c r="N486" s="71"/>
      <c r="O486" s="109"/>
      <c r="P486" s="71"/>
      <c r="Q486" s="71"/>
      <c r="R486" s="71"/>
      <c r="S486" s="71"/>
      <c r="T486" s="71"/>
      <c r="U486" s="71"/>
      <c r="V486" s="71"/>
      <c r="W486" s="71"/>
      <c r="X486" s="71"/>
      <c r="Y486" s="71"/>
      <c r="Z486" s="71"/>
    </row>
    <row r="487" spans="1:26" ht="15.75" customHeight="1" x14ac:dyDescent="0.2">
      <c r="A487" s="71"/>
      <c r="B487" s="71"/>
      <c r="C487" s="71"/>
      <c r="D487" s="71"/>
      <c r="E487" s="54"/>
      <c r="F487" s="54"/>
      <c r="G487" s="54"/>
      <c r="H487" s="54"/>
      <c r="I487" s="54"/>
      <c r="J487" s="54"/>
      <c r="K487" s="71"/>
      <c r="L487" s="71"/>
      <c r="M487" s="109"/>
      <c r="N487" s="71"/>
      <c r="O487" s="109"/>
      <c r="P487" s="71"/>
      <c r="Q487" s="71"/>
      <c r="R487" s="71"/>
      <c r="S487" s="71"/>
      <c r="T487" s="71"/>
      <c r="U487" s="71"/>
      <c r="V487" s="71"/>
      <c r="W487" s="71"/>
      <c r="X487" s="71"/>
      <c r="Y487" s="71"/>
      <c r="Z487" s="71"/>
    </row>
    <row r="488" spans="1:26" ht="15.75" customHeight="1" x14ac:dyDescent="0.2">
      <c r="A488" s="71"/>
      <c r="B488" s="71"/>
      <c r="C488" s="71"/>
      <c r="D488" s="71"/>
      <c r="E488" s="54"/>
      <c r="F488" s="54"/>
      <c r="G488" s="54"/>
      <c r="H488" s="54"/>
      <c r="I488" s="54"/>
      <c r="J488" s="54"/>
      <c r="K488" s="71"/>
      <c r="L488" s="71"/>
      <c r="M488" s="109"/>
      <c r="N488" s="71"/>
      <c r="O488" s="109"/>
      <c r="P488" s="71"/>
      <c r="Q488" s="71"/>
      <c r="R488" s="71"/>
      <c r="S488" s="71"/>
      <c r="T488" s="71"/>
      <c r="U488" s="71"/>
      <c r="V488" s="71"/>
      <c r="W488" s="71"/>
      <c r="X488" s="71"/>
      <c r="Y488" s="71"/>
      <c r="Z488" s="71"/>
    </row>
    <row r="489" spans="1:26" ht="15.75" customHeight="1" x14ac:dyDescent="0.2">
      <c r="A489" s="71"/>
      <c r="B489" s="71"/>
      <c r="C489" s="71"/>
      <c r="D489" s="71"/>
      <c r="E489" s="54"/>
      <c r="F489" s="54"/>
      <c r="G489" s="54"/>
      <c r="H489" s="54"/>
      <c r="I489" s="54"/>
      <c r="J489" s="54"/>
      <c r="K489" s="71"/>
      <c r="L489" s="71"/>
      <c r="M489" s="109"/>
      <c r="N489" s="71"/>
      <c r="O489" s="109"/>
      <c r="P489" s="71"/>
      <c r="Q489" s="71"/>
      <c r="R489" s="71"/>
      <c r="S489" s="71"/>
      <c r="T489" s="71"/>
      <c r="U489" s="71"/>
      <c r="V489" s="71"/>
      <c r="W489" s="71"/>
      <c r="X489" s="71"/>
      <c r="Y489" s="71"/>
      <c r="Z489" s="71"/>
    </row>
    <row r="490" spans="1:26" ht="15.75" customHeight="1" x14ac:dyDescent="0.2">
      <c r="A490" s="71"/>
      <c r="B490" s="71"/>
      <c r="C490" s="71"/>
      <c r="D490" s="71"/>
      <c r="E490" s="54"/>
      <c r="F490" s="54"/>
      <c r="G490" s="54"/>
      <c r="H490" s="54"/>
      <c r="I490" s="54"/>
      <c r="J490" s="54"/>
      <c r="K490" s="71"/>
      <c r="L490" s="71"/>
      <c r="M490" s="109"/>
      <c r="N490" s="71"/>
      <c r="O490" s="109"/>
      <c r="P490" s="71"/>
      <c r="Q490" s="71"/>
      <c r="R490" s="71"/>
      <c r="S490" s="71"/>
      <c r="T490" s="71"/>
      <c r="U490" s="71"/>
      <c r="V490" s="71"/>
      <c r="W490" s="71"/>
      <c r="X490" s="71"/>
      <c r="Y490" s="71"/>
      <c r="Z490" s="71"/>
    </row>
    <row r="491" spans="1:26" ht="15.75" customHeight="1" x14ac:dyDescent="0.2">
      <c r="A491" s="71"/>
      <c r="B491" s="71"/>
      <c r="C491" s="71"/>
      <c r="D491" s="71"/>
      <c r="E491" s="54"/>
      <c r="F491" s="54"/>
      <c r="G491" s="54"/>
      <c r="H491" s="54"/>
      <c r="I491" s="54"/>
      <c r="J491" s="54"/>
      <c r="K491" s="71"/>
      <c r="L491" s="71"/>
      <c r="M491" s="109"/>
      <c r="N491" s="71"/>
      <c r="O491" s="109"/>
      <c r="P491" s="71"/>
      <c r="Q491" s="71"/>
      <c r="R491" s="71"/>
      <c r="S491" s="71"/>
      <c r="T491" s="71"/>
      <c r="U491" s="71"/>
      <c r="V491" s="71"/>
      <c r="W491" s="71"/>
      <c r="X491" s="71"/>
      <c r="Y491" s="71"/>
      <c r="Z491" s="71"/>
    </row>
    <row r="492" spans="1:26" ht="15.75" customHeight="1" x14ac:dyDescent="0.2">
      <c r="A492" s="71"/>
      <c r="B492" s="71"/>
      <c r="C492" s="71"/>
      <c r="D492" s="71"/>
      <c r="E492" s="54"/>
      <c r="F492" s="54"/>
      <c r="G492" s="54"/>
      <c r="H492" s="54"/>
      <c r="I492" s="54"/>
      <c r="J492" s="54"/>
      <c r="K492" s="71"/>
      <c r="L492" s="71"/>
      <c r="M492" s="109"/>
      <c r="N492" s="71"/>
      <c r="O492" s="109"/>
      <c r="P492" s="71"/>
      <c r="Q492" s="71"/>
      <c r="R492" s="71"/>
      <c r="S492" s="71"/>
      <c r="T492" s="71"/>
      <c r="U492" s="71"/>
      <c r="V492" s="71"/>
      <c r="W492" s="71"/>
      <c r="X492" s="71"/>
      <c r="Y492" s="71"/>
      <c r="Z492" s="71"/>
    </row>
    <row r="493" spans="1:26" ht="15.75" customHeight="1" x14ac:dyDescent="0.2">
      <c r="A493" s="71"/>
      <c r="B493" s="71"/>
      <c r="C493" s="71"/>
      <c r="D493" s="71"/>
      <c r="E493" s="54"/>
      <c r="F493" s="54"/>
      <c r="G493" s="54"/>
      <c r="H493" s="54"/>
      <c r="I493" s="54"/>
      <c r="J493" s="54"/>
      <c r="K493" s="71"/>
      <c r="L493" s="71"/>
      <c r="M493" s="109"/>
      <c r="N493" s="71"/>
      <c r="O493" s="109"/>
      <c r="P493" s="71"/>
      <c r="Q493" s="71"/>
      <c r="R493" s="71"/>
      <c r="S493" s="71"/>
      <c r="T493" s="71"/>
      <c r="U493" s="71"/>
      <c r="V493" s="71"/>
      <c r="W493" s="71"/>
      <c r="X493" s="71"/>
      <c r="Y493" s="71"/>
      <c r="Z493" s="71"/>
    </row>
    <row r="494" spans="1:26" ht="15.75" customHeight="1" x14ac:dyDescent="0.2">
      <c r="A494" s="71"/>
      <c r="B494" s="71"/>
      <c r="C494" s="71"/>
      <c r="D494" s="71"/>
      <c r="E494" s="54"/>
      <c r="F494" s="54"/>
      <c r="G494" s="54"/>
      <c r="H494" s="54"/>
      <c r="I494" s="54"/>
      <c r="J494" s="54"/>
      <c r="K494" s="71"/>
      <c r="L494" s="71"/>
      <c r="M494" s="109"/>
      <c r="N494" s="71"/>
      <c r="O494" s="109"/>
      <c r="P494" s="71"/>
      <c r="Q494" s="71"/>
      <c r="R494" s="71"/>
      <c r="S494" s="71"/>
      <c r="T494" s="71"/>
      <c r="U494" s="71"/>
      <c r="V494" s="71"/>
      <c r="W494" s="71"/>
      <c r="X494" s="71"/>
      <c r="Y494" s="71"/>
      <c r="Z494" s="71"/>
    </row>
    <row r="495" spans="1:26" ht="15.75" customHeight="1" x14ac:dyDescent="0.2">
      <c r="A495" s="71"/>
      <c r="B495" s="71"/>
      <c r="C495" s="71"/>
      <c r="D495" s="71"/>
      <c r="E495" s="54"/>
      <c r="F495" s="54"/>
      <c r="G495" s="54"/>
      <c r="H495" s="54"/>
      <c r="I495" s="54"/>
      <c r="J495" s="54"/>
      <c r="K495" s="71"/>
      <c r="L495" s="71"/>
      <c r="M495" s="109"/>
      <c r="N495" s="71"/>
      <c r="O495" s="109"/>
      <c r="P495" s="71"/>
      <c r="Q495" s="71"/>
      <c r="R495" s="71"/>
      <c r="S495" s="71"/>
      <c r="T495" s="71"/>
      <c r="U495" s="71"/>
      <c r="V495" s="71"/>
      <c r="W495" s="71"/>
      <c r="X495" s="71"/>
      <c r="Y495" s="71"/>
      <c r="Z495" s="71"/>
    </row>
    <row r="496" spans="1:26" ht="15.75" customHeight="1" x14ac:dyDescent="0.2">
      <c r="A496" s="71"/>
      <c r="B496" s="71"/>
      <c r="C496" s="71"/>
      <c r="D496" s="71"/>
      <c r="E496" s="54"/>
      <c r="F496" s="54"/>
      <c r="G496" s="54"/>
      <c r="H496" s="54"/>
      <c r="I496" s="54"/>
      <c r="J496" s="54"/>
      <c r="K496" s="71"/>
      <c r="L496" s="71"/>
      <c r="M496" s="109"/>
      <c r="N496" s="71"/>
      <c r="O496" s="109"/>
      <c r="P496" s="71"/>
      <c r="Q496" s="71"/>
      <c r="R496" s="71"/>
      <c r="S496" s="71"/>
      <c r="T496" s="71"/>
      <c r="U496" s="71"/>
      <c r="V496" s="71"/>
      <c r="W496" s="71"/>
      <c r="X496" s="71"/>
      <c r="Y496" s="71"/>
      <c r="Z496" s="71"/>
    </row>
    <row r="497" spans="1:26" ht="15.75" customHeight="1" x14ac:dyDescent="0.2">
      <c r="A497" s="71"/>
      <c r="B497" s="71"/>
      <c r="C497" s="71"/>
      <c r="D497" s="71"/>
      <c r="E497" s="54"/>
      <c r="F497" s="54"/>
      <c r="G497" s="54"/>
      <c r="H497" s="54"/>
      <c r="I497" s="54"/>
      <c r="J497" s="54"/>
      <c r="K497" s="71"/>
      <c r="L497" s="71"/>
      <c r="M497" s="109"/>
      <c r="N497" s="71"/>
      <c r="O497" s="109"/>
      <c r="P497" s="71"/>
      <c r="Q497" s="71"/>
      <c r="R497" s="71"/>
      <c r="S497" s="71"/>
      <c r="T497" s="71"/>
      <c r="U497" s="71"/>
      <c r="V497" s="71"/>
      <c r="W497" s="71"/>
      <c r="X497" s="71"/>
      <c r="Y497" s="71"/>
      <c r="Z497" s="71"/>
    </row>
    <row r="498" spans="1:26" ht="15.75" customHeight="1" x14ac:dyDescent="0.2">
      <c r="A498" s="71"/>
      <c r="B498" s="71"/>
      <c r="C498" s="71"/>
      <c r="D498" s="71"/>
      <c r="E498" s="54"/>
      <c r="F498" s="54"/>
      <c r="G498" s="54"/>
      <c r="H498" s="54"/>
      <c r="I498" s="54"/>
      <c r="J498" s="54"/>
      <c r="K498" s="71"/>
      <c r="L498" s="71"/>
      <c r="M498" s="109"/>
      <c r="N498" s="71"/>
      <c r="O498" s="109"/>
      <c r="P498" s="71"/>
      <c r="Q498" s="71"/>
      <c r="R498" s="71"/>
      <c r="S498" s="71"/>
      <c r="T498" s="71"/>
      <c r="U498" s="71"/>
      <c r="V498" s="71"/>
      <c r="W498" s="71"/>
      <c r="X498" s="71"/>
      <c r="Y498" s="71"/>
      <c r="Z498" s="71"/>
    </row>
    <row r="499" spans="1:26" ht="15.75" customHeight="1" x14ac:dyDescent="0.2">
      <c r="A499" s="71"/>
      <c r="B499" s="71"/>
      <c r="C499" s="71"/>
      <c r="D499" s="71"/>
      <c r="E499" s="54"/>
      <c r="F499" s="54"/>
      <c r="G499" s="54"/>
      <c r="H499" s="54"/>
      <c r="I499" s="54"/>
      <c r="J499" s="54"/>
      <c r="K499" s="71"/>
      <c r="L499" s="71"/>
      <c r="M499" s="109"/>
      <c r="N499" s="71"/>
      <c r="O499" s="109"/>
      <c r="P499" s="71"/>
      <c r="Q499" s="71"/>
      <c r="R499" s="71"/>
      <c r="S499" s="71"/>
      <c r="T499" s="71"/>
      <c r="U499" s="71"/>
      <c r="V499" s="71"/>
      <c r="W499" s="71"/>
      <c r="X499" s="71"/>
      <c r="Y499" s="71"/>
      <c r="Z499" s="71"/>
    </row>
    <row r="500" spans="1:26" ht="15.75" customHeight="1" x14ac:dyDescent="0.2">
      <c r="A500" s="71"/>
      <c r="B500" s="71"/>
      <c r="C500" s="71"/>
      <c r="D500" s="71"/>
      <c r="E500" s="54"/>
      <c r="F500" s="54"/>
      <c r="G500" s="54"/>
      <c r="H500" s="54"/>
      <c r="I500" s="54"/>
      <c r="J500" s="54"/>
      <c r="K500" s="71"/>
      <c r="L500" s="71"/>
      <c r="M500" s="109"/>
      <c r="N500" s="71"/>
      <c r="O500" s="109"/>
      <c r="P500" s="71"/>
      <c r="Q500" s="71"/>
      <c r="R500" s="71"/>
      <c r="S500" s="71"/>
      <c r="T500" s="71"/>
      <c r="U500" s="71"/>
      <c r="V500" s="71"/>
      <c r="W500" s="71"/>
      <c r="X500" s="71"/>
      <c r="Y500" s="71"/>
      <c r="Z500" s="71"/>
    </row>
    <row r="501" spans="1:26" ht="15.75" customHeight="1" x14ac:dyDescent="0.2">
      <c r="A501" s="71"/>
      <c r="B501" s="71"/>
      <c r="C501" s="71"/>
      <c r="D501" s="71"/>
      <c r="E501" s="54"/>
      <c r="F501" s="54"/>
      <c r="G501" s="54"/>
      <c r="H501" s="54"/>
      <c r="I501" s="54"/>
      <c r="J501" s="54"/>
      <c r="K501" s="71"/>
      <c r="L501" s="71"/>
      <c r="M501" s="109"/>
      <c r="N501" s="71"/>
      <c r="O501" s="109"/>
      <c r="P501" s="71"/>
      <c r="Q501" s="71"/>
      <c r="R501" s="71"/>
      <c r="S501" s="71"/>
      <c r="T501" s="71"/>
      <c r="U501" s="71"/>
      <c r="V501" s="71"/>
      <c r="W501" s="71"/>
      <c r="X501" s="71"/>
      <c r="Y501" s="71"/>
      <c r="Z501" s="71"/>
    </row>
    <row r="502" spans="1:26" ht="15.75" customHeight="1" x14ac:dyDescent="0.2">
      <c r="A502" s="71"/>
      <c r="B502" s="71"/>
      <c r="C502" s="71"/>
      <c r="D502" s="71"/>
      <c r="E502" s="54"/>
      <c r="F502" s="54"/>
      <c r="G502" s="54"/>
      <c r="H502" s="54"/>
      <c r="I502" s="54"/>
      <c r="J502" s="54"/>
      <c r="K502" s="71"/>
      <c r="L502" s="71"/>
      <c r="M502" s="109"/>
      <c r="N502" s="71"/>
      <c r="O502" s="109"/>
      <c r="P502" s="71"/>
      <c r="Q502" s="71"/>
      <c r="R502" s="71"/>
      <c r="S502" s="71"/>
      <c r="T502" s="71"/>
      <c r="U502" s="71"/>
      <c r="V502" s="71"/>
      <c r="W502" s="71"/>
      <c r="X502" s="71"/>
      <c r="Y502" s="71"/>
      <c r="Z502" s="71"/>
    </row>
    <row r="503" spans="1:26" ht="15.75" customHeight="1" x14ac:dyDescent="0.2">
      <c r="A503" s="71"/>
      <c r="B503" s="71"/>
      <c r="C503" s="71"/>
      <c r="D503" s="71"/>
      <c r="E503" s="54"/>
      <c r="F503" s="54"/>
      <c r="G503" s="54"/>
      <c r="H503" s="54"/>
      <c r="I503" s="54"/>
      <c r="J503" s="54"/>
      <c r="K503" s="71"/>
      <c r="L503" s="71"/>
      <c r="M503" s="109"/>
      <c r="N503" s="71"/>
      <c r="O503" s="109"/>
      <c r="P503" s="71"/>
      <c r="Q503" s="71"/>
      <c r="R503" s="71"/>
      <c r="S503" s="71"/>
      <c r="T503" s="71"/>
      <c r="U503" s="71"/>
      <c r="V503" s="71"/>
      <c r="W503" s="71"/>
      <c r="X503" s="71"/>
      <c r="Y503" s="71"/>
      <c r="Z503" s="71"/>
    </row>
    <row r="504" spans="1:26" ht="15.75" customHeight="1" x14ac:dyDescent="0.2">
      <c r="A504" s="71"/>
      <c r="B504" s="71"/>
      <c r="C504" s="71"/>
      <c r="D504" s="71"/>
      <c r="E504" s="54"/>
      <c r="F504" s="54"/>
      <c r="G504" s="54"/>
      <c r="H504" s="54"/>
      <c r="I504" s="54"/>
      <c r="J504" s="54"/>
      <c r="K504" s="71"/>
      <c r="L504" s="71"/>
      <c r="M504" s="109"/>
      <c r="N504" s="71"/>
      <c r="O504" s="109"/>
      <c r="P504" s="71"/>
      <c r="Q504" s="71"/>
      <c r="R504" s="71"/>
      <c r="S504" s="71"/>
      <c r="T504" s="71"/>
      <c r="U504" s="71"/>
      <c r="V504" s="71"/>
      <c r="W504" s="71"/>
      <c r="X504" s="71"/>
      <c r="Y504" s="71"/>
      <c r="Z504" s="71"/>
    </row>
    <row r="505" spans="1:26" ht="15.75" customHeight="1" x14ac:dyDescent="0.2">
      <c r="A505" s="71"/>
      <c r="B505" s="71"/>
      <c r="C505" s="71"/>
      <c r="D505" s="71"/>
      <c r="E505" s="54"/>
      <c r="F505" s="54"/>
      <c r="G505" s="54"/>
      <c r="H505" s="54"/>
      <c r="I505" s="54"/>
      <c r="J505" s="54"/>
      <c r="K505" s="71"/>
      <c r="L505" s="71"/>
      <c r="M505" s="109"/>
      <c r="N505" s="71"/>
      <c r="O505" s="109"/>
      <c r="P505" s="71"/>
      <c r="Q505" s="71"/>
      <c r="R505" s="71"/>
      <c r="S505" s="71"/>
      <c r="T505" s="71"/>
      <c r="U505" s="71"/>
      <c r="V505" s="71"/>
      <c r="W505" s="71"/>
      <c r="X505" s="71"/>
      <c r="Y505" s="71"/>
      <c r="Z505" s="71"/>
    </row>
    <row r="506" spans="1:26" ht="15.75" customHeight="1" x14ac:dyDescent="0.2">
      <c r="A506" s="71"/>
      <c r="B506" s="71"/>
      <c r="C506" s="71"/>
      <c r="D506" s="71"/>
      <c r="E506" s="54"/>
      <c r="F506" s="54"/>
      <c r="G506" s="54"/>
      <c r="H506" s="54"/>
      <c r="I506" s="54"/>
      <c r="J506" s="54"/>
      <c r="K506" s="71"/>
      <c r="L506" s="71"/>
      <c r="M506" s="109"/>
      <c r="N506" s="71"/>
      <c r="O506" s="109"/>
      <c r="P506" s="71"/>
      <c r="Q506" s="71"/>
      <c r="R506" s="71"/>
      <c r="S506" s="71"/>
      <c r="T506" s="71"/>
      <c r="U506" s="71"/>
      <c r="V506" s="71"/>
      <c r="W506" s="71"/>
      <c r="X506" s="71"/>
      <c r="Y506" s="71"/>
      <c r="Z506" s="71"/>
    </row>
    <row r="507" spans="1:26" ht="15.75" customHeight="1" x14ac:dyDescent="0.2">
      <c r="A507" s="71"/>
      <c r="B507" s="71"/>
      <c r="C507" s="71"/>
      <c r="D507" s="71"/>
      <c r="E507" s="54"/>
      <c r="F507" s="54"/>
      <c r="G507" s="54"/>
      <c r="H507" s="54"/>
      <c r="I507" s="54"/>
      <c r="J507" s="54"/>
      <c r="K507" s="71"/>
      <c r="L507" s="71"/>
      <c r="M507" s="109"/>
      <c r="N507" s="71"/>
      <c r="O507" s="109"/>
      <c r="P507" s="71"/>
      <c r="Q507" s="71"/>
      <c r="R507" s="71"/>
      <c r="S507" s="71"/>
      <c r="T507" s="71"/>
      <c r="U507" s="71"/>
      <c r="V507" s="71"/>
      <c r="W507" s="71"/>
      <c r="X507" s="71"/>
      <c r="Y507" s="71"/>
      <c r="Z507" s="71"/>
    </row>
    <row r="508" spans="1:26" ht="15.75" customHeight="1" x14ac:dyDescent="0.2">
      <c r="A508" s="71"/>
      <c r="B508" s="71"/>
      <c r="C508" s="71"/>
      <c r="D508" s="71"/>
      <c r="E508" s="54"/>
      <c r="F508" s="54"/>
      <c r="G508" s="54"/>
      <c r="H508" s="54"/>
      <c r="I508" s="54"/>
      <c r="J508" s="54"/>
      <c r="K508" s="71"/>
      <c r="L508" s="71"/>
      <c r="M508" s="109"/>
      <c r="N508" s="71"/>
      <c r="O508" s="109"/>
      <c r="P508" s="71"/>
      <c r="Q508" s="71"/>
      <c r="R508" s="71"/>
      <c r="S508" s="71"/>
      <c r="T508" s="71"/>
      <c r="U508" s="71"/>
      <c r="V508" s="71"/>
      <c r="W508" s="71"/>
      <c r="X508" s="71"/>
      <c r="Y508" s="71"/>
      <c r="Z508" s="71"/>
    </row>
    <row r="509" spans="1:26" ht="15.75" customHeight="1" x14ac:dyDescent="0.2">
      <c r="A509" s="71"/>
      <c r="B509" s="71"/>
      <c r="C509" s="71"/>
      <c r="D509" s="71"/>
      <c r="E509" s="54"/>
      <c r="F509" s="54"/>
      <c r="G509" s="54"/>
      <c r="H509" s="54"/>
      <c r="I509" s="54"/>
      <c r="J509" s="54"/>
      <c r="K509" s="71"/>
      <c r="L509" s="71"/>
      <c r="M509" s="109"/>
      <c r="N509" s="71"/>
      <c r="O509" s="109"/>
      <c r="P509" s="71"/>
      <c r="Q509" s="71"/>
      <c r="R509" s="71"/>
      <c r="S509" s="71"/>
      <c r="T509" s="71"/>
      <c r="U509" s="71"/>
      <c r="V509" s="71"/>
      <c r="W509" s="71"/>
      <c r="X509" s="71"/>
      <c r="Y509" s="71"/>
      <c r="Z509" s="71"/>
    </row>
    <row r="510" spans="1:26" ht="15.75" customHeight="1" x14ac:dyDescent="0.2">
      <c r="A510" s="71"/>
      <c r="B510" s="71"/>
      <c r="C510" s="71"/>
      <c r="D510" s="71"/>
      <c r="E510" s="54"/>
      <c r="F510" s="54"/>
      <c r="G510" s="54"/>
      <c r="H510" s="54"/>
      <c r="I510" s="54"/>
      <c r="J510" s="54"/>
      <c r="K510" s="71"/>
      <c r="L510" s="71"/>
      <c r="M510" s="109"/>
      <c r="N510" s="71"/>
      <c r="O510" s="109"/>
      <c r="P510" s="71"/>
      <c r="Q510" s="71"/>
      <c r="R510" s="71"/>
      <c r="S510" s="71"/>
      <c r="T510" s="71"/>
      <c r="U510" s="71"/>
      <c r="V510" s="71"/>
      <c r="W510" s="71"/>
      <c r="X510" s="71"/>
      <c r="Y510" s="71"/>
      <c r="Z510" s="71"/>
    </row>
    <row r="511" spans="1:26" ht="15.75" customHeight="1" x14ac:dyDescent="0.2">
      <c r="A511" s="71"/>
      <c r="B511" s="71"/>
      <c r="C511" s="71"/>
      <c r="D511" s="71"/>
      <c r="E511" s="54"/>
      <c r="F511" s="54"/>
      <c r="G511" s="54"/>
      <c r="H511" s="54"/>
      <c r="I511" s="54"/>
      <c r="J511" s="54"/>
      <c r="K511" s="71"/>
      <c r="L511" s="71"/>
      <c r="M511" s="109"/>
      <c r="N511" s="71"/>
      <c r="O511" s="109"/>
      <c r="P511" s="71"/>
      <c r="Q511" s="71"/>
      <c r="R511" s="71"/>
      <c r="S511" s="71"/>
      <c r="T511" s="71"/>
      <c r="U511" s="71"/>
      <c r="V511" s="71"/>
      <c r="W511" s="71"/>
      <c r="X511" s="71"/>
      <c r="Y511" s="71"/>
      <c r="Z511" s="71"/>
    </row>
    <row r="512" spans="1:26" ht="15.75" customHeight="1" x14ac:dyDescent="0.2">
      <c r="A512" s="71"/>
      <c r="B512" s="71"/>
      <c r="C512" s="71"/>
      <c r="D512" s="71"/>
      <c r="E512" s="54"/>
      <c r="F512" s="54"/>
      <c r="G512" s="54"/>
      <c r="H512" s="54"/>
      <c r="I512" s="54"/>
      <c r="J512" s="54"/>
      <c r="K512" s="71"/>
      <c r="L512" s="71"/>
      <c r="M512" s="109"/>
      <c r="N512" s="71"/>
      <c r="O512" s="109"/>
      <c r="P512" s="71"/>
      <c r="Q512" s="71"/>
      <c r="R512" s="71"/>
      <c r="S512" s="71"/>
      <c r="T512" s="71"/>
      <c r="U512" s="71"/>
      <c r="V512" s="71"/>
      <c r="W512" s="71"/>
      <c r="X512" s="71"/>
      <c r="Y512" s="71"/>
      <c r="Z512" s="71"/>
    </row>
    <row r="513" spans="1:26" ht="15.75" customHeight="1" x14ac:dyDescent="0.2">
      <c r="A513" s="71"/>
      <c r="B513" s="71"/>
      <c r="C513" s="71"/>
      <c r="D513" s="71"/>
      <c r="E513" s="54"/>
      <c r="F513" s="54"/>
      <c r="G513" s="54"/>
      <c r="H513" s="54"/>
      <c r="I513" s="54"/>
      <c r="J513" s="54"/>
      <c r="K513" s="71"/>
      <c r="L513" s="71"/>
      <c r="M513" s="109"/>
      <c r="N513" s="71"/>
      <c r="O513" s="109"/>
      <c r="P513" s="71"/>
      <c r="Q513" s="71"/>
      <c r="R513" s="71"/>
      <c r="S513" s="71"/>
      <c r="T513" s="71"/>
      <c r="U513" s="71"/>
      <c r="V513" s="71"/>
      <c r="W513" s="71"/>
      <c r="X513" s="71"/>
      <c r="Y513" s="71"/>
      <c r="Z513" s="71"/>
    </row>
    <row r="514" spans="1:26" ht="15.75" customHeight="1" x14ac:dyDescent="0.2">
      <c r="A514" s="71"/>
      <c r="B514" s="71"/>
      <c r="C514" s="71"/>
      <c r="D514" s="71"/>
      <c r="E514" s="54"/>
      <c r="F514" s="54"/>
      <c r="G514" s="54"/>
      <c r="H514" s="54"/>
      <c r="I514" s="54"/>
      <c r="J514" s="54"/>
      <c r="K514" s="71"/>
      <c r="L514" s="71"/>
      <c r="M514" s="109"/>
      <c r="N514" s="71"/>
      <c r="O514" s="109"/>
      <c r="P514" s="71"/>
      <c r="Q514" s="71"/>
      <c r="R514" s="71"/>
      <c r="S514" s="71"/>
      <c r="T514" s="71"/>
      <c r="U514" s="71"/>
      <c r="V514" s="71"/>
      <c r="W514" s="71"/>
      <c r="X514" s="71"/>
      <c r="Y514" s="71"/>
      <c r="Z514" s="71"/>
    </row>
    <row r="515" spans="1:26" ht="15.75" customHeight="1" x14ac:dyDescent="0.2">
      <c r="A515" s="71"/>
      <c r="B515" s="71"/>
      <c r="C515" s="71"/>
      <c r="D515" s="71"/>
      <c r="E515" s="54"/>
      <c r="F515" s="54"/>
      <c r="G515" s="54"/>
      <c r="H515" s="54"/>
      <c r="I515" s="54"/>
      <c r="J515" s="54"/>
      <c r="K515" s="71"/>
      <c r="L515" s="71"/>
      <c r="M515" s="109"/>
      <c r="N515" s="71"/>
      <c r="O515" s="109"/>
      <c r="P515" s="71"/>
      <c r="Q515" s="71"/>
      <c r="R515" s="71"/>
      <c r="S515" s="71"/>
      <c r="T515" s="71"/>
      <c r="U515" s="71"/>
      <c r="V515" s="71"/>
      <c r="W515" s="71"/>
      <c r="X515" s="71"/>
      <c r="Y515" s="71"/>
      <c r="Z515" s="71"/>
    </row>
    <row r="516" spans="1:26" ht="15.75" customHeight="1" x14ac:dyDescent="0.2">
      <c r="A516" s="71"/>
      <c r="B516" s="71"/>
      <c r="C516" s="71"/>
      <c r="D516" s="71"/>
      <c r="E516" s="54"/>
      <c r="F516" s="54"/>
      <c r="G516" s="54"/>
      <c r="H516" s="54"/>
      <c r="I516" s="54"/>
      <c r="J516" s="54"/>
      <c r="K516" s="71"/>
      <c r="L516" s="71"/>
      <c r="M516" s="109"/>
      <c r="N516" s="71"/>
      <c r="O516" s="109"/>
      <c r="P516" s="71"/>
      <c r="Q516" s="71"/>
      <c r="R516" s="71"/>
      <c r="S516" s="71"/>
      <c r="T516" s="71"/>
      <c r="U516" s="71"/>
      <c r="V516" s="71"/>
      <c r="W516" s="71"/>
      <c r="X516" s="71"/>
      <c r="Y516" s="71"/>
      <c r="Z516" s="71"/>
    </row>
    <row r="517" spans="1:26" ht="15.75" customHeight="1" x14ac:dyDescent="0.2">
      <c r="A517" s="71"/>
      <c r="B517" s="71"/>
      <c r="C517" s="71"/>
      <c r="D517" s="71"/>
      <c r="E517" s="54"/>
      <c r="F517" s="54"/>
      <c r="G517" s="54"/>
      <c r="H517" s="54"/>
      <c r="I517" s="54"/>
      <c r="J517" s="54"/>
      <c r="K517" s="71"/>
      <c r="L517" s="71"/>
      <c r="M517" s="109"/>
      <c r="N517" s="71"/>
      <c r="O517" s="109"/>
      <c r="P517" s="71"/>
      <c r="Q517" s="71"/>
      <c r="R517" s="71"/>
      <c r="S517" s="71"/>
      <c r="T517" s="71"/>
      <c r="U517" s="71"/>
      <c r="V517" s="71"/>
      <c r="W517" s="71"/>
      <c r="X517" s="71"/>
      <c r="Y517" s="71"/>
      <c r="Z517" s="71"/>
    </row>
    <row r="518" spans="1:26" ht="15.75" customHeight="1" x14ac:dyDescent="0.2">
      <c r="A518" s="71"/>
      <c r="B518" s="71"/>
      <c r="C518" s="71"/>
      <c r="D518" s="71"/>
      <c r="E518" s="54"/>
      <c r="F518" s="54"/>
      <c r="G518" s="54"/>
      <c r="H518" s="54"/>
      <c r="I518" s="54"/>
      <c r="J518" s="54"/>
      <c r="K518" s="71"/>
      <c r="L518" s="71"/>
      <c r="M518" s="109"/>
      <c r="N518" s="71"/>
      <c r="O518" s="109"/>
      <c r="P518" s="71"/>
      <c r="Q518" s="71"/>
      <c r="R518" s="71"/>
      <c r="S518" s="71"/>
      <c r="T518" s="71"/>
      <c r="U518" s="71"/>
      <c r="V518" s="71"/>
      <c r="W518" s="71"/>
      <c r="X518" s="71"/>
      <c r="Y518" s="71"/>
      <c r="Z518" s="71"/>
    </row>
    <row r="519" spans="1:26" ht="15.75" customHeight="1" x14ac:dyDescent="0.2">
      <c r="A519" s="71"/>
      <c r="B519" s="71"/>
      <c r="C519" s="71"/>
      <c r="D519" s="71"/>
      <c r="E519" s="54"/>
      <c r="F519" s="54"/>
      <c r="G519" s="54"/>
      <c r="H519" s="54"/>
      <c r="I519" s="54"/>
      <c r="J519" s="54"/>
      <c r="K519" s="71"/>
      <c r="L519" s="71"/>
      <c r="M519" s="109"/>
      <c r="N519" s="71"/>
      <c r="O519" s="109"/>
      <c r="P519" s="71"/>
      <c r="Q519" s="71"/>
      <c r="R519" s="71"/>
      <c r="S519" s="71"/>
      <c r="T519" s="71"/>
      <c r="U519" s="71"/>
      <c r="V519" s="71"/>
      <c r="W519" s="71"/>
      <c r="X519" s="71"/>
      <c r="Y519" s="71"/>
      <c r="Z519" s="71"/>
    </row>
    <row r="520" spans="1:26" ht="15.75" customHeight="1" x14ac:dyDescent="0.2">
      <c r="A520" s="71"/>
      <c r="B520" s="71"/>
      <c r="C520" s="71"/>
      <c r="D520" s="71"/>
      <c r="E520" s="54"/>
      <c r="F520" s="54"/>
      <c r="G520" s="54"/>
      <c r="H520" s="54"/>
      <c r="I520" s="54"/>
      <c r="J520" s="54"/>
      <c r="K520" s="71"/>
      <c r="L520" s="71"/>
      <c r="M520" s="109"/>
      <c r="N520" s="71"/>
      <c r="O520" s="109"/>
      <c r="P520" s="71"/>
      <c r="Q520" s="71"/>
      <c r="R520" s="71"/>
      <c r="S520" s="71"/>
      <c r="T520" s="71"/>
      <c r="U520" s="71"/>
      <c r="V520" s="71"/>
      <c r="W520" s="71"/>
      <c r="X520" s="71"/>
      <c r="Y520" s="71"/>
      <c r="Z520" s="71"/>
    </row>
    <row r="521" spans="1:26" ht="15.75" customHeight="1" x14ac:dyDescent="0.2">
      <c r="A521" s="71"/>
      <c r="B521" s="71"/>
      <c r="C521" s="71"/>
      <c r="D521" s="71"/>
      <c r="E521" s="54"/>
      <c r="F521" s="54"/>
      <c r="G521" s="54"/>
      <c r="H521" s="54"/>
      <c r="I521" s="54"/>
      <c r="J521" s="54"/>
      <c r="K521" s="71"/>
      <c r="L521" s="71"/>
      <c r="M521" s="109"/>
      <c r="N521" s="71"/>
      <c r="O521" s="109"/>
      <c r="P521" s="71"/>
      <c r="Q521" s="71"/>
      <c r="R521" s="71"/>
      <c r="S521" s="71"/>
      <c r="T521" s="71"/>
      <c r="U521" s="71"/>
      <c r="V521" s="71"/>
      <c r="W521" s="71"/>
      <c r="X521" s="71"/>
      <c r="Y521" s="71"/>
      <c r="Z521" s="71"/>
    </row>
    <row r="522" spans="1:26" ht="15.75" customHeight="1" x14ac:dyDescent="0.2">
      <c r="A522" s="71"/>
      <c r="B522" s="71"/>
      <c r="C522" s="71"/>
      <c r="D522" s="71"/>
      <c r="E522" s="54"/>
      <c r="F522" s="54"/>
      <c r="G522" s="54"/>
      <c r="H522" s="54"/>
      <c r="I522" s="54"/>
      <c r="J522" s="54"/>
      <c r="K522" s="71"/>
      <c r="L522" s="71"/>
      <c r="M522" s="109"/>
      <c r="N522" s="71"/>
      <c r="O522" s="109"/>
      <c r="P522" s="71"/>
      <c r="Q522" s="71"/>
      <c r="R522" s="71"/>
      <c r="S522" s="71"/>
      <c r="T522" s="71"/>
      <c r="U522" s="71"/>
      <c r="V522" s="71"/>
      <c r="W522" s="71"/>
      <c r="X522" s="71"/>
      <c r="Y522" s="71"/>
      <c r="Z522" s="71"/>
    </row>
    <row r="523" spans="1:26" ht="15.75" customHeight="1" x14ac:dyDescent="0.2">
      <c r="A523" s="71"/>
      <c r="B523" s="71"/>
      <c r="C523" s="71"/>
      <c r="D523" s="71"/>
      <c r="E523" s="54"/>
      <c r="F523" s="54"/>
      <c r="G523" s="54"/>
      <c r="H523" s="54"/>
      <c r="I523" s="54"/>
      <c r="J523" s="54"/>
      <c r="K523" s="71"/>
      <c r="L523" s="71"/>
      <c r="M523" s="109"/>
      <c r="N523" s="71"/>
      <c r="O523" s="109"/>
      <c r="P523" s="71"/>
      <c r="Q523" s="71"/>
      <c r="R523" s="71"/>
      <c r="S523" s="71"/>
      <c r="T523" s="71"/>
      <c r="U523" s="71"/>
      <c r="V523" s="71"/>
      <c r="W523" s="71"/>
      <c r="X523" s="71"/>
      <c r="Y523" s="71"/>
      <c r="Z523" s="71"/>
    </row>
    <row r="524" spans="1:26" ht="15.75" customHeight="1" x14ac:dyDescent="0.2">
      <c r="A524" s="71"/>
      <c r="B524" s="71"/>
      <c r="C524" s="71"/>
      <c r="D524" s="71"/>
      <c r="E524" s="54"/>
      <c r="F524" s="54"/>
      <c r="G524" s="54"/>
      <c r="H524" s="54"/>
      <c r="I524" s="54"/>
      <c r="J524" s="54"/>
      <c r="K524" s="71"/>
      <c r="L524" s="71"/>
      <c r="M524" s="109"/>
      <c r="N524" s="71"/>
      <c r="O524" s="109"/>
      <c r="P524" s="71"/>
      <c r="Q524" s="71"/>
      <c r="R524" s="71"/>
      <c r="S524" s="71"/>
      <c r="T524" s="71"/>
      <c r="U524" s="71"/>
      <c r="V524" s="71"/>
      <c r="W524" s="71"/>
      <c r="X524" s="71"/>
      <c r="Y524" s="71"/>
      <c r="Z524" s="71"/>
    </row>
    <row r="525" spans="1:26" ht="15.75" customHeight="1" x14ac:dyDescent="0.2">
      <c r="A525" s="71"/>
      <c r="B525" s="71"/>
      <c r="C525" s="71"/>
      <c r="D525" s="71"/>
      <c r="E525" s="54"/>
      <c r="F525" s="54"/>
      <c r="G525" s="54"/>
      <c r="H525" s="54"/>
      <c r="I525" s="54"/>
      <c r="J525" s="54"/>
      <c r="K525" s="71"/>
      <c r="L525" s="71"/>
      <c r="M525" s="109"/>
      <c r="N525" s="71"/>
      <c r="O525" s="109"/>
      <c r="P525" s="71"/>
      <c r="Q525" s="71"/>
      <c r="R525" s="71"/>
      <c r="S525" s="71"/>
      <c r="T525" s="71"/>
      <c r="U525" s="71"/>
      <c r="V525" s="71"/>
      <c r="W525" s="71"/>
      <c r="X525" s="71"/>
      <c r="Y525" s="71"/>
      <c r="Z525" s="71"/>
    </row>
    <row r="526" spans="1:26" ht="15.75" customHeight="1" x14ac:dyDescent="0.2">
      <c r="A526" s="71"/>
      <c r="B526" s="71"/>
      <c r="C526" s="71"/>
      <c r="D526" s="71"/>
      <c r="E526" s="54"/>
      <c r="F526" s="54"/>
      <c r="G526" s="54"/>
      <c r="H526" s="54"/>
      <c r="I526" s="54"/>
      <c r="J526" s="54"/>
      <c r="K526" s="71"/>
      <c r="L526" s="71"/>
      <c r="M526" s="109"/>
      <c r="N526" s="71"/>
      <c r="O526" s="109"/>
      <c r="P526" s="71"/>
      <c r="Q526" s="71"/>
      <c r="R526" s="71"/>
      <c r="S526" s="71"/>
      <c r="T526" s="71"/>
      <c r="U526" s="71"/>
      <c r="V526" s="71"/>
      <c r="W526" s="71"/>
      <c r="X526" s="71"/>
      <c r="Y526" s="71"/>
      <c r="Z526" s="71"/>
    </row>
    <row r="527" spans="1:26" ht="15.75" customHeight="1" x14ac:dyDescent="0.2">
      <c r="A527" s="71"/>
      <c r="B527" s="71"/>
      <c r="C527" s="71"/>
      <c r="D527" s="71"/>
      <c r="E527" s="54"/>
      <c r="F527" s="54"/>
      <c r="G527" s="54"/>
      <c r="H527" s="54"/>
      <c r="I527" s="54"/>
      <c r="J527" s="54"/>
      <c r="K527" s="71"/>
      <c r="L527" s="71"/>
      <c r="M527" s="109"/>
      <c r="N527" s="71"/>
      <c r="O527" s="109"/>
      <c r="P527" s="71"/>
      <c r="Q527" s="71"/>
      <c r="R527" s="71"/>
      <c r="S527" s="71"/>
      <c r="T527" s="71"/>
      <c r="U527" s="71"/>
      <c r="V527" s="71"/>
      <c r="W527" s="71"/>
      <c r="X527" s="71"/>
      <c r="Y527" s="71"/>
      <c r="Z527" s="71"/>
    </row>
    <row r="528" spans="1:26" ht="15.75" customHeight="1" x14ac:dyDescent="0.2">
      <c r="A528" s="71"/>
      <c r="B528" s="71"/>
      <c r="C528" s="71"/>
      <c r="D528" s="71"/>
      <c r="E528" s="54"/>
      <c r="F528" s="54"/>
      <c r="G528" s="54"/>
      <c r="H528" s="54"/>
      <c r="I528" s="54"/>
      <c r="J528" s="54"/>
      <c r="K528" s="71"/>
      <c r="L528" s="71"/>
      <c r="M528" s="109"/>
      <c r="N528" s="71"/>
      <c r="O528" s="109"/>
      <c r="P528" s="71"/>
      <c r="Q528" s="71"/>
      <c r="R528" s="71"/>
      <c r="S528" s="71"/>
      <c r="T528" s="71"/>
      <c r="U528" s="71"/>
      <c r="V528" s="71"/>
      <c r="W528" s="71"/>
      <c r="X528" s="71"/>
      <c r="Y528" s="71"/>
      <c r="Z528" s="71"/>
    </row>
    <row r="529" spans="1:26" ht="15.75" customHeight="1" x14ac:dyDescent="0.2">
      <c r="A529" s="71"/>
      <c r="B529" s="71"/>
      <c r="C529" s="71"/>
      <c r="D529" s="71"/>
      <c r="E529" s="54"/>
      <c r="F529" s="54"/>
      <c r="G529" s="54"/>
      <c r="H529" s="54"/>
      <c r="I529" s="54"/>
      <c r="J529" s="54"/>
      <c r="K529" s="71"/>
      <c r="L529" s="71"/>
      <c r="M529" s="109"/>
      <c r="N529" s="71"/>
      <c r="O529" s="109"/>
      <c r="P529" s="71"/>
      <c r="Q529" s="71"/>
      <c r="R529" s="71"/>
      <c r="S529" s="71"/>
      <c r="T529" s="71"/>
      <c r="U529" s="71"/>
      <c r="V529" s="71"/>
      <c r="W529" s="71"/>
      <c r="X529" s="71"/>
      <c r="Y529" s="71"/>
      <c r="Z529" s="71"/>
    </row>
    <row r="530" spans="1:26" ht="15.75" customHeight="1" x14ac:dyDescent="0.2">
      <c r="A530" s="71"/>
      <c r="B530" s="71"/>
      <c r="C530" s="71"/>
      <c r="D530" s="71"/>
      <c r="E530" s="54"/>
      <c r="F530" s="54"/>
      <c r="G530" s="54"/>
      <c r="H530" s="54"/>
      <c r="I530" s="54"/>
      <c r="J530" s="54"/>
      <c r="K530" s="71"/>
      <c r="L530" s="71"/>
      <c r="M530" s="109"/>
      <c r="N530" s="71"/>
      <c r="O530" s="109"/>
      <c r="P530" s="71"/>
      <c r="Q530" s="71"/>
      <c r="R530" s="71"/>
      <c r="S530" s="71"/>
      <c r="T530" s="71"/>
      <c r="U530" s="71"/>
      <c r="V530" s="71"/>
      <c r="W530" s="71"/>
      <c r="X530" s="71"/>
      <c r="Y530" s="71"/>
      <c r="Z530" s="71"/>
    </row>
    <row r="531" spans="1:26" ht="15.75" customHeight="1" x14ac:dyDescent="0.2">
      <c r="A531" s="71"/>
      <c r="B531" s="71"/>
      <c r="C531" s="71"/>
      <c r="D531" s="71"/>
      <c r="E531" s="54"/>
      <c r="F531" s="54"/>
      <c r="G531" s="54"/>
      <c r="H531" s="54"/>
      <c r="I531" s="54"/>
      <c r="J531" s="54"/>
      <c r="K531" s="71"/>
      <c r="L531" s="71"/>
      <c r="M531" s="109"/>
      <c r="N531" s="71"/>
      <c r="O531" s="109"/>
      <c r="P531" s="71"/>
      <c r="Q531" s="71"/>
      <c r="R531" s="71"/>
      <c r="S531" s="71"/>
      <c r="T531" s="71"/>
      <c r="U531" s="71"/>
      <c r="V531" s="71"/>
      <c r="W531" s="71"/>
      <c r="X531" s="71"/>
      <c r="Y531" s="71"/>
      <c r="Z531" s="71"/>
    </row>
    <row r="532" spans="1:26" ht="15.75" customHeight="1" x14ac:dyDescent="0.2">
      <c r="A532" s="71"/>
      <c r="B532" s="71"/>
      <c r="C532" s="71"/>
      <c r="D532" s="71"/>
      <c r="E532" s="54"/>
      <c r="F532" s="54"/>
      <c r="G532" s="54"/>
      <c r="H532" s="54"/>
      <c r="I532" s="54"/>
      <c r="J532" s="54"/>
      <c r="K532" s="71"/>
      <c r="L532" s="71"/>
      <c r="M532" s="109"/>
      <c r="N532" s="71"/>
      <c r="O532" s="109"/>
      <c r="P532" s="71"/>
      <c r="Q532" s="71"/>
      <c r="R532" s="71"/>
      <c r="S532" s="71"/>
      <c r="T532" s="71"/>
      <c r="U532" s="71"/>
      <c r="V532" s="71"/>
      <c r="W532" s="71"/>
      <c r="X532" s="71"/>
      <c r="Y532" s="71"/>
      <c r="Z532" s="71"/>
    </row>
    <row r="533" spans="1:26" ht="15.75" customHeight="1" x14ac:dyDescent="0.2">
      <c r="A533" s="71"/>
      <c r="B533" s="71"/>
      <c r="C533" s="71"/>
      <c r="D533" s="71"/>
      <c r="E533" s="54"/>
      <c r="F533" s="54"/>
      <c r="G533" s="54"/>
      <c r="H533" s="54"/>
      <c r="I533" s="54"/>
      <c r="J533" s="54"/>
      <c r="K533" s="71"/>
      <c r="L533" s="71"/>
      <c r="M533" s="109"/>
      <c r="N533" s="71"/>
      <c r="O533" s="109"/>
      <c r="P533" s="71"/>
      <c r="Q533" s="71"/>
      <c r="R533" s="71"/>
      <c r="S533" s="71"/>
      <c r="T533" s="71"/>
      <c r="U533" s="71"/>
      <c r="V533" s="71"/>
      <c r="W533" s="71"/>
      <c r="X533" s="71"/>
      <c r="Y533" s="71"/>
      <c r="Z533" s="71"/>
    </row>
    <row r="534" spans="1:26" ht="15.75" customHeight="1" x14ac:dyDescent="0.2">
      <c r="A534" s="71"/>
      <c r="B534" s="71"/>
      <c r="C534" s="71"/>
      <c r="D534" s="71"/>
      <c r="E534" s="54"/>
      <c r="F534" s="54"/>
      <c r="G534" s="54"/>
      <c r="H534" s="54"/>
      <c r="I534" s="54"/>
      <c r="J534" s="54"/>
      <c r="K534" s="71"/>
      <c r="L534" s="71"/>
      <c r="M534" s="109"/>
      <c r="N534" s="71"/>
      <c r="O534" s="109"/>
      <c r="P534" s="71"/>
      <c r="Q534" s="71"/>
      <c r="R534" s="71"/>
      <c r="S534" s="71"/>
      <c r="T534" s="71"/>
      <c r="U534" s="71"/>
      <c r="V534" s="71"/>
      <c r="W534" s="71"/>
      <c r="X534" s="71"/>
      <c r="Y534" s="71"/>
      <c r="Z534" s="71"/>
    </row>
    <row r="535" spans="1:26" ht="15.75" customHeight="1" x14ac:dyDescent="0.2">
      <c r="A535" s="71"/>
      <c r="B535" s="71"/>
      <c r="C535" s="71"/>
      <c r="D535" s="71"/>
      <c r="E535" s="54"/>
      <c r="F535" s="54"/>
      <c r="G535" s="54"/>
      <c r="H535" s="54"/>
      <c r="I535" s="54"/>
      <c r="J535" s="54"/>
      <c r="K535" s="71"/>
      <c r="L535" s="71"/>
      <c r="M535" s="109"/>
      <c r="N535" s="71"/>
      <c r="O535" s="109"/>
      <c r="P535" s="71"/>
      <c r="Q535" s="71"/>
      <c r="R535" s="71"/>
      <c r="S535" s="71"/>
      <c r="T535" s="71"/>
      <c r="U535" s="71"/>
      <c r="V535" s="71"/>
      <c r="W535" s="71"/>
      <c r="X535" s="71"/>
      <c r="Y535" s="71"/>
      <c r="Z535" s="71"/>
    </row>
    <row r="536" spans="1:26" ht="15.75" customHeight="1" x14ac:dyDescent="0.2">
      <c r="A536" s="71"/>
      <c r="B536" s="71"/>
      <c r="C536" s="71"/>
      <c r="D536" s="71"/>
      <c r="E536" s="54"/>
      <c r="F536" s="54"/>
      <c r="G536" s="54"/>
      <c r="H536" s="54"/>
      <c r="I536" s="54"/>
      <c r="J536" s="54"/>
      <c r="K536" s="71"/>
      <c r="L536" s="71"/>
      <c r="M536" s="109"/>
      <c r="N536" s="71"/>
      <c r="O536" s="109"/>
      <c r="P536" s="71"/>
      <c r="Q536" s="71"/>
      <c r="R536" s="71"/>
      <c r="S536" s="71"/>
      <c r="T536" s="71"/>
      <c r="U536" s="71"/>
      <c r="V536" s="71"/>
      <c r="W536" s="71"/>
      <c r="X536" s="71"/>
      <c r="Y536" s="71"/>
      <c r="Z536" s="71"/>
    </row>
    <row r="537" spans="1:26" ht="15.75" customHeight="1" x14ac:dyDescent="0.2">
      <c r="A537" s="71"/>
      <c r="B537" s="71"/>
      <c r="C537" s="71"/>
      <c r="D537" s="71"/>
      <c r="E537" s="54"/>
      <c r="F537" s="54"/>
      <c r="G537" s="54"/>
      <c r="H537" s="54"/>
      <c r="I537" s="54"/>
      <c r="J537" s="54"/>
      <c r="K537" s="71"/>
      <c r="L537" s="71"/>
      <c r="M537" s="109"/>
      <c r="N537" s="71"/>
      <c r="O537" s="109"/>
      <c r="P537" s="71"/>
      <c r="Q537" s="71"/>
      <c r="R537" s="71"/>
      <c r="S537" s="71"/>
      <c r="T537" s="71"/>
      <c r="U537" s="71"/>
      <c r="V537" s="71"/>
      <c r="W537" s="71"/>
      <c r="X537" s="71"/>
      <c r="Y537" s="71"/>
      <c r="Z537" s="71"/>
    </row>
    <row r="538" spans="1:26" ht="15.75" customHeight="1" x14ac:dyDescent="0.2">
      <c r="A538" s="71"/>
      <c r="B538" s="71"/>
      <c r="C538" s="71"/>
      <c r="D538" s="71"/>
      <c r="E538" s="54"/>
      <c r="F538" s="54"/>
      <c r="G538" s="54"/>
      <c r="H538" s="54"/>
      <c r="I538" s="54"/>
      <c r="J538" s="54"/>
      <c r="K538" s="71"/>
      <c r="L538" s="71"/>
      <c r="M538" s="109"/>
      <c r="N538" s="71"/>
      <c r="O538" s="109"/>
      <c r="P538" s="71"/>
      <c r="Q538" s="71"/>
      <c r="R538" s="71"/>
      <c r="S538" s="71"/>
      <c r="T538" s="71"/>
      <c r="U538" s="71"/>
      <c r="V538" s="71"/>
      <c r="W538" s="71"/>
      <c r="X538" s="71"/>
      <c r="Y538" s="71"/>
      <c r="Z538" s="71"/>
    </row>
    <row r="539" spans="1:26" ht="15.75" customHeight="1" x14ac:dyDescent="0.2">
      <c r="A539" s="71"/>
      <c r="B539" s="71"/>
      <c r="C539" s="71"/>
      <c r="D539" s="71"/>
      <c r="E539" s="54"/>
      <c r="F539" s="54"/>
      <c r="G539" s="54"/>
      <c r="H539" s="54"/>
      <c r="I539" s="54"/>
      <c r="J539" s="54"/>
      <c r="K539" s="71"/>
      <c r="L539" s="71"/>
      <c r="M539" s="109"/>
      <c r="N539" s="71"/>
      <c r="O539" s="109"/>
      <c r="P539" s="71"/>
      <c r="Q539" s="71"/>
      <c r="R539" s="71"/>
      <c r="S539" s="71"/>
      <c r="T539" s="71"/>
      <c r="U539" s="71"/>
      <c r="V539" s="71"/>
      <c r="W539" s="71"/>
      <c r="X539" s="71"/>
      <c r="Y539" s="71"/>
      <c r="Z539" s="71"/>
    </row>
    <row r="540" spans="1:26" ht="15.75" customHeight="1" x14ac:dyDescent="0.2">
      <c r="A540" s="71"/>
      <c r="B540" s="71"/>
      <c r="C540" s="71"/>
      <c r="D540" s="71"/>
      <c r="E540" s="54"/>
      <c r="F540" s="54"/>
      <c r="G540" s="54"/>
      <c r="H540" s="54"/>
      <c r="I540" s="54"/>
      <c r="J540" s="54"/>
      <c r="K540" s="71"/>
      <c r="L540" s="71"/>
      <c r="M540" s="109"/>
      <c r="N540" s="71"/>
      <c r="O540" s="109"/>
      <c r="P540" s="71"/>
      <c r="Q540" s="71"/>
      <c r="R540" s="71"/>
      <c r="S540" s="71"/>
      <c r="T540" s="71"/>
      <c r="U540" s="71"/>
      <c r="V540" s="71"/>
      <c r="W540" s="71"/>
      <c r="X540" s="71"/>
      <c r="Y540" s="71"/>
      <c r="Z540" s="71"/>
    </row>
    <row r="541" spans="1:26" ht="15.75" customHeight="1" x14ac:dyDescent="0.2">
      <c r="A541" s="71"/>
      <c r="B541" s="71"/>
      <c r="C541" s="71"/>
      <c r="D541" s="71"/>
      <c r="E541" s="54"/>
      <c r="F541" s="54"/>
      <c r="G541" s="54"/>
      <c r="H541" s="54"/>
      <c r="I541" s="54"/>
      <c r="J541" s="54"/>
      <c r="K541" s="71"/>
      <c r="L541" s="71"/>
      <c r="M541" s="109"/>
      <c r="N541" s="71"/>
      <c r="O541" s="109"/>
      <c r="P541" s="71"/>
      <c r="Q541" s="71"/>
      <c r="R541" s="71"/>
      <c r="S541" s="71"/>
      <c r="T541" s="71"/>
      <c r="U541" s="71"/>
      <c r="V541" s="71"/>
      <c r="W541" s="71"/>
      <c r="X541" s="71"/>
      <c r="Y541" s="71"/>
      <c r="Z541" s="71"/>
    </row>
    <row r="542" spans="1:26" ht="15.75" customHeight="1" x14ac:dyDescent="0.2">
      <c r="A542" s="71"/>
      <c r="B542" s="71"/>
      <c r="C542" s="71"/>
      <c r="D542" s="71"/>
      <c r="E542" s="54"/>
      <c r="F542" s="54"/>
      <c r="G542" s="54"/>
      <c r="H542" s="54"/>
      <c r="I542" s="54"/>
      <c r="J542" s="54"/>
      <c r="K542" s="71"/>
      <c r="L542" s="71"/>
      <c r="M542" s="109"/>
      <c r="N542" s="71"/>
      <c r="O542" s="109"/>
      <c r="P542" s="71"/>
      <c r="Q542" s="71"/>
      <c r="R542" s="71"/>
      <c r="S542" s="71"/>
      <c r="T542" s="71"/>
      <c r="U542" s="71"/>
      <c r="V542" s="71"/>
      <c r="W542" s="71"/>
      <c r="X542" s="71"/>
      <c r="Y542" s="71"/>
      <c r="Z542" s="71"/>
    </row>
    <row r="543" spans="1:26" ht="15.75" customHeight="1" x14ac:dyDescent="0.2">
      <c r="A543" s="71"/>
      <c r="B543" s="71"/>
      <c r="C543" s="71"/>
      <c r="D543" s="71"/>
      <c r="E543" s="54"/>
      <c r="F543" s="54"/>
      <c r="G543" s="54"/>
      <c r="H543" s="54"/>
      <c r="I543" s="54"/>
      <c r="J543" s="54"/>
      <c r="K543" s="71"/>
      <c r="L543" s="71"/>
      <c r="M543" s="109"/>
      <c r="N543" s="71"/>
      <c r="O543" s="109"/>
      <c r="P543" s="71"/>
      <c r="Q543" s="71"/>
      <c r="R543" s="71"/>
      <c r="S543" s="71"/>
      <c r="T543" s="71"/>
      <c r="U543" s="71"/>
      <c r="V543" s="71"/>
      <c r="W543" s="71"/>
      <c r="X543" s="71"/>
      <c r="Y543" s="71"/>
      <c r="Z543" s="71"/>
    </row>
    <row r="544" spans="1:26" ht="15.75" customHeight="1" x14ac:dyDescent="0.2">
      <c r="A544" s="71"/>
      <c r="B544" s="71"/>
      <c r="C544" s="71"/>
      <c r="D544" s="71"/>
      <c r="E544" s="54"/>
      <c r="F544" s="54"/>
      <c r="G544" s="54"/>
      <c r="H544" s="54"/>
      <c r="I544" s="54"/>
      <c r="J544" s="54"/>
      <c r="K544" s="71"/>
      <c r="L544" s="71"/>
      <c r="M544" s="109"/>
      <c r="N544" s="71"/>
      <c r="O544" s="109"/>
      <c r="P544" s="71"/>
      <c r="Q544" s="71"/>
      <c r="R544" s="71"/>
      <c r="S544" s="71"/>
      <c r="T544" s="71"/>
      <c r="U544" s="71"/>
      <c r="V544" s="71"/>
      <c r="W544" s="71"/>
      <c r="X544" s="71"/>
      <c r="Y544" s="71"/>
      <c r="Z544" s="71"/>
    </row>
    <row r="545" spans="1:26" ht="15.75" customHeight="1" x14ac:dyDescent="0.2">
      <c r="A545" s="71"/>
      <c r="B545" s="71"/>
      <c r="C545" s="71"/>
      <c r="D545" s="71"/>
      <c r="E545" s="54"/>
      <c r="F545" s="54"/>
      <c r="G545" s="54"/>
      <c r="H545" s="54"/>
      <c r="I545" s="54"/>
      <c r="J545" s="54"/>
      <c r="K545" s="71"/>
      <c r="L545" s="71"/>
      <c r="M545" s="109"/>
      <c r="N545" s="71"/>
      <c r="O545" s="109"/>
      <c r="P545" s="71"/>
      <c r="Q545" s="71"/>
      <c r="R545" s="71"/>
      <c r="S545" s="71"/>
      <c r="T545" s="71"/>
      <c r="U545" s="71"/>
      <c r="V545" s="71"/>
      <c r="W545" s="71"/>
      <c r="X545" s="71"/>
      <c r="Y545" s="71"/>
      <c r="Z545" s="71"/>
    </row>
    <row r="546" spans="1:26" ht="15.75" customHeight="1" x14ac:dyDescent="0.2">
      <c r="A546" s="71"/>
      <c r="B546" s="71"/>
      <c r="C546" s="71"/>
      <c r="D546" s="71"/>
      <c r="E546" s="54"/>
      <c r="F546" s="54"/>
      <c r="G546" s="54"/>
      <c r="H546" s="54"/>
      <c r="I546" s="54"/>
      <c r="J546" s="54"/>
      <c r="K546" s="71"/>
      <c r="L546" s="71"/>
      <c r="M546" s="109"/>
      <c r="N546" s="71"/>
      <c r="O546" s="109"/>
      <c r="P546" s="71"/>
      <c r="Q546" s="71"/>
      <c r="R546" s="71"/>
      <c r="S546" s="71"/>
      <c r="T546" s="71"/>
      <c r="U546" s="71"/>
      <c r="V546" s="71"/>
      <c r="W546" s="71"/>
      <c r="X546" s="71"/>
      <c r="Y546" s="71"/>
      <c r="Z546" s="71"/>
    </row>
    <row r="547" spans="1:26" ht="15.75" customHeight="1" x14ac:dyDescent="0.2">
      <c r="A547" s="71"/>
      <c r="B547" s="71"/>
      <c r="C547" s="71"/>
      <c r="D547" s="71"/>
      <c r="E547" s="54"/>
      <c r="F547" s="54"/>
      <c r="G547" s="54"/>
      <c r="H547" s="54"/>
      <c r="I547" s="54"/>
      <c r="J547" s="54"/>
      <c r="K547" s="71"/>
      <c r="L547" s="71"/>
      <c r="M547" s="109"/>
      <c r="N547" s="71"/>
      <c r="O547" s="109"/>
      <c r="P547" s="71"/>
      <c r="Q547" s="71"/>
      <c r="R547" s="71"/>
      <c r="S547" s="71"/>
      <c r="T547" s="71"/>
      <c r="U547" s="71"/>
      <c r="V547" s="71"/>
      <c r="W547" s="71"/>
      <c r="X547" s="71"/>
      <c r="Y547" s="71"/>
      <c r="Z547" s="71"/>
    </row>
    <row r="548" spans="1:26" ht="15.75" customHeight="1" x14ac:dyDescent="0.2">
      <c r="A548" s="71"/>
      <c r="B548" s="71"/>
      <c r="C548" s="71"/>
      <c r="D548" s="71"/>
      <c r="E548" s="54"/>
      <c r="F548" s="54"/>
      <c r="G548" s="54"/>
      <c r="H548" s="54"/>
      <c r="I548" s="54"/>
      <c r="J548" s="54"/>
      <c r="K548" s="71"/>
      <c r="L548" s="71"/>
      <c r="M548" s="109"/>
      <c r="N548" s="71"/>
      <c r="O548" s="109"/>
      <c r="P548" s="71"/>
      <c r="Q548" s="71"/>
      <c r="R548" s="71"/>
      <c r="S548" s="71"/>
      <c r="T548" s="71"/>
      <c r="U548" s="71"/>
      <c r="V548" s="71"/>
      <c r="W548" s="71"/>
      <c r="X548" s="71"/>
      <c r="Y548" s="71"/>
      <c r="Z548" s="71"/>
    </row>
    <row r="549" spans="1:26" ht="15.75" customHeight="1" x14ac:dyDescent="0.2">
      <c r="A549" s="71"/>
      <c r="B549" s="71"/>
      <c r="C549" s="71"/>
      <c r="D549" s="71"/>
      <c r="E549" s="54"/>
      <c r="F549" s="54"/>
      <c r="G549" s="54"/>
      <c r="H549" s="54"/>
      <c r="I549" s="54"/>
      <c r="J549" s="54"/>
      <c r="K549" s="71"/>
      <c r="L549" s="71"/>
      <c r="M549" s="109"/>
      <c r="N549" s="71"/>
      <c r="O549" s="109"/>
      <c r="P549" s="71"/>
      <c r="Q549" s="71"/>
      <c r="R549" s="71"/>
      <c r="S549" s="71"/>
      <c r="T549" s="71"/>
      <c r="U549" s="71"/>
      <c r="V549" s="71"/>
      <c r="W549" s="71"/>
      <c r="X549" s="71"/>
      <c r="Y549" s="71"/>
      <c r="Z549" s="71"/>
    </row>
    <row r="550" spans="1:26" ht="15.75" customHeight="1" x14ac:dyDescent="0.2">
      <c r="A550" s="71"/>
      <c r="B550" s="71"/>
      <c r="C550" s="71"/>
      <c r="D550" s="71"/>
      <c r="E550" s="54"/>
      <c r="F550" s="54"/>
      <c r="G550" s="54"/>
      <c r="H550" s="54"/>
      <c r="I550" s="54"/>
      <c r="J550" s="54"/>
      <c r="K550" s="71"/>
      <c r="L550" s="71"/>
      <c r="M550" s="109"/>
      <c r="N550" s="71"/>
      <c r="O550" s="109"/>
      <c r="P550" s="71"/>
      <c r="Q550" s="71"/>
      <c r="R550" s="71"/>
      <c r="S550" s="71"/>
      <c r="T550" s="71"/>
      <c r="U550" s="71"/>
      <c r="V550" s="71"/>
      <c r="W550" s="71"/>
      <c r="X550" s="71"/>
      <c r="Y550" s="71"/>
      <c r="Z550" s="71"/>
    </row>
    <row r="551" spans="1:26" ht="15.75" customHeight="1" x14ac:dyDescent="0.2">
      <c r="A551" s="71"/>
      <c r="B551" s="71"/>
      <c r="C551" s="71"/>
      <c r="D551" s="71"/>
      <c r="E551" s="54"/>
      <c r="F551" s="54"/>
      <c r="G551" s="54"/>
      <c r="H551" s="54"/>
      <c r="I551" s="54"/>
      <c r="J551" s="54"/>
      <c r="K551" s="71"/>
      <c r="L551" s="71"/>
      <c r="M551" s="109"/>
      <c r="N551" s="71"/>
      <c r="O551" s="109"/>
      <c r="P551" s="71"/>
      <c r="Q551" s="71"/>
      <c r="R551" s="71"/>
      <c r="S551" s="71"/>
      <c r="T551" s="71"/>
      <c r="U551" s="71"/>
      <c r="V551" s="71"/>
      <c r="W551" s="71"/>
      <c r="X551" s="71"/>
      <c r="Y551" s="71"/>
      <c r="Z551" s="71"/>
    </row>
    <row r="552" spans="1:26" ht="15.75" customHeight="1" x14ac:dyDescent="0.2">
      <c r="A552" s="71"/>
      <c r="B552" s="71"/>
      <c r="C552" s="71"/>
      <c r="D552" s="71"/>
      <c r="E552" s="54"/>
      <c r="F552" s="54"/>
      <c r="G552" s="54"/>
      <c r="H552" s="54"/>
      <c r="I552" s="54"/>
      <c r="J552" s="54"/>
      <c r="K552" s="71"/>
      <c r="L552" s="71"/>
      <c r="M552" s="109"/>
      <c r="N552" s="71"/>
      <c r="O552" s="109"/>
      <c r="P552" s="71"/>
      <c r="Q552" s="71"/>
      <c r="R552" s="71"/>
      <c r="S552" s="71"/>
      <c r="T552" s="71"/>
      <c r="U552" s="71"/>
      <c r="V552" s="71"/>
      <c r="W552" s="71"/>
      <c r="X552" s="71"/>
      <c r="Y552" s="71"/>
      <c r="Z552" s="71"/>
    </row>
    <row r="553" spans="1:26" ht="15.75" customHeight="1" x14ac:dyDescent="0.2">
      <c r="A553" s="71"/>
      <c r="B553" s="71"/>
      <c r="C553" s="71"/>
      <c r="D553" s="71"/>
      <c r="E553" s="54"/>
      <c r="F553" s="54"/>
      <c r="G553" s="54"/>
      <c r="H553" s="54"/>
      <c r="I553" s="54"/>
      <c r="J553" s="54"/>
      <c r="K553" s="71"/>
      <c r="L553" s="71"/>
      <c r="M553" s="109"/>
      <c r="N553" s="71"/>
      <c r="O553" s="109"/>
      <c r="P553" s="71"/>
      <c r="Q553" s="71"/>
      <c r="R553" s="71"/>
      <c r="S553" s="71"/>
      <c r="T553" s="71"/>
      <c r="U553" s="71"/>
      <c r="V553" s="71"/>
      <c r="W553" s="71"/>
      <c r="X553" s="71"/>
      <c r="Y553" s="71"/>
      <c r="Z553" s="71"/>
    </row>
    <row r="554" spans="1:26" ht="15.75" customHeight="1" x14ac:dyDescent="0.2">
      <c r="A554" s="71"/>
      <c r="B554" s="71"/>
      <c r="C554" s="71"/>
      <c r="D554" s="71"/>
      <c r="E554" s="54"/>
      <c r="F554" s="54"/>
      <c r="G554" s="54"/>
      <c r="H554" s="54"/>
      <c r="I554" s="54"/>
      <c r="J554" s="54"/>
      <c r="K554" s="71"/>
      <c r="L554" s="71"/>
      <c r="M554" s="109"/>
      <c r="N554" s="71"/>
      <c r="O554" s="109"/>
      <c r="P554" s="71"/>
      <c r="Q554" s="71"/>
      <c r="R554" s="71"/>
      <c r="S554" s="71"/>
      <c r="T554" s="71"/>
      <c r="U554" s="71"/>
      <c r="V554" s="71"/>
      <c r="W554" s="71"/>
      <c r="X554" s="71"/>
      <c r="Y554" s="71"/>
      <c r="Z554" s="71"/>
    </row>
    <row r="555" spans="1:26" ht="15.75" customHeight="1" x14ac:dyDescent="0.2">
      <c r="A555" s="71"/>
      <c r="B555" s="71"/>
      <c r="C555" s="71"/>
      <c r="D555" s="71"/>
      <c r="E555" s="54"/>
      <c r="F555" s="54"/>
      <c r="G555" s="54"/>
      <c r="H555" s="54"/>
      <c r="I555" s="54"/>
      <c r="J555" s="54"/>
      <c r="K555" s="71"/>
      <c r="L555" s="71"/>
      <c r="M555" s="109"/>
      <c r="N555" s="71"/>
      <c r="O555" s="109"/>
      <c r="P555" s="71"/>
      <c r="Q555" s="71"/>
      <c r="R555" s="71"/>
      <c r="S555" s="71"/>
      <c r="T555" s="71"/>
      <c r="U555" s="71"/>
      <c r="V555" s="71"/>
      <c r="W555" s="71"/>
      <c r="X555" s="71"/>
      <c r="Y555" s="71"/>
      <c r="Z555" s="71"/>
    </row>
    <row r="556" spans="1:26" ht="15.75" customHeight="1" x14ac:dyDescent="0.2">
      <c r="A556" s="71"/>
      <c r="B556" s="71"/>
      <c r="C556" s="71"/>
      <c r="D556" s="71"/>
      <c r="E556" s="54"/>
      <c r="F556" s="54"/>
      <c r="G556" s="54"/>
      <c r="H556" s="54"/>
      <c r="I556" s="54"/>
      <c r="J556" s="54"/>
      <c r="K556" s="71"/>
      <c r="L556" s="71"/>
      <c r="M556" s="109"/>
      <c r="N556" s="71"/>
      <c r="O556" s="109"/>
      <c r="P556" s="71"/>
      <c r="Q556" s="71"/>
      <c r="R556" s="71"/>
      <c r="S556" s="71"/>
      <c r="T556" s="71"/>
      <c r="U556" s="71"/>
      <c r="V556" s="71"/>
      <c r="W556" s="71"/>
      <c r="X556" s="71"/>
      <c r="Y556" s="71"/>
      <c r="Z556" s="71"/>
    </row>
    <row r="557" spans="1:26" ht="15.75" customHeight="1" x14ac:dyDescent="0.2">
      <c r="A557" s="71"/>
      <c r="B557" s="71"/>
      <c r="C557" s="71"/>
      <c r="D557" s="71"/>
      <c r="E557" s="54"/>
      <c r="F557" s="54"/>
      <c r="G557" s="54"/>
      <c r="H557" s="54"/>
      <c r="I557" s="54"/>
      <c r="J557" s="54"/>
      <c r="K557" s="71"/>
      <c r="L557" s="71"/>
      <c r="M557" s="109"/>
      <c r="N557" s="71"/>
      <c r="O557" s="109"/>
      <c r="P557" s="71"/>
      <c r="Q557" s="71"/>
      <c r="R557" s="71"/>
      <c r="S557" s="71"/>
      <c r="T557" s="71"/>
      <c r="U557" s="71"/>
      <c r="V557" s="71"/>
      <c r="W557" s="71"/>
      <c r="X557" s="71"/>
      <c r="Y557" s="71"/>
      <c r="Z557" s="71"/>
    </row>
    <row r="558" spans="1:26" ht="15.75" customHeight="1" x14ac:dyDescent="0.2">
      <c r="A558" s="71"/>
      <c r="B558" s="71"/>
      <c r="C558" s="71"/>
      <c r="D558" s="71"/>
      <c r="E558" s="54"/>
      <c r="F558" s="54"/>
      <c r="G558" s="54"/>
      <c r="H558" s="54"/>
      <c r="I558" s="54"/>
      <c r="J558" s="54"/>
      <c r="K558" s="71"/>
      <c r="L558" s="71"/>
      <c r="M558" s="109"/>
      <c r="N558" s="71"/>
      <c r="O558" s="109"/>
      <c r="P558" s="71"/>
      <c r="Q558" s="71"/>
      <c r="R558" s="71"/>
      <c r="S558" s="71"/>
      <c r="T558" s="71"/>
      <c r="U558" s="71"/>
      <c r="V558" s="71"/>
      <c r="W558" s="71"/>
      <c r="X558" s="71"/>
      <c r="Y558" s="71"/>
      <c r="Z558" s="71"/>
    </row>
    <row r="559" spans="1:26" ht="15.75" customHeight="1" x14ac:dyDescent="0.2">
      <c r="A559" s="71"/>
      <c r="B559" s="71"/>
      <c r="C559" s="71"/>
      <c r="D559" s="71"/>
      <c r="E559" s="54"/>
      <c r="F559" s="54"/>
      <c r="G559" s="54"/>
      <c r="H559" s="54"/>
      <c r="I559" s="54"/>
      <c r="J559" s="54"/>
      <c r="K559" s="71"/>
      <c r="L559" s="71"/>
      <c r="M559" s="109"/>
      <c r="N559" s="71"/>
      <c r="O559" s="109"/>
      <c r="P559" s="71"/>
      <c r="Q559" s="71"/>
      <c r="R559" s="71"/>
      <c r="S559" s="71"/>
      <c r="T559" s="71"/>
      <c r="U559" s="71"/>
      <c r="V559" s="71"/>
      <c r="W559" s="71"/>
      <c r="X559" s="71"/>
      <c r="Y559" s="71"/>
      <c r="Z559" s="71"/>
    </row>
    <row r="560" spans="1:26" ht="15.75" customHeight="1" x14ac:dyDescent="0.2">
      <c r="A560" s="71"/>
      <c r="B560" s="71"/>
      <c r="C560" s="71"/>
      <c r="D560" s="71"/>
      <c r="E560" s="54"/>
      <c r="F560" s="54"/>
      <c r="G560" s="54"/>
      <c r="H560" s="54"/>
      <c r="I560" s="54"/>
      <c r="J560" s="54"/>
      <c r="K560" s="71"/>
      <c r="L560" s="71"/>
      <c r="M560" s="109"/>
      <c r="N560" s="71"/>
      <c r="O560" s="109"/>
      <c r="P560" s="71"/>
      <c r="Q560" s="71"/>
      <c r="R560" s="71"/>
      <c r="S560" s="71"/>
      <c r="T560" s="71"/>
      <c r="U560" s="71"/>
      <c r="V560" s="71"/>
      <c r="W560" s="71"/>
      <c r="X560" s="71"/>
      <c r="Y560" s="71"/>
      <c r="Z560" s="71"/>
    </row>
    <row r="561" spans="1:26" ht="15.75" customHeight="1" x14ac:dyDescent="0.2">
      <c r="A561" s="71"/>
      <c r="B561" s="71"/>
      <c r="C561" s="71"/>
      <c r="D561" s="71"/>
      <c r="E561" s="54"/>
      <c r="F561" s="54"/>
      <c r="G561" s="54"/>
      <c r="H561" s="54"/>
      <c r="I561" s="54"/>
      <c r="J561" s="54"/>
      <c r="K561" s="71"/>
      <c r="L561" s="71"/>
      <c r="M561" s="109"/>
      <c r="N561" s="71"/>
      <c r="O561" s="109"/>
      <c r="P561" s="71"/>
      <c r="Q561" s="71"/>
      <c r="R561" s="71"/>
      <c r="S561" s="71"/>
      <c r="T561" s="71"/>
      <c r="U561" s="71"/>
      <c r="V561" s="71"/>
      <c r="W561" s="71"/>
      <c r="X561" s="71"/>
      <c r="Y561" s="71"/>
      <c r="Z561" s="71"/>
    </row>
    <row r="562" spans="1:26" ht="15.75" customHeight="1" x14ac:dyDescent="0.2">
      <c r="A562" s="71"/>
      <c r="B562" s="71"/>
      <c r="C562" s="71"/>
      <c r="D562" s="71"/>
      <c r="E562" s="54"/>
      <c r="F562" s="54"/>
      <c r="G562" s="54"/>
      <c r="H562" s="54"/>
      <c r="I562" s="54"/>
      <c r="J562" s="54"/>
      <c r="K562" s="71"/>
      <c r="L562" s="71"/>
      <c r="M562" s="109"/>
      <c r="N562" s="71"/>
      <c r="O562" s="109"/>
      <c r="P562" s="71"/>
      <c r="Q562" s="71"/>
      <c r="R562" s="71"/>
      <c r="S562" s="71"/>
      <c r="T562" s="71"/>
      <c r="U562" s="71"/>
      <c r="V562" s="71"/>
      <c r="W562" s="71"/>
      <c r="X562" s="71"/>
      <c r="Y562" s="71"/>
      <c r="Z562" s="71"/>
    </row>
    <row r="563" spans="1:26" ht="15.75" customHeight="1" x14ac:dyDescent="0.2">
      <c r="A563" s="71"/>
      <c r="B563" s="71"/>
      <c r="C563" s="71"/>
      <c r="D563" s="71"/>
      <c r="E563" s="54"/>
      <c r="F563" s="54"/>
      <c r="G563" s="54"/>
      <c r="H563" s="54"/>
      <c r="I563" s="54"/>
      <c r="J563" s="54"/>
      <c r="K563" s="71"/>
      <c r="L563" s="71"/>
      <c r="M563" s="109"/>
      <c r="N563" s="71"/>
      <c r="O563" s="109"/>
      <c r="P563" s="71"/>
      <c r="Q563" s="71"/>
      <c r="R563" s="71"/>
      <c r="S563" s="71"/>
      <c r="T563" s="71"/>
      <c r="U563" s="71"/>
      <c r="V563" s="71"/>
      <c r="W563" s="71"/>
      <c r="X563" s="71"/>
      <c r="Y563" s="71"/>
      <c r="Z563" s="71"/>
    </row>
    <row r="564" spans="1:26" ht="15.75" customHeight="1" x14ac:dyDescent="0.2">
      <c r="A564" s="71"/>
      <c r="B564" s="71"/>
      <c r="C564" s="71"/>
      <c r="D564" s="71"/>
      <c r="E564" s="54"/>
      <c r="F564" s="54"/>
      <c r="G564" s="54"/>
      <c r="H564" s="54"/>
      <c r="I564" s="54"/>
      <c r="J564" s="54"/>
      <c r="K564" s="71"/>
      <c r="L564" s="71"/>
      <c r="M564" s="109"/>
      <c r="N564" s="71"/>
      <c r="O564" s="109"/>
      <c r="P564" s="71"/>
      <c r="Q564" s="71"/>
      <c r="R564" s="71"/>
      <c r="S564" s="71"/>
      <c r="T564" s="71"/>
      <c r="U564" s="71"/>
      <c r="V564" s="71"/>
      <c r="W564" s="71"/>
      <c r="X564" s="71"/>
      <c r="Y564" s="71"/>
      <c r="Z564" s="71"/>
    </row>
    <row r="565" spans="1:26" ht="15.75" customHeight="1" x14ac:dyDescent="0.2">
      <c r="A565" s="71"/>
      <c r="B565" s="71"/>
      <c r="C565" s="71"/>
      <c r="D565" s="71"/>
      <c r="E565" s="54"/>
      <c r="F565" s="54"/>
      <c r="G565" s="54"/>
      <c r="H565" s="54"/>
      <c r="I565" s="54"/>
      <c r="J565" s="54"/>
      <c r="K565" s="71"/>
      <c r="L565" s="71"/>
      <c r="M565" s="109"/>
      <c r="N565" s="71"/>
      <c r="O565" s="109"/>
      <c r="P565" s="71"/>
      <c r="Q565" s="71"/>
      <c r="R565" s="71"/>
      <c r="S565" s="71"/>
      <c r="T565" s="71"/>
      <c r="U565" s="71"/>
      <c r="V565" s="71"/>
      <c r="W565" s="71"/>
      <c r="X565" s="71"/>
      <c r="Y565" s="71"/>
      <c r="Z565" s="71"/>
    </row>
    <row r="566" spans="1:26" ht="15.75" customHeight="1" x14ac:dyDescent="0.2">
      <c r="A566" s="71"/>
      <c r="B566" s="71"/>
      <c r="C566" s="71"/>
      <c r="D566" s="71"/>
      <c r="E566" s="54"/>
      <c r="F566" s="54"/>
      <c r="G566" s="54"/>
      <c r="H566" s="54"/>
      <c r="I566" s="54"/>
      <c r="J566" s="54"/>
      <c r="K566" s="71"/>
      <c r="L566" s="71"/>
      <c r="M566" s="109"/>
      <c r="N566" s="71"/>
      <c r="O566" s="109"/>
      <c r="P566" s="71"/>
      <c r="Q566" s="71"/>
      <c r="R566" s="71"/>
      <c r="S566" s="71"/>
      <c r="T566" s="71"/>
      <c r="U566" s="71"/>
      <c r="V566" s="71"/>
      <c r="W566" s="71"/>
      <c r="X566" s="71"/>
      <c r="Y566" s="71"/>
      <c r="Z566" s="71"/>
    </row>
    <row r="567" spans="1:26" ht="15.75" customHeight="1" x14ac:dyDescent="0.2">
      <c r="A567" s="71"/>
      <c r="B567" s="71"/>
      <c r="C567" s="71"/>
      <c r="D567" s="71"/>
      <c r="E567" s="54"/>
      <c r="F567" s="54"/>
      <c r="G567" s="54"/>
      <c r="H567" s="54"/>
      <c r="I567" s="54"/>
      <c r="J567" s="54"/>
      <c r="K567" s="71"/>
      <c r="L567" s="71"/>
      <c r="M567" s="109"/>
      <c r="N567" s="71"/>
      <c r="O567" s="109"/>
      <c r="P567" s="71"/>
      <c r="Q567" s="71"/>
      <c r="R567" s="71"/>
      <c r="S567" s="71"/>
      <c r="T567" s="71"/>
      <c r="U567" s="71"/>
      <c r="V567" s="71"/>
      <c r="W567" s="71"/>
      <c r="X567" s="71"/>
      <c r="Y567" s="71"/>
      <c r="Z567" s="71"/>
    </row>
    <row r="568" spans="1:26" ht="15.75" customHeight="1" x14ac:dyDescent="0.2">
      <c r="A568" s="71"/>
      <c r="B568" s="71"/>
      <c r="C568" s="71"/>
      <c r="D568" s="71"/>
      <c r="E568" s="54"/>
      <c r="F568" s="54"/>
      <c r="G568" s="54"/>
      <c r="H568" s="54"/>
      <c r="I568" s="54"/>
      <c r="J568" s="54"/>
      <c r="K568" s="71"/>
      <c r="L568" s="71"/>
      <c r="M568" s="109"/>
      <c r="N568" s="71"/>
      <c r="O568" s="109"/>
      <c r="P568" s="71"/>
      <c r="Q568" s="71"/>
      <c r="R568" s="71"/>
      <c r="S568" s="71"/>
      <c r="T568" s="71"/>
      <c r="U568" s="71"/>
      <c r="V568" s="71"/>
      <c r="W568" s="71"/>
      <c r="X568" s="71"/>
      <c r="Y568" s="71"/>
      <c r="Z568" s="71"/>
    </row>
    <row r="569" spans="1:26" ht="15.75" customHeight="1" x14ac:dyDescent="0.2">
      <c r="A569" s="71"/>
      <c r="B569" s="71"/>
      <c r="C569" s="71"/>
      <c r="D569" s="71"/>
      <c r="E569" s="54"/>
      <c r="F569" s="54"/>
      <c r="G569" s="54"/>
      <c r="H569" s="54"/>
      <c r="I569" s="54"/>
      <c r="J569" s="54"/>
      <c r="K569" s="71"/>
      <c r="L569" s="71"/>
      <c r="M569" s="109"/>
      <c r="N569" s="71"/>
      <c r="O569" s="109"/>
      <c r="P569" s="71"/>
      <c r="Q569" s="71"/>
      <c r="R569" s="71"/>
      <c r="S569" s="71"/>
      <c r="T569" s="71"/>
      <c r="U569" s="71"/>
      <c r="V569" s="71"/>
      <c r="W569" s="71"/>
      <c r="X569" s="71"/>
      <c r="Y569" s="71"/>
      <c r="Z569" s="71"/>
    </row>
    <row r="570" spans="1:26" ht="15.75" customHeight="1" x14ac:dyDescent="0.2">
      <c r="A570" s="71"/>
      <c r="B570" s="71"/>
      <c r="C570" s="71"/>
      <c r="D570" s="71"/>
      <c r="E570" s="54"/>
      <c r="F570" s="54"/>
      <c r="G570" s="54"/>
      <c r="H570" s="54"/>
      <c r="I570" s="54"/>
      <c r="J570" s="54"/>
      <c r="K570" s="71"/>
      <c r="L570" s="71"/>
      <c r="M570" s="109"/>
      <c r="N570" s="71"/>
      <c r="O570" s="109"/>
      <c r="P570" s="71"/>
      <c r="Q570" s="71"/>
      <c r="R570" s="71"/>
      <c r="S570" s="71"/>
      <c r="T570" s="71"/>
      <c r="U570" s="71"/>
      <c r="V570" s="71"/>
      <c r="W570" s="71"/>
      <c r="X570" s="71"/>
      <c r="Y570" s="71"/>
      <c r="Z570" s="71"/>
    </row>
    <row r="571" spans="1:26" ht="15.75" customHeight="1" x14ac:dyDescent="0.2">
      <c r="A571" s="71"/>
      <c r="B571" s="71"/>
      <c r="C571" s="71"/>
      <c r="D571" s="71"/>
      <c r="E571" s="54"/>
      <c r="F571" s="54"/>
      <c r="G571" s="54"/>
      <c r="H571" s="54"/>
      <c r="I571" s="54"/>
      <c r="J571" s="54"/>
      <c r="K571" s="71"/>
      <c r="L571" s="71"/>
      <c r="M571" s="109"/>
      <c r="N571" s="71"/>
      <c r="O571" s="109"/>
      <c r="P571" s="71"/>
      <c r="Q571" s="71"/>
      <c r="R571" s="71"/>
      <c r="S571" s="71"/>
      <c r="T571" s="71"/>
      <c r="U571" s="71"/>
      <c r="V571" s="71"/>
      <c r="W571" s="71"/>
      <c r="X571" s="71"/>
      <c r="Y571" s="71"/>
      <c r="Z571" s="71"/>
    </row>
    <row r="572" spans="1:26" ht="15.75" customHeight="1" x14ac:dyDescent="0.2">
      <c r="A572" s="71"/>
      <c r="B572" s="71"/>
      <c r="C572" s="71"/>
      <c r="D572" s="71"/>
      <c r="E572" s="54"/>
      <c r="F572" s="54"/>
      <c r="G572" s="54"/>
      <c r="H572" s="54"/>
      <c r="I572" s="54"/>
      <c r="J572" s="54"/>
      <c r="K572" s="71"/>
      <c r="L572" s="71"/>
      <c r="M572" s="109"/>
      <c r="N572" s="71"/>
      <c r="O572" s="109"/>
      <c r="P572" s="71"/>
      <c r="Q572" s="71"/>
      <c r="R572" s="71"/>
      <c r="S572" s="71"/>
      <c r="T572" s="71"/>
      <c r="U572" s="71"/>
      <c r="V572" s="71"/>
      <c r="W572" s="71"/>
      <c r="X572" s="71"/>
      <c r="Y572" s="71"/>
      <c r="Z572" s="71"/>
    </row>
    <row r="573" spans="1:26" ht="15.75" customHeight="1" x14ac:dyDescent="0.2">
      <c r="A573" s="71"/>
      <c r="B573" s="71"/>
      <c r="C573" s="71"/>
      <c r="D573" s="71"/>
      <c r="E573" s="54"/>
      <c r="F573" s="54"/>
      <c r="G573" s="54"/>
      <c r="H573" s="54"/>
      <c r="I573" s="54"/>
      <c r="J573" s="54"/>
      <c r="K573" s="71"/>
      <c r="L573" s="71"/>
      <c r="M573" s="109"/>
      <c r="N573" s="71"/>
      <c r="O573" s="109"/>
      <c r="P573" s="71"/>
      <c r="Q573" s="71"/>
      <c r="R573" s="71"/>
      <c r="S573" s="71"/>
      <c r="T573" s="71"/>
      <c r="U573" s="71"/>
      <c r="V573" s="71"/>
      <c r="W573" s="71"/>
      <c r="X573" s="71"/>
      <c r="Y573" s="71"/>
      <c r="Z573" s="71"/>
    </row>
    <row r="574" spans="1:26" ht="15.75" customHeight="1" x14ac:dyDescent="0.2">
      <c r="A574" s="71"/>
      <c r="B574" s="71"/>
      <c r="C574" s="71"/>
      <c r="D574" s="71"/>
      <c r="E574" s="54"/>
      <c r="F574" s="54"/>
      <c r="G574" s="54"/>
      <c r="H574" s="54"/>
      <c r="I574" s="54"/>
      <c r="J574" s="54"/>
      <c r="K574" s="71"/>
      <c r="L574" s="71"/>
      <c r="M574" s="109"/>
      <c r="N574" s="71"/>
      <c r="O574" s="109"/>
      <c r="P574" s="71"/>
      <c r="Q574" s="71"/>
      <c r="R574" s="71"/>
      <c r="S574" s="71"/>
      <c r="T574" s="71"/>
      <c r="U574" s="71"/>
      <c r="V574" s="71"/>
      <c r="W574" s="71"/>
      <c r="X574" s="71"/>
      <c r="Y574" s="71"/>
      <c r="Z574" s="71"/>
    </row>
    <row r="575" spans="1:26" ht="15.75" customHeight="1" x14ac:dyDescent="0.2">
      <c r="A575" s="71"/>
      <c r="B575" s="71"/>
      <c r="C575" s="71"/>
      <c r="D575" s="71"/>
      <c r="E575" s="54"/>
      <c r="F575" s="54"/>
      <c r="G575" s="54"/>
      <c r="H575" s="54"/>
      <c r="I575" s="54"/>
      <c r="J575" s="54"/>
      <c r="K575" s="71"/>
      <c r="L575" s="71"/>
      <c r="M575" s="109"/>
      <c r="N575" s="71"/>
      <c r="O575" s="109"/>
      <c r="P575" s="71"/>
      <c r="Q575" s="71"/>
      <c r="R575" s="71"/>
      <c r="S575" s="71"/>
      <c r="T575" s="71"/>
      <c r="U575" s="71"/>
      <c r="V575" s="71"/>
      <c r="W575" s="71"/>
      <c r="X575" s="71"/>
      <c r="Y575" s="71"/>
      <c r="Z575" s="71"/>
    </row>
    <row r="576" spans="1:26" ht="15.75" customHeight="1" x14ac:dyDescent="0.2">
      <c r="A576" s="71"/>
      <c r="B576" s="71"/>
      <c r="C576" s="71"/>
      <c r="D576" s="71"/>
      <c r="E576" s="54"/>
      <c r="F576" s="54"/>
      <c r="G576" s="54"/>
      <c r="H576" s="54"/>
      <c r="I576" s="54"/>
      <c r="J576" s="54"/>
      <c r="K576" s="71"/>
      <c r="L576" s="71"/>
      <c r="M576" s="109"/>
      <c r="N576" s="71"/>
      <c r="O576" s="109"/>
      <c r="P576" s="71"/>
      <c r="Q576" s="71"/>
      <c r="R576" s="71"/>
      <c r="S576" s="71"/>
      <c r="T576" s="71"/>
      <c r="U576" s="71"/>
      <c r="V576" s="71"/>
      <c r="W576" s="71"/>
      <c r="X576" s="71"/>
      <c r="Y576" s="71"/>
      <c r="Z576" s="71"/>
    </row>
    <row r="577" spans="1:26" ht="15.75" customHeight="1" x14ac:dyDescent="0.2">
      <c r="A577" s="71"/>
      <c r="B577" s="71"/>
      <c r="C577" s="71"/>
      <c r="D577" s="71"/>
      <c r="E577" s="54"/>
      <c r="F577" s="54"/>
      <c r="G577" s="54"/>
      <c r="H577" s="54"/>
      <c r="I577" s="54"/>
      <c r="J577" s="54"/>
      <c r="K577" s="71"/>
      <c r="L577" s="71"/>
      <c r="M577" s="109"/>
      <c r="N577" s="71"/>
      <c r="O577" s="109"/>
      <c r="P577" s="71"/>
      <c r="Q577" s="71"/>
      <c r="R577" s="71"/>
      <c r="S577" s="71"/>
      <c r="T577" s="71"/>
      <c r="U577" s="71"/>
      <c r="V577" s="71"/>
      <c r="W577" s="71"/>
      <c r="X577" s="71"/>
      <c r="Y577" s="71"/>
      <c r="Z577" s="71"/>
    </row>
    <row r="578" spans="1:26" ht="15.75" customHeight="1" x14ac:dyDescent="0.2">
      <c r="A578" s="71"/>
      <c r="B578" s="71"/>
      <c r="C578" s="71"/>
      <c r="D578" s="71"/>
      <c r="E578" s="54"/>
      <c r="F578" s="54"/>
      <c r="G578" s="54"/>
      <c r="H578" s="54"/>
      <c r="I578" s="54"/>
      <c r="J578" s="54"/>
      <c r="K578" s="71"/>
      <c r="L578" s="71"/>
      <c r="M578" s="109"/>
      <c r="N578" s="71"/>
      <c r="O578" s="109"/>
      <c r="P578" s="71"/>
      <c r="Q578" s="71"/>
      <c r="R578" s="71"/>
      <c r="S578" s="71"/>
      <c r="T578" s="71"/>
      <c r="U578" s="71"/>
      <c r="V578" s="71"/>
      <c r="W578" s="71"/>
      <c r="X578" s="71"/>
      <c r="Y578" s="71"/>
      <c r="Z578" s="71"/>
    </row>
    <row r="579" spans="1:26" ht="15.75" customHeight="1" x14ac:dyDescent="0.2">
      <c r="A579" s="71"/>
      <c r="B579" s="71"/>
      <c r="C579" s="71"/>
      <c r="D579" s="71"/>
      <c r="E579" s="54"/>
      <c r="F579" s="54"/>
      <c r="G579" s="54"/>
      <c r="H579" s="54"/>
      <c r="I579" s="54"/>
      <c r="J579" s="54"/>
      <c r="K579" s="71"/>
      <c r="L579" s="71"/>
      <c r="M579" s="109"/>
      <c r="N579" s="71"/>
      <c r="O579" s="109"/>
      <c r="P579" s="71"/>
      <c r="Q579" s="71"/>
      <c r="R579" s="71"/>
      <c r="S579" s="71"/>
      <c r="T579" s="71"/>
      <c r="U579" s="71"/>
      <c r="V579" s="71"/>
      <c r="W579" s="71"/>
      <c r="X579" s="71"/>
      <c r="Y579" s="71"/>
      <c r="Z579" s="71"/>
    </row>
    <row r="580" spans="1:26" ht="15.75" customHeight="1" x14ac:dyDescent="0.2">
      <c r="A580" s="71"/>
      <c r="B580" s="71"/>
      <c r="C580" s="71"/>
      <c r="D580" s="71"/>
      <c r="E580" s="54"/>
      <c r="F580" s="54"/>
      <c r="G580" s="54"/>
      <c r="H580" s="54"/>
      <c r="I580" s="54"/>
      <c r="J580" s="54"/>
      <c r="K580" s="71"/>
      <c r="L580" s="71"/>
      <c r="M580" s="109"/>
      <c r="N580" s="71"/>
      <c r="O580" s="109"/>
      <c r="P580" s="71"/>
      <c r="Q580" s="71"/>
      <c r="R580" s="71"/>
      <c r="S580" s="71"/>
      <c r="T580" s="71"/>
      <c r="U580" s="71"/>
      <c r="V580" s="71"/>
      <c r="W580" s="71"/>
      <c r="X580" s="71"/>
      <c r="Y580" s="71"/>
      <c r="Z580" s="71"/>
    </row>
    <row r="581" spans="1:26" ht="15.75" customHeight="1" x14ac:dyDescent="0.2">
      <c r="A581" s="71"/>
      <c r="B581" s="71"/>
      <c r="C581" s="71"/>
      <c r="D581" s="71"/>
      <c r="E581" s="54"/>
      <c r="F581" s="54"/>
      <c r="G581" s="54"/>
      <c r="H581" s="54"/>
      <c r="I581" s="54"/>
      <c r="J581" s="54"/>
      <c r="K581" s="71"/>
      <c r="L581" s="71"/>
      <c r="M581" s="109"/>
      <c r="N581" s="71"/>
      <c r="O581" s="109"/>
      <c r="P581" s="71"/>
      <c r="Q581" s="71"/>
      <c r="R581" s="71"/>
      <c r="S581" s="71"/>
      <c r="T581" s="71"/>
      <c r="U581" s="71"/>
      <c r="V581" s="71"/>
      <c r="W581" s="71"/>
      <c r="X581" s="71"/>
      <c r="Y581" s="71"/>
      <c r="Z581" s="71"/>
    </row>
    <row r="582" spans="1:26" ht="15.75" customHeight="1" x14ac:dyDescent="0.2">
      <c r="A582" s="71"/>
      <c r="B582" s="71"/>
      <c r="C582" s="71"/>
      <c r="D582" s="71"/>
      <c r="E582" s="54"/>
      <c r="F582" s="54"/>
      <c r="G582" s="54"/>
      <c r="H582" s="54"/>
      <c r="I582" s="54"/>
      <c r="J582" s="54"/>
      <c r="K582" s="71"/>
      <c r="L582" s="71"/>
      <c r="M582" s="109"/>
      <c r="N582" s="71"/>
      <c r="O582" s="109"/>
      <c r="P582" s="71"/>
      <c r="Q582" s="71"/>
      <c r="R582" s="71"/>
      <c r="S582" s="71"/>
      <c r="T582" s="71"/>
      <c r="U582" s="71"/>
      <c r="V582" s="71"/>
      <c r="W582" s="71"/>
      <c r="X582" s="71"/>
      <c r="Y582" s="71"/>
      <c r="Z582" s="71"/>
    </row>
    <row r="583" spans="1:26" ht="15.75" customHeight="1" x14ac:dyDescent="0.2">
      <c r="A583" s="71"/>
      <c r="B583" s="71"/>
      <c r="C583" s="71"/>
      <c r="D583" s="71"/>
      <c r="E583" s="54"/>
      <c r="F583" s="54"/>
      <c r="G583" s="54"/>
      <c r="H583" s="54"/>
      <c r="I583" s="54"/>
      <c r="J583" s="54"/>
      <c r="K583" s="71"/>
      <c r="L583" s="71"/>
      <c r="M583" s="109"/>
      <c r="N583" s="71"/>
      <c r="O583" s="109"/>
      <c r="P583" s="71"/>
      <c r="Q583" s="71"/>
      <c r="R583" s="71"/>
      <c r="S583" s="71"/>
      <c r="T583" s="71"/>
      <c r="U583" s="71"/>
      <c r="V583" s="71"/>
      <c r="W583" s="71"/>
      <c r="X583" s="71"/>
      <c r="Y583" s="71"/>
      <c r="Z583" s="71"/>
    </row>
    <row r="584" spans="1:26" ht="15.75" customHeight="1" x14ac:dyDescent="0.2">
      <c r="A584" s="71"/>
      <c r="B584" s="71"/>
      <c r="C584" s="71"/>
      <c r="D584" s="71"/>
      <c r="E584" s="54"/>
      <c r="F584" s="54"/>
      <c r="G584" s="54"/>
      <c r="H584" s="54"/>
      <c r="I584" s="54"/>
      <c r="J584" s="54"/>
      <c r="K584" s="71"/>
      <c r="L584" s="71"/>
      <c r="M584" s="109"/>
      <c r="N584" s="71"/>
      <c r="O584" s="109"/>
      <c r="P584" s="71"/>
      <c r="Q584" s="71"/>
      <c r="R584" s="71"/>
      <c r="S584" s="71"/>
      <c r="T584" s="71"/>
      <c r="U584" s="71"/>
      <c r="V584" s="71"/>
      <c r="W584" s="71"/>
      <c r="X584" s="71"/>
      <c r="Y584" s="71"/>
      <c r="Z584" s="71"/>
    </row>
    <row r="585" spans="1:26" ht="15.75" customHeight="1" x14ac:dyDescent="0.2">
      <c r="A585" s="71"/>
      <c r="B585" s="71"/>
      <c r="C585" s="71"/>
      <c r="D585" s="71"/>
      <c r="E585" s="54"/>
      <c r="F585" s="54"/>
      <c r="G585" s="54"/>
      <c r="H585" s="54"/>
      <c r="I585" s="54"/>
      <c r="J585" s="54"/>
      <c r="K585" s="71"/>
      <c r="L585" s="71"/>
      <c r="M585" s="109"/>
      <c r="N585" s="71"/>
      <c r="O585" s="109"/>
      <c r="P585" s="71"/>
      <c r="Q585" s="71"/>
      <c r="R585" s="71"/>
      <c r="S585" s="71"/>
      <c r="T585" s="71"/>
      <c r="U585" s="71"/>
      <c r="V585" s="71"/>
      <c r="W585" s="71"/>
      <c r="X585" s="71"/>
      <c r="Y585" s="71"/>
      <c r="Z585" s="71"/>
    </row>
    <row r="586" spans="1:26" ht="15.75" customHeight="1" x14ac:dyDescent="0.2">
      <c r="A586" s="71"/>
      <c r="B586" s="71"/>
      <c r="C586" s="71"/>
      <c r="D586" s="71"/>
      <c r="E586" s="54"/>
      <c r="F586" s="54"/>
      <c r="G586" s="54"/>
      <c r="H586" s="54"/>
      <c r="I586" s="54"/>
      <c r="J586" s="54"/>
      <c r="K586" s="71"/>
      <c r="L586" s="71"/>
      <c r="M586" s="109"/>
      <c r="N586" s="71"/>
      <c r="O586" s="109"/>
      <c r="P586" s="71"/>
      <c r="Q586" s="71"/>
      <c r="R586" s="71"/>
      <c r="S586" s="71"/>
      <c r="T586" s="71"/>
      <c r="U586" s="71"/>
      <c r="V586" s="71"/>
      <c r="W586" s="71"/>
      <c r="X586" s="71"/>
      <c r="Y586" s="71"/>
      <c r="Z586" s="71"/>
    </row>
    <row r="587" spans="1:26" ht="15.75" customHeight="1" x14ac:dyDescent="0.2">
      <c r="A587" s="71"/>
      <c r="B587" s="71"/>
      <c r="C587" s="71"/>
      <c r="D587" s="71"/>
      <c r="E587" s="54"/>
      <c r="F587" s="54"/>
      <c r="G587" s="54"/>
      <c r="H587" s="54"/>
      <c r="I587" s="54"/>
      <c r="J587" s="54"/>
      <c r="K587" s="71"/>
      <c r="L587" s="71"/>
      <c r="M587" s="109"/>
      <c r="N587" s="71"/>
      <c r="O587" s="109"/>
      <c r="P587" s="71"/>
      <c r="Q587" s="71"/>
      <c r="R587" s="71"/>
      <c r="S587" s="71"/>
      <c r="T587" s="71"/>
      <c r="U587" s="71"/>
      <c r="V587" s="71"/>
      <c r="W587" s="71"/>
      <c r="X587" s="71"/>
      <c r="Y587" s="71"/>
      <c r="Z587" s="71"/>
    </row>
    <row r="588" spans="1:26" ht="15.75" customHeight="1" x14ac:dyDescent="0.2">
      <c r="A588" s="71"/>
      <c r="B588" s="71"/>
      <c r="C588" s="71"/>
      <c r="D588" s="71"/>
      <c r="E588" s="54"/>
      <c r="F588" s="54"/>
      <c r="G588" s="54"/>
      <c r="H588" s="54"/>
      <c r="I588" s="54"/>
      <c r="J588" s="54"/>
      <c r="K588" s="71"/>
      <c r="L588" s="71"/>
      <c r="M588" s="109"/>
      <c r="N588" s="71"/>
      <c r="O588" s="109"/>
      <c r="P588" s="71"/>
      <c r="Q588" s="71"/>
      <c r="R588" s="71"/>
      <c r="S588" s="71"/>
      <c r="T588" s="71"/>
      <c r="U588" s="71"/>
      <c r="V588" s="71"/>
      <c r="W588" s="71"/>
      <c r="X588" s="71"/>
      <c r="Y588" s="71"/>
      <c r="Z588" s="71"/>
    </row>
    <row r="589" spans="1:26" ht="15.75" customHeight="1" x14ac:dyDescent="0.2">
      <c r="A589" s="71"/>
      <c r="B589" s="71"/>
      <c r="C589" s="71"/>
      <c r="D589" s="71"/>
      <c r="E589" s="54"/>
      <c r="F589" s="54"/>
      <c r="G589" s="54"/>
      <c r="H589" s="54"/>
      <c r="I589" s="54"/>
      <c r="J589" s="54"/>
      <c r="K589" s="71"/>
      <c r="L589" s="71"/>
      <c r="M589" s="109"/>
      <c r="N589" s="71"/>
      <c r="O589" s="109"/>
      <c r="P589" s="71"/>
      <c r="Q589" s="71"/>
      <c r="R589" s="71"/>
      <c r="S589" s="71"/>
      <c r="T589" s="71"/>
      <c r="U589" s="71"/>
      <c r="V589" s="71"/>
      <c r="W589" s="71"/>
      <c r="X589" s="71"/>
      <c r="Y589" s="71"/>
      <c r="Z589" s="71"/>
    </row>
    <row r="590" spans="1:26" ht="15.75" customHeight="1" x14ac:dyDescent="0.2">
      <c r="A590" s="71"/>
      <c r="B590" s="71"/>
      <c r="C590" s="71"/>
      <c r="D590" s="71"/>
      <c r="E590" s="54"/>
      <c r="F590" s="54"/>
      <c r="G590" s="54"/>
      <c r="H590" s="54"/>
      <c r="I590" s="54"/>
      <c r="J590" s="54"/>
      <c r="K590" s="71"/>
      <c r="L590" s="71"/>
      <c r="M590" s="109"/>
      <c r="N590" s="71"/>
      <c r="O590" s="109"/>
      <c r="P590" s="71"/>
      <c r="Q590" s="71"/>
      <c r="R590" s="71"/>
      <c r="S590" s="71"/>
      <c r="T590" s="71"/>
      <c r="U590" s="71"/>
      <c r="V590" s="71"/>
      <c r="W590" s="71"/>
      <c r="X590" s="71"/>
      <c r="Y590" s="71"/>
      <c r="Z590" s="71"/>
    </row>
    <row r="591" spans="1:26" ht="15.75" customHeight="1" x14ac:dyDescent="0.2">
      <c r="A591" s="71"/>
      <c r="B591" s="71"/>
      <c r="C591" s="71"/>
      <c r="D591" s="71"/>
      <c r="E591" s="54"/>
      <c r="F591" s="54"/>
      <c r="G591" s="54"/>
      <c r="H591" s="54"/>
      <c r="I591" s="54"/>
      <c r="J591" s="54"/>
      <c r="K591" s="71"/>
      <c r="L591" s="71"/>
      <c r="M591" s="109"/>
      <c r="N591" s="71"/>
      <c r="O591" s="109"/>
      <c r="P591" s="71"/>
      <c r="Q591" s="71"/>
      <c r="R591" s="71"/>
      <c r="S591" s="71"/>
      <c r="T591" s="71"/>
      <c r="U591" s="71"/>
      <c r="V591" s="71"/>
      <c r="W591" s="71"/>
      <c r="X591" s="71"/>
      <c r="Y591" s="71"/>
      <c r="Z591" s="71"/>
    </row>
    <row r="592" spans="1:26" ht="15.75" customHeight="1" x14ac:dyDescent="0.2">
      <c r="A592" s="71"/>
      <c r="B592" s="71"/>
      <c r="C592" s="71"/>
      <c r="D592" s="71"/>
      <c r="E592" s="54"/>
      <c r="F592" s="54"/>
      <c r="G592" s="54"/>
      <c r="H592" s="54"/>
      <c r="I592" s="54"/>
      <c r="J592" s="54"/>
      <c r="K592" s="71"/>
      <c r="L592" s="71"/>
      <c r="M592" s="109"/>
      <c r="N592" s="71"/>
      <c r="O592" s="109"/>
      <c r="P592" s="71"/>
      <c r="Q592" s="71"/>
      <c r="R592" s="71"/>
      <c r="S592" s="71"/>
      <c r="T592" s="71"/>
      <c r="U592" s="71"/>
      <c r="V592" s="71"/>
      <c r="W592" s="71"/>
      <c r="X592" s="71"/>
      <c r="Y592" s="71"/>
      <c r="Z592" s="71"/>
    </row>
    <row r="593" spans="1:26" ht="15.75" customHeight="1" x14ac:dyDescent="0.2">
      <c r="A593" s="71"/>
      <c r="B593" s="71"/>
      <c r="C593" s="71"/>
      <c r="D593" s="71"/>
      <c r="E593" s="54"/>
      <c r="F593" s="54"/>
      <c r="G593" s="54"/>
      <c r="H593" s="54"/>
      <c r="I593" s="54"/>
      <c r="J593" s="54"/>
      <c r="K593" s="71"/>
      <c r="L593" s="71"/>
      <c r="M593" s="109"/>
      <c r="N593" s="71"/>
      <c r="O593" s="109"/>
      <c r="P593" s="71"/>
      <c r="Q593" s="71"/>
      <c r="R593" s="71"/>
      <c r="S593" s="71"/>
      <c r="T593" s="71"/>
      <c r="U593" s="71"/>
      <c r="V593" s="71"/>
      <c r="W593" s="71"/>
      <c r="X593" s="71"/>
      <c r="Y593" s="71"/>
      <c r="Z593" s="71"/>
    </row>
    <row r="594" spans="1:26" ht="15.75" customHeight="1" x14ac:dyDescent="0.2">
      <c r="A594" s="71"/>
      <c r="B594" s="71"/>
      <c r="C594" s="71"/>
      <c r="D594" s="71"/>
      <c r="E594" s="54"/>
      <c r="F594" s="54"/>
      <c r="G594" s="54"/>
      <c r="H594" s="54"/>
      <c r="I594" s="54"/>
      <c r="J594" s="54"/>
      <c r="K594" s="71"/>
      <c r="L594" s="71"/>
      <c r="M594" s="109"/>
      <c r="N594" s="71"/>
      <c r="O594" s="109"/>
      <c r="P594" s="71"/>
      <c r="Q594" s="71"/>
      <c r="R594" s="71"/>
      <c r="S594" s="71"/>
      <c r="T594" s="71"/>
      <c r="U594" s="71"/>
      <c r="V594" s="71"/>
      <c r="W594" s="71"/>
      <c r="X594" s="71"/>
      <c r="Y594" s="71"/>
      <c r="Z594" s="71"/>
    </row>
    <row r="595" spans="1:26" ht="15.75" customHeight="1" x14ac:dyDescent="0.2">
      <c r="A595" s="71"/>
      <c r="B595" s="71"/>
      <c r="C595" s="71"/>
      <c r="D595" s="71"/>
      <c r="E595" s="54"/>
      <c r="F595" s="54"/>
      <c r="G595" s="54"/>
      <c r="H595" s="54"/>
      <c r="I595" s="54"/>
      <c r="J595" s="54"/>
      <c r="K595" s="71"/>
      <c r="L595" s="71"/>
      <c r="M595" s="109"/>
      <c r="N595" s="71"/>
      <c r="O595" s="109"/>
      <c r="P595" s="71"/>
      <c r="Q595" s="71"/>
      <c r="R595" s="71"/>
      <c r="S595" s="71"/>
      <c r="T595" s="71"/>
      <c r="U595" s="71"/>
      <c r="V595" s="71"/>
      <c r="W595" s="71"/>
      <c r="X595" s="71"/>
      <c r="Y595" s="71"/>
      <c r="Z595" s="71"/>
    </row>
    <row r="596" spans="1:26" ht="15.75" customHeight="1" x14ac:dyDescent="0.2">
      <c r="A596" s="71"/>
      <c r="B596" s="71"/>
      <c r="C596" s="71"/>
      <c r="D596" s="71"/>
      <c r="E596" s="54"/>
      <c r="F596" s="54"/>
      <c r="G596" s="54"/>
      <c r="H596" s="54"/>
      <c r="I596" s="54"/>
      <c r="J596" s="54"/>
      <c r="K596" s="71"/>
      <c r="L596" s="71"/>
      <c r="M596" s="109"/>
      <c r="N596" s="71"/>
      <c r="O596" s="109"/>
      <c r="P596" s="71"/>
      <c r="Q596" s="71"/>
      <c r="R596" s="71"/>
      <c r="S596" s="71"/>
      <c r="T596" s="71"/>
      <c r="U596" s="71"/>
      <c r="V596" s="71"/>
      <c r="W596" s="71"/>
      <c r="X596" s="71"/>
      <c r="Y596" s="71"/>
      <c r="Z596" s="71"/>
    </row>
    <row r="597" spans="1:26" ht="15.75" customHeight="1" x14ac:dyDescent="0.2">
      <c r="A597" s="71"/>
      <c r="B597" s="71"/>
      <c r="C597" s="71"/>
      <c r="D597" s="71"/>
      <c r="E597" s="54"/>
      <c r="F597" s="54"/>
      <c r="G597" s="54"/>
      <c r="H597" s="54"/>
      <c r="I597" s="54"/>
      <c r="J597" s="54"/>
      <c r="K597" s="71"/>
      <c r="L597" s="71"/>
      <c r="M597" s="109"/>
      <c r="N597" s="71"/>
      <c r="O597" s="109"/>
      <c r="P597" s="71"/>
      <c r="Q597" s="71"/>
      <c r="R597" s="71"/>
      <c r="S597" s="71"/>
      <c r="T597" s="71"/>
      <c r="U597" s="71"/>
      <c r="V597" s="71"/>
      <c r="W597" s="71"/>
      <c r="X597" s="71"/>
      <c r="Y597" s="71"/>
      <c r="Z597" s="71"/>
    </row>
    <row r="598" spans="1:26" ht="15.75" customHeight="1" x14ac:dyDescent="0.2">
      <c r="A598" s="71"/>
      <c r="B598" s="71"/>
      <c r="C598" s="71"/>
      <c r="D598" s="71"/>
      <c r="E598" s="54"/>
      <c r="F598" s="54"/>
      <c r="G598" s="54"/>
      <c r="H598" s="54"/>
      <c r="I598" s="54"/>
      <c r="J598" s="54"/>
      <c r="K598" s="71"/>
      <c r="L598" s="71"/>
      <c r="M598" s="109"/>
      <c r="N598" s="71"/>
      <c r="O598" s="109"/>
      <c r="P598" s="71"/>
      <c r="Q598" s="71"/>
      <c r="R598" s="71"/>
      <c r="S598" s="71"/>
      <c r="T598" s="71"/>
      <c r="U598" s="71"/>
      <c r="V598" s="71"/>
      <c r="W598" s="71"/>
      <c r="X598" s="71"/>
      <c r="Y598" s="71"/>
      <c r="Z598" s="71"/>
    </row>
    <row r="599" spans="1:26" ht="15.75" customHeight="1" x14ac:dyDescent="0.2">
      <c r="A599" s="71"/>
      <c r="B599" s="71"/>
      <c r="C599" s="71"/>
      <c r="D599" s="71"/>
      <c r="E599" s="54"/>
      <c r="F599" s="54"/>
      <c r="G599" s="54"/>
      <c r="H599" s="54"/>
      <c r="I599" s="54"/>
      <c r="J599" s="54"/>
      <c r="K599" s="71"/>
      <c r="L599" s="71"/>
      <c r="M599" s="109"/>
      <c r="N599" s="71"/>
      <c r="O599" s="109"/>
      <c r="P599" s="71"/>
      <c r="Q599" s="71"/>
      <c r="R599" s="71"/>
      <c r="S599" s="71"/>
      <c r="T599" s="71"/>
      <c r="U599" s="71"/>
      <c r="V599" s="71"/>
      <c r="W599" s="71"/>
      <c r="X599" s="71"/>
      <c r="Y599" s="71"/>
      <c r="Z599" s="71"/>
    </row>
    <row r="600" spans="1:26" ht="15.75" customHeight="1" x14ac:dyDescent="0.2">
      <c r="A600" s="71"/>
      <c r="B600" s="71"/>
      <c r="C600" s="71"/>
      <c r="D600" s="71"/>
      <c r="E600" s="54"/>
      <c r="F600" s="54"/>
      <c r="G600" s="54"/>
      <c r="H600" s="54"/>
      <c r="I600" s="54"/>
      <c r="J600" s="54"/>
      <c r="K600" s="71"/>
      <c r="L600" s="71"/>
      <c r="M600" s="109"/>
      <c r="N600" s="71"/>
      <c r="O600" s="109"/>
      <c r="P600" s="71"/>
      <c r="Q600" s="71"/>
      <c r="R600" s="71"/>
      <c r="S600" s="71"/>
      <c r="T600" s="71"/>
      <c r="U600" s="71"/>
      <c r="V600" s="71"/>
      <c r="W600" s="71"/>
      <c r="X600" s="71"/>
      <c r="Y600" s="71"/>
      <c r="Z600" s="71"/>
    </row>
    <row r="601" spans="1:26" ht="15.75" customHeight="1" x14ac:dyDescent="0.2">
      <c r="A601" s="71"/>
      <c r="B601" s="71"/>
      <c r="C601" s="71"/>
      <c r="D601" s="71"/>
      <c r="E601" s="54"/>
      <c r="F601" s="54"/>
      <c r="G601" s="54"/>
      <c r="H601" s="54"/>
      <c r="I601" s="54"/>
      <c r="J601" s="54"/>
      <c r="K601" s="71"/>
      <c r="L601" s="71"/>
      <c r="M601" s="109"/>
      <c r="N601" s="71"/>
      <c r="O601" s="109"/>
      <c r="P601" s="71"/>
      <c r="Q601" s="71"/>
      <c r="R601" s="71"/>
      <c r="S601" s="71"/>
      <c r="T601" s="71"/>
      <c r="U601" s="71"/>
      <c r="V601" s="71"/>
      <c r="W601" s="71"/>
      <c r="X601" s="71"/>
      <c r="Y601" s="71"/>
      <c r="Z601" s="71"/>
    </row>
    <row r="602" spans="1:26" ht="15.75" customHeight="1" x14ac:dyDescent="0.2">
      <c r="A602" s="71"/>
      <c r="B602" s="71"/>
      <c r="C602" s="71"/>
      <c r="D602" s="71"/>
      <c r="E602" s="54"/>
      <c r="F602" s="54"/>
      <c r="G602" s="54"/>
      <c r="H602" s="54"/>
      <c r="I602" s="54"/>
      <c r="J602" s="54"/>
      <c r="K602" s="71"/>
      <c r="L602" s="71"/>
      <c r="M602" s="109"/>
      <c r="N602" s="71"/>
      <c r="O602" s="109"/>
      <c r="P602" s="71"/>
      <c r="Q602" s="71"/>
      <c r="R602" s="71"/>
      <c r="S602" s="71"/>
      <c r="T602" s="71"/>
      <c r="U602" s="71"/>
      <c r="V602" s="71"/>
      <c r="W602" s="71"/>
      <c r="X602" s="71"/>
      <c r="Y602" s="71"/>
      <c r="Z602" s="71"/>
    </row>
    <row r="603" spans="1:26" ht="15.75" customHeight="1" x14ac:dyDescent="0.2">
      <c r="A603" s="71"/>
      <c r="B603" s="71"/>
      <c r="C603" s="71"/>
      <c r="D603" s="71"/>
      <c r="E603" s="54"/>
      <c r="F603" s="54"/>
      <c r="G603" s="54"/>
      <c r="H603" s="54"/>
      <c r="I603" s="54"/>
      <c r="J603" s="54"/>
      <c r="K603" s="71"/>
      <c r="L603" s="71"/>
      <c r="M603" s="109"/>
      <c r="N603" s="71"/>
      <c r="O603" s="109"/>
      <c r="P603" s="71"/>
      <c r="Q603" s="71"/>
      <c r="R603" s="71"/>
      <c r="S603" s="71"/>
      <c r="T603" s="71"/>
      <c r="U603" s="71"/>
      <c r="V603" s="71"/>
      <c r="W603" s="71"/>
      <c r="X603" s="71"/>
      <c r="Y603" s="71"/>
      <c r="Z603" s="71"/>
    </row>
    <row r="604" spans="1:26" ht="15.75" customHeight="1" x14ac:dyDescent="0.2">
      <c r="A604" s="71"/>
      <c r="B604" s="71"/>
      <c r="C604" s="71"/>
      <c r="D604" s="71"/>
      <c r="E604" s="54"/>
      <c r="F604" s="54"/>
      <c r="G604" s="54"/>
      <c r="H604" s="54"/>
      <c r="I604" s="54"/>
      <c r="J604" s="54"/>
      <c r="K604" s="71"/>
      <c r="L604" s="71"/>
      <c r="M604" s="109"/>
      <c r="N604" s="71"/>
      <c r="O604" s="109"/>
      <c r="P604" s="71"/>
      <c r="Q604" s="71"/>
      <c r="R604" s="71"/>
      <c r="S604" s="71"/>
      <c r="T604" s="71"/>
      <c r="U604" s="71"/>
      <c r="V604" s="71"/>
      <c r="W604" s="71"/>
      <c r="X604" s="71"/>
      <c r="Y604" s="71"/>
      <c r="Z604" s="71"/>
    </row>
    <row r="605" spans="1:26" ht="15.75" customHeight="1" x14ac:dyDescent="0.2">
      <c r="A605" s="71"/>
      <c r="B605" s="71"/>
      <c r="C605" s="71"/>
      <c r="D605" s="71"/>
      <c r="E605" s="54"/>
      <c r="F605" s="54"/>
      <c r="G605" s="54"/>
      <c r="H605" s="54"/>
      <c r="I605" s="54"/>
      <c r="J605" s="54"/>
      <c r="K605" s="71"/>
      <c r="L605" s="71"/>
      <c r="M605" s="109"/>
      <c r="N605" s="71"/>
      <c r="O605" s="109"/>
      <c r="P605" s="71"/>
      <c r="Q605" s="71"/>
      <c r="R605" s="71"/>
      <c r="S605" s="71"/>
      <c r="T605" s="71"/>
      <c r="U605" s="71"/>
      <c r="V605" s="71"/>
      <c r="W605" s="71"/>
      <c r="X605" s="71"/>
      <c r="Y605" s="71"/>
      <c r="Z605" s="71"/>
    </row>
    <row r="606" spans="1:26" ht="15.75" customHeight="1" x14ac:dyDescent="0.2">
      <c r="A606" s="71"/>
      <c r="B606" s="71"/>
      <c r="C606" s="71"/>
      <c r="D606" s="71"/>
      <c r="E606" s="54"/>
      <c r="F606" s="54"/>
      <c r="G606" s="54"/>
      <c r="H606" s="54"/>
      <c r="I606" s="54"/>
      <c r="J606" s="54"/>
      <c r="K606" s="71"/>
      <c r="L606" s="71"/>
      <c r="M606" s="109"/>
      <c r="N606" s="71"/>
      <c r="O606" s="109"/>
      <c r="P606" s="71"/>
      <c r="Q606" s="71"/>
      <c r="R606" s="71"/>
      <c r="S606" s="71"/>
      <c r="T606" s="71"/>
      <c r="U606" s="71"/>
      <c r="V606" s="71"/>
      <c r="W606" s="71"/>
      <c r="X606" s="71"/>
      <c r="Y606" s="71"/>
      <c r="Z606" s="71"/>
    </row>
    <row r="607" spans="1:26" ht="15.75" customHeight="1" x14ac:dyDescent="0.2">
      <c r="A607" s="71"/>
      <c r="B607" s="71"/>
      <c r="C607" s="71"/>
      <c r="D607" s="71"/>
      <c r="E607" s="54"/>
      <c r="F607" s="54"/>
      <c r="G607" s="54"/>
      <c r="H607" s="54"/>
      <c r="I607" s="54"/>
      <c r="J607" s="54"/>
      <c r="K607" s="71"/>
      <c r="L607" s="71"/>
      <c r="M607" s="109"/>
      <c r="N607" s="71"/>
      <c r="O607" s="109"/>
      <c r="P607" s="71"/>
      <c r="Q607" s="71"/>
      <c r="R607" s="71"/>
      <c r="S607" s="71"/>
      <c r="T607" s="71"/>
      <c r="U607" s="71"/>
      <c r="V607" s="71"/>
      <c r="W607" s="71"/>
      <c r="X607" s="71"/>
      <c r="Y607" s="71"/>
      <c r="Z607" s="71"/>
    </row>
    <row r="608" spans="1:26" ht="15.75" customHeight="1" x14ac:dyDescent="0.2">
      <c r="A608" s="71"/>
      <c r="B608" s="71"/>
      <c r="C608" s="71"/>
      <c r="D608" s="71"/>
      <c r="E608" s="54"/>
      <c r="F608" s="54"/>
      <c r="G608" s="54"/>
      <c r="H608" s="54"/>
      <c r="I608" s="54"/>
      <c r="J608" s="54"/>
      <c r="K608" s="71"/>
      <c r="L608" s="71"/>
      <c r="M608" s="109"/>
      <c r="N608" s="71"/>
      <c r="O608" s="109"/>
      <c r="P608" s="71"/>
      <c r="Q608" s="71"/>
      <c r="R608" s="71"/>
      <c r="S608" s="71"/>
      <c r="T608" s="71"/>
      <c r="U608" s="71"/>
      <c r="V608" s="71"/>
      <c r="W608" s="71"/>
      <c r="X608" s="71"/>
      <c r="Y608" s="71"/>
      <c r="Z608" s="71"/>
    </row>
    <row r="609" spans="1:26" ht="15.75" customHeight="1" x14ac:dyDescent="0.2">
      <c r="A609" s="71"/>
      <c r="B609" s="71"/>
      <c r="C609" s="71"/>
      <c r="D609" s="71"/>
      <c r="E609" s="54"/>
      <c r="F609" s="54"/>
      <c r="G609" s="54"/>
      <c r="H609" s="54"/>
      <c r="I609" s="54"/>
      <c r="J609" s="54"/>
      <c r="K609" s="71"/>
      <c r="L609" s="71"/>
      <c r="M609" s="109"/>
      <c r="N609" s="71"/>
      <c r="O609" s="109"/>
      <c r="P609" s="71"/>
      <c r="Q609" s="71"/>
      <c r="R609" s="71"/>
      <c r="S609" s="71"/>
      <c r="T609" s="71"/>
      <c r="U609" s="71"/>
      <c r="V609" s="71"/>
      <c r="W609" s="71"/>
      <c r="X609" s="71"/>
      <c r="Y609" s="71"/>
      <c r="Z609" s="71"/>
    </row>
    <row r="610" spans="1:26" ht="15.75" customHeight="1" x14ac:dyDescent="0.2">
      <c r="A610" s="71"/>
      <c r="B610" s="71"/>
      <c r="C610" s="71"/>
      <c r="D610" s="71"/>
      <c r="E610" s="54"/>
      <c r="F610" s="54"/>
      <c r="G610" s="54"/>
      <c r="H610" s="54"/>
      <c r="I610" s="54"/>
      <c r="J610" s="54"/>
      <c r="K610" s="71"/>
      <c r="L610" s="71"/>
      <c r="M610" s="109"/>
      <c r="N610" s="71"/>
      <c r="O610" s="109"/>
      <c r="P610" s="71"/>
      <c r="Q610" s="71"/>
      <c r="R610" s="71"/>
      <c r="S610" s="71"/>
      <c r="T610" s="71"/>
      <c r="U610" s="71"/>
      <c r="V610" s="71"/>
      <c r="W610" s="71"/>
      <c r="X610" s="71"/>
      <c r="Y610" s="71"/>
      <c r="Z610" s="71"/>
    </row>
    <row r="611" spans="1:26" ht="15.75" customHeight="1" x14ac:dyDescent="0.2">
      <c r="A611" s="71"/>
      <c r="B611" s="71"/>
      <c r="C611" s="71"/>
      <c r="D611" s="71"/>
      <c r="E611" s="54"/>
      <c r="F611" s="54"/>
      <c r="G611" s="54"/>
      <c r="H611" s="54"/>
      <c r="I611" s="54"/>
      <c r="J611" s="54"/>
      <c r="K611" s="71"/>
      <c r="L611" s="71"/>
      <c r="M611" s="109"/>
      <c r="N611" s="71"/>
      <c r="O611" s="109"/>
      <c r="P611" s="71"/>
      <c r="Q611" s="71"/>
      <c r="R611" s="71"/>
      <c r="S611" s="71"/>
      <c r="T611" s="71"/>
      <c r="U611" s="71"/>
      <c r="V611" s="71"/>
      <c r="W611" s="71"/>
      <c r="X611" s="71"/>
      <c r="Y611" s="71"/>
      <c r="Z611" s="71"/>
    </row>
    <row r="612" spans="1:26" ht="15.75" customHeight="1" x14ac:dyDescent="0.2">
      <c r="A612" s="71"/>
      <c r="B612" s="71"/>
      <c r="C612" s="71"/>
      <c r="D612" s="71"/>
      <c r="E612" s="54"/>
      <c r="F612" s="54"/>
      <c r="G612" s="54"/>
      <c r="H612" s="54"/>
      <c r="I612" s="54"/>
      <c r="J612" s="54"/>
      <c r="K612" s="71"/>
      <c r="L612" s="71"/>
      <c r="M612" s="109"/>
      <c r="N612" s="71"/>
      <c r="O612" s="109"/>
      <c r="P612" s="71"/>
      <c r="Q612" s="71"/>
      <c r="R612" s="71"/>
      <c r="S612" s="71"/>
      <c r="T612" s="71"/>
      <c r="U612" s="71"/>
      <c r="V612" s="71"/>
      <c r="W612" s="71"/>
      <c r="X612" s="71"/>
      <c r="Y612" s="71"/>
      <c r="Z612" s="71"/>
    </row>
    <row r="613" spans="1:26" ht="15.75" customHeight="1" x14ac:dyDescent="0.2">
      <c r="A613" s="71"/>
      <c r="B613" s="71"/>
      <c r="C613" s="71"/>
      <c r="D613" s="71"/>
      <c r="E613" s="54"/>
      <c r="F613" s="54"/>
      <c r="G613" s="54"/>
      <c r="H613" s="54"/>
      <c r="I613" s="54"/>
      <c r="J613" s="54"/>
      <c r="K613" s="71"/>
      <c r="L613" s="71"/>
      <c r="M613" s="109"/>
      <c r="N613" s="71"/>
      <c r="O613" s="109"/>
      <c r="P613" s="71"/>
      <c r="Q613" s="71"/>
      <c r="R613" s="71"/>
      <c r="S613" s="71"/>
      <c r="T613" s="71"/>
      <c r="U613" s="71"/>
      <c r="V613" s="71"/>
      <c r="W613" s="71"/>
      <c r="X613" s="71"/>
      <c r="Y613" s="71"/>
      <c r="Z613" s="71"/>
    </row>
    <row r="614" spans="1:26" ht="15.75" customHeight="1" x14ac:dyDescent="0.2">
      <c r="A614" s="71"/>
      <c r="B614" s="71"/>
      <c r="C614" s="71"/>
      <c r="D614" s="71"/>
      <c r="E614" s="54"/>
      <c r="F614" s="54"/>
      <c r="G614" s="54"/>
      <c r="H614" s="54"/>
      <c r="I614" s="54"/>
      <c r="J614" s="54"/>
      <c r="K614" s="71"/>
      <c r="L614" s="71"/>
      <c r="M614" s="109"/>
      <c r="N614" s="71"/>
      <c r="O614" s="109"/>
      <c r="P614" s="71"/>
      <c r="Q614" s="71"/>
      <c r="R614" s="71"/>
      <c r="S614" s="71"/>
      <c r="T614" s="71"/>
      <c r="U614" s="71"/>
      <c r="V614" s="71"/>
      <c r="W614" s="71"/>
      <c r="X614" s="71"/>
      <c r="Y614" s="71"/>
      <c r="Z614" s="71"/>
    </row>
    <row r="615" spans="1:26" ht="15.75" customHeight="1" x14ac:dyDescent="0.2">
      <c r="A615" s="71"/>
      <c r="B615" s="71"/>
      <c r="C615" s="71"/>
      <c r="D615" s="71"/>
      <c r="E615" s="54"/>
      <c r="F615" s="54"/>
      <c r="G615" s="54"/>
      <c r="H615" s="54"/>
      <c r="I615" s="54"/>
      <c r="J615" s="54"/>
      <c r="K615" s="71"/>
      <c r="L615" s="71"/>
      <c r="M615" s="109"/>
      <c r="N615" s="71"/>
      <c r="O615" s="109"/>
      <c r="P615" s="71"/>
      <c r="Q615" s="71"/>
      <c r="R615" s="71"/>
      <c r="S615" s="71"/>
      <c r="T615" s="71"/>
      <c r="U615" s="71"/>
      <c r="V615" s="71"/>
      <c r="W615" s="71"/>
      <c r="X615" s="71"/>
      <c r="Y615" s="71"/>
      <c r="Z615" s="71"/>
    </row>
    <row r="616" spans="1:26" ht="15.75" customHeight="1" x14ac:dyDescent="0.2">
      <c r="A616" s="71"/>
      <c r="B616" s="71"/>
      <c r="C616" s="71"/>
      <c r="D616" s="71"/>
      <c r="E616" s="54"/>
      <c r="F616" s="54"/>
      <c r="G616" s="54"/>
      <c r="H616" s="54"/>
      <c r="I616" s="54"/>
      <c r="J616" s="54"/>
      <c r="K616" s="71"/>
      <c r="L616" s="71"/>
      <c r="M616" s="109"/>
      <c r="N616" s="71"/>
      <c r="O616" s="109"/>
      <c r="P616" s="71"/>
      <c r="Q616" s="71"/>
      <c r="R616" s="71"/>
      <c r="S616" s="71"/>
      <c r="T616" s="71"/>
      <c r="U616" s="71"/>
      <c r="V616" s="71"/>
      <c r="W616" s="71"/>
      <c r="X616" s="71"/>
      <c r="Y616" s="71"/>
      <c r="Z616" s="71"/>
    </row>
    <row r="617" spans="1:26" ht="15.75" customHeight="1" x14ac:dyDescent="0.2">
      <c r="A617" s="71"/>
      <c r="B617" s="71"/>
      <c r="C617" s="71"/>
      <c r="D617" s="71"/>
      <c r="E617" s="54"/>
      <c r="F617" s="54"/>
      <c r="G617" s="54"/>
      <c r="H617" s="54"/>
      <c r="I617" s="54"/>
      <c r="J617" s="54"/>
      <c r="K617" s="71"/>
      <c r="L617" s="71"/>
      <c r="M617" s="109"/>
      <c r="N617" s="71"/>
      <c r="O617" s="109"/>
      <c r="P617" s="71"/>
      <c r="Q617" s="71"/>
      <c r="R617" s="71"/>
      <c r="S617" s="71"/>
      <c r="T617" s="71"/>
      <c r="U617" s="71"/>
      <c r="V617" s="71"/>
      <c r="W617" s="71"/>
      <c r="X617" s="71"/>
      <c r="Y617" s="71"/>
      <c r="Z617" s="71"/>
    </row>
    <row r="618" spans="1:26" ht="15.75" customHeight="1" x14ac:dyDescent="0.2">
      <c r="A618" s="71"/>
      <c r="B618" s="71"/>
      <c r="C618" s="71"/>
      <c r="D618" s="71"/>
      <c r="E618" s="54"/>
      <c r="F618" s="54"/>
      <c r="G618" s="54"/>
      <c r="H618" s="54"/>
      <c r="I618" s="54"/>
      <c r="J618" s="54"/>
      <c r="K618" s="71"/>
      <c r="L618" s="71"/>
      <c r="M618" s="109"/>
      <c r="N618" s="71"/>
      <c r="O618" s="109"/>
      <c r="P618" s="71"/>
      <c r="Q618" s="71"/>
      <c r="R618" s="71"/>
      <c r="S618" s="71"/>
      <c r="T618" s="71"/>
      <c r="U618" s="71"/>
      <c r="V618" s="71"/>
      <c r="W618" s="71"/>
      <c r="X618" s="71"/>
      <c r="Y618" s="71"/>
      <c r="Z618" s="71"/>
    </row>
    <row r="619" spans="1:26" ht="15.75" customHeight="1" x14ac:dyDescent="0.2">
      <c r="A619" s="71"/>
      <c r="B619" s="71"/>
      <c r="C619" s="71"/>
      <c r="D619" s="71"/>
      <c r="E619" s="54"/>
      <c r="F619" s="54"/>
      <c r="G619" s="54"/>
      <c r="H619" s="54"/>
      <c r="I619" s="54"/>
      <c r="J619" s="54"/>
      <c r="K619" s="71"/>
      <c r="L619" s="71"/>
      <c r="M619" s="109"/>
      <c r="N619" s="71"/>
      <c r="O619" s="109"/>
      <c r="P619" s="71"/>
      <c r="Q619" s="71"/>
      <c r="R619" s="71"/>
      <c r="S619" s="71"/>
      <c r="T619" s="71"/>
      <c r="U619" s="71"/>
      <c r="V619" s="71"/>
      <c r="W619" s="71"/>
      <c r="X619" s="71"/>
      <c r="Y619" s="71"/>
      <c r="Z619" s="71"/>
    </row>
    <row r="620" spans="1:26" ht="15.75" customHeight="1" x14ac:dyDescent="0.2">
      <c r="A620" s="71"/>
      <c r="B620" s="71"/>
      <c r="C620" s="71"/>
      <c r="D620" s="71"/>
      <c r="E620" s="54"/>
      <c r="F620" s="54"/>
      <c r="G620" s="54"/>
      <c r="H620" s="54"/>
      <c r="I620" s="54"/>
      <c r="J620" s="54"/>
      <c r="K620" s="71"/>
      <c r="L620" s="71"/>
      <c r="M620" s="109"/>
      <c r="N620" s="71"/>
      <c r="O620" s="109"/>
      <c r="P620" s="71"/>
      <c r="Q620" s="71"/>
      <c r="R620" s="71"/>
      <c r="S620" s="71"/>
      <c r="T620" s="71"/>
      <c r="U620" s="71"/>
      <c r="V620" s="71"/>
      <c r="W620" s="71"/>
      <c r="X620" s="71"/>
      <c r="Y620" s="71"/>
      <c r="Z620" s="71"/>
    </row>
    <row r="621" spans="1:26" ht="15.75" customHeight="1" x14ac:dyDescent="0.2">
      <c r="A621" s="71"/>
      <c r="B621" s="71"/>
      <c r="C621" s="71"/>
      <c r="D621" s="71"/>
      <c r="E621" s="54"/>
      <c r="F621" s="54"/>
      <c r="G621" s="54"/>
      <c r="H621" s="54"/>
      <c r="I621" s="54"/>
      <c r="J621" s="54"/>
      <c r="K621" s="71"/>
      <c r="L621" s="71"/>
      <c r="M621" s="109"/>
      <c r="N621" s="71"/>
      <c r="O621" s="109"/>
      <c r="P621" s="71"/>
      <c r="Q621" s="71"/>
      <c r="R621" s="71"/>
      <c r="S621" s="71"/>
      <c r="T621" s="71"/>
      <c r="U621" s="71"/>
      <c r="V621" s="71"/>
      <c r="W621" s="71"/>
      <c r="X621" s="71"/>
      <c r="Y621" s="71"/>
      <c r="Z621" s="71"/>
    </row>
    <row r="622" spans="1:26" ht="15.75" customHeight="1" x14ac:dyDescent="0.2">
      <c r="A622" s="71"/>
      <c r="B622" s="71"/>
      <c r="C622" s="71"/>
      <c r="D622" s="71"/>
      <c r="E622" s="54"/>
      <c r="F622" s="54"/>
      <c r="G622" s="54"/>
      <c r="H622" s="54"/>
      <c r="I622" s="54"/>
      <c r="J622" s="54"/>
      <c r="K622" s="71"/>
      <c r="L622" s="71"/>
      <c r="M622" s="109"/>
      <c r="N622" s="71"/>
      <c r="O622" s="109"/>
      <c r="P622" s="71"/>
      <c r="Q622" s="71"/>
      <c r="R622" s="71"/>
      <c r="S622" s="71"/>
      <c r="T622" s="71"/>
      <c r="U622" s="71"/>
      <c r="V622" s="71"/>
      <c r="W622" s="71"/>
      <c r="X622" s="71"/>
      <c r="Y622" s="71"/>
      <c r="Z622" s="71"/>
    </row>
    <row r="623" spans="1:26" ht="15.75" customHeight="1" x14ac:dyDescent="0.2">
      <c r="A623" s="71"/>
      <c r="B623" s="71"/>
      <c r="C623" s="71"/>
      <c r="D623" s="71"/>
      <c r="E623" s="54"/>
      <c r="F623" s="54"/>
      <c r="G623" s="54"/>
      <c r="H623" s="54"/>
      <c r="I623" s="54"/>
      <c r="J623" s="54"/>
      <c r="K623" s="71"/>
      <c r="L623" s="71"/>
      <c r="M623" s="109"/>
      <c r="N623" s="71"/>
      <c r="O623" s="109"/>
      <c r="P623" s="71"/>
      <c r="Q623" s="71"/>
      <c r="R623" s="71"/>
      <c r="S623" s="71"/>
      <c r="T623" s="71"/>
      <c r="U623" s="71"/>
      <c r="V623" s="71"/>
      <c r="W623" s="71"/>
      <c r="X623" s="71"/>
      <c r="Y623" s="71"/>
      <c r="Z623" s="71"/>
    </row>
    <row r="624" spans="1:26" ht="15.75" customHeight="1" x14ac:dyDescent="0.2">
      <c r="A624" s="71"/>
      <c r="B624" s="71"/>
      <c r="C624" s="71"/>
      <c r="D624" s="71"/>
      <c r="E624" s="54"/>
      <c r="F624" s="54"/>
      <c r="G624" s="54"/>
      <c r="H624" s="54"/>
      <c r="I624" s="54"/>
      <c r="J624" s="54"/>
      <c r="K624" s="71"/>
      <c r="L624" s="71"/>
      <c r="M624" s="109"/>
      <c r="N624" s="71"/>
      <c r="O624" s="109"/>
      <c r="P624" s="71"/>
      <c r="Q624" s="71"/>
      <c r="R624" s="71"/>
      <c r="S624" s="71"/>
      <c r="T624" s="71"/>
      <c r="U624" s="71"/>
      <c r="V624" s="71"/>
      <c r="W624" s="71"/>
      <c r="X624" s="71"/>
      <c r="Y624" s="71"/>
      <c r="Z624" s="71"/>
    </row>
    <row r="625" spans="1:26" ht="15.75" customHeight="1" x14ac:dyDescent="0.2">
      <c r="A625" s="71"/>
      <c r="B625" s="71"/>
      <c r="C625" s="71"/>
      <c r="D625" s="71"/>
      <c r="E625" s="54"/>
      <c r="F625" s="54"/>
      <c r="G625" s="54"/>
      <c r="H625" s="54"/>
      <c r="I625" s="54"/>
      <c r="J625" s="54"/>
      <c r="K625" s="71"/>
      <c r="L625" s="71"/>
      <c r="M625" s="109"/>
      <c r="N625" s="71"/>
      <c r="O625" s="109"/>
      <c r="P625" s="71"/>
      <c r="Q625" s="71"/>
      <c r="R625" s="71"/>
      <c r="S625" s="71"/>
      <c r="T625" s="71"/>
      <c r="U625" s="71"/>
      <c r="V625" s="71"/>
      <c r="W625" s="71"/>
      <c r="X625" s="71"/>
      <c r="Y625" s="71"/>
      <c r="Z625" s="71"/>
    </row>
    <row r="626" spans="1:26" ht="15.75" customHeight="1" x14ac:dyDescent="0.2">
      <c r="A626" s="71"/>
      <c r="B626" s="71"/>
      <c r="C626" s="71"/>
      <c r="D626" s="71"/>
      <c r="E626" s="54"/>
      <c r="F626" s="54"/>
      <c r="G626" s="54"/>
      <c r="H626" s="54"/>
      <c r="I626" s="54"/>
      <c r="J626" s="54"/>
      <c r="K626" s="71"/>
      <c r="L626" s="71"/>
      <c r="M626" s="109"/>
      <c r="N626" s="71"/>
      <c r="O626" s="109"/>
      <c r="P626" s="71"/>
      <c r="Q626" s="71"/>
      <c r="R626" s="71"/>
      <c r="S626" s="71"/>
      <c r="T626" s="71"/>
      <c r="U626" s="71"/>
      <c r="V626" s="71"/>
      <c r="W626" s="71"/>
      <c r="X626" s="71"/>
      <c r="Y626" s="71"/>
      <c r="Z626" s="71"/>
    </row>
    <row r="627" spans="1:26" ht="15.75" customHeight="1" x14ac:dyDescent="0.2">
      <c r="A627" s="71"/>
      <c r="B627" s="71"/>
      <c r="C627" s="71"/>
      <c r="D627" s="71"/>
      <c r="E627" s="54"/>
      <c r="F627" s="54"/>
      <c r="G627" s="54"/>
      <c r="H627" s="54"/>
      <c r="I627" s="54"/>
      <c r="J627" s="54"/>
      <c r="K627" s="71"/>
      <c r="L627" s="71"/>
      <c r="M627" s="109"/>
      <c r="N627" s="71"/>
      <c r="O627" s="109"/>
      <c r="P627" s="71"/>
      <c r="Q627" s="71"/>
      <c r="R627" s="71"/>
      <c r="S627" s="71"/>
      <c r="T627" s="71"/>
      <c r="U627" s="71"/>
      <c r="V627" s="71"/>
      <c r="W627" s="71"/>
      <c r="X627" s="71"/>
      <c r="Y627" s="71"/>
      <c r="Z627" s="71"/>
    </row>
    <row r="628" spans="1:26" ht="15.75" customHeight="1" x14ac:dyDescent="0.2">
      <c r="A628" s="71"/>
      <c r="B628" s="71"/>
      <c r="C628" s="71"/>
      <c r="D628" s="71"/>
      <c r="E628" s="54"/>
      <c r="F628" s="54"/>
      <c r="G628" s="54"/>
      <c r="H628" s="54"/>
      <c r="I628" s="54"/>
      <c r="J628" s="54"/>
      <c r="K628" s="71"/>
      <c r="L628" s="71"/>
      <c r="M628" s="109"/>
      <c r="N628" s="71"/>
      <c r="O628" s="109"/>
      <c r="P628" s="71"/>
      <c r="Q628" s="71"/>
      <c r="R628" s="71"/>
      <c r="S628" s="71"/>
      <c r="T628" s="71"/>
      <c r="U628" s="71"/>
      <c r="V628" s="71"/>
      <c r="W628" s="71"/>
      <c r="X628" s="71"/>
      <c r="Y628" s="71"/>
      <c r="Z628" s="71"/>
    </row>
    <row r="629" spans="1:26" ht="15.75" customHeight="1" x14ac:dyDescent="0.2">
      <c r="A629" s="71"/>
      <c r="B629" s="71"/>
      <c r="C629" s="71"/>
      <c r="D629" s="71"/>
      <c r="E629" s="54"/>
      <c r="F629" s="54"/>
      <c r="G629" s="54"/>
      <c r="H629" s="54"/>
      <c r="I629" s="54"/>
      <c r="J629" s="54"/>
      <c r="K629" s="71"/>
      <c r="L629" s="71"/>
      <c r="M629" s="109"/>
      <c r="N629" s="71"/>
      <c r="O629" s="109"/>
      <c r="P629" s="71"/>
      <c r="Q629" s="71"/>
      <c r="R629" s="71"/>
      <c r="S629" s="71"/>
      <c r="T629" s="71"/>
      <c r="U629" s="71"/>
      <c r="V629" s="71"/>
      <c r="W629" s="71"/>
      <c r="X629" s="71"/>
      <c r="Y629" s="71"/>
      <c r="Z629" s="71"/>
    </row>
    <row r="630" spans="1:26" ht="15.75" customHeight="1" x14ac:dyDescent="0.2">
      <c r="A630" s="71"/>
      <c r="B630" s="71"/>
      <c r="C630" s="71"/>
      <c r="D630" s="71"/>
      <c r="E630" s="54"/>
      <c r="F630" s="54"/>
      <c r="G630" s="54"/>
      <c r="H630" s="54"/>
      <c r="I630" s="54"/>
      <c r="J630" s="54"/>
      <c r="K630" s="71"/>
      <c r="L630" s="71"/>
      <c r="M630" s="109"/>
      <c r="N630" s="71"/>
      <c r="O630" s="109"/>
      <c r="P630" s="71"/>
      <c r="Q630" s="71"/>
      <c r="R630" s="71"/>
      <c r="S630" s="71"/>
      <c r="T630" s="71"/>
      <c r="U630" s="71"/>
      <c r="V630" s="71"/>
      <c r="W630" s="71"/>
      <c r="X630" s="71"/>
      <c r="Y630" s="71"/>
      <c r="Z630" s="71"/>
    </row>
    <row r="631" spans="1:26" ht="15.75" customHeight="1" x14ac:dyDescent="0.2">
      <c r="A631" s="71"/>
      <c r="B631" s="71"/>
      <c r="C631" s="71"/>
      <c r="D631" s="71"/>
      <c r="E631" s="54"/>
      <c r="F631" s="54"/>
      <c r="G631" s="54"/>
      <c r="H631" s="54"/>
      <c r="I631" s="54"/>
      <c r="J631" s="54"/>
      <c r="K631" s="71"/>
      <c r="L631" s="71"/>
      <c r="M631" s="109"/>
      <c r="N631" s="71"/>
      <c r="O631" s="109"/>
      <c r="P631" s="71"/>
      <c r="Q631" s="71"/>
      <c r="R631" s="71"/>
      <c r="S631" s="71"/>
      <c r="T631" s="71"/>
      <c r="U631" s="71"/>
      <c r="V631" s="71"/>
      <c r="W631" s="71"/>
      <c r="X631" s="71"/>
      <c r="Y631" s="71"/>
      <c r="Z631" s="71"/>
    </row>
    <row r="632" spans="1:26" ht="15.75" customHeight="1" x14ac:dyDescent="0.2">
      <c r="A632" s="71"/>
      <c r="B632" s="71"/>
      <c r="C632" s="71"/>
      <c r="D632" s="71"/>
      <c r="E632" s="54"/>
      <c r="F632" s="54"/>
      <c r="G632" s="54"/>
      <c r="H632" s="54"/>
      <c r="I632" s="54"/>
      <c r="J632" s="54"/>
      <c r="K632" s="71"/>
      <c r="L632" s="71"/>
      <c r="M632" s="109"/>
      <c r="N632" s="71"/>
      <c r="O632" s="109"/>
      <c r="P632" s="71"/>
      <c r="Q632" s="71"/>
      <c r="R632" s="71"/>
      <c r="S632" s="71"/>
      <c r="T632" s="71"/>
      <c r="U632" s="71"/>
      <c r="V632" s="71"/>
      <c r="W632" s="71"/>
      <c r="X632" s="71"/>
      <c r="Y632" s="71"/>
      <c r="Z632" s="71"/>
    </row>
    <row r="633" spans="1:26" ht="15.75" customHeight="1" x14ac:dyDescent="0.2">
      <c r="A633" s="71"/>
      <c r="B633" s="71"/>
      <c r="C633" s="71"/>
      <c r="D633" s="71"/>
      <c r="E633" s="54"/>
      <c r="F633" s="54"/>
      <c r="G633" s="54"/>
      <c r="H633" s="54"/>
      <c r="I633" s="54"/>
      <c r="J633" s="54"/>
      <c r="K633" s="71"/>
      <c r="L633" s="71"/>
      <c r="M633" s="109"/>
      <c r="N633" s="71"/>
      <c r="O633" s="109"/>
      <c r="P633" s="71"/>
      <c r="Q633" s="71"/>
      <c r="R633" s="71"/>
      <c r="S633" s="71"/>
      <c r="T633" s="71"/>
      <c r="U633" s="71"/>
      <c r="V633" s="71"/>
      <c r="W633" s="71"/>
      <c r="X633" s="71"/>
      <c r="Y633" s="71"/>
      <c r="Z633" s="71"/>
    </row>
    <row r="634" spans="1:26" ht="15.75" customHeight="1" x14ac:dyDescent="0.2">
      <c r="A634" s="71"/>
      <c r="B634" s="71"/>
      <c r="C634" s="71"/>
      <c r="D634" s="71"/>
      <c r="E634" s="54"/>
      <c r="F634" s="54"/>
      <c r="G634" s="54"/>
      <c r="H634" s="54"/>
      <c r="I634" s="54"/>
      <c r="J634" s="54"/>
      <c r="K634" s="71"/>
      <c r="L634" s="71"/>
      <c r="M634" s="109"/>
      <c r="N634" s="71"/>
      <c r="O634" s="109"/>
      <c r="P634" s="71"/>
      <c r="Q634" s="71"/>
      <c r="R634" s="71"/>
      <c r="S634" s="71"/>
      <c r="T634" s="71"/>
      <c r="U634" s="71"/>
      <c r="V634" s="71"/>
      <c r="W634" s="71"/>
      <c r="X634" s="71"/>
      <c r="Y634" s="71"/>
      <c r="Z634" s="71"/>
    </row>
    <row r="635" spans="1:26" ht="15.75" customHeight="1" x14ac:dyDescent="0.2">
      <c r="A635" s="71"/>
      <c r="B635" s="71"/>
      <c r="C635" s="71"/>
      <c r="D635" s="71"/>
      <c r="E635" s="54"/>
      <c r="F635" s="54"/>
      <c r="G635" s="54"/>
      <c r="H635" s="54"/>
      <c r="I635" s="54"/>
      <c r="J635" s="54"/>
      <c r="K635" s="71"/>
      <c r="L635" s="71"/>
      <c r="M635" s="109"/>
      <c r="N635" s="71"/>
      <c r="O635" s="109"/>
      <c r="P635" s="71"/>
      <c r="Q635" s="71"/>
      <c r="R635" s="71"/>
      <c r="S635" s="71"/>
      <c r="T635" s="71"/>
      <c r="U635" s="71"/>
      <c r="V635" s="71"/>
      <c r="W635" s="71"/>
      <c r="X635" s="71"/>
      <c r="Y635" s="71"/>
      <c r="Z635" s="71"/>
    </row>
    <row r="636" spans="1:26" ht="15.75" customHeight="1" x14ac:dyDescent="0.2">
      <c r="A636" s="71"/>
      <c r="B636" s="71"/>
      <c r="C636" s="71"/>
      <c r="D636" s="71"/>
      <c r="E636" s="54"/>
      <c r="F636" s="54"/>
      <c r="G636" s="54"/>
      <c r="H636" s="54"/>
      <c r="I636" s="54"/>
      <c r="J636" s="54"/>
      <c r="K636" s="71"/>
      <c r="L636" s="71"/>
      <c r="M636" s="109"/>
      <c r="N636" s="71"/>
      <c r="O636" s="109"/>
      <c r="P636" s="71"/>
      <c r="Q636" s="71"/>
      <c r="R636" s="71"/>
      <c r="S636" s="71"/>
      <c r="T636" s="71"/>
      <c r="U636" s="71"/>
      <c r="V636" s="71"/>
      <c r="W636" s="71"/>
      <c r="X636" s="71"/>
      <c r="Y636" s="71"/>
      <c r="Z636" s="71"/>
    </row>
    <row r="637" spans="1:26" ht="15.75" customHeight="1" x14ac:dyDescent="0.2">
      <c r="A637" s="71"/>
      <c r="B637" s="71"/>
      <c r="C637" s="71"/>
      <c r="D637" s="71"/>
      <c r="E637" s="54"/>
      <c r="F637" s="54"/>
      <c r="G637" s="54"/>
      <c r="H637" s="54"/>
      <c r="I637" s="54"/>
      <c r="J637" s="54"/>
      <c r="K637" s="71"/>
      <c r="L637" s="71"/>
      <c r="M637" s="109"/>
      <c r="N637" s="71"/>
      <c r="O637" s="109"/>
      <c r="P637" s="71"/>
      <c r="Q637" s="71"/>
      <c r="R637" s="71"/>
      <c r="S637" s="71"/>
      <c r="T637" s="71"/>
      <c r="U637" s="71"/>
      <c r="V637" s="71"/>
      <c r="W637" s="71"/>
      <c r="X637" s="71"/>
      <c r="Y637" s="71"/>
      <c r="Z637" s="71"/>
    </row>
    <row r="638" spans="1:26" ht="15.75" customHeight="1" x14ac:dyDescent="0.2">
      <c r="A638" s="71"/>
      <c r="B638" s="71"/>
      <c r="C638" s="71"/>
      <c r="D638" s="71"/>
      <c r="E638" s="54"/>
      <c r="F638" s="54"/>
      <c r="G638" s="54"/>
      <c r="H638" s="54"/>
      <c r="I638" s="54"/>
      <c r="J638" s="54"/>
      <c r="K638" s="71"/>
      <c r="L638" s="71"/>
      <c r="M638" s="109"/>
      <c r="N638" s="71"/>
      <c r="O638" s="109"/>
      <c r="P638" s="71"/>
      <c r="Q638" s="71"/>
      <c r="R638" s="71"/>
      <c r="S638" s="71"/>
      <c r="T638" s="71"/>
      <c r="U638" s="71"/>
      <c r="V638" s="71"/>
      <c r="W638" s="71"/>
      <c r="X638" s="71"/>
      <c r="Y638" s="71"/>
      <c r="Z638" s="71"/>
    </row>
    <row r="639" spans="1:26" ht="15.75" customHeight="1" x14ac:dyDescent="0.2">
      <c r="A639" s="71"/>
      <c r="B639" s="71"/>
      <c r="C639" s="71"/>
      <c r="D639" s="71"/>
      <c r="E639" s="54"/>
      <c r="F639" s="54"/>
      <c r="G639" s="54"/>
      <c r="H639" s="54"/>
      <c r="I639" s="54"/>
      <c r="J639" s="54"/>
      <c r="K639" s="71"/>
      <c r="L639" s="71"/>
      <c r="M639" s="109"/>
      <c r="N639" s="71"/>
      <c r="O639" s="109"/>
      <c r="P639" s="71"/>
      <c r="Q639" s="71"/>
      <c r="R639" s="71"/>
      <c r="S639" s="71"/>
      <c r="T639" s="71"/>
      <c r="U639" s="71"/>
      <c r="V639" s="71"/>
      <c r="W639" s="71"/>
      <c r="X639" s="71"/>
      <c r="Y639" s="71"/>
      <c r="Z639" s="71"/>
    </row>
    <row r="640" spans="1:26" ht="15.75" customHeight="1" x14ac:dyDescent="0.2">
      <c r="A640" s="71"/>
      <c r="B640" s="71"/>
      <c r="C640" s="71"/>
      <c r="D640" s="71"/>
      <c r="E640" s="54"/>
      <c r="F640" s="54"/>
      <c r="G640" s="54"/>
      <c r="H640" s="54"/>
      <c r="I640" s="54"/>
      <c r="J640" s="54"/>
      <c r="K640" s="71"/>
      <c r="L640" s="71"/>
      <c r="M640" s="109"/>
      <c r="N640" s="71"/>
      <c r="O640" s="109"/>
      <c r="P640" s="71"/>
      <c r="Q640" s="71"/>
      <c r="R640" s="71"/>
      <c r="S640" s="71"/>
      <c r="T640" s="71"/>
      <c r="U640" s="71"/>
      <c r="V640" s="71"/>
      <c r="W640" s="71"/>
      <c r="X640" s="71"/>
      <c r="Y640" s="71"/>
      <c r="Z640" s="71"/>
    </row>
    <row r="641" spans="1:26" ht="15.75" customHeight="1" x14ac:dyDescent="0.2">
      <c r="A641" s="71"/>
      <c r="B641" s="71"/>
      <c r="C641" s="71"/>
      <c r="D641" s="71"/>
      <c r="E641" s="54"/>
      <c r="F641" s="54"/>
      <c r="G641" s="54"/>
      <c r="H641" s="54"/>
      <c r="I641" s="54"/>
      <c r="J641" s="54"/>
      <c r="K641" s="71"/>
      <c r="L641" s="71"/>
      <c r="M641" s="109"/>
      <c r="N641" s="71"/>
      <c r="O641" s="109"/>
      <c r="P641" s="71"/>
      <c r="Q641" s="71"/>
      <c r="R641" s="71"/>
      <c r="S641" s="71"/>
      <c r="T641" s="71"/>
      <c r="U641" s="71"/>
      <c r="V641" s="71"/>
      <c r="W641" s="71"/>
      <c r="X641" s="71"/>
      <c r="Y641" s="71"/>
      <c r="Z641" s="71"/>
    </row>
    <row r="642" spans="1:26" ht="15.75" customHeight="1" x14ac:dyDescent="0.2">
      <c r="A642" s="71"/>
      <c r="B642" s="71"/>
      <c r="C642" s="71"/>
      <c r="D642" s="71"/>
      <c r="E642" s="54"/>
      <c r="F642" s="54"/>
      <c r="G642" s="54"/>
      <c r="H642" s="54"/>
      <c r="I642" s="54"/>
      <c r="J642" s="54"/>
      <c r="K642" s="71"/>
      <c r="L642" s="71"/>
      <c r="M642" s="109"/>
      <c r="N642" s="71"/>
      <c r="O642" s="109"/>
      <c r="P642" s="71"/>
      <c r="Q642" s="71"/>
      <c r="R642" s="71"/>
      <c r="S642" s="71"/>
      <c r="T642" s="71"/>
      <c r="U642" s="71"/>
      <c r="V642" s="71"/>
      <c r="W642" s="71"/>
      <c r="X642" s="71"/>
      <c r="Y642" s="71"/>
      <c r="Z642" s="71"/>
    </row>
    <row r="643" spans="1:26" ht="15.75" customHeight="1" x14ac:dyDescent="0.2">
      <c r="A643" s="71"/>
      <c r="B643" s="71"/>
      <c r="C643" s="71"/>
      <c r="D643" s="71"/>
      <c r="E643" s="54"/>
      <c r="F643" s="54"/>
      <c r="G643" s="54"/>
      <c r="H643" s="54"/>
      <c r="I643" s="54"/>
      <c r="J643" s="54"/>
      <c r="K643" s="71"/>
      <c r="L643" s="71"/>
      <c r="M643" s="109"/>
      <c r="N643" s="71"/>
      <c r="O643" s="109"/>
      <c r="P643" s="71"/>
      <c r="Q643" s="71"/>
      <c r="R643" s="71"/>
      <c r="S643" s="71"/>
      <c r="T643" s="71"/>
      <c r="U643" s="71"/>
      <c r="V643" s="71"/>
      <c r="W643" s="71"/>
      <c r="X643" s="71"/>
      <c r="Y643" s="71"/>
      <c r="Z643" s="71"/>
    </row>
    <row r="644" spans="1:26" ht="15.75" customHeight="1" x14ac:dyDescent="0.2">
      <c r="A644" s="71"/>
      <c r="B644" s="71"/>
      <c r="C644" s="71"/>
      <c r="D644" s="71"/>
      <c r="E644" s="54"/>
      <c r="F644" s="54"/>
      <c r="G644" s="54"/>
      <c r="H644" s="54"/>
      <c r="I644" s="54"/>
      <c r="J644" s="54"/>
      <c r="K644" s="71"/>
      <c r="L644" s="71"/>
      <c r="M644" s="109"/>
      <c r="N644" s="71"/>
      <c r="O644" s="109"/>
      <c r="P644" s="71"/>
      <c r="Q644" s="71"/>
      <c r="R644" s="71"/>
      <c r="S644" s="71"/>
      <c r="T644" s="71"/>
      <c r="U644" s="71"/>
      <c r="V644" s="71"/>
      <c r="W644" s="71"/>
      <c r="X644" s="71"/>
      <c r="Y644" s="71"/>
      <c r="Z644" s="71"/>
    </row>
    <row r="645" spans="1:26" ht="15.75" customHeight="1" x14ac:dyDescent="0.2">
      <c r="A645" s="71"/>
      <c r="B645" s="71"/>
      <c r="C645" s="71"/>
      <c r="D645" s="71"/>
      <c r="E645" s="54"/>
      <c r="F645" s="54"/>
      <c r="G645" s="54"/>
      <c r="H645" s="54"/>
      <c r="I645" s="54"/>
      <c r="J645" s="54"/>
      <c r="K645" s="71"/>
      <c r="L645" s="71"/>
      <c r="M645" s="109"/>
      <c r="N645" s="71"/>
      <c r="O645" s="109"/>
      <c r="P645" s="71"/>
      <c r="Q645" s="71"/>
      <c r="R645" s="71"/>
      <c r="S645" s="71"/>
      <c r="T645" s="71"/>
      <c r="U645" s="71"/>
      <c r="V645" s="71"/>
      <c r="W645" s="71"/>
      <c r="X645" s="71"/>
      <c r="Y645" s="71"/>
      <c r="Z645" s="71"/>
    </row>
    <row r="646" spans="1:26" ht="15.75" customHeight="1" x14ac:dyDescent="0.2">
      <c r="A646" s="71"/>
      <c r="B646" s="71"/>
      <c r="C646" s="71"/>
      <c r="D646" s="71"/>
      <c r="E646" s="54"/>
      <c r="F646" s="54"/>
      <c r="G646" s="54"/>
      <c r="H646" s="54"/>
      <c r="I646" s="54"/>
      <c r="J646" s="54"/>
      <c r="K646" s="71"/>
      <c r="L646" s="71"/>
      <c r="M646" s="109"/>
      <c r="N646" s="71"/>
      <c r="O646" s="109"/>
      <c r="P646" s="71"/>
      <c r="Q646" s="71"/>
      <c r="R646" s="71"/>
      <c r="S646" s="71"/>
      <c r="T646" s="71"/>
      <c r="U646" s="71"/>
      <c r="V646" s="71"/>
      <c r="W646" s="71"/>
      <c r="X646" s="71"/>
      <c r="Y646" s="71"/>
      <c r="Z646" s="71"/>
    </row>
    <row r="647" spans="1:26" ht="15.75" customHeight="1" x14ac:dyDescent="0.2">
      <c r="A647" s="71"/>
      <c r="B647" s="71"/>
      <c r="C647" s="71"/>
      <c r="D647" s="71"/>
      <c r="E647" s="54"/>
      <c r="F647" s="54"/>
      <c r="G647" s="54"/>
      <c r="H647" s="54"/>
      <c r="I647" s="54"/>
      <c r="J647" s="54"/>
      <c r="K647" s="71"/>
      <c r="L647" s="71"/>
      <c r="M647" s="109"/>
      <c r="N647" s="71"/>
      <c r="O647" s="109"/>
      <c r="P647" s="71"/>
      <c r="Q647" s="71"/>
      <c r="R647" s="71"/>
      <c r="S647" s="71"/>
      <c r="T647" s="71"/>
      <c r="U647" s="71"/>
      <c r="V647" s="71"/>
      <c r="W647" s="71"/>
      <c r="X647" s="71"/>
      <c r="Y647" s="71"/>
      <c r="Z647" s="71"/>
    </row>
    <row r="648" spans="1:26" ht="15.75" customHeight="1" x14ac:dyDescent="0.2">
      <c r="A648" s="71"/>
      <c r="B648" s="71"/>
      <c r="C648" s="71"/>
      <c r="D648" s="71"/>
      <c r="E648" s="54"/>
      <c r="F648" s="54"/>
      <c r="G648" s="54"/>
      <c r="H648" s="54"/>
      <c r="I648" s="54"/>
      <c r="J648" s="54"/>
      <c r="K648" s="71"/>
      <c r="L648" s="71"/>
      <c r="M648" s="109"/>
      <c r="N648" s="71"/>
      <c r="O648" s="109"/>
      <c r="P648" s="71"/>
      <c r="Q648" s="71"/>
      <c r="R648" s="71"/>
      <c r="S648" s="71"/>
      <c r="T648" s="71"/>
      <c r="U648" s="71"/>
      <c r="V648" s="71"/>
      <c r="W648" s="71"/>
      <c r="X648" s="71"/>
      <c r="Y648" s="71"/>
      <c r="Z648" s="71"/>
    </row>
    <row r="649" spans="1:26" ht="15.75" customHeight="1" x14ac:dyDescent="0.2">
      <c r="A649" s="71"/>
      <c r="B649" s="71"/>
      <c r="C649" s="71"/>
      <c r="D649" s="71"/>
      <c r="E649" s="54"/>
      <c r="F649" s="54"/>
      <c r="G649" s="54"/>
      <c r="H649" s="54"/>
      <c r="I649" s="54"/>
      <c r="J649" s="54"/>
      <c r="K649" s="71"/>
      <c r="L649" s="71"/>
      <c r="M649" s="109"/>
      <c r="N649" s="71"/>
      <c r="O649" s="109"/>
      <c r="P649" s="71"/>
      <c r="Q649" s="71"/>
      <c r="R649" s="71"/>
      <c r="S649" s="71"/>
      <c r="T649" s="71"/>
      <c r="U649" s="71"/>
      <c r="V649" s="71"/>
      <c r="W649" s="71"/>
      <c r="X649" s="71"/>
      <c r="Y649" s="71"/>
      <c r="Z649" s="71"/>
    </row>
    <row r="650" spans="1:26" ht="15.75" customHeight="1" x14ac:dyDescent="0.2">
      <c r="A650" s="71"/>
      <c r="B650" s="71"/>
      <c r="C650" s="71"/>
      <c r="D650" s="71"/>
      <c r="E650" s="54"/>
      <c r="F650" s="54"/>
      <c r="G650" s="54"/>
      <c r="H650" s="54"/>
      <c r="I650" s="54"/>
      <c r="J650" s="54"/>
      <c r="K650" s="71"/>
      <c r="L650" s="71"/>
      <c r="M650" s="109"/>
      <c r="N650" s="71"/>
      <c r="O650" s="109"/>
      <c r="P650" s="71"/>
      <c r="Q650" s="71"/>
      <c r="R650" s="71"/>
      <c r="S650" s="71"/>
      <c r="T650" s="71"/>
      <c r="U650" s="71"/>
      <c r="V650" s="71"/>
      <c r="W650" s="71"/>
      <c r="X650" s="71"/>
      <c r="Y650" s="71"/>
      <c r="Z650" s="71"/>
    </row>
    <row r="651" spans="1:26" ht="15.75" customHeight="1" x14ac:dyDescent="0.2">
      <c r="A651" s="71"/>
      <c r="B651" s="71"/>
      <c r="C651" s="71"/>
      <c r="D651" s="71"/>
      <c r="E651" s="54"/>
      <c r="F651" s="54"/>
      <c r="G651" s="54"/>
      <c r="H651" s="54"/>
      <c r="I651" s="54"/>
      <c r="J651" s="54"/>
      <c r="K651" s="71"/>
      <c r="L651" s="71"/>
      <c r="M651" s="109"/>
      <c r="N651" s="71"/>
      <c r="O651" s="109"/>
      <c r="P651" s="71"/>
      <c r="Q651" s="71"/>
      <c r="R651" s="71"/>
      <c r="S651" s="71"/>
      <c r="T651" s="71"/>
      <c r="U651" s="71"/>
      <c r="V651" s="71"/>
      <c r="W651" s="71"/>
      <c r="X651" s="71"/>
      <c r="Y651" s="71"/>
      <c r="Z651" s="71"/>
    </row>
    <row r="652" spans="1:26" ht="15.75" customHeight="1" x14ac:dyDescent="0.2">
      <c r="A652" s="71"/>
      <c r="B652" s="71"/>
      <c r="C652" s="71"/>
      <c r="D652" s="71"/>
      <c r="E652" s="54"/>
      <c r="F652" s="54"/>
      <c r="G652" s="54"/>
      <c r="H652" s="54"/>
      <c r="I652" s="54"/>
      <c r="J652" s="54"/>
      <c r="K652" s="71"/>
      <c r="L652" s="71"/>
      <c r="M652" s="109"/>
      <c r="N652" s="71"/>
      <c r="O652" s="109"/>
      <c r="P652" s="71"/>
      <c r="Q652" s="71"/>
      <c r="R652" s="71"/>
      <c r="S652" s="71"/>
      <c r="T652" s="71"/>
      <c r="U652" s="71"/>
      <c r="V652" s="71"/>
      <c r="W652" s="71"/>
      <c r="X652" s="71"/>
      <c r="Y652" s="71"/>
      <c r="Z652" s="71"/>
    </row>
    <row r="653" spans="1:26" ht="15.75" customHeight="1" x14ac:dyDescent="0.2">
      <c r="A653" s="71"/>
      <c r="B653" s="71"/>
      <c r="C653" s="71"/>
      <c r="D653" s="71"/>
      <c r="E653" s="54"/>
      <c r="F653" s="54"/>
      <c r="G653" s="54"/>
      <c r="H653" s="54"/>
      <c r="I653" s="54"/>
      <c r="J653" s="54"/>
      <c r="K653" s="71"/>
      <c r="L653" s="71"/>
      <c r="M653" s="109"/>
      <c r="N653" s="71"/>
      <c r="O653" s="109"/>
      <c r="P653" s="71"/>
      <c r="Q653" s="71"/>
      <c r="R653" s="71"/>
      <c r="S653" s="71"/>
      <c r="T653" s="71"/>
      <c r="U653" s="71"/>
      <c r="V653" s="71"/>
      <c r="W653" s="71"/>
      <c r="X653" s="71"/>
      <c r="Y653" s="71"/>
      <c r="Z653" s="71"/>
    </row>
    <row r="654" spans="1:26" ht="15.75" customHeight="1" x14ac:dyDescent="0.2">
      <c r="A654" s="71"/>
      <c r="B654" s="71"/>
      <c r="C654" s="71"/>
      <c r="D654" s="71"/>
      <c r="E654" s="54"/>
      <c r="F654" s="54"/>
      <c r="G654" s="54"/>
      <c r="H654" s="54"/>
      <c r="I654" s="54"/>
      <c r="J654" s="54"/>
      <c r="K654" s="71"/>
      <c r="L654" s="71"/>
      <c r="M654" s="109"/>
      <c r="N654" s="71"/>
      <c r="O654" s="109"/>
      <c r="P654" s="71"/>
      <c r="Q654" s="71"/>
      <c r="R654" s="71"/>
      <c r="S654" s="71"/>
      <c r="T654" s="71"/>
      <c r="U654" s="71"/>
      <c r="V654" s="71"/>
      <c r="W654" s="71"/>
      <c r="X654" s="71"/>
      <c r="Y654" s="71"/>
      <c r="Z654" s="71"/>
    </row>
    <row r="655" spans="1:26" ht="15.75" customHeight="1" x14ac:dyDescent="0.2">
      <c r="A655" s="71"/>
      <c r="B655" s="71"/>
      <c r="C655" s="71"/>
      <c r="D655" s="71"/>
      <c r="E655" s="54"/>
      <c r="F655" s="54"/>
      <c r="G655" s="54"/>
      <c r="H655" s="54"/>
      <c r="I655" s="54"/>
      <c r="J655" s="54"/>
      <c r="K655" s="71"/>
      <c r="L655" s="71"/>
      <c r="M655" s="109"/>
      <c r="N655" s="71"/>
      <c r="O655" s="109"/>
      <c r="P655" s="71"/>
      <c r="Q655" s="71"/>
      <c r="R655" s="71"/>
      <c r="S655" s="71"/>
      <c r="T655" s="71"/>
      <c r="U655" s="71"/>
      <c r="V655" s="71"/>
      <c r="W655" s="71"/>
      <c r="X655" s="71"/>
      <c r="Y655" s="71"/>
      <c r="Z655" s="71"/>
    </row>
    <row r="656" spans="1:26" ht="15.75" customHeight="1" x14ac:dyDescent="0.2">
      <c r="A656" s="71"/>
      <c r="B656" s="71"/>
      <c r="C656" s="71"/>
      <c r="D656" s="71"/>
      <c r="E656" s="54"/>
      <c r="F656" s="54"/>
      <c r="G656" s="54"/>
      <c r="H656" s="54"/>
      <c r="I656" s="54"/>
      <c r="J656" s="54"/>
      <c r="K656" s="71"/>
      <c r="L656" s="71"/>
      <c r="M656" s="109"/>
      <c r="N656" s="71"/>
      <c r="O656" s="109"/>
      <c r="P656" s="71"/>
      <c r="Q656" s="71"/>
      <c r="R656" s="71"/>
      <c r="S656" s="71"/>
      <c r="T656" s="71"/>
      <c r="U656" s="71"/>
      <c r="V656" s="71"/>
      <c r="W656" s="71"/>
      <c r="X656" s="71"/>
      <c r="Y656" s="71"/>
      <c r="Z656" s="71"/>
    </row>
    <row r="657" spans="1:26" ht="15.75" customHeight="1" x14ac:dyDescent="0.2">
      <c r="A657" s="71"/>
      <c r="B657" s="71"/>
      <c r="C657" s="71"/>
      <c r="D657" s="71"/>
      <c r="E657" s="54"/>
      <c r="F657" s="54"/>
      <c r="G657" s="54"/>
      <c r="H657" s="54"/>
      <c r="I657" s="54"/>
      <c r="J657" s="54"/>
      <c r="K657" s="71"/>
      <c r="L657" s="71"/>
      <c r="M657" s="109"/>
      <c r="N657" s="71"/>
      <c r="O657" s="109"/>
      <c r="P657" s="71"/>
      <c r="Q657" s="71"/>
      <c r="R657" s="71"/>
      <c r="S657" s="71"/>
      <c r="T657" s="71"/>
      <c r="U657" s="71"/>
      <c r="V657" s="71"/>
      <c r="W657" s="71"/>
      <c r="X657" s="71"/>
      <c r="Y657" s="71"/>
      <c r="Z657" s="71"/>
    </row>
    <row r="658" spans="1:26" ht="15.75" customHeight="1" x14ac:dyDescent="0.2">
      <c r="A658" s="71"/>
      <c r="B658" s="71"/>
      <c r="C658" s="71"/>
      <c r="D658" s="71"/>
      <c r="E658" s="54"/>
      <c r="F658" s="54"/>
      <c r="G658" s="54"/>
      <c r="H658" s="54"/>
      <c r="I658" s="54"/>
      <c r="J658" s="54"/>
      <c r="K658" s="71"/>
      <c r="L658" s="71"/>
      <c r="M658" s="109"/>
      <c r="N658" s="71"/>
      <c r="O658" s="109"/>
      <c r="P658" s="71"/>
      <c r="Q658" s="71"/>
      <c r="R658" s="71"/>
      <c r="S658" s="71"/>
      <c r="T658" s="71"/>
      <c r="U658" s="71"/>
      <c r="V658" s="71"/>
      <c r="W658" s="71"/>
      <c r="X658" s="71"/>
      <c r="Y658" s="71"/>
      <c r="Z658" s="71"/>
    </row>
    <row r="659" spans="1:26" ht="15.75" customHeight="1" x14ac:dyDescent="0.2">
      <c r="A659" s="71"/>
      <c r="B659" s="71"/>
      <c r="C659" s="71"/>
      <c r="D659" s="71"/>
      <c r="E659" s="54"/>
      <c r="F659" s="54"/>
      <c r="G659" s="54"/>
      <c r="H659" s="54"/>
      <c r="I659" s="54"/>
      <c r="J659" s="54"/>
      <c r="K659" s="71"/>
      <c r="L659" s="71"/>
      <c r="M659" s="109"/>
      <c r="N659" s="71"/>
      <c r="O659" s="109"/>
      <c r="P659" s="71"/>
      <c r="Q659" s="71"/>
      <c r="R659" s="71"/>
      <c r="S659" s="71"/>
      <c r="T659" s="71"/>
      <c r="U659" s="71"/>
      <c r="V659" s="71"/>
      <c r="W659" s="71"/>
      <c r="X659" s="71"/>
      <c r="Y659" s="71"/>
      <c r="Z659" s="71"/>
    </row>
    <row r="660" spans="1:26" ht="15.75" customHeight="1" x14ac:dyDescent="0.2">
      <c r="A660" s="71"/>
      <c r="B660" s="71"/>
      <c r="C660" s="71"/>
      <c r="D660" s="71"/>
      <c r="E660" s="54"/>
      <c r="F660" s="54"/>
      <c r="G660" s="54"/>
      <c r="H660" s="54"/>
      <c r="I660" s="54"/>
      <c r="J660" s="54"/>
      <c r="K660" s="71"/>
      <c r="L660" s="71"/>
      <c r="M660" s="109"/>
      <c r="N660" s="71"/>
      <c r="O660" s="109"/>
      <c r="P660" s="71"/>
      <c r="Q660" s="71"/>
      <c r="R660" s="71"/>
      <c r="S660" s="71"/>
      <c r="T660" s="71"/>
      <c r="U660" s="71"/>
      <c r="V660" s="71"/>
      <c r="W660" s="71"/>
      <c r="X660" s="71"/>
      <c r="Y660" s="71"/>
      <c r="Z660" s="71"/>
    </row>
    <row r="661" spans="1:26" ht="15.75" customHeight="1" x14ac:dyDescent="0.2">
      <c r="A661" s="71"/>
      <c r="B661" s="71"/>
      <c r="C661" s="71"/>
      <c r="D661" s="71"/>
      <c r="E661" s="54"/>
      <c r="F661" s="54"/>
      <c r="G661" s="54"/>
      <c r="H661" s="54"/>
      <c r="I661" s="54"/>
      <c r="J661" s="54"/>
      <c r="K661" s="71"/>
      <c r="L661" s="71"/>
      <c r="M661" s="109"/>
      <c r="N661" s="71"/>
      <c r="O661" s="109"/>
      <c r="P661" s="71"/>
      <c r="Q661" s="71"/>
      <c r="R661" s="71"/>
      <c r="S661" s="71"/>
      <c r="T661" s="71"/>
      <c r="U661" s="71"/>
      <c r="V661" s="71"/>
      <c r="W661" s="71"/>
      <c r="X661" s="71"/>
      <c r="Y661" s="71"/>
      <c r="Z661" s="71"/>
    </row>
    <row r="662" spans="1:26" ht="15.75" customHeight="1" x14ac:dyDescent="0.2">
      <c r="A662" s="71"/>
      <c r="B662" s="71"/>
      <c r="C662" s="71"/>
      <c r="D662" s="71"/>
      <c r="E662" s="54"/>
      <c r="F662" s="54"/>
      <c r="G662" s="54"/>
      <c r="H662" s="54"/>
      <c r="I662" s="54"/>
      <c r="J662" s="54"/>
      <c r="K662" s="71"/>
      <c r="L662" s="71"/>
      <c r="M662" s="109"/>
      <c r="N662" s="71"/>
      <c r="O662" s="109"/>
      <c r="P662" s="71"/>
      <c r="Q662" s="71"/>
      <c r="R662" s="71"/>
      <c r="S662" s="71"/>
      <c r="T662" s="71"/>
      <c r="U662" s="71"/>
      <c r="V662" s="71"/>
      <c r="W662" s="71"/>
      <c r="X662" s="71"/>
      <c r="Y662" s="71"/>
      <c r="Z662" s="71"/>
    </row>
    <row r="663" spans="1:26" ht="15.75" customHeight="1" x14ac:dyDescent="0.2">
      <c r="A663" s="71"/>
      <c r="B663" s="71"/>
      <c r="C663" s="71"/>
      <c r="D663" s="71"/>
      <c r="E663" s="54"/>
      <c r="F663" s="54"/>
      <c r="G663" s="54"/>
      <c r="H663" s="54"/>
      <c r="I663" s="54"/>
      <c r="J663" s="54"/>
      <c r="K663" s="71"/>
      <c r="L663" s="71"/>
      <c r="M663" s="109"/>
      <c r="N663" s="71"/>
      <c r="O663" s="109"/>
      <c r="P663" s="71"/>
      <c r="Q663" s="71"/>
      <c r="R663" s="71"/>
      <c r="S663" s="71"/>
      <c r="T663" s="71"/>
      <c r="U663" s="71"/>
      <c r="V663" s="71"/>
      <c r="W663" s="71"/>
      <c r="X663" s="71"/>
      <c r="Y663" s="71"/>
      <c r="Z663" s="71"/>
    </row>
    <row r="664" spans="1:26" ht="15.75" customHeight="1" x14ac:dyDescent="0.2">
      <c r="A664" s="71"/>
      <c r="B664" s="71"/>
      <c r="C664" s="71"/>
      <c r="D664" s="71"/>
      <c r="E664" s="54"/>
      <c r="F664" s="54"/>
      <c r="G664" s="54"/>
      <c r="H664" s="54"/>
      <c r="I664" s="54"/>
      <c r="J664" s="54"/>
      <c r="K664" s="71"/>
      <c r="L664" s="71"/>
      <c r="M664" s="109"/>
      <c r="N664" s="71"/>
      <c r="O664" s="109"/>
      <c r="P664" s="71"/>
      <c r="Q664" s="71"/>
      <c r="R664" s="71"/>
      <c r="S664" s="71"/>
      <c r="T664" s="71"/>
      <c r="U664" s="71"/>
      <c r="V664" s="71"/>
      <c r="W664" s="71"/>
      <c r="X664" s="71"/>
      <c r="Y664" s="71"/>
      <c r="Z664" s="71"/>
    </row>
    <row r="665" spans="1:26" ht="15.75" customHeight="1" x14ac:dyDescent="0.2">
      <c r="A665" s="71"/>
      <c r="B665" s="71"/>
      <c r="C665" s="71"/>
      <c r="D665" s="71"/>
      <c r="E665" s="54"/>
      <c r="F665" s="54"/>
      <c r="G665" s="54"/>
      <c r="H665" s="54"/>
      <c r="I665" s="54"/>
      <c r="J665" s="54"/>
      <c r="K665" s="71"/>
      <c r="L665" s="71"/>
      <c r="M665" s="109"/>
      <c r="N665" s="71"/>
      <c r="O665" s="109"/>
      <c r="P665" s="71"/>
      <c r="Q665" s="71"/>
      <c r="R665" s="71"/>
      <c r="S665" s="71"/>
      <c r="T665" s="71"/>
      <c r="U665" s="71"/>
      <c r="V665" s="71"/>
      <c r="W665" s="71"/>
      <c r="X665" s="71"/>
      <c r="Y665" s="71"/>
      <c r="Z665" s="71"/>
    </row>
    <row r="666" spans="1:26" ht="15.75" customHeight="1" x14ac:dyDescent="0.2">
      <c r="A666" s="71"/>
      <c r="B666" s="71"/>
      <c r="C666" s="71"/>
      <c r="D666" s="71"/>
      <c r="E666" s="54"/>
      <c r="F666" s="54"/>
      <c r="G666" s="54"/>
      <c r="H666" s="54"/>
      <c r="I666" s="54"/>
      <c r="J666" s="54"/>
      <c r="K666" s="71"/>
      <c r="L666" s="71"/>
      <c r="M666" s="109"/>
      <c r="N666" s="71"/>
      <c r="O666" s="109"/>
      <c r="P666" s="71"/>
      <c r="Q666" s="71"/>
      <c r="R666" s="71"/>
      <c r="S666" s="71"/>
      <c r="T666" s="71"/>
      <c r="U666" s="71"/>
      <c r="V666" s="71"/>
      <c r="W666" s="71"/>
      <c r="X666" s="71"/>
      <c r="Y666" s="71"/>
      <c r="Z666" s="71"/>
    </row>
    <row r="667" spans="1:26" ht="15.75" customHeight="1" x14ac:dyDescent="0.2">
      <c r="A667" s="71"/>
      <c r="B667" s="71"/>
      <c r="C667" s="71"/>
      <c r="D667" s="71"/>
      <c r="E667" s="54"/>
      <c r="F667" s="54"/>
      <c r="G667" s="54"/>
      <c r="H667" s="54"/>
      <c r="I667" s="54"/>
      <c r="J667" s="54"/>
      <c r="K667" s="71"/>
      <c r="L667" s="71"/>
      <c r="M667" s="109"/>
      <c r="N667" s="71"/>
      <c r="O667" s="109"/>
      <c r="P667" s="71"/>
      <c r="Q667" s="71"/>
      <c r="R667" s="71"/>
      <c r="S667" s="71"/>
      <c r="T667" s="71"/>
      <c r="U667" s="71"/>
      <c r="V667" s="71"/>
      <c r="W667" s="71"/>
      <c r="X667" s="71"/>
      <c r="Y667" s="71"/>
      <c r="Z667" s="71"/>
    </row>
    <row r="668" spans="1:26" ht="15.75" customHeight="1" x14ac:dyDescent="0.2">
      <c r="A668" s="71"/>
      <c r="B668" s="71"/>
      <c r="C668" s="71"/>
      <c r="D668" s="71"/>
      <c r="E668" s="54"/>
      <c r="F668" s="54"/>
      <c r="G668" s="54"/>
      <c r="H668" s="54"/>
      <c r="I668" s="54"/>
      <c r="J668" s="54"/>
      <c r="K668" s="71"/>
      <c r="L668" s="71"/>
      <c r="M668" s="109"/>
      <c r="N668" s="71"/>
      <c r="O668" s="109"/>
      <c r="P668" s="71"/>
      <c r="Q668" s="71"/>
      <c r="R668" s="71"/>
      <c r="S668" s="71"/>
      <c r="T668" s="71"/>
      <c r="U668" s="71"/>
      <c r="V668" s="71"/>
      <c r="W668" s="71"/>
      <c r="X668" s="71"/>
      <c r="Y668" s="71"/>
      <c r="Z668" s="71"/>
    </row>
    <row r="669" spans="1:26" ht="15.75" customHeight="1" x14ac:dyDescent="0.2">
      <c r="A669" s="71"/>
      <c r="B669" s="71"/>
      <c r="C669" s="71"/>
      <c r="D669" s="71"/>
      <c r="E669" s="54"/>
      <c r="F669" s="54"/>
      <c r="G669" s="54"/>
      <c r="H669" s="54"/>
      <c r="I669" s="54"/>
      <c r="J669" s="54"/>
      <c r="K669" s="71"/>
      <c r="L669" s="71"/>
      <c r="M669" s="109"/>
      <c r="N669" s="71"/>
      <c r="O669" s="109"/>
      <c r="P669" s="71"/>
      <c r="Q669" s="71"/>
      <c r="R669" s="71"/>
      <c r="S669" s="71"/>
      <c r="T669" s="71"/>
      <c r="U669" s="71"/>
      <c r="V669" s="71"/>
      <c r="W669" s="71"/>
      <c r="X669" s="71"/>
      <c r="Y669" s="71"/>
      <c r="Z669" s="71"/>
    </row>
    <row r="670" spans="1:26" ht="15.75" customHeight="1" x14ac:dyDescent="0.2">
      <c r="A670" s="71"/>
      <c r="B670" s="71"/>
      <c r="C670" s="71"/>
      <c r="D670" s="71"/>
      <c r="E670" s="54"/>
      <c r="F670" s="54"/>
      <c r="G670" s="54"/>
      <c r="H670" s="54"/>
      <c r="I670" s="54"/>
      <c r="J670" s="54"/>
      <c r="K670" s="71"/>
      <c r="L670" s="71"/>
      <c r="M670" s="109"/>
      <c r="N670" s="71"/>
      <c r="O670" s="109"/>
      <c r="P670" s="71"/>
      <c r="Q670" s="71"/>
      <c r="R670" s="71"/>
      <c r="S670" s="71"/>
      <c r="T670" s="71"/>
      <c r="U670" s="71"/>
      <c r="V670" s="71"/>
      <c r="W670" s="71"/>
      <c r="X670" s="71"/>
      <c r="Y670" s="71"/>
      <c r="Z670" s="71"/>
    </row>
    <row r="671" spans="1:26" ht="15.75" customHeight="1" x14ac:dyDescent="0.2">
      <c r="A671" s="71"/>
      <c r="B671" s="71"/>
      <c r="C671" s="71"/>
      <c r="D671" s="71"/>
      <c r="E671" s="54"/>
      <c r="F671" s="54"/>
      <c r="G671" s="54"/>
      <c r="H671" s="54"/>
      <c r="I671" s="54"/>
      <c r="J671" s="54"/>
      <c r="K671" s="71"/>
      <c r="L671" s="71"/>
      <c r="M671" s="109"/>
      <c r="N671" s="71"/>
      <c r="O671" s="109"/>
      <c r="P671" s="71"/>
      <c r="Q671" s="71"/>
      <c r="R671" s="71"/>
      <c r="S671" s="71"/>
      <c r="T671" s="71"/>
      <c r="U671" s="71"/>
      <c r="V671" s="71"/>
      <c r="W671" s="71"/>
      <c r="X671" s="71"/>
      <c r="Y671" s="71"/>
      <c r="Z671" s="71"/>
    </row>
    <row r="672" spans="1:26" ht="15.75" customHeight="1" x14ac:dyDescent="0.2">
      <c r="A672" s="71"/>
      <c r="B672" s="71"/>
      <c r="C672" s="71"/>
      <c r="D672" s="71"/>
      <c r="E672" s="54"/>
      <c r="F672" s="54"/>
      <c r="G672" s="54"/>
      <c r="H672" s="54"/>
      <c r="I672" s="54"/>
      <c r="J672" s="54"/>
      <c r="K672" s="71"/>
      <c r="L672" s="71"/>
      <c r="M672" s="109"/>
      <c r="N672" s="71"/>
      <c r="O672" s="109"/>
      <c r="P672" s="71"/>
      <c r="Q672" s="71"/>
      <c r="R672" s="71"/>
      <c r="S672" s="71"/>
      <c r="T672" s="71"/>
      <c r="U672" s="71"/>
      <c r="V672" s="71"/>
      <c r="W672" s="71"/>
      <c r="X672" s="71"/>
      <c r="Y672" s="71"/>
      <c r="Z672" s="71"/>
    </row>
    <row r="673" spans="1:26" ht="15.75" customHeight="1" x14ac:dyDescent="0.2">
      <c r="A673" s="71"/>
      <c r="B673" s="71"/>
      <c r="C673" s="71"/>
      <c r="D673" s="71"/>
      <c r="E673" s="54"/>
      <c r="F673" s="54"/>
      <c r="G673" s="54"/>
      <c r="H673" s="54"/>
      <c r="I673" s="54"/>
      <c r="J673" s="54"/>
      <c r="K673" s="71"/>
      <c r="L673" s="71"/>
      <c r="M673" s="109"/>
      <c r="N673" s="71"/>
      <c r="O673" s="109"/>
      <c r="P673" s="71"/>
      <c r="Q673" s="71"/>
      <c r="R673" s="71"/>
      <c r="S673" s="71"/>
      <c r="T673" s="71"/>
      <c r="U673" s="71"/>
      <c r="V673" s="71"/>
      <c r="W673" s="71"/>
      <c r="X673" s="71"/>
      <c r="Y673" s="71"/>
      <c r="Z673" s="71"/>
    </row>
    <row r="674" spans="1:26" ht="15.75" customHeight="1" x14ac:dyDescent="0.2">
      <c r="A674" s="71"/>
      <c r="B674" s="71"/>
      <c r="C674" s="71"/>
      <c r="D674" s="71"/>
      <c r="E674" s="54"/>
      <c r="F674" s="54"/>
      <c r="G674" s="54"/>
      <c r="H674" s="54"/>
      <c r="I674" s="54"/>
      <c r="J674" s="54"/>
      <c r="K674" s="71"/>
      <c r="L674" s="71"/>
      <c r="M674" s="109"/>
      <c r="N674" s="71"/>
      <c r="O674" s="109"/>
      <c r="P674" s="71"/>
      <c r="Q674" s="71"/>
      <c r="R674" s="71"/>
      <c r="S674" s="71"/>
      <c r="T674" s="71"/>
      <c r="U674" s="71"/>
      <c r="V674" s="71"/>
      <c r="W674" s="71"/>
      <c r="X674" s="71"/>
      <c r="Y674" s="71"/>
      <c r="Z674" s="71"/>
    </row>
    <row r="675" spans="1:26" ht="15.75" customHeight="1" x14ac:dyDescent="0.2">
      <c r="A675" s="71"/>
      <c r="B675" s="71"/>
      <c r="C675" s="71"/>
      <c r="D675" s="71"/>
      <c r="E675" s="54"/>
      <c r="F675" s="54"/>
      <c r="G675" s="54"/>
      <c r="H675" s="54"/>
      <c r="I675" s="54"/>
      <c r="J675" s="54"/>
      <c r="K675" s="71"/>
      <c r="L675" s="71"/>
      <c r="M675" s="109"/>
      <c r="N675" s="71"/>
      <c r="O675" s="109"/>
      <c r="P675" s="71"/>
      <c r="Q675" s="71"/>
      <c r="R675" s="71"/>
      <c r="S675" s="71"/>
      <c r="T675" s="71"/>
      <c r="U675" s="71"/>
      <c r="V675" s="71"/>
      <c r="W675" s="71"/>
      <c r="X675" s="71"/>
      <c r="Y675" s="71"/>
      <c r="Z675" s="71"/>
    </row>
    <row r="676" spans="1:26" ht="15.75" customHeight="1" x14ac:dyDescent="0.2">
      <c r="A676" s="71"/>
      <c r="B676" s="71"/>
      <c r="C676" s="71"/>
      <c r="D676" s="71"/>
      <c r="E676" s="54"/>
      <c r="F676" s="54"/>
      <c r="G676" s="54"/>
      <c r="H676" s="54"/>
      <c r="I676" s="54"/>
      <c r="J676" s="54"/>
      <c r="K676" s="71"/>
      <c r="L676" s="71"/>
      <c r="M676" s="109"/>
      <c r="N676" s="71"/>
      <c r="O676" s="109"/>
      <c r="P676" s="71"/>
      <c r="Q676" s="71"/>
      <c r="R676" s="71"/>
      <c r="S676" s="71"/>
      <c r="T676" s="71"/>
      <c r="U676" s="71"/>
      <c r="V676" s="71"/>
      <c r="W676" s="71"/>
      <c r="X676" s="71"/>
      <c r="Y676" s="71"/>
      <c r="Z676" s="71"/>
    </row>
    <row r="677" spans="1:26" ht="15.75" customHeight="1" x14ac:dyDescent="0.2">
      <c r="A677" s="71"/>
      <c r="B677" s="71"/>
      <c r="C677" s="71"/>
      <c r="D677" s="71"/>
      <c r="E677" s="54"/>
      <c r="F677" s="54"/>
      <c r="G677" s="54"/>
      <c r="H677" s="54"/>
      <c r="I677" s="54"/>
      <c r="J677" s="54"/>
      <c r="K677" s="71"/>
      <c r="L677" s="71"/>
      <c r="M677" s="109"/>
      <c r="N677" s="71"/>
      <c r="O677" s="109"/>
      <c r="P677" s="71"/>
      <c r="Q677" s="71"/>
      <c r="R677" s="71"/>
      <c r="S677" s="71"/>
      <c r="T677" s="71"/>
      <c r="U677" s="71"/>
      <c r="V677" s="71"/>
      <c r="W677" s="71"/>
      <c r="X677" s="71"/>
      <c r="Y677" s="71"/>
      <c r="Z677" s="71"/>
    </row>
    <row r="678" spans="1:26" ht="15.75" customHeight="1" x14ac:dyDescent="0.2">
      <c r="A678" s="71"/>
      <c r="B678" s="71"/>
      <c r="C678" s="71"/>
      <c r="D678" s="71"/>
      <c r="E678" s="54"/>
      <c r="F678" s="54"/>
      <c r="G678" s="54"/>
      <c r="H678" s="54"/>
      <c r="I678" s="54"/>
      <c r="J678" s="54"/>
      <c r="K678" s="71"/>
      <c r="L678" s="71"/>
      <c r="M678" s="109"/>
      <c r="N678" s="71"/>
      <c r="O678" s="109"/>
      <c r="P678" s="71"/>
      <c r="Q678" s="71"/>
      <c r="R678" s="71"/>
      <c r="S678" s="71"/>
      <c r="T678" s="71"/>
      <c r="U678" s="71"/>
      <c r="V678" s="71"/>
      <c r="W678" s="71"/>
      <c r="X678" s="71"/>
      <c r="Y678" s="71"/>
      <c r="Z678" s="71"/>
    </row>
    <row r="679" spans="1:26" ht="15.75" customHeight="1" x14ac:dyDescent="0.2">
      <c r="A679" s="71"/>
      <c r="B679" s="71"/>
      <c r="C679" s="71"/>
      <c r="D679" s="71"/>
      <c r="E679" s="54"/>
      <c r="F679" s="54"/>
      <c r="G679" s="54"/>
      <c r="H679" s="54"/>
      <c r="I679" s="54"/>
      <c r="J679" s="54"/>
      <c r="K679" s="71"/>
      <c r="L679" s="71"/>
      <c r="M679" s="109"/>
      <c r="N679" s="71"/>
      <c r="O679" s="109"/>
      <c r="P679" s="71"/>
      <c r="Q679" s="71"/>
      <c r="R679" s="71"/>
      <c r="S679" s="71"/>
      <c r="T679" s="71"/>
      <c r="U679" s="71"/>
      <c r="V679" s="71"/>
      <c r="W679" s="71"/>
      <c r="X679" s="71"/>
      <c r="Y679" s="71"/>
      <c r="Z679" s="71"/>
    </row>
    <row r="680" spans="1:26" ht="15.75" customHeight="1" x14ac:dyDescent="0.2">
      <c r="A680" s="71"/>
      <c r="B680" s="71"/>
      <c r="C680" s="71"/>
      <c r="D680" s="71"/>
      <c r="E680" s="54"/>
      <c r="F680" s="54"/>
      <c r="G680" s="54"/>
      <c r="H680" s="54"/>
      <c r="I680" s="54"/>
      <c r="J680" s="54"/>
      <c r="K680" s="71"/>
      <c r="L680" s="71"/>
      <c r="M680" s="109"/>
      <c r="N680" s="71"/>
      <c r="O680" s="109"/>
      <c r="P680" s="71"/>
      <c r="Q680" s="71"/>
      <c r="R680" s="71"/>
      <c r="S680" s="71"/>
      <c r="T680" s="71"/>
      <c r="U680" s="71"/>
      <c r="V680" s="71"/>
      <c r="W680" s="71"/>
      <c r="X680" s="71"/>
      <c r="Y680" s="71"/>
      <c r="Z680" s="71"/>
    </row>
    <row r="681" spans="1:26" ht="15.75" customHeight="1" x14ac:dyDescent="0.2">
      <c r="A681" s="71"/>
      <c r="B681" s="71"/>
      <c r="C681" s="71"/>
      <c r="D681" s="71"/>
      <c r="E681" s="54"/>
      <c r="F681" s="54"/>
      <c r="G681" s="54"/>
      <c r="H681" s="54"/>
      <c r="I681" s="54"/>
      <c r="J681" s="54"/>
      <c r="K681" s="71"/>
      <c r="L681" s="71"/>
      <c r="M681" s="109"/>
      <c r="N681" s="71"/>
      <c r="O681" s="109"/>
      <c r="P681" s="71"/>
      <c r="Q681" s="71"/>
      <c r="R681" s="71"/>
      <c r="S681" s="71"/>
      <c r="T681" s="71"/>
      <c r="U681" s="71"/>
      <c r="V681" s="71"/>
      <c r="W681" s="71"/>
      <c r="X681" s="71"/>
      <c r="Y681" s="71"/>
      <c r="Z681" s="71"/>
    </row>
    <row r="682" spans="1:26" ht="15.75" customHeight="1" x14ac:dyDescent="0.2">
      <c r="A682" s="71"/>
      <c r="B682" s="71"/>
      <c r="C682" s="71"/>
      <c r="D682" s="71"/>
      <c r="E682" s="54"/>
      <c r="F682" s="54"/>
      <c r="G682" s="54"/>
      <c r="H682" s="54"/>
      <c r="I682" s="54"/>
      <c r="J682" s="54"/>
      <c r="K682" s="71"/>
      <c r="L682" s="71"/>
      <c r="M682" s="109"/>
      <c r="N682" s="71"/>
      <c r="O682" s="109"/>
      <c r="P682" s="71"/>
      <c r="Q682" s="71"/>
      <c r="R682" s="71"/>
      <c r="S682" s="71"/>
      <c r="T682" s="71"/>
      <c r="U682" s="71"/>
      <c r="V682" s="71"/>
      <c r="W682" s="71"/>
      <c r="X682" s="71"/>
      <c r="Y682" s="71"/>
      <c r="Z682" s="71"/>
    </row>
    <row r="683" spans="1:26" ht="15.75" customHeight="1" x14ac:dyDescent="0.2">
      <c r="A683" s="71"/>
      <c r="B683" s="71"/>
      <c r="C683" s="71"/>
      <c r="D683" s="71"/>
      <c r="E683" s="54"/>
      <c r="F683" s="54"/>
      <c r="G683" s="54"/>
      <c r="H683" s="54"/>
      <c r="I683" s="54"/>
      <c r="J683" s="54"/>
      <c r="K683" s="71"/>
      <c r="L683" s="71"/>
      <c r="M683" s="109"/>
      <c r="N683" s="71"/>
      <c r="O683" s="109"/>
      <c r="P683" s="71"/>
      <c r="Q683" s="71"/>
      <c r="R683" s="71"/>
      <c r="S683" s="71"/>
      <c r="T683" s="71"/>
      <c r="U683" s="71"/>
      <c r="V683" s="71"/>
      <c r="W683" s="71"/>
      <c r="X683" s="71"/>
      <c r="Y683" s="71"/>
      <c r="Z683" s="71"/>
    </row>
    <row r="684" spans="1:26" ht="15.75" customHeight="1" x14ac:dyDescent="0.2">
      <c r="A684" s="71"/>
      <c r="B684" s="71"/>
      <c r="C684" s="71"/>
      <c r="D684" s="71"/>
      <c r="E684" s="54"/>
      <c r="F684" s="54"/>
      <c r="G684" s="54"/>
      <c r="H684" s="54"/>
      <c r="I684" s="54"/>
      <c r="J684" s="54"/>
      <c r="K684" s="71"/>
      <c r="L684" s="71"/>
      <c r="M684" s="109"/>
      <c r="N684" s="71"/>
      <c r="O684" s="109"/>
      <c r="P684" s="71"/>
      <c r="Q684" s="71"/>
      <c r="R684" s="71"/>
      <c r="S684" s="71"/>
      <c r="T684" s="71"/>
      <c r="U684" s="71"/>
      <c r="V684" s="71"/>
      <c r="W684" s="71"/>
      <c r="X684" s="71"/>
      <c r="Y684" s="71"/>
      <c r="Z684" s="71"/>
    </row>
    <row r="685" spans="1:26" ht="15.75" customHeight="1" x14ac:dyDescent="0.2">
      <c r="A685" s="71"/>
      <c r="B685" s="71"/>
      <c r="C685" s="71"/>
      <c r="D685" s="71"/>
      <c r="E685" s="54"/>
      <c r="F685" s="54"/>
      <c r="G685" s="54"/>
      <c r="H685" s="54"/>
      <c r="I685" s="54"/>
      <c r="J685" s="54"/>
      <c r="K685" s="71"/>
      <c r="L685" s="71"/>
      <c r="M685" s="109"/>
      <c r="N685" s="71"/>
      <c r="O685" s="109"/>
      <c r="P685" s="71"/>
      <c r="Q685" s="71"/>
      <c r="R685" s="71"/>
      <c r="S685" s="71"/>
      <c r="T685" s="71"/>
      <c r="U685" s="71"/>
      <c r="V685" s="71"/>
      <c r="W685" s="71"/>
      <c r="X685" s="71"/>
      <c r="Y685" s="71"/>
      <c r="Z685" s="71"/>
    </row>
    <row r="686" spans="1:26" ht="15.75" customHeight="1" x14ac:dyDescent="0.2">
      <c r="A686" s="71"/>
      <c r="B686" s="71"/>
      <c r="C686" s="71"/>
      <c r="D686" s="71"/>
      <c r="E686" s="54"/>
      <c r="F686" s="54"/>
      <c r="G686" s="54"/>
      <c r="H686" s="54"/>
      <c r="I686" s="54"/>
      <c r="J686" s="54"/>
      <c r="K686" s="71"/>
      <c r="L686" s="71"/>
      <c r="M686" s="109"/>
      <c r="N686" s="71"/>
      <c r="O686" s="109"/>
      <c r="P686" s="71"/>
      <c r="Q686" s="71"/>
      <c r="R686" s="71"/>
      <c r="S686" s="71"/>
      <c r="T686" s="71"/>
      <c r="U686" s="71"/>
      <c r="V686" s="71"/>
      <c r="W686" s="71"/>
      <c r="X686" s="71"/>
      <c r="Y686" s="71"/>
      <c r="Z686" s="71"/>
    </row>
    <row r="687" spans="1:26" ht="15.75" customHeight="1" x14ac:dyDescent="0.2">
      <c r="A687" s="71"/>
      <c r="B687" s="71"/>
      <c r="C687" s="71"/>
      <c r="D687" s="71"/>
      <c r="E687" s="54"/>
      <c r="F687" s="54"/>
      <c r="G687" s="54"/>
      <c r="H687" s="54"/>
      <c r="I687" s="54"/>
      <c r="J687" s="54"/>
      <c r="K687" s="71"/>
      <c r="L687" s="71"/>
      <c r="M687" s="109"/>
      <c r="N687" s="71"/>
      <c r="O687" s="109"/>
      <c r="P687" s="71"/>
      <c r="Q687" s="71"/>
      <c r="R687" s="71"/>
      <c r="S687" s="71"/>
      <c r="T687" s="71"/>
      <c r="U687" s="71"/>
      <c r="V687" s="71"/>
      <c r="W687" s="71"/>
      <c r="X687" s="71"/>
      <c r="Y687" s="71"/>
      <c r="Z687" s="71"/>
    </row>
    <row r="688" spans="1:26" ht="15.75" customHeight="1" x14ac:dyDescent="0.2">
      <c r="A688" s="71"/>
      <c r="B688" s="71"/>
      <c r="C688" s="71"/>
      <c r="D688" s="71"/>
      <c r="E688" s="54"/>
      <c r="F688" s="54"/>
      <c r="G688" s="54"/>
      <c r="H688" s="54"/>
      <c r="I688" s="54"/>
      <c r="J688" s="54"/>
      <c r="K688" s="71"/>
      <c r="L688" s="71"/>
      <c r="M688" s="109"/>
      <c r="N688" s="71"/>
      <c r="O688" s="109"/>
      <c r="P688" s="71"/>
      <c r="Q688" s="71"/>
      <c r="R688" s="71"/>
      <c r="S688" s="71"/>
      <c r="T688" s="71"/>
      <c r="U688" s="71"/>
      <c r="V688" s="71"/>
      <c r="W688" s="71"/>
      <c r="X688" s="71"/>
      <c r="Y688" s="71"/>
      <c r="Z688" s="71"/>
    </row>
    <row r="689" spans="1:26" ht="15.75" customHeight="1" x14ac:dyDescent="0.2">
      <c r="A689" s="71"/>
      <c r="B689" s="71"/>
      <c r="C689" s="71"/>
      <c r="D689" s="71"/>
      <c r="E689" s="54"/>
      <c r="F689" s="54"/>
      <c r="G689" s="54"/>
      <c r="H689" s="54"/>
      <c r="I689" s="54"/>
      <c r="J689" s="54"/>
      <c r="K689" s="71"/>
      <c r="L689" s="71"/>
      <c r="M689" s="109"/>
      <c r="N689" s="71"/>
      <c r="O689" s="109"/>
      <c r="P689" s="71"/>
      <c r="Q689" s="71"/>
      <c r="R689" s="71"/>
      <c r="S689" s="71"/>
      <c r="T689" s="71"/>
      <c r="U689" s="71"/>
      <c r="V689" s="71"/>
      <c r="W689" s="71"/>
      <c r="X689" s="71"/>
      <c r="Y689" s="71"/>
      <c r="Z689" s="71"/>
    </row>
    <row r="690" spans="1:26" ht="15.75" customHeight="1" x14ac:dyDescent="0.2">
      <c r="A690" s="71"/>
      <c r="B690" s="71"/>
      <c r="C690" s="71"/>
      <c r="D690" s="71"/>
      <c r="E690" s="54"/>
      <c r="F690" s="54"/>
      <c r="G690" s="54"/>
      <c r="H690" s="54"/>
      <c r="I690" s="54"/>
      <c r="J690" s="54"/>
      <c r="K690" s="71"/>
      <c r="L690" s="71"/>
      <c r="M690" s="109"/>
      <c r="N690" s="71"/>
      <c r="O690" s="109"/>
      <c r="P690" s="71"/>
      <c r="Q690" s="71"/>
      <c r="R690" s="71"/>
      <c r="S690" s="71"/>
      <c r="T690" s="71"/>
      <c r="U690" s="71"/>
      <c r="V690" s="71"/>
      <c r="W690" s="71"/>
      <c r="X690" s="71"/>
      <c r="Y690" s="71"/>
      <c r="Z690" s="71"/>
    </row>
    <row r="691" spans="1:26" ht="15.75" customHeight="1" x14ac:dyDescent="0.2">
      <c r="A691" s="71"/>
      <c r="B691" s="71"/>
      <c r="C691" s="71"/>
      <c r="D691" s="71"/>
      <c r="E691" s="54"/>
      <c r="F691" s="54"/>
      <c r="G691" s="54"/>
      <c r="H691" s="54"/>
      <c r="I691" s="54"/>
      <c r="J691" s="54"/>
      <c r="K691" s="71"/>
      <c r="L691" s="71"/>
      <c r="M691" s="109"/>
      <c r="N691" s="71"/>
      <c r="O691" s="109"/>
      <c r="P691" s="71"/>
      <c r="Q691" s="71"/>
      <c r="R691" s="71"/>
      <c r="S691" s="71"/>
      <c r="T691" s="71"/>
      <c r="U691" s="71"/>
      <c r="V691" s="71"/>
      <c r="W691" s="71"/>
      <c r="X691" s="71"/>
      <c r="Y691" s="71"/>
      <c r="Z691" s="71"/>
    </row>
    <row r="692" spans="1:26" ht="15.75" customHeight="1" x14ac:dyDescent="0.2">
      <c r="A692" s="71"/>
      <c r="B692" s="71"/>
      <c r="C692" s="71"/>
      <c r="D692" s="71"/>
      <c r="E692" s="54"/>
      <c r="F692" s="54"/>
      <c r="G692" s="54"/>
      <c r="H692" s="54"/>
      <c r="I692" s="54"/>
      <c r="J692" s="54"/>
      <c r="K692" s="71"/>
      <c r="L692" s="71"/>
      <c r="M692" s="109"/>
      <c r="N692" s="71"/>
      <c r="O692" s="109"/>
      <c r="P692" s="71"/>
      <c r="Q692" s="71"/>
      <c r="R692" s="71"/>
      <c r="S692" s="71"/>
      <c r="T692" s="71"/>
      <c r="U692" s="71"/>
      <c r="V692" s="71"/>
      <c r="W692" s="71"/>
      <c r="X692" s="71"/>
      <c r="Y692" s="71"/>
      <c r="Z692" s="71"/>
    </row>
    <row r="693" spans="1:26" ht="15.75" customHeight="1" x14ac:dyDescent="0.2">
      <c r="A693" s="71"/>
      <c r="B693" s="71"/>
      <c r="C693" s="71"/>
      <c r="D693" s="71"/>
      <c r="E693" s="54"/>
      <c r="F693" s="54"/>
      <c r="G693" s="54"/>
      <c r="H693" s="54"/>
      <c r="I693" s="54"/>
      <c r="J693" s="54"/>
      <c r="K693" s="71"/>
      <c r="L693" s="71"/>
      <c r="M693" s="109"/>
      <c r="N693" s="71"/>
      <c r="O693" s="109"/>
      <c r="P693" s="71"/>
      <c r="Q693" s="71"/>
      <c r="R693" s="71"/>
      <c r="S693" s="71"/>
      <c r="T693" s="71"/>
      <c r="U693" s="71"/>
      <c r="V693" s="71"/>
      <c r="W693" s="71"/>
      <c r="X693" s="71"/>
      <c r="Y693" s="71"/>
      <c r="Z693" s="71"/>
    </row>
    <row r="694" spans="1:26" ht="15.75" customHeight="1" x14ac:dyDescent="0.2">
      <c r="A694" s="71"/>
      <c r="B694" s="71"/>
      <c r="C694" s="71"/>
      <c r="D694" s="71"/>
      <c r="E694" s="54"/>
      <c r="F694" s="54"/>
      <c r="G694" s="54"/>
      <c r="H694" s="54"/>
      <c r="I694" s="54"/>
      <c r="J694" s="54"/>
      <c r="K694" s="71"/>
      <c r="L694" s="71"/>
      <c r="M694" s="109"/>
      <c r="N694" s="71"/>
      <c r="O694" s="109"/>
      <c r="P694" s="71"/>
      <c r="Q694" s="71"/>
      <c r="R694" s="71"/>
      <c r="S694" s="71"/>
      <c r="T694" s="71"/>
      <c r="U694" s="71"/>
      <c r="V694" s="71"/>
      <c r="W694" s="71"/>
      <c r="X694" s="71"/>
      <c r="Y694" s="71"/>
      <c r="Z694" s="71"/>
    </row>
    <row r="695" spans="1:26" ht="15.75" customHeight="1" x14ac:dyDescent="0.2">
      <c r="A695" s="71"/>
      <c r="B695" s="71"/>
      <c r="C695" s="71"/>
      <c r="D695" s="71"/>
      <c r="E695" s="54"/>
      <c r="F695" s="54"/>
      <c r="G695" s="54"/>
      <c r="H695" s="54"/>
      <c r="I695" s="54"/>
      <c r="J695" s="54"/>
      <c r="K695" s="71"/>
      <c r="L695" s="71"/>
      <c r="M695" s="109"/>
      <c r="N695" s="71"/>
      <c r="O695" s="109"/>
      <c r="P695" s="71"/>
      <c r="Q695" s="71"/>
      <c r="R695" s="71"/>
      <c r="S695" s="71"/>
      <c r="T695" s="71"/>
      <c r="U695" s="71"/>
      <c r="V695" s="71"/>
      <c r="W695" s="71"/>
      <c r="X695" s="71"/>
      <c r="Y695" s="71"/>
      <c r="Z695" s="71"/>
    </row>
    <row r="696" spans="1:26" ht="15.75" customHeight="1" x14ac:dyDescent="0.2">
      <c r="A696" s="71"/>
      <c r="B696" s="71"/>
      <c r="C696" s="71"/>
      <c r="D696" s="71"/>
      <c r="E696" s="54"/>
      <c r="F696" s="54"/>
      <c r="G696" s="54"/>
      <c r="H696" s="54"/>
      <c r="I696" s="54"/>
      <c r="J696" s="54"/>
      <c r="K696" s="71"/>
      <c r="L696" s="71"/>
      <c r="M696" s="109"/>
      <c r="N696" s="71"/>
      <c r="O696" s="109"/>
      <c r="P696" s="71"/>
      <c r="Q696" s="71"/>
      <c r="R696" s="71"/>
      <c r="S696" s="71"/>
      <c r="T696" s="71"/>
      <c r="U696" s="71"/>
      <c r="V696" s="71"/>
      <c r="W696" s="71"/>
      <c r="X696" s="71"/>
      <c r="Y696" s="71"/>
      <c r="Z696" s="71"/>
    </row>
    <row r="697" spans="1:26" ht="15.75" customHeight="1" x14ac:dyDescent="0.2">
      <c r="A697" s="71"/>
      <c r="B697" s="71"/>
      <c r="C697" s="71"/>
      <c r="D697" s="71"/>
      <c r="E697" s="54"/>
      <c r="F697" s="54"/>
      <c r="G697" s="54"/>
      <c r="H697" s="54"/>
      <c r="I697" s="54"/>
      <c r="J697" s="54"/>
      <c r="K697" s="71"/>
      <c r="L697" s="71"/>
      <c r="M697" s="109"/>
      <c r="N697" s="71"/>
      <c r="O697" s="109"/>
      <c r="P697" s="71"/>
      <c r="Q697" s="71"/>
      <c r="R697" s="71"/>
      <c r="S697" s="71"/>
      <c r="T697" s="71"/>
      <c r="U697" s="71"/>
      <c r="V697" s="71"/>
      <c r="W697" s="71"/>
      <c r="X697" s="71"/>
      <c r="Y697" s="71"/>
      <c r="Z697" s="71"/>
    </row>
    <row r="698" spans="1:26" ht="15.75" customHeight="1" x14ac:dyDescent="0.2">
      <c r="A698" s="71"/>
      <c r="B698" s="71"/>
      <c r="C698" s="71"/>
      <c r="D698" s="71"/>
      <c r="E698" s="54"/>
      <c r="F698" s="54"/>
      <c r="G698" s="54"/>
      <c r="H698" s="54"/>
      <c r="I698" s="54"/>
      <c r="J698" s="54"/>
      <c r="K698" s="71"/>
      <c r="L698" s="71"/>
      <c r="M698" s="109"/>
      <c r="N698" s="71"/>
      <c r="O698" s="109"/>
      <c r="P698" s="71"/>
      <c r="Q698" s="71"/>
      <c r="R698" s="71"/>
      <c r="S698" s="71"/>
      <c r="T698" s="71"/>
      <c r="U698" s="71"/>
      <c r="V698" s="71"/>
      <c r="W698" s="71"/>
      <c r="X698" s="71"/>
      <c r="Y698" s="71"/>
      <c r="Z698" s="71"/>
    </row>
    <row r="699" spans="1:26" ht="15.75" customHeight="1" x14ac:dyDescent="0.2">
      <c r="A699" s="71"/>
      <c r="B699" s="71"/>
      <c r="C699" s="71"/>
      <c r="D699" s="71"/>
      <c r="E699" s="54"/>
      <c r="F699" s="54"/>
      <c r="G699" s="54"/>
      <c r="H699" s="54"/>
      <c r="I699" s="54"/>
      <c r="J699" s="54"/>
      <c r="K699" s="71"/>
      <c r="L699" s="71"/>
      <c r="M699" s="109"/>
      <c r="N699" s="71"/>
      <c r="O699" s="109"/>
      <c r="P699" s="71"/>
      <c r="Q699" s="71"/>
      <c r="R699" s="71"/>
      <c r="S699" s="71"/>
      <c r="T699" s="71"/>
      <c r="U699" s="71"/>
      <c r="V699" s="71"/>
      <c r="W699" s="71"/>
      <c r="X699" s="71"/>
      <c r="Y699" s="71"/>
      <c r="Z699" s="71"/>
    </row>
    <row r="700" spans="1:26" ht="15.75" customHeight="1" x14ac:dyDescent="0.2">
      <c r="A700" s="71"/>
      <c r="B700" s="71"/>
      <c r="C700" s="71"/>
      <c r="D700" s="71"/>
      <c r="E700" s="54"/>
      <c r="F700" s="54"/>
      <c r="G700" s="54"/>
      <c r="H700" s="54"/>
      <c r="I700" s="54"/>
      <c r="J700" s="54"/>
      <c r="K700" s="71"/>
      <c r="L700" s="71"/>
      <c r="M700" s="109"/>
      <c r="N700" s="71"/>
      <c r="O700" s="109"/>
      <c r="P700" s="71"/>
      <c r="Q700" s="71"/>
      <c r="R700" s="71"/>
      <c r="S700" s="71"/>
      <c r="T700" s="71"/>
      <c r="U700" s="71"/>
      <c r="V700" s="71"/>
      <c r="W700" s="71"/>
      <c r="X700" s="71"/>
      <c r="Y700" s="71"/>
      <c r="Z700" s="71"/>
    </row>
    <row r="701" spans="1:26" ht="15.75" customHeight="1" x14ac:dyDescent="0.2">
      <c r="A701" s="71"/>
      <c r="B701" s="71"/>
      <c r="C701" s="71"/>
      <c r="D701" s="71"/>
      <c r="E701" s="54"/>
      <c r="F701" s="54"/>
      <c r="G701" s="54"/>
      <c r="H701" s="54"/>
      <c r="I701" s="54"/>
      <c r="J701" s="54"/>
      <c r="K701" s="71"/>
      <c r="L701" s="71"/>
      <c r="M701" s="109"/>
      <c r="N701" s="71"/>
      <c r="O701" s="109"/>
      <c r="P701" s="71"/>
      <c r="Q701" s="71"/>
      <c r="R701" s="71"/>
      <c r="S701" s="71"/>
      <c r="T701" s="71"/>
      <c r="U701" s="71"/>
      <c r="V701" s="71"/>
      <c r="W701" s="71"/>
      <c r="X701" s="71"/>
      <c r="Y701" s="71"/>
      <c r="Z701" s="71"/>
    </row>
    <row r="702" spans="1:26" ht="15.75" customHeight="1" x14ac:dyDescent="0.2">
      <c r="A702" s="71"/>
      <c r="B702" s="71"/>
      <c r="C702" s="71"/>
      <c r="D702" s="71"/>
      <c r="E702" s="54"/>
      <c r="F702" s="54"/>
      <c r="G702" s="54"/>
      <c r="H702" s="54"/>
      <c r="I702" s="54"/>
      <c r="J702" s="54"/>
      <c r="K702" s="71"/>
      <c r="L702" s="71"/>
      <c r="M702" s="109"/>
      <c r="N702" s="71"/>
      <c r="O702" s="109"/>
      <c r="P702" s="71"/>
      <c r="Q702" s="71"/>
      <c r="R702" s="71"/>
      <c r="S702" s="71"/>
      <c r="T702" s="71"/>
      <c r="U702" s="71"/>
      <c r="V702" s="71"/>
      <c r="W702" s="71"/>
      <c r="X702" s="71"/>
      <c r="Y702" s="71"/>
      <c r="Z702" s="71"/>
    </row>
    <row r="703" spans="1:26" ht="15.75" customHeight="1" x14ac:dyDescent="0.2">
      <c r="A703" s="71"/>
      <c r="B703" s="71"/>
      <c r="C703" s="71"/>
      <c r="D703" s="71"/>
      <c r="E703" s="54"/>
      <c r="F703" s="54"/>
      <c r="G703" s="54"/>
      <c r="H703" s="54"/>
      <c r="I703" s="54"/>
      <c r="J703" s="54"/>
      <c r="K703" s="71"/>
      <c r="L703" s="71"/>
      <c r="M703" s="109"/>
      <c r="N703" s="71"/>
      <c r="O703" s="109"/>
      <c r="P703" s="71"/>
      <c r="Q703" s="71"/>
      <c r="R703" s="71"/>
      <c r="S703" s="71"/>
      <c r="T703" s="71"/>
      <c r="U703" s="71"/>
      <c r="V703" s="71"/>
      <c r="W703" s="71"/>
      <c r="X703" s="71"/>
      <c r="Y703" s="71"/>
      <c r="Z703" s="71"/>
    </row>
    <row r="704" spans="1:26" ht="15.75" customHeight="1" x14ac:dyDescent="0.2">
      <c r="A704" s="71"/>
      <c r="B704" s="71"/>
      <c r="C704" s="71"/>
      <c r="D704" s="71"/>
      <c r="E704" s="54"/>
      <c r="F704" s="54"/>
      <c r="G704" s="54"/>
      <c r="H704" s="54"/>
      <c r="I704" s="54"/>
      <c r="J704" s="54"/>
      <c r="K704" s="71"/>
      <c r="L704" s="71"/>
      <c r="M704" s="109"/>
      <c r="N704" s="71"/>
      <c r="O704" s="109"/>
      <c r="P704" s="71"/>
      <c r="Q704" s="71"/>
      <c r="R704" s="71"/>
      <c r="S704" s="71"/>
      <c r="T704" s="71"/>
      <c r="U704" s="71"/>
      <c r="V704" s="71"/>
      <c r="W704" s="71"/>
      <c r="X704" s="71"/>
      <c r="Y704" s="71"/>
      <c r="Z704" s="71"/>
    </row>
    <row r="705" spans="1:26" ht="15.75" customHeight="1" x14ac:dyDescent="0.2">
      <c r="A705" s="71"/>
      <c r="B705" s="71"/>
      <c r="C705" s="71"/>
      <c r="D705" s="71"/>
      <c r="E705" s="54"/>
      <c r="F705" s="54"/>
      <c r="G705" s="54"/>
      <c r="H705" s="54"/>
      <c r="I705" s="54"/>
      <c r="J705" s="54"/>
      <c r="K705" s="71"/>
      <c r="L705" s="71"/>
      <c r="M705" s="109"/>
      <c r="N705" s="71"/>
      <c r="O705" s="109"/>
      <c r="P705" s="71"/>
      <c r="Q705" s="71"/>
      <c r="R705" s="71"/>
      <c r="S705" s="71"/>
      <c r="T705" s="71"/>
      <c r="U705" s="71"/>
      <c r="V705" s="71"/>
      <c r="W705" s="71"/>
      <c r="X705" s="71"/>
      <c r="Y705" s="71"/>
      <c r="Z705" s="71"/>
    </row>
    <row r="706" spans="1:26" ht="15.75" customHeight="1" x14ac:dyDescent="0.2">
      <c r="A706" s="71"/>
      <c r="B706" s="71"/>
      <c r="C706" s="71"/>
      <c r="D706" s="71"/>
      <c r="E706" s="54"/>
      <c r="F706" s="54"/>
      <c r="G706" s="54"/>
      <c r="H706" s="54"/>
      <c r="I706" s="54"/>
      <c r="J706" s="54"/>
      <c r="K706" s="71"/>
      <c r="L706" s="71"/>
      <c r="M706" s="109"/>
      <c r="N706" s="71"/>
      <c r="O706" s="109"/>
      <c r="P706" s="71"/>
      <c r="Q706" s="71"/>
      <c r="R706" s="71"/>
      <c r="S706" s="71"/>
      <c r="T706" s="71"/>
      <c r="U706" s="71"/>
      <c r="V706" s="71"/>
      <c r="W706" s="71"/>
      <c r="X706" s="71"/>
      <c r="Y706" s="71"/>
      <c r="Z706" s="71"/>
    </row>
    <row r="707" spans="1:26" ht="15.75" customHeight="1" x14ac:dyDescent="0.2">
      <c r="A707" s="71"/>
      <c r="B707" s="71"/>
      <c r="C707" s="71"/>
      <c r="D707" s="71"/>
      <c r="E707" s="54"/>
      <c r="F707" s="54"/>
      <c r="G707" s="54"/>
      <c r="H707" s="54"/>
      <c r="I707" s="54"/>
      <c r="J707" s="54"/>
      <c r="K707" s="71"/>
      <c r="L707" s="71"/>
      <c r="M707" s="109"/>
      <c r="N707" s="71"/>
      <c r="O707" s="109"/>
      <c r="P707" s="71"/>
      <c r="Q707" s="71"/>
      <c r="R707" s="71"/>
      <c r="S707" s="71"/>
      <c r="T707" s="71"/>
      <c r="U707" s="71"/>
      <c r="V707" s="71"/>
      <c r="W707" s="71"/>
      <c r="X707" s="71"/>
      <c r="Y707" s="71"/>
      <c r="Z707" s="71"/>
    </row>
    <row r="708" spans="1:26" ht="15.75" customHeight="1" x14ac:dyDescent="0.2">
      <c r="A708" s="71"/>
      <c r="B708" s="71"/>
      <c r="C708" s="71"/>
      <c r="D708" s="71"/>
      <c r="E708" s="54"/>
      <c r="F708" s="54"/>
      <c r="G708" s="54"/>
      <c r="H708" s="54"/>
      <c r="I708" s="54"/>
      <c r="J708" s="54"/>
      <c r="K708" s="71"/>
      <c r="L708" s="71"/>
      <c r="M708" s="109"/>
      <c r="N708" s="71"/>
      <c r="O708" s="109"/>
      <c r="P708" s="71"/>
      <c r="Q708" s="71"/>
      <c r="R708" s="71"/>
      <c r="S708" s="71"/>
      <c r="T708" s="71"/>
      <c r="U708" s="71"/>
      <c r="V708" s="71"/>
      <c r="W708" s="71"/>
      <c r="X708" s="71"/>
      <c r="Y708" s="71"/>
      <c r="Z708" s="71"/>
    </row>
    <row r="709" spans="1:26" ht="15.75" customHeight="1" x14ac:dyDescent="0.2">
      <c r="A709" s="71"/>
      <c r="B709" s="71"/>
      <c r="C709" s="71"/>
      <c r="D709" s="71"/>
      <c r="E709" s="54"/>
      <c r="F709" s="54"/>
      <c r="G709" s="54"/>
      <c r="H709" s="54"/>
      <c r="I709" s="54"/>
      <c r="J709" s="54"/>
      <c r="K709" s="71"/>
      <c r="L709" s="71"/>
      <c r="M709" s="109"/>
      <c r="N709" s="71"/>
      <c r="O709" s="109"/>
      <c r="P709" s="71"/>
      <c r="Q709" s="71"/>
      <c r="R709" s="71"/>
      <c r="S709" s="71"/>
      <c r="T709" s="71"/>
      <c r="U709" s="71"/>
      <c r="V709" s="71"/>
      <c r="W709" s="71"/>
      <c r="X709" s="71"/>
      <c r="Y709" s="71"/>
      <c r="Z709" s="71"/>
    </row>
    <row r="710" spans="1:26" ht="15.75" customHeight="1" x14ac:dyDescent="0.2">
      <c r="A710" s="71"/>
      <c r="B710" s="71"/>
      <c r="C710" s="71"/>
      <c r="D710" s="71"/>
      <c r="E710" s="54"/>
      <c r="F710" s="54"/>
      <c r="G710" s="54"/>
      <c r="H710" s="54"/>
      <c r="I710" s="54"/>
      <c r="J710" s="54"/>
      <c r="K710" s="71"/>
      <c r="L710" s="71"/>
      <c r="M710" s="109"/>
      <c r="N710" s="71"/>
      <c r="O710" s="109"/>
      <c r="P710" s="71"/>
      <c r="Q710" s="71"/>
      <c r="R710" s="71"/>
      <c r="S710" s="71"/>
      <c r="T710" s="71"/>
      <c r="U710" s="71"/>
      <c r="V710" s="71"/>
      <c r="W710" s="71"/>
      <c r="X710" s="71"/>
      <c r="Y710" s="71"/>
      <c r="Z710" s="71"/>
    </row>
    <row r="711" spans="1:26" ht="15.75" customHeight="1" x14ac:dyDescent="0.2">
      <c r="A711" s="71"/>
      <c r="B711" s="71"/>
      <c r="C711" s="71"/>
      <c r="D711" s="71"/>
      <c r="E711" s="54"/>
      <c r="F711" s="54"/>
      <c r="G711" s="54"/>
      <c r="H711" s="54"/>
      <c r="I711" s="54"/>
      <c r="J711" s="54"/>
      <c r="K711" s="71"/>
      <c r="L711" s="71"/>
      <c r="M711" s="109"/>
      <c r="N711" s="71"/>
      <c r="O711" s="109"/>
      <c r="P711" s="71"/>
      <c r="Q711" s="71"/>
      <c r="R711" s="71"/>
      <c r="S711" s="71"/>
      <c r="T711" s="71"/>
      <c r="U711" s="71"/>
      <c r="V711" s="71"/>
      <c r="W711" s="71"/>
      <c r="X711" s="71"/>
      <c r="Y711" s="71"/>
      <c r="Z711" s="71"/>
    </row>
    <row r="712" spans="1:26" ht="15.75" customHeight="1" x14ac:dyDescent="0.2">
      <c r="A712" s="71"/>
      <c r="B712" s="71"/>
      <c r="C712" s="71"/>
      <c r="D712" s="71"/>
      <c r="E712" s="54"/>
      <c r="F712" s="54"/>
      <c r="G712" s="54"/>
      <c r="H712" s="54"/>
      <c r="I712" s="54"/>
      <c r="J712" s="54"/>
      <c r="K712" s="71"/>
      <c r="L712" s="71"/>
      <c r="M712" s="109"/>
      <c r="N712" s="71"/>
      <c r="O712" s="109"/>
      <c r="P712" s="71"/>
      <c r="Q712" s="71"/>
      <c r="R712" s="71"/>
      <c r="S712" s="71"/>
      <c r="T712" s="71"/>
      <c r="U712" s="71"/>
      <c r="V712" s="71"/>
      <c r="W712" s="71"/>
      <c r="X712" s="71"/>
      <c r="Y712" s="71"/>
      <c r="Z712" s="71"/>
    </row>
    <row r="713" spans="1:26" ht="15.75" customHeight="1" x14ac:dyDescent="0.2">
      <c r="A713" s="71"/>
      <c r="B713" s="71"/>
      <c r="C713" s="71"/>
      <c r="D713" s="71"/>
      <c r="E713" s="54"/>
      <c r="F713" s="54"/>
      <c r="G713" s="54"/>
      <c r="H713" s="54"/>
      <c r="I713" s="54"/>
      <c r="J713" s="54"/>
      <c r="K713" s="71"/>
      <c r="L713" s="71"/>
      <c r="M713" s="109"/>
      <c r="N713" s="71"/>
      <c r="O713" s="109"/>
      <c r="P713" s="71"/>
      <c r="Q713" s="71"/>
      <c r="R713" s="71"/>
      <c r="S713" s="71"/>
      <c r="T713" s="71"/>
      <c r="U713" s="71"/>
      <c r="V713" s="71"/>
      <c r="W713" s="71"/>
      <c r="X713" s="71"/>
      <c r="Y713" s="71"/>
      <c r="Z713" s="71"/>
    </row>
    <row r="714" spans="1:26" ht="15.75" customHeight="1" x14ac:dyDescent="0.2">
      <c r="A714" s="71"/>
      <c r="B714" s="71"/>
      <c r="C714" s="71"/>
      <c r="D714" s="71"/>
      <c r="E714" s="54"/>
      <c r="F714" s="54"/>
      <c r="G714" s="54"/>
      <c r="H714" s="54"/>
      <c r="I714" s="54"/>
      <c r="J714" s="54"/>
      <c r="K714" s="71"/>
      <c r="L714" s="71"/>
      <c r="M714" s="109"/>
      <c r="N714" s="71"/>
      <c r="O714" s="109"/>
      <c r="P714" s="71"/>
      <c r="Q714" s="71"/>
      <c r="R714" s="71"/>
      <c r="S714" s="71"/>
      <c r="T714" s="71"/>
      <c r="U714" s="71"/>
      <c r="V714" s="71"/>
      <c r="W714" s="71"/>
      <c r="X714" s="71"/>
      <c r="Y714" s="71"/>
      <c r="Z714" s="71"/>
    </row>
    <row r="715" spans="1:26" ht="15.75" customHeight="1" x14ac:dyDescent="0.2">
      <c r="A715" s="71"/>
      <c r="B715" s="71"/>
      <c r="C715" s="71"/>
      <c r="D715" s="71"/>
      <c r="E715" s="54"/>
      <c r="F715" s="54"/>
      <c r="G715" s="54"/>
      <c r="H715" s="54"/>
      <c r="I715" s="54"/>
      <c r="J715" s="54"/>
      <c r="K715" s="71"/>
      <c r="L715" s="71"/>
      <c r="M715" s="109"/>
      <c r="N715" s="71"/>
      <c r="O715" s="109"/>
      <c r="P715" s="71"/>
      <c r="Q715" s="71"/>
      <c r="R715" s="71"/>
      <c r="S715" s="71"/>
      <c r="T715" s="71"/>
      <c r="U715" s="71"/>
      <c r="V715" s="71"/>
      <c r="W715" s="71"/>
      <c r="X715" s="71"/>
      <c r="Y715" s="71"/>
      <c r="Z715" s="71"/>
    </row>
    <row r="716" spans="1:26" ht="15.75" customHeight="1" x14ac:dyDescent="0.2">
      <c r="A716" s="71"/>
      <c r="B716" s="71"/>
      <c r="C716" s="71"/>
      <c r="D716" s="71"/>
      <c r="E716" s="54"/>
      <c r="F716" s="54"/>
      <c r="G716" s="54"/>
      <c r="H716" s="54"/>
      <c r="I716" s="54"/>
      <c r="J716" s="54"/>
      <c r="K716" s="71"/>
      <c r="L716" s="71"/>
      <c r="M716" s="109"/>
      <c r="N716" s="71"/>
      <c r="O716" s="109"/>
      <c r="P716" s="71"/>
      <c r="Q716" s="71"/>
      <c r="R716" s="71"/>
      <c r="S716" s="71"/>
      <c r="T716" s="71"/>
      <c r="U716" s="71"/>
      <c r="V716" s="71"/>
      <c r="W716" s="71"/>
      <c r="X716" s="71"/>
      <c r="Y716" s="71"/>
      <c r="Z716" s="71"/>
    </row>
    <row r="717" spans="1:26" ht="15.75" customHeight="1" x14ac:dyDescent="0.2">
      <c r="A717" s="71"/>
      <c r="B717" s="71"/>
      <c r="C717" s="71"/>
      <c r="D717" s="71"/>
      <c r="E717" s="54"/>
      <c r="F717" s="54"/>
      <c r="G717" s="54"/>
      <c r="H717" s="54"/>
      <c r="I717" s="54"/>
      <c r="J717" s="54"/>
      <c r="K717" s="71"/>
      <c r="L717" s="71"/>
      <c r="M717" s="109"/>
      <c r="N717" s="71"/>
      <c r="O717" s="109"/>
      <c r="P717" s="71"/>
      <c r="Q717" s="71"/>
      <c r="R717" s="71"/>
      <c r="S717" s="71"/>
      <c r="T717" s="71"/>
      <c r="U717" s="71"/>
      <c r="V717" s="71"/>
      <c r="W717" s="71"/>
      <c r="X717" s="71"/>
      <c r="Y717" s="71"/>
      <c r="Z717" s="71"/>
    </row>
    <row r="718" spans="1:26" ht="15.75" customHeight="1" x14ac:dyDescent="0.2">
      <c r="A718" s="71"/>
      <c r="B718" s="71"/>
      <c r="C718" s="71"/>
      <c r="D718" s="71"/>
      <c r="E718" s="54"/>
      <c r="F718" s="54"/>
      <c r="G718" s="54"/>
      <c r="H718" s="54"/>
      <c r="I718" s="54"/>
      <c r="J718" s="54"/>
      <c r="K718" s="71"/>
      <c r="L718" s="71"/>
      <c r="M718" s="109"/>
      <c r="N718" s="71"/>
      <c r="O718" s="109"/>
      <c r="P718" s="71"/>
      <c r="Q718" s="71"/>
      <c r="R718" s="71"/>
      <c r="S718" s="71"/>
      <c r="T718" s="71"/>
      <c r="U718" s="71"/>
      <c r="V718" s="71"/>
      <c r="W718" s="71"/>
      <c r="X718" s="71"/>
      <c r="Y718" s="71"/>
      <c r="Z718" s="71"/>
    </row>
    <row r="719" spans="1:26" ht="15.75" customHeight="1" x14ac:dyDescent="0.2">
      <c r="A719" s="71"/>
      <c r="B719" s="71"/>
      <c r="C719" s="71"/>
      <c r="D719" s="71"/>
      <c r="E719" s="54"/>
      <c r="F719" s="54"/>
      <c r="G719" s="54"/>
      <c r="H719" s="54"/>
      <c r="I719" s="54"/>
      <c r="J719" s="54"/>
      <c r="K719" s="71"/>
      <c r="L719" s="71"/>
      <c r="M719" s="109"/>
      <c r="N719" s="71"/>
      <c r="O719" s="109"/>
      <c r="P719" s="71"/>
      <c r="Q719" s="71"/>
      <c r="R719" s="71"/>
      <c r="S719" s="71"/>
      <c r="T719" s="71"/>
      <c r="U719" s="71"/>
      <c r="V719" s="71"/>
      <c r="W719" s="71"/>
      <c r="X719" s="71"/>
      <c r="Y719" s="71"/>
      <c r="Z719" s="71"/>
    </row>
    <row r="720" spans="1:26" ht="15.75" customHeight="1" x14ac:dyDescent="0.2">
      <c r="A720" s="71"/>
      <c r="B720" s="71"/>
      <c r="C720" s="71"/>
      <c r="D720" s="71"/>
      <c r="E720" s="54"/>
      <c r="F720" s="54"/>
      <c r="G720" s="54"/>
      <c r="H720" s="54"/>
      <c r="I720" s="54"/>
      <c r="J720" s="54"/>
      <c r="K720" s="71"/>
      <c r="L720" s="71"/>
      <c r="M720" s="109"/>
      <c r="N720" s="71"/>
      <c r="O720" s="109"/>
      <c r="P720" s="71"/>
      <c r="Q720" s="71"/>
      <c r="R720" s="71"/>
      <c r="S720" s="71"/>
      <c r="T720" s="71"/>
      <c r="U720" s="71"/>
      <c r="V720" s="71"/>
      <c r="W720" s="71"/>
      <c r="X720" s="71"/>
      <c r="Y720" s="71"/>
      <c r="Z720" s="71"/>
    </row>
    <row r="721" spans="1:26" ht="15.75" customHeight="1" x14ac:dyDescent="0.2">
      <c r="A721" s="71"/>
      <c r="B721" s="71"/>
      <c r="C721" s="71"/>
      <c r="D721" s="71"/>
      <c r="E721" s="54"/>
      <c r="F721" s="54"/>
      <c r="G721" s="54"/>
      <c r="H721" s="54"/>
      <c r="I721" s="54"/>
      <c r="J721" s="54"/>
      <c r="K721" s="71"/>
      <c r="L721" s="71"/>
      <c r="M721" s="109"/>
      <c r="N721" s="71"/>
      <c r="O721" s="109"/>
      <c r="P721" s="71"/>
      <c r="Q721" s="71"/>
      <c r="R721" s="71"/>
      <c r="S721" s="71"/>
      <c r="T721" s="71"/>
      <c r="U721" s="71"/>
      <c r="V721" s="71"/>
      <c r="W721" s="71"/>
      <c r="X721" s="71"/>
      <c r="Y721" s="71"/>
      <c r="Z721" s="71"/>
    </row>
    <row r="722" spans="1:26" ht="15.75" customHeight="1" x14ac:dyDescent="0.2">
      <c r="A722" s="71"/>
      <c r="B722" s="71"/>
      <c r="C722" s="71"/>
      <c r="D722" s="71"/>
      <c r="E722" s="54"/>
      <c r="F722" s="54"/>
      <c r="G722" s="54"/>
      <c r="H722" s="54"/>
      <c r="I722" s="54"/>
      <c r="J722" s="54"/>
      <c r="K722" s="71"/>
      <c r="L722" s="71"/>
      <c r="M722" s="109"/>
      <c r="N722" s="71"/>
      <c r="O722" s="109"/>
      <c r="P722" s="71"/>
      <c r="Q722" s="71"/>
      <c r="R722" s="71"/>
      <c r="S722" s="71"/>
      <c r="T722" s="71"/>
      <c r="U722" s="71"/>
      <c r="V722" s="71"/>
      <c r="W722" s="71"/>
      <c r="X722" s="71"/>
      <c r="Y722" s="71"/>
      <c r="Z722" s="71"/>
    </row>
    <row r="723" spans="1:26" ht="15.75" customHeight="1" x14ac:dyDescent="0.2">
      <c r="A723" s="71"/>
      <c r="B723" s="71"/>
      <c r="C723" s="71"/>
      <c r="D723" s="71"/>
      <c r="E723" s="54"/>
      <c r="F723" s="54"/>
      <c r="G723" s="54"/>
      <c r="H723" s="54"/>
      <c r="I723" s="54"/>
      <c r="J723" s="54"/>
      <c r="K723" s="71"/>
      <c r="L723" s="71"/>
      <c r="M723" s="109"/>
      <c r="N723" s="71"/>
      <c r="O723" s="109"/>
      <c r="P723" s="71"/>
      <c r="Q723" s="71"/>
      <c r="R723" s="71"/>
      <c r="S723" s="71"/>
      <c r="T723" s="71"/>
      <c r="U723" s="71"/>
      <c r="V723" s="71"/>
      <c r="W723" s="71"/>
      <c r="X723" s="71"/>
      <c r="Y723" s="71"/>
      <c r="Z723" s="71"/>
    </row>
    <row r="724" spans="1:26" ht="15.75" customHeight="1" x14ac:dyDescent="0.2">
      <c r="A724" s="71"/>
      <c r="B724" s="71"/>
      <c r="C724" s="71"/>
      <c r="D724" s="71"/>
      <c r="E724" s="54"/>
      <c r="F724" s="54"/>
      <c r="G724" s="54"/>
      <c r="H724" s="54"/>
      <c r="I724" s="54"/>
      <c r="J724" s="54"/>
      <c r="K724" s="71"/>
      <c r="L724" s="71"/>
      <c r="M724" s="109"/>
      <c r="N724" s="71"/>
      <c r="O724" s="109"/>
      <c r="P724" s="71"/>
      <c r="Q724" s="71"/>
      <c r="R724" s="71"/>
      <c r="S724" s="71"/>
      <c r="T724" s="71"/>
      <c r="U724" s="71"/>
      <c r="V724" s="71"/>
      <c r="W724" s="71"/>
      <c r="X724" s="71"/>
      <c r="Y724" s="71"/>
      <c r="Z724" s="71"/>
    </row>
    <row r="725" spans="1:26" ht="15.75" customHeight="1" x14ac:dyDescent="0.2">
      <c r="A725" s="71"/>
      <c r="B725" s="71"/>
      <c r="C725" s="71"/>
      <c r="D725" s="71"/>
      <c r="E725" s="54"/>
      <c r="F725" s="54"/>
      <c r="G725" s="54"/>
      <c r="H725" s="54"/>
      <c r="I725" s="54"/>
      <c r="J725" s="54"/>
      <c r="K725" s="71"/>
      <c r="L725" s="71"/>
      <c r="M725" s="109"/>
      <c r="N725" s="71"/>
      <c r="O725" s="109"/>
      <c r="P725" s="71"/>
      <c r="Q725" s="71"/>
      <c r="R725" s="71"/>
      <c r="S725" s="71"/>
      <c r="T725" s="71"/>
      <c r="U725" s="71"/>
      <c r="V725" s="71"/>
      <c r="W725" s="71"/>
      <c r="X725" s="71"/>
      <c r="Y725" s="71"/>
      <c r="Z725" s="71"/>
    </row>
    <row r="726" spans="1:26" ht="15.75" customHeight="1" x14ac:dyDescent="0.2">
      <c r="A726" s="71"/>
      <c r="B726" s="71"/>
      <c r="C726" s="71"/>
      <c r="D726" s="71"/>
      <c r="E726" s="54"/>
      <c r="F726" s="54"/>
      <c r="G726" s="54"/>
      <c r="H726" s="54"/>
      <c r="I726" s="54"/>
      <c r="J726" s="54"/>
      <c r="K726" s="71"/>
      <c r="L726" s="71"/>
      <c r="M726" s="109"/>
      <c r="N726" s="71"/>
      <c r="O726" s="109"/>
      <c r="P726" s="71"/>
      <c r="Q726" s="71"/>
      <c r="R726" s="71"/>
      <c r="S726" s="71"/>
      <c r="T726" s="71"/>
      <c r="U726" s="71"/>
      <c r="V726" s="71"/>
      <c r="W726" s="71"/>
      <c r="X726" s="71"/>
      <c r="Y726" s="71"/>
      <c r="Z726" s="71"/>
    </row>
    <row r="727" spans="1:26" ht="15.75" customHeight="1" x14ac:dyDescent="0.2">
      <c r="A727" s="71"/>
      <c r="B727" s="71"/>
      <c r="C727" s="71"/>
      <c r="D727" s="71"/>
      <c r="E727" s="54"/>
      <c r="F727" s="54"/>
      <c r="G727" s="54"/>
      <c r="H727" s="54"/>
      <c r="I727" s="54"/>
      <c r="J727" s="54"/>
      <c r="K727" s="71"/>
      <c r="L727" s="71"/>
      <c r="M727" s="109"/>
      <c r="N727" s="71"/>
      <c r="O727" s="109"/>
      <c r="P727" s="71"/>
      <c r="Q727" s="71"/>
      <c r="R727" s="71"/>
      <c r="S727" s="71"/>
      <c r="T727" s="71"/>
      <c r="U727" s="71"/>
      <c r="V727" s="71"/>
      <c r="W727" s="71"/>
      <c r="X727" s="71"/>
      <c r="Y727" s="71"/>
      <c r="Z727" s="71"/>
    </row>
    <row r="728" spans="1:26" ht="15.75" customHeight="1" x14ac:dyDescent="0.2">
      <c r="A728" s="71"/>
      <c r="B728" s="71"/>
      <c r="C728" s="71"/>
      <c r="D728" s="71"/>
      <c r="E728" s="54"/>
      <c r="F728" s="54"/>
      <c r="G728" s="54"/>
      <c r="H728" s="54"/>
      <c r="I728" s="54"/>
      <c r="J728" s="54"/>
      <c r="K728" s="71"/>
      <c r="L728" s="71"/>
      <c r="M728" s="109"/>
      <c r="N728" s="71"/>
      <c r="O728" s="109"/>
      <c r="P728" s="71"/>
      <c r="Q728" s="71"/>
      <c r="R728" s="71"/>
      <c r="S728" s="71"/>
      <c r="T728" s="71"/>
      <c r="U728" s="71"/>
      <c r="V728" s="71"/>
      <c r="W728" s="71"/>
      <c r="X728" s="71"/>
      <c r="Y728" s="71"/>
      <c r="Z728" s="71"/>
    </row>
    <row r="729" spans="1:26" ht="15.75" customHeight="1" x14ac:dyDescent="0.2">
      <c r="A729" s="71"/>
      <c r="B729" s="71"/>
      <c r="C729" s="71"/>
      <c r="D729" s="71"/>
      <c r="E729" s="54"/>
      <c r="F729" s="54"/>
      <c r="G729" s="54"/>
      <c r="H729" s="54"/>
      <c r="I729" s="54"/>
      <c r="J729" s="54"/>
      <c r="K729" s="71"/>
      <c r="L729" s="71"/>
      <c r="M729" s="109"/>
      <c r="N729" s="71"/>
      <c r="O729" s="109"/>
      <c r="P729" s="71"/>
      <c r="Q729" s="71"/>
      <c r="R729" s="71"/>
      <c r="S729" s="71"/>
      <c r="T729" s="71"/>
      <c r="U729" s="71"/>
      <c r="V729" s="71"/>
      <c r="W729" s="71"/>
      <c r="X729" s="71"/>
      <c r="Y729" s="71"/>
      <c r="Z729" s="71"/>
    </row>
    <row r="730" spans="1:26" ht="15.75" customHeight="1" x14ac:dyDescent="0.2">
      <c r="A730" s="71"/>
      <c r="B730" s="71"/>
      <c r="C730" s="71"/>
      <c r="D730" s="71"/>
      <c r="E730" s="54"/>
      <c r="F730" s="54"/>
      <c r="G730" s="54"/>
      <c r="H730" s="54"/>
      <c r="I730" s="54"/>
      <c r="J730" s="54"/>
      <c r="K730" s="71"/>
      <c r="L730" s="71"/>
      <c r="M730" s="109"/>
      <c r="N730" s="71"/>
      <c r="O730" s="109"/>
      <c r="P730" s="71"/>
      <c r="Q730" s="71"/>
      <c r="R730" s="71"/>
      <c r="S730" s="71"/>
      <c r="T730" s="71"/>
      <c r="U730" s="71"/>
      <c r="V730" s="71"/>
      <c r="W730" s="71"/>
      <c r="X730" s="71"/>
      <c r="Y730" s="71"/>
      <c r="Z730" s="71"/>
    </row>
    <row r="731" spans="1:26" ht="15.75" customHeight="1" x14ac:dyDescent="0.2">
      <c r="A731" s="71"/>
      <c r="B731" s="71"/>
      <c r="C731" s="71"/>
      <c r="D731" s="71"/>
      <c r="E731" s="54"/>
      <c r="F731" s="54"/>
      <c r="G731" s="54"/>
      <c r="H731" s="54"/>
      <c r="I731" s="54"/>
      <c r="J731" s="54"/>
      <c r="K731" s="71"/>
      <c r="L731" s="71"/>
      <c r="M731" s="109"/>
      <c r="N731" s="71"/>
      <c r="O731" s="109"/>
      <c r="P731" s="71"/>
      <c r="Q731" s="71"/>
      <c r="R731" s="71"/>
      <c r="S731" s="71"/>
      <c r="T731" s="71"/>
      <c r="U731" s="71"/>
      <c r="V731" s="71"/>
      <c r="W731" s="71"/>
      <c r="X731" s="71"/>
      <c r="Y731" s="71"/>
      <c r="Z731" s="71"/>
    </row>
    <row r="732" spans="1:26" ht="15.75" customHeight="1" x14ac:dyDescent="0.2">
      <c r="A732" s="71"/>
      <c r="B732" s="71"/>
      <c r="C732" s="71"/>
      <c r="D732" s="71"/>
      <c r="E732" s="54"/>
      <c r="F732" s="54"/>
      <c r="G732" s="54"/>
      <c r="H732" s="54"/>
      <c r="I732" s="54"/>
      <c r="J732" s="54"/>
      <c r="K732" s="71"/>
      <c r="L732" s="71"/>
      <c r="M732" s="109"/>
      <c r="N732" s="71"/>
      <c r="O732" s="109"/>
      <c r="P732" s="71"/>
      <c r="Q732" s="71"/>
      <c r="R732" s="71"/>
      <c r="S732" s="71"/>
      <c r="T732" s="71"/>
      <c r="U732" s="71"/>
      <c r="V732" s="71"/>
      <c r="W732" s="71"/>
      <c r="X732" s="71"/>
      <c r="Y732" s="71"/>
      <c r="Z732" s="71"/>
    </row>
    <row r="733" spans="1:26" ht="15.75" customHeight="1" x14ac:dyDescent="0.2">
      <c r="A733" s="71"/>
      <c r="B733" s="71"/>
      <c r="C733" s="71"/>
      <c r="D733" s="71"/>
      <c r="E733" s="54"/>
      <c r="F733" s="54"/>
      <c r="G733" s="54"/>
      <c r="H733" s="54"/>
      <c r="I733" s="54"/>
      <c r="J733" s="54"/>
      <c r="K733" s="71"/>
      <c r="L733" s="71"/>
      <c r="M733" s="109"/>
      <c r="N733" s="71"/>
      <c r="O733" s="109"/>
      <c r="P733" s="71"/>
      <c r="Q733" s="71"/>
      <c r="R733" s="71"/>
      <c r="S733" s="71"/>
      <c r="T733" s="71"/>
      <c r="U733" s="71"/>
      <c r="V733" s="71"/>
      <c r="W733" s="71"/>
      <c r="X733" s="71"/>
      <c r="Y733" s="71"/>
      <c r="Z733" s="71"/>
    </row>
    <row r="734" spans="1:26" ht="15.75" customHeight="1" x14ac:dyDescent="0.2">
      <c r="A734" s="71"/>
      <c r="B734" s="71"/>
      <c r="C734" s="71"/>
      <c r="D734" s="71"/>
      <c r="E734" s="54"/>
      <c r="F734" s="54"/>
      <c r="G734" s="54"/>
      <c r="H734" s="54"/>
      <c r="I734" s="54"/>
      <c r="J734" s="54"/>
      <c r="K734" s="71"/>
      <c r="L734" s="71"/>
      <c r="M734" s="109"/>
      <c r="N734" s="71"/>
      <c r="O734" s="109"/>
      <c r="P734" s="71"/>
      <c r="Q734" s="71"/>
      <c r="R734" s="71"/>
      <c r="S734" s="71"/>
      <c r="T734" s="71"/>
      <c r="U734" s="71"/>
      <c r="V734" s="71"/>
      <c r="W734" s="71"/>
      <c r="X734" s="71"/>
      <c r="Y734" s="71"/>
      <c r="Z734" s="71"/>
    </row>
    <row r="735" spans="1:26" ht="15.75" customHeight="1" x14ac:dyDescent="0.2">
      <c r="A735" s="71"/>
      <c r="B735" s="71"/>
      <c r="C735" s="71"/>
      <c r="D735" s="71"/>
      <c r="E735" s="54"/>
      <c r="F735" s="54"/>
      <c r="G735" s="54"/>
      <c r="H735" s="54"/>
      <c r="I735" s="54"/>
      <c r="J735" s="54"/>
      <c r="K735" s="71"/>
      <c r="L735" s="71"/>
      <c r="M735" s="109"/>
      <c r="N735" s="71"/>
      <c r="O735" s="109"/>
      <c r="P735" s="71"/>
      <c r="Q735" s="71"/>
      <c r="R735" s="71"/>
      <c r="S735" s="71"/>
      <c r="T735" s="71"/>
      <c r="U735" s="71"/>
      <c r="V735" s="71"/>
      <c r="W735" s="71"/>
      <c r="X735" s="71"/>
      <c r="Y735" s="71"/>
      <c r="Z735" s="71"/>
    </row>
    <row r="736" spans="1:26" ht="15.75" customHeight="1" x14ac:dyDescent="0.2">
      <c r="A736" s="71"/>
      <c r="B736" s="71"/>
      <c r="C736" s="71"/>
      <c r="D736" s="71"/>
      <c r="E736" s="54"/>
      <c r="F736" s="54"/>
      <c r="G736" s="54"/>
      <c r="H736" s="54"/>
      <c r="I736" s="54"/>
      <c r="J736" s="54"/>
      <c r="K736" s="71"/>
      <c r="L736" s="71"/>
      <c r="M736" s="109"/>
      <c r="N736" s="71"/>
      <c r="O736" s="109"/>
      <c r="P736" s="71"/>
      <c r="Q736" s="71"/>
      <c r="R736" s="71"/>
      <c r="S736" s="71"/>
      <c r="T736" s="71"/>
      <c r="U736" s="71"/>
      <c r="V736" s="71"/>
      <c r="W736" s="71"/>
      <c r="X736" s="71"/>
      <c r="Y736" s="71"/>
      <c r="Z736" s="71"/>
    </row>
    <row r="737" spans="1:26" ht="15.75" customHeight="1" x14ac:dyDescent="0.2">
      <c r="A737" s="71"/>
      <c r="B737" s="71"/>
      <c r="C737" s="71"/>
      <c r="D737" s="71"/>
      <c r="E737" s="54"/>
      <c r="F737" s="54"/>
      <c r="G737" s="54"/>
      <c r="H737" s="54"/>
      <c r="I737" s="54"/>
      <c r="J737" s="54"/>
      <c r="K737" s="71"/>
      <c r="L737" s="71"/>
      <c r="M737" s="109"/>
      <c r="N737" s="71"/>
      <c r="O737" s="109"/>
      <c r="P737" s="71"/>
      <c r="Q737" s="71"/>
      <c r="R737" s="71"/>
      <c r="S737" s="71"/>
      <c r="T737" s="71"/>
      <c r="U737" s="71"/>
      <c r="V737" s="71"/>
      <c r="W737" s="71"/>
      <c r="X737" s="71"/>
      <c r="Y737" s="71"/>
      <c r="Z737" s="71"/>
    </row>
    <row r="738" spans="1:26" ht="15.75" customHeight="1" x14ac:dyDescent="0.2">
      <c r="A738" s="71"/>
      <c r="B738" s="71"/>
      <c r="C738" s="71"/>
      <c r="D738" s="71"/>
      <c r="E738" s="54"/>
      <c r="F738" s="54"/>
      <c r="G738" s="54"/>
      <c r="H738" s="54"/>
      <c r="I738" s="54"/>
      <c r="J738" s="54"/>
      <c r="K738" s="71"/>
      <c r="L738" s="71"/>
      <c r="M738" s="109"/>
      <c r="N738" s="71"/>
      <c r="O738" s="109"/>
      <c r="P738" s="71"/>
      <c r="Q738" s="71"/>
      <c r="R738" s="71"/>
      <c r="S738" s="71"/>
      <c r="T738" s="71"/>
      <c r="U738" s="71"/>
      <c r="V738" s="71"/>
      <c r="W738" s="71"/>
      <c r="X738" s="71"/>
      <c r="Y738" s="71"/>
      <c r="Z738" s="71"/>
    </row>
    <row r="739" spans="1:26" ht="15.75" customHeight="1" x14ac:dyDescent="0.2">
      <c r="A739" s="71"/>
      <c r="B739" s="71"/>
      <c r="C739" s="71"/>
      <c r="D739" s="71"/>
      <c r="E739" s="54"/>
      <c r="F739" s="54"/>
      <c r="G739" s="54"/>
      <c r="H739" s="54"/>
      <c r="I739" s="54"/>
      <c r="J739" s="54"/>
      <c r="K739" s="71"/>
      <c r="L739" s="71"/>
      <c r="M739" s="109"/>
      <c r="N739" s="71"/>
      <c r="O739" s="109"/>
      <c r="P739" s="71"/>
      <c r="Q739" s="71"/>
      <c r="R739" s="71"/>
      <c r="S739" s="71"/>
      <c r="T739" s="71"/>
      <c r="U739" s="71"/>
      <c r="V739" s="71"/>
      <c r="W739" s="71"/>
      <c r="X739" s="71"/>
      <c r="Y739" s="71"/>
      <c r="Z739" s="71"/>
    </row>
    <row r="740" spans="1:26" ht="15.75" customHeight="1" x14ac:dyDescent="0.2">
      <c r="A740" s="71"/>
      <c r="B740" s="71"/>
      <c r="C740" s="71"/>
      <c r="D740" s="71"/>
      <c r="E740" s="54"/>
      <c r="F740" s="54"/>
      <c r="G740" s="54"/>
      <c r="H740" s="54"/>
      <c r="I740" s="54"/>
      <c r="J740" s="54"/>
      <c r="K740" s="71"/>
      <c r="L740" s="71"/>
      <c r="M740" s="109"/>
      <c r="N740" s="71"/>
      <c r="O740" s="109"/>
      <c r="P740" s="71"/>
      <c r="Q740" s="71"/>
      <c r="R740" s="71"/>
      <c r="S740" s="71"/>
      <c r="T740" s="71"/>
      <c r="U740" s="71"/>
      <c r="V740" s="71"/>
      <c r="W740" s="71"/>
      <c r="X740" s="71"/>
      <c r="Y740" s="71"/>
      <c r="Z740" s="71"/>
    </row>
    <row r="741" spans="1:26" ht="15.75" customHeight="1" x14ac:dyDescent="0.2">
      <c r="A741" s="71"/>
      <c r="B741" s="71"/>
      <c r="C741" s="71"/>
      <c r="D741" s="71"/>
      <c r="E741" s="54"/>
      <c r="F741" s="54"/>
      <c r="G741" s="54"/>
      <c r="H741" s="54"/>
      <c r="I741" s="54"/>
      <c r="J741" s="54"/>
      <c r="K741" s="71"/>
      <c r="L741" s="71"/>
      <c r="M741" s="109"/>
      <c r="N741" s="71"/>
      <c r="O741" s="109"/>
      <c r="P741" s="71"/>
      <c r="Q741" s="71"/>
      <c r="R741" s="71"/>
      <c r="S741" s="71"/>
      <c r="T741" s="71"/>
      <c r="U741" s="71"/>
      <c r="V741" s="71"/>
      <c r="W741" s="71"/>
      <c r="X741" s="71"/>
      <c r="Y741" s="71"/>
      <c r="Z741" s="71"/>
    </row>
    <row r="742" spans="1:26" ht="15.75" customHeight="1" x14ac:dyDescent="0.2">
      <c r="A742" s="71"/>
      <c r="B742" s="71"/>
      <c r="C742" s="71"/>
      <c r="D742" s="71"/>
      <c r="E742" s="54"/>
      <c r="F742" s="54"/>
      <c r="G742" s="54"/>
      <c r="H742" s="54"/>
      <c r="I742" s="54"/>
      <c r="J742" s="54"/>
      <c r="K742" s="71"/>
      <c r="L742" s="71"/>
      <c r="M742" s="109"/>
      <c r="N742" s="71"/>
      <c r="O742" s="109"/>
      <c r="P742" s="71"/>
      <c r="Q742" s="71"/>
      <c r="R742" s="71"/>
      <c r="S742" s="71"/>
      <c r="T742" s="71"/>
      <c r="U742" s="71"/>
      <c r="V742" s="71"/>
      <c r="W742" s="71"/>
      <c r="X742" s="71"/>
      <c r="Y742" s="71"/>
      <c r="Z742" s="71"/>
    </row>
    <row r="743" spans="1:26" ht="15.75" customHeight="1" x14ac:dyDescent="0.2">
      <c r="A743" s="71"/>
      <c r="B743" s="71"/>
      <c r="C743" s="71"/>
      <c r="D743" s="71"/>
      <c r="E743" s="54"/>
      <c r="F743" s="54"/>
      <c r="G743" s="54"/>
      <c r="H743" s="54"/>
      <c r="I743" s="54"/>
      <c r="J743" s="54"/>
      <c r="K743" s="71"/>
      <c r="L743" s="71"/>
      <c r="M743" s="109"/>
      <c r="N743" s="71"/>
      <c r="O743" s="109"/>
      <c r="P743" s="71"/>
      <c r="Q743" s="71"/>
      <c r="R743" s="71"/>
      <c r="S743" s="71"/>
      <c r="T743" s="71"/>
      <c r="U743" s="71"/>
      <c r="V743" s="71"/>
      <c r="W743" s="71"/>
      <c r="X743" s="71"/>
      <c r="Y743" s="71"/>
      <c r="Z743" s="71"/>
    </row>
    <row r="744" spans="1:26" ht="15.75" customHeight="1" x14ac:dyDescent="0.2">
      <c r="A744" s="71"/>
      <c r="B744" s="71"/>
      <c r="C744" s="71"/>
      <c r="D744" s="71"/>
      <c r="E744" s="54"/>
      <c r="F744" s="54"/>
      <c r="G744" s="54"/>
      <c r="H744" s="54"/>
      <c r="I744" s="54"/>
      <c r="J744" s="54"/>
      <c r="K744" s="71"/>
      <c r="L744" s="71"/>
      <c r="M744" s="109"/>
      <c r="N744" s="71"/>
      <c r="O744" s="109"/>
      <c r="P744" s="71"/>
      <c r="Q744" s="71"/>
      <c r="R744" s="71"/>
      <c r="S744" s="71"/>
      <c r="T744" s="71"/>
      <c r="U744" s="71"/>
      <c r="V744" s="71"/>
      <c r="W744" s="71"/>
      <c r="X744" s="71"/>
      <c r="Y744" s="71"/>
      <c r="Z744" s="71"/>
    </row>
    <row r="745" spans="1:26" ht="15.75" customHeight="1" x14ac:dyDescent="0.2">
      <c r="A745" s="71"/>
      <c r="B745" s="71"/>
      <c r="C745" s="71"/>
      <c r="D745" s="71"/>
      <c r="E745" s="54"/>
      <c r="F745" s="54"/>
      <c r="G745" s="54"/>
      <c r="H745" s="54"/>
      <c r="I745" s="54"/>
      <c r="J745" s="54"/>
      <c r="K745" s="71"/>
      <c r="L745" s="71"/>
      <c r="M745" s="109"/>
      <c r="N745" s="71"/>
      <c r="O745" s="109"/>
      <c r="P745" s="71"/>
      <c r="Q745" s="71"/>
      <c r="R745" s="71"/>
      <c r="S745" s="71"/>
      <c r="T745" s="71"/>
      <c r="U745" s="71"/>
      <c r="V745" s="71"/>
      <c r="W745" s="71"/>
      <c r="X745" s="71"/>
      <c r="Y745" s="71"/>
      <c r="Z745" s="71"/>
    </row>
    <row r="746" spans="1:26" ht="15.75" customHeight="1" x14ac:dyDescent="0.2">
      <c r="A746" s="71"/>
      <c r="B746" s="71"/>
      <c r="C746" s="71"/>
      <c r="D746" s="71"/>
      <c r="E746" s="54"/>
      <c r="F746" s="54"/>
      <c r="G746" s="54"/>
      <c r="H746" s="54"/>
      <c r="I746" s="54"/>
      <c r="J746" s="54"/>
      <c r="K746" s="71"/>
      <c r="L746" s="71"/>
      <c r="M746" s="109"/>
      <c r="N746" s="71"/>
      <c r="O746" s="109"/>
      <c r="P746" s="71"/>
      <c r="Q746" s="71"/>
      <c r="R746" s="71"/>
      <c r="S746" s="71"/>
      <c r="T746" s="71"/>
      <c r="U746" s="71"/>
      <c r="V746" s="71"/>
      <c r="W746" s="71"/>
      <c r="X746" s="71"/>
      <c r="Y746" s="71"/>
      <c r="Z746" s="71"/>
    </row>
    <row r="747" spans="1:26" ht="15.75" customHeight="1" x14ac:dyDescent="0.2">
      <c r="A747" s="71"/>
      <c r="B747" s="71"/>
      <c r="C747" s="71"/>
      <c r="D747" s="71"/>
      <c r="E747" s="54"/>
      <c r="F747" s="54"/>
      <c r="G747" s="54"/>
      <c r="H747" s="54"/>
      <c r="I747" s="54"/>
      <c r="J747" s="54"/>
      <c r="K747" s="71"/>
      <c r="L747" s="71"/>
      <c r="M747" s="109"/>
      <c r="N747" s="71"/>
      <c r="O747" s="109"/>
      <c r="P747" s="71"/>
      <c r="Q747" s="71"/>
      <c r="R747" s="71"/>
      <c r="S747" s="71"/>
      <c r="T747" s="71"/>
      <c r="U747" s="71"/>
      <c r="V747" s="71"/>
      <c r="W747" s="71"/>
      <c r="X747" s="71"/>
      <c r="Y747" s="71"/>
      <c r="Z747" s="71"/>
    </row>
    <row r="748" spans="1:26" ht="15.75" customHeight="1" x14ac:dyDescent="0.2">
      <c r="A748" s="71"/>
      <c r="B748" s="71"/>
      <c r="C748" s="71"/>
      <c r="D748" s="71"/>
      <c r="E748" s="54"/>
      <c r="F748" s="54"/>
      <c r="G748" s="54"/>
      <c r="H748" s="54"/>
      <c r="I748" s="54"/>
      <c r="J748" s="54"/>
      <c r="K748" s="71"/>
      <c r="L748" s="71"/>
      <c r="M748" s="109"/>
      <c r="N748" s="71"/>
      <c r="O748" s="109"/>
      <c r="P748" s="71"/>
      <c r="Q748" s="71"/>
      <c r="R748" s="71"/>
      <c r="S748" s="71"/>
      <c r="T748" s="71"/>
      <c r="U748" s="71"/>
      <c r="V748" s="71"/>
      <c r="W748" s="71"/>
      <c r="X748" s="71"/>
      <c r="Y748" s="71"/>
      <c r="Z748" s="71"/>
    </row>
    <row r="749" spans="1:26" ht="15.75" customHeight="1" x14ac:dyDescent="0.2">
      <c r="A749" s="71"/>
      <c r="B749" s="71"/>
      <c r="C749" s="71"/>
      <c r="D749" s="71"/>
      <c r="E749" s="54"/>
      <c r="F749" s="54"/>
      <c r="G749" s="54"/>
      <c r="H749" s="54"/>
      <c r="I749" s="54"/>
      <c r="J749" s="54"/>
      <c r="K749" s="71"/>
      <c r="L749" s="71"/>
      <c r="M749" s="109"/>
      <c r="N749" s="71"/>
      <c r="O749" s="109"/>
      <c r="P749" s="71"/>
      <c r="Q749" s="71"/>
      <c r="R749" s="71"/>
      <c r="S749" s="71"/>
      <c r="T749" s="71"/>
      <c r="U749" s="71"/>
      <c r="V749" s="71"/>
      <c r="W749" s="71"/>
      <c r="X749" s="71"/>
      <c r="Y749" s="71"/>
      <c r="Z749" s="71"/>
    </row>
    <row r="750" spans="1:26" ht="15.75" customHeight="1" x14ac:dyDescent="0.2">
      <c r="A750" s="71"/>
      <c r="B750" s="71"/>
      <c r="C750" s="71"/>
      <c r="D750" s="71"/>
      <c r="E750" s="54"/>
      <c r="F750" s="54"/>
      <c r="G750" s="54"/>
      <c r="H750" s="54"/>
      <c r="I750" s="54"/>
      <c r="J750" s="54"/>
      <c r="K750" s="71"/>
      <c r="L750" s="71"/>
      <c r="M750" s="109"/>
      <c r="N750" s="71"/>
      <c r="O750" s="109"/>
      <c r="P750" s="71"/>
      <c r="Q750" s="71"/>
      <c r="R750" s="71"/>
      <c r="S750" s="71"/>
      <c r="T750" s="71"/>
      <c r="U750" s="71"/>
      <c r="V750" s="71"/>
      <c r="W750" s="71"/>
      <c r="X750" s="71"/>
      <c r="Y750" s="71"/>
      <c r="Z750" s="71"/>
    </row>
    <row r="751" spans="1:26" ht="15.75" customHeight="1" x14ac:dyDescent="0.2">
      <c r="A751" s="71"/>
      <c r="B751" s="71"/>
      <c r="C751" s="71"/>
      <c r="D751" s="71"/>
      <c r="E751" s="54"/>
      <c r="F751" s="54"/>
      <c r="G751" s="54"/>
      <c r="H751" s="54"/>
      <c r="I751" s="54"/>
      <c r="J751" s="54"/>
      <c r="K751" s="71"/>
      <c r="L751" s="71"/>
      <c r="M751" s="109"/>
      <c r="N751" s="71"/>
      <c r="O751" s="109"/>
      <c r="P751" s="71"/>
      <c r="Q751" s="71"/>
      <c r="R751" s="71"/>
      <c r="S751" s="71"/>
      <c r="T751" s="71"/>
      <c r="U751" s="71"/>
      <c r="V751" s="71"/>
      <c r="W751" s="71"/>
      <c r="X751" s="71"/>
      <c r="Y751" s="71"/>
      <c r="Z751" s="71"/>
    </row>
    <row r="752" spans="1:26" ht="15.75" customHeight="1" x14ac:dyDescent="0.2">
      <c r="A752" s="71"/>
      <c r="B752" s="71"/>
      <c r="C752" s="71"/>
      <c r="D752" s="71"/>
      <c r="E752" s="54"/>
      <c r="F752" s="54"/>
      <c r="G752" s="54"/>
      <c r="H752" s="54"/>
      <c r="I752" s="54"/>
      <c r="J752" s="54"/>
      <c r="K752" s="71"/>
      <c r="L752" s="71"/>
      <c r="M752" s="109"/>
      <c r="N752" s="71"/>
      <c r="O752" s="109"/>
      <c r="P752" s="71"/>
      <c r="Q752" s="71"/>
      <c r="R752" s="71"/>
      <c r="S752" s="71"/>
      <c r="T752" s="71"/>
      <c r="U752" s="71"/>
      <c r="V752" s="71"/>
      <c r="W752" s="71"/>
      <c r="X752" s="71"/>
      <c r="Y752" s="71"/>
      <c r="Z752" s="71"/>
    </row>
    <row r="753" spans="1:26" ht="15.75" customHeight="1" x14ac:dyDescent="0.2">
      <c r="A753" s="71"/>
      <c r="B753" s="71"/>
      <c r="C753" s="71"/>
      <c r="D753" s="71"/>
      <c r="E753" s="54"/>
      <c r="F753" s="54"/>
      <c r="G753" s="54"/>
      <c r="H753" s="54"/>
      <c r="I753" s="54"/>
      <c r="J753" s="54"/>
      <c r="K753" s="71"/>
      <c r="L753" s="71"/>
      <c r="M753" s="109"/>
      <c r="N753" s="71"/>
      <c r="O753" s="109"/>
      <c r="P753" s="71"/>
      <c r="Q753" s="71"/>
      <c r="R753" s="71"/>
      <c r="S753" s="71"/>
      <c r="T753" s="71"/>
      <c r="U753" s="71"/>
      <c r="V753" s="71"/>
      <c r="W753" s="71"/>
      <c r="X753" s="71"/>
      <c r="Y753" s="71"/>
      <c r="Z753" s="71"/>
    </row>
    <row r="754" spans="1:26" ht="15.75" customHeight="1" x14ac:dyDescent="0.2">
      <c r="A754" s="71"/>
      <c r="B754" s="71"/>
      <c r="C754" s="71"/>
      <c r="D754" s="71"/>
      <c r="E754" s="54"/>
      <c r="F754" s="54"/>
      <c r="G754" s="54"/>
      <c r="H754" s="54"/>
      <c r="I754" s="54"/>
      <c r="J754" s="54"/>
      <c r="K754" s="71"/>
      <c r="L754" s="71"/>
      <c r="M754" s="109"/>
      <c r="N754" s="71"/>
      <c r="O754" s="109"/>
      <c r="P754" s="71"/>
      <c r="Q754" s="71"/>
      <c r="R754" s="71"/>
      <c r="S754" s="71"/>
      <c r="T754" s="71"/>
      <c r="U754" s="71"/>
      <c r="V754" s="71"/>
      <c r="W754" s="71"/>
      <c r="X754" s="71"/>
      <c r="Y754" s="71"/>
      <c r="Z754" s="71"/>
    </row>
    <row r="755" spans="1:26" ht="15.75" customHeight="1" x14ac:dyDescent="0.2">
      <c r="A755" s="71"/>
      <c r="B755" s="71"/>
      <c r="C755" s="71"/>
      <c r="D755" s="71"/>
      <c r="E755" s="54"/>
      <c r="F755" s="54"/>
      <c r="G755" s="54"/>
      <c r="H755" s="54"/>
      <c r="I755" s="54"/>
      <c r="J755" s="54"/>
      <c r="K755" s="71"/>
      <c r="L755" s="71"/>
      <c r="M755" s="109"/>
      <c r="N755" s="71"/>
      <c r="O755" s="109"/>
      <c r="P755" s="71"/>
      <c r="Q755" s="71"/>
      <c r="R755" s="71"/>
      <c r="S755" s="71"/>
      <c r="T755" s="71"/>
      <c r="U755" s="71"/>
      <c r="V755" s="71"/>
      <c r="W755" s="71"/>
      <c r="X755" s="71"/>
      <c r="Y755" s="71"/>
      <c r="Z755" s="71"/>
    </row>
    <row r="756" spans="1:26" ht="15.75" customHeight="1" x14ac:dyDescent="0.2">
      <c r="A756" s="71"/>
      <c r="B756" s="71"/>
      <c r="C756" s="71"/>
      <c r="D756" s="71"/>
      <c r="E756" s="54"/>
      <c r="F756" s="54"/>
      <c r="G756" s="54"/>
      <c r="H756" s="54"/>
      <c r="I756" s="54"/>
      <c r="J756" s="54"/>
      <c r="K756" s="71"/>
      <c r="L756" s="71"/>
      <c r="M756" s="109"/>
      <c r="N756" s="71"/>
      <c r="O756" s="109"/>
      <c r="P756" s="71"/>
      <c r="Q756" s="71"/>
      <c r="R756" s="71"/>
      <c r="S756" s="71"/>
      <c r="T756" s="71"/>
      <c r="U756" s="71"/>
      <c r="V756" s="71"/>
      <c r="W756" s="71"/>
      <c r="X756" s="71"/>
      <c r="Y756" s="71"/>
      <c r="Z756" s="71"/>
    </row>
    <row r="757" spans="1:26" ht="15.75" customHeight="1" x14ac:dyDescent="0.2">
      <c r="A757" s="71"/>
      <c r="B757" s="71"/>
      <c r="C757" s="71"/>
      <c r="D757" s="71"/>
      <c r="E757" s="54"/>
      <c r="F757" s="54"/>
      <c r="G757" s="54"/>
      <c r="H757" s="54"/>
      <c r="I757" s="54"/>
      <c r="J757" s="54"/>
      <c r="K757" s="71"/>
      <c r="L757" s="71"/>
      <c r="M757" s="109"/>
      <c r="N757" s="71"/>
      <c r="O757" s="109"/>
      <c r="P757" s="71"/>
      <c r="Q757" s="71"/>
      <c r="R757" s="71"/>
      <c r="S757" s="71"/>
      <c r="T757" s="71"/>
      <c r="U757" s="71"/>
      <c r="V757" s="71"/>
      <c r="W757" s="71"/>
      <c r="X757" s="71"/>
      <c r="Y757" s="71"/>
      <c r="Z757" s="71"/>
    </row>
    <row r="758" spans="1:26" ht="15.75" customHeight="1" x14ac:dyDescent="0.2">
      <c r="A758" s="71"/>
      <c r="B758" s="71"/>
      <c r="C758" s="71"/>
      <c r="D758" s="71"/>
      <c r="E758" s="54"/>
      <c r="F758" s="54"/>
      <c r="G758" s="54"/>
      <c r="H758" s="54"/>
      <c r="I758" s="54"/>
      <c r="J758" s="54"/>
      <c r="K758" s="71"/>
      <c r="L758" s="71"/>
      <c r="M758" s="109"/>
      <c r="N758" s="71"/>
      <c r="O758" s="109"/>
      <c r="P758" s="71"/>
      <c r="Q758" s="71"/>
      <c r="R758" s="71"/>
      <c r="S758" s="71"/>
      <c r="T758" s="71"/>
      <c r="U758" s="71"/>
      <c r="V758" s="71"/>
      <c r="W758" s="71"/>
      <c r="X758" s="71"/>
      <c r="Y758" s="71"/>
      <c r="Z758" s="71"/>
    </row>
    <row r="759" spans="1:26" ht="15.75" customHeight="1" x14ac:dyDescent="0.2">
      <c r="A759" s="71"/>
      <c r="B759" s="71"/>
      <c r="C759" s="71"/>
      <c r="D759" s="71"/>
      <c r="E759" s="54"/>
      <c r="F759" s="54"/>
      <c r="G759" s="54"/>
      <c r="H759" s="54"/>
      <c r="I759" s="54"/>
      <c r="J759" s="54"/>
      <c r="K759" s="71"/>
      <c r="L759" s="71"/>
      <c r="M759" s="109"/>
      <c r="N759" s="71"/>
      <c r="O759" s="109"/>
      <c r="P759" s="71"/>
      <c r="Q759" s="71"/>
      <c r="R759" s="71"/>
      <c r="S759" s="71"/>
      <c r="T759" s="71"/>
      <c r="U759" s="71"/>
      <c r="V759" s="71"/>
      <c r="W759" s="71"/>
      <c r="X759" s="71"/>
      <c r="Y759" s="71"/>
      <c r="Z759" s="71"/>
    </row>
    <row r="760" spans="1:26" ht="15.75" customHeight="1" x14ac:dyDescent="0.2">
      <c r="A760" s="71"/>
      <c r="B760" s="71"/>
      <c r="C760" s="71"/>
      <c r="D760" s="71"/>
      <c r="E760" s="54"/>
      <c r="F760" s="54"/>
      <c r="G760" s="54"/>
      <c r="H760" s="54"/>
      <c r="I760" s="54"/>
      <c r="J760" s="54"/>
      <c r="K760" s="71"/>
      <c r="L760" s="71"/>
      <c r="M760" s="109"/>
      <c r="N760" s="71"/>
      <c r="O760" s="109"/>
      <c r="P760" s="71"/>
      <c r="Q760" s="71"/>
      <c r="R760" s="71"/>
      <c r="S760" s="71"/>
      <c r="T760" s="71"/>
      <c r="U760" s="71"/>
      <c r="V760" s="71"/>
      <c r="W760" s="71"/>
      <c r="X760" s="71"/>
      <c r="Y760" s="71"/>
      <c r="Z760" s="71"/>
    </row>
    <row r="761" spans="1:26" ht="15.75" customHeight="1" x14ac:dyDescent="0.2">
      <c r="A761" s="71"/>
      <c r="B761" s="71"/>
      <c r="C761" s="71"/>
      <c r="D761" s="71"/>
      <c r="E761" s="54"/>
      <c r="F761" s="54"/>
      <c r="G761" s="54"/>
      <c r="H761" s="54"/>
      <c r="I761" s="54"/>
      <c r="J761" s="54"/>
      <c r="K761" s="71"/>
      <c r="L761" s="71"/>
      <c r="M761" s="109"/>
      <c r="N761" s="71"/>
      <c r="O761" s="109"/>
      <c r="P761" s="71"/>
      <c r="Q761" s="71"/>
      <c r="R761" s="71"/>
      <c r="S761" s="71"/>
      <c r="T761" s="71"/>
      <c r="U761" s="71"/>
      <c r="V761" s="71"/>
      <c r="W761" s="71"/>
      <c r="X761" s="71"/>
      <c r="Y761" s="71"/>
      <c r="Z761" s="71"/>
    </row>
    <row r="762" spans="1:26" ht="15.75" customHeight="1" x14ac:dyDescent="0.2">
      <c r="A762" s="71"/>
      <c r="B762" s="71"/>
      <c r="C762" s="71"/>
      <c r="D762" s="71"/>
      <c r="E762" s="54"/>
      <c r="F762" s="54"/>
      <c r="G762" s="54"/>
      <c r="H762" s="54"/>
      <c r="I762" s="54"/>
      <c r="J762" s="54"/>
      <c r="K762" s="71"/>
      <c r="L762" s="71"/>
      <c r="M762" s="109"/>
      <c r="N762" s="71"/>
      <c r="O762" s="109"/>
      <c r="P762" s="71"/>
      <c r="Q762" s="71"/>
      <c r="R762" s="71"/>
      <c r="S762" s="71"/>
      <c r="T762" s="71"/>
      <c r="U762" s="71"/>
      <c r="V762" s="71"/>
      <c r="W762" s="71"/>
      <c r="X762" s="71"/>
      <c r="Y762" s="71"/>
      <c r="Z762" s="71"/>
    </row>
    <row r="763" spans="1:26" ht="15.75" customHeight="1" x14ac:dyDescent="0.2">
      <c r="A763" s="71"/>
      <c r="B763" s="71"/>
      <c r="C763" s="71"/>
      <c r="D763" s="71"/>
      <c r="E763" s="54"/>
      <c r="F763" s="54"/>
      <c r="G763" s="54"/>
      <c r="H763" s="54"/>
      <c r="I763" s="54"/>
      <c r="J763" s="54"/>
      <c r="K763" s="71"/>
      <c r="L763" s="71"/>
      <c r="M763" s="109"/>
      <c r="N763" s="71"/>
      <c r="O763" s="109"/>
      <c r="P763" s="71"/>
      <c r="Q763" s="71"/>
      <c r="R763" s="71"/>
      <c r="S763" s="71"/>
      <c r="T763" s="71"/>
      <c r="U763" s="71"/>
      <c r="V763" s="71"/>
      <c r="W763" s="71"/>
      <c r="X763" s="71"/>
      <c r="Y763" s="71"/>
      <c r="Z763" s="71"/>
    </row>
    <row r="764" spans="1:26" ht="15.75" customHeight="1" x14ac:dyDescent="0.2">
      <c r="A764" s="71"/>
      <c r="B764" s="71"/>
      <c r="C764" s="71"/>
      <c r="D764" s="71"/>
      <c r="E764" s="54"/>
      <c r="F764" s="54"/>
      <c r="G764" s="54"/>
      <c r="H764" s="54"/>
      <c r="I764" s="54"/>
      <c r="J764" s="54"/>
      <c r="K764" s="71"/>
      <c r="L764" s="71"/>
      <c r="M764" s="109"/>
      <c r="N764" s="71"/>
      <c r="O764" s="109"/>
      <c r="P764" s="71"/>
      <c r="Q764" s="71"/>
      <c r="R764" s="71"/>
      <c r="S764" s="71"/>
      <c r="T764" s="71"/>
      <c r="U764" s="71"/>
      <c r="V764" s="71"/>
      <c r="W764" s="71"/>
      <c r="X764" s="71"/>
      <c r="Y764" s="71"/>
      <c r="Z764" s="71"/>
    </row>
    <row r="765" spans="1:26" ht="15.75" customHeight="1" x14ac:dyDescent="0.2">
      <c r="A765" s="71"/>
      <c r="B765" s="71"/>
      <c r="C765" s="71"/>
      <c r="D765" s="71"/>
      <c r="E765" s="54"/>
      <c r="F765" s="54"/>
      <c r="G765" s="54"/>
      <c r="H765" s="54"/>
      <c r="I765" s="54"/>
      <c r="J765" s="54"/>
      <c r="K765" s="71"/>
      <c r="L765" s="71"/>
      <c r="M765" s="109"/>
      <c r="N765" s="71"/>
      <c r="O765" s="109"/>
      <c r="P765" s="71"/>
      <c r="Q765" s="71"/>
      <c r="R765" s="71"/>
      <c r="S765" s="71"/>
      <c r="T765" s="71"/>
      <c r="U765" s="71"/>
      <c r="V765" s="71"/>
      <c r="W765" s="71"/>
      <c r="X765" s="71"/>
      <c r="Y765" s="71"/>
      <c r="Z765" s="71"/>
    </row>
    <row r="766" spans="1:26" ht="15.75" customHeight="1" x14ac:dyDescent="0.2">
      <c r="A766" s="71"/>
      <c r="B766" s="71"/>
      <c r="C766" s="71"/>
      <c r="D766" s="71"/>
      <c r="E766" s="54"/>
      <c r="F766" s="54"/>
      <c r="G766" s="54"/>
      <c r="H766" s="54"/>
      <c r="I766" s="54"/>
      <c r="J766" s="54"/>
      <c r="K766" s="71"/>
      <c r="L766" s="71"/>
      <c r="M766" s="109"/>
      <c r="N766" s="71"/>
      <c r="O766" s="109"/>
      <c r="P766" s="71"/>
      <c r="Q766" s="71"/>
      <c r="R766" s="71"/>
      <c r="S766" s="71"/>
      <c r="T766" s="71"/>
      <c r="U766" s="71"/>
      <c r="V766" s="71"/>
      <c r="W766" s="71"/>
      <c r="X766" s="71"/>
      <c r="Y766" s="71"/>
      <c r="Z766" s="71"/>
    </row>
    <row r="767" spans="1:26" ht="15.75" customHeight="1" x14ac:dyDescent="0.2">
      <c r="A767" s="71"/>
      <c r="B767" s="71"/>
      <c r="C767" s="71"/>
      <c r="D767" s="71"/>
      <c r="E767" s="54"/>
      <c r="F767" s="54"/>
      <c r="G767" s="54"/>
      <c r="H767" s="54"/>
      <c r="I767" s="54"/>
      <c r="J767" s="54"/>
      <c r="K767" s="71"/>
      <c r="L767" s="71"/>
      <c r="M767" s="109"/>
      <c r="N767" s="71"/>
      <c r="O767" s="109"/>
      <c r="P767" s="71"/>
      <c r="Q767" s="71"/>
      <c r="R767" s="71"/>
      <c r="S767" s="71"/>
      <c r="T767" s="71"/>
      <c r="U767" s="71"/>
      <c r="V767" s="71"/>
      <c r="W767" s="71"/>
      <c r="X767" s="71"/>
      <c r="Y767" s="71"/>
      <c r="Z767" s="71"/>
    </row>
    <row r="768" spans="1:26" ht="15.75" customHeight="1" x14ac:dyDescent="0.2">
      <c r="A768" s="71"/>
      <c r="B768" s="71"/>
      <c r="C768" s="71"/>
      <c r="D768" s="71"/>
      <c r="E768" s="54"/>
      <c r="F768" s="54"/>
      <c r="G768" s="54"/>
      <c r="H768" s="54"/>
      <c r="I768" s="54"/>
      <c r="J768" s="54"/>
      <c r="K768" s="71"/>
      <c r="L768" s="71"/>
      <c r="M768" s="109"/>
      <c r="N768" s="71"/>
      <c r="O768" s="109"/>
      <c r="P768" s="71"/>
      <c r="Q768" s="71"/>
      <c r="R768" s="71"/>
      <c r="S768" s="71"/>
      <c r="T768" s="71"/>
      <c r="U768" s="71"/>
      <c r="V768" s="71"/>
      <c r="W768" s="71"/>
      <c r="X768" s="71"/>
      <c r="Y768" s="71"/>
      <c r="Z768" s="71"/>
    </row>
    <row r="769" spans="1:26" ht="15.75" customHeight="1" x14ac:dyDescent="0.2">
      <c r="A769" s="71"/>
      <c r="B769" s="71"/>
      <c r="C769" s="71"/>
      <c r="D769" s="71"/>
      <c r="E769" s="54"/>
      <c r="F769" s="54"/>
      <c r="G769" s="54"/>
      <c r="H769" s="54"/>
      <c r="I769" s="54"/>
      <c r="J769" s="54"/>
      <c r="K769" s="71"/>
      <c r="L769" s="71"/>
      <c r="M769" s="109"/>
      <c r="N769" s="71"/>
      <c r="O769" s="109"/>
      <c r="P769" s="71"/>
      <c r="Q769" s="71"/>
      <c r="R769" s="71"/>
      <c r="S769" s="71"/>
      <c r="T769" s="71"/>
      <c r="U769" s="71"/>
      <c r="V769" s="71"/>
      <c r="W769" s="71"/>
      <c r="X769" s="71"/>
      <c r="Y769" s="71"/>
      <c r="Z769" s="71"/>
    </row>
    <row r="770" spans="1:26" ht="15.75" customHeight="1" x14ac:dyDescent="0.2">
      <c r="A770" s="71"/>
      <c r="B770" s="71"/>
      <c r="C770" s="71"/>
      <c r="D770" s="71"/>
      <c r="E770" s="54"/>
      <c r="F770" s="54"/>
      <c r="G770" s="54"/>
      <c r="H770" s="54"/>
      <c r="I770" s="54"/>
      <c r="J770" s="54"/>
      <c r="K770" s="71"/>
      <c r="L770" s="71"/>
      <c r="M770" s="109"/>
      <c r="N770" s="71"/>
      <c r="O770" s="109"/>
      <c r="P770" s="71"/>
      <c r="Q770" s="71"/>
      <c r="R770" s="71"/>
      <c r="S770" s="71"/>
      <c r="T770" s="71"/>
      <c r="U770" s="71"/>
      <c r="V770" s="71"/>
      <c r="W770" s="71"/>
      <c r="X770" s="71"/>
      <c r="Y770" s="71"/>
      <c r="Z770" s="71"/>
    </row>
    <row r="771" spans="1:26" ht="15.75" customHeight="1" x14ac:dyDescent="0.2">
      <c r="A771" s="71"/>
      <c r="B771" s="71"/>
      <c r="C771" s="71"/>
      <c r="D771" s="71"/>
      <c r="E771" s="54"/>
      <c r="F771" s="54"/>
      <c r="G771" s="54"/>
      <c r="H771" s="54"/>
      <c r="I771" s="54"/>
      <c r="J771" s="54"/>
      <c r="K771" s="71"/>
      <c r="L771" s="71"/>
      <c r="M771" s="109"/>
      <c r="N771" s="71"/>
      <c r="O771" s="109"/>
      <c r="P771" s="71"/>
      <c r="Q771" s="71"/>
      <c r="R771" s="71"/>
      <c r="S771" s="71"/>
      <c r="T771" s="71"/>
      <c r="U771" s="71"/>
      <c r="V771" s="71"/>
      <c r="W771" s="71"/>
      <c r="X771" s="71"/>
      <c r="Y771" s="71"/>
      <c r="Z771" s="71"/>
    </row>
    <row r="772" spans="1:26" ht="15.75" customHeight="1" x14ac:dyDescent="0.2">
      <c r="A772" s="71"/>
      <c r="B772" s="71"/>
      <c r="C772" s="71"/>
      <c r="D772" s="71"/>
      <c r="E772" s="54"/>
      <c r="F772" s="54"/>
      <c r="G772" s="54"/>
      <c r="H772" s="54"/>
      <c r="I772" s="54"/>
      <c r="J772" s="54"/>
      <c r="K772" s="71"/>
      <c r="L772" s="71"/>
      <c r="M772" s="109"/>
      <c r="N772" s="71"/>
      <c r="O772" s="109"/>
      <c r="P772" s="71"/>
      <c r="Q772" s="71"/>
      <c r="R772" s="71"/>
      <c r="S772" s="71"/>
      <c r="T772" s="71"/>
      <c r="U772" s="71"/>
      <c r="V772" s="71"/>
      <c r="W772" s="71"/>
      <c r="X772" s="71"/>
      <c r="Y772" s="71"/>
      <c r="Z772" s="71"/>
    </row>
    <row r="773" spans="1:26" ht="15.75" customHeight="1" x14ac:dyDescent="0.2">
      <c r="A773" s="71"/>
      <c r="B773" s="71"/>
      <c r="C773" s="71"/>
      <c r="D773" s="71"/>
      <c r="E773" s="54"/>
      <c r="F773" s="54"/>
      <c r="G773" s="54"/>
      <c r="H773" s="54"/>
      <c r="I773" s="54"/>
      <c r="J773" s="54"/>
      <c r="K773" s="71"/>
      <c r="L773" s="71"/>
      <c r="M773" s="109"/>
      <c r="N773" s="71"/>
      <c r="O773" s="109"/>
      <c r="P773" s="71"/>
      <c r="Q773" s="71"/>
      <c r="R773" s="71"/>
      <c r="S773" s="71"/>
      <c r="T773" s="71"/>
      <c r="U773" s="71"/>
      <c r="V773" s="71"/>
      <c r="W773" s="71"/>
      <c r="X773" s="71"/>
      <c r="Y773" s="71"/>
      <c r="Z773" s="71"/>
    </row>
    <row r="774" spans="1:26" ht="15.75" customHeight="1" x14ac:dyDescent="0.2">
      <c r="A774" s="71"/>
      <c r="B774" s="71"/>
      <c r="C774" s="71"/>
      <c r="D774" s="71"/>
      <c r="E774" s="54"/>
      <c r="F774" s="54"/>
      <c r="G774" s="54"/>
      <c r="H774" s="54"/>
      <c r="I774" s="54"/>
      <c r="J774" s="54"/>
      <c r="K774" s="71"/>
      <c r="L774" s="71"/>
      <c r="M774" s="109"/>
      <c r="N774" s="71"/>
      <c r="O774" s="109"/>
      <c r="P774" s="71"/>
      <c r="Q774" s="71"/>
      <c r="R774" s="71"/>
      <c r="S774" s="71"/>
      <c r="T774" s="71"/>
      <c r="U774" s="71"/>
      <c r="V774" s="71"/>
      <c r="W774" s="71"/>
      <c r="X774" s="71"/>
      <c r="Y774" s="71"/>
      <c r="Z774" s="71"/>
    </row>
    <row r="775" spans="1:26" ht="15.75" customHeight="1" x14ac:dyDescent="0.2">
      <c r="A775" s="71"/>
      <c r="B775" s="71"/>
      <c r="C775" s="71"/>
      <c r="D775" s="71"/>
      <c r="E775" s="54"/>
      <c r="F775" s="54"/>
      <c r="G775" s="54"/>
      <c r="H775" s="54"/>
      <c r="I775" s="54"/>
      <c r="J775" s="54"/>
      <c r="K775" s="71"/>
      <c r="L775" s="71"/>
      <c r="M775" s="109"/>
      <c r="N775" s="71"/>
      <c r="O775" s="109"/>
      <c r="P775" s="71"/>
      <c r="Q775" s="71"/>
      <c r="R775" s="71"/>
      <c r="S775" s="71"/>
      <c r="T775" s="71"/>
      <c r="U775" s="71"/>
      <c r="V775" s="71"/>
      <c r="W775" s="71"/>
      <c r="X775" s="71"/>
      <c r="Y775" s="71"/>
      <c r="Z775" s="71"/>
    </row>
    <row r="776" spans="1:26" ht="15.75" customHeight="1" x14ac:dyDescent="0.2">
      <c r="A776" s="71"/>
      <c r="B776" s="71"/>
      <c r="C776" s="71"/>
      <c r="D776" s="71"/>
      <c r="E776" s="54"/>
      <c r="F776" s="54"/>
      <c r="G776" s="54"/>
      <c r="H776" s="54"/>
      <c r="I776" s="54"/>
      <c r="J776" s="54"/>
      <c r="K776" s="71"/>
      <c r="L776" s="71"/>
      <c r="M776" s="109"/>
      <c r="N776" s="71"/>
      <c r="O776" s="109"/>
      <c r="P776" s="71"/>
      <c r="Q776" s="71"/>
      <c r="R776" s="71"/>
      <c r="S776" s="71"/>
      <c r="T776" s="71"/>
      <c r="U776" s="71"/>
      <c r="V776" s="71"/>
      <c r="W776" s="71"/>
      <c r="X776" s="71"/>
      <c r="Y776" s="71"/>
      <c r="Z776" s="71"/>
    </row>
    <row r="777" spans="1:26" ht="15.75" customHeight="1" x14ac:dyDescent="0.2">
      <c r="A777" s="71"/>
      <c r="B777" s="71"/>
      <c r="C777" s="71"/>
      <c r="D777" s="71"/>
      <c r="E777" s="54"/>
      <c r="F777" s="54"/>
      <c r="G777" s="54"/>
      <c r="H777" s="54"/>
      <c r="I777" s="54"/>
      <c r="J777" s="54"/>
      <c r="K777" s="71"/>
      <c r="L777" s="71"/>
      <c r="M777" s="109"/>
      <c r="N777" s="71"/>
      <c r="O777" s="109"/>
      <c r="P777" s="71"/>
      <c r="Q777" s="71"/>
      <c r="R777" s="71"/>
      <c r="S777" s="71"/>
      <c r="T777" s="71"/>
      <c r="U777" s="71"/>
      <c r="V777" s="71"/>
      <c r="W777" s="71"/>
      <c r="X777" s="71"/>
      <c r="Y777" s="71"/>
      <c r="Z777" s="71"/>
    </row>
    <row r="778" spans="1:26" ht="15.75" customHeight="1" x14ac:dyDescent="0.2">
      <c r="A778" s="71"/>
      <c r="B778" s="71"/>
      <c r="C778" s="71"/>
      <c r="D778" s="71"/>
      <c r="E778" s="54"/>
      <c r="F778" s="54"/>
      <c r="G778" s="54"/>
      <c r="H778" s="54"/>
      <c r="I778" s="54"/>
      <c r="J778" s="54"/>
      <c r="K778" s="71"/>
      <c r="L778" s="71"/>
      <c r="M778" s="109"/>
      <c r="N778" s="71"/>
      <c r="O778" s="109"/>
      <c r="P778" s="71"/>
      <c r="Q778" s="71"/>
      <c r="R778" s="71"/>
      <c r="S778" s="71"/>
      <c r="T778" s="71"/>
      <c r="U778" s="71"/>
      <c r="V778" s="71"/>
      <c r="W778" s="71"/>
      <c r="X778" s="71"/>
      <c r="Y778" s="71"/>
      <c r="Z778" s="71"/>
    </row>
    <row r="779" spans="1:26" ht="15.75" customHeight="1" x14ac:dyDescent="0.2">
      <c r="A779" s="71"/>
      <c r="B779" s="71"/>
      <c r="C779" s="71"/>
      <c r="D779" s="71"/>
      <c r="E779" s="54"/>
      <c r="F779" s="54"/>
      <c r="G779" s="54"/>
      <c r="H779" s="54"/>
      <c r="I779" s="54"/>
      <c r="J779" s="54"/>
      <c r="K779" s="71"/>
      <c r="L779" s="71"/>
      <c r="M779" s="109"/>
      <c r="N779" s="71"/>
      <c r="O779" s="109"/>
      <c r="P779" s="71"/>
      <c r="Q779" s="71"/>
      <c r="R779" s="71"/>
      <c r="S779" s="71"/>
      <c r="T779" s="71"/>
      <c r="U779" s="71"/>
      <c r="V779" s="71"/>
      <c r="W779" s="71"/>
      <c r="X779" s="71"/>
      <c r="Y779" s="71"/>
      <c r="Z779" s="71"/>
    </row>
    <row r="780" spans="1:26" ht="15.75" customHeight="1" x14ac:dyDescent="0.2">
      <c r="A780" s="71"/>
      <c r="B780" s="71"/>
      <c r="C780" s="71"/>
      <c r="D780" s="71"/>
      <c r="E780" s="54"/>
      <c r="F780" s="54"/>
      <c r="G780" s="54"/>
      <c r="H780" s="54"/>
      <c r="I780" s="54"/>
      <c r="J780" s="54"/>
      <c r="K780" s="71"/>
      <c r="L780" s="71"/>
      <c r="M780" s="109"/>
      <c r="N780" s="71"/>
      <c r="O780" s="109"/>
      <c r="P780" s="71"/>
      <c r="Q780" s="71"/>
      <c r="R780" s="71"/>
      <c r="S780" s="71"/>
      <c r="T780" s="71"/>
      <c r="U780" s="71"/>
      <c r="V780" s="71"/>
      <c r="W780" s="71"/>
      <c r="X780" s="71"/>
      <c r="Y780" s="71"/>
      <c r="Z780" s="71"/>
    </row>
    <row r="781" spans="1:26" ht="15.75" customHeight="1" x14ac:dyDescent="0.2">
      <c r="A781" s="71"/>
      <c r="B781" s="71"/>
      <c r="C781" s="71"/>
      <c r="D781" s="71"/>
      <c r="E781" s="54"/>
      <c r="F781" s="54"/>
      <c r="G781" s="54"/>
      <c r="H781" s="54"/>
      <c r="I781" s="54"/>
      <c r="J781" s="54"/>
      <c r="K781" s="71"/>
      <c r="L781" s="71"/>
      <c r="M781" s="109"/>
      <c r="N781" s="71"/>
      <c r="O781" s="109"/>
      <c r="P781" s="71"/>
      <c r="Q781" s="71"/>
      <c r="R781" s="71"/>
      <c r="S781" s="71"/>
      <c r="T781" s="71"/>
      <c r="U781" s="71"/>
      <c r="V781" s="71"/>
      <c r="W781" s="71"/>
      <c r="X781" s="71"/>
      <c r="Y781" s="71"/>
      <c r="Z781" s="71"/>
    </row>
    <row r="782" spans="1:26" ht="15.75" customHeight="1" x14ac:dyDescent="0.2">
      <c r="A782" s="71"/>
      <c r="B782" s="71"/>
      <c r="C782" s="71"/>
      <c r="D782" s="71"/>
      <c r="E782" s="54"/>
      <c r="F782" s="54"/>
      <c r="G782" s="54"/>
      <c r="H782" s="54"/>
      <c r="I782" s="54"/>
      <c r="J782" s="54"/>
      <c r="K782" s="71"/>
      <c r="L782" s="71"/>
      <c r="M782" s="109"/>
      <c r="N782" s="71"/>
      <c r="O782" s="109"/>
      <c r="P782" s="71"/>
      <c r="Q782" s="71"/>
      <c r="R782" s="71"/>
      <c r="S782" s="71"/>
      <c r="T782" s="71"/>
      <c r="U782" s="71"/>
      <c r="V782" s="71"/>
      <c r="W782" s="71"/>
      <c r="X782" s="71"/>
      <c r="Y782" s="71"/>
      <c r="Z782" s="71"/>
    </row>
    <row r="783" spans="1:26" ht="15.75" customHeight="1" x14ac:dyDescent="0.2">
      <c r="A783" s="71"/>
      <c r="B783" s="71"/>
      <c r="C783" s="71"/>
      <c r="D783" s="71"/>
      <c r="E783" s="54"/>
      <c r="F783" s="54"/>
      <c r="G783" s="54"/>
      <c r="H783" s="54"/>
      <c r="I783" s="54"/>
      <c r="J783" s="54"/>
      <c r="K783" s="71"/>
      <c r="L783" s="71"/>
      <c r="M783" s="109"/>
      <c r="N783" s="71"/>
      <c r="O783" s="109"/>
      <c r="P783" s="71"/>
      <c r="Q783" s="71"/>
      <c r="R783" s="71"/>
      <c r="S783" s="71"/>
      <c r="T783" s="71"/>
      <c r="U783" s="71"/>
      <c r="V783" s="71"/>
      <c r="W783" s="71"/>
      <c r="X783" s="71"/>
      <c r="Y783" s="71"/>
      <c r="Z783" s="71"/>
    </row>
    <row r="784" spans="1:26" ht="15.75" customHeight="1" x14ac:dyDescent="0.2">
      <c r="A784" s="71"/>
      <c r="B784" s="71"/>
      <c r="C784" s="71"/>
      <c r="D784" s="71"/>
      <c r="E784" s="54"/>
      <c r="F784" s="54"/>
      <c r="G784" s="54"/>
      <c r="H784" s="54"/>
      <c r="I784" s="54"/>
      <c r="J784" s="54"/>
      <c r="K784" s="71"/>
      <c r="L784" s="71"/>
      <c r="M784" s="109"/>
      <c r="N784" s="71"/>
      <c r="O784" s="109"/>
      <c r="P784" s="71"/>
      <c r="Q784" s="71"/>
      <c r="R784" s="71"/>
      <c r="S784" s="71"/>
      <c r="T784" s="71"/>
      <c r="U784" s="71"/>
      <c r="V784" s="71"/>
      <c r="W784" s="71"/>
      <c r="X784" s="71"/>
      <c r="Y784" s="71"/>
      <c r="Z784" s="71"/>
    </row>
    <row r="785" spans="1:26" ht="15.75" customHeight="1" x14ac:dyDescent="0.2">
      <c r="A785" s="71"/>
      <c r="B785" s="71"/>
      <c r="C785" s="71"/>
      <c r="D785" s="71"/>
      <c r="E785" s="54"/>
      <c r="F785" s="54"/>
      <c r="G785" s="54"/>
      <c r="H785" s="54"/>
      <c r="I785" s="54"/>
      <c r="J785" s="54"/>
      <c r="K785" s="71"/>
      <c r="L785" s="71"/>
      <c r="M785" s="109"/>
      <c r="N785" s="71"/>
      <c r="O785" s="109"/>
      <c r="P785" s="71"/>
      <c r="Q785" s="71"/>
      <c r="R785" s="71"/>
      <c r="S785" s="71"/>
      <c r="T785" s="71"/>
      <c r="U785" s="71"/>
      <c r="V785" s="71"/>
      <c r="W785" s="71"/>
      <c r="X785" s="71"/>
      <c r="Y785" s="71"/>
      <c r="Z785" s="71"/>
    </row>
    <row r="786" spans="1:26" ht="15.75" customHeight="1" x14ac:dyDescent="0.2">
      <c r="A786" s="71"/>
      <c r="B786" s="71"/>
      <c r="C786" s="71"/>
      <c r="D786" s="71"/>
      <c r="E786" s="54"/>
      <c r="F786" s="54"/>
      <c r="G786" s="54"/>
      <c r="H786" s="54"/>
      <c r="I786" s="54"/>
      <c r="J786" s="54"/>
      <c r="K786" s="71"/>
      <c r="L786" s="71"/>
      <c r="M786" s="109"/>
      <c r="N786" s="71"/>
      <c r="O786" s="109"/>
      <c r="P786" s="71"/>
      <c r="Q786" s="71"/>
      <c r="R786" s="71"/>
      <c r="S786" s="71"/>
      <c r="T786" s="71"/>
      <c r="U786" s="71"/>
      <c r="V786" s="71"/>
      <c r="W786" s="71"/>
      <c r="X786" s="71"/>
      <c r="Y786" s="71"/>
      <c r="Z786" s="71"/>
    </row>
    <row r="787" spans="1:26" ht="15.75" customHeight="1" x14ac:dyDescent="0.2">
      <c r="A787" s="71"/>
      <c r="B787" s="71"/>
      <c r="C787" s="71"/>
      <c r="D787" s="71"/>
      <c r="E787" s="54"/>
      <c r="F787" s="54"/>
      <c r="G787" s="54"/>
      <c r="H787" s="54"/>
      <c r="I787" s="54"/>
      <c r="J787" s="54"/>
      <c r="K787" s="71"/>
      <c r="L787" s="71"/>
      <c r="M787" s="109"/>
      <c r="N787" s="71"/>
      <c r="O787" s="109"/>
      <c r="P787" s="71"/>
      <c r="Q787" s="71"/>
      <c r="R787" s="71"/>
      <c r="S787" s="71"/>
      <c r="T787" s="71"/>
      <c r="U787" s="71"/>
      <c r="V787" s="71"/>
      <c r="W787" s="71"/>
      <c r="X787" s="71"/>
      <c r="Y787" s="71"/>
      <c r="Z787" s="71"/>
    </row>
    <row r="788" spans="1:26" ht="15.75" customHeight="1" x14ac:dyDescent="0.2">
      <c r="A788" s="71"/>
      <c r="B788" s="71"/>
      <c r="C788" s="71"/>
      <c r="D788" s="71"/>
      <c r="E788" s="54"/>
      <c r="F788" s="54"/>
      <c r="G788" s="54"/>
      <c r="H788" s="54"/>
      <c r="I788" s="54"/>
      <c r="J788" s="54"/>
      <c r="K788" s="71"/>
      <c r="L788" s="71"/>
      <c r="M788" s="109"/>
      <c r="N788" s="71"/>
      <c r="O788" s="109"/>
      <c r="P788" s="71"/>
      <c r="Q788" s="71"/>
      <c r="R788" s="71"/>
      <c r="S788" s="71"/>
      <c r="T788" s="71"/>
      <c r="U788" s="71"/>
      <c r="V788" s="71"/>
      <c r="W788" s="71"/>
      <c r="X788" s="71"/>
      <c r="Y788" s="71"/>
      <c r="Z788" s="71"/>
    </row>
    <row r="789" spans="1:26" ht="15.75" customHeight="1" x14ac:dyDescent="0.2">
      <c r="A789" s="71"/>
      <c r="B789" s="71"/>
      <c r="C789" s="71"/>
      <c r="D789" s="71"/>
      <c r="E789" s="54"/>
      <c r="F789" s="54"/>
      <c r="G789" s="54"/>
      <c r="H789" s="54"/>
      <c r="I789" s="54"/>
      <c r="J789" s="54"/>
      <c r="K789" s="71"/>
      <c r="L789" s="71"/>
      <c r="M789" s="109"/>
      <c r="N789" s="71"/>
      <c r="O789" s="109"/>
      <c r="P789" s="71"/>
      <c r="Q789" s="71"/>
      <c r="R789" s="71"/>
      <c r="S789" s="71"/>
      <c r="T789" s="71"/>
      <c r="U789" s="71"/>
      <c r="V789" s="71"/>
      <c r="W789" s="71"/>
      <c r="X789" s="71"/>
      <c r="Y789" s="71"/>
      <c r="Z789" s="71"/>
    </row>
    <row r="790" spans="1:26" ht="15.75" customHeight="1" x14ac:dyDescent="0.2">
      <c r="A790" s="71"/>
      <c r="B790" s="71"/>
      <c r="C790" s="71"/>
      <c r="D790" s="71"/>
      <c r="E790" s="54"/>
      <c r="F790" s="54"/>
      <c r="G790" s="54"/>
      <c r="H790" s="54"/>
      <c r="I790" s="54"/>
      <c r="J790" s="54"/>
      <c r="K790" s="71"/>
      <c r="L790" s="71"/>
      <c r="M790" s="109"/>
      <c r="N790" s="71"/>
      <c r="O790" s="109"/>
      <c r="P790" s="71"/>
      <c r="Q790" s="71"/>
      <c r="R790" s="71"/>
      <c r="S790" s="71"/>
      <c r="T790" s="71"/>
      <c r="U790" s="71"/>
      <c r="V790" s="71"/>
      <c r="W790" s="71"/>
      <c r="X790" s="71"/>
      <c r="Y790" s="71"/>
      <c r="Z790" s="71"/>
    </row>
    <row r="791" spans="1:26" ht="15.75" customHeight="1" x14ac:dyDescent="0.2">
      <c r="A791" s="71"/>
      <c r="B791" s="71"/>
      <c r="C791" s="71"/>
      <c r="D791" s="71"/>
      <c r="E791" s="54"/>
      <c r="F791" s="54"/>
      <c r="G791" s="54"/>
      <c r="H791" s="54"/>
      <c r="I791" s="54"/>
      <c r="J791" s="54"/>
      <c r="K791" s="71"/>
      <c r="L791" s="71"/>
      <c r="M791" s="109"/>
      <c r="N791" s="71"/>
      <c r="O791" s="109"/>
      <c r="P791" s="71"/>
      <c r="Q791" s="71"/>
      <c r="R791" s="71"/>
      <c r="S791" s="71"/>
      <c r="T791" s="71"/>
      <c r="U791" s="71"/>
      <c r="V791" s="71"/>
      <c r="W791" s="71"/>
      <c r="X791" s="71"/>
      <c r="Y791" s="71"/>
      <c r="Z791" s="71"/>
    </row>
    <row r="792" spans="1:26" ht="15.75" customHeight="1" x14ac:dyDescent="0.2">
      <c r="A792" s="71"/>
      <c r="B792" s="71"/>
      <c r="C792" s="71"/>
      <c r="D792" s="71"/>
      <c r="E792" s="54"/>
      <c r="F792" s="54"/>
      <c r="G792" s="54"/>
      <c r="H792" s="54"/>
      <c r="I792" s="54"/>
      <c r="J792" s="54"/>
      <c r="K792" s="71"/>
      <c r="L792" s="71"/>
      <c r="M792" s="109"/>
      <c r="N792" s="71"/>
      <c r="O792" s="109"/>
      <c r="P792" s="71"/>
      <c r="Q792" s="71"/>
      <c r="R792" s="71"/>
      <c r="S792" s="71"/>
      <c r="T792" s="71"/>
      <c r="U792" s="71"/>
      <c r="V792" s="71"/>
      <c r="W792" s="71"/>
      <c r="X792" s="71"/>
      <c r="Y792" s="71"/>
      <c r="Z792" s="71"/>
    </row>
    <row r="793" spans="1:26" ht="15.75" customHeight="1" x14ac:dyDescent="0.2">
      <c r="A793" s="71"/>
      <c r="B793" s="71"/>
      <c r="C793" s="71"/>
      <c r="D793" s="71"/>
      <c r="E793" s="54"/>
      <c r="F793" s="54"/>
      <c r="G793" s="54"/>
      <c r="H793" s="54"/>
      <c r="I793" s="54"/>
      <c r="J793" s="54"/>
      <c r="K793" s="71"/>
      <c r="L793" s="71"/>
      <c r="M793" s="109"/>
      <c r="N793" s="71"/>
      <c r="O793" s="109"/>
      <c r="P793" s="71"/>
      <c r="Q793" s="71"/>
      <c r="R793" s="71"/>
      <c r="S793" s="71"/>
      <c r="T793" s="71"/>
      <c r="U793" s="71"/>
      <c r="V793" s="71"/>
      <c r="W793" s="71"/>
      <c r="X793" s="71"/>
      <c r="Y793" s="71"/>
      <c r="Z793" s="71"/>
    </row>
    <row r="794" spans="1:26" ht="15.75" customHeight="1" x14ac:dyDescent="0.2">
      <c r="A794" s="71"/>
      <c r="B794" s="71"/>
      <c r="C794" s="71"/>
      <c r="D794" s="71"/>
      <c r="E794" s="54"/>
      <c r="F794" s="54"/>
      <c r="G794" s="54"/>
      <c r="H794" s="54"/>
      <c r="I794" s="54"/>
      <c r="J794" s="54"/>
      <c r="K794" s="71"/>
      <c r="L794" s="71"/>
      <c r="M794" s="109"/>
      <c r="N794" s="71"/>
      <c r="O794" s="109"/>
      <c r="P794" s="71"/>
      <c r="Q794" s="71"/>
      <c r="R794" s="71"/>
      <c r="S794" s="71"/>
      <c r="T794" s="71"/>
      <c r="U794" s="71"/>
      <c r="V794" s="71"/>
      <c r="W794" s="71"/>
      <c r="X794" s="71"/>
      <c r="Y794" s="71"/>
      <c r="Z794" s="71"/>
    </row>
    <row r="795" spans="1:26" ht="15.75" customHeight="1" x14ac:dyDescent="0.2">
      <c r="A795" s="71"/>
      <c r="B795" s="71"/>
      <c r="C795" s="71"/>
      <c r="D795" s="71"/>
      <c r="E795" s="54"/>
      <c r="F795" s="54"/>
      <c r="G795" s="54"/>
      <c r="H795" s="54"/>
      <c r="I795" s="54"/>
      <c r="J795" s="54"/>
      <c r="K795" s="71"/>
      <c r="L795" s="71"/>
      <c r="M795" s="109"/>
      <c r="N795" s="71"/>
      <c r="O795" s="109"/>
      <c r="P795" s="71"/>
      <c r="Q795" s="71"/>
      <c r="R795" s="71"/>
      <c r="S795" s="71"/>
      <c r="T795" s="71"/>
      <c r="U795" s="71"/>
      <c r="V795" s="71"/>
      <c r="W795" s="71"/>
      <c r="X795" s="71"/>
      <c r="Y795" s="71"/>
      <c r="Z795" s="71"/>
    </row>
    <row r="796" spans="1:26" ht="15.75" customHeight="1" x14ac:dyDescent="0.2">
      <c r="A796" s="71"/>
      <c r="B796" s="71"/>
      <c r="C796" s="71"/>
      <c r="D796" s="71"/>
      <c r="E796" s="54"/>
      <c r="F796" s="54"/>
      <c r="G796" s="54"/>
      <c r="H796" s="54"/>
      <c r="I796" s="54"/>
      <c r="J796" s="54"/>
      <c r="K796" s="71"/>
      <c r="L796" s="71"/>
      <c r="M796" s="109"/>
      <c r="N796" s="71"/>
      <c r="O796" s="109"/>
      <c r="P796" s="71"/>
      <c r="Q796" s="71"/>
      <c r="R796" s="71"/>
      <c r="S796" s="71"/>
      <c r="T796" s="71"/>
      <c r="U796" s="71"/>
      <c r="V796" s="71"/>
      <c r="W796" s="71"/>
      <c r="X796" s="71"/>
      <c r="Y796" s="71"/>
      <c r="Z796" s="71"/>
    </row>
    <row r="797" spans="1:26" ht="15.75" customHeight="1" x14ac:dyDescent="0.2">
      <c r="A797" s="71"/>
      <c r="B797" s="71"/>
      <c r="C797" s="71"/>
      <c r="D797" s="71"/>
      <c r="E797" s="54"/>
      <c r="F797" s="54"/>
      <c r="G797" s="54"/>
      <c r="H797" s="54"/>
      <c r="I797" s="54"/>
      <c r="J797" s="54"/>
      <c r="K797" s="71"/>
      <c r="L797" s="71"/>
      <c r="M797" s="109"/>
      <c r="N797" s="71"/>
      <c r="O797" s="109"/>
      <c r="P797" s="71"/>
      <c r="Q797" s="71"/>
      <c r="R797" s="71"/>
      <c r="S797" s="71"/>
      <c r="T797" s="71"/>
      <c r="U797" s="71"/>
      <c r="V797" s="71"/>
      <c r="W797" s="71"/>
      <c r="X797" s="71"/>
      <c r="Y797" s="71"/>
      <c r="Z797" s="71"/>
    </row>
    <row r="798" spans="1:26" ht="15.75" customHeight="1" x14ac:dyDescent="0.2">
      <c r="A798" s="71"/>
      <c r="B798" s="71"/>
      <c r="C798" s="71"/>
      <c r="D798" s="71"/>
      <c r="E798" s="54"/>
      <c r="F798" s="54"/>
      <c r="G798" s="54"/>
      <c r="H798" s="54"/>
      <c r="I798" s="54"/>
      <c r="J798" s="54"/>
      <c r="K798" s="71"/>
      <c r="L798" s="71"/>
      <c r="M798" s="109"/>
      <c r="N798" s="71"/>
      <c r="O798" s="109"/>
      <c r="P798" s="71"/>
      <c r="Q798" s="71"/>
      <c r="R798" s="71"/>
      <c r="S798" s="71"/>
      <c r="T798" s="71"/>
      <c r="U798" s="71"/>
      <c r="V798" s="71"/>
      <c r="W798" s="71"/>
      <c r="X798" s="71"/>
      <c r="Y798" s="71"/>
      <c r="Z798" s="71"/>
    </row>
    <row r="799" spans="1:26" ht="15.75" customHeight="1" x14ac:dyDescent="0.2">
      <c r="A799" s="71"/>
      <c r="B799" s="71"/>
      <c r="C799" s="71"/>
      <c r="D799" s="71"/>
      <c r="E799" s="54"/>
      <c r="F799" s="54"/>
      <c r="G799" s="54"/>
      <c r="H799" s="54"/>
      <c r="I799" s="54"/>
      <c r="J799" s="54"/>
      <c r="K799" s="71"/>
      <c r="L799" s="71"/>
      <c r="M799" s="109"/>
      <c r="N799" s="71"/>
      <c r="O799" s="109"/>
      <c r="P799" s="71"/>
      <c r="Q799" s="71"/>
      <c r="R799" s="71"/>
      <c r="S799" s="71"/>
      <c r="T799" s="71"/>
      <c r="U799" s="71"/>
      <c r="V799" s="71"/>
      <c r="W799" s="71"/>
      <c r="X799" s="71"/>
      <c r="Y799" s="71"/>
      <c r="Z799" s="71"/>
    </row>
    <row r="800" spans="1:26" ht="15.75" customHeight="1" x14ac:dyDescent="0.2">
      <c r="A800" s="71"/>
      <c r="B800" s="71"/>
      <c r="C800" s="71"/>
      <c r="D800" s="71"/>
      <c r="E800" s="54"/>
      <c r="F800" s="54"/>
      <c r="G800" s="54"/>
      <c r="H800" s="54"/>
      <c r="I800" s="54"/>
      <c r="J800" s="54"/>
      <c r="K800" s="71"/>
      <c r="L800" s="71"/>
      <c r="M800" s="109"/>
      <c r="N800" s="71"/>
      <c r="O800" s="109"/>
      <c r="P800" s="71"/>
      <c r="Q800" s="71"/>
      <c r="R800" s="71"/>
      <c r="S800" s="71"/>
      <c r="T800" s="71"/>
      <c r="U800" s="71"/>
      <c r="V800" s="71"/>
      <c r="W800" s="71"/>
      <c r="X800" s="71"/>
      <c r="Y800" s="71"/>
      <c r="Z800" s="71"/>
    </row>
    <row r="801" spans="1:26" ht="15.75" customHeight="1" x14ac:dyDescent="0.2">
      <c r="A801" s="71"/>
      <c r="B801" s="71"/>
      <c r="C801" s="71"/>
      <c r="D801" s="71"/>
      <c r="E801" s="54"/>
      <c r="F801" s="54"/>
      <c r="G801" s="54"/>
      <c r="H801" s="54"/>
      <c r="I801" s="54"/>
      <c r="J801" s="54"/>
      <c r="K801" s="71"/>
      <c r="L801" s="71"/>
      <c r="M801" s="109"/>
      <c r="N801" s="71"/>
      <c r="O801" s="109"/>
      <c r="P801" s="71"/>
      <c r="Q801" s="71"/>
      <c r="R801" s="71"/>
      <c r="S801" s="71"/>
      <c r="T801" s="71"/>
      <c r="U801" s="71"/>
      <c r="V801" s="71"/>
      <c r="W801" s="71"/>
      <c r="X801" s="71"/>
      <c r="Y801" s="71"/>
      <c r="Z801" s="71"/>
    </row>
    <row r="802" spans="1:26" ht="15.75" customHeight="1" x14ac:dyDescent="0.2">
      <c r="A802" s="71"/>
      <c r="B802" s="71"/>
      <c r="C802" s="71"/>
      <c r="D802" s="71"/>
      <c r="E802" s="54"/>
      <c r="F802" s="54"/>
      <c r="G802" s="54"/>
      <c r="H802" s="54"/>
      <c r="I802" s="54"/>
      <c r="J802" s="54"/>
      <c r="K802" s="71"/>
      <c r="L802" s="71"/>
      <c r="M802" s="109"/>
      <c r="N802" s="71"/>
      <c r="O802" s="109"/>
      <c r="P802" s="71"/>
      <c r="Q802" s="71"/>
      <c r="R802" s="71"/>
      <c r="S802" s="71"/>
      <c r="T802" s="71"/>
      <c r="U802" s="71"/>
      <c r="V802" s="71"/>
      <c r="W802" s="71"/>
      <c r="X802" s="71"/>
      <c r="Y802" s="71"/>
      <c r="Z802" s="71"/>
    </row>
    <row r="803" spans="1:26" ht="15.75" customHeight="1" x14ac:dyDescent="0.2">
      <c r="A803" s="71"/>
      <c r="B803" s="71"/>
      <c r="C803" s="71"/>
      <c r="D803" s="71"/>
      <c r="E803" s="54"/>
      <c r="F803" s="54"/>
      <c r="G803" s="54"/>
      <c r="H803" s="54"/>
      <c r="I803" s="54"/>
      <c r="J803" s="54"/>
      <c r="K803" s="71"/>
      <c r="L803" s="71"/>
      <c r="M803" s="109"/>
      <c r="N803" s="71"/>
      <c r="O803" s="109"/>
      <c r="P803" s="71"/>
      <c r="Q803" s="71"/>
      <c r="R803" s="71"/>
      <c r="S803" s="71"/>
      <c r="T803" s="71"/>
      <c r="U803" s="71"/>
      <c r="V803" s="71"/>
      <c r="W803" s="71"/>
      <c r="X803" s="71"/>
      <c r="Y803" s="71"/>
      <c r="Z803" s="71"/>
    </row>
    <row r="804" spans="1:26" ht="15.75" customHeight="1" x14ac:dyDescent="0.2">
      <c r="A804" s="71"/>
      <c r="B804" s="71"/>
      <c r="C804" s="71"/>
      <c r="D804" s="71"/>
      <c r="E804" s="54"/>
      <c r="F804" s="54"/>
      <c r="G804" s="54"/>
      <c r="H804" s="54"/>
      <c r="I804" s="54"/>
      <c r="J804" s="54"/>
      <c r="K804" s="71"/>
      <c r="L804" s="71"/>
      <c r="M804" s="109"/>
      <c r="N804" s="71"/>
      <c r="O804" s="109"/>
      <c r="P804" s="71"/>
      <c r="Q804" s="71"/>
      <c r="R804" s="71"/>
      <c r="S804" s="71"/>
      <c r="T804" s="71"/>
      <c r="U804" s="71"/>
      <c r="V804" s="71"/>
      <c r="W804" s="71"/>
      <c r="X804" s="71"/>
      <c r="Y804" s="71"/>
      <c r="Z804" s="71"/>
    </row>
    <row r="805" spans="1:26" ht="15.75" customHeight="1" x14ac:dyDescent="0.2">
      <c r="A805" s="71"/>
      <c r="B805" s="71"/>
      <c r="C805" s="71"/>
      <c r="D805" s="71"/>
      <c r="E805" s="54"/>
      <c r="F805" s="54"/>
      <c r="G805" s="54"/>
      <c r="H805" s="54"/>
      <c r="I805" s="54"/>
      <c r="J805" s="54"/>
      <c r="K805" s="71"/>
      <c r="L805" s="71"/>
      <c r="M805" s="109"/>
      <c r="N805" s="71"/>
      <c r="O805" s="109"/>
      <c r="P805" s="71"/>
      <c r="Q805" s="71"/>
      <c r="R805" s="71"/>
      <c r="S805" s="71"/>
      <c r="T805" s="71"/>
      <c r="U805" s="71"/>
      <c r="V805" s="71"/>
      <c r="W805" s="71"/>
      <c r="X805" s="71"/>
      <c r="Y805" s="71"/>
      <c r="Z805" s="71"/>
    </row>
    <row r="806" spans="1:26" ht="15.75" customHeight="1" x14ac:dyDescent="0.2">
      <c r="A806" s="71"/>
      <c r="B806" s="71"/>
      <c r="C806" s="71"/>
      <c r="D806" s="71"/>
      <c r="E806" s="54"/>
      <c r="F806" s="54"/>
      <c r="G806" s="54"/>
      <c r="H806" s="54"/>
      <c r="I806" s="54"/>
      <c r="J806" s="54"/>
      <c r="K806" s="71"/>
      <c r="L806" s="71"/>
      <c r="M806" s="109"/>
      <c r="N806" s="71"/>
      <c r="O806" s="109"/>
      <c r="P806" s="71"/>
      <c r="Q806" s="71"/>
      <c r="R806" s="71"/>
      <c r="S806" s="71"/>
      <c r="T806" s="71"/>
      <c r="U806" s="71"/>
      <c r="V806" s="71"/>
      <c r="W806" s="71"/>
      <c r="X806" s="71"/>
      <c r="Y806" s="71"/>
      <c r="Z806" s="71"/>
    </row>
    <row r="807" spans="1:26" ht="15.75" customHeight="1" x14ac:dyDescent="0.2">
      <c r="A807" s="71"/>
      <c r="B807" s="71"/>
      <c r="C807" s="71"/>
      <c r="D807" s="71"/>
      <c r="E807" s="54"/>
      <c r="F807" s="54"/>
      <c r="G807" s="54"/>
      <c r="H807" s="54"/>
      <c r="I807" s="54"/>
      <c r="J807" s="54"/>
      <c r="K807" s="71"/>
      <c r="L807" s="71"/>
      <c r="M807" s="109"/>
      <c r="N807" s="71"/>
      <c r="O807" s="109"/>
      <c r="P807" s="71"/>
      <c r="Q807" s="71"/>
      <c r="R807" s="71"/>
      <c r="S807" s="71"/>
      <c r="T807" s="71"/>
      <c r="U807" s="71"/>
      <c r="V807" s="71"/>
      <c r="W807" s="71"/>
      <c r="X807" s="71"/>
      <c r="Y807" s="71"/>
      <c r="Z807" s="71"/>
    </row>
    <row r="808" spans="1:26" ht="15.75" customHeight="1" x14ac:dyDescent="0.2">
      <c r="A808" s="71"/>
      <c r="B808" s="71"/>
      <c r="C808" s="71"/>
      <c r="D808" s="71"/>
      <c r="E808" s="54"/>
      <c r="F808" s="54"/>
      <c r="G808" s="54"/>
      <c r="H808" s="54"/>
      <c r="I808" s="54"/>
      <c r="J808" s="54"/>
      <c r="K808" s="71"/>
      <c r="L808" s="71"/>
      <c r="M808" s="109"/>
      <c r="N808" s="71"/>
      <c r="O808" s="109"/>
      <c r="P808" s="71"/>
      <c r="Q808" s="71"/>
      <c r="R808" s="71"/>
      <c r="S808" s="71"/>
      <c r="T808" s="71"/>
      <c r="U808" s="71"/>
      <c r="V808" s="71"/>
      <c r="W808" s="71"/>
      <c r="X808" s="71"/>
      <c r="Y808" s="71"/>
      <c r="Z808" s="71"/>
    </row>
    <row r="809" spans="1:26" ht="15.75" customHeight="1" x14ac:dyDescent="0.2">
      <c r="A809" s="71"/>
      <c r="B809" s="71"/>
      <c r="C809" s="71"/>
      <c r="D809" s="71"/>
      <c r="E809" s="54"/>
      <c r="F809" s="54"/>
      <c r="G809" s="54"/>
      <c r="H809" s="54"/>
      <c r="I809" s="54"/>
      <c r="J809" s="54"/>
      <c r="K809" s="71"/>
      <c r="L809" s="71"/>
      <c r="M809" s="109"/>
      <c r="N809" s="71"/>
      <c r="O809" s="109"/>
      <c r="P809" s="71"/>
      <c r="Q809" s="71"/>
      <c r="R809" s="71"/>
      <c r="S809" s="71"/>
      <c r="T809" s="71"/>
      <c r="U809" s="71"/>
      <c r="V809" s="71"/>
      <c r="W809" s="71"/>
      <c r="X809" s="71"/>
      <c r="Y809" s="71"/>
      <c r="Z809" s="71"/>
    </row>
    <row r="810" spans="1:26" ht="15.75" customHeight="1" x14ac:dyDescent="0.2">
      <c r="A810" s="71"/>
      <c r="B810" s="71"/>
      <c r="C810" s="71"/>
      <c r="D810" s="71"/>
      <c r="E810" s="54"/>
      <c r="F810" s="54"/>
      <c r="G810" s="54"/>
      <c r="H810" s="54"/>
      <c r="I810" s="54"/>
      <c r="J810" s="54"/>
      <c r="K810" s="71"/>
      <c r="L810" s="71"/>
      <c r="M810" s="109"/>
      <c r="N810" s="71"/>
      <c r="O810" s="109"/>
      <c r="P810" s="71"/>
      <c r="Q810" s="71"/>
      <c r="R810" s="71"/>
      <c r="S810" s="71"/>
      <c r="T810" s="71"/>
      <c r="U810" s="71"/>
      <c r="V810" s="71"/>
      <c r="W810" s="71"/>
      <c r="X810" s="71"/>
      <c r="Y810" s="71"/>
      <c r="Z810" s="71"/>
    </row>
    <row r="811" spans="1:26" ht="15.75" customHeight="1" x14ac:dyDescent="0.2">
      <c r="A811" s="71"/>
      <c r="B811" s="71"/>
      <c r="C811" s="71"/>
      <c r="D811" s="71"/>
      <c r="E811" s="54"/>
      <c r="F811" s="54"/>
      <c r="G811" s="54"/>
      <c r="H811" s="54"/>
      <c r="I811" s="54"/>
      <c r="J811" s="54"/>
      <c r="K811" s="71"/>
      <c r="L811" s="71"/>
      <c r="M811" s="109"/>
      <c r="N811" s="71"/>
      <c r="O811" s="109"/>
      <c r="P811" s="71"/>
      <c r="Q811" s="71"/>
      <c r="R811" s="71"/>
      <c r="S811" s="71"/>
      <c r="T811" s="71"/>
      <c r="U811" s="71"/>
      <c r="V811" s="71"/>
      <c r="W811" s="71"/>
      <c r="X811" s="71"/>
      <c r="Y811" s="71"/>
      <c r="Z811" s="71"/>
    </row>
    <row r="812" spans="1:26" ht="15.75" customHeight="1" x14ac:dyDescent="0.2">
      <c r="A812" s="71"/>
      <c r="B812" s="71"/>
      <c r="C812" s="71"/>
      <c r="D812" s="71"/>
      <c r="E812" s="54"/>
      <c r="F812" s="54"/>
      <c r="G812" s="54"/>
      <c r="H812" s="54"/>
      <c r="I812" s="54"/>
      <c r="J812" s="54"/>
      <c r="K812" s="71"/>
      <c r="L812" s="71"/>
      <c r="M812" s="109"/>
      <c r="N812" s="71"/>
      <c r="O812" s="109"/>
      <c r="P812" s="71"/>
      <c r="Q812" s="71"/>
      <c r="R812" s="71"/>
      <c r="S812" s="71"/>
      <c r="T812" s="71"/>
      <c r="U812" s="71"/>
      <c r="V812" s="71"/>
      <c r="W812" s="71"/>
      <c r="X812" s="71"/>
      <c r="Y812" s="71"/>
      <c r="Z812" s="71"/>
    </row>
    <row r="813" spans="1:26" ht="15.75" customHeight="1" x14ac:dyDescent="0.2">
      <c r="A813" s="71"/>
      <c r="B813" s="71"/>
      <c r="C813" s="71"/>
      <c r="D813" s="71"/>
      <c r="E813" s="54"/>
      <c r="F813" s="54"/>
      <c r="G813" s="54"/>
      <c r="H813" s="54"/>
      <c r="I813" s="54"/>
      <c r="J813" s="54"/>
      <c r="K813" s="71"/>
      <c r="L813" s="71"/>
      <c r="M813" s="109"/>
      <c r="N813" s="71"/>
      <c r="O813" s="109"/>
      <c r="P813" s="71"/>
      <c r="Q813" s="71"/>
      <c r="R813" s="71"/>
      <c r="S813" s="71"/>
      <c r="T813" s="71"/>
      <c r="U813" s="71"/>
      <c r="V813" s="71"/>
      <c r="W813" s="71"/>
      <c r="X813" s="71"/>
      <c r="Y813" s="71"/>
      <c r="Z813" s="71"/>
    </row>
    <row r="814" spans="1:26" ht="15.75" customHeight="1" x14ac:dyDescent="0.2">
      <c r="A814" s="71"/>
      <c r="B814" s="71"/>
      <c r="C814" s="71"/>
      <c r="D814" s="71"/>
      <c r="E814" s="54"/>
      <c r="F814" s="54"/>
      <c r="G814" s="54"/>
      <c r="H814" s="54"/>
      <c r="I814" s="54"/>
      <c r="J814" s="54"/>
      <c r="K814" s="71"/>
      <c r="L814" s="71"/>
      <c r="M814" s="109"/>
      <c r="N814" s="71"/>
      <c r="O814" s="109"/>
      <c r="P814" s="71"/>
      <c r="Q814" s="71"/>
      <c r="R814" s="71"/>
      <c r="S814" s="71"/>
      <c r="T814" s="71"/>
      <c r="U814" s="71"/>
      <c r="V814" s="71"/>
      <c r="W814" s="71"/>
      <c r="X814" s="71"/>
      <c r="Y814" s="71"/>
      <c r="Z814" s="71"/>
    </row>
    <row r="815" spans="1:26" ht="15.75" customHeight="1" x14ac:dyDescent="0.2">
      <c r="A815" s="71"/>
      <c r="B815" s="71"/>
      <c r="C815" s="71"/>
      <c r="D815" s="71"/>
      <c r="E815" s="54"/>
      <c r="F815" s="54"/>
      <c r="G815" s="54"/>
      <c r="H815" s="54"/>
      <c r="I815" s="54"/>
      <c r="J815" s="54"/>
      <c r="K815" s="71"/>
      <c r="L815" s="71"/>
      <c r="M815" s="109"/>
      <c r="N815" s="71"/>
      <c r="O815" s="109"/>
      <c r="P815" s="71"/>
      <c r="Q815" s="71"/>
      <c r="R815" s="71"/>
      <c r="S815" s="71"/>
      <c r="T815" s="71"/>
      <c r="U815" s="71"/>
      <c r="V815" s="71"/>
      <c r="W815" s="71"/>
      <c r="X815" s="71"/>
      <c r="Y815" s="71"/>
      <c r="Z815" s="71"/>
    </row>
    <row r="816" spans="1:26" ht="15.75" customHeight="1" x14ac:dyDescent="0.2">
      <c r="A816" s="71"/>
      <c r="B816" s="71"/>
      <c r="C816" s="71"/>
      <c r="D816" s="71"/>
      <c r="E816" s="54"/>
      <c r="F816" s="54"/>
      <c r="G816" s="54"/>
      <c r="H816" s="54"/>
      <c r="I816" s="54"/>
      <c r="J816" s="54"/>
      <c r="K816" s="71"/>
      <c r="L816" s="71"/>
      <c r="M816" s="109"/>
      <c r="N816" s="71"/>
      <c r="O816" s="109"/>
      <c r="P816" s="71"/>
      <c r="Q816" s="71"/>
      <c r="R816" s="71"/>
      <c r="S816" s="71"/>
      <c r="T816" s="71"/>
      <c r="U816" s="71"/>
      <c r="V816" s="71"/>
      <c r="W816" s="71"/>
      <c r="X816" s="71"/>
      <c r="Y816" s="71"/>
      <c r="Z816" s="71"/>
    </row>
    <row r="817" spans="1:26" ht="15.75" customHeight="1" x14ac:dyDescent="0.2">
      <c r="A817" s="71"/>
      <c r="B817" s="71"/>
      <c r="C817" s="71"/>
      <c r="D817" s="71"/>
      <c r="E817" s="54"/>
      <c r="F817" s="54"/>
      <c r="G817" s="54"/>
      <c r="H817" s="54"/>
      <c r="I817" s="54"/>
      <c r="J817" s="54"/>
      <c r="K817" s="71"/>
      <c r="L817" s="71"/>
      <c r="M817" s="109"/>
      <c r="N817" s="71"/>
      <c r="O817" s="109"/>
      <c r="P817" s="71"/>
      <c r="Q817" s="71"/>
      <c r="R817" s="71"/>
      <c r="S817" s="71"/>
      <c r="T817" s="71"/>
      <c r="U817" s="71"/>
      <c r="V817" s="71"/>
      <c r="W817" s="71"/>
      <c r="X817" s="71"/>
      <c r="Y817" s="71"/>
      <c r="Z817" s="71"/>
    </row>
    <row r="818" spans="1:26" ht="15.75" customHeight="1" x14ac:dyDescent="0.2">
      <c r="A818" s="71"/>
      <c r="B818" s="71"/>
      <c r="C818" s="71"/>
      <c r="D818" s="71"/>
      <c r="E818" s="54"/>
      <c r="F818" s="54"/>
      <c r="G818" s="54"/>
      <c r="H818" s="54"/>
      <c r="I818" s="54"/>
      <c r="J818" s="54"/>
      <c r="K818" s="71"/>
      <c r="L818" s="71"/>
      <c r="M818" s="109"/>
      <c r="N818" s="71"/>
      <c r="O818" s="109"/>
      <c r="P818" s="71"/>
      <c r="Q818" s="71"/>
      <c r="R818" s="71"/>
      <c r="S818" s="71"/>
      <c r="T818" s="71"/>
      <c r="U818" s="71"/>
      <c r="V818" s="71"/>
      <c r="W818" s="71"/>
      <c r="X818" s="71"/>
      <c r="Y818" s="71"/>
      <c r="Z818" s="71"/>
    </row>
    <row r="819" spans="1:26" ht="15.75" customHeight="1" x14ac:dyDescent="0.2">
      <c r="A819" s="71"/>
      <c r="B819" s="71"/>
      <c r="C819" s="71"/>
      <c r="D819" s="71"/>
      <c r="E819" s="54"/>
      <c r="F819" s="54"/>
      <c r="G819" s="54"/>
      <c r="H819" s="54"/>
      <c r="I819" s="54"/>
      <c r="J819" s="54"/>
      <c r="K819" s="71"/>
      <c r="L819" s="71"/>
      <c r="M819" s="109"/>
      <c r="N819" s="71"/>
      <c r="O819" s="109"/>
      <c r="P819" s="71"/>
      <c r="Q819" s="71"/>
      <c r="R819" s="71"/>
      <c r="S819" s="71"/>
      <c r="T819" s="71"/>
      <c r="U819" s="71"/>
      <c r="V819" s="71"/>
      <c r="W819" s="71"/>
      <c r="X819" s="71"/>
      <c r="Y819" s="71"/>
      <c r="Z819" s="71"/>
    </row>
    <row r="820" spans="1:26" ht="15.75" customHeight="1" x14ac:dyDescent="0.2">
      <c r="A820" s="71"/>
      <c r="B820" s="71"/>
      <c r="C820" s="71"/>
      <c r="D820" s="71"/>
      <c r="E820" s="54"/>
      <c r="F820" s="54"/>
      <c r="G820" s="54"/>
      <c r="H820" s="54"/>
      <c r="I820" s="54"/>
      <c r="J820" s="54"/>
      <c r="K820" s="71"/>
      <c r="L820" s="71"/>
      <c r="M820" s="109"/>
      <c r="N820" s="71"/>
      <c r="O820" s="109"/>
      <c r="P820" s="71"/>
      <c r="Q820" s="71"/>
      <c r="R820" s="71"/>
      <c r="S820" s="71"/>
      <c r="T820" s="71"/>
      <c r="U820" s="71"/>
      <c r="V820" s="71"/>
      <c r="W820" s="71"/>
      <c r="X820" s="71"/>
      <c r="Y820" s="71"/>
      <c r="Z820" s="71"/>
    </row>
    <row r="821" spans="1:26" ht="15.75" customHeight="1" x14ac:dyDescent="0.2">
      <c r="A821" s="71"/>
      <c r="B821" s="71"/>
      <c r="C821" s="71"/>
      <c r="D821" s="71"/>
      <c r="E821" s="54"/>
      <c r="F821" s="54"/>
      <c r="G821" s="54"/>
      <c r="H821" s="54"/>
      <c r="I821" s="54"/>
      <c r="J821" s="54"/>
      <c r="K821" s="71"/>
      <c r="L821" s="71"/>
      <c r="M821" s="109"/>
      <c r="N821" s="71"/>
      <c r="O821" s="109"/>
      <c r="P821" s="71"/>
      <c r="Q821" s="71"/>
      <c r="R821" s="71"/>
      <c r="S821" s="71"/>
      <c r="T821" s="71"/>
      <c r="U821" s="71"/>
      <c r="V821" s="71"/>
      <c r="W821" s="71"/>
      <c r="X821" s="71"/>
      <c r="Y821" s="71"/>
      <c r="Z821" s="71"/>
    </row>
    <row r="822" spans="1:26" ht="15.75" customHeight="1" x14ac:dyDescent="0.2">
      <c r="A822" s="71"/>
      <c r="B822" s="71"/>
      <c r="C822" s="71"/>
      <c r="D822" s="71"/>
      <c r="E822" s="54"/>
      <c r="F822" s="54"/>
      <c r="G822" s="54"/>
      <c r="H822" s="54"/>
      <c r="I822" s="54"/>
      <c r="J822" s="54"/>
      <c r="K822" s="71"/>
      <c r="L822" s="71"/>
      <c r="M822" s="109"/>
      <c r="N822" s="71"/>
      <c r="O822" s="109"/>
      <c r="P822" s="71"/>
      <c r="Q822" s="71"/>
      <c r="R822" s="71"/>
      <c r="S822" s="71"/>
      <c r="T822" s="71"/>
      <c r="U822" s="71"/>
      <c r="V822" s="71"/>
      <c r="W822" s="71"/>
      <c r="X822" s="71"/>
      <c r="Y822" s="71"/>
      <c r="Z822" s="71"/>
    </row>
    <row r="823" spans="1:26" ht="15.75" customHeight="1" x14ac:dyDescent="0.2">
      <c r="A823" s="71"/>
      <c r="B823" s="71"/>
      <c r="C823" s="71"/>
      <c r="D823" s="71"/>
      <c r="E823" s="54"/>
      <c r="F823" s="54"/>
      <c r="G823" s="54"/>
      <c r="H823" s="54"/>
      <c r="I823" s="54"/>
      <c r="J823" s="54"/>
      <c r="K823" s="71"/>
      <c r="L823" s="71"/>
      <c r="M823" s="109"/>
      <c r="N823" s="71"/>
      <c r="O823" s="109"/>
      <c r="P823" s="71"/>
      <c r="Q823" s="71"/>
      <c r="R823" s="71"/>
      <c r="S823" s="71"/>
      <c r="T823" s="71"/>
      <c r="U823" s="71"/>
      <c r="V823" s="71"/>
      <c r="W823" s="71"/>
      <c r="X823" s="71"/>
      <c r="Y823" s="71"/>
      <c r="Z823" s="71"/>
    </row>
    <row r="824" spans="1:26" ht="15.75" customHeight="1" x14ac:dyDescent="0.2">
      <c r="A824" s="71"/>
      <c r="B824" s="71"/>
      <c r="C824" s="71"/>
      <c r="D824" s="71"/>
      <c r="E824" s="54"/>
      <c r="F824" s="54"/>
      <c r="G824" s="54"/>
      <c r="H824" s="54"/>
      <c r="I824" s="54"/>
      <c r="J824" s="54"/>
      <c r="K824" s="71"/>
      <c r="L824" s="71"/>
      <c r="M824" s="109"/>
      <c r="N824" s="71"/>
      <c r="O824" s="109"/>
      <c r="P824" s="71"/>
      <c r="Q824" s="71"/>
      <c r="R824" s="71"/>
      <c r="S824" s="71"/>
      <c r="T824" s="71"/>
      <c r="U824" s="71"/>
      <c r="V824" s="71"/>
      <c r="W824" s="71"/>
      <c r="X824" s="71"/>
      <c r="Y824" s="71"/>
      <c r="Z824" s="71"/>
    </row>
    <row r="825" spans="1:26" ht="15.75" customHeight="1" x14ac:dyDescent="0.2">
      <c r="A825" s="71"/>
      <c r="B825" s="71"/>
      <c r="C825" s="71"/>
      <c r="D825" s="71"/>
      <c r="E825" s="54"/>
      <c r="F825" s="54"/>
      <c r="G825" s="54"/>
      <c r="H825" s="54"/>
      <c r="I825" s="54"/>
      <c r="J825" s="54"/>
      <c r="K825" s="71"/>
      <c r="L825" s="71"/>
      <c r="M825" s="109"/>
      <c r="N825" s="71"/>
      <c r="O825" s="109"/>
      <c r="P825" s="71"/>
      <c r="Q825" s="71"/>
      <c r="R825" s="71"/>
      <c r="S825" s="71"/>
      <c r="T825" s="71"/>
      <c r="U825" s="71"/>
      <c r="V825" s="71"/>
      <c r="W825" s="71"/>
      <c r="X825" s="71"/>
      <c r="Y825" s="71"/>
      <c r="Z825" s="71"/>
    </row>
    <row r="826" spans="1:26" ht="15.75" customHeight="1" x14ac:dyDescent="0.2">
      <c r="A826" s="71"/>
      <c r="B826" s="71"/>
      <c r="C826" s="71"/>
      <c r="D826" s="71"/>
      <c r="E826" s="54"/>
      <c r="F826" s="54"/>
      <c r="G826" s="54"/>
      <c r="H826" s="54"/>
      <c r="I826" s="54"/>
      <c r="J826" s="54"/>
      <c r="K826" s="71"/>
      <c r="L826" s="71"/>
      <c r="M826" s="109"/>
      <c r="N826" s="71"/>
      <c r="O826" s="109"/>
      <c r="P826" s="71"/>
      <c r="Q826" s="71"/>
      <c r="R826" s="71"/>
      <c r="S826" s="71"/>
      <c r="T826" s="71"/>
      <c r="U826" s="71"/>
      <c r="V826" s="71"/>
      <c r="W826" s="71"/>
      <c r="X826" s="71"/>
      <c r="Y826" s="71"/>
      <c r="Z826" s="71"/>
    </row>
    <row r="827" spans="1:26" ht="15.75" customHeight="1" x14ac:dyDescent="0.2">
      <c r="A827" s="71"/>
      <c r="B827" s="71"/>
      <c r="C827" s="71"/>
      <c r="D827" s="71"/>
      <c r="E827" s="54"/>
      <c r="F827" s="54"/>
      <c r="G827" s="54"/>
      <c r="H827" s="54"/>
      <c r="I827" s="54"/>
      <c r="J827" s="54"/>
      <c r="K827" s="71"/>
      <c r="L827" s="71"/>
      <c r="M827" s="109"/>
      <c r="N827" s="71"/>
      <c r="O827" s="109"/>
      <c r="P827" s="71"/>
      <c r="Q827" s="71"/>
      <c r="R827" s="71"/>
      <c r="S827" s="71"/>
      <c r="T827" s="71"/>
      <c r="U827" s="71"/>
      <c r="V827" s="71"/>
      <c r="W827" s="71"/>
      <c r="X827" s="71"/>
      <c r="Y827" s="71"/>
      <c r="Z827" s="71"/>
    </row>
    <row r="828" spans="1:26" ht="15.75" customHeight="1" x14ac:dyDescent="0.2">
      <c r="A828" s="71"/>
      <c r="B828" s="71"/>
      <c r="C828" s="71"/>
      <c r="D828" s="71"/>
      <c r="E828" s="54"/>
      <c r="F828" s="54"/>
      <c r="G828" s="54"/>
      <c r="H828" s="54"/>
      <c r="I828" s="54"/>
      <c r="J828" s="54"/>
      <c r="K828" s="71"/>
      <c r="L828" s="71"/>
      <c r="M828" s="109"/>
      <c r="N828" s="71"/>
      <c r="O828" s="109"/>
      <c r="P828" s="71"/>
      <c r="Q828" s="71"/>
      <c r="R828" s="71"/>
      <c r="S828" s="71"/>
      <c r="T828" s="71"/>
      <c r="U828" s="71"/>
      <c r="V828" s="71"/>
      <c r="W828" s="71"/>
      <c r="X828" s="71"/>
      <c r="Y828" s="71"/>
      <c r="Z828" s="71"/>
    </row>
    <row r="829" spans="1:26" ht="15.75" customHeight="1" x14ac:dyDescent="0.2">
      <c r="A829" s="71"/>
      <c r="B829" s="71"/>
      <c r="C829" s="71"/>
      <c r="D829" s="71"/>
      <c r="E829" s="54"/>
      <c r="F829" s="54"/>
      <c r="G829" s="54"/>
      <c r="H829" s="54"/>
      <c r="I829" s="54"/>
      <c r="J829" s="54"/>
      <c r="K829" s="71"/>
      <c r="L829" s="71"/>
      <c r="M829" s="109"/>
      <c r="N829" s="71"/>
      <c r="O829" s="109"/>
      <c r="P829" s="71"/>
      <c r="Q829" s="71"/>
      <c r="R829" s="71"/>
      <c r="S829" s="71"/>
      <c r="T829" s="71"/>
      <c r="U829" s="71"/>
      <c r="V829" s="71"/>
      <c r="W829" s="71"/>
      <c r="X829" s="71"/>
      <c r="Y829" s="71"/>
      <c r="Z829" s="71"/>
    </row>
    <row r="830" spans="1:26" ht="15.75" customHeight="1" x14ac:dyDescent="0.2">
      <c r="A830" s="71"/>
      <c r="B830" s="71"/>
      <c r="C830" s="71"/>
      <c r="D830" s="71"/>
      <c r="E830" s="54"/>
      <c r="F830" s="54"/>
      <c r="G830" s="54"/>
      <c r="H830" s="54"/>
      <c r="I830" s="54"/>
      <c r="J830" s="54"/>
      <c r="K830" s="71"/>
      <c r="L830" s="71"/>
      <c r="M830" s="109"/>
      <c r="N830" s="71"/>
      <c r="O830" s="109"/>
      <c r="P830" s="71"/>
      <c r="Q830" s="71"/>
      <c r="R830" s="71"/>
      <c r="S830" s="71"/>
      <c r="T830" s="71"/>
      <c r="U830" s="71"/>
      <c r="V830" s="71"/>
      <c r="W830" s="71"/>
      <c r="X830" s="71"/>
      <c r="Y830" s="71"/>
      <c r="Z830" s="71"/>
    </row>
    <row r="831" spans="1:26" ht="15.75" customHeight="1" x14ac:dyDescent="0.2">
      <c r="A831" s="71"/>
      <c r="B831" s="71"/>
      <c r="C831" s="71"/>
      <c r="D831" s="71"/>
      <c r="E831" s="54"/>
      <c r="F831" s="54"/>
      <c r="G831" s="54"/>
      <c r="H831" s="54"/>
      <c r="I831" s="54"/>
      <c r="J831" s="54"/>
      <c r="K831" s="71"/>
      <c r="L831" s="71"/>
      <c r="M831" s="109"/>
      <c r="N831" s="71"/>
      <c r="O831" s="109"/>
      <c r="P831" s="71"/>
      <c r="Q831" s="71"/>
      <c r="R831" s="71"/>
      <c r="S831" s="71"/>
      <c r="T831" s="71"/>
      <c r="U831" s="71"/>
      <c r="V831" s="71"/>
      <c r="W831" s="71"/>
      <c r="X831" s="71"/>
      <c r="Y831" s="71"/>
      <c r="Z831" s="71"/>
    </row>
    <row r="832" spans="1:26" ht="15.75" customHeight="1" x14ac:dyDescent="0.2">
      <c r="A832" s="71"/>
      <c r="B832" s="71"/>
      <c r="C832" s="71"/>
      <c r="D832" s="71"/>
      <c r="E832" s="54"/>
      <c r="F832" s="54"/>
      <c r="G832" s="54"/>
      <c r="H832" s="54"/>
      <c r="I832" s="54"/>
      <c r="J832" s="54"/>
      <c r="K832" s="71"/>
      <c r="L832" s="71"/>
      <c r="M832" s="109"/>
      <c r="N832" s="71"/>
      <c r="O832" s="109"/>
      <c r="P832" s="71"/>
      <c r="Q832" s="71"/>
      <c r="R832" s="71"/>
      <c r="S832" s="71"/>
      <c r="T832" s="71"/>
      <c r="U832" s="71"/>
      <c r="V832" s="71"/>
      <c r="W832" s="71"/>
      <c r="X832" s="71"/>
      <c r="Y832" s="71"/>
      <c r="Z832" s="71"/>
    </row>
    <row r="833" spans="1:26" ht="15.75" customHeight="1" x14ac:dyDescent="0.2">
      <c r="A833" s="71"/>
      <c r="B833" s="71"/>
      <c r="C833" s="71"/>
      <c r="D833" s="71"/>
      <c r="E833" s="54"/>
      <c r="F833" s="54"/>
      <c r="G833" s="54"/>
      <c r="H833" s="54"/>
      <c r="I833" s="54"/>
      <c r="J833" s="54"/>
      <c r="K833" s="71"/>
      <c r="L833" s="71"/>
      <c r="M833" s="109"/>
      <c r="N833" s="71"/>
      <c r="O833" s="109"/>
      <c r="P833" s="71"/>
      <c r="Q833" s="71"/>
      <c r="R833" s="71"/>
      <c r="S833" s="71"/>
      <c r="T833" s="71"/>
      <c r="U833" s="71"/>
      <c r="V833" s="71"/>
      <c r="W833" s="71"/>
      <c r="X833" s="71"/>
      <c r="Y833" s="71"/>
      <c r="Z833" s="71"/>
    </row>
    <row r="834" spans="1:26" ht="15.75" customHeight="1" x14ac:dyDescent="0.2">
      <c r="A834" s="71"/>
      <c r="B834" s="71"/>
      <c r="C834" s="71"/>
      <c r="D834" s="71"/>
      <c r="E834" s="54"/>
      <c r="F834" s="54"/>
      <c r="G834" s="54"/>
      <c r="H834" s="54"/>
      <c r="I834" s="54"/>
      <c r="J834" s="54"/>
      <c r="K834" s="71"/>
      <c r="L834" s="71"/>
      <c r="M834" s="109"/>
      <c r="N834" s="71"/>
      <c r="O834" s="109"/>
      <c r="P834" s="71"/>
      <c r="Q834" s="71"/>
      <c r="R834" s="71"/>
      <c r="S834" s="71"/>
      <c r="T834" s="71"/>
      <c r="U834" s="71"/>
      <c r="V834" s="71"/>
      <c r="W834" s="71"/>
      <c r="X834" s="71"/>
      <c r="Y834" s="71"/>
      <c r="Z834" s="71"/>
    </row>
    <row r="835" spans="1:26" ht="15.75" customHeight="1" x14ac:dyDescent="0.2">
      <c r="A835" s="71"/>
      <c r="B835" s="71"/>
      <c r="C835" s="71"/>
      <c r="D835" s="71"/>
      <c r="E835" s="54"/>
      <c r="F835" s="54"/>
      <c r="G835" s="54"/>
      <c r="H835" s="54"/>
      <c r="I835" s="54"/>
      <c r="J835" s="54"/>
      <c r="K835" s="71"/>
      <c r="L835" s="71"/>
      <c r="M835" s="109"/>
      <c r="N835" s="71"/>
      <c r="O835" s="109"/>
      <c r="P835" s="71"/>
      <c r="Q835" s="71"/>
      <c r="R835" s="71"/>
      <c r="S835" s="71"/>
      <c r="T835" s="71"/>
      <c r="U835" s="71"/>
      <c r="V835" s="71"/>
      <c r="W835" s="71"/>
      <c r="X835" s="71"/>
      <c r="Y835" s="71"/>
      <c r="Z835" s="71"/>
    </row>
    <row r="836" spans="1:26" ht="15.75" customHeight="1" x14ac:dyDescent="0.2">
      <c r="A836" s="71"/>
      <c r="B836" s="71"/>
      <c r="C836" s="71"/>
      <c r="D836" s="71"/>
      <c r="E836" s="54"/>
      <c r="F836" s="54"/>
      <c r="G836" s="54"/>
      <c r="H836" s="54"/>
      <c r="I836" s="54"/>
      <c r="J836" s="54"/>
      <c r="K836" s="71"/>
      <c r="L836" s="71"/>
      <c r="M836" s="109"/>
      <c r="N836" s="71"/>
      <c r="O836" s="109"/>
      <c r="P836" s="71"/>
      <c r="Q836" s="71"/>
      <c r="R836" s="71"/>
      <c r="S836" s="71"/>
      <c r="T836" s="71"/>
      <c r="U836" s="71"/>
      <c r="V836" s="71"/>
      <c r="W836" s="71"/>
      <c r="X836" s="71"/>
      <c r="Y836" s="71"/>
      <c r="Z836" s="71"/>
    </row>
    <row r="837" spans="1:26" ht="15.75" customHeight="1" x14ac:dyDescent="0.2">
      <c r="A837" s="71"/>
      <c r="B837" s="71"/>
      <c r="C837" s="71"/>
      <c r="D837" s="71"/>
      <c r="E837" s="54"/>
      <c r="F837" s="54"/>
      <c r="G837" s="54"/>
      <c r="H837" s="54"/>
      <c r="I837" s="54"/>
      <c r="J837" s="54"/>
      <c r="K837" s="71"/>
      <c r="L837" s="71"/>
      <c r="M837" s="109"/>
      <c r="N837" s="71"/>
      <c r="O837" s="109"/>
      <c r="P837" s="71"/>
      <c r="Q837" s="71"/>
      <c r="R837" s="71"/>
      <c r="S837" s="71"/>
      <c r="T837" s="71"/>
      <c r="U837" s="71"/>
      <c r="V837" s="71"/>
      <c r="W837" s="71"/>
      <c r="X837" s="71"/>
      <c r="Y837" s="71"/>
      <c r="Z837" s="71"/>
    </row>
    <row r="838" spans="1:26" ht="15.75" customHeight="1" x14ac:dyDescent="0.2">
      <c r="A838" s="71"/>
      <c r="B838" s="71"/>
      <c r="C838" s="71"/>
      <c r="D838" s="71"/>
      <c r="E838" s="54"/>
      <c r="F838" s="54"/>
      <c r="G838" s="54"/>
      <c r="H838" s="54"/>
      <c r="I838" s="54"/>
      <c r="J838" s="54"/>
      <c r="K838" s="71"/>
      <c r="L838" s="71"/>
      <c r="M838" s="109"/>
      <c r="N838" s="71"/>
      <c r="O838" s="109"/>
      <c r="P838" s="71"/>
      <c r="Q838" s="71"/>
      <c r="R838" s="71"/>
      <c r="S838" s="71"/>
      <c r="T838" s="71"/>
      <c r="U838" s="71"/>
      <c r="V838" s="71"/>
      <c r="W838" s="71"/>
      <c r="X838" s="71"/>
      <c r="Y838" s="71"/>
      <c r="Z838" s="71"/>
    </row>
    <row r="839" spans="1:26" ht="15.75" customHeight="1" x14ac:dyDescent="0.2">
      <c r="A839" s="71"/>
      <c r="B839" s="71"/>
      <c r="C839" s="71"/>
      <c r="D839" s="71"/>
      <c r="E839" s="54"/>
      <c r="F839" s="54"/>
      <c r="G839" s="54"/>
      <c r="H839" s="54"/>
      <c r="I839" s="54"/>
      <c r="J839" s="54"/>
      <c r="K839" s="71"/>
      <c r="L839" s="71"/>
      <c r="M839" s="109"/>
      <c r="N839" s="71"/>
      <c r="O839" s="109"/>
      <c r="P839" s="71"/>
      <c r="Q839" s="71"/>
      <c r="R839" s="71"/>
      <c r="S839" s="71"/>
      <c r="T839" s="71"/>
      <c r="U839" s="71"/>
      <c r="V839" s="71"/>
      <c r="W839" s="71"/>
      <c r="X839" s="71"/>
      <c r="Y839" s="71"/>
      <c r="Z839" s="71"/>
    </row>
    <row r="840" spans="1:26" ht="15.75" customHeight="1" x14ac:dyDescent="0.2">
      <c r="A840" s="71"/>
      <c r="B840" s="71"/>
      <c r="C840" s="71"/>
      <c r="D840" s="71"/>
      <c r="E840" s="54"/>
      <c r="F840" s="54"/>
      <c r="G840" s="54"/>
      <c r="H840" s="54"/>
      <c r="I840" s="54"/>
      <c r="J840" s="54"/>
      <c r="K840" s="71"/>
      <c r="L840" s="71"/>
      <c r="M840" s="109"/>
      <c r="N840" s="71"/>
      <c r="O840" s="109"/>
      <c r="P840" s="71"/>
      <c r="Q840" s="71"/>
      <c r="R840" s="71"/>
      <c r="S840" s="71"/>
      <c r="T840" s="71"/>
      <c r="U840" s="71"/>
      <c r="V840" s="71"/>
      <c r="W840" s="71"/>
      <c r="X840" s="71"/>
      <c r="Y840" s="71"/>
      <c r="Z840" s="71"/>
    </row>
    <row r="841" spans="1:26" ht="15.75" customHeight="1" x14ac:dyDescent="0.2">
      <c r="A841" s="71"/>
      <c r="B841" s="71"/>
      <c r="C841" s="71"/>
      <c r="D841" s="71"/>
      <c r="E841" s="54"/>
      <c r="F841" s="54"/>
      <c r="G841" s="54"/>
      <c r="H841" s="54"/>
      <c r="I841" s="54"/>
      <c r="J841" s="54"/>
      <c r="K841" s="71"/>
      <c r="L841" s="71"/>
      <c r="M841" s="109"/>
      <c r="N841" s="71"/>
      <c r="O841" s="109"/>
      <c r="P841" s="71"/>
      <c r="Q841" s="71"/>
      <c r="R841" s="71"/>
      <c r="S841" s="71"/>
      <c r="T841" s="71"/>
      <c r="U841" s="71"/>
      <c r="V841" s="71"/>
      <c r="W841" s="71"/>
      <c r="X841" s="71"/>
      <c r="Y841" s="71"/>
      <c r="Z841" s="71"/>
    </row>
    <row r="842" spans="1:26" ht="15.75" customHeight="1" x14ac:dyDescent="0.2">
      <c r="A842" s="71"/>
      <c r="B842" s="71"/>
      <c r="C842" s="71"/>
      <c r="D842" s="71"/>
      <c r="E842" s="54"/>
      <c r="F842" s="54"/>
      <c r="G842" s="54"/>
      <c r="H842" s="54"/>
      <c r="I842" s="54"/>
      <c r="J842" s="54"/>
      <c r="K842" s="71"/>
      <c r="L842" s="71"/>
      <c r="M842" s="109"/>
      <c r="N842" s="71"/>
      <c r="O842" s="109"/>
      <c r="P842" s="71"/>
      <c r="Q842" s="71"/>
      <c r="R842" s="71"/>
      <c r="S842" s="71"/>
      <c r="T842" s="71"/>
      <c r="U842" s="71"/>
      <c r="V842" s="71"/>
      <c r="W842" s="71"/>
      <c r="X842" s="71"/>
      <c r="Y842" s="71"/>
      <c r="Z842" s="71"/>
    </row>
    <row r="843" spans="1:26" ht="15.75" customHeight="1" x14ac:dyDescent="0.2">
      <c r="A843" s="71"/>
      <c r="B843" s="71"/>
      <c r="C843" s="71"/>
      <c r="D843" s="71"/>
      <c r="E843" s="54"/>
      <c r="F843" s="54"/>
      <c r="G843" s="54"/>
      <c r="H843" s="54"/>
      <c r="I843" s="54"/>
      <c r="J843" s="54"/>
      <c r="K843" s="71"/>
      <c r="L843" s="71"/>
      <c r="M843" s="109"/>
      <c r="N843" s="71"/>
      <c r="O843" s="109"/>
      <c r="P843" s="71"/>
      <c r="Q843" s="71"/>
      <c r="R843" s="71"/>
      <c r="S843" s="71"/>
      <c r="T843" s="71"/>
      <c r="U843" s="71"/>
      <c r="V843" s="71"/>
      <c r="W843" s="71"/>
      <c r="X843" s="71"/>
      <c r="Y843" s="71"/>
      <c r="Z843" s="71"/>
    </row>
    <row r="844" spans="1:26" ht="15.75" customHeight="1" x14ac:dyDescent="0.2">
      <c r="A844" s="71"/>
      <c r="B844" s="71"/>
      <c r="C844" s="71"/>
      <c r="D844" s="71"/>
      <c r="E844" s="54"/>
      <c r="F844" s="54"/>
      <c r="G844" s="54"/>
      <c r="H844" s="54"/>
      <c r="I844" s="54"/>
      <c r="J844" s="54"/>
      <c r="K844" s="71"/>
      <c r="L844" s="71"/>
      <c r="M844" s="109"/>
      <c r="N844" s="71"/>
      <c r="O844" s="109"/>
      <c r="P844" s="71"/>
      <c r="Q844" s="71"/>
      <c r="R844" s="71"/>
      <c r="S844" s="71"/>
      <c r="T844" s="71"/>
      <c r="U844" s="71"/>
      <c r="V844" s="71"/>
      <c r="W844" s="71"/>
      <c r="X844" s="71"/>
      <c r="Y844" s="71"/>
      <c r="Z844" s="71"/>
    </row>
    <row r="845" spans="1:26" ht="15.75" customHeight="1" x14ac:dyDescent="0.2">
      <c r="A845" s="71"/>
      <c r="B845" s="71"/>
      <c r="C845" s="71"/>
      <c r="D845" s="71"/>
      <c r="E845" s="54"/>
      <c r="F845" s="54"/>
      <c r="G845" s="54"/>
      <c r="H845" s="54"/>
      <c r="I845" s="54"/>
      <c r="J845" s="54"/>
      <c r="K845" s="71"/>
      <c r="L845" s="71"/>
      <c r="M845" s="109"/>
      <c r="N845" s="71"/>
      <c r="O845" s="109"/>
      <c r="P845" s="71"/>
      <c r="Q845" s="71"/>
      <c r="R845" s="71"/>
      <c r="S845" s="71"/>
      <c r="T845" s="71"/>
      <c r="U845" s="71"/>
      <c r="V845" s="71"/>
      <c r="W845" s="71"/>
      <c r="X845" s="71"/>
      <c r="Y845" s="71"/>
      <c r="Z845" s="71"/>
    </row>
    <row r="846" spans="1:26" ht="15.75" customHeight="1" x14ac:dyDescent="0.2">
      <c r="A846" s="71"/>
      <c r="B846" s="71"/>
      <c r="C846" s="71"/>
      <c r="D846" s="71"/>
      <c r="E846" s="54"/>
      <c r="F846" s="54"/>
      <c r="G846" s="54"/>
      <c r="H846" s="54"/>
      <c r="I846" s="54"/>
      <c r="J846" s="54"/>
      <c r="K846" s="71"/>
      <c r="L846" s="71"/>
      <c r="M846" s="109"/>
      <c r="N846" s="71"/>
      <c r="O846" s="109"/>
      <c r="P846" s="71"/>
      <c r="Q846" s="71"/>
      <c r="R846" s="71"/>
      <c r="S846" s="71"/>
      <c r="T846" s="71"/>
      <c r="U846" s="71"/>
      <c r="V846" s="71"/>
      <c r="W846" s="71"/>
      <c r="X846" s="71"/>
      <c r="Y846" s="71"/>
      <c r="Z846" s="71"/>
    </row>
    <row r="847" spans="1:26" ht="15.75" customHeight="1" x14ac:dyDescent="0.2">
      <c r="A847" s="71"/>
      <c r="B847" s="71"/>
      <c r="C847" s="71"/>
      <c r="D847" s="71"/>
      <c r="E847" s="54"/>
      <c r="F847" s="54"/>
      <c r="G847" s="54"/>
      <c r="H847" s="54"/>
      <c r="I847" s="54"/>
      <c r="J847" s="54"/>
      <c r="K847" s="71"/>
      <c r="L847" s="71"/>
      <c r="M847" s="109"/>
      <c r="N847" s="71"/>
      <c r="O847" s="109"/>
      <c r="P847" s="71"/>
      <c r="Q847" s="71"/>
      <c r="R847" s="71"/>
      <c r="S847" s="71"/>
      <c r="T847" s="71"/>
      <c r="U847" s="71"/>
      <c r="V847" s="71"/>
      <c r="W847" s="71"/>
      <c r="X847" s="71"/>
      <c r="Y847" s="71"/>
      <c r="Z847" s="71"/>
    </row>
    <row r="848" spans="1:26" ht="15.75" customHeight="1" x14ac:dyDescent="0.2">
      <c r="A848" s="71"/>
      <c r="B848" s="71"/>
      <c r="C848" s="71"/>
      <c r="D848" s="71"/>
      <c r="E848" s="54"/>
      <c r="F848" s="54"/>
      <c r="G848" s="54"/>
      <c r="H848" s="54"/>
      <c r="I848" s="54"/>
      <c r="J848" s="54"/>
      <c r="K848" s="71"/>
      <c r="L848" s="71"/>
      <c r="M848" s="109"/>
      <c r="N848" s="71"/>
      <c r="O848" s="109"/>
      <c r="P848" s="71"/>
      <c r="Q848" s="71"/>
      <c r="R848" s="71"/>
      <c r="S848" s="71"/>
      <c r="T848" s="71"/>
      <c r="U848" s="71"/>
      <c r="V848" s="71"/>
      <c r="W848" s="71"/>
      <c r="X848" s="71"/>
      <c r="Y848" s="71"/>
      <c r="Z848" s="71"/>
    </row>
    <row r="849" spans="1:26" ht="15.75" customHeight="1" x14ac:dyDescent="0.2">
      <c r="A849" s="71"/>
      <c r="B849" s="71"/>
      <c r="C849" s="71"/>
      <c r="D849" s="71"/>
      <c r="E849" s="54"/>
      <c r="F849" s="54"/>
      <c r="G849" s="54"/>
      <c r="H849" s="54"/>
      <c r="I849" s="54"/>
      <c r="J849" s="54"/>
      <c r="K849" s="71"/>
      <c r="L849" s="71"/>
      <c r="M849" s="109"/>
      <c r="N849" s="71"/>
      <c r="O849" s="109"/>
      <c r="P849" s="71"/>
      <c r="Q849" s="71"/>
      <c r="R849" s="71"/>
      <c r="S849" s="71"/>
      <c r="T849" s="71"/>
      <c r="U849" s="71"/>
      <c r="V849" s="71"/>
      <c r="W849" s="71"/>
      <c r="X849" s="71"/>
      <c r="Y849" s="71"/>
      <c r="Z849" s="71"/>
    </row>
    <row r="850" spans="1:26" ht="15.75" customHeight="1" x14ac:dyDescent="0.2">
      <c r="A850" s="71"/>
      <c r="B850" s="71"/>
      <c r="C850" s="71"/>
      <c r="D850" s="71"/>
      <c r="E850" s="54"/>
      <c r="F850" s="54"/>
      <c r="G850" s="54"/>
      <c r="H850" s="54"/>
      <c r="I850" s="54"/>
      <c r="J850" s="54"/>
      <c r="K850" s="71"/>
      <c r="L850" s="71"/>
      <c r="M850" s="109"/>
      <c r="N850" s="71"/>
      <c r="O850" s="109"/>
      <c r="P850" s="71"/>
      <c r="Q850" s="71"/>
      <c r="R850" s="71"/>
      <c r="S850" s="71"/>
      <c r="T850" s="71"/>
      <c r="U850" s="71"/>
      <c r="V850" s="71"/>
      <c r="W850" s="71"/>
      <c r="X850" s="71"/>
      <c r="Y850" s="71"/>
      <c r="Z850" s="71"/>
    </row>
    <row r="851" spans="1:26" ht="15.75" customHeight="1" x14ac:dyDescent="0.2">
      <c r="A851" s="71"/>
      <c r="B851" s="71"/>
      <c r="C851" s="71"/>
      <c r="D851" s="71"/>
      <c r="E851" s="54"/>
      <c r="F851" s="54"/>
      <c r="G851" s="54"/>
      <c r="H851" s="54"/>
      <c r="I851" s="54"/>
      <c r="J851" s="54"/>
      <c r="K851" s="71"/>
      <c r="L851" s="71"/>
      <c r="M851" s="109"/>
      <c r="N851" s="71"/>
      <c r="O851" s="109"/>
      <c r="P851" s="71"/>
      <c r="Q851" s="71"/>
      <c r="R851" s="71"/>
      <c r="S851" s="71"/>
      <c r="T851" s="71"/>
      <c r="U851" s="71"/>
      <c r="V851" s="71"/>
      <c r="W851" s="71"/>
      <c r="X851" s="71"/>
      <c r="Y851" s="71"/>
      <c r="Z851" s="71"/>
    </row>
    <row r="852" spans="1:26" ht="15.75" customHeight="1" x14ac:dyDescent="0.2">
      <c r="A852" s="71"/>
      <c r="B852" s="71"/>
      <c r="C852" s="71"/>
      <c r="D852" s="71"/>
      <c r="E852" s="54"/>
      <c r="F852" s="54"/>
      <c r="G852" s="54"/>
      <c r="H852" s="54"/>
      <c r="I852" s="54"/>
      <c r="J852" s="54"/>
      <c r="K852" s="71"/>
      <c r="L852" s="71"/>
      <c r="M852" s="109"/>
      <c r="N852" s="71"/>
      <c r="O852" s="109"/>
      <c r="P852" s="71"/>
      <c r="Q852" s="71"/>
      <c r="R852" s="71"/>
      <c r="S852" s="71"/>
      <c r="T852" s="71"/>
      <c r="U852" s="71"/>
      <c r="V852" s="71"/>
      <c r="W852" s="71"/>
      <c r="X852" s="71"/>
      <c r="Y852" s="71"/>
      <c r="Z852" s="71"/>
    </row>
    <row r="853" spans="1:26" ht="15.75" customHeight="1" x14ac:dyDescent="0.2">
      <c r="A853" s="71"/>
      <c r="B853" s="71"/>
      <c r="C853" s="71"/>
      <c r="D853" s="71"/>
      <c r="E853" s="54"/>
      <c r="F853" s="54"/>
      <c r="G853" s="54"/>
      <c r="H853" s="54"/>
      <c r="I853" s="54"/>
      <c r="J853" s="54"/>
      <c r="K853" s="71"/>
      <c r="L853" s="71"/>
      <c r="M853" s="109"/>
      <c r="N853" s="71"/>
      <c r="O853" s="109"/>
      <c r="P853" s="71"/>
      <c r="Q853" s="71"/>
      <c r="R853" s="71"/>
      <c r="S853" s="71"/>
      <c r="T853" s="71"/>
      <c r="U853" s="71"/>
      <c r="V853" s="71"/>
      <c r="W853" s="71"/>
      <c r="X853" s="71"/>
      <c r="Y853" s="71"/>
      <c r="Z853" s="71"/>
    </row>
    <row r="854" spans="1:26" ht="15.75" customHeight="1" x14ac:dyDescent="0.2">
      <c r="A854" s="71"/>
      <c r="B854" s="71"/>
      <c r="C854" s="71"/>
      <c r="D854" s="71"/>
      <c r="E854" s="54"/>
      <c r="F854" s="54"/>
      <c r="G854" s="54"/>
      <c r="H854" s="54"/>
      <c r="I854" s="54"/>
      <c r="J854" s="54"/>
      <c r="K854" s="71"/>
      <c r="L854" s="71"/>
      <c r="M854" s="109"/>
      <c r="N854" s="71"/>
      <c r="O854" s="109"/>
      <c r="P854" s="71"/>
      <c r="Q854" s="71"/>
      <c r="R854" s="71"/>
      <c r="S854" s="71"/>
      <c r="T854" s="71"/>
      <c r="U854" s="71"/>
      <c r="V854" s="71"/>
      <c r="W854" s="71"/>
      <c r="X854" s="71"/>
      <c r="Y854" s="71"/>
      <c r="Z854" s="71"/>
    </row>
    <row r="855" spans="1:26" ht="15.75" customHeight="1" x14ac:dyDescent="0.2">
      <c r="A855" s="71"/>
      <c r="B855" s="71"/>
      <c r="C855" s="71"/>
      <c r="D855" s="71"/>
      <c r="E855" s="54"/>
      <c r="F855" s="54"/>
      <c r="G855" s="54"/>
      <c r="H855" s="54"/>
      <c r="I855" s="54"/>
      <c r="J855" s="54"/>
      <c r="K855" s="71"/>
      <c r="L855" s="71"/>
      <c r="M855" s="109"/>
      <c r="N855" s="71"/>
      <c r="O855" s="109"/>
      <c r="P855" s="71"/>
      <c r="Q855" s="71"/>
      <c r="R855" s="71"/>
      <c r="S855" s="71"/>
      <c r="T855" s="71"/>
      <c r="U855" s="71"/>
      <c r="V855" s="71"/>
      <c r="W855" s="71"/>
      <c r="X855" s="71"/>
      <c r="Y855" s="71"/>
      <c r="Z855" s="71"/>
    </row>
    <row r="856" spans="1:26" ht="15.75" customHeight="1" x14ac:dyDescent="0.2">
      <c r="A856" s="71"/>
      <c r="B856" s="71"/>
      <c r="C856" s="71"/>
      <c r="D856" s="71"/>
      <c r="E856" s="54"/>
      <c r="F856" s="54"/>
      <c r="G856" s="54"/>
      <c r="H856" s="54"/>
      <c r="I856" s="54"/>
      <c r="J856" s="54"/>
      <c r="K856" s="71"/>
      <c r="L856" s="71"/>
      <c r="M856" s="109"/>
      <c r="N856" s="71"/>
      <c r="O856" s="109"/>
      <c r="P856" s="71"/>
      <c r="Q856" s="71"/>
      <c r="R856" s="71"/>
      <c r="S856" s="71"/>
      <c r="T856" s="71"/>
      <c r="U856" s="71"/>
      <c r="V856" s="71"/>
      <c r="W856" s="71"/>
      <c r="X856" s="71"/>
      <c r="Y856" s="71"/>
      <c r="Z856" s="71"/>
    </row>
    <row r="857" spans="1:26" ht="15.75" customHeight="1" x14ac:dyDescent="0.2">
      <c r="A857" s="71"/>
      <c r="B857" s="71"/>
      <c r="C857" s="71"/>
      <c r="D857" s="71"/>
      <c r="E857" s="54"/>
      <c r="F857" s="54"/>
      <c r="G857" s="54"/>
      <c r="H857" s="54"/>
      <c r="I857" s="54"/>
      <c r="J857" s="54"/>
      <c r="K857" s="71"/>
      <c r="L857" s="71"/>
      <c r="M857" s="109"/>
      <c r="N857" s="71"/>
      <c r="O857" s="109"/>
      <c r="P857" s="71"/>
      <c r="Q857" s="71"/>
      <c r="R857" s="71"/>
      <c r="S857" s="71"/>
      <c r="T857" s="71"/>
      <c r="U857" s="71"/>
      <c r="V857" s="71"/>
      <c r="W857" s="71"/>
      <c r="X857" s="71"/>
      <c r="Y857" s="71"/>
      <c r="Z857" s="71"/>
    </row>
    <row r="858" spans="1:26" ht="15.75" customHeight="1" x14ac:dyDescent="0.2">
      <c r="A858" s="71"/>
      <c r="B858" s="71"/>
      <c r="C858" s="71"/>
      <c r="D858" s="71"/>
      <c r="E858" s="54"/>
      <c r="F858" s="54"/>
      <c r="G858" s="54"/>
      <c r="H858" s="54"/>
      <c r="I858" s="54"/>
      <c r="J858" s="54"/>
      <c r="K858" s="71"/>
      <c r="L858" s="71"/>
      <c r="M858" s="109"/>
      <c r="N858" s="71"/>
      <c r="O858" s="109"/>
      <c r="P858" s="71"/>
      <c r="Q858" s="71"/>
      <c r="R858" s="71"/>
      <c r="S858" s="71"/>
      <c r="T858" s="71"/>
      <c r="U858" s="71"/>
      <c r="V858" s="71"/>
      <c r="W858" s="71"/>
      <c r="X858" s="71"/>
      <c r="Y858" s="71"/>
      <c r="Z858" s="71"/>
    </row>
    <row r="859" spans="1:26" ht="15.75" customHeight="1" x14ac:dyDescent="0.2">
      <c r="A859" s="71"/>
      <c r="B859" s="71"/>
      <c r="C859" s="71"/>
      <c r="D859" s="71"/>
      <c r="E859" s="54"/>
      <c r="F859" s="54"/>
      <c r="G859" s="54"/>
      <c r="H859" s="54"/>
      <c r="I859" s="54"/>
      <c r="J859" s="54"/>
      <c r="K859" s="71"/>
      <c r="L859" s="71"/>
      <c r="M859" s="109"/>
      <c r="N859" s="71"/>
      <c r="O859" s="109"/>
      <c r="P859" s="71"/>
      <c r="Q859" s="71"/>
      <c r="R859" s="71"/>
      <c r="S859" s="71"/>
      <c r="T859" s="71"/>
      <c r="U859" s="71"/>
      <c r="V859" s="71"/>
      <c r="W859" s="71"/>
      <c r="X859" s="71"/>
      <c r="Y859" s="71"/>
      <c r="Z859" s="71"/>
    </row>
    <row r="860" spans="1:26" ht="15.75" customHeight="1" x14ac:dyDescent="0.2">
      <c r="A860" s="71"/>
      <c r="B860" s="71"/>
      <c r="C860" s="71"/>
      <c r="D860" s="71"/>
      <c r="E860" s="54"/>
      <c r="F860" s="54"/>
      <c r="G860" s="54"/>
      <c r="H860" s="54"/>
      <c r="I860" s="54"/>
      <c r="J860" s="54"/>
      <c r="K860" s="71"/>
      <c r="L860" s="71"/>
      <c r="M860" s="109"/>
      <c r="N860" s="71"/>
      <c r="O860" s="109"/>
      <c r="P860" s="71"/>
      <c r="Q860" s="71"/>
      <c r="R860" s="71"/>
      <c r="S860" s="71"/>
      <c r="T860" s="71"/>
      <c r="U860" s="71"/>
      <c r="V860" s="71"/>
      <c r="W860" s="71"/>
      <c r="X860" s="71"/>
      <c r="Y860" s="71"/>
      <c r="Z860" s="71"/>
    </row>
    <row r="861" spans="1:26" ht="15.75" customHeight="1" x14ac:dyDescent="0.2">
      <c r="A861" s="71"/>
      <c r="B861" s="71"/>
      <c r="C861" s="71"/>
      <c r="D861" s="71"/>
      <c r="E861" s="54"/>
      <c r="F861" s="54"/>
      <c r="G861" s="54"/>
      <c r="H861" s="54"/>
      <c r="I861" s="54"/>
      <c r="J861" s="54"/>
      <c r="K861" s="71"/>
      <c r="L861" s="71"/>
      <c r="M861" s="109"/>
      <c r="N861" s="71"/>
      <c r="O861" s="109"/>
      <c r="P861" s="71"/>
      <c r="Q861" s="71"/>
      <c r="R861" s="71"/>
      <c r="S861" s="71"/>
      <c r="T861" s="71"/>
      <c r="U861" s="71"/>
      <c r="V861" s="71"/>
      <c r="W861" s="71"/>
      <c r="X861" s="71"/>
      <c r="Y861" s="71"/>
      <c r="Z861" s="71"/>
    </row>
    <row r="862" spans="1:26" ht="15.75" customHeight="1" x14ac:dyDescent="0.2">
      <c r="A862" s="71"/>
      <c r="B862" s="71"/>
      <c r="C862" s="71"/>
      <c r="D862" s="71"/>
      <c r="E862" s="54"/>
      <c r="F862" s="54"/>
      <c r="G862" s="54"/>
      <c r="H862" s="54"/>
      <c r="I862" s="54"/>
      <c r="J862" s="54"/>
      <c r="K862" s="71"/>
      <c r="L862" s="71"/>
      <c r="M862" s="109"/>
      <c r="N862" s="71"/>
      <c r="O862" s="109"/>
      <c r="P862" s="71"/>
      <c r="Q862" s="71"/>
      <c r="R862" s="71"/>
      <c r="S862" s="71"/>
      <c r="T862" s="71"/>
      <c r="U862" s="71"/>
      <c r="V862" s="71"/>
      <c r="W862" s="71"/>
      <c r="X862" s="71"/>
      <c r="Y862" s="71"/>
      <c r="Z862" s="71"/>
    </row>
    <row r="863" spans="1:26" ht="15.75" customHeight="1" x14ac:dyDescent="0.2">
      <c r="A863" s="71"/>
      <c r="B863" s="71"/>
      <c r="C863" s="71"/>
      <c r="D863" s="71"/>
      <c r="E863" s="54"/>
      <c r="F863" s="54"/>
      <c r="G863" s="54"/>
      <c r="H863" s="54"/>
      <c r="I863" s="54"/>
      <c r="J863" s="54"/>
      <c r="K863" s="71"/>
      <c r="L863" s="71"/>
      <c r="M863" s="109"/>
      <c r="N863" s="71"/>
      <c r="O863" s="109"/>
      <c r="P863" s="71"/>
      <c r="Q863" s="71"/>
      <c r="R863" s="71"/>
      <c r="S863" s="71"/>
      <c r="T863" s="71"/>
      <c r="U863" s="71"/>
      <c r="V863" s="71"/>
      <c r="W863" s="71"/>
      <c r="X863" s="71"/>
      <c r="Y863" s="71"/>
      <c r="Z863" s="71"/>
    </row>
    <row r="864" spans="1:26" ht="15.75" customHeight="1" x14ac:dyDescent="0.2">
      <c r="A864" s="71"/>
      <c r="B864" s="71"/>
      <c r="C864" s="71"/>
      <c r="D864" s="71"/>
      <c r="E864" s="54"/>
      <c r="F864" s="54"/>
      <c r="G864" s="54"/>
      <c r="H864" s="54"/>
      <c r="I864" s="54"/>
      <c r="J864" s="54"/>
      <c r="K864" s="71"/>
      <c r="L864" s="71"/>
      <c r="M864" s="109"/>
      <c r="N864" s="71"/>
      <c r="O864" s="109"/>
      <c r="P864" s="71"/>
      <c r="Q864" s="71"/>
      <c r="R864" s="71"/>
      <c r="S864" s="71"/>
      <c r="T864" s="71"/>
      <c r="U864" s="71"/>
      <c r="V864" s="71"/>
      <c r="W864" s="71"/>
      <c r="X864" s="71"/>
      <c r="Y864" s="71"/>
      <c r="Z864" s="71"/>
    </row>
    <row r="865" spans="1:26" ht="15.75" customHeight="1" x14ac:dyDescent="0.2">
      <c r="A865" s="71"/>
      <c r="B865" s="71"/>
      <c r="C865" s="71"/>
      <c r="D865" s="71"/>
      <c r="E865" s="54"/>
      <c r="F865" s="54"/>
      <c r="G865" s="54"/>
      <c r="H865" s="54"/>
      <c r="I865" s="54"/>
      <c r="J865" s="54"/>
      <c r="K865" s="71"/>
      <c r="L865" s="71"/>
      <c r="M865" s="109"/>
      <c r="N865" s="71"/>
      <c r="O865" s="109"/>
      <c r="P865" s="71"/>
      <c r="Q865" s="71"/>
      <c r="R865" s="71"/>
      <c r="S865" s="71"/>
      <c r="T865" s="71"/>
      <c r="U865" s="71"/>
      <c r="V865" s="71"/>
      <c r="W865" s="71"/>
      <c r="X865" s="71"/>
      <c r="Y865" s="71"/>
      <c r="Z865" s="71"/>
    </row>
    <row r="866" spans="1:26" ht="15.75" customHeight="1" x14ac:dyDescent="0.2">
      <c r="A866" s="71"/>
      <c r="B866" s="71"/>
      <c r="C866" s="71"/>
      <c r="D866" s="71"/>
      <c r="E866" s="54"/>
      <c r="F866" s="54"/>
      <c r="G866" s="54"/>
      <c r="H866" s="54"/>
      <c r="I866" s="54"/>
      <c r="J866" s="54"/>
      <c r="K866" s="71"/>
      <c r="L866" s="71"/>
      <c r="M866" s="109"/>
      <c r="N866" s="71"/>
      <c r="O866" s="109"/>
      <c r="P866" s="71"/>
      <c r="Q866" s="71"/>
      <c r="R866" s="71"/>
      <c r="S866" s="71"/>
      <c r="T866" s="71"/>
      <c r="U866" s="71"/>
      <c r="V866" s="71"/>
      <c r="W866" s="71"/>
      <c r="X866" s="71"/>
      <c r="Y866" s="71"/>
      <c r="Z866" s="71"/>
    </row>
    <row r="867" spans="1:26" ht="15.75" customHeight="1" x14ac:dyDescent="0.2">
      <c r="A867" s="71"/>
      <c r="B867" s="71"/>
      <c r="C867" s="71"/>
      <c r="D867" s="71"/>
      <c r="E867" s="54"/>
      <c r="F867" s="54"/>
      <c r="G867" s="54"/>
      <c r="H867" s="54"/>
      <c r="I867" s="54"/>
      <c r="J867" s="54"/>
      <c r="K867" s="71"/>
      <c r="L867" s="71"/>
      <c r="M867" s="109"/>
      <c r="N867" s="71"/>
      <c r="O867" s="109"/>
      <c r="P867" s="71"/>
      <c r="Q867" s="71"/>
      <c r="R867" s="71"/>
      <c r="S867" s="71"/>
      <c r="T867" s="71"/>
      <c r="U867" s="71"/>
      <c r="V867" s="71"/>
      <c r="W867" s="71"/>
      <c r="X867" s="71"/>
      <c r="Y867" s="71"/>
      <c r="Z867" s="71"/>
    </row>
    <row r="868" spans="1:26" ht="15.75" customHeight="1" x14ac:dyDescent="0.2">
      <c r="A868" s="71"/>
      <c r="B868" s="71"/>
      <c r="C868" s="71"/>
      <c r="D868" s="71"/>
      <c r="E868" s="54"/>
      <c r="F868" s="54"/>
      <c r="G868" s="54"/>
      <c r="H868" s="54"/>
      <c r="I868" s="54"/>
      <c r="J868" s="54"/>
      <c r="K868" s="71"/>
      <c r="L868" s="71"/>
      <c r="M868" s="109"/>
      <c r="N868" s="71"/>
      <c r="O868" s="109"/>
      <c r="P868" s="71"/>
      <c r="Q868" s="71"/>
      <c r="R868" s="71"/>
      <c r="S868" s="71"/>
      <c r="T868" s="71"/>
      <c r="U868" s="71"/>
      <c r="V868" s="71"/>
      <c r="W868" s="71"/>
      <c r="X868" s="71"/>
      <c r="Y868" s="71"/>
      <c r="Z868" s="71"/>
    </row>
    <row r="869" spans="1:26" ht="15.75" customHeight="1" x14ac:dyDescent="0.2">
      <c r="A869" s="71"/>
      <c r="B869" s="71"/>
      <c r="C869" s="71"/>
      <c r="D869" s="71"/>
      <c r="E869" s="54"/>
      <c r="F869" s="54"/>
      <c r="G869" s="54"/>
      <c r="H869" s="54"/>
      <c r="I869" s="54"/>
      <c r="J869" s="54"/>
      <c r="K869" s="71"/>
      <c r="L869" s="71"/>
      <c r="M869" s="109"/>
      <c r="N869" s="71"/>
      <c r="O869" s="109"/>
      <c r="P869" s="71"/>
      <c r="Q869" s="71"/>
      <c r="R869" s="71"/>
      <c r="S869" s="71"/>
      <c r="T869" s="71"/>
      <c r="U869" s="71"/>
      <c r="V869" s="71"/>
      <c r="W869" s="71"/>
      <c r="X869" s="71"/>
      <c r="Y869" s="71"/>
      <c r="Z869" s="71"/>
    </row>
    <row r="870" spans="1:26" ht="15.75" customHeight="1" x14ac:dyDescent="0.2">
      <c r="A870" s="71"/>
      <c r="B870" s="71"/>
      <c r="C870" s="71"/>
      <c r="D870" s="71"/>
      <c r="E870" s="54"/>
      <c r="F870" s="54"/>
      <c r="G870" s="54"/>
      <c r="H870" s="54"/>
      <c r="I870" s="54"/>
      <c r="J870" s="54"/>
      <c r="K870" s="71"/>
      <c r="L870" s="71"/>
      <c r="M870" s="109"/>
      <c r="N870" s="71"/>
      <c r="O870" s="109"/>
      <c r="P870" s="71"/>
      <c r="Q870" s="71"/>
      <c r="R870" s="71"/>
      <c r="S870" s="71"/>
      <c r="T870" s="71"/>
      <c r="U870" s="71"/>
      <c r="V870" s="71"/>
      <c r="W870" s="71"/>
      <c r="X870" s="71"/>
      <c r="Y870" s="71"/>
      <c r="Z870" s="71"/>
    </row>
    <row r="871" spans="1:26" ht="15.75" customHeight="1" x14ac:dyDescent="0.2">
      <c r="A871" s="71"/>
      <c r="B871" s="71"/>
      <c r="C871" s="71"/>
      <c r="D871" s="71"/>
      <c r="E871" s="54"/>
      <c r="F871" s="54"/>
      <c r="G871" s="54"/>
      <c r="H871" s="54"/>
      <c r="I871" s="54"/>
      <c r="J871" s="54"/>
      <c r="K871" s="71"/>
      <c r="L871" s="71"/>
      <c r="M871" s="109"/>
      <c r="N871" s="71"/>
      <c r="O871" s="109"/>
      <c r="P871" s="71"/>
      <c r="Q871" s="71"/>
      <c r="R871" s="71"/>
      <c r="S871" s="71"/>
      <c r="T871" s="71"/>
      <c r="U871" s="71"/>
      <c r="V871" s="71"/>
      <c r="W871" s="71"/>
      <c r="X871" s="71"/>
      <c r="Y871" s="71"/>
      <c r="Z871" s="71"/>
    </row>
    <row r="872" spans="1:26" ht="15.75" customHeight="1" x14ac:dyDescent="0.2">
      <c r="A872" s="71"/>
      <c r="B872" s="71"/>
      <c r="C872" s="71"/>
      <c r="D872" s="71"/>
      <c r="E872" s="54"/>
      <c r="F872" s="54"/>
      <c r="G872" s="54"/>
      <c r="H872" s="54"/>
      <c r="I872" s="54"/>
      <c r="J872" s="54"/>
      <c r="K872" s="71"/>
      <c r="L872" s="71"/>
      <c r="M872" s="109"/>
      <c r="N872" s="71"/>
      <c r="O872" s="109"/>
      <c r="P872" s="71"/>
      <c r="Q872" s="71"/>
      <c r="R872" s="71"/>
      <c r="S872" s="71"/>
      <c r="T872" s="71"/>
      <c r="U872" s="71"/>
      <c r="V872" s="71"/>
      <c r="W872" s="71"/>
      <c r="X872" s="71"/>
      <c r="Y872" s="71"/>
      <c r="Z872" s="71"/>
    </row>
    <row r="873" spans="1:26" ht="15.75" customHeight="1" x14ac:dyDescent="0.2">
      <c r="A873" s="71"/>
      <c r="B873" s="71"/>
      <c r="C873" s="71"/>
      <c r="D873" s="71"/>
      <c r="E873" s="54"/>
      <c r="F873" s="54"/>
      <c r="G873" s="54"/>
      <c r="H873" s="54"/>
      <c r="I873" s="54"/>
      <c r="J873" s="54"/>
      <c r="K873" s="71"/>
      <c r="L873" s="71"/>
      <c r="M873" s="109"/>
      <c r="N873" s="71"/>
      <c r="O873" s="109"/>
      <c r="P873" s="71"/>
      <c r="Q873" s="71"/>
      <c r="R873" s="71"/>
      <c r="S873" s="71"/>
      <c r="T873" s="71"/>
      <c r="U873" s="71"/>
      <c r="V873" s="71"/>
      <c r="W873" s="71"/>
      <c r="X873" s="71"/>
      <c r="Y873" s="71"/>
      <c r="Z873" s="71"/>
    </row>
    <row r="874" spans="1:26" ht="15.75" customHeight="1" x14ac:dyDescent="0.2">
      <c r="A874" s="71"/>
      <c r="B874" s="71"/>
      <c r="C874" s="71"/>
      <c r="D874" s="71"/>
      <c r="E874" s="54"/>
      <c r="F874" s="54"/>
      <c r="G874" s="54"/>
      <c r="H874" s="54"/>
      <c r="I874" s="54"/>
      <c r="J874" s="54"/>
      <c r="K874" s="71"/>
      <c r="L874" s="71"/>
      <c r="M874" s="109"/>
      <c r="N874" s="71"/>
      <c r="O874" s="109"/>
      <c r="P874" s="71"/>
      <c r="Q874" s="71"/>
      <c r="R874" s="71"/>
      <c r="S874" s="71"/>
      <c r="T874" s="71"/>
      <c r="U874" s="71"/>
      <c r="V874" s="71"/>
      <c r="W874" s="71"/>
      <c r="X874" s="71"/>
      <c r="Y874" s="71"/>
      <c r="Z874" s="71"/>
    </row>
    <row r="875" spans="1:26" ht="15.75" customHeight="1" x14ac:dyDescent="0.2">
      <c r="A875" s="71"/>
      <c r="B875" s="71"/>
      <c r="C875" s="71"/>
      <c r="D875" s="71"/>
      <c r="E875" s="54"/>
      <c r="F875" s="54"/>
      <c r="G875" s="54"/>
      <c r="H875" s="54"/>
      <c r="I875" s="54"/>
      <c r="J875" s="54"/>
      <c r="K875" s="71"/>
      <c r="L875" s="71"/>
      <c r="M875" s="109"/>
      <c r="N875" s="71"/>
      <c r="O875" s="109"/>
      <c r="P875" s="71"/>
      <c r="Q875" s="71"/>
      <c r="R875" s="71"/>
      <c r="S875" s="71"/>
      <c r="T875" s="71"/>
      <c r="U875" s="71"/>
      <c r="V875" s="71"/>
      <c r="W875" s="71"/>
      <c r="X875" s="71"/>
      <c r="Y875" s="71"/>
      <c r="Z875" s="71"/>
    </row>
    <row r="876" spans="1:26" ht="15.75" customHeight="1" x14ac:dyDescent="0.2">
      <c r="A876" s="71"/>
      <c r="B876" s="71"/>
      <c r="C876" s="71"/>
      <c r="D876" s="71"/>
      <c r="E876" s="54"/>
      <c r="F876" s="54"/>
      <c r="G876" s="54"/>
      <c r="H876" s="54"/>
      <c r="I876" s="54"/>
      <c r="J876" s="54"/>
      <c r="K876" s="71"/>
      <c r="L876" s="71"/>
      <c r="M876" s="109"/>
      <c r="N876" s="71"/>
      <c r="O876" s="109"/>
      <c r="P876" s="71"/>
      <c r="Q876" s="71"/>
      <c r="R876" s="71"/>
      <c r="S876" s="71"/>
      <c r="T876" s="71"/>
      <c r="U876" s="71"/>
      <c r="V876" s="71"/>
      <c r="W876" s="71"/>
      <c r="X876" s="71"/>
      <c r="Y876" s="71"/>
      <c r="Z876" s="71"/>
    </row>
    <row r="877" spans="1:26" ht="15.75" customHeight="1" x14ac:dyDescent="0.2">
      <c r="A877" s="71"/>
      <c r="B877" s="71"/>
      <c r="C877" s="71"/>
      <c r="D877" s="71"/>
      <c r="E877" s="54"/>
      <c r="F877" s="54"/>
      <c r="G877" s="54"/>
      <c r="H877" s="54"/>
      <c r="I877" s="54"/>
      <c r="J877" s="54"/>
      <c r="K877" s="71"/>
      <c r="L877" s="71"/>
      <c r="M877" s="109"/>
      <c r="N877" s="71"/>
      <c r="O877" s="109"/>
      <c r="P877" s="71"/>
      <c r="Q877" s="71"/>
      <c r="R877" s="71"/>
      <c r="S877" s="71"/>
      <c r="T877" s="71"/>
      <c r="U877" s="71"/>
      <c r="V877" s="71"/>
      <c r="W877" s="71"/>
      <c r="X877" s="71"/>
      <c r="Y877" s="71"/>
      <c r="Z877" s="71"/>
    </row>
    <row r="878" spans="1:26" ht="15.75" customHeight="1" x14ac:dyDescent="0.2">
      <c r="A878" s="71"/>
      <c r="B878" s="71"/>
      <c r="C878" s="71"/>
      <c r="D878" s="71"/>
      <c r="E878" s="54"/>
      <c r="F878" s="54"/>
      <c r="G878" s="54"/>
      <c r="H878" s="54"/>
      <c r="I878" s="54"/>
      <c r="J878" s="54"/>
      <c r="K878" s="71"/>
      <c r="L878" s="71"/>
      <c r="M878" s="109"/>
      <c r="N878" s="71"/>
      <c r="O878" s="109"/>
      <c r="P878" s="71"/>
      <c r="Q878" s="71"/>
      <c r="R878" s="71"/>
      <c r="S878" s="71"/>
      <c r="T878" s="71"/>
      <c r="U878" s="71"/>
      <c r="V878" s="71"/>
      <c r="W878" s="71"/>
      <c r="X878" s="71"/>
      <c r="Y878" s="71"/>
      <c r="Z878" s="71"/>
    </row>
    <row r="879" spans="1:26" ht="15.75" customHeight="1" x14ac:dyDescent="0.2">
      <c r="A879" s="71"/>
      <c r="B879" s="71"/>
      <c r="C879" s="71"/>
      <c r="D879" s="71"/>
      <c r="E879" s="54"/>
      <c r="F879" s="54"/>
      <c r="G879" s="54"/>
      <c r="H879" s="54"/>
      <c r="I879" s="54"/>
      <c r="J879" s="54"/>
      <c r="K879" s="71"/>
      <c r="L879" s="71"/>
      <c r="M879" s="109"/>
      <c r="N879" s="71"/>
      <c r="O879" s="109"/>
      <c r="P879" s="71"/>
      <c r="Q879" s="71"/>
      <c r="R879" s="71"/>
      <c r="S879" s="71"/>
      <c r="T879" s="71"/>
      <c r="U879" s="71"/>
      <c r="V879" s="71"/>
      <c r="W879" s="71"/>
      <c r="X879" s="71"/>
      <c r="Y879" s="71"/>
      <c r="Z879" s="71"/>
    </row>
    <row r="880" spans="1:26" ht="15.75" customHeight="1" x14ac:dyDescent="0.2">
      <c r="A880" s="71"/>
      <c r="B880" s="71"/>
      <c r="C880" s="71"/>
      <c r="D880" s="71"/>
      <c r="E880" s="54"/>
      <c r="F880" s="54"/>
      <c r="G880" s="54"/>
      <c r="H880" s="54"/>
      <c r="I880" s="54"/>
      <c r="J880" s="54"/>
      <c r="K880" s="71"/>
      <c r="L880" s="71"/>
      <c r="M880" s="109"/>
      <c r="N880" s="71"/>
      <c r="O880" s="109"/>
      <c r="P880" s="71"/>
      <c r="Q880" s="71"/>
      <c r="R880" s="71"/>
      <c r="S880" s="71"/>
      <c r="T880" s="71"/>
      <c r="U880" s="71"/>
      <c r="V880" s="71"/>
      <c r="W880" s="71"/>
      <c r="X880" s="71"/>
      <c r="Y880" s="71"/>
      <c r="Z880" s="71"/>
    </row>
    <row r="881" spans="1:26" ht="15.75" customHeight="1" x14ac:dyDescent="0.2">
      <c r="A881" s="71"/>
      <c r="B881" s="71"/>
      <c r="C881" s="71"/>
      <c r="D881" s="71"/>
      <c r="E881" s="54"/>
      <c r="F881" s="54"/>
      <c r="G881" s="54"/>
      <c r="H881" s="54"/>
      <c r="I881" s="54"/>
      <c r="J881" s="54"/>
      <c r="K881" s="71"/>
      <c r="L881" s="71"/>
      <c r="M881" s="109"/>
      <c r="N881" s="71"/>
      <c r="O881" s="109"/>
      <c r="P881" s="71"/>
      <c r="Q881" s="71"/>
      <c r="R881" s="71"/>
      <c r="S881" s="71"/>
      <c r="T881" s="71"/>
      <c r="U881" s="71"/>
      <c r="V881" s="71"/>
      <c r="W881" s="71"/>
      <c r="X881" s="71"/>
      <c r="Y881" s="71"/>
      <c r="Z881" s="71"/>
    </row>
    <row r="882" spans="1:26" ht="15.75" customHeight="1" x14ac:dyDescent="0.2">
      <c r="A882" s="71"/>
      <c r="B882" s="71"/>
      <c r="C882" s="71"/>
      <c r="D882" s="71"/>
      <c r="E882" s="54"/>
      <c r="F882" s="54"/>
      <c r="G882" s="54"/>
      <c r="H882" s="54"/>
      <c r="I882" s="54"/>
      <c r="J882" s="54"/>
      <c r="K882" s="71"/>
      <c r="L882" s="71"/>
      <c r="M882" s="109"/>
      <c r="N882" s="71"/>
      <c r="O882" s="109"/>
      <c r="P882" s="71"/>
      <c r="Q882" s="71"/>
      <c r="R882" s="71"/>
      <c r="S882" s="71"/>
      <c r="T882" s="71"/>
      <c r="U882" s="71"/>
      <c r="V882" s="71"/>
      <c r="W882" s="71"/>
      <c r="X882" s="71"/>
      <c r="Y882" s="71"/>
      <c r="Z882" s="71"/>
    </row>
    <row r="883" spans="1:26" ht="15.75" customHeight="1" x14ac:dyDescent="0.2">
      <c r="A883" s="71"/>
      <c r="B883" s="71"/>
      <c r="C883" s="71"/>
      <c r="D883" s="71"/>
      <c r="E883" s="54"/>
      <c r="F883" s="54"/>
      <c r="G883" s="54"/>
      <c r="H883" s="54"/>
      <c r="I883" s="54"/>
      <c r="J883" s="54"/>
      <c r="K883" s="71"/>
      <c r="L883" s="71"/>
      <c r="M883" s="109"/>
      <c r="N883" s="71"/>
      <c r="O883" s="109"/>
      <c r="P883" s="71"/>
      <c r="Q883" s="71"/>
      <c r="R883" s="71"/>
      <c r="S883" s="71"/>
      <c r="T883" s="71"/>
      <c r="U883" s="71"/>
      <c r="V883" s="71"/>
      <c r="W883" s="71"/>
      <c r="X883" s="71"/>
      <c r="Y883" s="71"/>
      <c r="Z883" s="71"/>
    </row>
    <row r="884" spans="1:26" ht="15.75" customHeight="1" x14ac:dyDescent="0.2">
      <c r="A884" s="71"/>
      <c r="B884" s="71"/>
      <c r="C884" s="71"/>
      <c r="D884" s="71"/>
      <c r="E884" s="54"/>
      <c r="F884" s="54"/>
      <c r="G884" s="54"/>
      <c r="H884" s="54"/>
      <c r="I884" s="54"/>
      <c r="J884" s="54"/>
      <c r="K884" s="71"/>
      <c r="L884" s="71"/>
      <c r="M884" s="109"/>
      <c r="N884" s="71"/>
      <c r="O884" s="109"/>
      <c r="P884" s="71"/>
      <c r="Q884" s="71"/>
      <c r="R884" s="71"/>
      <c r="S884" s="71"/>
      <c r="T884" s="71"/>
      <c r="U884" s="71"/>
      <c r="V884" s="71"/>
      <c r="W884" s="71"/>
      <c r="X884" s="71"/>
      <c r="Y884" s="71"/>
      <c r="Z884" s="71"/>
    </row>
    <row r="885" spans="1:26" ht="15.75" customHeight="1" x14ac:dyDescent="0.2">
      <c r="A885" s="71"/>
      <c r="B885" s="71"/>
      <c r="C885" s="71"/>
      <c r="D885" s="71"/>
      <c r="E885" s="54"/>
      <c r="F885" s="54"/>
      <c r="G885" s="54"/>
      <c r="H885" s="54"/>
      <c r="I885" s="54"/>
      <c r="J885" s="54"/>
      <c r="K885" s="71"/>
      <c r="L885" s="71"/>
      <c r="M885" s="109"/>
      <c r="N885" s="71"/>
      <c r="O885" s="109"/>
      <c r="P885" s="71"/>
      <c r="Q885" s="71"/>
      <c r="R885" s="71"/>
      <c r="S885" s="71"/>
      <c r="T885" s="71"/>
      <c r="U885" s="71"/>
      <c r="V885" s="71"/>
      <c r="W885" s="71"/>
      <c r="X885" s="71"/>
      <c r="Y885" s="71"/>
      <c r="Z885" s="71"/>
    </row>
    <row r="886" spans="1:26" ht="15.75" customHeight="1" x14ac:dyDescent="0.2">
      <c r="A886" s="71"/>
      <c r="B886" s="71"/>
      <c r="C886" s="71"/>
      <c r="D886" s="71"/>
      <c r="E886" s="54"/>
      <c r="F886" s="54"/>
      <c r="G886" s="54"/>
      <c r="H886" s="54"/>
      <c r="I886" s="54"/>
      <c r="J886" s="54"/>
      <c r="K886" s="71"/>
      <c r="L886" s="71"/>
      <c r="M886" s="109"/>
      <c r="N886" s="71"/>
      <c r="O886" s="109"/>
      <c r="P886" s="71"/>
      <c r="Q886" s="71"/>
      <c r="R886" s="71"/>
      <c r="S886" s="71"/>
      <c r="T886" s="71"/>
      <c r="U886" s="71"/>
      <c r="V886" s="71"/>
      <c r="W886" s="71"/>
      <c r="X886" s="71"/>
      <c r="Y886" s="71"/>
      <c r="Z886" s="71"/>
    </row>
    <row r="887" spans="1:26" ht="15.75" customHeight="1" x14ac:dyDescent="0.2">
      <c r="A887" s="71"/>
      <c r="B887" s="71"/>
      <c r="C887" s="71"/>
      <c r="D887" s="71"/>
      <c r="E887" s="54"/>
      <c r="F887" s="54"/>
      <c r="G887" s="54"/>
      <c r="H887" s="54"/>
      <c r="I887" s="54"/>
      <c r="J887" s="54"/>
      <c r="K887" s="71"/>
      <c r="L887" s="71"/>
      <c r="M887" s="109"/>
      <c r="N887" s="71"/>
      <c r="O887" s="109"/>
      <c r="P887" s="71"/>
      <c r="Q887" s="71"/>
      <c r="R887" s="71"/>
      <c r="S887" s="71"/>
      <c r="T887" s="71"/>
      <c r="U887" s="71"/>
      <c r="V887" s="71"/>
      <c r="W887" s="71"/>
      <c r="X887" s="71"/>
      <c r="Y887" s="71"/>
      <c r="Z887" s="71"/>
    </row>
    <row r="888" spans="1:26" ht="15.75" customHeight="1" x14ac:dyDescent="0.2">
      <c r="A888" s="71"/>
      <c r="B888" s="71"/>
      <c r="C888" s="71"/>
      <c r="D888" s="71"/>
      <c r="E888" s="54"/>
      <c r="F888" s="54"/>
      <c r="G888" s="54"/>
      <c r="H888" s="54"/>
      <c r="I888" s="54"/>
      <c r="J888" s="54"/>
      <c r="K888" s="71"/>
      <c r="L888" s="71"/>
      <c r="M888" s="109"/>
      <c r="N888" s="71"/>
      <c r="O888" s="109"/>
      <c r="P888" s="71"/>
      <c r="Q888" s="71"/>
      <c r="R888" s="71"/>
      <c r="S888" s="71"/>
      <c r="T888" s="71"/>
      <c r="U888" s="71"/>
      <c r="V888" s="71"/>
      <c r="W888" s="71"/>
      <c r="X888" s="71"/>
      <c r="Y888" s="71"/>
      <c r="Z888" s="71"/>
    </row>
    <row r="889" spans="1:26" ht="15.75" customHeight="1" x14ac:dyDescent="0.2">
      <c r="A889" s="71"/>
      <c r="B889" s="71"/>
      <c r="C889" s="71"/>
      <c r="D889" s="71"/>
      <c r="E889" s="54"/>
      <c r="F889" s="54"/>
      <c r="G889" s="54"/>
      <c r="H889" s="54"/>
      <c r="I889" s="54"/>
      <c r="J889" s="54"/>
      <c r="K889" s="71"/>
      <c r="L889" s="71"/>
      <c r="M889" s="109"/>
      <c r="N889" s="71"/>
      <c r="O889" s="109"/>
      <c r="P889" s="71"/>
      <c r="Q889" s="71"/>
      <c r="R889" s="71"/>
      <c r="S889" s="71"/>
      <c r="T889" s="71"/>
      <c r="U889" s="71"/>
      <c r="V889" s="71"/>
      <c r="W889" s="71"/>
      <c r="X889" s="71"/>
      <c r="Y889" s="71"/>
      <c r="Z889" s="71"/>
    </row>
    <row r="890" spans="1:26" ht="15.75" customHeight="1" x14ac:dyDescent="0.2">
      <c r="A890" s="71"/>
      <c r="B890" s="71"/>
      <c r="C890" s="71"/>
      <c r="D890" s="71"/>
      <c r="E890" s="54"/>
      <c r="F890" s="54"/>
      <c r="G890" s="54"/>
      <c r="H890" s="54"/>
      <c r="I890" s="54"/>
      <c r="J890" s="54"/>
      <c r="K890" s="71"/>
      <c r="L890" s="71"/>
      <c r="M890" s="109"/>
      <c r="N890" s="71"/>
      <c r="O890" s="109"/>
      <c r="P890" s="71"/>
      <c r="Q890" s="71"/>
      <c r="R890" s="71"/>
      <c r="S890" s="71"/>
      <c r="T890" s="71"/>
      <c r="U890" s="71"/>
      <c r="V890" s="71"/>
      <c r="W890" s="71"/>
      <c r="X890" s="71"/>
      <c r="Y890" s="71"/>
      <c r="Z890" s="71"/>
    </row>
    <row r="891" spans="1:26" ht="15.75" customHeight="1" x14ac:dyDescent="0.2">
      <c r="A891" s="71"/>
      <c r="B891" s="71"/>
      <c r="C891" s="71"/>
      <c r="D891" s="71"/>
      <c r="E891" s="54"/>
      <c r="F891" s="54"/>
      <c r="G891" s="54"/>
      <c r="H891" s="54"/>
      <c r="I891" s="54"/>
      <c r="J891" s="54"/>
      <c r="K891" s="71"/>
      <c r="L891" s="71"/>
      <c r="M891" s="109"/>
      <c r="N891" s="71"/>
      <c r="O891" s="109"/>
      <c r="P891" s="71"/>
      <c r="Q891" s="71"/>
      <c r="R891" s="71"/>
      <c r="S891" s="71"/>
      <c r="T891" s="71"/>
      <c r="U891" s="71"/>
      <c r="V891" s="71"/>
      <c r="W891" s="71"/>
      <c r="X891" s="71"/>
      <c r="Y891" s="71"/>
      <c r="Z891" s="71"/>
    </row>
    <row r="892" spans="1:26" ht="15.75" customHeight="1" x14ac:dyDescent="0.2">
      <c r="A892" s="71"/>
      <c r="B892" s="71"/>
      <c r="C892" s="71"/>
      <c r="D892" s="71"/>
      <c r="E892" s="54"/>
      <c r="F892" s="54"/>
      <c r="G892" s="54"/>
      <c r="H892" s="54"/>
      <c r="I892" s="54"/>
      <c r="J892" s="54"/>
      <c r="K892" s="71"/>
      <c r="L892" s="71"/>
      <c r="M892" s="109"/>
      <c r="N892" s="71"/>
      <c r="O892" s="109"/>
      <c r="P892" s="71"/>
      <c r="Q892" s="71"/>
      <c r="R892" s="71"/>
      <c r="S892" s="71"/>
      <c r="T892" s="71"/>
      <c r="U892" s="71"/>
      <c r="V892" s="71"/>
      <c r="W892" s="71"/>
      <c r="X892" s="71"/>
      <c r="Y892" s="71"/>
      <c r="Z892" s="71"/>
    </row>
    <row r="893" spans="1:26" ht="15.75" customHeight="1" x14ac:dyDescent="0.2">
      <c r="A893" s="71"/>
      <c r="B893" s="71"/>
      <c r="C893" s="71"/>
      <c r="D893" s="71"/>
      <c r="E893" s="54"/>
      <c r="F893" s="54"/>
      <c r="G893" s="54"/>
      <c r="H893" s="54"/>
      <c r="I893" s="54"/>
      <c r="J893" s="54"/>
      <c r="K893" s="71"/>
      <c r="L893" s="71"/>
      <c r="M893" s="109"/>
      <c r="N893" s="71"/>
      <c r="O893" s="109"/>
      <c r="P893" s="71"/>
      <c r="Q893" s="71"/>
      <c r="R893" s="71"/>
      <c r="S893" s="71"/>
      <c r="T893" s="71"/>
      <c r="U893" s="71"/>
      <c r="V893" s="71"/>
      <c r="W893" s="71"/>
      <c r="X893" s="71"/>
      <c r="Y893" s="71"/>
      <c r="Z893" s="71"/>
    </row>
    <row r="894" spans="1:26" ht="15.75" customHeight="1" x14ac:dyDescent="0.2">
      <c r="A894" s="71"/>
      <c r="B894" s="71"/>
      <c r="C894" s="71"/>
      <c r="D894" s="71"/>
      <c r="E894" s="54"/>
      <c r="F894" s="54"/>
      <c r="G894" s="54"/>
      <c r="H894" s="54"/>
      <c r="I894" s="54"/>
      <c r="J894" s="54"/>
      <c r="K894" s="71"/>
      <c r="L894" s="71"/>
      <c r="M894" s="109"/>
      <c r="N894" s="71"/>
      <c r="O894" s="109"/>
      <c r="P894" s="71"/>
      <c r="Q894" s="71"/>
      <c r="R894" s="71"/>
      <c r="S894" s="71"/>
      <c r="T894" s="71"/>
      <c r="U894" s="71"/>
      <c r="V894" s="71"/>
      <c r="W894" s="71"/>
      <c r="X894" s="71"/>
      <c r="Y894" s="71"/>
      <c r="Z894" s="71"/>
    </row>
    <row r="895" spans="1:26" ht="15.75" customHeight="1" x14ac:dyDescent="0.2">
      <c r="A895" s="71"/>
      <c r="B895" s="71"/>
      <c r="C895" s="71"/>
      <c r="D895" s="71"/>
      <c r="E895" s="54"/>
      <c r="F895" s="54"/>
      <c r="G895" s="54"/>
      <c r="H895" s="54"/>
      <c r="I895" s="54"/>
      <c r="J895" s="54"/>
      <c r="K895" s="71"/>
      <c r="L895" s="71"/>
      <c r="M895" s="109"/>
      <c r="N895" s="71"/>
      <c r="O895" s="109"/>
      <c r="P895" s="71"/>
      <c r="Q895" s="71"/>
      <c r="R895" s="71"/>
      <c r="S895" s="71"/>
      <c r="T895" s="71"/>
      <c r="U895" s="71"/>
      <c r="V895" s="71"/>
      <c r="W895" s="71"/>
      <c r="X895" s="71"/>
      <c r="Y895" s="71"/>
      <c r="Z895" s="71"/>
    </row>
    <row r="896" spans="1:26" ht="15.75" customHeight="1" x14ac:dyDescent="0.2">
      <c r="A896" s="71"/>
      <c r="B896" s="71"/>
      <c r="C896" s="71"/>
      <c r="D896" s="71"/>
      <c r="E896" s="54"/>
      <c r="F896" s="54"/>
      <c r="G896" s="54"/>
      <c r="H896" s="54"/>
      <c r="I896" s="54"/>
      <c r="J896" s="54"/>
      <c r="K896" s="71"/>
      <c r="L896" s="71"/>
      <c r="M896" s="109"/>
      <c r="N896" s="71"/>
      <c r="O896" s="109"/>
      <c r="P896" s="71"/>
      <c r="Q896" s="71"/>
      <c r="R896" s="71"/>
      <c r="S896" s="71"/>
      <c r="T896" s="71"/>
      <c r="U896" s="71"/>
      <c r="V896" s="71"/>
      <c r="W896" s="71"/>
      <c r="X896" s="71"/>
      <c r="Y896" s="71"/>
      <c r="Z896" s="71"/>
    </row>
    <row r="897" spans="1:26" ht="15.75" customHeight="1" x14ac:dyDescent="0.2">
      <c r="A897" s="71"/>
      <c r="B897" s="71"/>
      <c r="C897" s="71"/>
      <c r="D897" s="71"/>
      <c r="E897" s="54"/>
      <c r="F897" s="54"/>
      <c r="G897" s="54"/>
      <c r="H897" s="54"/>
      <c r="I897" s="54"/>
      <c r="J897" s="54"/>
      <c r="K897" s="71"/>
      <c r="L897" s="71"/>
      <c r="M897" s="109"/>
      <c r="N897" s="71"/>
      <c r="O897" s="109"/>
      <c r="P897" s="71"/>
      <c r="Q897" s="71"/>
      <c r="R897" s="71"/>
      <c r="S897" s="71"/>
      <c r="T897" s="71"/>
      <c r="U897" s="71"/>
      <c r="V897" s="71"/>
      <c r="W897" s="71"/>
      <c r="X897" s="71"/>
      <c r="Y897" s="71"/>
      <c r="Z897" s="71"/>
    </row>
    <row r="898" spans="1:26" ht="15.75" customHeight="1" x14ac:dyDescent="0.2">
      <c r="A898" s="71"/>
      <c r="B898" s="71"/>
      <c r="C898" s="71"/>
      <c r="D898" s="71"/>
      <c r="E898" s="54"/>
      <c r="F898" s="54"/>
      <c r="G898" s="54"/>
      <c r="H898" s="54"/>
      <c r="I898" s="54"/>
      <c r="J898" s="54"/>
      <c r="K898" s="71"/>
      <c r="L898" s="71"/>
      <c r="M898" s="109"/>
      <c r="N898" s="71"/>
      <c r="O898" s="109"/>
      <c r="P898" s="71"/>
      <c r="Q898" s="71"/>
      <c r="R898" s="71"/>
      <c r="S898" s="71"/>
      <c r="T898" s="71"/>
      <c r="U898" s="71"/>
      <c r="V898" s="71"/>
      <c r="W898" s="71"/>
      <c r="X898" s="71"/>
      <c r="Y898" s="71"/>
      <c r="Z898" s="71"/>
    </row>
    <row r="899" spans="1:26" ht="15.75" customHeight="1" x14ac:dyDescent="0.2">
      <c r="A899" s="71"/>
      <c r="B899" s="71"/>
      <c r="C899" s="71"/>
      <c r="D899" s="71"/>
      <c r="E899" s="54"/>
      <c r="F899" s="54"/>
      <c r="G899" s="54"/>
      <c r="H899" s="54"/>
      <c r="I899" s="54"/>
      <c r="J899" s="54"/>
      <c r="K899" s="71"/>
      <c r="L899" s="71"/>
      <c r="M899" s="109"/>
      <c r="N899" s="71"/>
      <c r="O899" s="109"/>
      <c r="P899" s="71"/>
      <c r="Q899" s="71"/>
      <c r="R899" s="71"/>
      <c r="S899" s="71"/>
      <c r="T899" s="71"/>
      <c r="U899" s="71"/>
      <c r="V899" s="71"/>
      <c r="W899" s="71"/>
      <c r="X899" s="71"/>
      <c r="Y899" s="71"/>
      <c r="Z899" s="71"/>
    </row>
    <row r="900" spans="1:26" ht="15.75" customHeight="1" x14ac:dyDescent="0.2">
      <c r="A900" s="71"/>
      <c r="B900" s="71"/>
      <c r="C900" s="71"/>
      <c r="D900" s="71"/>
      <c r="E900" s="54"/>
      <c r="F900" s="54"/>
      <c r="G900" s="54"/>
      <c r="H900" s="54"/>
      <c r="I900" s="54"/>
      <c r="J900" s="54"/>
      <c r="K900" s="71"/>
      <c r="L900" s="71"/>
      <c r="M900" s="109"/>
      <c r="N900" s="71"/>
      <c r="O900" s="109"/>
      <c r="P900" s="71"/>
      <c r="Q900" s="71"/>
      <c r="R900" s="71"/>
      <c r="S900" s="71"/>
      <c r="T900" s="71"/>
      <c r="U900" s="71"/>
      <c r="V900" s="71"/>
      <c r="W900" s="71"/>
      <c r="X900" s="71"/>
      <c r="Y900" s="71"/>
      <c r="Z900" s="71"/>
    </row>
    <row r="901" spans="1:26" ht="15.75" customHeight="1" x14ac:dyDescent="0.2">
      <c r="A901" s="71"/>
      <c r="B901" s="71"/>
      <c r="C901" s="71"/>
      <c r="D901" s="71"/>
      <c r="E901" s="54"/>
      <c r="F901" s="54"/>
      <c r="G901" s="54"/>
      <c r="H901" s="54"/>
      <c r="I901" s="54"/>
      <c r="J901" s="54"/>
      <c r="K901" s="71"/>
      <c r="L901" s="71"/>
      <c r="M901" s="109"/>
      <c r="N901" s="71"/>
      <c r="O901" s="109"/>
      <c r="P901" s="71"/>
      <c r="Q901" s="71"/>
      <c r="R901" s="71"/>
      <c r="S901" s="71"/>
      <c r="T901" s="71"/>
      <c r="U901" s="71"/>
      <c r="V901" s="71"/>
      <c r="W901" s="71"/>
      <c r="X901" s="71"/>
      <c r="Y901" s="71"/>
      <c r="Z901" s="71"/>
    </row>
    <row r="902" spans="1:26" ht="15.75" customHeight="1" x14ac:dyDescent="0.2">
      <c r="A902" s="71"/>
      <c r="B902" s="71"/>
      <c r="C902" s="71"/>
      <c r="D902" s="71"/>
      <c r="E902" s="54"/>
      <c r="F902" s="54"/>
      <c r="G902" s="54"/>
      <c r="H902" s="54"/>
      <c r="I902" s="54"/>
      <c r="J902" s="54"/>
      <c r="K902" s="71"/>
      <c r="L902" s="71"/>
      <c r="M902" s="109"/>
      <c r="N902" s="71"/>
      <c r="O902" s="109"/>
      <c r="P902" s="71"/>
      <c r="Q902" s="71"/>
      <c r="R902" s="71"/>
      <c r="S902" s="71"/>
      <c r="T902" s="71"/>
      <c r="U902" s="71"/>
      <c r="V902" s="71"/>
      <c r="W902" s="71"/>
      <c r="X902" s="71"/>
      <c r="Y902" s="71"/>
      <c r="Z902" s="71"/>
    </row>
    <row r="903" spans="1:26" ht="15.75" customHeight="1" x14ac:dyDescent="0.2">
      <c r="A903" s="71"/>
      <c r="B903" s="71"/>
      <c r="C903" s="71"/>
      <c r="D903" s="71"/>
      <c r="E903" s="54"/>
      <c r="F903" s="54"/>
      <c r="G903" s="54"/>
      <c r="H903" s="54"/>
      <c r="I903" s="54"/>
      <c r="J903" s="54"/>
      <c r="K903" s="71"/>
      <c r="L903" s="71"/>
      <c r="M903" s="109"/>
      <c r="N903" s="71"/>
      <c r="O903" s="109"/>
      <c r="P903" s="71"/>
      <c r="Q903" s="71"/>
      <c r="R903" s="71"/>
      <c r="S903" s="71"/>
      <c r="T903" s="71"/>
      <c r="U903" s="71"/>
      <c r="V903" s="71"/>
      <c r="W903" s="71"/>
      <c r="X903" s="71"/>
      <c r="Y903" s="71"/>
      <c r="Z903" s="71"/>
    </row>
    <row r="904" spans="1:26" ht="15.75" customHeight="1" x14ac:dyDescent="0.2">
      <c r="A904" s="71"/>
      <c r="B904" s="71"/>
      <c r="C904" s="71"/>
      <c r="D904" s="71"/>
      <c r="E904" s="54"/>
      <c r="F904" s="54"/>
      <c r="G904" s="54"/>
      <c r="H904" s="54"/>
      <c r="I904" s="54"/>
      <c r="J904" s="54"/>
      <c r="K904" s="71"/>
      <c r="L904" s="71"/>
      <c r="M904" s="109"/>
      <c r="N904" s="71"/>
      <c r="O904" s="109"/>
      <c r="P904" s="71"/>
      <c r="Q904" s="71"/>
      <c r="R904" s="71"/>
      <c r="S904" s="71"/>
      <c r="T904" s="71"/>
      <c r="U904" s="71"/>
      <c r="V904" s="71"/>
      <c r="W904" s="71"/>
      <c r="X904" s="71"/>
      <c r="Y904" s="71"/>
      <c r="Z904" s="71"/>
    </row>
    <row r="905" spans="1:26" ht="15.75" customHeight="1" x14ac:dyDescent="0.2">
      <c r="A905" s="71"/>
      <c r="B905" s="71"/>
      <c r="C905" s="71"/>
      <c r="D905" s="71"/>
      <c r="E905" s="54"/>
      <c r="F905" s="54"/>
      <c r="G905" s="54"/>
      <c r="H905" s="54"/>
      <c r="I905" s="54"/>
      <c r="J905" s="54"/>
      <c r="K905" s="71"/>
      <c r="L905" s="71"/>
      <c r="M905" s="109"/>
      <c r="N905" s="71"/>
      <c r="O905" s="109"/>
      <c r="P905" s="71"/>
      <c r="Q905" s="71"/>
      <c r="R905" s="71"/>
      <c r="S905" s="71"/>
      <c r="T905" s="71"/>
      <c r="U905" s="71"/>
      <c r="V905" s="71"/>
      <c r="W905" s="71"/>
      <c r="X905" s="71"/>
      <c r="Y905" s="71"/>
      <c r="Z905" s="71"/>
    </row>
    <row r="906" spans="1:26" ht="15.75" customHeight="1" x14ac:dyDescent="0.2">
      <c r="A906" s="71"/>
      <c r="B906" s="71"/>
      <c r="C906" s="71"/>
      <c r="D906" s="71"/>
      <c r="E906" s="54"/>
      <c r="F906" s="54"/>
      <c r="G906" s="54"/>
      <c r="H906" s="54"/>
      <c r="I906" s="54"/>
      <c r="J906" s="54"/>
      <c r="K906" s="71"/>
      <c r="L906" s="71"/>
      <c r="M906" s="109"/>
      <c r="N906" s="71"/>
      <c r="O906" s="109"/>
      <c r="P906" s="71"/>
      <c r="Q906" s="71"/>
      <c r="R906" s="71"/>
      <c r="S906" s="71"/>
      <c r="T906" s="71"/>
      <c r="U906" s="71"/>
      <c r="V906" s="71"/>
      <c r="W906" s="71"/>
      <c r="X906" s="71"/>
      <c r="Y906" s="71"/>
      <c r="Z906" s="71"/>
    </row>
    <row r="907" spans="1:26" ht="15.75" customHeight="1" x14ac:dyDescent="0.2">
      <c r="A907" s="71"/>
      <c r="B907" s="71"/>
      <c r="C907" s="71"/>
      <c r="D907" s="71"/>
      <c r="E907" s="54"/>
      <c r="F907" s="54"/>
      <c r="G907" s="54"/>
      <c r="H907" s="54"/>
      <c r="I907" s="54"/>
      <c r="J907" s="54"/>
      <c r="K907" s="71"/>
      <c r="L907" s="71"/>
      <c r="M907" s="109"/>
      <c r="N907" s="71"/>
      <c r="O907" s="109"/>
      <c r="P907" s="71"/>
      <c r="Q907" s="71"/>
      <c r="R907" s="71"/>
      <c r="S907" s="71"/>
      <c r="T907" s="71"/>
      <c r="U907" s="71"/>
      <c r="V907" s="71"/>
      <c r="W907" s="71"/>
      <c r="X907" s="71"/>
      <c r="Y907" s="71"/>
      <c r="Z907" s="71"/>
    </row>
    <row r="908" spans="1:26" ht="15.75" customHeight="1" x14ac:dyDescent="0.2">
      <c r="A908" s="71"/>
      <c r="B908" s="71"/>
      <c r="C908" s="71"/>
      <c r="D908" s="71"/>
      <c r="E908" s="54"/>
      <c r="F908" s="54"/>
      <c r="G908" s="54"/>
      <c r="H908" s="54"/>
      <c r="I908" s="54"/>
      <c r="J908" s="54"/>
      <c r="K908" s="71"/>
      <c r="L908" s="71"/>
      <c r="M908" s="109"/>
      <c r="N908" s="71"/>
      <c r="O908" s="109"/>
      <c r="P908" s="71"/>
      <c r="Q908" s="71"/>
      <c r="R908" s="71"/>
      <c r="S908" s="71"/>
      <c r="T908" s="71"/>
      <c r="U908" s="71"/>
      <c r="V908" s="71"/>
      <c r="W908" s="71"/>
      <c r="X908" s="71"/>
      <c r="Y908" s="71"/>
      <c r="Z908" s="71"/>
    </row>
    <row r="909" spans="1:26" ht="15.75" customHeight="1" x14ac:dyDescent="0.2">
      <c r="A909" s="71"/>
      <c r="B909" s="71"/>
      <c r="C909" s="71"/>
      <c r="D909" s="71"/>
      <c r="E909" s="54"/>
      <c r="F909" s="54"/>
      <c r="G909" s="54"/>
      <c r="H909" s="54"/>
      <c r="I909" s="54"/>
      <c r="J909" s="54"/>
      <c r="K909" s="71"/>
      <c r="L909" s="71"/>
      <c r="M909" s="109"/>
      <c r="N909" s="71"/>
      <c r="O909" s="109"/>
      <c r="P909" s="71"/>
      <c r="Q909" s="71"/>
      <c r="R909" s="71"/>
      <c r="S909" s="71"/>
      <c r="T909" s="71"/>
      <c r="U909" s="71"/>
      <c r="V909" s="71"/>
      <c r="W909" s="71"/>
      <c r="X909" s="71"/>
      <c r="Y909" s="71"/>
      <c r="Z909" s="71"/>
    </row>
    <row r="910" spans="1:26" ht="15.75" customHeight="1" x14ac:dyDescent="0.2">
      <c r="A910" s="71"/>
      <c r="B910" s="71"/>
      <c r="C910" s="71"/>
      <c r="D910" s="71"/>
      <c r="E910" s="54"/>
      <c r="F910" s="54"/>
      <c r="G910" s="54"/>
      <c r="H910" s="54"/>
      <c r="I910" s="54"/>
      <c r="J910" s="54"/>
      <c r="K910" s="71"/>
      <c r="L910" s="71"/>
      <c r="M910" s="109"/>
      <c r="N910" s="71"/>
      <c r="O910" s="109"/>
      <c r="P910" s="71"/>
      <c r="Q910" s="71"/>
      <c r="R910" s="71"/>
      <c r="S910" s="71"/>
      <c r="T910" s="71"/>
      <c r="U910" s="71"/>
      <c r="V910" s="71"/>
      <c r="W910" s="71"/>
      <c r="X910" s="71"/>
      <c r="Y910" s="71"/>
      <c r="Z910" s="71"/>
    </row>
    <row r="911" spans="1:26" ht="15.75" customHeight="1" x14ac:dyDescent="0.2">
      <c r="A911" s="71"/>
      <c r="B911" s="71"/>
      <c r="C911" s="71"/>
      <c r="D911" s="71"/>
      <c r="E911" s="54"/>
      <c r="F911" s="54"/>
      <c r="G911" s="54"/>
      <c r="H911" s="54"/>
      <c r="I911" s="54"/>
      <c r="J911" s="54"/>
      <c r="K911" s="71"/>
      <c r="L911" s="71"/>
      <c r="M911" s="109"/>
      <c r="N911" s="71"/>
      <c r="O911" s="109"/>
      <c r="P911" s="71"/>
      <c r="Q911" s="71"/>
      <c r="R911" s="71"/>
      <c r="S911" s="71"/>
      <c r="T911" s="71"/>
      <c r="U911" s="71"/>
      <c r="V911" s="71"/>
      <c r="W911" s="71"/>
      <c r="X911" s="71"/>
      <c r="Y911" s="71"/>
      <c r="Z911" s="71"/>
    </row>
    <row r="912" spans="1:26" ht="15.75" customHeight="1" x14ac:dyDescent="0.2">
      <c r="A912" s="71"/>
      <c r="B912" s="71"/>
      <c r="C912" s="71"/>
      <c r="D912" s="71"/>
      <c r="E912" s="54"/>
      <c r="F912" s="54"/>
      <c r="G912" s="54"/>
      <c r="H912" s="54"/>
      <c r="I912" s="54"/>
      <c r="J912" s="54"/>
      <c r="K912" s="71"/>
      <c r="L912" s="71"/>
      <c r="M912" s="109"/>
      <c r="N912" s="71"/>
      <c r="O912" s="109"/>
      <c r="P912" s="71"/>
      <c r="Q912" s="71"/>
      <c r="R912" s="71"/>
      <c r="S912" s="71"/>
      <c r="T912" s="71"/>
      <c r="U912" s="71"/>
      <c r="V912" s="71"/>
      <c r="W912" s="71"/>
      <c r="X912" s="71"/>
      <c r="Y912" s="71"/>
      <c r="Z912" s="71"/>
    </row>
    <row r="913" spans="1:26" ht="15.75" customHeight="1" x14ac:dyDescent="0.2">
      <c r="A913" s="71"/>
      <c r="B913" s="71"/>
      <c r="C913" s="71"/>
      <c r="D913" s="71"/>
      <c r="E913" s="54"/>
      <c r="F913" s="54"/>
      <c r="G913" s="54"/>
      <c r="H913" s="54"/>
      <c r="I913" s="54"/>
      <c r="J913" s="54"/>
      <c r="K913" s="71"/>
      <c r="L913" s="71"/>
      <c r="M913" s="109"/>
      <c r="N913" s="71"/>
      <c r="O913" s="109"/>
      <c r="P913" s="71"/>
      <c r="Q913" s="71"/>
      <c r="R913" s="71"/>
      <c r="S913" s="71"/>
      <c r="T913" s="71"/>
      <c r="U913" s="71"/>
      <c r="V913" s="71"/>
      <c r="W913" s="71"/>
      <c r="X913" s="71"/>
      <c r="Y913" s="71"/>
      <c r="Z913" s="71"/>
    </row>
    <row r="914" spans="1:26" ht="15.75" customHeight="1" x14ac:dyDescent="0.2">
      <c r="A914" s="71"/>
      <c r="B914" s="71"/>
      <c r="C914" s="71"/>
      <c r="D914" s="71"/>
      <c r="E914" s="54"/>
      <c r="F914" s="54"/>
      <c r="G914" s="54"/>
      <c r="H914" s="54"/>
      <c r="I914" s="54"/>
      <c r="J914" s="54"/>
      <c r="K914" s="71"/>
      <c r="L914" s="71"/>
      <c r="M914" s="109"/>
      <c r="N914" s="71"/>
      <c r="O914" s="109"/>
      <c r="P914" s="71"/>
      <c r="Q914" s="71"/>
      <c r="R914" s="71"/>
      <c r="S914" s="71"/>
      <c r="T914" s="71"/>
      <c r="U914" s="71"/>
      <c r="V914" s="71"/>
      <c r="W914" s="71"/>
      <c r="X914" s="71"/>
      <c r="Y914" s="71"/>
      <c r="Z914" s="71"/>
    </row>
    <row r="915" spans="1:26" ht="15.75" customHeight="1" x14ac:dyDescent="0.2">
      <c r="A915" s="71"/>
      <c r="B915" s="71"/>
      <c r="C915" s="71"/>
      <c r="D915" s="71"/>
      <c r="E915" s="54"/>
      <c r="F915" s="54"/>
      <c r="G915" s="54"/>
      <c r="H915" s="54"/>
      <c r="I915" s="54"/>
      <c r="J915" s="54"/>
      <c r="K915" s="71"/>
      <c r="L915" s="71"/>
      <c r="M915" s="109"/>
      <c r="N915" s="71"/>
      <c r="O915" s="109"/>
      <c r="P915" s="71"/>
      <c r="Q915" s="71"/>
      <c r="R915" s="71"/>
      <c r="S915" s="71"/>
      <c r="T915" s="71"/>
      <c r="U915" s="71"/>
      <c r="V915" s="71"/>
      <c r="W915" s="71"/>
      <c r="X915" s="71"/>
      <c r="Y915" s="71"/>
      <c r="Z915" s="71"/>
    </row>
    <row r="916" spans="1:26" ht="15.75" customHeight="1" x14ac:dyDescent="0.2">
      <c r="A916" s="71"/>
      <c r="B916" s="71"/>
      <c r="C916" s="71"/>
      <c r="D916" s="71"/>
      <c r="E916" s="54"/>
      <c r="F916" s="54"/>
      <c r="G916" s="54"/>
      <c r="H916" s="54"/>
      <c r="I916" s="54"/>
      <c r="J916" s="54"/>
      <c r="K916" s="71"/>
      <c r="L916" s="71"/>
      <c r="M916" s="109"/>
      <c r="N916" s="71"/>
      <c r="O916" s="109"/>
      <c r="P916" s="71"/>
      <c r="Q916" s="71"/>
      <c r="R916" s="71"/>
      <c r="S916" s="71"/>
      <c r="T916" s="71"/>
      <c r="U916" s="71"/>
      <c r="V916" s="71"/>
      <c r="W916" s="71"/>
      <c r="X916" s="71"/>
      <c r="Y916" s="71"/>
      <c r="Z916" s="71"/>
    </row>
    <row r="917" spans="1:26" ht="15.75" customHeight="1" x14ac:dyDescent="0.2">
      <c r="A917" s="71"/>
      <c r="B917" s="71"/>
      <c r="C917" s="71"/>
      <c r="D917" s="71"/>
      <c r="E917" s="54"/>
      <c r="F917" s="54"/>
      <c r="G917" s="54"/>
      <c r="H917" s="54"/>
      <c r="I917" s="54"/>
      <c r="J917" s="54"/>
      <c r="K917" s="71"/>
      <c r="L917" s="71"/>
      <c r="M917" s="109"/>
      <c r="N917" s="71"/>
      <c r="O917" s="109"/>
      <c r="P917" s="71"/>
      <c r="Q917" s="71"/>
      <c r="R917" s="71"/>
      <c r="S917" s="71"/>
      <c r="T917" s="71"/>
      <c r="U917" s="71"/>
      <c r="V917" s="71"/>
      <c r="W917" s="71"/>
      <c r="X917" s="71"/>
      <c r="Y917" s="71"/>
      <c r="Z917" s="71"/>
    </row>
    <row r="918" spans="1:26" ht="15.75" customHeight="1" x14ac:dyDescent="0.2">
      <c r="A918" s="71"/>
      <c r="B918" s="71"/>
      <c r="C918" s="71"/>
      <c r="D918" s="71"/>
      <c r="E918" s="54"/>
      <c r="F918" s="54"/>
      <c r="G918" s="54"/>
      <c r="H918" s="54"/>
      <c r="I918" s="54"/>
      <c r="J918" s="54"/>
      <c r="K918" s="71"/>
      <c r="L918" s="71"/>
      <c r="M918" s="109"/>
      <c r="N918" s="71"/>
      <c r="O918" s="109"/>
      <c r="P918" s="71"/>
      <c r="Q918" s="71"/>
      <c r="R918" s="71"/>
      <c r="S918" s="71"/>
      <c r="T918" s="71"/>
      <c r="U918" s="71"/>
      <c r="V918" s="71"/>
      <c r="W918" s="71"/>
      <c r="X918" s="71"/>
      <c r="Y918" s="71"/>
      <c r="Z918" s="71"/>
    </row>
    <row r="919" spans="1:26" ht="15.75" customHeight="1" x14ac:dyDescent="0.2">
      <c r="A919" s="71"/>
      <c r="B919" s="71"/>
      <c r="C919" s="71"/>
      <c r="D919" s="71"/>
      <c r="E919" s="54"/>
      <c r="F919" s="54"/>
      <c r="G919" s="54"/>
      <c r="H919" s="54"/>
      <c r="I919" s="54"/>
      <c r="J919" s="54"/>
      <c r="K919" s="71"/>
      <c r="L919" s="71"/>
      <c r="M919" s="109"/>
      <c r="N919" s="71"/>
      <c r="O919" s="109"/>
      <c r="P919" s="71"/>
      <c r="Q919" s="71"/>
      <c r="R919" s="71"/>
      <c r="S919" s="71"/>
      <c r="T919" s="71"/>
      <c r="U919" s="71"/>
      <c r="V919" s="71"/>
      <c r="W919" s="71"/>
      <c r="X919" s="71"/>
      <c r="Y919" s="71"/>
      <c r="Z919" s="71"/>
    </row>
    <row r="920" spans="1:26" ht="15.75" customHeight="1" x14ac:dyDescent="0.2">
      <c r="A920" s="71"/>
      <c r="B920" s="71"/>
      <c r="C920" s="71"/>
      <c r="D920" s="71"/>
      <c r="E920" s="54"/>
      <c r="F920" s="54"/>
      <c r="G920" s="54"/>
      <c r="H920" s="54"/>
      <c r="I920" s="54"/>
      <c r="J920" s="54"/>
      <c r="K920" s="71"/>
      <c r="L920" s="71"/>
      <c r="M920" s="109"/>
      <c r="N920" s="71"/>
      <c r="O920" s="109"/>
      <c r="P920" s="71"/>
      <c r="Q920" s="71"/>
      <c r="R920" s="71"/>
      <c r="S920" s="71"/>
      <c r="T920" s="71"/>
      <c r="U920" s="71"/>
      <c r="V920" s="71"/>
      <c r="W920" s="71"/>
      <c r="X920" s="71"/>
      <c r="Y920" s="71"/>
      <c r="Z920" s="71"/>
    </row>
    <row r="921" spans="1:26" ht="15.75" customHeight="1" x14ac:dyDescent="0.2">
      <c r="A921" s="71"/>
      <c r="B921" s="71"/>
      <c r="C921" s="71"/>
      <c r="D921" s="71"/>
      <c r="E921" s="54"/>
      <c r="F921" s="54"/>
      <c r="G921" s="54"/>
      <c r="H921" s="54"/>
      <c r="I921" s="54"/>
      <c r="J921" s="54"/>
      <c r="K921" s="71"/>
      <c r="L921" s="71"/>
      <c r="M921" s="109"/>
      <c r="N921" s="71"/>
      <c r="O921" s="109"/>
      <c r="P921" s="71"/>
      <c r="Q921" s="71"/>
      <c r="R921" s="71"/>
      <c r="S921" s="71"/>
      <c r="T921" s="71"/>
      <c r="U921" s="71"/>
      <c r="V921" s="71"/>
      <c r="W921" s="71"/>
      <c r="X921" s="71"/>
      <c r="Y921" s="71"/>
      <c r="Z921" s="71"/>
    </row>
    <row r="922" spans="1:26" ht="15.75" customHeight="1" x14ac:dyDescent="0.2">
      <c r="A922" s="71"/>
      <c r="B922" s="71"/>
      <c r="C922" s="71"/>
      <c r="D922" s="71"/>
      <c r="E922" s="54"/>
      <c r="F922" s="54"/>
      <c r="G922" s="54"/>
      <c r="H922" s="54"/>
      <c r="I922" s="54"/>
      <c r="J922" s="54"/>
      <c r="K922" s="71"/>
      <c r="L922" s="71"/>
      <c r="M922" s="109"/>
      <c r="N922" s="71"/>
      <c r="O922" s="109"/>
      <c r="P922" s="71"/>
      <c r="Q922" s="71"/>
      <c r="R922" s="71"/>
      <c r="S922" s="71"/>
      <c r="T922" s="71"/>
      <c r="U922" s="71"/>
      <c r="V922" s="71"/>
      <c r="W922" s="71"/>
      <c r="X922" s="71"/>
      <c r="Y922" s="71"/>
      <c r="Z922" s="71"/>
    </row>
    <row r="923" spans="1:26" ht="15.75" customHeight="1" x14ac:dyDescent="0.2">
      <c r="A923" s="71"/>
      <c r="B923" s="71"/>
      <c r="C923" s="71"/>
      <c r="D923" s="71"/>
      <c r="E923" s="54"/>
      <c r="F923" s="54"/>
      <c r="G923" s="54"/>
      <c r="H923" s="54"/>
      <c r="I923" s="54"/>
      <c r="J923" s="54"/>
      <c r="K923" s="71"/>
      <c r="L923" s="71"/>
      <c r="M923" s="109"/>
      <c r="N923" s="71"/>
      <c r="O923" s="109"/>
      <c r="P923" s="71"/>
      <c r="Q923" s="71"/>
      <c r="R923" s="71"/>
      <c r="S923" s="71"/>
      <c r="T923" s="71"/>
      <c r="U923" s="71"/>
      <c r="V923" s="71"/>
      <c r="W923" s="71"/>
      <c r="X923" s="71"/>
      <c r="Y923" s="71"/>
      <c r="Z923" s="71"/>
    </row>
    <row r="924" spans="1:26" ht="15.75" customHeight="1" x14ac:dyDescent="0.2">
      <c r="A924" s="71"/>
      <c r="B924" s="71"/>
      <c r="C924" s="71"/>
      <c r="D924" s="71"/>
      <c r="E924" s="54"/>
      <c r="F924" s="54"/>
      <c r="G924" s="54"/>
      <c r="H924" s="54"/>
      <c r="I924" s="54"/>
      <c r="J924" s="54"/>
      <c r="K924" s="71"/>
      <c r="L924" s="71"/>
      <c r="M924" s="109"/>
      <c r="N924" s="71"/>
      <c r="O924" s="109"/>
      <c r="P924" s="71"/>
      <c r="Q924" s="71"/>
      <c r="R924" s="71"/>
      <c r="S924" s="71"/>
      <c r="T924" s="71"/>
      <c r="U924" s="71"/>
      <c r="V924" s="71"/>
      <c r="W924" s="71"/>
      <c r="X924" s="71"/>
      <c r="Y924" s="71"/>
      <c r="Z924" s="71"/>
    </row>
    <row r="925" spans="1:26" ht="15.75" customHeight="1" x14ac:dyDescent="0.2">
      <c r="A925" s="71"/>
      <c r="B925" s="71"/>
      <c r="C925" s="71"/>
      <c r="D925" s="71"/>
      <c r="E925" s="54"/>
      <c r="F925" s="54"/>
      <c r="G925" s="54"/>
      <c r="H925" s="54"/>
      <c r="I925" s="54"/>
      <c r="J925" s="54"/>
      <c r="K925" s="71"/>
      <c r="L925" s="71"/>
      <c r="M925" s="109"/>
      <c r="N925" s="71"/>
      <c r="O925" s="109"/>
      <c r="P925" s="71"/>
      <c r="Q925" s="71"/>
      <c r="R925" s="71"/>
      <c r="S925" s="71"/>
      <c r="T925" s="71"/>
      <c r="U925" s="71"/>
      <c r="V925" s="71"/>
      <c r="W925" s="71"/>
      <c r="X925" s="71"/>
      <c r="Y925" s="71"/>
      <c r="Z925" s="71"/>
    </row>
    <row r="926" spans="1:26" ht="15.75" customHeight="1" x14ac:dyDescent="0.2">
      <c r="A926" s="71"/>
      <c r="B926" s="71"/>
      <c r="C926" s="71"/>
      <c r="D926" s="71"/>
      <c r="E926" s="54"/>
      <c r="F926" s="54"/>
      <c r="G926" s="54"/>
      <c r="H926" s="54"/>
      <c r="I926" s="54"/>
      <c r="J926" s="54"/>
      <c r="K926" s="71"/>
      <c r="L926" s="71"/>
      <c r="M926" s="109"/>
      <c r="N926" s="71"/>
      <c r="O926" s="109"/>
      <c r="P926" s="71"/>
      <c r="Q926" s="71"/>
      <c r="R926" s="71"/>
      <c r="S926" s="71"/>
      <c r="T926" s="71"/>
      <c r="U926" s="71"/>
      <c r="V926" s="71"/>
      <c r="W926" s="71"/>
      <c r="X926" s="71"/>
      <c r="Y926" s="71"/>
      <c r="Z926" s="71"/>
    </row>
    <row r="927" spans="1:26" ht="15.75" customHeight="1" x14ac:dyDescent="0.2">
      <c r="A927" s="71"/>
      <c r="B927" s="71"/>
      <c r="C927" s="71"/>
      <c r="D927" s="71"/>
      <c r="E927" s="54"/>
      <c r="F927" s="54"/>
      <c r="G927" s="54"/>
      <c r="H927" s="54"/>
      <c r="I927" s="54"/>
      <c r="J927" s="54"/>
      <c r="K927" s="71"/>
      <c r="L927" s="71"/>
      <c r="M927" s="109"/>
      <c r="N927" s="71"/>
      <c r="O927" s="109"/>
      <c r="P927" s="71"/>
      <c r="Q927" s="71"/>
      <c r="R927" s="71"/>
      <c r="S927" s="71"/>
      <c r="T927" s="71"/>
      <c r="U927" s="71"/>
      <c r="V927" s="71"/>
      <c r="W927" s="71"/>
      <c r="X927" s="71"/>
      <c r="Y927" s="71"/>
      <c r="Z927" s="71"/>
    </row>
    <row r="928" spans="1:26" ht="15.75" customHeight="1" x14ac:dyDescent="0.2">
      <c r="A928" s="71"/>
      <c r="B928" s="71"/>
      <c r="C928" s="71"/>
      <c r="D928" s="71"/>
      <c r="E928" s="54"/>
      <c r="F928" s="54"/>
      <c r="G928" s="54"/>
      <c r="H928" s="54"/>
      <c r="I928" s="54"/>
      <c r="J928" s="54"/>
      <c r="K928" s="71"/>
      <c r="L928" s="71"/>
      <c r="M928" s="109"/>
      <c r="N928" s="71"/>
      <c r="O928" s="109"/>
      <c r="P928" s="71"/>
      <c r="Q928" s="71"/>
      <c r="R928" s="71"/>
      <c r="S928" s="71"/>
      <c r="T928" s="71"/>
      <c r="U928" s="71"/>
      <c r="V928" s="71"/>
      <c r="W928" s="71"/>
      <c r="X928" s="71"/>
      <c r="Y928" s="71"/>
      <c r="Z928" s="71"/>
    </row>
    <row r="929" spans="1:26" ht="15.75" customHeight="1" x14ac:dyDescent="0.2">
      <c r="A929" s="71"/>
      <c r="B929" s="71"/>
      <c r="C929" s="71"/>
      <c r="D929" s="71"/>
      <c r="E929" s="54"/>
      <c r="F929" s="54"/>
      <c r="G929" s="54"/>
      <c r="H929" s="54"/>
      <c r="I929" s="54"/>
      <c r="J929" s="54"/>
      <c r="K929" s="71"/>
      <c r="L929" s="71"/>
      <c r="M929" s="109"/>
      <c r="N929" s="71"/>
      <c r="O929" s="109"/>
      <c r="P929" s="71"/>
      <c r="Q929" s="71"/>
      <c r="R929" s="71"/>
      <c r="S929" s="71"/>
      <c r="T929" s="71"/>
      <c r="U929" s="71"/>
      <c r="V929" s="71"/>
      <c r="W929" s="71"/>
      <c r="X929" s="71"/>
      <c r="Y929" s="71"/>
      <c r="Z929" s="71"/>
    </row>
    <row r="930" spans="1:26" ht="15.75" customHeight="1" x14ac:dyDescent="0.2">
      <c r="A930" s="71"/>
      <c r="B930" s="71"/>
      <c r="C930" s="71"/>
      <c r="D930" s="71"/>
      <c r="E930" s="54"/>
      <c r="F930" s="54"/>
      <c r="G930" s="54"/>
      <c r="H930" s="54"/>
      <c r="I930" s="54"/>
      <c r="J930" s="54"/>
      <c r="K930" s="71"/>
      <c r="L930" s="71"/>
      <c r="M930" s="109"/>
      <c r="N930" s="71"/>
      <c r="O930" s="109"/>
      <c r="P930" s="71"/>
      <c r="Q930" s="71"/>
      <c r="R930" s="71"/>
      <c r="S930" s="71"/>
      <c r="T930" s="71"/>
      <c r="U930" s="71"/>
      <c r="V930" s="71"/>
      <c r="W930" s="71"/>
      <c r="X930" s="71"/>
      <c r="Y930" s="71"/>
      <c r="Z930" s="71"/>
    </row>
    <row r="931" spans="1:26" ht="15.75" customHeight="1" x14ac:dyDescent="0.2">
      <c r="A931" s="71"/>
      <c r="B931" s="71"/>
      <c r="C931" s="71"/>
      <c r="D931" s="71"/>
      <c r="E931" s="54"/>
      <c r="F931" s="54"/>
      <c r="G931" s="54"/>
      <c r="H931" s="54"/>
      <c r="I931" s="54"/>
      <c r="J931" s="54"/>
      <c r="K931" s="71"/>
      <c r="L931" s="71"/>
      <c r="M931" s="109"/>
      <c r="N931" s="71"/>
      <c r="O931" s="109"/>
      <c r="P931" s="71"/>
      <c r="Q931" s="71"/>
      <c r="R931" s="71"/>
      <c r="S931" s="71"/>
      <c r="T931" s="71"/>
      <c r="U931" s="71"/>
      <c r="V931" s="71"/>
      <c r="W931" s="71"/>
      <c r="X931" s="71"/>
      <c r="Y931" s="71"/>
      <c r="Z931" s="71"/>
    </row>
    <row r="932" spans="1:26" ht="15.75" customHeight="1" x14ac:dyDescent="0.2">
      <c r="A932" s="71"/>
      <c r="B932" s="71"/>
      <c r="C932" s="71"/>
      <c r="D932" s="71"/>
      <c r="E932" s="54"/>
      <c r="F932" s="54"/>
      <c r="G932" s="54"/>
      <c r="H932" s="54"/>
      <c r="I932" s="54"/>
      <c r="J932" s="54"/>
      <c r="K932" s="71"/>
      <c r="L932" s="71"/>
      <c r="M932" s="109"/>
      <c r="N932" s="71"/>
      <c r="O932" s="109"/>
      <c r="P932" s="71"/>
      <c r="Q932" s="71"/>
      <c r="R932" s="71"/>
      <c r="S932" s="71"/>
      <c r="T932" s="71"/>
      <c r="U932" s="71"/>
      <c r="V932" s="71"/>
      <c r="W932" s="71"/>
      <c r="X932" s="71"/>
      <c r="Y932" s="71"/>
      <c r="Z932" s="71"/>
    </row>
    <row r="933" spans="1:26" ht="15.75" customHeight="1" x14ac:dyDescent="0.2">
      <c r="A933" s="71"/>
      <c r="B933" s="71"/>
      <c r="C933" s="71"/>
      <c r="D933" s="71"/>
      <c r="E933" s="54"/>
      <c r="F933" s="54"/>
      <c r="G933" s="54"/>
      <c r="H933" s="54"/>
      <c r="I933" s="54"/>
      <c r="J933" s="54"/>
      <c r="K933" s="71"/>
      <c r="L933" s="71"/>
      <c r="M933" s="109"/>
      <c r="N933" s="71"/>
      <c r="O933" s="109"/>
      <c r="P933" s="71"/>
      <c r="Q933" s="71"/>
      <c r="R933" s="71"/>
      <c r="S933" s="71"/>
      <c r="T933" s="71"/>
      <c r="U933" s="71"/>
      <c r="V933" s="71"/>
      <c r="W933" s="71"/>
      <c r="X933" s="71"/>
      <c r="Y933" s="71"/>
      <c r="Z933" s="71"/>
    </row>
    <row r="934" spans="1:26" ht="15.75" customHeight="1" x14ac:dyDescent="0.2">
      <c r="A934" s="71"/>
      <c r="B934" s="71"/>
      <c r="C934" s="71"/>
      <c r="D934" s="71"/>
      <c r="E934" s="54"/>
      <c r="F934" s="54"/>
      <c r="G934" s="54"/>
      <c r="H934" s="54"/>
      <c r="I934" s="54"/>
      <c r="J934" s="54"/>
      <c r="K934" s="71"/>
      <c r="L934" s="71"/>
      <c r="M934" s="109"/>
      <c r="N934" s="71"/>
      <c r="O934" s="109"/>
      <c r="P934" s="71"/>
      <c r="Q934" s="71"/>
      <c r="R934" s="71"/>
      <c r="S934" s="71"/>
      <c r="T934" s="71"/>
      <c r="U934" s="71"/>
      <c r="V934" s="71"/>
      <c r="W934" s="71"/>
      <c r="X934" s="71"/>
      <c r="Y934" s="71"/>
      <c r="Z934" s="71"/>
    </row>
    <row r="935" spans="1:26" ht="15.75" customHeight="1" x14ac:dyDescent="0.2">
      <c r="A935" s="71"/>
      <c r="B935" s="71"/>
      <c r="C935" s="71"/>
      <c r="D935" s="71"/>
      <c r="E935" s="54"/>
      <c r="F935" s="54"/>
      <c r="G935" s="54"/>
      <c r="H935" s="54"/>
      <c r="I935" s="54"/>
      <c r="J935" s="54"/>
      <c r="K935" s="71"/>
      <c r="L935" s="71"/>
      <c r="M935" s="109"/>
      <c r="N935" s="71"/>
      <c r="O935" s="109"/>
      <c r="P935" s="71"/>
      <c r="Q935" s="71"/>
      <c r="R935" s="71"/>
      <c r="S935" s="71"/>
      <c r="T935" s="71"/>
      <c r="U935" s="71"/>
      <c r="V935" s="71"/>
      <c r="W935" s="71"/>
      <c r="X935" s="71"/>
      <c r="Y935" s="71"/>
      <c r="Z935" s="71"/>
    </row>
    <row r="936" spans="1:26" ht="15.75" customHeight="1" x14ac:dyDescent="0.2">
      <c r="A936" s="71"/>
      <c r="B936" s="71"/>
      <c r="C936" s="71"/>
      <c r="D936" s="71"/>
      <c r="E936" s="54"/>
      <c r="F936" s="54"/>
      <c r="G936" s="54"/>
      <c r="H936" s="54"/>
      <c r="I936" s="54"/>
      <c r="J936" s="54"/>
      <c r="K936" s="71"/>
      <c r="L936" s="71"/>
      <c r="M936" s="109"/>
      <c r="N936" s="71"/>
      <c r="O936" s="109"/>
      <c r="P936" s="71"/>
      <c r="Q936" s="71"/>
      <c r="R936" s="71"/>
      <c r="S936" s="71"/>
      <c r="T936" s="71"/>
      <c r="U936" s="71"/>
      <c r="V936" s="71"/>
      <c r="W936" s="71"/>
      <c r="X936" s="71"/>
      <c r="Y936" s="71"/>
      <c r="Z936" s="71"/>
    </row>
    <row r="937" spans="1:26" ht="15.75" customHeight="1" x14ac:dyDescent="0.2">
      <c r="A937" s="71"/>
      <c r="B937" s="71"/>
      <c r="C937" s="71"/>
      <c r="D937" s="71"/>
      <c r="E937" s="54"/>
      <c r="F937" s="54"/>
      <c r="G937" s="54"/>
      <c r="H937" s="54"/>
      <c r="I937" s="54"/>
      <c r="J937" s="54"/>
      <c r="K937" s="71"/>
      <c r="L937" s="71"/>
      <c r="M937" s="109"/>
      <c r="N937" s="71"/>
      <c r="O937" s="109"/>
      <c r="P937" s="71"/>
      <c r="Q937" s="71"/>
      <c r="R937" s="71"/>
      <c r="S937" s="71"/>
      <c r="T937" s="71"/>
      <c r="U937" s="71"/>
      <c r="V937" s="71"/>
      <c r="W937" s="71"/>
      <c r="X937" s="71"/>
      <c r="Y937" s="71"/>
      <c r="Z937" s="71"/>
    </row>
    <row r="938" spans="1:26" ht="15.75" customHeight="1" x14ac:dyDescent="0.2">
      <c r="A938" s="71"/>
      <c r="B938" s="71"/>
      <c r="C938" s="71"/>
      <c r="D938" s="71"/>
      <c r="E938" s="54"/>
      <c r="F938" s="54"/>
      <c r="G938" s="54"/>
      <c r="H938" s="54"/>
      <c r="I938" s="54"/>
      <c r="J938" s="54"/>
      <c r="K938" s="71"/>
      <c r="L938" s="71"/>
      <c r="M938" s="109"/>
      <c r="N938" s="71"/>
      <c r="O938" s="109"/>
      <c r="P938" s="71"/>
      <c r="Q938" s="71"/>
      <c r="R938" s="71"/>
      <c r="S938" s="71"/>
      <c r="T938" s="71"/>
      <c r="U938" s="71"/>
      <c r="V938" s="71"/>
      <c r="W938" s="71"/>
      <c r="X938" s="71"/>
      <c r="Y938" s="71"/>
      <c r="Z938" s="71"/>
    </row>
    <row r="939" spans="1:26" ht="15.75" customHeight="1" x14ac:dyDescent="0.2">
      <c r="A939" s="71"/>
      <c r="B939" s="71"/>
      <c r="C939" s="71"/>
      <c r="D939" s="71"/>
      <c r="E939" s="54"/>
      <c r="F939" s="54"/>
      <c r="G939" s="54"/>
      <c r="H939" s="54"/>
      <c r="I939" s="54"/>
      <c r="J939" s="54"/>
      <c r="K939" s="71"/>
      <c r="L939" s="71"/>
      <c r="M939" s="109"/>
      <c r="N939" s="71"/>
      <c r="O939" s="109"/>
      <c r="P939" s="71"/>
      <c r="Q939" s="71"/>
      <c r="R939" s="71"/>
      <c r="S939" s="71"/>
      <c r="T939" s="71"/>
      <c r="U939" s="71"/>
      <c r="V939" s="71"/>
      <c r="W939" s="71"/>
      <c r="X939" s="71"/>
      <c r="Y939" s="71"/>
      <c r="Z939" s="71"/>
    </row>
    <row r="940" spans="1:26" ht="15.75" customHeight="1" x14ac:dyDescent="0.2">
      <c r="A940" s="71"/>
      <c r="B940" s="71"/>
      <c r="C940" s="71"/>
      <c r="D940" s="71"/>
      <c r="E940" s="54"/>
      <c r="F940" s="54"/>
      <c r="G940" s="54"/>
      <c r="H940" s="54"/>
      <c r="I940" s="54"/>
      <c r="J940" s="54"/>
      <c r="K940" s="71"/>
      <c r="L940" s="71"/>
      <c r="M940" s="109"/>
      <c r="N940" s="71"/>
      <c r="O940" s="109"/>
      <c r="P940" s="71"/>
      <c r="Q940" s="71"/>
      <c r="R940" s="71"/>
      <c r="S940" s="71"/>
      <c r="T940" s="71"/>
      <c r="U940" s="71"/>
      <c r="V940" s="71"/>
      <c r="W940" s="71"/>
      <c r="X940" s="71"/>
      <c r="Y940" s="71"/>
      <c r="Z940" s="71"/>
    </row>
    <row r="941" spans="1:26" ht="15.75" customHeight="1" x14ac:dyDescent="0.2">
      <c r="A941" s="71"/>
      <c r="B941" s="71"/>
      <c r="C941" s="71"/>
      <c r="D941" s="71"/>
      <c r="E941" s="54"/>
      <c r="F941" s="54"/>
      <c r="G941" s="54"/>
      <c r="H941" s="54"/>
      <c r="I941" s="54"/>
      <c r="J941" s="54"/>
      <c r="K941" s="71"/>
      <c r="L941" s="71"/>
      <c r="M941" s="109"/>
      <c r="N941" s="71"/>
      <c r="O941" s="109"/>
      <c r="P941" s="71"/>
      <c r="Q941" s="71"/>
      <c r="R941" s="71"/>
      <c r="S941" s="71"/>
      <c r="T941" s="71"/>
      <c r="U941" s="71"/>
      <c r="V941" s="71"/>
      <c r="W941" s="71"/>
      <c r="X941" s="71"/>
      <c r="Y941" s="71"/>
      <c r="Z941" s="71"/>
    </row>
    <row r="942" spans="1:26" ht="15.75" customHeight="1" x14ac:dyDescent="0.2">
      <c r="A942" s="71"/>
      <c r="B942" s="71"/>
      <c r="C942" s="71"/>
      <c r="D942" s="71"/>
      <c r="E942" s="54"/>
      <c r="F942" s="54"/>
      <c r="G942" s="54"/>
      <c r="H942" s="54"/>
      <c r="I942" s="54"/>
      <c r="J942" s="54"/>
      <c r="K942" s="71"/>
      <c r="L942" s="71"/>
      <c r="M942" s="109"/>
      <c r="N942" s="71"/>
      <c r="O942" s="109"/>
      <c r="P942" s="71"/>
      <c r="Q942" s="71"/>
      <c r="R942" s="71"/>
      <c r="S942" s="71"/>
      <c r="T942" s="71"/>
      <c r="U942" s="71"/>
      <c r="V942" s="71"/>
      <c r="W942" s="71"/>
      <c r="X942" s="71"/>
      <c r="Y942" s="71"/>
      <c r="Z942" s="71"/>
    </row>
    <row r="943" spans="1:26" ht="15.75" customHeight="1" x14ac:dyDescent="0.2">
      <c r="A943" s="71"/>
      <c r="B943" s="71"/>
      <c r="C943" s="71"/>
      <c r="D943" s="71"/>
      <c r="E943" s="54"/>
      <c r="F943" s="54"/>
      <c r="G943" s="54"/>
      <c r="H943" s="54"/>
      <c r="I943" s="54"/>
      <c r="J943" s="54"/>
      <c r="K943" s="71"/>
      <c r="L943" s="71"/>
      <c r="M943" s="109"/>
      <c r="N943" s="71"/>
      <c r="O943" s="109"/>
      <c r="P943" s="71"/>
      <c r="Q943" s="71"/>
      <c r="R943" s="71"/>
      <c r="S943" s="71"/>
      <c r="T943" s="71"/>
      <c r="U943" s="71"/>
      <c r="V943" s="71"/>
      <c r="W943" s="71"/>
      <c r="X943" s="71"/>
      <c r="Y943" s="71"/>
      <c r="Z943" s="71"/>
    </row>
    <row r="944" spans="1:26" ht="15.75" customHeight="1" x14ac:dyDescent="0.2">
      <c r="A944" s="71"/>
      <c r="B944" s="71"/>
      <c r="C944" s="71"/>
      <c r="D944" s="71"/>
      <c r="E944" s="54"/>
      <c r="F944" s="54"/>
      <c r="G944" s="54"/>
      <c r="H944" s="54"/>
      <c r="I944" s="54"/>
      <c r="J944" s="54"/>
      <c r="K944" s="71"/>
      <c r="L944" s="71"/>
      <c r="M944" s="109"/>
      <c r="N944" s="71"/>
      <c r="O944" s="109"/>
      <c r="P944" s="71"/>
      <c r="Q944" s="71"/>
      <c r="R944" s="71"/>
      <c r="S944" s="71"/>
      <c r="T944" s="71"/>
      <c r="U944" s="71"/>
      <c r="V944" s="71"/>
      <c r="W944" s="71"/>
      <c r="X944" s="71"/>
      <c r="Y944" s="71"/>
      <c r="Z944" s="71"/>
    </row>
    <row r="945" spans="1:26" ht="15.75" customHeight="1" x14ac:dyDescent="0.2">
      <c r="A945" s="71"/>
      <c r="B945" s="71"/>
      <c r="C945" s="71"/>
      <c r="D945" s="71"/>
      <c r="E945" s="54"/>
      <c r="F945" s="54"/>
      <c r="G945" s="54"/>
      <c r="H945" s="54"/>
      <c r="I945" s="54"/>
      <c r="J945" s="54"/>
      <c r="K945" s="71"/>
      <c r="L945" s="71"/>
      <c r="M945" s="109"/>
      <c r="N945" s="71"/>
      <c r="O945" s="109"/>
      <c r="P945" s="71"/>
      <c r="Q945" s="71"/>
      <c r="R945" s="71"/>
      <c r="S945" s="71"/>
      <c r="T945" s="71"/>
      <c r="U945" s="71"/>
      <c r="V945" s="71"/>
      <c r="W945" s="71"/>
      <c r="X945" s="71"/>
      <c r="Y945" s="71"/>
      <c r="Z945" s="71"/>
    </row>
    <row r="946" spans="1:26" ht="15.75" customHeight="1" x14ac:dyDescent="0.2">
      <c r="A946" s="71"/>
      <c r="B946" s="71"/>
      <c r="C946" s="71"/>
      <c r="D946" s="71"/>
      <c r="E946" s="54"/>
      <c r="F946" s="54"/>
      <c r="G946" s="54"/>
      <c r="H946" s="54"/>
      <c r="I946" s="54"/>
      <c r="J946" s="54"/>
      <c r="K946" s="71"/>
      <c r="L946" s="71"/>
      <c r="M946" s="109"/>
      <c r="N946" s="71"/>
      <c r="O946" s="109"/>
      <c r="P946" s="71"/>
      <c r="Q946" s="71"/>
      <c r="R946" s="71"/>
      <c r="S946" s="71"/>
      <c r="T946" s="71"/>
      <c r="U946" s="71"/>
      <c r="V946" s="71"/>
      <c r="W946" s="71"/>
      <c r="X946" s="71"/>
      <c r="Y946" s="71"/>
      <c r="Z946" s="71"/>
    </row>
    <row r="947" spans="1:26" ht="15.75" customHeight="1" x14ac:dyDescent="0.2">
      <c r="A947" s="71"/>
      <c r="B947" s="71"/>
      <c r="C947" s="71"/>
      <c r="D947" s="71"/>
      <c r="E947" s="54"/>
      <c r="F947" s="54"/>
      <c r="G947" s="54"/>
      <c r="H947" s="54"/>
      <c r="I947" s="54"/>
      <c r="J947" s="54"/>
      <c r="K947" s="71"/>
      <c r="L947" s="71"/>
      <c r="M947" s="109"/>
      <c r="N947" s="71"/>
      <c r="O947" s="109"/>
      <c r="P947" s="71"/>
      <c r="Q947" s="71"/>
      <c r="R947" s="71"/>
      <c r="S947" s="71"/>
      <c r="T947" s="71"/>
      <c r="U947" s="71"/>
      <c r="V947" s="71"/>
      <c r="W947" s="71"/>
      <c r="X947" s="71"/>
      <c r="Y947" s="71"/>
      <c r="Z947" s="71"/>
    </row>
    <row r="948" spans="1:26" ht="15.75" customHeight="1" x14ac:dyDescent="0.2">
      <c r="A948" s="71"/>
      <c r="B948" s="71"/>
      <c r="C948" s="71"/>
      <c r="D948" s="71"/>
      <c r="E948" s="54"/>
      <c r="F948" s="54"/>
      <c r="G948" s="54"/>
      <c r="H948" s="54"/>
      <c r="I948" s="54"/>
      <c r="J948" s="54"/>
      <c r="K948" s="71"/>
      <c r="L948" s="71"/>
      <c r="M948" s="109"/>
      <c r="N948" s="71"/>
      <c r="O948" s="109"/>
      <c r="P948" s="71"/>
      <c r="Q948" s="71"/>
      <c r="R948" s="71"/>
      <c r="S948" s="71"/>
      <c r="T948" s="71"/>
      <c r="U948" s="71"/>
      <c r="V948" s="71"/>
      <c r="W948" s="71"/>
      <c r="X948" s="71"/>
      <c r="Y948" s="71"/>
      <c r="Z948" s="71"/>
    </row>
    <row r="949" spans="1:26" ht="15.75" customHeight="1" x14ac:dyDescent="0.2">
      <c r="A949" s="71"/>
      <c r="B949" s="71"/>
      <c r="C949" s="71"/>
      <c r="D949" s="71"/>
      <c r="E949" s="54"/>
      <c r="F949" s="54"/>
      <c r="G949" s="54"/>
      <c r="H949" s="54"/>
      <c r="I949" s="54"/>
      <c r="J949" s="54"/>
      <c r="K949" s="71"/>
      <c r="L949" s="71"/>
      <c r="M949" s="109"/>
      <c r="N949" s="71"/>
      <c r="O949" s="109"/>
      <c r="P949" s="71"/>
      <c r="Q949" s="71"/>
      <c r="R949" s="71"/>
      <c r="S949" s="71"/>
      <c r="T949" s="71"/>
      <c r="U949" s="71"/>
      <c r="V949" s="71"/>
      <c r="W949" s="71"/>
      <c r="X949" s="71"/>
      <c r="Y949" s="71"/>
      <c r="Z949" s="71"/>
    </row>
    <row r="950" spans="1:26" ht="15.75" customHeight="1" x14ac:dyDescent="0.2">
      <c r="A950" s="71"/>
      <c r="B950" s="71"/>
      <c r="C950" s="71"/>
      <c r="D950" s="71"/>
      <c r="E950" s="54"/>
      <c r="F950" s="54"/>
      <c r="G950" s="54"/>
      <c r="H950" s="54"/>
      <c r="I950" s="54"/>
      <c r="J950" s="54"/>
      <c r="K950" s="71"/>
      <c r="L950" s="71"/>
      <c r="M950" s="109"/>
      <c r="N950" s="71"/>
      <c r="O950" s="109"/>
      <c r="P950" s="71"/>
      <c r="Q950" s="71"/>
      <c r="R950" s="71"/>
      <c r="S950" s="71"/>
      <c r="T950" s="71"/>
      <c r="U950" s="71"/>
      <c r="V950" s="71"/>
      <c r="W950" s="71"/>
      <c r="X950" s="71"/>
      <c r="Y950" s="71"/>
      <c r="Z950" s="71"/>
    </row>
    <row r="951" spans="1:26" ht="15.75" customHeight="1" x14ac:dyDescent="0.2">
      <c r="A951" s="71"/>
      <c r="B951" s="71"/>
      <c r="C951" s="71"/>
      <c r="D951" s="71"/>
      <c r="E951" s="54"/>
      <c r="F951" s="54"/>
      <c r="G951" s="54"/>
      <c r="H951" s="54"/>
      <c r="I951" s="54"/>
      <c r="J951" s="54"/>
      <c r="K951" s="71"/>
      <c r="L951" s="71"/>
      <c r="M951" s="109"/>
      <c r="N951" s="71"/>
      <c r="O951" s="109"/>
      <c r="P951" s="71"/>
      <c r="Q951" s="71"/>
      <c r="R951" s="71"/>
      <c r="S951" s="71"/>
      <c r="T951" s="71"/>
      <c r="U951" s="71"/>
      <c r="V951" s="71"/>
      <c r="W951" s="71"/>
      <c r="X951" s="71"/>
      <c r="Y951" s="71"/>
      <c r="Z951" s="71"/>
    </row>
    <row r="952" spans="1:26" ht="15.75" customHeight="1" x14ac:dyDescent="0.2">
      <c r="A952" s="71"/>
      <c r="B952" s="71"/>
      <c r="C952" s="71"/>
      <c r="D952" s="71"/>
      <c r="E952" s="54"/>
      <c r="F952" s="54"/>
      <c r="G952" s="54"/>
      <c r="H952" s="54"/>
      <c r="I952" s="54"/>
      <c r="J952" s="54"/>
      <c r="K952" s="71"/>
      <c r="L952" s="71"/>
      <c r="M952" s="109"/>
      <c r="N952" s="71"/>
      <c r="O952" s="109"/>
      <c r="P952" s="71"/>
      <c r="Q952" s="71"/>
      <c r="R952" s="71"/>
      <c r="S952" s="71"/>
      <c r="T952" s="71"/>
      <c r="U952" s="71"/>
      <c r="V952" s="71"/>
      <c r="W952" s="71"/>
      <c r="X952" s="71"/>
      <c r="Y952" s="71"/>
      <c r="Z952" s="71"/>
    </row>
    <row r="953" spans="1:26" ht="15.75" customHeight="1" x14ac:dyDescent="0.2">
      <c r="A953" s="71"/>
      <c r="B953" s="71"/>
      <c r="C953" s="71"/>
      <c r="D953" s="71"/>
      <c r="E953" s="54"/>
      <c r="F953" s="54"/>
      <c r="G953" s="54"/>
      <c r="H953" s="54"/>
      <c r="I953" s="54"/>
      <c r="J953" s="54"/>
      <c r="K953" s="71"/>
      <c r="L953" s="71"/>
      <c r="M953" s="109"/>
      <c r="N953" s="71"/>
      <c r="O953" s="109"/>
      <c r="P953" s="71"/>
      <c r="Q953" s="71"/>
      <c r="R953" s="71"/>
      <c r="S953" s="71"/>
      <c r="T953" s="71"/>
      <c r="U953" s="71"/>
      <c r="V953" s="71"/>
      <c r="W953" s="71"/>
      <c r="X953" s="71"/>
      <c r="Y953" s="71"/>
      <c r="Z953" s="71"/>
    </row>
    <row r="954" spans="1:26" ht="15.75" customHeight="1" x14ac:dyDescent="0.2">
      <c r="A954" s="71"/>
      <c r="B954" s="71"/>
      <c r="C954" s="71"/>
      <c r="D954" s="71"/>
      <c r="E954" s="54"/>
      <c r="F954" s="54"/>
      <c r="G954" s="54"/>
      <c r="H954" s="54"/>
      <c r="I954" s="54"/>
      <c r="J954" s="54"/>
      <c r="K954" s="71"/>
      <c r="L954" s="71"/>
      <c r="M954" s="109"/>
      <c r="N954" s="71"/>
      <c r="O954" s="109"/>
      <c r="P954" s="71"/>
      <c r="Q954" s="71"/>
      <c r="R954" s="71"/>
      <c r="S954" s="71"/>
      <c r="T954" s="71"/>
      <c r="U954" s="71"/>
      <c r="V954" s="71"/>
      <c r="W954" s="71"/>
      <c r="X954" s="71"/>
      <c r="Y954" s="71"/>
      <c r="Z954" s="71"/>
    </row>
    <row r="955" spans="1:26" ht="15.75" customHeight="1" x14ac:dyDescent="0.2">
      <c r="A955" s="71"/>
      <c r="B955" s="71"/>
      <c r="C955" s="71"/>
      <c r="D955" s="71"/>
      <c r="E955" s="54"/>
      <c r="F955" s="54"/>
      <c r="G955" s="54"/>
      <c r="H955" s="54"/>
      <c r="I955" s="54"/>
      <c r="J955" s="54"/>
      <c r="K955" s="71"/>
      <c r="L955" s="71"/>
      <c r="M955" s="109"/>
      <c r="N955" s="71"/>
      <c r="O955" s="109"/>
      <c r="P955" s="71"/>
      <c r="Q955" s="71"/>
      <c r="R955" s="71"/>
      <c r="S955" s="71"/>
      <c r="T955" s="71"/>
      <c r="U955" s="71"/>
      <c r="V955" s="71"/>
      <c r="W955" s="71"/>
      <c r="X955" s="71"/>
      <c r="Y955" s="71"/>
      <c r="Z955" s="71"/>
    </row>
    <row r="956" spans="1:26" ht="15.75" customHeight="1" x14ac:dyDescent="0.2">
      <c r="A956" s="71"/>
      <c r="B956" s="71"/>
      <c r="C956" s="71"/>
      <c r="D956" s="71"/>
      <c r="E956" s="54"/>
      <c r="F956" s="54"/>
      <c r="G956" s="54"/>
      <c r="H956" s="54"/>
      <c r="I956" s="54"/>
      <c r="J956" s="54"/>
      <c r="K956" s="71"/>
      <c r="L956" s="71"/>
      <c r="M956" s="109"/>
      <c r="N956" s="71"/>
      <c r="O956" s="109"/>
      <c r="P956" s="71"/>
      <c r="Q956" s="71"/>
      <c r="R956" s="71"/>
      <c r="S956" s="71"/>
      <c r="T956" s="71"/>
      <c r="U956" s="71"/>
      <c r="V956" s="71"/>
      <c r="W956" s="71"/>
      <c r="X956" s="71"/>
      <c r="Y956" s="71"/>
      <c r="Z956" s="71"/>
    </row>
    <row r="957" spans="1:26" ht="15.75" customHeight="1" x14ac:dyDescent="0.2">
      <c r="A957" s="71"/>
      <c r="B957" s="71"/>
      <c r="C957" s="71"/>
      <c r="D957" s="71"/>
      <c r="E957" s="54"/>
      <c r="F957" s="54"/>
      <c r="G957" s="54"/>
      <c r="H957" s="54"/>
      <c r="I957" s="54"/>
      <c r="J957" s="54"/>
      <c r="K957" s="71"/>
      <c r="L957" s="71"/>
      <c r="M957" s="109"/>
      <c r="N957" s="71"/>
      <c r="O957" s="109"/>
      <c r="P957" s="71"/>
      <c r="Q957" s="71"/>
      <c r="R957" s="71"/>
      <c r="S957" s="71"/>
      <c r="T957" s="71"/>
      <c r="U957" s="71"/>
      <c r="V957" s="71"/>
      <c r="W957" s="71"/>
      <c r="X957" s="71"/>
      <c r="Y957" s="71"/>
      <c r="Z957" s="71"/>
    </row>
    <row r="958" spans="1:26" ht="15.75" customHeight="1" x14ac:dyDescent="0.2">
      <c r="A958" s="71"/>
      <c r="B958" s="71"/>
      <c r="C958" s="71"/>
      <c r="D958" s="71"/>
      <c r="E958" s="54"/>
      <c r="F958" s="54"/>
      <c r="G958" s="54"/>
      <c r="H958" s="54"/>
      <c r="I958" s="54"/>
      <c r="J958" s="54"/>
      <c r="K958" s="71"/>
      <c r="L958" s="71"/>
      <c r="M958" s="109"/>
      <c r="N958" s="71"/>
      <c r="O958" s="109"/>
      <c r="P958" s="71"/>
      <c r="Q958" s="71"/>
      <c r="R958" s="71"/>
      <c r="S958" s="71"/>
      <c r="T958" s="71"/>
      <c r="U958" s="71"/>
      <c r="V958" s="71"/>
      <c r="W958" s="71"/>
      <c r="X958" s="71"/>
      <c r="Y958" s="71"/>
      <c r="Z958" s="71"/>
    </row>
    <row r="959" spans="1:26" ht="15.75" customHeight="1" x14ac:dyDescent="0.2">
      <c r="A959" s="71"/>
      <c r="B959" s="71"/>
      <c r="C959" s="71"/>
      <c r="D959" s="71"/>
      <c r="E959" s="54"/>
      <c r="F959" s="54"/>
      <c r="G959" s="54"/>
      <c r="H959" s="54"/>
      <c r="I959" s="54"/>
      <c r="J959" s="54"/>
      <c r="K959" s="71"/>
      <c r="L959" s="71"/>
      <c r="M959" s="109"/>
      <c r="N959" s="71"/>
      <c r="O959" s="109"/>
      <c r="P959" s="71"/>
      <c r="Q959" s="71"/>
      <c r="R959" s="71"/>
      <c r="S959" s="71"/>
      <c r="T959" s="71"/>
      <c r="U959" s="71"/>
      <c r="V959" s="71"/>
      <c r="W959" s="71"/>
      <c r="X959" s="71"/>
      <c r="Y959" s="71"/>
      <c r="Z959" s="71"/>
    </row>
    <row r="960" spans="1:26" ht="15.75" customHeight="1" x14ac:dyDescent="0.2">
      <c r="A960" s="71"/>
      <c r="B960" s="71"/>
      <c r="C960" s="71"/>
      <c r="D960" s="71"/>
      <c r="E960" s="54"/>
      <c r="F960" s="54"/>
      <c r="G960" s="54"/>
      <c r="H960" s="54"/>
      <c r="I960" s="54"/>
      <c r="J960" s="54"/>
      <c r="K960" s="71"/>
      <c r="L960" s="71"/>
      <c r="M960" s="109"/>
      <c r="N960" s="71"/>
      <c r="O960" s="109"/>
      <c r="P960" s="71"/>
      <c r="Q960" s="71"/>
      <c r="R960" s="71"/>
      <c r="S960" s="71"/>
      <c r="T960" s="71"/>
      <c r="U960" s="71"/>
      <c r="V960" s="71"/>
      <c r="W960" s="71"/>
      <c r="X960" s="71"/>
      <c r="Y960" s="71"/>
      <c r="Z960" s="71"/>
    </row>
    <row r="961" spans="1:26" ht="15.75" customHeight="1" x14ac:dyDescent="0.2">
      <c r="A961" s="71"/>
      <c r="B961" s="71"/>
      <c r="C961" s="71"/>
      <c r="D961" s="71"/>
      <c r="E961" s="54"/>
      <c r="F961" s="54"/>
      <c r="G961" s="54"/>
      <c r="H961" s="54"/>
      <c r="I961" s="54"/>
      <c r="J961" s="54"/>
      <c r="K961" s="71"/>
      <c r="L961" s="71"/>
      <c r="M961" s="109"/>
      <c r="N961" s="71"/>
      <c r="O961" s="109"/>
      <c r="P961" s="71"/>
      <c r="Q961" s="71"/>
      <c r="R961" s="71"/>
      <c r="S961" s="71"/>
      <c r="T961" s="71"/>
      <c r="U961" s="71"/>
      <c r="V961" s="71"/>
      <c r="W961" s="71"/>
      <c r="X961" s="71"/>
      <c r="Y961" s="71"/>
      <c r="Z961" s="71"/>
    </row>
    <row r="962" spans="1:26" ht="15.75" customHeight="1" x14ac:dyDescent="0.2">
      <c r="A962" s="71"/>
      <c r="B962" s="71"/>
      <c r="C962" s="71"/>
      <c r="D962" s="71"/>
      <c r="E962" s="54"/>
      <c r="F962" s="54"/>
      <c r="G962" s="54"/>
      <c r="H962" s="54"/>
      <c r="I962" s="54"/>
      <c r="J962" s="54"/>
      <c r="K962" s="71"/>
      <c r="L962" s="71"/>
      <c r="M962" s="109"/>
      <c r="N962" s="71"/>
      <c r="O962" s="109"/>
      <c r="P962" s="71"/>
      <c r="Q962" s="71"/>
      <c r="R962" s="71"/>
      <c r="S962" s="71"/>
      <c r="T962" s="71"/>
      <c r="U962" s="71"/>
      <c r="V962" s="71"/>
      <c r="W962" s="71"/>
      <c r="X962" s="71"/>
      <c r="Y962" s="71"/>
      <c r="Z962" s="71"/>
    </row>
    <row r="963" spans="1:26" ht="15.75" customHeight="1" x14ac:dyDescent="0.2">
      <c r="A963" s="71"/>
      <c r="B963" s="71"/>
      <c r="C963" s="71"/>
      <c r="D963" s="71"/>
      <c r="E963" s="54"/>
      <c r="F963" s="54"/>
      <c r="G963" s="54"/>
      <c r="H963" s="54"/>
      <c r="I963" s="54"/>
      <c r="J963" s="54"/>
      <c r="K963" s="71"/>
      <c r="L963" s="71"/>
      <c r="M963" s="109"/>
      <c r="N963" s="71"/>
      <c r="O963" s="109"/>
      <c r="P963" s="71"/>
      <c r="Q963" s="71"/>
      <c r="R963" s="71"/>
      <c r="S963" s="71"/>
      <c r="T963" s="71"/>
      <c r="U963" s="71"/>
      <c r="V963" s="71"/>
      <c r="W963" s="71"/>
      <c r="X963" s="71"/>
      <c r="Y963" s="71"/>
      <c r="Z963" s="71"/>
    </row>
    <row r="964" spans="1:26" ht="15.75" customHeight="1" x14ac:dyDescent="0.2">
      <c r="A964" s="71"/>
      <c r="B964" s="71"/>
      <c r="C964" s="71"/>
      <c r="D964" s="71"/>
      <c r="E964" s="54"/>
      <c r="F964" s="54"/>
      <c r="G964" s="54"/>
      <c r="H964" s="54"/>
      <c r="I964" s="54"/>
      <c r="J964" s="54"/>
      <c r="K964" s="71"/>
      <c r="L964" s="71"/>
      <c r="M964" s="109"/>
      <c r="N964" s="71"/>
      <c r="O964" s="109"/>
      <c r="P964" s="71"/>
      <c r="Q964" s="71"/>
      <c r="R964" s="71"/>
      <c r="S964" s="71"/>
      <c r="T964" s="71"/>
      <c r="U964" s="71"/>
      <c r="V964" s="71"/>
      <c r="W964" s="71"/>
      <c r="X964" s="71"/>
      <c r="Y964" s="71"/>
      <c r="Z964" s="71"/>
    </row>
    <row r="965" spans="1:26" ht="15.75" customHeight="1" x14ac:dyDescent="0.2">
      <c r="A965" s="71"/>
      <c r="B965" s="71"/>
      <c r="C965" s="71"/>
      <c r="D965" s="71"/>
      <c r="E965" s="54"/>
      <c r="F965" s="54"/>
      <c r="G965" s="54"/>
      <c r="H965" s="54"/>
      <c r="I965" s="54"/>
      <c r="J965" s="54"/>
      <c r="K965" s="71"/>
      <c r="L965" s="71"/>
      <c r="M965" s="109"/>
      <c r="N965" s="71"/>
      <c r="O965" s="109"/>
      <c r="P965" s="71"/>
      <c r="Q965" s="71"/>
      <c r="R965" s="71"/>
      <c r="S965" s="71"/>
      <c r="T965" s="71"/>
      <c r="U965" s="71"/>
      <c r="V965" s="71"/>
      <c r="W965" s="71"/>
      <c r="X965" s="71"/>
      <c r="Y965" s="71"/>
      <c r="Z965" s="71"/>
    </row>
    <row r="966" spans="1:26" ht="15.75" customHeight="1" x14ac:dyDescent="0.2">
      <c r="A966" s="71"/>
      <c r="B966" s="71"/>
      <c r="C966" s="71"/>
      <c r="D966" s="71"/>
      <c r="E966" s="54"/>
      <c r="F966" s="54"/>
      <c r="G966" s="54"/>
      <c r="H966" s="54"/>
      <c r="I966" s="54"/>
      <c r="J966" s="54"/>
      <c r="K966" s="71"/>
      <c r="L966" s="71"/>
      <c r="M966" s="109"/>
      <c r="N966" s="71"/>
      <c r="O966" s="109"/>
      <c r="P966" s="71"/>
      <c r="Q966" s="71"/>
      <c r="R966" s="71"/>
      <c r="S966" s="71"/>
      <c r="T966" s="71"/>
      <c r="U966" s="71"/>
      <c r="V966" s="71"/>
      <c r="W966" s="71"/>
      <c r="X966" s="71"/>
      <c r="Y966" s="71"/>
      <c r="Z966" s="71"/>
    </row>
    <row r="967" spans="1:26" ht="15.75" customHeight="1" x14ac:dyDescent="0.2">
      <c r="A967" s="71"/>
      <c r="B967" s="71"/>
      <c r="C967" s="71"/>
      <c r="D967" s="71"/>
      <c r="E967" s="54"/>
      <c r="F967" s="54"/>
      <c r="G967" s="54"/>
      <c r="H967" s="54"/>
      <c r="I967" s="54"/>
      <c r="J967" s="54"/>
      <c r="K967" s="71"/>
      <c r="L967" s="71"/>
      <c r="M967" s="109"/>
      <c r="N967" s="71"/>
      <c r="O967" s="109"/>
      <c r="P967" s="71"/>
      <c r="Q967" s="71"/>
      <c r="R967" s="71"/>
      <c r="S967" s="71"/>
      <c r="T967" s="71"/>
      <c r="U967" s="71"/>
      <c r="V967" s="71"/>
      <c r="W967" s="71"/>
      <c r="X967" s="71"/>
      <c r="Y967" s="71"/>
      <c r="Z967" s="71"/>
    </row>
    <row r="968" spans="1:26" ht="15.75" customHeight="1" x14ac:dyDescent="0.2">
      <c r="A968" s="71"/>
      <c r="B968" s="71"/>
      <c r="C968" s="71"/>
      <c r="D968" s="71"/>
      <c r="E968" s="54"/>
      <c r="F968" s="54"/>
      <c r="G968" s="54"/>
      <c r="H968" s="54"/>
      <c r="I968" s="54"/>
      <c r="J968" s="54"/>
      <c r="K968" s="71"/>
      <c r="L968" s="71"/>
      <c r="M968" s="109"/>
      <c r="N968" s="71"/>
      <c r="O968" s="109"/>
      <c r="P968" s="71"/>
      <c r="Q968" s="71"/>
      <c r="R968" s="71"/>
      <c r="S968" s="71"/>
      <c r="T968" s="71"/>
      <c r="U968" s="71"/>
      <c r="V968" s="71"/>
      <c r="W968" s="71"/>
      <c r="X968" s="71"/>
      <c r="Y968" s="71"/>
      <c r="Z968" s="71"/>
    </row>
    <row r="969" spans="1:26" ht="15.75" customHeight="1" x14ac:dyDescent="0.2">
      <c r="A969" s="71"/>
      <c r="B969" s="71"/>
      <c r="C969" s="71"/>
      <c r="D969" s="71"/>
      <c r="E969" s="54"/>
      <c r="F969" s="54"/>
      <c r="G969" s="54"/>
      <c r="H969" s="54"/>
      <c r="I969" s="54"/>
      <c r="J969" s="54"/>
      <c r="K969" s="71"/>
      <c r="L969" s="71"/>
      <c r="M969" s="109"/>
      <c r="N969" s="71"/>
      <c r="O969" s="109"/>
      <c r="P969" s="71"/>
      <c r="Q969" s="71"/>
      <c r="R969" s="71"/>
      <c r="S969" s="71"/>
      <c r="T969" s="71"/>
      <c r="U969" s="71"/>
      <c r="V969" s="71"/>
      <c r="W969" s="71"/>
      <c r="X969" s="71"/>
      <c r="Y969" s="71"/>
      <c r="Z969" s="71"/>
    </row>
    <row r="970" spans="1:26" ht="15.75" customHeight="1" x14ac:dyDescent="0.2">
      <c r="A970" s="71"/>
      <c r="B970" s="71"/>
      <c r="C970" s="71"/>
      <c r="D970" s="71"/>
      <c r="E970" s="54"/>
      <c r="F970" s="54"/>
      <c r="G970" s="54"/>
      <c r="H970" s="54"/>
      <c r="I970" s="54"/>
      <c r="J970" s="54"/>
      <c r="K970" s="71"/>
      <c r="L970" s="71"/>
      <c r="M970" s="109"/>
      <c r="N970" s="71"/>
      <c r="O970" s="109"/>
      <c r="P970" s="71"/>
      <c r="Q970" s="71"/>
      <c r="R970" s="71"/>
      <c r="S970" s="71"/>
      <c r="T970" s="71"/>
      <c r="U970" s="71"/>
      <c r="V970" s="71"/>
      <c r="W970" s="71"/>
      <c r="X970" s="71"/>
      <c r="Y970" s="71"/>
      <c r="Z970" s="71"/>
    </row>
    <row r="971" spans="1:26" ht="15.75" customHeight="1" x14ac:dyDescent="0.2">
      <c r="A971" s="71"/>
      <c r="B971" s="71"/>
      <c r="C971" s="71"/>
      <c r="D971" s="71"/>
      <c r="E971" s="54"/>
      <c r="F971" s="54"/>
      <c r="G971" s="54"/>
      <c r="H971" s="54"/>
      <c r="I971" s="54"/>
      <c r="J971" s="54"/>
      <c r="K971" s="71"/>
      <c r="L971" s="71"/>
      <c r="M971" s="109"/>
      <c r="N971" s="71"/>
      <c r="O971" s="109"/>
      <c r="P971" s="71"/>
      <c r="Q971" s="71"/>
      <c r="R971" s="71"/>
      <c r="S971" s="71"/>
      <c r="T971" s="71"/>
      <c r="U971" s="71"/>
      <c r="V971" s="71"/>
      <c r="W971" s="71"/>
      <c r="X971" s="71"/>
      <c r="Y971" s="71"/>
      <c r="Z971" s="71"/>
    </row>
    <row r="972" spans="1:26" ht="15.75" customHeight="1" x14ac:dyDescent="0.2">
      <c r="A972" s="71"/>
      <c r="B972" s="71"/>
      <c r="C972" s="71"/>
      <c r="D972" s="71"/>
      <c r="E972" s="54"/>
      <c r="F972" s="54"/>
      <c r="G972" s="54"/>
      <c r="H972" s="54"/>
      <c r="I972" s="54"/>
      <c r="J972" s="54"/>
      <c r="K972" s="71"/>
      <c r="L972" s="71"/>
      <c r="M972" s="109"/>
      <c r="N972" s="71"/>
      <c r="O972" s="109"/>
      <c r="P972" s="71"/>
      <c r="Q972" s="71"/>
      <c r="R972" s="71"/>
      <c r="S972" s="71"/>
      <c r="T972" s="71"/>
      <c r="U972" s="71"/>
      <c r="V972" s="71"/>
      <c r="W972" s="71"/>
      <c r="X972" s="71"/>
      <c r="Y972" s="71"/>
      <c r="Z972" s="71"/>
    </row>
    <row r="973" spans="1:26" ht="15.75" customHeight="1" x14ac:dyDescent="0.2">
      <c r="A973" s="71"/>
      <c r="B973" s="71"/>
      <c r="C973" s="71"/>
      <c r="D973" s="71"/>
      <c r="E973" s="54"/>
      <c r="F973" s="54"/>
      <c r="G973" s="54"/>
      <c r="H973" s="54"/>
      <c r="I973" s="54"/>
      <c r="J973" s="54"/>
      <c r="K973" s="71"/>
      <c r="L973" s="71"/>
      <c r="M973" s="109"/>
      <c r="N973" s="71"/>
      <c r="O973" s="109"/>
      <c r="P973" s="71"/>
      <c r="Q973" s="71"/>
      <c r="R973" s="71"/>
      <c r="S973" s="71"/>
      <c r="T973" s="71"/>
      <c r="U973" s="71"/>
      <c r="V973" s="71"/>
      <c r="W973" s="71"/>
      <c r="X973" s="71"/>
      <c r="Y973" s="71"/>
      <c r="Z973" s="71"/>
    </row>
    <row r="974" spans="1:26" ht="15.75" customHeight="1" x14ac:dyDescent="0.2">
      <c r="A974" s="71"/>
      <c r="B974" s="71"/>
      <c r="C974" s="71"/>
      <c r="D974" s="71"/>
      <c r="E974" s="54"/>
      <c r="F974" s="54"/>
      <c r="G974" s="54"/>
      <c r="H974" s="54"/>
      <c r="I974" s="54"/>
      <c r="J974" s="54"/>
      <c r="K974" s="71"/>
      <c r="L974" s="71"/>
      <c r="M974" s="109"/>
      <c r="N974" s="71"/>
      <c r="O974" s="109"/>
      <c r="P974" s="71"/>
      <c r="Q974" s="71"/>
      <c r="R974" s="71"/>
      <c r="S974" s="71"/>
      <c r="T974" s="71"/>
      <c r="U974" s="71"/>
      <c r="V974" s="71"/>
      <c r="W974" s="71"/>
      <c r="X974" s="71"/>
      <c r="Y974" s="71"/>
      <c r="Z974" s="71"/>
    </row>
    <row r="975" spans="1:26" ht="15.75" customHeight="1" x14ac:dyDescent="0.2">
      <c r="A975" s="71"/>
      <c r="B975" s="71"/>
      <c r="C975" s="71"/>
      <c r="D975" s="71"/>
      <c r="E975" s="54"/>
      <c r="F975" s="54"/>
      <c r="G975" s="54"/>
      <c r="H975" s="54"/>
      <c r="I975" s="54"/>
      <c r="J975" s="54"/>
      <c r="K975" s="71"/>
      <c r="L975" s="71"/>
      <c r="M975" s="109"/>
      <c r="N975" s="71"/>
      <c r="O975" s="109"/>
      <c r="P975" s="71"/>
      <c r="Q975" s="71"/>
      <c r="R975" s="71"/>
      <c r="S975" s="71"/>
      <c r="T975" s="71"/>
      <c r="U975" s="71"/>
      <c r="V975" s="71"/>
      <c r="W975" s="71"/>
      <c r="X975" s="71"/>
      <c r="Y975" s="71"/>
      <c r="Z975" s="71"/>
    </row>
    <row r="976" spans="1:26" ht="15.75" customHeight="1" x14ac:dyDescent="0.2">
      <c r="A976" s="71"/>
      <c r="B976" s="71"/>
      <c r="C976" s="71"/>
      <c r="D976" s="71"/>
      <c r="E976" s="54"/>
      <c r="F976" s="54"/>
      <c r="G976" s="54"/>
      <c r="H976" s="54"/>
      <c r="I976" s="54"/>
      <c r="J976" s="54"/>
      <c r="K976" s="71"/>
      <c r="L976" s="71"/>
      <c r="M976" s="109"/>
      <c r="N976" s="71"/>
      <c r="O976" s="109"/>
      <c r="P976" s="71"/>
      <c r="Q976" s="71"/>
      <c r="R976" s="71"/>
      <c r="S976" s="71"/>
      <c r="T976" s="71"/>
      <c r="U976" s="71"/>
      <c r="V976" s="71"/>
      <c r="W976" s="71"/>
      <c r="X976" s="71"/>
      <c r="Y976" s="71"/>
      <c r="Z976" s="71"/>
    </row>
    <row r="977" spans="1:26" ht="15.75" customHeight="1" x14ac:dyDescent="0.2">
      <c r="A977" s="71"/>
      <c r="B977" s="71"/>
      <c r="C977" s="71"/>
      <c r="D977" s="71"/>
      <c r="E977" s="54"/>
      <c r="F977" s="54"/>
      <c r="G977" s="54"/>
      <c r="H977" s="54"/>
      <c r="I977" s="54"/>
      <c r="J977" s="54"/>
      <c r="K977" s="71"/>
      <c r="L977" s="71"/>
      <c r="M977" s="109"/>
      <c r="N977" s="71"/>
      <c r="O977" s="109"/>
      <c r="P977" s="71"/>
      <c r="Q977" s="71"/>
      <c r="R977" s="71"/>
      <c r="S977" s="71"/>
      <c r="T977" s="71"/>
      <c r="U977" s="71"/>
      <c r="V977" s="71"/>
      <c r="W977" s="71"/>
      <c r="X977" s="71"/>
      <c r="Y977" s="71"/>
      <c r="Z977" s="71"/>
    </row>
    <row r="978" spans="1:26" ht="15.75" customHeight="1" x14ac:dyDescent="0.2">
      <c r="A978" s="71"/>
      <c r="B978" s="71"/>
      <c r="C978" s="71"/>
      <c r="D978" s="71"/>
      <c r="E978" s="54"/>
      <c r="F978" s="54"/>
      <c r="G978" s="54"/>
      <c r="H978" s="54"/>
      <c r="I978" s="54"/>
      <c r="J978" s="54"/>
      <c r="K978" s="71"/>
      <c r="L978" s="71"/>
      <c r="M978" s="109"/>
      <c r="N978" s="71"/>
      <c r="O978" s="109"/>
      <c r="P978" s="71"/>
      <c r="Q978" s="71"/>
      <c r="R978" s="71"/>
      <c r="S978" s="71"/>
      <c r="T978" s="71"/>
      <c r="U978" s="71"/>
      <c r="V978" s="71"/>
      <c r="W978" s="71"/>
      <c r="X978" s="71"/>
      <c r="Y978" s="71"/>
      <c r="Z978" s="71"/>
    </row>
    <row r="979" spans="1:26" ht="15.75" customHeight="1" x14ac:dyDescent="0.2">
      <c r="A979" s="71"/>
      <c r="B979" s="71"/>
      <c r="C979" s="71"/>
      <c r="D979" s="71"/>
      <c r="E979" s="54"/>
      <c r="F979" s="54"/>
      <c r="G979" s="54"/>
      <c r="H979" s="54"/>
      <c r="I979" s="54"/>
      <c r="J979" s="54"/>
      <c r="K979" s="71"/>
      <c r="L979" s="71"/>
      <c r="M979" s="109"/>
      <c r="N979" s="71"/>
      <c r="O979" s="109"/>
      <c r="P979" s="71"/>
      <c r="Q979" s="71"/>
      <c r="R979" s="71"/>
      <c r="S979" s="71"/>
      <c r="T979" s="71"/>
      <c r="U979" s="71"/>
      <c r="V979" s="71"/>
      <c r="W979" s="71"/>
      <c r="X979" s="71"/>
      <c r="Y979" s="71"/>
      <c r="Z979" s="71"/>
    </row>
    <row r="980" spans="1:26" ht="15.75" customHeight="1" x14ac:dyDescent="0.2">
      <c r="A980" s="71"/>
      <c r="B980" s="71"/>
      <c r="C980" s="71"/>
      <c r="D980" s="71"/>
      <c r="E980" s="54"/>
      <c r="F980" s="54"/>
      <c r="G980" s="54"/>
      <c r="H980" s="54"/>
      <c r="I980" s="54"/>
      <c r="J980" s="54"/>
      <c r="K980" s="71"/>
      <c r="L980" s="71"/>
      <c r="M980" s="109"/>
      <c r="N980" s="71"/>
      <c r="O980" s="109"/>
      <c r="P980" s="71"/>
      <c r="Q980" s="71"/>
      <c r="R980" s="71"/>
      <c r="S980" s="71"/>
      <c r="T980" s="71"/>
      <c r="U980" s="71"/>
      <c r="V980" s="71"/>
      <c r="W980" s="71"/>
      <c r="X980" s="71"/>
      <c r="Y980" s="71"/>
      <c r="Z980" s="71"/>
    </row>
    <row r="981" spans="1:26" ht="15.75" customHeight="1" x14ac:dyDescent="0.2">
      <c r="A981" s="71"/>
      <c r="B981" s="71"/>
      <c r="C981" s="71"/>
      <c r="D981" s="71"/>
      <c r="E981" s="54"/>
      <c r="F981" s="54"/>
      <c r="G981" s="54"/>
      <c r="H981" s="54"/>
      <c r="I981" s="54"/>
      <c r="J981" s="54"/>
      <c r="K981" s="71"/>
      <c r="L981" s="71"/>
      <c r="M981" s="109"/>
      <c r="N981" s="71"/>
      <c r="O981" s="109"/>
      <c r="P981" s="71"/>
      <c r="Q981" s="71"/>
      <c r="R981" s="71"/>
      <c r="S981" s="71"/>
      <c r="T981" s="71"/>
      <c r="U981" s="71"/>
      <c r="V981" s="71"/>
      <c r="W981" s="71"/>
      <c r="X981" s="71"/>
      <c r="Y981" s="71"/>
      <c r="Z981" s="71"/>
    </row>
    <row r="982" spans="1:26" ht="15.75" customHeight="1" x14ac:dyDescent="0.2">
      <c r="A982" s="71"/>
      <c r="B982" s="71"/>
      <c r="C982" s="71"/>
      <c r="D982" s="71"/>
      <c r="E982" s="54"/>
      <c r="F982" s="54"/>
      <c r="G982" s="54"/>
      <c r="H982" s="54"/>
      <c r="I982" s="54"/>
      <c r="J982" s="54"/>
      <c r="K982" s="71"/>
      <c r="L982" s="71"/>
      <c r="M982" s="109"/>
      <c r="N982" s="71"/>
      <c r="O982" s="109"/>
      <c r="P982" s="71"/>
      <c r="Q982" s="71"/>
      <c r="R982" s="71"/>
      <c r="S982" s="71"/>
      <c r="T982" s="71"/>
      <c r="U982" s="71"/>
      <c r="V982" s="71"/>
      <c r="W982" s="71"/>
      <c r="X982" s="71"/>
      <c r="Y982" s="71"/>
      <c r="Z982" s="71"/>
    </row>
    <row r="983" spans="1:26" ht="15.75" customHeight="1" x14ac:dyDescent="0.2">
      <c r="A983" s="71"/>
      <c r="B983" s="71"/>
      <c r="C983" s="71"/>
      <c r="D983" s="71"/>
      <c r="E983" s="54"/>
      <c r="F983" s="54"/>
      <c r="G983" s="54"/>
      <c r="H983" s="54"/>
      <c r="I983" s="54"/>
      <c r="J983" s="54"/>
      <c r="K983" s="71"/>
      <c r="L983" s="71"/>
      <c r="M983" s="109"/>
      <c r="N983" s="71"/>
      <c r="O983" s="109"/>
      <c r="P983" s="71"/>
      <c r="Q983" s="71"/>
      <c r="R983" s="71"/>
      <c r="S983" s="71"/>
      <c r="T983" s="71"/>
      <c r="U983" s="71"/>
      <c r="V983" s="71"/>
      <c r="W983" s="71"/>
      <c r="X983" s="71"/>
      <c r="Y983" s="71"/>
      <c r="Z983" s="71"/>
    </row>
    <row r="984" spans="1:26" ht="15.75" customHeight="1" x14ac:dyDescent="0.2">
      <c r="A984" s="71"/>
      <c r="B984" s="71"/>
      <c r="C984" s="71"/>
      <c r="D984" s="71"/>
      <c r="E984" s="54"/>
      <c r="F984" s="54"/>
      <c r="G984" s="54"/>
      <c r="H984" s="54"/>
      <c r="I984" s="54"/>
      <c r="J984" s="54"/>
      <c r="K984" s="71"/>
      <c r="L984" s="71"/>
      <c r="M984" s="109"/>
      <c r="N984" s="71"/>
      <c r="O984" s="109"/>
      <c r="P984" s="71"/>
      <c r="Q984" s="71"/>
      <c r="R984" s="71"/>
      <c r="S984" s="71"/>
      <c r="T984" s="71"/>
      <c r="U984" s="71"/>
      <c r="V984" s="71"/>
      <c r="W984" s="71"/>
      <c r="X984" s="71"/>
      <c r="Y984" s="71"/>
      <c r="Z984" s="71"/>
    </row>
    <row r="985" spans="1:26" ht="15.75" customHeight="1" x14ac:dyDescent="0.2">
      <c r="A985" s="71"/>
      <c r="B985" s="71"/>
      <c r="C985" s="71"/>
      <c r="D985" s="71"/>
      <c r="E985" s="54"/>
      <c r="F985" s="54"/>
      <c r="G985" s="54"/>
      <c r="H985" s="54"/>
      <c r="I985" s="54"/>
      <c r="J985" s="54"/>
      <c r="K985" s="71"/>
      <c r="L985" s="71"/>
      <c r="M985" s="109"/>
      <c r="N985" s="71"/>
      <c r="O985" s="109"/>
      <c r="P985" s="71"/>
      <c r="Q985" s="71"/>
      <c r="R985" s="71"/>
      <c r="S985" s="71"/>
      <c r="T985" s="71"/>
      <c r="U985" s="71"/>
      <c r="V985" s="71"/>
      <c r="W985" s="71"/>
      <c r="X985" s="71"/>
      <c r="Y985" s="71"/>
      <c r="Z985" s="71"/>
    </row>
    <row r="986" spans="1:26" ht="15.75" customHeight="1" x14ac:dyDescent="0.2">
      <c r="A986" s="71"/>
      <c r="B986" s="71"/>
      <c r="C986" s="71"/>
      <c r="D986" s="71"/>
      <c r="E986" s="54"/>
      <c r="F986" s="54"/>
      <c r="G986" s="54"/>
      <c r="H986" s="54"/>
      <c r="I986" s="54"/>
      <c r="J986" s="54"/>
      <c r="K986" s="71"/>
      <c r="L986" s="71"/>
      <c r="M986" s="109"/>
      <c r="N986" s="71"/>
      <c r="O986" s="109"/>
      <c r="P986" s="71"/>
      <c r="Q986" s="71"/>
      <c r="R986" s="71"/>
      <c r="S986" s="71"/>
      <c r="T986" s="71"/>
      <c r="U986" s="71"/>
      <c r="V986" s="71"/>
      <c r="W986" s="71"/>
      <c r="X986" s="71"/>
      <c r="Y986" s="71"/>
      <c r="Z986" s="71"/>
    </row>
    <row r="987" spans="1:26" ht="15.75" customHeight="1" x14ac:dyDescent="0.2">
      <c r="A987" s="71"/>
      <c r="B987" s="71"/>
      <c r="C987" s="71"/>
      <c r="D987" s="71"/>
      <c r="E987" s="54"/>
      <c r="F987" s="54"/>
      <c r="G987" s="54"/>
      <c r="H987" s="54"/>
      <c r="I987" s="54"/>
      <c r="J987" s="54"/>
      <c r="K987" s="71"/>
      <c r="L987" s="71"/>
      <c r="M987" s="109"/>
      <c r="N987" s="71"/>
      <c r="O987" s="109"/>
      <c r="P987" s="71"/>
      <c r="Q987" s="71"/>
      <c r="R987" s="71"/>
      <c r="S987" s="71"/>
      <c r="T987" s="71"/>
      <c r="U987" s="71"/>
      <c r="V987" s="71"/>
      <c r="W987" s="71"/>
      <c r="X987" s="71"/>
      <c r="Y987" s="71"/>
      <c r="Z987" s="71"/>
    </row>
    <row r="988" spans="1:26" ht="15.75" customHeight="1" x14ac:dyDescent="0.2">
      <c r="A988" s="71"/>
      <c r="B988" s="71"/>
      <c r="C988" s="71"/>
      <c r="D988" s="71"/>
      <c r="E988" s="54"/>
      <c r="F988" s="54"/>
      <c r="G988" s="54"/>
      <c r="H988" s="54"/>
      <c r="I988" s="54"/>
      <c r="J988" s="54"/>
      <c r="K988" s="71"/>
      <c r="L988" s="71"/>
      <c r="M988" s="109"/>
      <c r="N988" s="71"/>
      <c r="O988" s="109"/>
      <c r="P988" s="71"/>
      <c r="Q988" s="71"/>
      <c r="R988" s="71"/>
      <c r="S988" s="71"/>
      <c r="T988" s="71"/>
      <c r="U988" s="71"/>
      <c r="V988" s="71"/>
      <c r="W988" s="71"/>
      <c r="X988" s="71"/>
      <c r="Y988" s="71"/>
      <c r="Z988" s="71"/>
    </row>
    <row r="989" spans="1:26" ht="15.75" customHeight="1" x14ac:dyDescent="0.2">
      <c r="A989" s="71"/>
      <c r="B989" s="71"/>
      <c r="C989" s="71"/>
      <c r="D989" s="71"/>
      <c r="E989" s="54"/>
      <c r="F989" s="54"/>
      <c r="G989" s="54"/>
      <c r="H989" s="54"/>
      <c r="I989" s="54"/>
      <c r="J989" s="54"/>
      <c r="K989" s="71"/>
      <c r="L989" s="71"/>
      <c r="M989" s="109"/>
      <c r="N989" s="71"/>
      <c r="O989" s="109"/>
      <c r="P989" s="71"/>
      <c r="Q989" s="71"/>
      <c r="R989" s="71"/>
      <c r="S989" s="71"/>
      <c r="T989" s="71"/>
      <c r="U989" s="71"/>
      <c r="V989" s="71"/>
      <c r="W989" s="71"/>
      <c r="X989" s="71"/>
      <c r="Y989" s="71"/>
      <c r="Z989" s="71"/>
    </row>
    <row r="990" spans="1:26" ht="15.75" customHeight="1" x14ac:dyDescent="0.2">
      <c r="A990" s="71"/>
      <c r="B990" s="71"/>
      <c r="C990" s="71"/>
      <c r="D990" s="71"/>
      <c r="E990" s="54"/>
      <c r="F990" s="54"/>
      <c r="G990" s="54"/>
      <c r="H990" s="54"/>
      <c r="I990" s="54"/>
      <c r="J990" s="54"/>
      <c r="K990" s="71"/>
      <c r="L990" s="71"/>
      <c r="M990" s="109"/>
      <c r="N990" s="71"/>
      <c r="O990" s="109"/>
      <c r="P990" s="71"/>
      <c r="Q990" s="71"/>
      <c r="R990" s="71"/>
      <c r="S990" s="71"/>
      <c r="T990" s="71"/>
      <c r="U990" s="71"/>
      <c r="V990" s="71"/>
      <c r="W990" s="71"/>
      <c r="X990" s="71"/>
      <c r="Y990" s="71"/>
      <c r="Z990" s="71"/>
    </row>
    <row r="991" spans="1:26" ht="15.75" customHeight="1" x14ac:dyDescent="0.2">
      <c r="A991" s="71"/>
      <c r="B991" s="71"/>
      <c r="C991" s="71"/>
      <c r="D991" s="71"/>
      <c r="E991" s="54"/>
      <c r="F991" s="54"/>
      <c r="G991" s="54"/>
      <c r="H991" s="54"/>
      <c r="I991" s="54"/>
      <c r="J991" s="54"/>
      <c r="K991" s="71"/>
      <c r="L991" s="71"/>
      <c r="M991" s="109"/>
      <c r="N991" s="71"/>
      <c r="O991" s="109"/>
      <c r="P991" s="71"/>
      <c r="Q991" s="71"/>
      <c r="R991" s="71"/>
      <c r="S991" s="71"/>
      <c r="T991" s="71"/>
      <c r="U991" s="71"/>
      <c r="V991" s="71"/>
      <c r="W991" s="71"/>
      <c r="X991" s="71"/>
      <c r="Y991" s="71"/>
      <c r="Z991" s="71"/>
    </row>
    <row r="992" spans="1:26" ht="15.75" customHeight="1" x14ac:dyDescent="0.2">
      <c r="A992" s="71"/>
      <c r="B992" s="71"/>
      <c r="C992" s="71"/>
      <c r="D992" s="71"/>
      <c r="E992" s="54"/>
      <c r="F992" s="54"/>
      <c r="G992" s="54"/>
      <c r="H992" s="54"/>
      <c r="I992" s="54"/>
      <c r="J992" s="54"/>
      <c r="K992" s="71"/>
      <c r="L992" s="71"/>
      <c r="M992" s="109"/>
      <c r="N992" s="71"/>
      <c r="O992" s="109"/>
      <c r="P992" s="71"/>
      <c r="Q992" s="71"/>
      <c r="R992" s="71"/>
      <c r="S992" s="71"/>
      <c r="T992" s="71"/>
      <c r="U992" s="71"/>
      <c r="V992" s="71"/>
      <c r="W992" s="71"/>
      <c r="X992" s="71"/>
      <c r="Y992" s="71"/>
      <c r="Z992" s="71"/>
    </row>
    <row r="993" spans="1:26" ht="15.75" customHeight="1" x14ac:dyDescent="0.2">
      <c r="A993" s="71"/>
      <c r="B993" s="71"/>
      <c r="C993" s="71"/>
      <c r="D993" s="71"/>
      <c r="E993" s="54"/>
      <c r="F993" s="54"/>
      <c r="G993" s="54"/>
      <c r="H993" s="54"/>
      <c r="I993" s="54"/>
      <c r="J993" s="54"/>
      <c r="K993" s="71"/>
      <c r="L993" s="71"/>
      <c r="M993" s="109"/>
      <c r="N993" s="71"/>
      <c r="O993" s="109"/>
      <c r="P993" s="71"/>
      <c r="Q993" s="71"/>
      <c r="R993" s="71"/>
      <c r="S993" s="71"/>
      <c r="T993" s="71"/>
      <c r="U993" s="71"/>
      <c r="V993" s="71"/>
      <c r="W993" s="71"/>
      <c r="X993" s="71"/>
      <c r="Y993" s="71"/>
      <c r="Z993" s="71"/>
    </row>
    <row r="994" spans="1:26" ht="15.75" customHeight="1" x14ac:dyDescent="0.2">
      <c r="A994" s="71"/>
      <c r="B994" s="71"/>
      <c r="C994" s="71"/>
      <c r="D994" s="71"/>
      <c r="E994" s="54"/>
      <c r="F994" s="54"/>
      <c r="G994" s="54"/>
      <c r="H994" s="54"/>
      <c r="I994" s="54"/>
      <c r="J994" s="54"/>
      <c r="K994" s="71"/>
      <c r="L994" s="71"/>
      <c r="M994" s="109"/>
      <c r="N994" s="71"/>
      <c r="O994" s="109"/>
      <c r="P994" s="71"/>
      <c r="Q994" s="71"/>
      <c r="R994" s="71"/>
      <c r="S994" s="71"/>
      <c r="T994" s="71"/>
      <c r="U994" s="71"/>
      <c r="V994" s="71"/>
      <c r="W994" s="71"/>
      <c r="X994" s="71"/>
      <c r="Y994" s="71"/>
      <c r="Z994" s="71"/>
    </row>
    <row r="995" spans="1:26" ht="15.75" customHeight="1" x14ac:dyDescent="0.2">
      <c r="A995" s="71"/>
      <c r="B995" s="71"/>
      <c r="C995" s="71"/>
      <c r="D995" s="71"/>
      <c r="E995" s="54"/>
      <c r="F995" s="54"/>
      <c r="G995" s="54"/>
      <c r="H995" s="54"/>
      <c r="I995" s="54"/>
      <c r="J995" s="54"/>
      <c r="K995" s="71"/>
      <c r="L995" s="71"/>
      <c r="M995" s="109"/>
      <c r="N995" s="71"/>
      <c r="O995" s="109"/>
      <c r="P995" s="71"/>
      <c r="Q995" s="71"/>
      <c r="R995" s="71"/>
      <c r="S995" s="71"/>
      <c r="T995" s="71"/>
      <c r="U995" s="71"/>
      <c r="V995" s="71"/>
      <c r="W995" s="71"/>
      <c r="X995" s="71"/>
      <c r="Y995" s="71"/>
      <c r="Z995" s="71"/>
    </row>
    <row r="996" spans="1:26" ht="15.75" customHeight="1" x14ac:dyDescent="0.2">
      <c r="A996" s="71"/>
      <c r="B996" s="71"/>
      <c r="C996" s="71"/>
      <c r="D996" s="71"/>
      <c r="E996" s="54"/>
      <c r="F996" s="54"/>
      <c r="G996" s="54"/>
      <c r="H996" s="54"/>
      <c r="I996" s="54"/>
      <c r="J996" s="54"/>
      <c r="K996" s="71"/>
      <c r="L996" s="71"/>
      <c r="M996" s="109"/>
      <c r="N996" s="71"/>
      <c r="O996" s="109"/>
      <c r="P996" s="71"/>
      <c r="Q996" s="71"/>
      <c r="R996" s="71"/>
      <c r="S996" s="71"/>
      <c r="T996" s="71"/>
      <c r="U996" s="71"/>
      <c r="V996" s="71"/>
      <c r="W996" s="71"/>
      <c r="X996" s="71"/>
      <c r="Y996" s="71"/>
      <c r="Z996" s="71"/>
    </row>
    <row r="997" spans="1:26" ht="15.75" customHeight="1" x14ac:dyDescent="0.2">
      <c r="A997" s="71"/>
      <c r="B997" s="71"/>
      <c r="C997" s="71"/>
      <c r="D997" s="71"/>
      <c r="E997" s="54"/>
      <c r="F997" s="54"/>
      <c r="G997" s="54"/>
      <c r="H997" s="54"/>
      <c r="I997" s="54"/>
      <c r="J997" s="54"/>
      <c r="K997" s="71"/>
      <c r="L997" s="71"/>
      <c r="M997" s="109"/>
      <c r="N997" s="71"/>
      <c r="O997" s="109"/>
      <c r="P997" s="71"/>
      <c r="Q997" s="71"/>
      <c r="R997" s="71"/>
      <c r="S997" s="71"/>
      <c r="T997" s="71"/>
      <c r="U997" s="71"/>
      <c r="V997" s="71"/>
      <c r="W997" s="71"/>
      <c r="X997" s="71"/>
      <c r="Y997" s="71"/>
      <c r="Z997" s="71"/>
    </row>
    <row r="998" spans="1:26" ht="15.75" customHeight="1" x14ac:dyDescent="0.2">
      <c r="A998" s="71"/>
      <c r="B998" s="71"/>
      <c r="C998" s="71"/>
      <c r="D998" s="71"/>
      <c r="E998" s="54"/>
      <c r="F998" s="54"/>
      <c r="G998" s="54"/>
      <c r="H998" s="54"/>
      <c r="I998" s="54"/>
      <c r="J998" s="54"/>
      <c r="K998" s="71"/>
      <c r="L998" s="71"/>
      <c r="M998" s="109"/>
      <c r="N998" s="71"/>
      <c r="O998" s="109"/>
      <c r="P998" s="71"/>
      <c r="Q998" s="71"/>
      <c r="R998" s="71"/>
      <c r="S998" s="71"/>
      <c r="T998" s="71"/>
      <c r="U998" s="71"/>
      <c r="V998" s="71"/>
      <c r="W998" s="71"/>
      <c r="X998" s="71"/>
      <c r="Y998" s="71"/>
      <c r="Z998" s="71"/>
    </row>
    <row r="999" spans="1:26" ht="15.75" customHeight="1" x14ac:dyDescent="0.2">
      <c r="A999" s="71"/>
      <c r="B999" s="71"/>
      <c r="C999" s="71"/>
      <c r="D999" s="71"/>
      <c r="E999" s="54"/>
      <c r="F999" s="54"/>
      <c r="G999" s="54"/>
      <c r="H999" s="54"/>
      <c r="I999" s="54"/>
      <c r="J999" s="54"/>
      <c r="K999" s="71"/>
      <c r="L999" s="71"/>
      <c r="M999" s="109"/>
      <c r="N999" s="71"/>
      <c r="O999" s="109"/>
      <c r="P999" s="71"/>
      <c r="Q999" s="71"/>
      <c r="R999" s="71"/>
      <c r="S999" s="71"/>
      <c r="T999" s="71"/>
      <c r="U999" s="71"/>
      <c r="V999" s="71"/>
      <c r="W999" s="71"/>
      <c r="X999" s="71"/>
      <c r="Y999" s="71"/>
      <c r="Z999" s="71"/>
    </row>
    <row r="1000" spans="1:26" ht="15.75" customHeight="1" x14ac:dyDescent="0.2">
      <c r="A1000" s="71"/>
      <c r="B1000" s="71"/>
      <c r="C1000" s="71"/>
      <c r="D1000" s="71"/>
      <c r="E1000" s="54"/>
      <c r="F1000" s="54"/>
      <c r="G1000" s="54"/>
      <c r="H1000" s="54"/>
      <c r="I1000" s="54"/>
      <c r="J1000" s="54"/>
      <c r="K1000" s="71"/>
      <c r="L1000" s="71"/>
      <c r="M1000" s="109"/>
      <c r="N1000" s="71"/>
      <c r="O1000" s="109"/>
      <c r="P1000" s="71"/>
      <c r="Q1000" s="71"/>
      <c r="R1000" s="71"/>
      <c r="S1000" s="71"/>
      <c r="T1000" s="71"/>
      <c r="U1000" s="71"/>
      <c r="V1000" s="71"/>
      <c r="W1000" s="71"/>
      <c r="X1000" s="71"/>
      <c r="Y1000" s="71"/>
      <c r="Z1000" s="71"/>
    </row>
  </sheetData>
  <sheetProtection algorithmName="SHA-512" hashValue="f98ktP96rLaRxbosoR495DXC8JzpzeMvSnVXuamx0QgzuS9Q/zPEJhCuvCCfMzzNvWUbwBbQWNHBkGICSjctkg==" saltValue="ppCtmgFVDwpkZbV9yXwWYg==" spinCount="100000" sheet="1" objects="1" scenarios="1"/>
  <mergeCells count="8">
    <mergeCell ref="M5:N5"/>
    <mergeCell ref="A1:J1"/>
    <mergeCell ref="A3:A5"/>
    <mergeCell ref="B3:B5"/>
    <mergeCell ref="C3:F3"/>
    <mergeCell ref="G3:J3"/>
    <mergeCell ref="D4:E4"/>
    <mergeCell ref="H4:I4"/>
  </mergeCells>
  <conditionalFormatting sqref="J6:J35">
    <cfRule type="cellIs" dxfId="2758" priority="1" operator="equal">
      <formula>"NO CUMPLE"</formula>
    </cfRule>
  </conditionalFormatting>
  <conditionalFormatting sqref="F6:F35">
    <cfRule type="cellIs" dxfId="2757" priority="2" operator="equal">
      <formula>"NO CUMPLE"</formula>
    </cfRule>
  </conditionalFormatting>
  <pageMargins left="0.7" right="0.7" top="0.75" bottom="0.75" header="0" footer="0"/>
  <pageSetup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X158"/>
  <sheetViews>
    <sheetView zoomScale="85" zoomScaleNormal="85" workbookViewId="0">
      <selection activeCell="E16" sqref="E16"/>
    </sheetView>
  </sheetViews>
  <sheetFormatPr baseColWidth="10" defaultColWidth="14.42578125" defaultRowHeight="15" customHeight="1" x14ac:dyDescent="0.2"/>
  <cols>
    <col min="1" max="1" width="6.5703125" style="426" customWidth="1"/>
    <col min="2" max="2" width="9.140625" style="426" customWidth="1"/>
    <col min="3" max="3" width="129.5703125" style="426" customWidth="1"/>
    <col min="4" max="5" width="13" style="426" customWidth="1"/>
    <col min="6" max="6" width="19.42578125" style="426" customWidth="1"/>
    <col min="7" max="7" width="22.85546875" style="426" customWidth="1"/>
    <col min="8" max="8" width="26" style="426" customWidth="1"/>
    <col min="9" max="9" width="13.5703125" style="426" customWidth="1"/>
    <col min="10" max="10" width="12.28515625" style="426" customWidth="1"/>
    <col min="11" max="11" width="9.140625" style="426" customWidth="1"/>
    <col min="12" max="12" width="129.5703125" style="426" customWidth="1"/>
    <col min="13" max="13" width="10.85546875" style="426" customWidth="1"/>
    <col min="14" max="14" width="13.7109375" style="426" customWidth="1"/>
    <col min="15" max="15" width="16.140625" style="426" customWidth="1"/>
    <col min="16" max="16" width="22.42578125" style="426" customWidth="1"/>
    <col min="17" max="17" width="20.5703125" style="426" customWidth="1"/>
    <col min="18" max="18" width="7.5703125" style="426" customWidth="1"/>
    <col min="19" max="19" width="9.7109375" style="426" customWidth="1"/>
    <col min="20" max="23" width="7.5703125" style="426" customWidth="1"/>
    <col min="24" max="24" width="16.7109375" style="426" customWidth="1"/>
    <col min="25" max="25" width="15" style="426" customWidth="1"/>
    <col min="26" max="26" width="9.42578125" style="426" customWidth="1"/>
    <col min="27" max="27" width="8.140625" style="426" customWidth="1"/>
    <col min="28" max="28" width="9.140625" style="426" customWidth="1"/>
    <col min="29" max="29" width="109" style="426" customWidth="1"/>
    <col min="30" max="30" width="9" style="426" customWidth="1"/>
    <col min="31" max="31" width="10.85546875" style="426" customWidth="1"/>
    <col min="32" max="32" width="11.7109375" style="426" customWidth="1"/>
    <col min="33" max="33" width="15.28515625" style="426" customWidth="1"/>
    <col min="34" max="34" width="12.42578125" style="426" customWidth="1"/>
    <col min="35" max="40" width="7.42578125" style="426" customWidth="1"/>
    <col min="41" max="41" width="16.85546875" style="426" customWidth="1"/>
    <col min="42" max="42" width="15.140625" style="426" customWidth="1"/>
    <col min="43" max="44" width="11.42578125" style="426" customWidth="1"/>
    <col min="45" max="45" width="9.140625" style="426" customWidth="1"/>
    <col min="46" max="46" width="129.5703125" style="426" customWidth="1"/>
    <col min="47" max="47" width="9" style="426" customWidth="1"/>
    <col min="48" max="48" width="10.85546875" style="426" customWidth="1"/>
    <col min="49" max="49" width="16.42578125" style="426" customWidth="1"/>
    <col min="50" max="50" width="20.7109375" style="426" customWidth="1"/>
    <col min="51" max="51" width="23.85546875" style="426" customWidth="1"/>
    <col min="52" max="57" width="8" style="426" customWidth="1"/>
    <col min="58" max="58" width="16.7109375" style="426" customWidth="1"/>
    <col min="59" max="59" width="15" style="426" customWidth="1"/>
    <col min="60" max="61" width="11.42578125" style="426" customWidth="1"/>
    <col min="62" max="62" width="9.140625" style="426" customWidth="1"/>
    <col min="63" max="63" width="129.5703125" style="426" customWidth="1"/>
    <col min="64" max="64" width="11" style="426" customWidth="1"/>
    <col min="65" max="65" width="13" style="426" customWidth="1"/>
    <col min="66" max="66" width="18.7109375" style="426" customWidth="1"/>
    <col min="67" max="67" width="19.85546875" style="426" customWidth="1"/>
    <col min="68" max="68" width="25" style="426" customWidth="1"/>
    <col min="69" max="69" width="15.7109375" style="426" customWidth="1"/>
    <col min="70" max="73" width="10.7109375" style="426" customWidth="1"/>
    <col min="74" max="74" width="13.28515625" style="426" customWidth="1"/>
    <col min="75" max="75" width="16.7109375" style="426" customWidth="1"/>
    <col min="76" max="76" width="15" style="426" customWidth="1"/>
    <col min="77" max="78" width="11.42578125" style="426" customWidth="1"/>
    <col min="79" max="79" width="9.140625" style="426" customWidth="1"/>
    <col min="80" max="80" width="129.5703125" style="426" customWidth="1"/>
    <col min="81" max="81" width="11" style="426" customWidth="1"/>
    <col min="82" max="82" width="13" style="426" customWidth="1"/>
    <col min="83" max="83" width="18.7109375" style="426" customWidth="1"/>
    <col min="84" max="84" width="19.85546875" style="426" customWidth="1"/>
    <col min="85" max="85" width="25" style="426" customWidth="1"/>
    <col min="86" max="86" width="15.7109375" style="426" customWidth="1"/>
    <col min="87" max="90" width="10.7109375" style="426" customWidth="1"/>
    <col min="91" max="91" width="13.28515625" style="426" customWidth="1"/>
    <col min="92" max="92" width="16.7109375" style="426" customWidth="1"/>
    <col min="93" max="93" width="15" style="426" customWidth="1"/>
    <col min="94" max="95" width="11.42578125" style="426" customWidth="1"/>
    <col min="96" max="96" width="9.140625" style="426" customWidth="1"/>
    <col min="97" max="97" width="129.5703125" style="426" customWidth="1"/>
    <col min="98" max="98" width="11" style="426" customWidth="1"/>
    <col min="99" max="99" width="13" style="426" customWidth="1"/>
    <col min="100" max="100" width="18.7109375" style="426" customWidth="1"/>
    <col min="101" max="101" width="19.85546875" style="426" customWidth="1"/>
    <col min="102" max="102" width="25" style="426" customWidth="1"/>
    <col min="103" max="103" width="15.7109375" style="426" customWidth="1"/>
    <col min="104" max="107" width="10.7109375" style="426" customWidth="1"/>
    <col min="108" max="108" width="13.28515625" style="426" customWidth="1"/>
    <col min="109" max="109" width="16.7109375" style="426" customWidth="1"/>
    <col min="110" max="110" width="15" style="426" customWidth="1"/>
    <col min="111" max="112" width="11.42578125" style="426" customWidth="1"/>
    <col min="113" max="113" width="9.140625" style="426" customWidth="1"/>
    <col min="114" max="114" width="109" style="426" customWidth="1"/>
    <col min="115" max="115" width="11" style="426" customWidth="1"/>
    <col min="116" max="116" width="13" style="426" customWidth="1"/>
    <col min="117" max="117" width="18.7109375" style="426" customWidth="1"/>
    <col min="118" max="118" width="19.85546875" style="426" customWidth="1"/>
    <col min="119" max="119" width="25" style="426" customWidth="1"/>
    <col min="120" max="120" width="15.7109375" style="426" customWidth="1"/>
    <col min="121" max="124" width="10.7109375" style="426" customWidth="1"/>
    <col min="125" max="125" width="13.28515625" style="426" customWidth="1"/>
    <col min="126" max="126" width="15" style="426" customWidth="1"/>
    <col min="127" max="127" width="10.140625" style="426" customWidth="1"/>
    <col min="128" max="129" width="11.42578125" style="426" customWidth="1"/>
    <col min="130" max="130" width="9.140625" style="426" customWidth="1"/>
    <col min="131" max="131" width="109" style="426" customWidth="1"/>
    <col min="132" max="132" width="11" style="426" customWidth="1"/>
    <col min="133" max="133" width="13" style="426" customWidth="1"/>
    <col min="134" max="134" width="18.7109375" style="426" customWidth="1"/>
    <col min="135" max="135" width="19.85546875" style="426" customWidth="1"/>
    <col min="136" max="136" width="25" style="426" customWidth="1"/>
    <col min="137" max="137" width="15.7109375" style="426" customWidth="1"/>
    <col min="138" max="141" width="10.7109375" style="426" customWidth="1"/>
    <col min="142" max="142" width="13.28515625" style="426" customWidth="1"/>
    <col min="143" max="143" width="16.7109375" style="426" customWidth="1"/>
    <col min="144" max="144" width="15" style="426" customWidth="1"/>
    <col min="145" max="146" width="11.42578125" style="426" customWidth="1"/>
    <col min="147" max="147" width="9.140625" style="426" customWidth="1"/>
    <col min="148" max="148" width="109" style="426" customWidth="1"/>
    <col min="149" max="149" width="11" style="426" customWidth="1"/>
    <col min="150" max="150" width="13" style="426" customWidth="1"/>
    <col min="151" max="151" width="18.7109375" style="426" customWidth="1"/>
    <col min="152" max="152" width="19.85546875" style="426" customWidth="1"/>
    <col min="153" max="153" width="25" style="426" customWidth="1"/>
    <col min="154" max="154" width="15.7109375" style="426" customWidth="1"/>
    <col min="155" max="158" width="10.7109375" style="426" customWidth="1"/>
    <col min="159" max="159" width="11.5703125" style="426" customWidth="1"/>
    <col min="160" max="160" width="16.7109375" style="426" customWidth="1"/>
    <col min="161" max="161" width="15" style="426" customWidth="1"/>
    <col min="162" max="163" width="11.42578125" style="426" customWidth="1"/>
    <col min="164" max="164" width="9.140625" style="426" customWidth="1"/>
    <col min="165" max="165" width="109" style="426" customWidth="1"/>
    <col min="166" max="166" width="11" style="426" customWidth="1"/>
    <col min="167" max="167" width="13" style="426" customWidth="1"/>
    <col min="168" max="168" width="18.7109375" style="426" customWidth="1"/>
    <col min="169" max="169" width="24.42578125" style="426" customWidth="1"/>
    <col min="170" max="170" width="25" style="426" customWidth="1"/>
    <col min="171" max="171" width="7.85546875" style="426" customWidth="1"/>
    <col min="172" max="172" width="7.42578125" style="426" customWidth="1"/>
    <col min="173" max="175" width="10.7109375" style="426" customWidth="1"/>
    <col min="176" max="176" width="13.28515625" style="426" customWidth="1"/>
    <col min="177" max="177" width="16.7109375" style="426" customWidth="1"/>
    <col min="178" max="178" width="15" style="426" customWidth="1"/>
    <col min="179" max="180" width="11.42578125" style="426" customWidth="1"/>
    <col min="181" max="181" width="9.140625" style="426" customWidth="1"/>
    <col min="182" max="182" width="109" style="426" customWidth="1"/>
    <col min="183" max="183" width="11" style="426" customWidth="1"/>
    <col min="184" max="184" width="13" style="426" customWidth="1"/>
    <col min="185" max="185" width="18.7109375" style="426" customWidth="1"/>
    <col min="186" max="186" width="19.85546875" style="426" customWidth="1"/>
    <col min="187" max="187" width="25" style="426" customWidth="1"/>
    <col min="188" max="188" width="15.7109375" style="426" customWidth="1"/>
    <col min="189" max="192" width="10.7109375" style="426" customWidth="1"/>
    <col min="193" max="193" width="13.28515625" style="426" customWidth="1"/>
    <col min="194" max="194" width="16.7109375" style="426" customWidth="1"/>
    <col min="195" max="195" width="15" style="426" customWidth="1"/>
    <col min="196" max="197" width="11.42578125" style="426" customWidth="1"/>
    <col min="198" max="198" width="9.140625" style="426" customWidth="1"/>
    <col min="199" max="199" width="109" style="426" customWidth="1"/>
    <col min="200" max="200" width="11" style="426" customWidth="1"/>
    <col min="201" max="201" width="13" style="426" customWidth="1"/>
    <col min="202" max="202" width="18.7109375" style="426" customWidth="1"/>
    <col min="203" max="203" width="19.85546875" style="426" customWidth="1"/>
    <col min="204" max="204" width="25" style="426" customWidth="1"/>
    <col min="205" max="205" width="15.7109375" style="426" customWidth="1"/>
    <col min="206" max="209" width="10.7109375" style="426" customWidth="1"/>
    <col min="210" max="210" width="13.28515625" style="426" customWidth="1"/>
    <col min="211" max="211" width="16.7109375" style="426" customWidth="1"/>
    <col min="212" max="212" width="15" style="426" customWidth="1"/>
    <col min="213" max="214" width="11.42578125" style="426" customWidth="1"/>
    <col min="215" max="215" width="9.140625" style="426" customWidth="1"/>
    <col min="216" max="216" width="109" style="426" customWidth="1"/>
    <col min="217" max="217" width="11" style="426" customWidth="1"/>
    <col min="218" max="218" width="13" style="426" customWidth="1"/>
    <col min="219" max="219" width="18.7109375" style="426" customWidth="1"/>
    <col min="220" max="220" width="19.85546875" style="426" customWidth="1"/>
    <col min="221" max="221" width="25" style="426" customWidth="1"/>
    <col min="222" max="222" width="15.7109375" style="426" customWidth="1"/>
    <col min="223" max="226" width="10.7109375" style="426" customWidth="1"/>
    <col min="227" max="227" width="13.28515625" style="426" customWidth="1"/>
    <col min="228" max="228" width="16.7109375" style="426" customWidth="1"/>
    <col min="229" max="229" width="15" style="426" customWidth="1"/>
    <col min="230" max="231" width="11.42578125" style="426" customWidth="1"/>
    <col min="232" max="232" width="9.140625" style="426" customWidth="1"/>
    <col min="233" max="233" width="109" style="426" customWidth="1"/>
    <col min="234" max="234" width="11" style="426" customWidth="1"/>
    <col min="235" max="235" width="13" style="426" customWidth="1"/>
    <col min="236" max="236" width="18.7109375" style="426" customWidth="1"/>
    <col min="237" max="237" width="19.85546875" style="426" customWidth="1"/>
    <col min="238" max="238" width="25" style="426" customWidth="1"/>
    <col min="239" max="239" width="15.7109375" style="426" customWidth="1"/>
    <col min="240" max="243" width="10.7109375" style="426" customWidth="1"/>
    <col min="244" max="244" width="13.28515625" style="426" customWidth="1"/>
    <col min="245" max="245" width="16.7109375" style="426" customWidth="1"/>
    <col min="246" max="246" width="15" style="426" customWidth="1"/>
    <col min="247" max="248" width="11.42578125" style="426" customWidth="1"/>
    <col min="249" max="249" width="9.140625" style="426" customWidth="1"/>
    <col min="250" max="250" width="109" style="426" customWidth="1"/>
    <col min="251" max="251" width="11" style="426" customWidth="1"/>
    <col min="252" max="252" width="13" style="426" customWidth="1"/>
    <col min="253" max="253" width="18.7109375" style="426" customWidth="1"/>
    <col min="254" max="254" width="23.7109375" style="426" customWidth="1"/>
    <col min="255" max="255" width="25" style="426" customWidth="1"/>
    <col min="256" max="256" width="15.7109375" style="426" customWidth="1"/>
    <col min="257" max="260" width="10.7109375" style="426" customWidth="1"/>
    <col min="261" max="261" width="13.28515625" style="426" customWidth="1"/>
    <col min="262" max="262" width="16.7109375" style="426" customWidth="1"/>
    <col min="263" max="263" width="15" style="426" customWidth="1"/>
    <col min="264" max="266" width="11.42578125" style="426" customWidth="1"/>
    <col min="267" max="267" width="98" style="426" customWidth="1"/>
    <col min="268" max="269" width="11.42578125" style="426" customWidth="1"/>
    <col min="270" max="270" width="16.140625" style="426" customWidth="1"/>
    <col min="271" max="271" width="20.28515625" style="426" customWidth="1"/>
    <col min="272" max="272" width="21.28515625" style="426" customWidth="1"/>
    <col min="273" max="278" width="7.5703125" style="426" customWidth="1"/>
    <col min="279" max="283" width="11.42578125" style="426" customWidth="1"/>
    <col min="284" max="284" width="102.85546875" style="426" customWidth="1"/>
    <col min="285" max="287" width="11.42578125" style="426" customWidth="1"/>
    <col min="288" max="288" width="21.85546875" style="426" customWidth="1"/>
    <col min="289" max="289" width="17.7109375" style="426" customWidth="1"/>
    <col min="290" max="295" width="7.7109375" style="426" customWidth="1"/>
    <col min="296" max="296" width="13.42578125" style="426" customWidth="1"/>
    <col min="297" max="300" width="11.42578125" style="426" customWidth="1"/>
    <col min="301" max="301" width="99.140625" style="426" customWidth="1"/>
    <col min="302" max="303" width="11.42578125" style="426" customWidth="1"/>
    <col min="304" max="304" width="21.7109375" style="426" customWidth="1"/>
    <col min="305" max="305" width="28.85546875" style="426" customWidth="1"/>
    <col min="306" max="306" width="25.28515625" style="426" customWidth="1"/>
    <col min="307" max="312" width="11.42578125" style="426" customWidth="1"/>
    <col min="313" max="313" width="19.7109375" style="426" customWidth="1"/>
    <col min="314" max="317" width="11.42578125" style="426" customWidth="1"/>
    <col min="318" max="318" width="104.140625" style="426" customWidth="1"/>
    <col min="319" max="320" width="11.42578125" style="426" customWidth="1"/>
    <col min="321" max="321" width="29.5703125" style="426" customWidth="1"/>
    <col min="322" max="322" width="37.85546875" style="426" customWidth="1"/>
    <col min="323" max="323" width="21.85546875" style="426" customWidth="1"/>
    <col min="324" max="329" width="11.42578125" style="426" customWidth="1"/>
    <col min="330" max="330" width="14.42578125" style="426" customWidth="1"/>
    <col min="331" max="334" width="11.42578125" style="426" customWidth="1"/>
    <col min="335" max="335" width="111.140625" style="426" customWidth="1"/>
    <col min="336" max="336" width="11.42578125" style="426" customWidth="1"/>
    <col min="337" max="337" width="14.28515625" style="426" customWidth="1"/>
    <col min="338" max="338" width="26.42578125" style="426" customWidth="1"/>
    <col min="339" max="339" width="33.85546875" style="426" customWidth="1"/>
    <col min="340" max="340" width="23.42578125" style="426" customWidth="1"/>
    <col min="341" max="346" width="11.42578125" style="426" customWidth="1"/>
    <col min="347" max="347" width="14" style="426" customWidth="1"/>
    <col min="348" max="350" width="11.42578125" style="426" customWidth="1"/>
    <col min="351" max="351" width="15" style="426" customWidth="1"/>
    <col min="352" max="352" width="98.85546875" style="426" customWidth="1"/>
    <col min="353" max="353" width="16.42578125" style="426" customWidth="1"/>
    <col min="354" max="354" width="23" style="426" customWidth="1"/>
    <col min="355" max="355" width="16.42578125" style="426" customWidth="1"/>
    <col min="356" max="356" width="26.85546875" style="426" customWidth="1"/>
    <col min="357" max="357" width="21.7109375" style="426" customWidth="1"/>
    <col min="358" max="363" width="11.42578125" style="426" customWidth="1"/>
    <col min="364" max="364" width="15.28515625" style="426" customWidth="1"/>
    <col min="365" max="367" width="11.42578125" style="426" customWidth="1"/>
    <col min="368" max="436" width="11.42578125" style="426" hidden="1" customWidth="1"/>
    <col min="437" max="437" width="49.42578125" style="426" hidden="1" customWidth="1"/>
    <col min="438" max="453" width="11.42578125" style="426" hidden="1" customWidth="1"/>
    <col min="454" max="454" width="47.85546875" style="426" hidden="1" customWidth="1"/>
    <col min="455" max="469" width="11.42578125" style="426" hidden="1" customWidth="1"/>
    <col min="470" max="470" width="4.5703125" style="426" hidden="1" customWidth="1"/>
    <col min="471" max="471" width="44.85546875" style="426" hidden="1" customWidth="1"/>
    <col min="472" max="486" width="11.42578125" style="426" hidden="1" customWidth="1"/>
    <col min="487" max="487" width="4.5703125" style="426" hidden="1" customWidth="1"/>
    <col min="488" max="488" width="28.85546875" style="426" hidden="1" customWidth="1"/>
    <col min="489" max="504" width="11.42578125" style="426" hidden="1" customWidth="1"/>
    <col min="505" max="505" width="57.85546875" style="426" hidden="1" customWidth="1"/>
    <col min="506" max="518" width="11.42578125" style="426" hidden="1" customWidth="1"/>
    <col min="519" max="16384" width="14.42578125" style="426"/>
  </cols>
  <sheetData>
    <row r="1" spans="1:518" ht="12.75" customHeight="1" x14ac:dyDescent="0.2">
      <c r="A1" s="425"/>
      <c r="B1" s="425"/>
      <c r="C1" s="425"/>
      <c r="D1" s="425"/>
      <c r="E1" s="425"/>
      <c r="F1" s="425"/>
      <c r="G1" s="425"/>
      <c r="H1" s="425"/>
      <c r="I1" s="425"/>
      <c r="J1" s="425"/>
      <c r="K1" s="425"/>
      <c r="L1" s="425"/>
      <c r="M1" s="425"/>
      <c r="N1" s="425"/>
      <c r="O1" s="425"/>
      <c r="P1" s="425"/>
      <c r="Q1" s="425"/>
      <c r="R1" s="425"/>
      <c r="S1" s="425"/>
      <c r="T1" s="425"/>
      <c r="U1" s="425"/>
      <c r="V1" s="425"/>
      <c r="W1" s="425"/>
      <c r="X1" s="425"/>
      <c r="Y1" s="425"/>
      <c r="Z1" s="425"/>
      <c r="AA1" s="425"/>
      <c r="AB1" s="425"/>
      <c r="AC1" s="425"/>
      <c r="AD1" s="425"/>
      <c r="AE1" s="425"/>
      <c r="AF1" s="425"/>
      <c r="AG1" s="425"/>
      <c r="AH1" s="425"/>
      <c r="AI1" s="425"/>
      <c r="AJ1" s="425"/>
      <c r="AK1" s="425"/>
      <c r="AL1" s="425"/>
      <c r="AM1" s="425"/>
      <c r="AN1" s="425"/>
      <c r="AO1" s="425"/>
      <c r="AP1" s="425"/>
      <c r="AQ1" s="425"/>
      <c r="AR1" s="425"/>
      <c r="AS1" s="425"/>
      <c r="AT1" s="425"/>
      <c r="AU1" s="425"/>
      <c r="AV1" s="425"/>
      <c r="AW1" s="425"/>
      <c r="AX1" s="425"/>
      <c r="AY1" s="425"/>
      <c r="AZ1" s="425"/>
      <c r="BA1" s="425"/>
      <c r="BB1" s="425"/>
      <c r="BC1" s="425"/>
      <c r="BD1" s="425"/>
      <c r="BE1" s="425"/>
      <c r="BF1" s="425"/>
      <c r="BG1" s="425"/>
      <c r="BH1" s="425"/>
      <c r="BI1" s="425"/>
      <c r="BJ1" s="425"/>
      <c r="BK1" s="425"/>
      <c r="BL1" s="425"/>
      <c r="BM1" s="425"/>
      <c r="BN1" s="425"/>
      <c r="BO1" s="425"/>
      <c r="BP1" s="425"/>
      <c r="BQ1" s="425"/>
      <c r="BR1" s="425"/>
      <c r="BS1" s="425"/>
      <c r="BT1" s="425"/>
      <c r="BU1" s="425"/>
      <c r="BV1" s="425"/>
      <c r="BW1" s="425"/>
      <c r="BX1" s="425"/>
      <c r="BY1" s="425"/>
      <c r="BZ1" s="425"/>
      <c r="CA1" s="425"/>
      <c r="CB1" s="425"/>
      <c r="CC1" s="425"/>
      <c r="CD1" s="425"/>
      <c r="CE1" s="425"/>
      <c r="CF1" s="425"/>
      <c r="CG1" s="425"/>
      <c r="CH1" s="425"/>
      <c r="CI1" s="425"/>
      <c r="CJ1" s="425"/>
      <c r="CK1" s="425"/>
      <c r="CL1" s="425"/>
      <c r="CM1" s="425"/>
      <c r="CN1" s="425"/>
      <c r="CO1" s="425"/>
      <c r="CP1" s="425"/>
      <c r="CQ1" s="425"/>
      <c r="CR1" s="425"/>
      <c r="CS1" s="425"/>
      <c r="CT1" s="425"/>
      <c r="CU1" s="425"/>
      <c r="CV1" s="425"/>
      <c r="CW1" s="425"/>
      <c r="CX1" s="425"/>
      <c r="CY1" s="425"/>
      <c r="CZ1" s="425"/>
      <c r="DA1" s="425"/>
      <c r="DB1" s="425"/>
      <c r="DC1" s="425"/>
      <c r="DD1" s="425"/>
      <c r="DE1" s="425"/>
      <c r="DF1" s="425"/>
      <c r="DG1" s="425"/>
      <c r="DH1" s="425"/>
      <c r="DI1" s="425"/>
      <c r="DJ1" s="425"/>
      <c r="DK1" s="425"/>
      <c r="DL1" s="425"/>
      <c r="DM1" s="425"/>
      <c r="DN1" s="425"/>
      <c r="DO1" s="425"/>
      <c r="DP1" s="425"/>
      <c r="DQ1" s="425"/>
      <c r="DR1" s="425"/>
      <c r="DS1" s="425"/>
      <c r="DT1" s="425"/>
      <c r="DU1" s="425"/>
      <c r="DV1" s="425"/>
      <c r="DW1" s="425"/>
      <c r="DX1" s="425"/>
      <c r="DY1" s="425"/>
      <c r="DZ1" s="425"/>
      <c r="EA1" s="425"/>
      <c r="EB1" s="425"/>
      <c r="EC1" s="425"/>
      <c r="ED1" s="425"/>
      <c r="EE1" s="425"/>
      <c r="EF1" s="425"/>
      <c r="EG1" s="425"/>
      <c r="EH1" s="425"/>
      <c r="EI1" s="425"/>
      <c r="EJ1" s="425"/>
      <c r="EK1" s="425"/>
      <c r="EL1" s="425"/>
      <c r="EM1" s="425"/>
      <c r="EN1" s="425"/>
      <c r="EO1" s="425"/>
      <c r="EP1" s="425"/>
      <c r="EQ1" s="425"/>
      <c r="ER1" s="425"/>
      <c r="ES1" s="425"/>
      <c r="ET1" s="425"/>
      <c r="EU1" s="425"/>
      <c r="EV1" s="425"/>
      <c r="EW1" s="425"/>
      <c r="EX1" s="425"/>
      <c r="EY1" s="425"/>
      <c r="EZ1" s="425"/>
      <c r="FA1" s="425"/>
      <c r="FB1" s="425"/>
      <c r="FC1" s="425"/>
      <c r="FD1" s="425"/>
      <c r="FE1" s="425"/>
      <c r="FF1" s="425"/>
      <c r="FG1" s="425"/>
      <c r="FH1" s="425"/>
      <c r="FI1" s="425"/>
      <c r="FJ1" s="425"/>
      <c r="FK1" s="425"/>
      <c r="FL1" s="425"/>
      <c r="FM1" s="425"/>
      <c r="FN1" s="425"/>
      <c r="FO1" s="425"/>
      <c r="FP1" s="425"/>
      <c r="FQ1" s="425"/>
      <c r="FR1" s="425"/>
      <c r="FS1" s="425"/>
      <c r="FT1" s="425"/>
      <c r="FU1" s="425"/>
      <c r="FV1" s="425"/>
      <c r="FW1" s="425"/>
      <c r="FX1" s="425"/>
      <c r="FY1" s="425"/>
      <c r="FZ1" s="425"/>
      <c r="GA1" s="425"/>
      <c r="GB1" s="425"/>
      <c r="GC1" s="425"/>
      <c r="GD1" s="425"/>
      <c r="GE1" s="425"/>
      <c r="GF1" s="425"/>
      <c r="GG1" s="425"/>
      <c r="GH1" s="425"/>
      <c r="GI1" s="425"/>
      <c r="GJ1" s="425"/>
      <c r="GK1" s="425"/>
      <c r="GL1" s="425"/>
      <c r="GM1" s="425"/>
      <c r="GN1" s="425"/>
      <c r="GO1" s="425"/>
      <c r="GP1" s="425"/>
      <c r="GQ1" s="425"/>
      <c r="GR1" s="425"/>
      <c r="GS1" s="425"/>
      <c r="GT1" s="425"/>
      <c r="GU1" s="425"/>
      <c r="GV1" s="425"/>
      <c r="GW1" s="425"/>
      <c r="GX1" s="425"/>
      <c r="GY1" s="425"/>
      <c r="GZ1" s="425"/>
      <c r="HA1" s="425"/>
      <c r="HB1" s="425"/>
      <c r="HC1" s="425"/>
      <c r="HD1" s="425"/>
      <c r="HE1" s="425"/>
      <c r="HF1" s="425"/>
      <c r="HG1" s="425"/>
      <c r="HH1" s="425"/>
      <c r="HI1" s="425"/>
      <c r="HJ1" s="425"/>
      <c r="HK1" s="425"/>
      <c r="HL1" s="425"/>
      <c r="HM1" s="425"/>
      <c r="HN1" s="425"/>
      <c r="HO1" s="425"/>
      <c r="HP1" s="425"/>
      <c r="HQ1" s="425"/>
      <c r="HR1" s="425"/>
      <c r="HS1" s="425"/>
      <c r="HT1" s="425"/>
      <c r="HU1" s="425"/>
      <c r="HV1" s="425"/>
      <c r="HW1" s="425"/>
      <c r="HX1" s="425"/>
      <c r="HY1" s="425"/>
      <c r="HZ1" s="425"/>
      <c r="IA1" s="425"/>
      <c r="IB1" s="425"/>
      <c r="IC1" s="425"/>
      <c r="ID1" s="425"/>
      <c r="IE1" s="425"/>
      <c r="IF1" s="425"/>
      <c r="IG1" s="425"/>
      <c r="IH1" s="425"/>
      <c r="II1" s="425"/>
      <c r="IJ1" s="425"/>
      <c r="IK1" s="425"/>
      <c r="IL1" s="425"/>
      <c r="IM1" s="425"/>
      <c r="IN1" s="425"/>
      <c r="IO1" s="425"/>
      <c r="IP1" s="425"/>
      <c r="IQ1" s="425"/>
      <c r="IR1" s="425"/>
      <c r="IS1" s="425"/>
      <c r="IT1" s="425"/>
      <c r="IU1" s="425"/>
      <c r="IV1" s="425"/>
      <c r="IW1" s="425"/>
      <c r="IX1" s="425"/>
      <c r="IY1" s="425"/>
      <c r="IZ1" s="425"/>
      <c r="JA1" s="425"/>
      <c r="JB1" s="425"/>
      <c r="JC1" s="425"/>
      <c r="JD1" s="425"/>
      <c r="JE1" s="425"/>
      <c r="JF1" s="425"/>
      <c r="JG1" s="425"/>
      <c r="JH1" s="425"/>
      <c r="JI1" s="425"/>
      <c r="JJ1" s="425"/>
      <c r="JK1" s="425"/>
      <c r="JL1" s="425"/>
      <c r="JM1" s="425"/>
      <c r="JN1" s="425"/>
      <c r="JO1" s="425"/>
      <c r="JP1" s="425"/>
      <c r="JQ1" s="425"/>
      <c r="JR1" s="425"/>
      <c r="JS1" s="425"/>
      <c r="JT1" s="425"/>
      <c r="JU1" s="425"/>
      <c r="JV1" s="425"/>
      <c r="JW1" s="425"/>
      <c r="JX1" s="425"/>
      <c r="JY1" s="425"/>
      <c r="JZ1" s="425"/>
      <c r="KA1" s="425"/>
      <c r="KB1" s="425"/>
      <c r="KC1" s="425"/>
      <c r="KD1" s="425"/>
      <c r="KE1" s="425"/>
      <c r="KF1" s="425"/>
      <c r="KG1" s="425"/>
      <c r="KH1" s="425"/>
      <c r="KI1" s="425"/>
      <c r="KJ1" s="425"/>
      <c r="KK1" s="425"/>
      <c r="KL1" s="425"/>
      <c r="KM1" s="425"/>
      <c r="KN1" s="425"/>
      <c r="KO1" s="425"/>
      <c r="KP1" s="425"/>
      <c r="KQ1" s="425"/>
      <c r="KR1" s="425"/>
      <c r="KS1" s="425"/>
      <c r="KT1" s="425"/>
      <c r="KU1" s="425"/>
      <c r="KV1" s="425"/>
      <c r="KW1" s="425"/>
      <c r="KX1" s="425"/>
      <c r="KY1" s="425"/>
      <c r="KZ1" s="425"/>
      <c r="LA1" s="425"/>
      <c r="LB1" s="425"/>
      <c r="LC1" s="425"/>
      <c r="LD1" s="425"/>
      <c r="LE1" s="425"/>
      <c r="LF1" s="425"/>
      <c r="LG1" s="425"/>
      <c r="LH1" s="425"/>
      <c r="LI1" s="425"/>
      <c r="LJ1" s="425"/>
      <c r="LK1" s="425"/>
      <c r="LL1" s="425"/>
      <c r="LM1" s="425"/>
      <c r="LN1" s="425"/>
      <c r="LO1" s="425"/>
      <c r="LP1" s="425"/>
      <c r="LQ1" s="425"/>
      <c r="LR1" s="425"/>
      <c r="LS1" s="425"/>
      <c r="LT1" s="425"/>
      <c r="LU1" s="425"/>
      <c r="LV1" s="425"/>
      <c r="LW1" s="425"/>
      <c r="LX1" s="425"/>
      <c r="LY1" s="425"/>
      <c r="LZ1" s="425"/>
      <c r="MA1" s="425"/>
      <c r="MB1" s="425"/>
      <c r="MC1" s="425"/>
      <c r="MD1" s="425"/>
      <c r="ME1" s="425"/>
      <c r="MF1" s="425"/>
      <c r="MG1" s="425"/>
      <c r="MH1" s="425"/>
      <c r="MI1" s="425"/>
      <c r="MJ1" s="425"/>
      <c r="MK1" s="425"/>
      <c r="ML1" s="425"/>
      <c r="MM1" s="425"/>
      <c r="MN1" s="425"/>
      <c r="MO1" s="425"/>
      <c r="MP1" s="425"/>
      <c r="MQ1" s="425"/>
      <c r="MR1" s="425"/>
      <c r="MS1" s="425"/>
      <c r="MT1" s="425"/>
      <c r="MU1" s="425"/>
      <c r="MV1" s="425"/>
      <c r="MW1" s="425"/>
      <c r="MX1" s="425"/>
      <c r="MY1" s="425"/>
      <c r="MZ1" s="425"/>
      <c r="NA1" s="425"/>
      <c r="NB1" s="425"/>
      <c r="NC1" s="425"/>
      <c r="ND1" s="425"/>
      <c r="NE1" s="425"/>
      <c r="NF1" s="425"/>
      <c r="NG1" s="425"/>
      <c r="NH1" s="425"/>
      <c r="NI1" s="425"/>
      <c r="NJ1" s="425"/>
      <c r="NK1" s="425"/>
      <c r="NL1" s="425"/>
      <c r="NM1" s="425"/>
      <c r="NN1" s="425"/>
      <c r="NO1" s="425"/>
      <c r="NP1" s="425"/>
      <c r="NQ1" s="425"/>
      <c r="NR1" s="425"/>
      <c r="NS1" s="425"/>
      <c r="NT1" s="425"/>
      <c r="NU1" s="425"/>
      <c r="NV1" s="425"/>
      <c r="NW1" s="425"/>
      <c r="NX1" s="425"/>
      <c r="NY1" s="425"/>
      <c r="NZ1" s="425"/>
      <c r="OA1" s="425"/>
      <c r="OB1" s="425"/>
      <c r="OC1" s="425"/>
      <c r="OD1" s="425"/>
      <c r="OE1" s="425"/>
      <c r="OF1" s="425"/>
      <c r="OG1" s="425"/>
      <c r="OH1" s="425"/>
      <c r="OI1" s="425"/>
      <c r="OJ1" s="425"/>
      <c r="OK1" s="425"/>
      <c r="OL1" s="425"/>
      <c r="OM1" s="425"/>
      <c r="ON1" s="425"/>
      <c r="OO1" s="425"/>
      <c r="OP1" s="425"/>
      <c r="OQ1" s="425"/>
      <c r="OR1" s="425"/>
      <c r="OS1" s="425"/>
      <c r="OT1" s="425"/>
      <c r="OU1" s="425"/>
      <c r="OV1" s="425"/>
      <c r="OW1" s="425"/>
      <c r="OX1" s="425"/>
      <c r="OY1" s="425"/>
      <c r="OZ1" s="425"/>
      <c r="PA1" s="425"/>
      <c r="PB1" s="425"/>
      <c r="PC1" s="425"/>
      <c r="PD1" s="425"/>
      <c r="PE1" s="425"/>
      <c r="PF1" s="425"/>
      <c r="PG1" s="425"/>
      <c r="PH1" s="425"/>
      <c r="PI1" s="425"/>
      <c r="PJ1" s="425"/>
      <c r="PK1" s="425"/>
      <c r="PL1" s="425"/>
      <c r="PM1" s="425"/>
      <c r="PN1" s="425"/>
      <c r="PO1" s="425"/>
      <c r="PP1" s="425"/>
      <c r="PQ1" s="425"/>
      <c r="PR1" s="425"/>
      <c r="PS1" s="425"/>
      <c r="PT1" s="425"/>
      <c r="PU1" s="425"/>
      <c r="PV1" s="425"/>
      <c r="PW1" s="425"/>
      <c r="PX1" s="425"/>
      <c r="PY1" s="425"/>
      <c r="PZ1" s="425"/>
      <c r="QA1" s="425"/>
      <c r="QB1" s="425"/>
      <c r="QC1" s="425"/>
      <c r="QD1" s="425"/>
      <c r="QE1" s="425"/>
      <c r="QF1" s="425"/>
      <c r="QG1" s="425"/>
      <c r="QH1" s="425"/>
      <c r="QI1" s="425"/>
      <c r="QJ1" s="425"/>
      <c r="QK1" s="425"/>
      <c r="QL1" s="425"/>
      <c r="QM1" s="425"/>
      <c r="QN1" s="425"/>
      <c r="QO1" s="425"/>
      <c r="QP1" s="425"/>
      <c r="QQ1" s="425"/>
      <c r="QR1" s="425"/>
      <c r="QS1" s="425"/>
      <c r="QT1" s="425"/>
      <c r="QU1" s="425"/>
      <c r="QV1" s="425"/>
      <c r="QW1" s="425"/>
      <c r="QX1" s="425"/>
      <c r="QY1" s="425"/>
      <c r="QZ1" s="425"/>
      <c r="RA1" s="425"/>
      <c r="RB1" s="425"/>
      <c r="RC1" s="425"/>
      <c r="RD1" s="425"/>
      <c r="RE1" s="425"/>
      <c r="RF1" s="425"/>
      <c r="RG1" s="425"/>
      <c r="RH1" s="425"/>
      <c r="RI1" s="425"/>
      <c r="RJ1" s="425"/>
      <c r="RK1" s="425"/>
      <c r="RL1" s="425"/>
      <c r="RM1" s="425"/>
      <c r="RN1" s="425"/>
      <c r="RO1" s="425"/>
      <c r="RP1" s="425"/>
      <c r="RQ1" s="425"/>
      <c r="RR1" s="425"/>
      <c r="RS1" s="425"/>
      <c r="RT1" s="425"/>
      <c r="RU1" s="425"/>
      <c r="RV1" s="425"/>
      <c r="RW1" s="425"/>
      <c r="RX1" s="425"/>
      <c r="RY1" s="425"/>
      <c r="RZ1" s="425"/>
      <c r="SA1" s="425"/>
      <c r="SB1" s="425"/>
      <c r="SC1" s="425"/>
      <c r="SD1" s="425"/>
      <c r="SE1" s="425"/>
      <c r="SF1" s="425"/>
      <c r="SG1" s="425"/>
      <c r="SH1" s="425"/>
      <c r="SI1" s="425"/>
      <c r="SJ1" s="425"/>
      <c r="SK1" s="425"/>
      <c r="SL1" s="425"/>
      <c r="SM1" s="425"/>
      <c r="SN1" s="425"/>
      <c r="SO1" s="425"/>
      <c r="SP1" s="425"/>
      <c r="SQ1" s="425"/>
      <c r="SR1" s="425"/>
      <c r="SS1" s="425"/>
      <c r="ST1" s="425"/>
      <c r="SU1" s="425"/>
      <c r="SV1" s="425"/>
      <c r="SW1" s="425"/>
      <c r="SX1" s="425"/>
    </row>
    <row r="2" spans="1:518" ht="13.5" customHeight="1" x14ac:dyDescent="0.2">
      <c r="A2" s="425"/>
      <c r="B2" s="425"/>
      <c r="C2" s="425"/>
      <c r="D2" s="425"/>
      <c r="E2" s="425"/>
      <c r="F2" s="425"/>
      <c r="G2" s="425"/>
      <c r="H2" s="425"/>
      <c r="I2" s="425"/>
      <c r="J2" s="425"/>
      <c r="K2" s="427">
        <v>1</v>
      </c>
      <c r="L2" s="427" t="s">
        <v>5</v>
      </c>
      <c r="M2" s="428" t="str">
        <f>VLOOKUP(K2,LISTA_OFERENTES,2,FALSE)</f>
        <v>LUIS ENRIQUE OYOLA QUINTERO</v>
      </c>
      <c r="N2" s="429"/>
      <c r="O2" s="429"/>
      <c r="P2" s="430"/>
      <c r="Q2" s="425"/>
      <c r="R2" s="425"/>
      <c r="S2" s="425"/>
      <c r="T2" s="425"/>
      <c r="U2" s="425"/>
      <c r="V2" s="425"/>
      <c r="W2" s="425"/>
      <c r="X2" s="425"/>
      <c r="Y2" s="425"/>
      <c r="Z2" s="425"/>
      <c r="AA2" s="425"/>
      <c r="AB2" s="427">
        <v>2</v>
      </c>
      <c r="AC2" s="427" t="s">
        <v>5</v>
      </c>
      <c r="AD2" s="428" t="str">
        <f>VLOOKUP(AB2,LISTA_OFERENTES,2,FALSE)</f>
        <v>PERAZZA S.A.S.</v>
      </c>
      <c r="AE2" s="429"/>
      <c r="AF2" s="429"/>
      <c r="AG2" s="430"/>
      <c r="AH2" s="425"/>
      <c r="AI2" s="425"/>
      <c r="AJ2" s="425"/>
      <c r="AK2" s="425"/>
      <c r="AL2" s="425"/>
      <c r="AM2" s="425"/>
      <c r="AN2" s="425"/>
      <c r="AO2" s="425"/>
      <c r="AP2" s="425"/>
      <c r="AQ2" s="425"/>
      <c r="AR2" s="425"/>
      <c r="AS2" s="427">
        <v>3</v>
      </c>
      <c r="AT2" s="427" t="s">
        <v>5</v>
      </c>
      <c r="AU2" s="428" t="str">
        <f>VLOOKUP(AS2,LISTA_OFERENTES,2,FALSE)</f>
        <v>DISTRIBUCIONES EN ELECTRICIDAD Y COMUNICACIONES SAS</v>
      </c>
      <c r="AV2" s="429"/>
      <c r="AW2" s="429"/>
      <c r="AX2" s="430"/>
      <c r="AY2" s="425"/>
      <c r="AZ2" s="425"/>
      <c r="BA2" s="425"/>
      <c r="BB2" s="425"/>
      <c r="BC2" s="425"/>
      <c r="BD2" s="425"/>
      <c r="BE2" s="425"/>
      <c r="BF2" s="425"/>
      <c r="BG2" s="425"/>
      <c r="BH2" s="425"/>
      <c r="BI2" s="425"/>
      <c r="BJ2" s="427">
        <v>4</v>
      </c>
      <c r="BK2" s="427" t="s">
        <v>5</v>
      </c>
      <c r="BL2" s="428" t="str">
        <f>VLOOKUP(BJ2,LISTA_OFERENTES,2,FALSE)</f>
        <v>JORGE FERNANDO PRIETO MUÑOZ</v>
      </c>
      <c r="BM2" s="429"/>
      <c r="BN2" s="429"/>
      <c r="BO2" s="430"/>
      <c r="BP2" s="425"/>
      <c r="BQ2" s="425"/>
      <c r="BR2" s="425"/>
      <c r="BS2" s="425"/>
      <c r="BT2" s="425"/>
      <c r="BU2" s="425"/>
      <c r="BV2" s="425"/>
      <c r="BW2" s="425"/>
      <c r="BX2" s="425"/>
      <c r="BY2" s="425"/>
      <c r="BZ2" s="425"/>
      <c r="CA2" s="427">
        <v>5</v>
      </c>
      <c r="CB2" s="427" t="s">
        <v>5</v>
      </c>
      <c r="CC2" s="428" t="str">
        <f>VLOOKUP(CA2,LISTA_OFERENTES,2,FALSE)</f>
        <v>CONSTRUVALORES S.A.S.</v>
      </c>
      <c r="CD2" s="429"/>
      <c r="CE2" s="429"/>
      <c r="CF2" s="430"/>
      <c r="CG2" s="425"/>
      <c r="CH2" s="425"/>
      <c r="CI2" s="425"/>
      <c r="CJ2" s="425"/>
      <c r="CK2" s="425"/>
      <c r="CL2" s="425"/>
      <c r="CM2" s="425"/>
      <c r="CN2" s="425"/>
      <c r="CO2" s="425"/>
      <c r="CP2" s="425"/>
      <c r="CQ2" s="425"/>
      <c r="CR2" s="427">
        <v>6</v>
      </c>
      <c r="CS2" s="427" t="s">
        <v>5</v>
      </c>
      <c r="CT2" s="428" t="str">
        <f>VLOOKUP(CR2,LISTA_OFERENTES,2,FALSE)</f>
        <v>INGAP S.A.S.</v>
      </c>
      <c r="CU2" s="429"/>
      <c r="CV2" s="429"/>
      <c r="CW2" s="430"/>
      <c r="CX2" s="425"/>
      <c r="CY2" s="425"/>
      <c r="CZ2" s="425"/>
      <c r="DA2" s="425"/>
      <c r="DB2" s="425"/>
      <c r="DC2" s="425"/>
      <c r="DD2" s="425"/>
      <c r="DE2" s="425"/>
      <c r="DF2" s="425"/>
      <c r="DG2" s="425"/>
      <c r="DH2" s="425"/>
      <c r="DI2" s="427">
        <v>7</v>
      </c>
      <c r="DJ2" s="427" t="s">
        <v>5</v>
      </c>
      <c r="DK2" s="428" t="str">
        <f>VLOOKUP(DI2,LISTA_OFERENTES,2,FALSE)</f>
        <v>INVERSIONES FERNANDO IRAL</v>
      </c>
      <c r="DL2" s="429"/>
      <c r="DM2" s="429"/>
      <c r="DN2" s="430"/>
      <c r="DO2" s="425"/>
      <c r="DP2" s="425"/>
      <c r="DQ2" s="425"/>
      <c r="DR2" s="425"/>
      <c r="DS2" s="425"/>
      <c r="DT2" s="425"/>
      <c r="DU2" s="425"/>
      <c r="DV2" s="425"/>
      <c r="DW2" s="425"/>
      <c r="DX2" s="425"/>
      <c r="DY2" s="425"/>
      <c r="DZ2" s="427">
        <v>8</v>
      </c>
      <c r="EA2" s="427" t="s">
        <v>5</v>
      </c>
      <c r="EB2" s="428" t="str">
        <f>VLOOKUP(DZ2,LISTA_OFERENTES,2,FALSE)</f>
        <v>ELECTROINGENIERIAS UPEGUI S.A.S.</v>
      </c>
      <c r="EC2" s="429"/>
      <c r="ED2" s="429"/>
      <c r="EE2" s="430"/>
      <c r="EF2" s="425"/>
      <c r="EG2" s="425"/>
      <c r="EH2" s="425"/>
      <c r="EI2" s="425"/>
      <c r="EJ2" s="425"/>
      <c r="EK2" s="425"/>
      <c r="EL2" s="425"/>
      <c r="EM2" s="425"/>
      <c r="EN2" s="425"/>
      <c r="EO2" s="425"/>
      <c r="EP2" s="425"/>
      <c r="EQ2" s="427">
        <v>9</v>
      </c>
      <c r="ER2" s="427" t="s">
        <v>5</v>
      </c>
      <c r="ES2" s="428" t="str">
        <f>VLOOKUP(EQ2,LISTA_OFERENTES,2,FALSE)</f>
        <v>OMAIRA RIAÑO MOLANO</v>
      </c>
      <c r="ET2" s="429"/>
      <c r="EU2" s="429"/>
      <c r="EV2" s="430"/>
      <c r="EW2" s="425"/>
      <c r="EX2" s="425"/>
      <c r="EY2" s="425"/>
      <c r="EZ2" s="425"/>
      <c r="FA2" s="425"/>
      <c r="FB2" s="425"/>
      <c r="FC2" s="425"/>
      <c r="FD2" s="425"/>
      <c r="FE2" s="425"/>
      <c r="FF2" s="425"/>
      <c r="FG2" s="425"/>
      <c r="FH2" s="427">
        <v>10</v>
      </c>
      <c r="FI2" s="427" t="s">
        <v>5</v>
      </c>
      <c r="FJ2" s="428" t="str">
        <f>VLOOKUP(FH2,LISTA_OFERENTES,2,FALSE)</f>
        <v>KA S.A.</v>
      </c>
      <c r="FK2" s="429"/>
      <c r="FL2" s="429"/>
      <c r="FM2" s="430"/>
      <c r="FN2" s="425"/>
      <c r="FO2" s="425"/>
      <c r="FP2" s="425"/>
      <c r="FQ2" s="425"/>
      <c r="FR2" s="425"/>
      <c r="FS2" s="425"/>
      <c r="FT2" s="425"/>
      <c r="FU2" s="425"/>
      <c r="FV2" s="425"/>
      <c r="FW2" s="425"/>
      <c r="FX2" s="425"/>
      <c r="FY2" s="427">
        <v>11</v>
      </c>
      <c r="FZ2" s="427" t="s">
        <v>5</v>
      </c>
      <c r="GA2" s="428" t="str">
        <f>VLOOKUP(FY2,LISTA_OFERENTES,2,FALSE)</f>
        <v>OSCAR ADOLFO DIEZ YEPES</v>
      </c>
      <c r="GB2" s="429"/>
      <c r="GC2" s="429"/>
      <c r="GD2" s="430"/>
      <c r="GE2" s="425"/>
      <c r="GF2" s="425"/>
      <c r="GG2" s="425"/>
      <c r="GH2" s="425"/>
      <c r="GI2" s="425"/>
      <c r="GJ2" s="425"/>
      <c r="GK2" s="425"/>
      <c r="GL2" s="425"/>
      <c r="GM2" s="425"/>
      <c r="GN2" s="425"/>
      <c r="GO2" s="425"/>
      <c r="GP2" s="427">
        <v>12</v>
      </c>
      <c r="GQ2" s="427" t="s">
        <v>5</v>
      </c>
      <c r="GR2" s="428" t="str">
        <f>VLOOKUP(GP2,LISTA_OFERENTES,2,FALSE)</f>
        <v>ANDRES ENRIQUE VASQUEZ GAVIRIA</v>
      </c>
      <c r="GS2" s="429"/>
      <c r="GT2" s="429"/>
      <c r="GU2" s="430"/>
      <c r="GV2" s="425"/>
      <c r="GW2" s="425"/>
      <c r="GX2" s="425"/>
      <c r="GY2" s="425"/>
      <c r="GZ2" s="425"/>
      <c r="HA2" s="425"/>
      <c r="HB2" s="425"/>
      <c r="HC2" s="425"/>
      <c r="HD2" s="425"/>
      <c r="HE2" s="425"/>
      <c r="HF2" s="425"/>
      <c r="HG2" s="427">
        <v>13</v>
      </c>
      <c r="HH2" s="427" t="s">
        <v>5</v>
      </c>
      <c r="HI2" s="428" t="str">
        <f>VLOOKUP(HG2,LISTA_OFERENTES,2,FALSE)</f>
        <v>CESAR GIRALDO ATEHORTUA</v>
      </c>
      <c r="HJ2" s="429"/>
      <c r="HK2" s="429"/>
      <c r="HL2" s="430"/>
      <c r="HM2" s="425"/>
      <c r="HN2" s="425"/>
      <c r="HO2" s="425"/>
      <c r="HP2" s="425"/>
      <c r="HQ2" s="425"/>
      <c r="HR2" s="425"/>
      <c r="HS2" s="425"/>
      <c r="HT2" s="425"/>
      <c r="HU2" s="425"/>
      <c r="HV2" s="425"/>
      <c r="HW2" s="425"/>
      <c r="HX2" s="427">
        <v>14</v>
      </c>
      <c r="HY2" s="427" t="s">
        <v>5</v>
      </c>
      <c r="HZ2" s="428" t="str">
        <f>VLOOKUP(HX2,LISTA_OFERENTES,2,FALSE)</f>
        <v>ACEROS Y CONCRETOS S.A.S.</v>
      </c>
      <c r="IA2" s="429"/>
      <c r="IB2" s="429"/>
      <c r="IC2" s="430"/>
      <c r="ID2" s="425"/>
      <c r="IE2" s="425"/>
      <c r="IF2" s="425"/>
      <c r="IG2" s="425"/>
      <c r="IH2" s="425"/>
      <c r="II2" s="425"/>
      <c r="IJ2" s="425"/>
      <c r="IK2" s="425"/>
      <c r="IL2" s="425"/>
      <c r="IM2" s="425"/>
      <c r="IN2" s="425"/>
      <c r="IO2" s="427">
        <v>15</v>
      </c>
      <c r="IP2" s="427" t="s">
        <v>5</v>
      </c>
      <c r="IQ2" s="428" t="str">
        <f>VLOOKUP(IO2,LISTA_OFERENTES,2,FALSE)</f>
        <v>INGENEC S.A.S.</v>
      </c>
      <c r="IR2" s="429"/>
      <c r="IS2" s="429"/>
      <c r="IT2" s="430"/>
      <c r="IU2" s="425"/>
      <c r="IV2" s="425"/>
      <c r="IW2" s="425"/>
      <c r="IX2" s="425"/>
      <c r="IY2" s="425"/>
      <c r="IZ2" s="425"/>
      <c r="JA2" s="425"/>
      <c r="JB2" s="425"/>
      <c r="JC2" s="425"/>
      <c r="JD2" s="425"/>
      <c r="JE2" s="425"/>
      <c r="JF2" s="427">
        <v>16</v>
      </c>
      <c r="JG2" s="427" t="s">
        <v>5</v>
      </c>
      <c r="JH2" s="428" t="str">
        <f>VLOOKUP(JF2,LISTA_OFERENTES,2,FALSE)</f>
        <v>ENECON SOCIEDAD POR ACCIONES SIMPLIFICADA</v>
      </c>
      <c r="JI2" s="429"/>
      <c r="JJ2" s="429"/>
      <c r="JK2" s="430"/>
      <c r="JL2" s="425"/>
      <c r="JM2" s="425"/>
      <c r="JN2" s="425"/>
      <c r="JO2" s="425"/>
      <c r="JP2" s="425"/>
      <c r="JQ2" s="425"/>
      <c r="JR2" s="425"/>
      <c r="JS2" s="425"/>
      <c r="JT2" s="425"/>
      <c r="JU2" s="425"/>
      <c r="JV2" s="425"/>
      <c r="JW2" s="427">
        <v>17</v>
      </c>
      <c r="JX2" s="427" t="s">
        <v>5</v>
      </c>
      <c r="JY2" s="428" t="str">
        <f>VLOOKUP(JW2,LISTA_OFERENTES,2,FALSE)</f>
        <v>JOHN JAIRO VÁSQUEZ SUÁREZ</v>
      </c>
      <c r="JZ2" s="429"/>
      <c r="KA2" s="429"/>
      <c r="KB2" s="430"/>
      <c r="KC2" s="425"/>
      <c r="KD2" s="425"/>
      <c r="KE2" s="425"/>
      <c r="KF2" s="425"/>
      <c r="KG2" s="425"/>
      <c r="KH2" s="425"/>
      <c r="KI2" s="425"/>
      <c r="KJ2" s="425"/>
      <c r="KK2" s="425"/>
      <c r="KL2" s="425"/>
      <c r="KM2" s="425"/>
      <c r="KN2" s="427">
        <v>18</v>
      </c>
      <c r="KO2" s="427" t="s">
        <v>5</v>
      </c>
      <c r="KP2" s="428" t="str">
        <f>VLOOKUP(KN2,LISTA_OFERENTES,2,FALSE)</f>
        <v>GALA URBANA S.A.S.</v>
      </c>
      <c r="KQ2" s="429"/>
      <c r="KR2" s="429"/>
      <c r="KS2" s="430"/>
      <c r="KT2" s="425"/>
      <c r="KU2" s="425"/>
      <c r="KV2" s="425"/>
      <c r="KW2" s="425"/>
      <c r="KX2" s="425"/>
      <c r="KY2" s="425"/>
      <c r="KZ2" s="425"/>
      <c r="LA2" s="425"/>
      <c r="LB2" s="425"/>
      <c r="LC2" s="425"/>
      <c r="LD2" s="425"/>
      <c r="LE2" s="427">
        <v>19</v>
      </c>
      <c r="LF2" s="427" t="s">
        <v>5</v>
      </c>
      <c r="LG2" s="428" t="str">
        <f>VLOOKUP(LE2,LISTA_OFERENTES,2,FALSE)</f>
        <v>ANFER INGENIERIA S.A.S.</v>
      </c>
      <c r="LH2" s="429"/>
      <c r="LI2" s="429"/>
      <c r="LJ2" s="430"/>
      <c r="LK2" s="425"/>
      <c r="LL2" s="425"/>
      <c r="LM2" s="425"/>
      <c r="LN2" s="425"/>
      <c r="LO2" s="425"/>
      <c r="LP2" s="425"/>
      <c r="LQ2" s="425"/>
      <c r="LR2" s="425"/>
      <c r="LS2" s="425"/>
      <c r="LT2" s="425"/>
      <c r="LU2" s="425"/>
      <c r="LV2" s="427">
        <v>20</v>
      </c>
      <c r="LW2" s="427" t="s">
        <v>5</v>
      </c>
      <c r="LX2" s="428" t="str">
        <f>VLOOKUP(LV2,LISTA_OFERENTES,2,FALSE)</f>
        <v>CORE IP S.A.S.</v>
      </c>
      <c r="LY2" s="429"/>
      <c r="LZ2" s="429"/>
      <c r="MA2" s="430"/>
      <c r="MB2" s="425"/>
      <c r="MC2" s="425"/>
      <c r="MD2" s="425"/>
      <c r="ME2" s="425"/>
      <c r="MF2" s="425"/>
      <c r="MG2" s="425"/>
      <c r="MH2" s="425"/>
      <c r="MI2" s="425"/>
      <c r="MJ2" s="425"/>
      <c r="MK2" s="425"/>
      <c r="ML2" s="425"/>
      <c r="MM2" s="427">
        <v>21</v>
      </c>
      <c r="MN2" s="427" t="s">
        <v>5</v>
      </c>
      <c r="MO2" s="428" t="str">
        <f>VLOOKUP(MM2,LISTA_OFERENTES,2,FALSE)</f>
        <v>CONSORCIO INTERNACIONAL DE SOLUCIONES INTEGRALES S.A.S.</v>
      </c>
      <c r="MP2" s="429"/>
      <c r="MQ2" s="429"/>
      <c r="MR2" s="430"/>
      <c r="MS2" s="425"/>
      <c r="MT2" s="425"/>
      <c r="MU2" s="425"/>
      <c r="MV2" s="425"/>
      <c r="MW2" s="425"/>
      <c r="MX2" s="425"/>
      <c r="MY2" s="425"/>
      <c r="MZ2" s="425"/>
      <c r="NA2" s="425"/>
      <c r="NB2" s="425"/>
      <c r="NC2" s="425"/>
      <c r="ND2" s="427">
        <v>22</v>
      </c>
      <c r="NE2" s="427" t="s">
        <v>5</v>
      </c>
      <c r="NF2" s="428" t="str">
        <f>VLOOKUP(ND2,LISTA_OFERENTES,2,FALSE)</f>
        <v>O7</v>
      </c>
      <c r="NG2" s="429"/>
      <c r="NH2" s="429"/>
      <c r="NI2" s="430"/>
      <c r="NJ2" s="425"/>
      <c r="NK2" s="425"/>
      <c r="NL2" s="425"/>
      <c r="NM2" s="425"/>
      <c r="NN2" s="425"/>
      <c r="NO2" s="425"/>
      <c r="NP2" s="425"/>
      <c r="NQ2" s="425"/>
      <c r="NR2" s="425"/>
      <c r="NS2" s="425"/>
      <c r="NT2" s="425"/>
      <c r="NU2" s="427">
        <v>23</v>
      </c>
      <c r="NV2" s="427" t="s">
        <v>5</v>
      </c>
      <c r="NW2" s="428" t="str">
        <f>VLOOKUP(NU2,LISTA_OFERENTES,2,FALSE)</f>
        <v>O8</v>
      </c>
      <c r="NX2" s="429"/>
      <c r="NY2" s="429"/>
      <c r="NZ2" s="430"/>
      <c r="OA2" s="425"/>
      <c r="OB2" s="425"/>
      <c r="OC2" s="425"/>
      <c r="OD2" s="425"/>
      <c r="OE2" s="425"/>
      <c r="OF2" s="425"/>
      <c r="OG2" s="425"/>
      <c r="OH2" s="425"/>
      <c r="OI2" s="425"/>
      <c r="OJ2" s="425"/>
      <c r="OK2" s="425"/>
      <c r="OL2" s="427">
        <v>24</v>
      </c>
      <c r="OM2" s="427" t="s">
        <v>5</v>
      </c>
      <c r="ON2" s="428" t="str">
        <f>VLOOKUP(OL2,LISTA_OFERENTES,2,FALSE)</f>
        <v>O9</v>
      </c>
      <c r="OO2" s="429"/>
      <c r="OP2" s="429"/>
      <c r="OQ2" s="430"/>
      <c r="OR2" s="425"/>
      <c r="OS2" s="425"/>
      <c r="OT2" s="425"/>
      <c r="OU2" s="425"/>
      <c r="OV2" s="425"/>
      <c r="OW2" s="425"/>
      <c r="OX2" s="425"/>
      <c r="OY2" s="425"/>
      <c r="OZ2" s="425"/>
      <c r="PA2" s="425"/>
      <c r="PB2" s="425"/>
      <c r="PC2" s="427">
        <v>25</v>
      </c>
      <c r="PD2" s="427" t="s">
        <v>5</v>
      </c>
      <c r="PE2" s="428" t="str">
        <f>VLOOKUP(PC2,LISTA_OFERENTES,2,FALSE)</f>
        <v>O10</v>
      </c>
      <c r="PF2" s="429"/>
      <c r="PG2" s="429"/>
      <c r="PH2" s="430"/>
      <c r="PI2" s="425"/>
      <c r="PJ2" s="425"/>
      <c r="PK2" s="425"/>
      <c r="PL2" s="425"/>
      <c r="PM2" s="425"/>
      <c r="PN2" s="425"/>
      <c r="PO2" s="425"/>
      <c r="PP2" s="425"/>
      <c r="PQ2" s="425"/>
      <c r="PR2" s="425"/>
      <c r="PS2" s="425"/>
      <c r="PT2" s="427">
        <v>26</v>
      </c>
      <c r="PU2" s="427" t="s">
        <v>5</v>
      </c>
      <c r="PV2" s="428" t="str">
        <f>VLOOKUP(PT2,LISTA_OFERENTES,2,FALSE)</f>
        <v>O11</v>
      </c>
      <c r="PW2" s="429"/>
      <c r="PX2" s="429"/>
      <c r="PY2" s="430"/>
      <c r="PZ2" s="425"/>
      <c r="QA2" s="425"/>
      <c r="QB2" s="425"/>
      <c r="QC2" s="425"/>
      <c r="QD2" s="425"/>
      <c r="QE2" s="425"/>
      <c r="QF2" s="425"/>
      <c r="QG2" s="425"/>
      <c r="QH2" s="425"/>
      <c r="QI2" s="425"/>
      <c r="QJ2" s="425"/>
      <c r="QK2" s="427">
        <v>27</v>
      </c>
      <c r="QL2" s="427" t="s">
        <v>5</v>
      </c>
      <c r="QM2" s="428" t="str">
        <f>VLOOKUP(QK2,LISTA_OFERENTES,2,FALSE)</f>
        <v>O12</v>
      </c>
      <c r="QN2" s="429"/>
      <c r="QO2" s="429"/>
      <c r="QP2" s="430"/>
      <c r="QQ2" s="425"/>
      <c r="QR2" s="425"/>
      <c r="QS2" s="425"/>
      <c r="QT2" s="425"/>
      <c r="QU2" s="425"/>
      <c r="QV2" s="425"/>
      <c r="QW2" s="425"/>
      <c r="QX2" s="425"/>
      <c r="QY2" s="425"/>
      <c r="QZ2" s="425"/>
      <c r="RA2" s="425"/>
      <c r="RB2" s="427">
        <v>28</v>
      </c>
      <c r="RC2" s="427" t="s">
        <v>5</v>
      </c>
      <c r="RD2" s="428" t="str">
        <f>VLOOKUP(RB2,LISTA_OFERENTES,2,FALSE)</f>
        <v>O13</v>
      </c>
      <c r="RE2" s="429"/>
      <c r="RF2" s="429"/>
      <c r="RG2" s="430"/>
      <c r="RH2" s="425"/>
      <c r="RI2" s="425"/>
      <c r="RJ2" s="425"/>
      <c r="RK2" s="425"/>
      <c r="RL2" s="425"/>
      <c r="RM2" s="425"/>
      <c r="RN2" s="425"/>
      <c r="RO2" s="425"/>
      <c r="RP2" s="425"/>
      <c r="RQ2" s="425"/>
      <c r="RR2" s="425"/>
      <c r="RS2" s="427">
        <v>29</v>
      </c>
      <c r="RT2" s="427" t="s">
        <v>5</v>
      </c>
      <c r="RU2" s="428" t="str">
        <f>VLOOKUP(RS2,LISTA_OFERENTES,2,FALSE)</f>
        <v>O14</v>
      </c>
      <c r="RV2" s="429"/>
      <c r="RW2" s="429"/>
      <c r="RX2" s="430"/>
      <c r="RY2" s="425"/>
      <c r="RZ2" s="425"/>
      <c r="SA2" s="425"/>
      <c r="SB2" s="425"/>
      <c r="SC2" s="425"/>
      <c r="SD2" s="425"/>
      <c r="SE2" s="425"/>
      <c r="SF2" s="425"/>
      <c r="SG2" s="425"/>
      <c r="SH2" s="425"/>
      <c r="SI2" s="425"/>
      <c r="SJ2" s="427">
        <v>30</v>
      </c>
      <c r="SK2" s="427" t="s">
        <v>5</v>
      </c>
      <c r="SL2" s="428" t="str">
        <f>VLOOKUP(SJ2,LISTA_OFERENTES,2,FALSE)</f>
        <v>O15</v>
      </c>
      <c r="SM2" s="429"/>
      <c r="SN2" s="429"/>
      <c r="SO2" s="430"/>
      <c r="SP2" s="425"/>
      <c r="SQ2" s="425"/>
      <c r="SR2" s="425"/>
      <c r="SS2" s="425"/>
      <c r="ST2" s="425"/>
      <c r="SU2" s="425"/>
      <c r="SV2" s="425"/>
      <c r="SW2" s="425"/>
      <c r="SX2" s="425"/>
    </row>
    <row r="3" spans="1:518" ht="25.5" customHeight="1" x14ac:dyDescent="0.2">
      <c r="A3" s="425"/>
      <c r="B3" s="425"/>
      <c r="C3" s="425"/>
      <c r="D3" s="425"/>
      <c r="E3" s="425"/>
      <c r="F3" s="425"/>
      <c r="G3" s="425"/>
      <c r="H3" s="425"/>
      <c r="I3" s="425"/>
      <c r="J3" s="425"/>
      <c r="K3" s="431"/>
      <c r="L3" s="431"/>
      <c r="M3" s="432"/>
      <c r="N3" s="433"/>
      <c r="O3" s="433"/>
      <c r="P3" s="434"/>
      <c r="Q3" s="425"/>
      <c r="R3" s="425"/>
      <c r="S3" s="425"/>
      <c r="T3" s="425"/>
      <c r="U3" s="425"/>
      <c r="V3" s="425"/>
      <c r="W3" s="425"/>
      <c r="X3" s="425"/>
      <c r="Y3" s="425"/>
      <c r="Z3" s="425"/>
      <c r="AA3" s="425"/>
      <c r="AB3" s="431"/>
      <c r="AC3" s="431"/>
      <c r="AD3" s="432"/>
      <c r="AE3" s="433"/>
      <c r="AF3" s="433"/>
      <c r="AG3" s="434"/>
      <c r="AH3" s="425"/>
      <c r="AI3" s="425"/>
      <c r="AJ3" s="425"/>
      <c r="AK3" s="425"/>
      <c r="AL3" s="425"/>
      <c r="AM3" s="425"/>
      <c r="AN3" s="425"/>
      <c r="AO3" s="425"/>
      <c r="AP3" s="425"/>
      <c r="AQ3" s="425"/>
      <c r="AR3" s="425"/>
      <c r="AS3" s="431"/>
      <c r="AT3" s="431"/>
      <c r="AU3" s="432"/>
      <c r="AV3" s="433"/>
      <c r="AW3" s="433"/>
      <c r="AX3" s="434"/>
      <c r="AY3" s="425"/>
      <c r="AZ3" s="425"/>
      <c r="BA3" s="425"/>
      <c r="BB3" s="425"/>
      <c r="BC3" s="425"/>
      <c r="BD3" s="425"/>
      <c r="BE3" s="425"/>
      <c r="BF3" s="425"/>
      <c r="BG3" s="425"/>
      <c r="BH3" s="425"/>
      <c r="BI3" s="425"/>
      <c r="BJ3" s="431"/>
      <c r="BK3" s="431"/>
      <c r="BL3" s="432"/>
      <c r="BM3" s="433"/>
      <c r="BN3" s="433"/>
      <c r="BO3" s="434"/>
      <c r="BP3" s="425"/>
      <c r="BQ3" s="425"/>
      <c r="BR3" s="425"/>
      <c r="BS3" s="425"/>
      <c r="BT3" s="425"/>
      <c r="BU3" s="425"/>
      <c r="BV3" s="425"/>
      <c r="BW3" s="425"/>
      <c r="BX3" s="425"/>
      <c r="BY3" s="425"/>
      <c r="BZ3" s="425"/>
      <c r="CA3" s="431"/>
      <c r="CB3" s="431"/>
      <c r="CC3" s="432"/>
      <c r="CD3" s="433"/>
      <c r="CE3" s="433"/>
      <c r="CF3" s="434"/>
      <c r="CG3" s="425"/>
      <c r="CH3" s="425"/>
      <c r="CI3" s="425"/>
      <c r="CJ3" s="425"/>
      <c r="CK3" s="425"/>
      <c r="CL3" s="425"/>
      <c r="CM3" s="425"/>
      <c r="CN3" s="425"/>
      <c r="CO3" s="425"/>
      <c r="CP3" s="425"/>
      <c r="CQ3" s="425"/>
      <c r="CR3" s="431"/>
      <c r="CS3" s="431"/>
      <c r="CT3" s="432"/>
      <c r="CU3" s="433"/>
      <c r="CV3" s="433"/>
      <c r="CW3" s="434"/>
      <c r="CX3" s="425"/>
      <c r="CY3" s="425"/>
      <c r="CZ3" s="425"/>
      <c r="DA3" s="425"/>
      <c r="DB3" s="425"/>
      <c r="DC3" s="425"/>
      <c r="DD3" s="425"/>
      <c r="DE3" s="425"/>
      <c r="DF3" s="425"/>
      <c r="DG3" s="425"/>
      <c r="DH3" s="425"/>
      <c r="DI3" s="431"/>
      <c r="DJ3" s="431"/>
      <c r="DK3" s="432"/>
      <c r="DL3" s="433"/>
      <c r="DM3" s="433"/>
      <c r="DN3" s="434"/>
      <c r="DO3" s="425"/>
      <c r="DP3" s="425"/>
      <c r="DQ3" s="425"/>
      <c r="DR3" s="425"/>
      <c r="DS3" s="425"/>
      <c r="DT3" s="425"/>
      <c r="DU3" s="425"/>
      <c r="DV3" s="425"/>
      <c r="DW3" s="425"/>
      <c r="DX3" s="425"/>
      <c r="DY3" s="425"/>
      <c r="DZ3" s="431"/>
      <c r="EA3" s="431"/>
      <c r="EB3" s="432"/>
      <c r="EC3" s="433"/>
      <c r="ED3" s="433"/>
      <c r="EE3" s="434"/>
      <c r="EF3" s="425"/>
      <c r="EG3" s="425"/>
      <c r="EH3" s="425"/>
      <c r="EI3" s="425"/>
      <c r="EJ3" s="425"/>
      <c r="EK3" s="425"/>
      <c r="EL3" s="425"/>
      <c r="EM3" s="425"/>
      <c r="EN3" s="425"/>
      <c r="EO3" s="425"/>
      <c r="EP3" s="425"/>
      <c r="EQ3" s="431"/>
      <c r="ER3" s="431"/>
      <c r="ES3" s="432"/>
      <c r="ET3" s="433"/>
      <c r="EU3" s="433"/>
      <c r="EV3" s="434"/>
      <c r="EW3" s="425"/>
      <c r="EX3" s="425"/>
      <c r="EY3" s="425"/>
      <c r="EZ3" s="425"/>
      <c r="FA3" s="425"/>
      <c r="FB3" s="425"/>
      <c r="FC3" s="425"/>
      <c r="FD3" s="425"/>
      <c r="FE3" s="425"/>
      <c r="FF3" s="425"/>
      <c r="FG3" s="425"/>
      <c r="FH3" s="431"/>
      <c r="FI3" s="431"/>
      <c r="FJ3" s="432"/>
      <c r="FK3" s="433"/>
      <c r="FL3" s="433"/>
      <c r="FM3" s="434"/>
      <c r="FN3" s="425"/>
      <c r="FO3" s="425"/>
      <c r="FP3" s="425"/>
      <c r="FQ3" s="425"/>
      <c r="FR3" s="425"/>
      <c r="FS3" s="425"/>
      <c r="FT3" s="425"/>
      <c r="FU3" s="425"/>
      <c r="FV3" s="425"/>
      <c r="FW3" s="425"/>
      <c r="FX3" s="425"/>
      <c r="FY3" s="431"/>
      <c r="FZ3" s="431"/>
      <c r="GA3" s="432"/>
      <c r="GB3" s="433"/>
      <c r="GC3" s="433"/>
      <c r="GD3" s="434"/>
      <c r="GE3" s="425"/>
      <c r="GF3" s="425"/>
      <c r="GG3" s="425"/>
      <c r="GH3" s="425"/>
      <c r="GI3" s="425"/>
      <c r="GJ3" s="425"/>
      <c r="GK3" s="425"/>
      <c r="GL3" s="425"/>
      <c r="GM3" s="425"/>
      <c r="GN3" s="425"/>
      <c r="GO3" s="425"/>
      <c r="GP3" s="431"/>
      <c r="GQ3" s="431"/>
      <c r="GR3" s="432"/>
      <c r="GS3" s="433"/>
      <c r="GT3" s="433"/>
      <c r="GU3" s="434"/>
      <c r="GV3" s="425"/>
      <c r="GW3" s="425"/>
      <c r="GX3" s="425"/>
      <c r="GY3" s="425"/>
      <c r="GZ3" s="425"/>
      <c r="HA3" s="425"/>
      <c r="HB3" s="425"/>
      <c r="HC3" s="425"/>
      <c r="HD3" s="425"/>
      <c r="HE3" s="425"/>
      <c r="HF3" s="425"/>
      <c r="HG3" s="431"/>
      <c r="HH3" s="431"/>
      <c r="HI3" s="432"/>
      <c r="HJ3" s="433"/>
      <c r="HK3" s="433"/>
      <c r="HL3" s="434"/>
      <c r="HM3" s="425"/>
      <c r="HN3" s="425"/>
      <c r="HO3" s="425"/>
      <c r="HP3" s="425"/>
      <c r="HQ3" s="425"/>
      <c r="HR3" s="425"/>
      <c r="HS3" s="425"/>
      <c r="HT3" s="425"/>
      <c r="HU3" s="425"/>
      <c r="HV3" s="425"/>
      <c r="HW3" s="425"/>
      <c r="HX3" s="431"/>
      <c r="HY3" s="431"/>
      <c r="HZ3" s="432"/>
      <c r="IA3" s="433"/>
      <c r="IB3" s="433"/>
      <c r="IC3" s="434"/>
      <c r="ID3" s="425"/>
      <c r="IE3" s="425"/>
      <c r="IF3" s="425"/>
      <c r="IG3" s="425"/>
      <c r="IH3" s="425"/>
      <c r="II3" s="425"/>
      <c r="IJ3" s="425"/>
      <c r="IK3" s="425"/>
      <c r="IL3" s="425"/>
      <c r="IM3" s="425"/>
      <c r="IN3" s="425"/>
      <c r="IO3" s="431"/>
      <c r="IP3" s="431"/>
      <c r="IQ3" s="432"/>
      <c r="IR3" s="433"/>
      <c r="IS3" s="433"/>
      <c r="IT3" s="434"/>
      <c r="IU3" s="425"/>
      <c r="IV3" s="425"/>
      <c r="IW3" s="425"/>
      <c r="IX3" s="425"/>
      <c r="IY3" s="425"/>
      <c r="IZ3" s="425"/>
      <c r="JA3" s="425"/>
      <c r="JB3" s="425"/>
      <c r="JC3" s="425"/>
      <c r="JD3" s="425"/>
      <c r="JE3" s="425"/>
      <c r="JF3" s="431"/>
      <c r="JG3" s="431"/>
      <c r="JH3" s="432"/>
      <c r="JI3" s="433"/>
      <c r="JJ3" s="433"/>
      <c r="JK3" s="434"/>
      <c r="JL3" s="425"/>
      <c r="JM3" s="425"/>
      <c r="JN3" s="425"/>
      <c r="JO3" s="425"/>
      <c r="JP3" s="425"/>
      <c r="JQ3" s="425"/>
      <c r="JR3" s="425"/>
      <c r="JS3" s="425"/>
      <c r="JT3" s="425"/>
      <c r="JU3" s="425"/>
      <c r="JV3" s="425"/>
      <c r="JW3" s="431"/>
      <c r="JX3" s="431"/>
      <c r="JY3" s="432"/>
      <c r="JZ3" s="433"/>
      <c r="KA3" s="433"/>
      <c r="KB3" s="434"/>
      <c r="KC3" s="425"/>
      <c r="KD3" s="425"/>
      <c r="KE3" s="425"/>
      <c r="KF3" s="425"/>
      <c r="KG3" s="425"/>
      <c r="KH3" s="425"/>
      <c r="KI3" s="425"/>
      <c r="KJ3" s="425"/>
      <c r="KK3" s="425"/>
      <c r="KL3" s="425"/>
      <c r="KM3" s="425"/>
      <c r="KN3" s="431"/>
      <c r="KO3" s="431"/>
      <c r="KP3" s="432"/>
      <c r="KQ3" s="433"/>
      <c r="KR3" s="433"/>
      <c r="KS3" s="434"/>
      <c r="KT3" s="425"/>
      <c r="KU3" s="425"/>
      <c r="KV3" s="425"/>
      <c r="KW3" s="425"/>
      <c r="KX3" s="425"/>
      <c r="KY3" s="425"/>
      <c r="KZ3" s="425"/>
      <c r="LA3" s="425"/>
      <c r="LB3" s="425"/>
      <c r="LC3" s="425"/>
      <c r="LD3" s="425"/>
      <c r="LE3" s="431"/>
      <c r="LF3" s="431"/>
      <c r="LG3" s="432"/>
      <c r="LH3" s="433"/>
      <c r="LI3" s="433"/>
      <c r="LJ3" s="434"/>
      <c r="LK3" s="425"/>
      <c r="LL3" s="425"/>
      <c r="LM3" s="425"/>
      <c r="LN3" s="425"/>
      <c r="LO3" s="425"/>
      <c r="LP3" s="425"/>
      <c r="LQ3" s="425"/>
      <c r="LR3" s="425"/>
      <c r="LS3" s="425"/>
      <c r="LT3" s="425"/>
      <c r="LU3" s="425"/>
      <c r="LV3" s="431"/>
      <c r="LW3" s="431"/>
      <c r="LX3" s="432"/>
      <c r="LY3" s="433"/>
      <c r="LZ3" s="433"/>
      <c r="MA3" s="434"/>
      <c r="MB3" s="425"/>
      <c r="MC3" s="425"/>
      <c r="MD3" s="425"/>
      <c r="ME3" s="425"/>
      <c r="MF3" s="425"/>
      <c r="MG3" s="425"/>
      <c r="MH3" s="425"/>
      <c r="MI3" s="425"/>
      <c r="MJ3" s="425"/>
      <c r="MK3" s="425"/>
      <c r="ML3" s="425"/>
      <c r="MM3" s="431"/>
      <c r="MN3" s="431"/>
      <c r="MO3" s="432"/>
      <c r="MP3" s="433"/>
      <c r="MQ3" s="433"/>
      <c r="MR3" s="434"/>
      <c r="MS3" s="425"/>
      <c r="MT3" s="425"/>
      <c r="MU3" s="425"/>
      <c r="MV3" s="425"/>
      <c r="MW3" s="425"/>
      <c r="MX3" s="425"/>
      <c r="MY3" s="425"/>
      <c r="MZ3" s="425"/>
      <c r="NA3" s="425"/>
      <c r="NB3" s="425"/>
      <c r="NC3" s="425"/>
      <c r="ND3" s="431"/>
      <c r="NE3" s="431"/>
      <c r="NF3" s="432"/>
      <c r="NG3" s="433"/>
      <c r="NH3" s="433"/>
      <c r="NI3" s="434"/>
      <c r="NJ3" s="425"/>
      <c r="NK3" s="425"/>
      <c r="NL3" s="425"/>
      <c r="NM3" s="425"/>
      <c r="NN3" s="425"/>
      <c r="NO3" s="425"/>
      <c r="NP3" s="425"/>
      <c r="NQ3" s="425"/>
      <c r="NR3" s="425"/>
      <c r="NS3" s="425"/>
      <c r="NT3" s="425"/>
      <c r="NU3" s="431"/>
      <c r="NV3" s="431"/>
      <c r="NW3" s="432"/>
      <c r="NX3" s="433"/>
      <c r="NY3" s="433"/>
      <c r="NZ3" s="434"/>
      <c r="OA3" s="425"/>
      <c r="OB3" s="425"/>
      <c r="OC3" s="425"/>
      <c r="OD3" s="425"/>
      <c r="OE3" s="425"/>
      <c r="OF3" s="425"/>
      <c r="OG3" s="425"/>
      <c r="OH3" s="425"/>
      <c r="OI3" s="425"/>
      <c r="OJ3" s="425"/>
      <c r="OK3" s="425"/>
      <c r="OL3" s="431"/>
      <c r="OM3" s="431"/>
      <c r="ON3" s="432"/>
      <c r="OO3" s="433"/>
      <c r="OP3" s="433"/>
      <c r="OQ3" s="434"/>
      <c r="OR3" s="425"/>
      <c r="OS3" s="425"/>
      <c r="OT3" s="425"/>
      <c r="OU3" s="425"/>
      <c r="OV3" s="425"/>
      <c r="OW3" s="425"/>
      <c r="OX3" s="425"/>
      <c r="OY3" s="425"/>
      <c r="OZ3" s="425"/>
      <c r="PA3" s="425"/>
      <c r="PB3" s="425"/>
      <c r="PC3" s="431"/>
      <c r="PD3" s="431"/>
      <c r="PE3" s="432"/>
      <c r="PF3" s="433"/>
      <c r="PG3" s="433"/>
      <c r="PH3" s="434"/>
      <c r="PI3" s="425"/>
      <c r="PJ3" s="425"/>
      <c r="PK3" s="425"/>
      <c r="PL3" s="425"/>
      <c r="PM3" s="425"/>
      <c r="PN3" s="425"/>
      <c r="PO3" s="425"/>
      <c r="PP3" s="425"/>
      <c r="PQ3" s="425"/>
      <c r="PR3" s="425"/>
      <c r="PS3" s="425"/>
      <c r="PT3" s="431"/>
      <c r="PU3" s="431"/>
      <c r="PV3" s="432"/>
      <c r="PW3" s="433"/>
      <c r="PX3" s="433"/>
      <c r="PY3" s="434"/>
      <c r="PZ3" s="425"/>
      <c r="QA3" s="425"/>
      <c r="QB3" s="425"/>
      <c r="QC3" s="425"/>
      <c r="QD3" s="425"/>
      <c r="QE3" s="425"/>
      <c r="QF3" s="425"/>
      <c r="QG3" s="425"/>
      <c r="QH3" s="425"/>
      <c r="QI3" s="425"/>
      <c r="QJ3" s="425"/>
      <c r="QK3" s="431"/>
      <c r="QL3" s="431"/>
      <c r="QM3" s="432"/>
      <c r="QN3" s="433"/>
      <c r="QO3" s="433"/>
      <c r="QP3" s="434"/>
      <c r="QQ3" s="425"/>
      <c r="QR3" s="425"/>
      <c r="QS3" s="425"/>
      <c r="QT3" s="425"/>
      <c r="QU3" s="425"/>
      <c r="QV3" s="425"/>
      <c r="QW3" s="425"/>
      <c r="QX3" s="425"/>
      <c r="QY3" s="425"/>
      <c r="QZ3" s="425"/>
      <c r="RA3" s="425"/>
      <c r="RB3" s="431"/>
      <c r="RC3" s="431"/>
      <c r="RD3" s="432"/>
      <c r="RE3" s="433"/>
      <c r="RF3" s="433"/>
      <c r="RG3" s="434"/>
      <c r="RH3" s="425"/>
      <c r="RI3" s="425"/>
      <c r="RJ3" s="425"/>
      <c r="RK3" s="425"/>
      <c r="RL3" s="425"/>
      <c r="RM3" s="425"/>
      <c r="RN3" s="425"/>
      <c r="RO3" s="425"/>
      <c r="RP3" s="425"/>
      <c r="RQ3" s="425"/>
      <c r="RR3" s="425"/>
      <c r="RS3" s="431"/>
      <c r="RT3" s="431"/>
      <c r="RU3" s="432"/>
      <c r="RV3" s="433"/>
      <c r="RW3" s="433"/>
      <c r="RX3" s="434"/>
      <c r="RY3" s="425"/>
      <c r="RZ3" s="425"/>
      <c r="SA3" s="425"/>
      <c r="SB3" s="425"/>
      <c r="SC3" s="425"/>
      <c r="SD3" s="425"/>
      <c r="SE3" s="425"/>
      <c r="SF3" s="425"/>
      <c r="SG3" s="425"/>
      <c r="SH3" s="425"/>
      <c r="SI3" s="425"/>
      <c r="SJ3" s="431"/>
      <c r="SK3" s="431"/>
      <c r="SL3" s="432"/>
      <c r="SM3" s="433"/>
      <c r="SN3" s="433"/>
      <c r="SO3" s="434"/>
      <c r="SP3" s="425"/>
      <c r="SQ3" s="425"/>
      <c r="SR3" s="425"/>
      <c r="SS3" s="425"/>
      <c r="ST3" s="425"/>
      <c r="SU3" s="425"/>
      <c r="SV3" s="425"/>
      <c r="SW3" s="425"/>
      <c r="SX3" s="425"/>
    </row>
    <row r="4" spans="1:518" ht="19.5" customHeight="1" x14ac:dyDescent="0.2">
      <c r="A4" s="425"/>
      <c r="B4" s="435" t="s">
        <v>271</v>
      </c>
      <c r="C4" s="430"/>
      <c r="D4" s="436" t="s">
        <v>0</v>
      </c>
      <c r="E4" s="437"/>
      <c r="F4" s="437"/>
      <c r="G4" s="437"/>
      <c r="H4" s="438"/>
      <c r="I4" s="425"/>
      <c r="J4" s="425"/>
      <c r="K4" s="435" t="s">
        <v>272</v>
      </c>
      <c r="L4" s="430"/>
      <c r="M4" s="436" t="s">
        <v>0</v>
      </c>
      <c r="N4" s="437"/>
      <c r="O4" s="437"/>
      <c r="P4" s="437"/>
      <c r="Q4" s="438"/>
      <c r="R4" s="439" t="s">
        <v>273</v>
      </c>
      <c r="S4" s="439" t="s">
        <v>274</v>
      </c>
      <c r="T4" s="439" t="s">
        <v>275</v>
      </c>
      <c r="U4" s="440" t="s">
        <v>276</v>
      </c>
      <c r="V4" s="440" t="s">
        <v>277</v>
      </c>
      <c r="W4" s="439" t="s">
        <v>278</v>
      </c>
      <c r="X4" s="439" t="s">
        <v>279</v>
      </c>
      <c r="Y4" s="439" t="s">
        <v>280</v>
      </c>
      <c r="Z4" s="425"/>
      <c r="AA4" s="425"/>
      <c r="AB4" s="435" t="s">
        <v>272</v>
      </c>
      <c r="AC4" s="430"/>
      <c r="AD4" s="436" t="s">
        <v>0</v>
      </c>
      <c r="AE4" s="437"/>
      <c r="AF4" s="437"/>
      <c r="AG4" s="437"/>
      <c r="AH4" s="438"/>
      <c r="AI4" s="439" t="s">
        <v>273</v>
      </c>
      <c r="AJ4" s="439" t="s">
        <v>274</v>
      </c>
      <c r="AK4" s="439" t="s">
        <v>275</v>
      </c>
      <c r="AL4" s="440" t="s">
        <v>276</v>
      </c>
      <c r="AM4" s="440" t="s">
        <v>277</v>
      </c>
      <c r="AN4" s="439" t="s">
        <v>278</v>
      </c>
      <c r="AO4" s="439" t="s">
        <v>279</v>
      </c>
      <c r="AP4" s="439" t="s">
        <v>280</v>
      </c>
      <c r="AQ4" s="425"/>
      <c r="AR4" s="425"/>
      <c r="AS4" s="435" t="s">
        <v>272</v>
      </c>
      <c r="AT4" s="430"/>
      <c r="AU4" s="436" t="s">
        <v>0</v>
      </c>
      <c r="AV4" s="437"/>
      <c r="AW4" s="437"/>
      <c r="AX4" s="437"/>
      <c r="AY4" s="438"/>
      <c r="AZ4" s="439" t="s">
        <v>273</v>
      </c>
      <c r="BA4" s="439" t="s">
        <v>274</v>
      </c>
      <c r="BB4" s="439" t="s">
        <v>275</v>
      </c>
      <c r="BC4" s="440" t="s">
        <v>276</v>
      </c>
      <c r="BD4" s="440" t="s">
        <v>277</v>
      </c>
      <c r="BE4" s="439" t="s">
        <v>278</v>
      </c>
      <c r="BF4" s="439" t="s">
        <v>279</v>
      </c>
      <c r="BG4" s="439" t="s">
        <v>280</v>
      </c>
      <c r="BH4" s="425"/>
      <c r="BI4" s="425"/>
      <c r="BJ4" s="435" t="s">
        <v>272</v>
      </c>
      <c r="BK4" s="430"/>
      <c r="BL4" s="436" t="s">
        <v>0</v>
      </c>
      <c r="BM4" s="437"/>
      <c r="BN4" s="437"/>
      <c r="BO4" s="437"/>
      <c r="BP4" s="438"/>
      <c r="BQ4" s="439" t="s">
        <v>273</v>
      </c>
      <c r="BR4" s="439" t="s">
        <v>274</v>
      </c>
      <c r="BS4" s="439" t="s">
        <v>275</v>
      </c>
      <c r="BT4" s="440" t="s">
        <v>276</v>
      </c>
      <c r="BU4" s="440" t="s">
        <v>277</v>
      </c>
      <c r="BV4" s="439" t="s">
        <v>278</v>
      </c>
      <c r="BW4" s="439" t="s">
        <v>279</v>
      </c>
      <c r="BX4" s="439" t="s">
        <v>280</v>
      </c>
      <c r="BY4" s="425"/>
      <c r="BZ4" s="425"/>
      <c r="CA4" s="435" t="s">
        <v>272</v>
      </c>
      <c r="CB4" s="430"/>
      <c r="CC4" s="436" t="s">
        <v>0</v>
      </c>
      <c r="CD4" s="437"/>
      <c r="CE4" s="437"/>
      <c r="CF4" s="437"/>
      <c r="CG4" s="438"/>
      <c r="CH4" s="439" t="s">
        <v>273</v>
      </c>
      <c r="CI4" s="439" t="s">
        <v>274</v>
      </c>
      <c r="CJ4" s="439" t="s">
        <v>275</v>
      </c>
      <c r="CK4" s="440" t="s">
        <v>276</v>
      </c>
      <c r="CL4" s="440" t="s">
        <v>277</v>
      </c>
      <c r="CM4" s="439" t="s">
        <v>278</v>
      </c>
      <c r="CN4" s="439" t="s">
        <v>279</v>
      </c>
      <c r="CO4" s="439" t="s">
        <v>280</v>
      </c>
      <c r="CP4" s="425"/>
      <c r="CQ4" s="425"/>
      <c r="CR4" s="435" t="s">
        <v>272</v>
      </c>
      <c r="CS4" s="430"/>
      <c r="CT4" s="436" t="s">
        <v>0</v>
      </c>
      <c r="CU4" s="437"/>
      <c r="CV4" s="437"/>
      <c r="CW4" s="437"/>
      <c r="CX4" s="438"/>
      <c r="CY4" s="439" t="s">
        <v>273</v>
      </c>
      <c r="CZ4" s="439" t="s">
        <v>274</v>
      </c>
      <c r="DA4" s="439" t="s">
        <v>275</v>
      </c>
      <c r="DB4" s="440" t="s">
        <v>276</v>
      </c>
      <c r="DC4" s="440" t="s">
        <v>277</v>
      </c>
      <c r="DD4" s="439" t="s">
        <v>278</v>
      </c>
      <c r="DE4" s="439" t="s">
        <v>279</v>
      </c>
      <c r="DF4" s="439" t="s">
        <v>280</v>
      </c>
      <c r="DG4" s="425"/>
      <c r="DH4" s="425"/>
      <c r="DI4" s="435" t="s">
        <v>272</v>
      </c>
      <c r="DJ4" s="430"/>
      <c r="DK4" s="436" t="s">
        <v>0</v>
      </c>
      <c r="DL4" s="437"/>
      <c r="DM4" s="437"/>
      <c r="DN4" s="437"/>
      <c r="DO4" s="438"/>
      <c r="DP4" s="439" t="s">
        <v>273</v>
      </c>
      <c r="DQ4" s="439" t="s">
        <v>274</v>
      </c>
      <c r="DR4" s="439" t="s">
        <v>275</v>
      </c>
      <c r="DS4" s="440" t="s">
        <v>276</v>
      </c>
      <c r="DT4" s="440" t="s">
        <v>277</v>
      </c>
      <c r="DU4" s="439" t="s">
        <v>278</v>
      </c>
      <c r="DV4" s="439" t="s">
        <v>279</v>
      </c>
      <c r="DW4" s="439" t="s">
        <v>280</v>
      </c>
      <c r="DX4" s="425"/>
      <c r="DY4" s="425"/>
      <c r="DZ4" s="435" t="s">
        <v>272</v>
      </c>
      <c r="EA4" s="430"/>
      <c r="EB4" s="436" t="s">
        <v>0</v>
      </c>
      <c r="EC4" s="437"/>
      <c r="ED4" s="437"/>
      <c r="EE4" s="437"/>
      <c r="EF4" s="438"/>
      <c r="EG4" s="439" t="s">
        <v>273</v>
      </c>
      <c r="EH4" s="439" t="s">
        <v>274</v>
      </c>
      <c r="EI4" s="439" t="s">
        <v>275</v>
      </c>
      <c r="EJ4" s="440" t="s">
        <v>276</v>
      </c>
      <c r="EK4" s="440" t="s">
        <v>277</v>
      </c>
      <c r="EL4" s="439" t="s">
        <v>278</v>
      </c>
      <c r="EM4" s="439" t="s">
        <v>279</v>
      </c>
      <c r="EN4" s="439" t="s">
        <v>280</v>
      </c>
      <c r="EO4" s="425"/>
      <c r="EP4" s="425"/>
      <c r="EQ4" s="435" t="s">
        <v>272</v>
      </c>
      <c r="ER4" s="430"/>
      <c r="ES4" s="436" t="s">
        <v>0</v>
      </c>
      <c r="ET4" s="437"/>
      <c r="EU4" s="437"/>
      <c r="EV4" s="437"/>
      <c r="EW4" s="438"/>
      <c r="EX4" s="439" t="s">
        <v>273</v>
      </c>
      <c r="EY4" s="439" t="s">
        <v>274</v>
      </c>
      <c r="EZ4" s="439" t="s">
        <v>275</v>
      </c>
      <c r="FA4" s="440" t="s">
        <v>276</v>
      </c>
      <c r="FB4" s="440" t="s">
        <v>277</v>
      </c>
      <c r="FC4" s="439" t="s">
        <v>278</v>
      </c>
      <c r="FD4" s="439" t="s">
        <v>279</v>
      </c>
      <c r="FE4" s="439" t="s">
        <v>280</v>
      </c>
      <c r="FF4" s="425"/>
      <c r="FG4" s="425"/>
      <c r="FH4" s="435" t="s">
        <v>272</v>
      </c>
      <c r="FI4" s="430"/>
      <c r="FJ4" s="436" t="s">
        <v>0</v>
      </c>
      <c r="FK4" s="437"/>
      <c r="FL4" s="437"/>
      <c r="FM4" s="437"/>
      <c r="FN4" s="438"/>
      <c r="FO4" s="439" t="s">
        <v>273</v>
      </c>
      <c r="FP4" s="439" t="s">
        <v>274</v>
      </c>
      <c r="FQ4" s="439" t="s">
        <v>275</v>
      </c>
      <c r="FR4" s="440" t="s">
        <v>276</v>
      </c>
      <c r="FS4" s="440" t="s">
        <v>277</v>
      </c>
      <c r="FT4" s="439" t="s">
        <v>278</v>
      </c>
      <c r="FU4" s="439" t="s">
        <v>279</v>
      </c>
      <c r="FV4" s="439" t="s">
        <v>280</v>
      </c>
      <c r="FW4" s="425"/>
      <c r="FX4" s="425"/>
      <c r="FY4" s="435" t="s">
        <v>272</v>
      </c>
      <c r="FZ4" s="430"/>
      <c r="GA4" s="436" t="s">
        <v>0</v>
      </c>
      <c r="GB4" s="437"/>
      <c r="GC4" s="437"/>
      <c r="GD4" s="437"/>
      <c r="GE4" s="438"/>
      <c r="GF4" s="439" t="s">
        <v>273</v>
      </c>
      <c r="GG4" s="439" t="s">
        <v>274</v>
      </c>
      <c r="GH4" s="439" t="s">
        <v>275</v>
      </c>
      <c r="GI4" s="440" t="s">
        <v>276</v>
      </c>
      <c r="GJ4" s="440" t="s">
        <v>277</v>
      </c>
      <c r="GK4" s="439" t="s">
        <v>278</v>
      </c>
      <c r="GL4" s="439" t="s">
        <v>279</v>
      </c>
      <c r="GM4" s="439" t="s">
        <v>280</v>
      </c>
      <c r="GN4" s="425"/>
      <c r="GO4" s="425"/>
      <c r="GP4" s="435" t="s">
        <v>272</v>
      </c>
      <c r="GQ4" s="430"/>
      <c r="GR4" s="436" t="s">
        <v>0</v>
      </c>
      <c r="GS4" s="437"/>
      <c r="GT4" s="437"/>
      <c r="GU4" s="437"/>
      <c r="GV4" s="438"/>
      <c r="GW4" s="439" t="s">
        <v>273</v>
      </c>
      <c r="GX4" s="439" t="s">
        <v>274</v>
      </c>
      <c r="GY4" s="439" t="s">
        <v>275</v>
      </c>
      <c r="GZ4" s="440" t="s">
        <v>276</v>
      </c>
      <c r="HA4" s="440" t="s">
        <v>277</v>
      </c>
      <c r="HB4" s="439" t="s">
        <v>278</v>
      </c>
      <c r="HC4" s="439" t="s">
        <v>279</v>
      </c>
      <c r="HD4" s="439" t="s">
        <v>280</v>
      </c>
      <c r="HE4" s="425"/>
      <c r="HF4" s="425"/>
      <c r="HG4" s="435" t="s">
        <v>272</v>
      </c>
      <c r="HH4" s="430"/>
      <c r="HI4" s="436" t="s">
        <v>0</v>
      </c>
      <c r="HJ4" s="437"/>
      <c r="HK4" s="437"/>
      <c r="HL4" s="437"/>
      <c r="HM4" s="438"/>
      <c r="HN4" s="439" t="s">
        <v>273</v>
      </c>
      <c r="HO4" s="439" t="s">
        <v>274</v>
      </c>
      <c r="HP4" s="439" t="s">
        <v>275</v>
      </c>
      <c r="HQ4" s="440" t="s">
        <v>276</v>
      </c>
      <c r="HR4" s="440" t="s">
        <v>277</v>
      </c>
      <c r="HS4" s="439" t="s">
        <v>278</v>
      </c>
      <c r="HT4" s="439" t="s">
        <v>279</v>
      </c>
      <c r="HU4" s="439" t="s">
        <v>280</v>
      </c>
      <c r="HV4" s="425"/>
      <c r="HW4" s="425"/>
      <c r="HX4" s="435" t="s">
        <v>272</v>
      </c>
      <c r="HY4" s="430"/>
      <c r="HZ4" s="436" t="s">
        <v>0</v>
      </c>
      <c r="IA4" s="437"/>
      <c r="IB4" s="437"/>
      <c r="IC4" s="437"/>
      <c r="ID4" s="438"/>
      <c r="IE4" s="439" t="s">
        <v>273</v>
      </c>
      <c r="IF4" s="439" t="s">
        <v>274</v>
      </c>
      <c r="IG4" s="439" t="s">
        <v>275</v>
      </c>
      <c r="IH4" s="440" t="s">
        <v>276</v>
      </c>
      <c r="II4" s="440" t="s">
        <v>277</v>
      </c>
      <c r="IJ4" s="439" t="s">
        <v>278</v>
      </c>
      <c r="IK4" s="439" t="s">
        <v>279</v>
      </c>
      <c r="IL4" s="439" t="s">
        <v>280</v>
      </c>
      <c r="IM4" s="425"/>
      <c r="IN4" s="425"/>
      <c r="IO4" s="435" t="s">
        <v>272</v>
      </c>
      <c r="IP4" s="430"/>
      <c r="IQ4" s="436" t="s">
        <v>0</v>
      </c>
      <c r="IR4" s="437"/>
      <c r="IS4" s="437"/>
      <c r="IT4" s="437"/>
      <c r="IU4" s="438"/>
      <c r="IV4" s="439" t="s">
        <v>273</v>
      </c>
      <c r="IW4" s="439" t="s">
        <v>274</v>
      </c>
      <c r="IX4" s="439" t="s">
        <v>275</v>
      </c>
      <c r="IY4" s="440" t="s">
        <v>276</v>
      </c>
      <c r="IZ4" s="440" t="s">
        <v>277</v>
      </c>
      <c r="JA4" s="439" t="s">
        <v>278</v>
      </c>
      <c r="JB4" s="439" t="s">
        <v>279</v>
      </c>
      <c r="JC4" s="439" t="s">
        <v>280</v>
      </c>
      <c r="JD4" s="425"/>
      <c r="JE4" s="425"/>
      <c r="JF4" s="435" t="s">
        <v>272</v>
      </c>
      <c r="JG4" s="430"/>
      <c r="JH4" s="436" t="s">
        <v>0</v>
      </c>
      <c r="JI4" s="437"/>
      <c r="JJ4" s="437"/>
      <c r="JK4" s="437"/>
      <c r="JL4" s="438"/>
      <c r="JM4" s="439" t="s">
        <v>273</v>
      </c>
      <c r="JN4" s="439" t="s">
        <v>274</v>
      </c>
      <c r="JO4" s="439" t="s">
        <v>275</v>
      </c>
      <c r="JP4" s="440" t="s">
        <v>276</v>
      </c>
      <c r="JQ4" s="440" t="s">
        <v>277</v>
      </c>
      <c r="JR4" s="439" t="s">
        <v>278</v>
      </c>
      <c r="JS4" s="439" t="s">
        <v>279</v>
      </c>
      <c r="JT4" s="439" t="s">
        <v>280</v>
      </c>
      <c r="JU4" s="425"/>
      <c r="JV4" s="425"/>
      <c r="JW4" s="435" t="s">
        <v>272</v>
      </c>
      <c r="JX4" s="430"/>
      <c r="JY4" s="436" t="s">
        <v>0</v>
      </c>
      <c r="JZ4" s="437"/>
      <c r="KA4" s="437"/>
      <c r="KB4" s="437"/>
      <c r="KC4" s="438"/>
      <c r="KD4" s="439" t="s">
        <v>273</v>
      </c>
      <c r="KE4" s="439" t="s">
        <v>274</v>
      </c>
      <c r="KF4" s="439" t="s">
        <v>275</v>
      </c>
      <c r="KG4" s="440" t="s">
        <v>276</v>
      </c>
      <c r="KH4" s="440" t="s">
        <v>277</v>
      </c>
      <c r="KI4" s="439" t="s">
        <v>278</v>
      </c>
      <c r="KJ4" s="439" t="s">
        <v>279</v>
      </c>
      <c r="KK4" s="439" t="s">
        <v>280</v>
      </c>
      <c r="KL4" s="425"/>
      <c r="KM4" s="425"/>
      <c r="KN4" s="435" t="s">
        <v>272</v>
      </c>
      <c r="KO4" s="430"/>
      <c r="KP4" s="436" t="s">
        <v>0</v>
      </c>
      <c r="KQ4" s="437"/>
      <c r="KR4" s="437"/>
      <c r="KS4" s="437"/>
      <c r="KT4" s="438"/>
      <c r="KU4" s="439" t="s">
        <v>273</v>
      </c>
      <c r="KV4" s="439" t="s">
        <v>274</v>
      </c>
      <c r="KW4" s="439" t="s">
        <v>275</v>
      </c>
      <c r="KX4" s="440" t="s">
        <v>276</v>
      </c>
      <c r="KY4" s="440" t="s">
        <v>277</v>
      </c>
      <c r="KZ4" s="439" t="s">
        <v>278</v>
      </c>
      <c r="LA4" s="439" t="s">
        <v>279</v>
      </c>
      <c r="LB4" s="439" t="s">
        <v>280</v>
      </c>
      <c r="LC4" s="425"/>
      <c r="LD4" s="425"/>
      <c r="LE4" s="435" t="s">
        <v>272</v>
      </c>
      <c r="LF4" s="430"/>
      <c r="LG4" s="436" t="s">
        <v>0</v>
      </c>
      <c r="LH4" s="437"/>
      <c r="LI4" s="437"/>
      <c r="LJ4" s="437"/>
      <c r="LK4" s="438"/>
      <c r="LL4" s="439" t="s">
        <v>273</v>
      </c>
      <c r="LM4" s="439" t="s">
        <v>274</v>
      </c>
      <c r="LN4" s="439" t="s">
        <v>275</v>
      </c>
      <c r="LO4" s="440" t="s">
        <v>276</v>
      </c>
      <c r="LP4" s="440" t="s">
        <v>277</v>
      </c>
      <c r="LQ4" s="439" t="s">
        <v>278</v>
      </c>
      <c r="LR4" s="439" t="s">
        <v>279</v>
      </c>
      <c r="LS4" s="439" t="s">
        <v>280</v>
      </c>
      <c r="LT4" s="425"/>
      <c r="LU4" s="425"/>
      <c r="LV4" s="435" t="s">
        <v>272</v>
      </c>
      <c r="LW4" s="430"/>
      <c r="LX4" s="436" t="s">
        <v>0</v>
      </c>
      <c r="LY4" s="437"/>
      <c r="LZ4" s="437"/>
      <c r="MA4" s="437"/>
      <c r="MB4" s="438"/>
      <c r="MC4" s="439" t="s">
        <v>273</v>
      </c>
      <c r="MD4" s="439" t="s">
        <v>274</v>
      </c>
      <c r="ME4" s="439" t="s">
        <v>275</v>
      </c>
      <c r="MF4" s="440" t="s">
        <v>276</v>
      </c>
      <c r="MG4" s="440" t="s">
        <v>277</v>
      </c>
      <c r="MH4" s="439" t="s">
        <v>278</v>
      </c>
      <c r="MI4" s="439" t="s">
        <v>279</v>
      </c>
      <c r="MJ4" s="439" t="s">
        <v>280</v>
      </c>
      <c r="MK4" s="425"/>
      <c r="ML4" s="425"/>
      <c r="MM4" s="435" t="s">
        <v>272</v>
      </c>
      <c r="MN4" s="430"/>
      <c r="MO4" s="436" t="s">
        <v>0</v>
      </c>
      <c r="MP4" s="437"/>
      <c r="MQ4" s="437"/>
      <c r="MR4" s="437"/>
      <c r="MS4" s="438"/>
      <c r="MT4" s="439" t="s">
        <v>273</v>
      </c>
      <c r="MU4" s="439" t="s">
        <v>274</v>
      </c>
      <c r="MV4" s="439" t="s">
        <v>275</v>
      </c>
      <c r="MW4" s="440" t="s">
        <v>276</v>
      </c>
      <c r="MX4" s="440" t="s">
        <v>277</v>
      </c>
      <c r="MY4" s="439" t="s">
        <v>278</v>
      </c>
      <c r="MZ4" s="439" t="s">
        <v>279</v>
      </c>
      <c r="NA4" s="439" t="s">
        <v>280</v>
      </c>
      <c r="NB4" s="425"/>
      <c r="NC4" s="425"/>
      <c r="ND4" s="435" t="s">
        <v>272</v>
      </c>
      <c r="NE4" s="430"/>
      <c r="NF4" s="436" t="s">
        <v>0</v>
      </c>
      <c r="NG4" s="437"/>
      <c r="NH4" s="437"/>
      <c r="NI4" s="437"/>
      <c r="NJ4" s="438"/>
      <c r="NK4" s="439" t="s">
        <v>273</v>
      </c>
      <c r="NL4" s="439" t="s">
        <v>274</v>
      </c>
      <c r="NM4" s="439" t="s">
        <v>275</v>
      </c>
      <c r="NN4" s="440" t="s">
        <v>276</v>
      </c>
      <c r="NO4" s="440" t="s">
        <v>277</v>
      </c>
      <c r="NP4" s="439" t="s">
        <v>278</v>
      </c>
      <c r="NQ4" s="439" t="s">
        <v>279</v>
      </c>
      <c r="NR4" s="439" t="s">
        <v>280</v>
      </c>
      <c r="NS4" s="425"/>
      <c r="NT4" s="425"/>
      <c r="NU4" s="435" t="s">
        <v>272</v>
      </c>
      <c r="NV4" s="430"/>
      <c r="NW4" s="436" t="s">
        <v>0</v>
      </c>
      <c r="NX4" s="437"/>
      <c r="NY4" s="437"/>
      <c r="NZ4" s="437"/>
      <c r="OA4" s="438"/>
      <c r="OB4" s="439" t="s">
        <v>273</v>
      </c>
      <c r="OC4" s="439" t="s">
        <v>274</v>
      </c>
      <c r="OD4" s="439" t="s">
        <v>275</v>
      </c>
      <c r="OE4" s="440" t="s">
        <v>276</v>
      </c>
      <c r="OF4" s="440" t="s">
        <v>277</v>
      </c>
      <c r="OG4" s="439" t="s">
        <v>278</v>
      </c>
      <c r="OH4" s="439" t="s">
        <v>279</v>
      </c>
      <c r="OI4" s="439" t="s">
        <v>280</v>
      </c>
      <c r="OJ4" s="425"/>
      <c r="OK4" s="425"/>
      <c r="OL4" s="435" t="s">
        <v>272</v>
      </c>
      <c r="OM4" s="430"/>
      <c r="ON4" s="436" t="s">
        <v>0</v>
      </c>
      <c r="OO4" s="437"/>
      <c r="OP4" s="437"/>
      <c r="OQ4" s="437"/>
      <c r="OR4" s="438"/>
      <c r="OS4" s="439" t="s">
        <v>273</v>
      </c>
      <c r="OT4" s="439" t="s">
        <v>274</v>
      </c>
      <c r="OU4" s="439" t="s">
        <v>275</v>
      </c>
      <c r="OV4" s="440" t="s">
        <v>276</v>
      </c>
      <c r="OW4" s="440" t="s">
        <v>277</v>
      </c>
      <c r="OX4" s="439" t="s">
        <v>278</v>
      </c>
      <c r="OY4" s="439" t="s">
        <v>279</v>
      </c>
      <c r="OZ4" s="439" t="s">
        <v>280</v>
      </c>
      <c r="PA4" s="425"/>
      <c r="PB4" s="425"/>
      <c r="PC4" s="435" t="s">
        <v>272</v>
      </c>
      <c r="PD4" s="430"/>
      <c r="PE4" s="436" t="s">
        <v>0</v>
      </c>
      <c r="PF4" s="437"/>
      <c r="PG4" s="437"/>
      <c r="PH4" s="437"/>
      <c r="PI4" s="438"/>
      <c r="PJ4" s="439" t="s">
        <v>273</v>
      </c>
      <c r="PK4" s="439" t="s">
        <v>274</v>
      </c>
      <c r="PL4" s="439" t="s">
        <v>275</v>
      </c>
      <c r="PM4" s="440" t="s">
        <v>276</v>
      </c>
      <c r="PN4" s="440" t="s">
        <v>277</v>
      </c>
      <c r="PO4" s="439" t="s">
        <v>278</v>
      </c>
      <c r="PP4" s="439" t="s">
        <v>279</v>
      </c>
      <c r="PQ4" s="439" t="s">
        <v>280</v>
      </c>
      <c r="PR4" s="425"/>
      <c r="PS4" s="425"/>
      <c r="PT4" s="435" t="s">
        <v>272</v>
      </c>
      <c r="PU4" s="430"/>
      <c r="PV4" s="436" t="s">
        <v>0</v>
      </c>
      <c r="PW4" s="437"/>
      <c r="PX4" s="437"/>
      <c r="PY4" s="437"/>
      <c r="PZ4" s="438"/>
      <c r="QA4" s="439" t="s">
        <v>273</v>
      </c>
      <c r="QB4" s="439" t="s">
        <v>274</v>
      </c>
      <c r="QC4" s="439" t="s">
        <v>275</v>
      </c>
      <c r="QD4" s="440" t="s">
        <v>276</v>
      </c>
      <c r="QE4" s="440" t="s">
        <v>277</v>
      </c>
      <c r="QF4" s="439" t="s">
        <v>278</v>
      </c>
      <c r="QG4" s="439" t="s">
        <v>279</v>
      </c>
      <c r="QH4" s="439" t="s">
        <v>280</v>
      </c>
      <c r="QI4" s="425"/>
      <c r="QJ4" s="425"/>
      <c r="QK4" s="435" t="s">
        <v>272</v>
      </c>
      <c r="QL4" s="430"/>
      <c r="QM4" s="436" t="s">
        <v>0</v>
      </c>
      <c r="QN4" s="437"/>
      <c r="QO4" s="437"/>
      <c r="QP4" s="437"/>
      <c r="QQ4" s="438"/>
      <c r="QR4" s="439" t="s">
        <v>273</v>
      </c>
      <c r="QS4" s="439" t="s">
        <v>274</v>
      </c>
      <c r="QT4" s="439" t="s">
        <v>275</v>
      </c>
      <c r="QU4" s="440" t="s">
        <v>276</v>
      </c>
      <c r="QV4" s="440" t="s">
        <v>277</v>
      </c>
      <c r="QW4" s="439" t="s">
        <v>278</v>
      </c>
      <c r="QX4" s="439" t="s">
        <v>279</v>
      </c>
      <c r="QY4" s="439" t="s">
        <v>280</v>
      </c>
      <c r="QZ4" s="425"/>
      <c r="RA4" s="425"/>
      <c r="RB4" s="435" t="s">
        <v>272</v>
      </c>
      <c r="RC4" s="430"/>
      <c r="RD4" s="436" t="s">
        <v>0</v>
      </c>
      <c r="RE4" s="437"/>
      <c r="RF4" s="437"/>
      <c r="RG4" s="437"/>
      <c r="RH4" s="438"/>
      <c r="RI4" s="439" t="s">
        <v>273</v>
      </c>
      <c r="RJ4" s="439" t="s">
        <v>274</v>
      </c>
      <c r="RK4" s="439" t="s">
        <v>275</v>
      </c>
      <c r="RL4" s="440" t="s">
        <v>276</v>
      </c>
      <c r="RM4" s="440" t="s">
        <v>277</v>
      </c>
      <c r="RN4" s="439" t="s">
        <v>278</v>
      </c>
      <c r="RO4" s="439" t="s">
        <v>279</v>
      </c>
      <c r="RP4" s="439" t="s">
        <v>280</v>
      </c>
      <c r="RQ4" s="425"/>
      <c r="RR4" s="425"/>
      <c r="RS4" s="435" t="s">
        <v>272</v>
      </c>
      <c r="RT4" s="430"/>
      <c r="RU4" s="436" t="s">
        <v>0</v>
      </c>
      <c r="RV4" s="437"/>
      <c r="RW4" s="437"/>
      <c r="RX4" s="437"/>
      <c r="RY4" s="438"/>
      <c r="RZ4" s="439" t="s">
        <v>273</v>
      </c>
      <c r="SA4" s="439" t="s">
        <v>274</v>
      </c>
      <c r="SB4" s="439" t="s">
        <v>275</v>
      </c>
      <c r="SC4" s="440" t="s">
        <v>276</v>
      </c>
      <c r="SD4" s="440" t="s">
        <v>277</v>
      </c>
      <c r="SE4" s="439" t="s">
        <v>278</v>
      </c>
      <c r="SF4" s="439" t="s">
        <v>279</v>
      </c>
      <c r="SG4" s="439" t="s">
        <v>280</v>
      </c>
      <c r="SH4" s="425"/>
      <c r="SI4" s="425"/>
      <c r="SJ4" s="435" t="s">
        <v>272</v>
      </c>
      <c r="SK4" s="430"/>
      <c r="SL4" s="436" t="s">
        <v>0</v>
      </c>
      <c r="SM4" s="437"/>
      <c r="SN4" s="437"/>
      <c r="SO4" s="437"/>
      <c r="SP4" s="438"/>
      <c r="SQ4" s="439" t="s">
        <v>273</v>
      </c>
      <c r="SR4" s="439" t="s">
        <v>274</v>
      </c>
      <c r="SS4" s="439" t="s">
        <v>275</v>
      </c>
      <c r="ST4" s="440" t="s">
        <v>276</v>
      </c>
      <c r="SU4" s="440" t="s">
        <v>277</v>
      </c>
      <c r="SV4" s="439" t="s">
        <v>278</v>
      </c>
      <c r="SW4" s="439" t="s">
        <v>279</v>
      </c>
      <c r="SX4" s="439" t="s">
        <v>280</v>
      </c>
    </row>
    <row r="5" spans="1:518" ht="13.5" customHeight="1" x14ac:dyDescent="0.2">
      <c r="A5" s="425"/>
      <c r="B5" s="441"/>
      <c r="C5" s="442"/>
      <c r="D5" s="443" t="s">
        <v>281</v>
      </c>
      <c r="E5" s="429"/>
      <c r="F5" s="429"/>
      <c r="G5" s="429"/>
      <c r="H5" s="430"/>
      <c r="I5" s="425"/>
      <c r="J5" s="425"/>
      <c r="K5" s="441"/>
      <c r="L5" s="442"/>
      <c r="M5" s="443" t="s">
        <v>281</v>
      </c>
      <c r="N5" s="429"/>
      <c r="O5" s="429"/>
      <c r="P5" s="429"/>
      <c r="Q5" s="430"/>
      <c r="R5" s="444"/>
      <c r="S5" s="444"/>
      <c r="T5" s="444"/>
      <c r="U5" s="444"/>
      <c r="V5" s="444"/>
      <c r="W5" s="444"/>
      <c r="X5" s="444"/>
      <c r="Y5" s="444"/>
      <c r="Z5" s="425"/>
      <c r="AA5" s="425"/>
      <c r="AB5" s="441"/>
      <c r="AC5" s="442"/>
      <c r="AD5" s="443" t="s">
        <v>281</v>
      </c>
      <c r="AE5" s="429"/>
      <c r="AF5" s="429"/>
      <c r="AG5" s="429"/>
      <c r="AH5" s="430"/>
      <c r="AI5" s="444"/>
      <c r="AJ5" s="444"/>
      <c r="AK5" s="444"/>
      <c r="AL5" s="444"/>
      <c r="AM5" s="444"/>
      <c r="AN5" s="444"/>
      <c r="AO5" s="444"/>
      <c r="AP5" s="444"/>
      <c r="AQ5" s="425"/>
      <c r="AR5" s="425"/>
      <c r="AS5" s="441"/>
      <c r="AT5" s="442"/>
      <c r="AU5" s="443" t="s">
        <v>281</v>
      </c>
      <c r="AV5" s="429"/>
      <c r="AW5" s="429"/>
      <c r="AX5" s="429"/>
      <c r="AY5" s="430"/>
      <c r="AZ5" s="444"/>
      <c r="BA5" s="444"/>
      <c r="BB5" s="444"/>
      <c r="BC5" s="444"/>
      <c r="BD5" s="444"/>
      <c r="BE5" s="444"/>
      <c r="BF5" s="444"/>
      <c r="BG5" s="444"/>
      <c r="BH5" s="425"/>
      <c r="BI5" s="425"/>
      <c r="BJ5" s="441"/>
      <c r="BK5" s="442"/>
      <c r="BL5" s="443" t="s">
        <v>281</v>
      </c>
      <c r="BM5" s="429"/>
      <c r="BN5" s="429"/>
      <c r="BO5" s="429"/>
      <c r="BP5" s="430"/>
      <c r="BQ5" s="444"/>
      <c r="BR5" s="444"/>
      <c r="BS5" s="444"/>
      <c r="BT5" s="444"/>
      <c r="BU5" s="444"/>
      <c r="BV5" s="444"/>
      <c r="BW5" s="444"/>
      <c r="BX5" s="444"/>
      <c r="BY5" s="425"/>
      <c r="BZ5" s="425"/>
      <c r="CA5" s="441"/>
      <c r="CB5" s="442"/>
      <c r="CC5" s="443" t="s">
        <v>281</v>
      </c>
      <c r="CD5" s="429"/>
      <c r="CE5" s="429"/>
      <c r="CF5" s="429"/>
      <c r="CG5" s="430"/>
      <c r="CH5" s="444"/>
      <c r="CI5" s="444"/>
      <c r="CJ5" s="444"/>
      <c r="CK5" s="444"/>
      <c r="CL5" s="444"/>
      <c r="CM5" s="444"/>
      <c r="CN5" s="444"/>
      <c r="CO5" s="444"/>
      <c r="CP5" s="425"/>
      <c r="CQ5" s="425"/>
      <c r="CR5" s="441"/>
      <c r="CS5" s="442"/>
      <c r="CT5" s="443" t="s">
        <v>281</v>
      </c>
      <c r="CU5" s="429"/>
      <c r="CV5" s="429"/>
      <c r="CW5" s="429"/>
      <c r="CX5" s="430"/>
      <c r="CY5" s="444"/>
      <c r="CZ5" s="444"/>
      <c r="DA5" s="444"/>
      <c r="DB5" s="444"/>
      <c r="DC5" s="444"/>
      <c r="DD5" s="444"/>
      <c r="DE5" s="444"/>
      <c r="DF5" s="444"/>
      <c r="DG5" s="425"/>
      <c r="DH5" s="425"/>
      <c r="DI5" s="441"/>
      <c r="DJ5" s="442"/>
      <c r="DK5" s="443" t="s">
        <v>281</v>
      </c>
      <c r="DL5" s="429"/>
      <c r="DM5" s="429"/>
      <c r="DN5" s="429"/>
      <c r="DO5" s="430"/>
      <c r="DP5" s="444"/>
      <c r="DQ5" s="444"/>
      <c r="DR5" s="444"/>
      <c r="DS5" s="444"/>
      <c r="DT5" s="444"/>
      <c r="DU5" s="444"/>
      <c r="DV5" s="444"/>
      <c r="DW5" s="444"/>
      <c r="DX5" s="425"/>
      <c r="DY5" s="425"/>
      <c r="DZ5" s="441"/>
      <c r="EA5" s="442"/>
      <c r="EB5" s="443" t="s">
        <v>281</v>
      </c>
      <c r="EC5" s="429"/>
      <c r="ED5" s="429"/>
      <c r="EE5" s="429"/>
      <c r="EF5" s="430"/>
      <c r="EG5" s="444"/>
      <c r="EH5" s="444"/>
      <c r="EI5" s="444"/>
      <c r="EJ5" s="444"/>
      <c r="EK5" s="444"/>
      <c r="EL5" s="444"/>
      <c r="EM5" s="444"/>
      <c r="EN5" s="444"/>
      <c r="EO5" s="425"/>
      <c r="EP5" s="425"/>
      <c r="EQ5" s="441"/>
      <c r="ER5" s="442"/>
      <c r="ES5" s="443" t="s">
        <v>281</v>
      </c>
      <c r="ET5" s="429"/>
      <c r="EU5" s="429"/>
      <c r="EV5" s="429"/>
      <c r="EW5" s="430"/>
      <c r="EX5" s="444"/>
      <c r="EY5" s="444"/>
      <c r="EZ5" s="444"/>
      <c r="FA5" s="444"/>
      <c r="FB5" s="444"/>
      <c r="FC5" s="444"/>
      <c r="FD5" s="444"/>
      <c r="FE5" s="444"/>
      <c r="FF5" s="425"/>
      <c r="FG5" s="425"/>
      <c r="FH5" s="441"/>
      <c r="FI5" s="442"/>
      <c r="FJ5" s="443" t="s">
        <v>281</v>
      </c>
      <c r="FK5" s="429"/>
      <c r="FL5" s="429"/>
      <c r="FM5" s="429"/>
      <c r="FN5" s="430"/>
      <c r="FO5" s="444"/>
      <c r="FP5" s="444"/>
      <c r="FQ5" s="444"/>
      <c r="FR5" s="444"/>
      <c r="FS5" s="444"/>
      <c r="FT5" s="444"/>
      <c r="FU5" s="444"/>
      <c r="FV5" s="444"/>
      <c r="FW5" s="425"/>
      <c r="FX5" s="425"/>
      <c r="FY5" s="441"/>
      <c r="FZ5" s="442"/>
      <c r="GA5" s="443" t="s">
        <v>281</v>
      </c>
      <c r="GB5" s="429"/>
      <c r="GC5" s="429"/>
      <c r="GD5" s="429"/>
      <c r="GE5" s="430"/>
      <c r="GF5" s="444"/>
      <c r="GG5" s="444"/>
      <c r="GH5" s="444"/>
      <c r="GI5" s="444"/>
      <c r="GJ5" s="444"/>
      <c r="GK5" s="444"/>
      <c r="GL5" s="444"/>
      <c r="GM5" s="444"/>
      <c r="GN5" s="425"/>
      <c r="GO5" s="425"/>
      <c r="GP5" s="441"/>
      <c r="GQ5" s="442"/>
      <c r="GR5" s="443" t="s">
        <v>281</v>
      </c>
      <c r="GS5" s="429"/>
      <c r="GT5" s="429"/>
      <c r="GU5" s="429"/>
      <c r="GV5" s="430"/>
      <c r="GW5" s="444"/>
      <c r="GX5" s="444"/>
      <c r="GY5" s="444"/>
      <c r="GZ5" s="444"/>
      <c r="HA5" s="444"/>
      <c r="HB5" s="444"/>
      <c r="HC5" s="444"/>
      <c r="HD5" s="444"/>
      <c r="HE5" s="425"/>
      <c r="HF5" s="425"/>
      <c r="HG5" s="441"/>
      <c r="HH5" s="442"/>
      <c r="HI5" s="443" t="s">
        <v>281</v>
      </c>
      <c r="HJ5" s="429"/>
      <c r="HK5" s="429"/>
      <c r="HL5" s="429"/>
      <c r="HM5" s="430"/>
      <c r="HN5" s="444"/>
      <c r="HO5" s="444"/>
      <c r="HP5" s="444"/>
      <c r="HQ5" s="444"/>
      <c r="HR5" s="444"/>
      <c r="HS5" s="444"/>
      <c r="HT5" s="444"/>
      <c r="HU5" s="444"/>
      <c r="HV5" s="425"/>
      <c r="HW5" s="425"/>
      <c r="HX5" s="441"/>
      <c r="HY5" s="442"/>
      <c r="HZ5" s="443" t="s">
        <v>281</v>
      </c>
      <c r="IA5" s="429"/>
      <c r="IB5" s="429"/>
      <c r="IC5" s="429"/>
      <c r="ID5" s="430"/>
      <c r="IE5" s="444"/>
      <c r="IF5" s="444"/>
      <c r="IG5" s="444"/>
      <c r="IH5" s="444"/>
      <c r="II5" s="444"/>
      <c r="IJ5" s="444"/>
      <c r="IK5" s="444"/>
      <c r="IL5" s="444"/>
      <c r="IM5" s="425"/>
      <c r="IN5" s="425"/>
      <c r="IO5" s="441"/>
      <c r="IP5" s="442"/>
      <c r="IQ5" s="443" t="s">
        <v>281</v>
      </c>
      <c r="IR5" s="429"/>
      <c r="IS5" s="429"/>
      <c r="IT5" s="429"/>
      <c r="IU5" s="430"/>
      <c r="IV5" s="444"/>
      <c r="IW5" s="444"/>
      <c r="IX5" s="444"/>
      <c r="IY5" s="444"/>
      <c r="IZ5" s="444"/>
      <c r="JA5" s="444"/>
      <c r="JB5" s="444"/>
      <c r="JC5" s="444"/>
      <c r="JD5" s="425"/>
      <c r="JE5" s="425"/>
      <c r="JF5" s="441"/>
      <c r="JG5" s="442"/>
      <c r="JH5" s="443" t="s">
        <v>281</v>
      </c>
      <c r="JI5" s="429"/>
      <c r="JJ5" s="429"/>
      <c r="JK5" s="429"/>
      <c r="JL5" s="430"/>
      <c r="JM5" s="444"/>
      <c r="JN5" s="444"/>
      <c r="JO5" s="444"/>
      <c r="JP5" s="444"/>
      <c r="JQ5" s="444"/>
      <c r="JR5" s="444"/>
      <c r="JS5" s="444"/>
      <c r="JT5" s="444"/>
      <c r="JU5" s="425"/>
      <c r="JV5" s="425"/>
      <c r="JW5" s="441"/>
      <c r="JX5" s="442"/>
      <c r="JY5" s="443" t="s">
        <v>281</v>
      </c>
      <c r="JZ5" s="429"/>
      <c r="KA5" s="429"/>
      <c r="KB5" s="429"/>
      <c r="KC5" s="430"/>
      <c r="KD5" s="444"/>
      <c r="KE5" s="444"/>
      <c r="KF5" s="444"/>
      <c r="KG5" s="444"/>
      <c r="KH5" s="444"/>
      <c r="KI5" s="444"/>
      <c r="KJ5" s="444"/>
      <c r="KK5" s="444"/>
      <c r="KL5" s="425"/>
      <c r="KM5" s="425"/>
      <c r="KN5" s="441"/>
      <c r="KO5" s="442"/>
      <c r="KP5" s="443" t="s">
        <v>281</v>
      </c>
      <c r="KQ5" s="429"/>
      <c r="KR5" s="429"/>
      <c r="KS5" s="429"/>
      <c r="KT5" s="430"/>
      <c r="KU5" s="444"/>
      <c r="KV5" s="444"/>
      <c r="KW5" s="444"/>
      <c r="KX5" s="444"/>
      <c r="KY5" s="444"/>
      <c r="KZ5" s="444"/>
      <c r="LA5" s="444"/>
      <c r="LB5" s="444"/>
      <c r="LC5" s="425"/>
      <c r="LD5" s="425"/>
      <c r="LE5" s="441"/>
      <c r="LF5" s="442"/>
      <c r="LG5" s="443" t="s">
        <v>281</v>
      </c>
      <c r="LH5" s="429"/>
      <c r="LI5" s="429"/>
      <c r="LJ5" s="429"/>
      <c r="LK5" s="430"/>
      <c r="LL5" s="444"/>
      <c r="LM5" s="444"/>
      <c r="LN5" s="444"/>
      <c r="LO5" s="444"/>
      <c r="LP5" s="444"/>
      <c r="LQ5" s="444"/>
      <c r="LR5" s="444"/>
      <c r="LS5" s="444"/>
      <c r="LT5" s="425"/>
      <c r="LU5" s="425"/>
      <c r="LV5" s="441"/>
      <c r="LW5" s="442"/>
      <c r="LX5" s="443" t="s">
        <v>281</v>
      </c>
      <c r="LY5" s="429"/>
      <c r="LZ5" s="429"/>
      <c r="MA5" s="429"/>
      <c r="MB5" s="430"/>
      <c r="MC5" s="444"/>
      <c r="MD5" s="444"/>
      <c r="ME5" s="444"/>
      <c r="MF5" s="444"/>
      <c r="MG5" s="444"/>
      <c r="MH5" s="444"/>
      <c r="MI5" s="444"/>
      <c r="MJ5" s="444"/>
      <c r="MK5" s="425"/>
      <c r="ML5" s="425"/>
      <c r="MM5" s="441"/>
      <c r="MN5" s="442"/>
      <c r="MO5" s="443" t="s">
        <v>281</v>
      </c>
      <c r="MP5" s="429"/>
      <c r="MQ5" s="429"/>
      <c r="MR5" s="429"/>
      <c r="MS5" s="430"/>
      <c r="MT5" s="444"/>
      <c r="MU5" s="444"/>
      <c r="MV5" s="444"/>
      <c r="MW5" s="444"/>
      <c r="MX5" s="444"/>
      <c r="MY5" s="444"/>
      <c r="MZ5" s="444"/>
      <c r="NA5" s="444"/>
      <c r="NB5" s="425"/>
      <c r="NC5" s="425"/>
      <c r="ND5" s="441"/>
      <c r="NE5" s="442"/>
      <c r="NF5" s="443" t="s">
        <v>281</v>
      </c>
      <c r="NG5" s="429"/>
      <c r="NH5" s="429"/>
      <c r="NI5" s="429"/>
      <c r="NJ5" s="430"/>
      <c r="NK5" s="444"/>
      <c r="NL5" s="444"/>
      <c r="NM5" s="444"/>
      <c r="NN5" s="444"/>
      <c r="NO5" s="444"/>
      <c r="NP5" s="444"/>
      <c r="NQ5" s="444"/>
      <c r="NR5" s="444"/>
      <c r="NS5" s="425"/>
      <c r="NT5" s="425"/>
      <c r="NU5" s="441"/>
      <c r="NV5" s="442"/>
      <c r="NW5" s="443" t="s">
        <v>281</v>
      </c>
      <c r="NX5" s="429"/>
      <c r="NY5" s="429"/>
      <c r="NZ5" s="429"/>
      <c r="OA5" s="430"/>
      <c r="OB5" s="444"/>
      <c r="OC5" s="444"/>
      <c r="OD5" s="444"/>
      <c r="OE5" s="444"/>
      <c r="OF5" s="444"/>
      <c r="OG5" s="444"/>
      <c r="OH5" s="444"/>
      <c r="OI5" s="444"/>
      <c r="OJ5" s="425"/>
      <c r="OK5" s="425"/>
      <c r="OL5" s="441"/>
      <c r="OM5" s="442"/>
      <c r="ON5" s="443" t="s">
        <v>281</v>
      </c>
      <c r="OO5" s="429"/>
      <c r="OP5" s="429"/>
      <c r="OQ5" s="429"/>
      <c r="OR5" s="430"/>
      <c r="OS5" s="444"/>
      <c r="OT5" s="444"/>
      <c r="OU5" s="444"/>
      <c r="OV5" s="444"/>
      <c r="OW5" s="444"/>
      <c r="OX5" s="444"/>
      <c r="OY5" s="444"/>
      <c r="OZ5" s="444"/>
      <c r="PA5" s="425"/>
      <c r="PB5" s="425"/>
      <c r="PC5" s="441"/>
      <c r="PD5" s="442"/>
      <c r="PE5" s="443" t="s">
        <v>281</v>
      </c>
      <c r="PF5" s="429"/>
      <c r="PG5" s="429"/>
      <c r="PH5" s="429"/>
      <c r="PI5" s="430"/>
      <c r="PJ5" s="444"/>
      <c r="PK5" s="444"/>
      <c r="PL5" s="444"/>
      <c r="PM5" s="444"/>
      <c r="PN5" s="444"/>
      <c r="PO5" s="444"/>
      <c r="PP5" s="444"/>
      <c r="PQ5" s="444"/>
      <c r="PR5" s="425"/>
      <c r="PS5" s="425"/>
      <c r="PT5" s="441"/>
      <c r="PU5" s="442"/>
      <c r="PV5" s="443" t="s">
        <v>281</v>
      </c>
      <c r="PW5" s="429"/>
      <c r="PX5" s="429"/>
      <c r="PY5" s="429"/>
      <c r="PZ5" s="430"/>
      <c r="QA5" s="444"/>
      <c r="QB5" s="444"/>
      <c r="QC5" s="444"/>
      <c r="QD5" s="444"/>
      <c r="QE5" s="444"/>
      <c r="QF5" s="444"/>
      <c r="QG5" s="444"/>
      <c r="QH5" s="444"/>
      <c r="QI5" s="425"/>
      <c r="QJ5" s="425"/>
      <c r="QK5" s="441"/>
      <c r="QL5" s="442"/>
      <c r="QM5" s="443" t="s">
        <v>281</v>
      </c>
      <c r="QN5" s="429"/>
      <c r="QO5" s="429"/>
      <c r="QP5" s="429"/>
      <c r="QQ5" s="430"/>
      <c r="QR5" s="444"/>
      <c r="QS5" s="444"/>
      <c r="QT5" s="444"/>
      <c r="QU5" s="444"/>
      <c r="QV5" s="444"/>
      <c r="QW5" s="444"/>
      <c r="QX5" s="444"/>
      <c r="QY5" s="444"/>
      <c r="QZ5" s="425"/>
      <c r="RA5" s="425"/>
      <c r="RB5" s="441"/>
      <c r="RC5" s="442"/>
      <c r="RD5" s="443" t="s">
        <v>281</v>
      </c>
      <c r="RE5" s="429"/>
      <c r="RF5" s="429"/>
      <c r="RG5" s="429"/>
      <c r="RH5" s="430"/>
      <c r="RI5" s="444"/>
      <c r="RJ5" s="444"/>
      <c r="RK5" s="444"/>
      <c r="RL5" s="444"/>
      <c r="RM5" s="444"/>
      <c r="RN5" s="444"/>
      <c r="RO5" s="444"/>
      <c r="RP5" s="444"/>
      <c r="RQ5" s="425"/>
      <c r="RR5" s="425"/>
      <c r="RS5" s="441"/>
      <c r="RT5" s="442"/>
      <c r="RU5" s="443" t="s">
        <v>281</v>
      </c>
      <c r="RV5" s="429"/>
      <c r="RW5" s="429"/>
      <c r="RX5" s="429"/>
      <c r="RY5" s="430"/>
      <c r="RZ5" s="444"/>
      <c r="SA5" s="444"/>
      <c r="SB5" s="444"/>
      <c r="SC5" s="444"/>
      <c r="SD5" s="444"/>
      <c r="SE5" s="444"/>
      <c r="SF5" s="444"/>
      <c r="SG5" s="444"/>
      <c r="SH5" s="425"/>
      <c r="SI5" s="425"/>
      <c r="SJ5" s="441"/>
      <c r="SK5" s="442"/>
      <c r="SL5" s="443" t="s">
        <v>281</v>
      </c>
      <c r="SM5" s="429"/>
      <c r="SN5" s="429"/>
      <c r="SO5" s="429"/>
      <c r="SP5" s="430"/>
      <c r="SQ5" s="444"/>
      <c r="SR5" s="444"/>
      <c r="SS5" s="444"/>
      <c r="ST5" s="444"/>
      <c r="SU5" s="444"/>
      <c r="SV5" s="444"/>
      <c r="SW5" s="444"/>
      <c r="SX5" s="444"/>
    </row>
    <row r="6" spans="1:518" ht="12.75" customHeight="1" x14ac:dyDescent="0.2">
      <c r="A6" s="425"/>
      <c r="B6" s="441"/>
      <c r="C6" s="442"/>
      <c r="D6" s="441"/>
      <c r="E6" s="445"/>
      <c r="F6" s="445"/>
      <c r="G6" s="445"/>
      <c r="H6" s="442"/>
      <c r="I6" s="425"/>
      <c r="J6" s="425"/>
      <c r="K6" s="441"/>
      <c r="L6" s="442"/>
      <c r="M6" s="441"/>
      <c r="N6" s="445"/>
      <c r="O6" s="445"/>
      <c r="P6" s="445"/>
      <c r="Q6" s="442"/>
      <c r="R6" s="444"/>
      <c r="S6" s="444"/>
      <c r="T6" s="444"/>
      <c r="U6" s="444"/>
      <c r="V6" s="444"/>
      <c r="W6" s="444"/>
      <c r="X6" s="444"/>
      <c r="Y6" s="444"/>
      <c r="Z6" s="425"/>
      <c r="AA6" s="425"/>
      <c r="AB6" s="441"/>
      <c r="AC6" s="442"/>
      <c r="AD6" s="441"/>
      <c r="AE6" s="445"/>
      <c r="AF6" s="445"/>
      <c r="AG6" s="445"/>
      <c r="AH6" s="442"/>
      <c r="AI6" s="444"/>
      <c r="AJ6" s="444"/>
      <c r="AK6" s="444"/>
      <c r="AL6" s="444"/>
      <c r="AM6" s="444"/>
      <c r="AN6" s="444"/>
      <c r="AO6" s="444"/>
      <c r="AP6" s="444"/>
      <c r="AQ6" s="425"/>
      <c r="AR6" s="425"/>
      <c r="AS6" s="441"/>
      <c r="AT6" s="442"/>
      <c r="AU6" s="441"/>
      <c r="AV6" s="445"/>
      <c r="AW6" s="445"/>
      <c r="AX6" s="445"/>
      <c r="AY6" s="442"/>
      <c r="AZ6" s="444"/>
      <c r="BA6" s="444"/>
      <c r="BB6" s="444"/>
      <c r="BC6" s="444"/>
      <c r="BD6" s="444"/>
      <c r="BE6" s="444"/>
      <c r="BF6" s="444"/>
      <c r="BG6" s="444"/>
      <c r="BH6" s="425"/>
      <c r="BI6" s="425"/>
      <c r="BJ6" s="441"/>
      <c r="BK6" s="442"/>
      <c r="BL6" s="441"/>
      <c r="BM6" s="445"/>
      <c r="BN6" s="445"/>
      <c r="BO6" s="445"/>
      <c r="BP6" s="442"/>
      <c r="BQ6" s="444"/>
      <c r="BR6" s="444"/>
      <c r="BS6" s="444"/>
      <c r="BT6" s="444"/>
      <c r="BU6" s="444"/>
      <c r="BV6" s="444"/>
      <c r="BW6" s="444"/>
      <c r="BX6" s="444"/>
      <c r="BY6" s="425"/>
      <c r="BZ6" s="425"/>
      <c r="CA6" s="441"/>
      <c r="CB6" s="442"/>
      <c r="CC6" s="441"/>
      <c r="CD6" s="445"/>
      <c r="CE6" s="445"/>
      <c r="CF6" s="445"/>
      <c r="CG6" s="442"/>
      <c r="CH6" s="444"/>
      <c r="CI6" s="444"/>
      <c r="CJ6" s="444"/>
      <c r="CK6" s="444"/>
      <c r="CL6" s="444"/>
      <c r="CM6" s="444"/>
      <c r="CN6" s="444"/>
      <c r="CO6" s="444"/>
      <c r="CP6" s="425"/>
      <c r="CQ6" s="425"/>
      <c r="CR6" s="441"/>
      <c r="CS6" s="442"/>
      <c r="CT6" s="441"/>
      <c r="CU6" s="445"/>
      <c r="CV6" s="445"/>
      <c r="CW6" s="445"/>
      <c r="CX6" s="442"/>
      <c r="CY6" s="444"/>
      <c r="CZ6" s="444"/>
      <c r="DA6" s="444"/>
      <c r="DB6" s="444"/>
      <c r="DC6" s="444"/>
      <c r="DD6" s="444"/>
      <c r="DE6" s="444"/>
      <c r="DF6" s="444"/>
      <c r="DG6" s="425"/>
      <c r="DH6" s="425"/>
      <c r="DI6" s="441"/>
      <c r="DJ6" s="442"/>
      <c r="DK6" s="441"/>
      <c r="DL6" s="445"/>
      <c r="DM6" s="445"/>
      <c r="DN6" s="445"/>
      <c r="DO6" s="442"/>
      <c r="DP6" s="444"/>
      <c r="DQ6" s="444"/>
      <c r="DR6" s="444"/>
      <c r="DS6" s="444"/>
      <c r="DT6" s="444"/>
      <c r="DU6" s="444"/>
      <c r="DV6" s="444"/>
      <c r="DW6" s="444"/>
      <c r="DX6" s="425"/>
      <c r="DY6" s="425"/>
      <c r="DZ6" s="441"/>
      <c r="EA6" s="442"/>
      <c r="EB6" s="441"/>
      <c r="EC6" s="445"/>
      <c r="ED6" s="445"/>
      <c r="EE6" s="445"/>
      <c r="EF6" s="442"/>
      <c r="EG6" s="444"/>
      <c r="EH6" s="444"/>
      <c r="EI6" s="444"/>
      <c r="EJ6" s="444"/>
      <c r="EK6" s="444"/>
      <c r="EL6" s="444"/>
      <c r="EM6" s="444"/>
      <c r="EN6" s="444"/>
      <c r="EO6" s="425"/>
      <c r="EP6" s="425"/>
      <c r="EQ6" s="441"/>
      <c r="ER6" s="442"/>
      <c r="ES6" s="441"/>
      <c r="ET6" s="445"/>
      <c r="EU6" s="445"/>
      <c r="EV6" s="445"/>
      <c r="EW6" s="442"/>
      <c r="EX6" s="444"/>
      <c r="EY6" s="444"/>
      <c r="EZ6" s="444"/>
      <c r="FA6" s="444"/>
      <c r="FB6" s="444"/>
      <c r="FC6" s="444"/>
      <c r="FD6" s="444"/>
      <c r="FE6" s="444"/>
      <c r="FF6" s="425"/>
      <c r="FG6" s="425"/>
      <c r="FH6" s="441"/>
      <c r="FI6" s="442"/>
      <c r="FJ6" s="441"/>
      <c r="FK6" s="445"/>
      <c r="FL6" s="445"/>
      <c r="FM6" s="445"/>
      <c r="FN6" s="442"/>
      <c r="FO6" s="444"/>
      <c r="FP6" s="444"/>
      <c r="FQ6" s="444"/>
      <c r="FR6" s="444"/>
      <c r="FS6" s="444"/>
      <c r="FT6" s="444"/>
      <c r="FU6" s="444"/>
      <c r="FV6" s="444"/>
      <c r="FW6" s="425"/>
      <c r="FX6" s="425"/>
      <c r="FY6" s="441"/>
      <c r="FZ6" s="442"/>
      <c r="GA6" s="441"/>
      <c r="GB6" s="445"/>
      <c r="GC6" s="445"/>
      <c r="GD6" s="445"/>
      <c r="GE6" s="442"/>
      <c r="GF6" s="444"/>
      <c r="GG6" s="444"/>
      <c r="GH6" s="444"/>
      <c r="GI6" s="444"/>
      <c r="GJ6" s="444"/>
      <c r="GK6" s="444"/>
      <c r="GL6" s="444"/>
      <c r="GM6" s="444"/>
      <c r="GN6" s="425"/>
      <c r="GO6" s="425"/>
      <c r="GP6" s="441"/>
      <c r="GQ6" s="442"/>
      <c r="GR6" s="441"/>
      <c r="GS6" s="445"/>
      <c r="GT6" s="445"/>
      <c r="GU6" s="445"/>
      <c r="GV6" s="442"/>
      <c r="GW6" s="444"/>
      <c r="GX6" s="444"/>
      <c r="GY6" s="444"/>
      <c r="GZ6" s="444"/>
      <c r="HA6" s="444"/>
      <c r="HB6" s="444"/>
      <c r="HC6" s="444"/>
      <c r="HD6" s="444"/>
      <c r="HE6" s="425"/>
      <c r="HF6" s="425"/>
      <c r="HG6" s="441"/>
      <c r="HH6" s="442"/>
      <c r="HI6" s="441"/>
      <c r="HJ6" s="445"/>
      <c r="HK6" s="445"/>
      <c r="HL6" s="445"/>
      <c r="HM6" s="442"/>
      <c r="HN6" s="444"/>
      <c r="HO6" s="444"/>
      <c r="HP6" s="444"/>
      <c r="HQ6" s="444"/>
      <c r="HR6" s="444"/>
      <c r="HS6" s="444"/>
      <c r="HT6" s="444"/>
      <c r="HU6" s="444"/>
      <c r="HV6" s="425"/>
      <c r="HW6" s="425"/>
      <c r="HX6" s="441"/>
      <c r="HY6" s="442"/>
      <c r="HZ6" s="441"/>
      <c r="IA6" s="445"/>
      <c r="IB6" s="445"/>
      <c r="IC6" s="445"/>
      <c r="ID6" s="442"/>
      <c r="IE6" s="444"/>
      <c r="IF6" s="444"/>
      <c r="IG6" s="444"/>
      <c r="IH6" s="444"/>
      <c r="II6" s="444"/>
      <c r="IJ6" s="444"/>
      <c r="IK6" s="444"/>
      <c r="IL6" s="444"/>
      <c r="IM6" s="425"/>
      <c r="IN6" s="425"/>
      <c r="IO6" s="441"/>
      <c r="IP6" s="442"/>
      <c r="IQ6" s="441"/>
      <c r="IR6" s="445"/>
      <c r="IS6" s="445"/>
      <c r="IT6" s="445"/>
      <c r="IU6" s="442"/>
      <c r="IV6" s="444"/>
      <c r="IW6" s="444"/>
      <c r="IX6" s="444"/>
      <c r="IY6" s="444"/>
      <c r="IZ6" s="444"/>
      <c r="JA6" s="444"/>
      <c r="JB6" s="444"/>
      <c r="JC6" s="444"/>
      <c r="JD6" s="425"/>
      <c r="JE6" s="425"/>
      <c r="JF6" s="441"/>
      <c r="JG6" s="442"/>
      <c r="JH6" s="441"/>
      <c r="JI6" s="445"/>
      <c r="JJ6" s="445"/>
      <c r="JK6" s="445"/>
      <c r="JL6" s="442"/>
      <c r="JM6" s="444"/>
      <c r="JN6" s="444"/>
      <c r="JO6" s="444"/>
      <c r="JP6" s="444"/>
      <c r="JQ6" s="444"/>
      <c r="JR6" s="444"/>
      <c r="JS6" s="444"/>
      <c r="JT6" s="444"/>
      <c r="JU6" s="425"/>
      <c r="JV6" s="425"/>
      <c r="JW6" s="441"/>
      <c r="JX6" s="442"/>
      <c r="JY6" s="441"/>
      <c r="JZ6" s="445"/>
      <c r="KA6" s="445"/>
      <c r="KB6" s="445"/>
      <c r="KC6" s="442"/>
      <c r="KD6" s="444"/>
      <c r="KE6" s="444"/>
      <c r="KF6" s="444"/>
      <c r="KG6" s="444"/>
      <c r="KH6" s="444"/>
      <c r="KI6" s="444"/>
      <c r="KJ6" s="444"/>
      <c r="KK6" s="444"/>
      <c r="KL6" s="425"/>
      <c r="KM6" s="425"/>
      <c r="KN6" s="441"/>
      <c r="KO6" s="442"/>
      <c r="KP6" s="441"/>
      <c r="KQ6" s="445"/>
      <c r="KR6" s="445"/>
      <c r="KS6" s="445"/>
      <c r="KT6" s="442"/>
      <c r="KU6" s="444"/>
      <c r="KV6" s="444"/>
      <c r="KW6" s="444"/>
      <c r="KX6" s="444"/>
      <c r="KY6" s="444"/>
      <c r="KZ6" s="444"/>
      <c r="LA6" s="444"/>
      <c r="LB6" s="444"/>
      <c r="LC6" s="425"/>
      <c r="LD6" s="425"/>
      <c r="LE6" s="441"/>
      <c r="LF6" s="442"/>
      <c r="LG6" s="441"/>
      <c r="LH6" s="445"/>
      <c r="LI6" s="445"/>
      <c r="LJ6" s="445"/>
      <c r="LK6" s="442"/>
      <c r="LL6" s="444"/>
      <c r="LM6" s="444"/>
      <c r="LN6" s="444"/>
      <c r="LO6" s="444"/>
      <c r="LP6" s="444"/>
      <c r="LQ6" s="444"/>
      <c r="LR6" s="444"/>
      <c r="LS6" s="444"/>
      <c r="LT6" s="425"/>
      <c r="LU6" s="425"/>
      <c r="LV6" s="441"/>
      <c r="LW6" s="442"/>
      <c r="LX6" s="441"/>
      <c r="LY6" s="445"/>
      <c r="LZ6" s="445"/>
      <c r="MA6" s="445"/>
      <c r="MB6" s="442"/>
      <c r="MC6" s="444"/>
      <c r="MD6" s="444"/>
      <c r="ME6" s="444"/>
      <c r="MF6" s="444"/>
      <c r="MG6" s="444"/>
      <c r="MH6" s="444"/>
      <c r="MI6" s="444"/>
      <c r="MJ6" s="444"/>
      <c r="MK6" s="425"/>
      <c r="ML6" s="425"/>
      <c r="MM6" s="441"/>
      <c r="MN6" s="442"/>
      <c r="MO6" s="441"/>
      <c r="MP6" s="445"/>
      <c r="MQ6" s="445"/>
      <c r="MR6" s="445"/>
      <c r="MS6" s="442"/>
      <c r="MT6" s="444"/>
      <c r="MU6" s="444"/>
      <c r="MV6" s="444"/>
      <c r="MW6" s="444"/>
      <c r="MX6" s="444"/>
      <c r="MY6" s="444"/>
      <c r="MZ6" s="444"/>
      <c r="NA6" s="444"/>
      <c r="NB6" s="425"/>
      <c r="NC6" s="425"/>
      <c r="ND6" s="441"/>
      <c r="NE6" s="442"/>
      <c r="NF6" s="441"/>
      <c r="NG6" s="445"/>
      <c r="NH6" s="445"/>
      <c r="NI6" s="445"/>
      <c r="NJ6" s="442"/>
      <c r="NK6" s="444"/>
      <c r="NL6" s="444"/>
      <c r="NM6" s="444"/>
      <c r="NN6" s="444"/>
      <c r="NO6" s="444"/>
      <c r="NP6" s="444"/>
      <c r="NQ6" s="444"/>
      <c r="NR6" s="444"/>
      <c r="NS6" s="425"/>
      <c r="NT6" s="425"/>
      <c r="NU6" s="441"/>
      <c r="NV6" s="442"/>
      <c r="NW6" s="441"/>
      <c r="NX6" s="445"/>
      <c r="NY6" s="445"/>
      <c r="NZ6" s="445"/>
      <c r="OA6" s="442"/>
      <c r="OB6" s="444"/>
      <c r="OC6" s="444"/>
      <c r="OD6" s="444"/>
      <c r="OE6" s="444"/>
      <c r="OF6" s="444"/>
      <c r="OG6" s="444"/>
      <c r="OH6" s="444"/>
      <c r="OI6" s="444"/>
      <c r="OJ6" s="425"/>
      <c r="OK6" s="425"/>
      <c r="OL6" s="441"/>
      <c r="OM6" s="442"/>
      <c r="ON6" s="441"/>
      <c r="OO6" s="445"/>
      <c r="OP6" s="445"/>
      <c r="OQ6" s="445"/>
      <c r="OR6" s="442"/>
      <c r="OS6" s="444"/>
      <c r="OT6" s="444"/>
      <c r="OU6" s="444"/>
      <c r="OV6" s="444"/>
      <c r="OW6" s="444"/>
      <c r="OX6" s="444"/>
      <c r="OY6" s="444"/>
      <c r="OZ6" s="444"/>
      <c r="PA6" s="425"/>
      <c r="PB6" s="425"/>
      <c r="PC6" s="441"/>
      <c r="PD6" s="442"/>
      <c r="PE6" s="441"/>
      <c r="PF6" s="445"/>
      <c r="PG6" s="445"/>
      <c r="PH6" s="445"/>
      <c r="PI6" s="442"/>
      <c r="PJ6" s="444"/>
      <c r="PK6" s="444"/>
      <c r="PL6" s="444"/>
      <c r="PM6" s="444"/>
      <c r="PN6" s="444"/>
      <c r="PO6" s="444"/>
      <c r="PP6" s="444"/>
      <c r="PQ6" s="444"/>
      <c r="PR6" s="425"/>
      <c r="PS6" s="425"/>
      <c r="PT6" s="441"/>
      <c r="PU6" s="442"/>
      <c r="PV6" s="441"/>
      <c r="PW6" s="445"/>
      <c r="PX6" s="445"/>
      <c r="PY6" s="445"/>
      <c r="PZ6" s="442"/>
      <c r="QA6" s="444"/>
      <c r="QB6" s="444"/>
      <c r="QC6" s="444"/>
      <c r="QD6" s="444"/>
      <c r="QE6" s="444"/>
      <c r="QF6" s="444"/>
      <c r="QG6" s="444"/>
      <c r="QH6" s="444"/>
      <c r="QI6" s="425"/>
      <c r="QJ6" s="425"/>
      <c r="QK6" s="441"/>
      <c r="QL6" s="442"/>
      <c r="QM6" s="441"/>
      <c r="QN6" s="445"/>
      <c r="QO6" s="445"/>
      <c r="QP6" s="445"/>
      <c r="QQ6" s="442"/>
      <c r="QR6" s="444"/>
      <c r="QS6" s="444"/>
      <c r="QT6" s="444"/>
      <c r="QU6" s="444"/>
      <c r="QV6" s="444"/>
      <c r="QW6" s="444"/>
      <c r="QX6" s="444"/>
      <c r="QY6" s="444"/>
      <c r="QZ6" s="425"/>
      <c r="RA6" s="425"/>
      <c r="RB6" s="441"/>
      <c r="RC6" s="442"/>
      <c r="RD6" s="441"/>
      <c r="RE6" s="445"/>
      <c r="RF6" s="445"/>
      <c r="RG6" s="445"/>
      <c r="RH6" s="442"/>
      <c r="RI6" s="444"/>
      <c r="RJ6" s="444"/>
      <c r="RK6" s="444"/>
      <c r="RL6" s="444"/>
      <c r="RM6" s="444"/>
      <c r="RN6" s="444"/>
      <c r="RO6" s="444"/>
      <c r="RP6" s="444"/>
      <c r="RQ6" s="425"/>
      <c r="RR6" s="425"/>
      <c r="RS6" s="441"/>
      <c r="RT6" s="442"/>
      <c r="RU6" s="441"/>
      <c r="RV6" s="445"/>
      <c r="RW6" s="445"/>
      <c r="RX6" s="445"/>
      <c r="RY6" s="442"/>
      <c r="RZ6" s="444"/>
      <c r="SA6" s="444"/>
      <c r="SB6" s="444"/>
      <c r="SC6" s="444"/>
      <c r="SD6" s="444"/>
      <c r="SE6" s="444"/>
      <c r="SF6" s="444"/>
      <c r="SG6" s="444"/>
      <c r="SH6" s="425"/>
      <c r="SI6" s="425"/>
      <c r="SJ6" s="441"/>
      <c r="SK6" s="442"/>
      <c r="SL6" s="441"/>
      <c r="SM6" s="445"/>
      <c r="SN6" s="445"/>
      <c r="SO6" s="445"/>
      <c r="SP6" s="442"/>
      <c r="SQ6" s="444"/>
      <c r="SR6" s="444"/>
      <c r="SS6" s="444"/>
      <c r="ST6" s="444"/>
      <c r="SU6" s="444"/>
      <c r="SV6" s="444"/>
      <c r="SW6" s="444"/>
      <c r="SX6" s="444"/>
    </row>
    <row r="7" spans="1:518" ht="13.5" customHeight="1" x14ac:dyDescent="0.2">
      <c r="A7" s="425"/>
      <c r="B7" s="441"/>
      <c r="C7" s="442"/>
      <c r="D7" s="432"/>
      <c r="E7" s="433"/>
      <c r="F7" s="433"/>
      <c r="G7" s="433"/>
      <c r="H7" s="434"/>
      <c r="I7" s="425"/>
      <c r="J7" s="425"/>
      <c r="K7" s="441"/>
      <c r="L7" s="442"/>
      <c r="M7" s="432"/>
      <c r="N7" s="433"/>
      <c r="O7" s="433"/>
      <c r="P7" s="433"/>
      <c r="Q7" s="434"/>
      <c r="R7" s="444"/>
      <c r="S7" s="444"/>
      <c r="T7" s="444"/>
      <c r="U7" s="444"/>
      <c r="V7" s="444"/>
      <c r="W7" s="444"/>
      <c r="X7" s="444"/>
      <c r="Y7" s="444"/>
      <c r="Z7" s="425"/>
      <c r="AA7" s="425"/>
      <c r="AB7" s="441"/>
      <c r="AC7" s="442"/>
      <c r="AD7" s="432"/>
      <c r="AE7" s="433"/>
      <c r="AF7" s="433"/>
      <c r="AG7" s="433"/>
      <c r="AH7" s="434"/>
      <c r="AI7" s="444"/>
      <c r="AJ7" s="444"/>
      <c r="AK7" s="444"/>
      <c r="AL7" s="444"/>
      <c r="AM7" s="444"/>
      <c r="AN7" s="444"/>
      <c r="AO7" s="444"/>
      <c r="AP7" s="444"/>
      <c r="AQ7" s="425"/>
      <c r="AR7" s="425"/>
      <c r="AS7" s="441"/>
      <c r="AT7" s="442"/>
      <c r="AU7" s="432"/>
      <c r="AV7" s="433"/>
      <c r="AW7" s="433"/>
      <c r="AX7" s="433"/>
      <c r="AY7" s="434"/>
      <c r="AZ7" s="444"/>
      <c r="BA7" s="444"/>
      <c r="BB7" s="444"/>
      <c r="BC7" s="444"/>
      <c r="BD7" s="444"/>
      <c r="BE7" s="444"/>
      <c r="BF7" s="444"/>
      <c r="BG7" s="444"/>
      <c r="BH7" s="425"/>
      <c r="BI7" s="425"/>
      <c r="BJ7" s="441"/>
      <c r="BK7" s="442"/>
      <c r="BL7" s="432"/>
      <c r="BM7" s="433"/>
      <c r="BN7" s="433"/>
      <c r="BO7" s="433"/>
      <c r="BP7" s="434"/>
      <c r="BQ7" s="444"/>
      <c r="BR7" s="444"/>
      <c r="BS7" s="444"/>
      <c r="BT7" s="444"/>
      <c r="BU7" s="444"/>
      <c r="BV7" s="444"/>
      <c r="BW7" s="444"/>
      <c r="BX7" s="444"/>
      <c r="BY7" s="425"/>
      <c r="BZ7" s="425"/>
      <c r="CA7" s="441"/>
      <c r="CB7" s="442"/>
      <c r="CC7" s="432"/>
      <c r="CD7" s="433"/>
      <c r="CE7" s="433"/>
      <c r="CF7" s="433"/>
      <c r="CG7" s="434"/>
      <c r="CH7" s="444"/>
      <c r="CI7" s="444"/>
      <c r="CJ7" s="444"/>
      <c r="CK7" s="444"/>
      <c r="CL7" s="444"/>
      <c r="CM7" s="444"/>
      <c r="CN7" s="444"/>
      <c r="CO7" s="444"/>
      <c r="CP7" s="425"/>
      <c r="CQ7" s="425"/>
      <c r="CR7" s="441"/>
      <c r="CS7" s="442"/>
      <c r="CT7" s="432"/>
      <c r="CU7" s="433"/>
      <c r="CV7" s="433"/>
      <c r="CW7" s="433"/>
      <c r="CX7" s="434"/>
      <c r="CY7" s="444"/>
      <c r="CZ7" s="444"/>
      <c r="DA7" s="444"/>
      <c r="DB7" s="444"/>
      <c r="DC7" s="444"/>
      <c r="DD7" s="444"/>
      <c r="DE7" s="444"/>
      <c r="DF7" s="444"/>
      <c r="DG7" s="425"/>
      <c r="DH7" s="425"/>
      <c r="DI7" s="441"/>
      <c r="DJ7" s="442"/>
      <c r="DK7" s="432"/>
      <c r="DL7" s="433"/>
      <c r="DM7" s="433"/>
      <c r="DN7" s="433"/>
      <c r="DO7" s="434"/>
      <c r="DP7" s="444"/>
      <c r="DQ7" s="444"/>
      <c r="DR7" s="444"/>
      <c r="DS7" s="444"/>
      <c r="DT7" s="444"/>
      <c r="DU7" s="444"/>
      <c r="DV7" s="444"/>
      <c r="DW7" s="444"/>
      <c r="DX7" s="425"/>
      <c r="DY7" s="425"/>
      <c r="DZ7" s="441"/>
      <c r="EA7" s="442"/>
      <c r="EB7" s="432"/>
      <c r="EC7" s="433"/>
      <c r="ED7" s="433"/>
      <c r="EE7" s="433"/>
      <c r="EF7" s="434"/>
      <c r="EG7" s="444"/>
      <c r="EH7" s="444"/>
      <c r="EI7" s="444"/>
      <c r="EJ7" s="444"/>
      <c r="EK7" s="444"/>
      <c r="EL7" s="444"/>
      <c r="EM7" s="444"/>
      <c r="EN7" s="444"/>
      <c r="EO7" s="425"/>
      <c r="EP7" s="425"/>
      <c r="EQ7" s="441"/>
      <c r="ER7" s="442"/>
      <c r="ES7" s="432"/>
      <c r="ET7" s="433"/>
      <c r="EU7" s="433"/>
      <c r="EV7" s="433"/>
      <c r="EW7" s="434"/>
      <c r="EX7" s="444"/>
      <c r="EY7" s="444"/>
      <c r="EZ7" s="444"/>
      <c r="FA7" s="444"/>
      <c r="FB7" s="444"/>
      <c r="FC7" s="444"/>
      <c r="FD7" s="444"/>
      <c r="FE7" s="444"/>
      <c r="FF7" s="425"/>
      <c r="FG7" s="425"/>
      <c r="FH7" s="441"/>
      <c r="FI7" s="442"/>
      <c r="FJ7" s="432"/>
      <c r="FK7" s="433"/>
      <c r="FL7" s="433"/>
      <c r="FM7" s="433"/>
      <c r="FN7" s="434"/>
      <c r="FO7" s="444"/>
      <c r="FP7" s="444"/>
      <c r="FQ7" s="444"/>
      <c r="FR7" s="444"/>
      <c r="FS7" s="444"/>
      <c r="FT7" s="444"/>
      <c r="FU7" s="444"/>
      <c r="FV7" s="444"/>
      <c r="FW7" s="425"/>
      <c r="FX7" s="425"/>
      <c r="FY7" s="441"/>
      <c r="FZ7" s="442"/>
      <c r="GA7" s="432"/>
      <c r="GB7" s="433"/>
      <c r="GC7" s="433"/>
      <c r="GD7" s="433"/>
      <c r="GE7" s="434"/>
      <c r="GF7" s="444"/>
      <c r="GG7" s="444"/>
      <c r="GH7" s="444"/>
      <c r="GI7" s="444"/>
      <c r="GJ7" s="444"/>
      <c r="GK7" s="444"/>
      <c r="GL7" s="444"/>
      <c r="GM7" s="444"/>
      <c r="GN7" s="425"/>
      <c r="GO7" s="425"/>
      <c r="GP7" s="441"/>
      <c r="GQ7" s="442"/>
      <c r="GR7" s="432"/>
      <c r="GS7" s="433"/>
      <c r="GT7" s="433"/>
      <c r="GU7" s="433"/>
      <c r="GV7" s="434"/>
      <c r="GW7" s="444"/>
      <c r="GX7" s="444"/>
      <c r="GY7" s="444"/>
      <c r="GZ7" s="444"/>
      <c r="HA7" s="444"/>
      <c r="HB7" s="444"/>
      <c r="HC7" s="444"/>
      <c r="HD7" s="444"/>
      <c r="HE7" s="425"/>
      <c r="HF7" s="425"/>
      <c r="HG7" s="441"/>
      <c r="HH7" s="442"/>
      <c r="HI7" s="432"/>
      <c r="HJ7" s="433"/>
      <c r="HK7" s="433"/>
      <c r="HL7" s="433"/>
      <c r="HM7" s="434"/>
      <c r="HN7" s="444"/>
      <c r="HO7" s="444"/>
      <c r="HP7" s="444"/>
      <c r="HQ7" s="444"/>
      <c r="HR7" s="444"/>
      <c r="HS7" s="444"/>
      <c r="HT7" s="444"/>
      <c r="HU7" s="444"/>
      <c r="HV7" s="425"/>
      <c r="HW7" s="425"/>
      <c r="HX7" s="441"/>
      <c r="HY7" s="442"/>
      <c r="HZ7" s="432"/>
      <c r="IA7" s="433"/>
      <c r="IB7" s="433"/>
      <c r="IC7" s="433"/>
      <c r="ID7" s="434"/>
      <c r="IE7" s="444"/>
      <c r="IF7" s="444"/>
      <c r="IG7" s="444"/>
      <c r="IH7" s="444"/>
      <c r="II7" s="444"/>
      <c r="IJ7" s="444"/>
      <c r="IK7" s="444"/>
      <c r="IL7" s="444"/>
      <c r="IM7" s="425"/>
      <c r="IN7" s="425"/>
      <c r="IO7" s="441"/>
      <c r="IP7" s="442"/>
      <c r="IQ7" s="432"/>
      <c r="IR7" s="433"/>
      <c r="IS7" s="433"/>
      <c r="IT7" s="433"/>
      <c r="IU7" s="434"/>
      <c r="IV7" s="444"/>
      <c r="IW7" s="444"/>
      <c r="IX7" s="444"/>
      <c r="IY7" s="444"/>
      <c r="IZ7" s="444"/>
      <c r="JA7" s="444"/>
      <c r="JB7" s="444"/>
      <c r="JC7" s="444"/>
      <c r="JD7" s="425"/>
      <c r="JE7" s="425"/>
      <c r="JF7" s="441"/>
      <c r="JG7" s="442"/>
      <c r="JH7" s="432"/>
      <c r="JI7" s="433"/>
      <c r="JJ7" s="433"/>
      <c r="JK7" s="433"/>
      <c r="JL7" s="434"/>
      <c r="JM7" s="444"/>
      <c r="JN7" s="444"/>
      <c r="JO7" s="444"/>
      <c r="JP7" s="444"/>
      <c r="JQ7" s="444"/>
      <c r="JR7" s="444"/>
      <c r="JS7" s="444"/>
      <c r="JT7" s="444"/>
      <c r="JU7" s="425"/>
      <c r="JV7" s="425"/>
      <c r="JW7" s="441"/>
      <c r="JX7" s="442"/>
      <c r="JY7" s="432"/>
      <c r="JZ7" s="433"/>
      <c r="KA7" s="433"/>
      <c r="KB7" s="433"/>
      <c r="KC7" s="434"/>
      <c r="KD7" s="444"/>
      <c r="KE7" s="444"/>
      <c r="KF7" s="444"/>
      <c r="KG7" s="444"/>
      <c r="KH7" s="444"/>
      <c r="KI7" s="444"/>
      <c r="KJ7" s="444"/>
      <c r="KK7" s="444"/>
      <c r="KL7" s="425"/>
      <c r="KM7" s="425"/>
      <c r="KN7" s="441"/>
      <c r="KO7" s="442"/>
      <c r="KP7" s="432"/>
      <c r="KQ7" s="433"/>
      <c r="KR7" s="433"/>
      <c r="KS7" s="433"/>
      <c r="KT7" s="434"/>
      <c r="KU7" s="444"/>
      <c r="KV7" s="444"/>
      <c r="KW7" s="444"/>
      <c r="KX7" s="444"/>
      <c r="KY7" s="444"/>
      <c r="KZ7" s="444"/>
      <c r="LA7" s="444"/>
      <c r="LB7" s="444"/>
      <c r="LC7" s="425"/>
      <c r="LD7" s="425"/>
      <c r="LE7" s="441"/>
      <c r="LF7" s="442"/>
      <c r="LG7" s="432"/>
      <c r="LH7" s="433"/>
      <c r="LI7" s="433"/>
      <c r="LJ7" s="433"/>
      <c r="LK7" s="434"/>
      <c r="LL7" s="444"/>
      <c r="LM7" s="444"/>
      <c r="LN7" s="444"/>
      <c r="LO7" s="444"/>
      <c r="LP7" s="444"/>
      <c r="LQ7" s="444"/>
      <c r="LR7" s="444"/>
      <c r="LS7" s="444"/>
      <c r="LT7" s="425"/>
      <c r="LU7" s="425"/>
      <c r="LV7" s="441"/>
      <c r="LW7" s="442"/>
      <c r="LX7" s="432"/>
      <c r="LY7" s="433"/>
      <c r="LZ7" s="433"/>
      <c r="MA7" s="433"/>
      <c r="MB7" s="434"/>
      <c r="MC7" s="444"/>
      <c r="MD7" s="444"/>
      <c r="ME7" s="444"/>
      <c r="MF7" s="444"/>
      <c r="MG7" s="444"/>
      <c r="MH7" s="444"/>
      <c r="MI7" s="444"/>
      <c r="MJ7" s="444"/>
      <c r="MK7" s="425"/>
      <c r="ML7" s="425"/>
      <c r="MM7" s="441"/>
      <c r="MN7" s="442"/>
      <c r="MO7" s="432"/>
      <c r="MP7" s="433"/>
      <c r="MQ7" s="433"/>
      <c r="MR7" s="433"/>
      <c r="MS7" s="434"/>
      <c r="MT7" s="444"/>
      <c r="MU7" s="444"/>
      <c r="MV7" s="444"/>
      <c r="MW7" s="444"/>
      <c r="MX7" s="444"/>
      <c r="MY7" s="444"/>
      <c r="MZ7" s="444"/>
      <c r="NA7" s="444"/>
      <c r="NB7" s="425"/>
      <c r="NC7" s="425"/>
      <c r="ND7" s="441"/>
      <c r="NE7" s="442"/>
      <c r="NF7" s="432"/>
      <c r="NG7" s="433"/>
      <c r="NH7" s="433"/>
      <c r="NI7" s="433"/>
      <c r="NJ7" s="434"/>
      <c r="NK7" s="444"/>
      <c r="NL7" s="444"/>
      <c r="NM7" s="444"/>
      <c r="NN7" s="444"/>
      <c r="NO7" s="444"/>
      <c r="NP7" s="444"/>
      <c r="NQ7" s="444"/>
      <c r="NR7" s="444"/>
      <c r="NS7" s="425"/>
      <c r="NT7" s="425"/>
      <c r="NU7" s="441"/>
      <c r="NV7" s="442"/>
      <c r="NW7" s="432"/>
      <c r="NX7" s="433"/>
      <c r="NY7" s="433"/>
      <c r="NZ7" s="433"/>
      <c r="OA7" s="434"/>
      <c r="OB7" s="444"/>
      <c r="OC7" s="444"/>
      <c r="OD7" s="444"/>
      <c r="OE7" s="444"/>
      <c r="OF7" s="444"/>
      <c r="OG7" s="444"/>
      <c r="OH7" s="444"/>
      <c r="OI7" s="444"/>
      <c r="OJ7" s="425"/>
      <c r="OK7" s="425"/>
      <c r="OL7" s="441"/>
      <c r="OM7" s="442"/>
      <c r="ON7" s="432"/>
      <c r="OO7" s="433"/>
      <c r="OP7" s="433"/>
      <c r="OQ7" s="433"/>
      <c r="OR7" s="434"/>
      <c r="OS7" s="444"/>
      <c r="OT7" s="444"/>
      <c r="OU7" s="444"/>
      <c r="OV7" s="444"/>
      <c r="OW7" s="444"/>
      <c r="OX7" s="444"/>
      <c r="OY7" s="444"/>
      <c r="OZ7" s="444"/>
      <c r="PA7" s="425"/>
      <c r="PB7" s="425"/>
      <c r="PC7" s="441"/>
      <c r="PD7" s="442"/>
      <c r="PE7" s="432"/>
      <c r="PF7" s="433"/>
      <c r="PG7" s="433"/>
      <c r="PH7" s="433"/>
      <c r="PI7" s="434"/>
      <c r="PJ7" s="444"/>
      <c r="PK7" s="444"/>
      <c r="PL7" s="444"/>
      <c r="PM7" s="444"/>
      <c r="PN7" s="444"/>
      <c r="PO7" s="444"/>
      <c r="PP7" s="444"/>
      <c r="PQ7" s="444"/>
      <c r="PR7" s="425"/>
      <c r="PS7" s="425"/>
      <c r="PT7" s="441"/>
      <c r="PU7" s="442"/>
      <c r="PV7" s="432"/>
      <c r="PW7" s="433"/>
      <c r="PX7" s="433"/>
      <c r="PY7" s="433"/>
      <c r="PZ7" s="434"/>
      <c r="QA7" s="444"/>
      <c r="QB7" s="444"/>
      <c r="QC7" s="444"/>
      <c r="QD7" s="444"/>
      <c r="QE7" s="444"/>
      <c r="QF7" s="444"/>
      <c r="QG7" s="444"/>
      <c r="QH7" s="444"/>
      <c r="QI7" s="425"/>
      <c r="QJ7" s="425"/>
      <c r="QK7" s="441"/>
      <c r="QL7" s="442"/>
      <c r="QM7" s="432"/>
      <c r="QN7" s="433"/>
      <c r="QO7" s="433"/>
      <c r="QP7" s="433"/>
      <c r="QQ7" s="434"/>
      <c r="QR7" s="444"/>
      <c r="QS7" s="444"/>
      <c r="QT7" s="444"/>
      <c r="QU7" s="444"/>
      <c r="QV7" s="444"/>
      <c r="QW7" s="444"/>
      <c r="QX7" s="444"/>
      <c r="QY7" s="444"/>
      <c r="QZ7" s="425"/>
      <c r="RA7" s="425"/>
      <c r="RB7" s="441"/>
      <c r="RC7" s="442"/>
      <c r="RD7" s="432"/>
      <c r="RE7" s="433"/>
      <c r="RF7" s="433"/>
      <c r="RG7" s="433"/>
      <c r="RH7" s="434"/>
      <c r="RI7" s="444"/>
      <c r="RJ7" s="444"/>
      <c r="RK7" s="444"/>
      <c r="RL7" s="444"/>
      <c r="RM7" s="444"/>
      <c r="RN7" s="444"/>
      <c r="RO7" s="444"/>
      <c r="RP7" s="444"/>
      <c r="RQ7" s="425"/>
      <c r="RR7" s="425"/>
      <c r="RS7" s="441"/>
      <c r="RT7" s="442"/>
      <c r="RU7" s="432"/>
      <c r="RV7" s="433"/>
      <c r="RW7" s="433"/>
      <c r="RX7" s="433"/>
      <c r="RY7" s="434"/>
      <c r="RZ7" s="444"/>
      <c r="SA7" s="444"/>
      <c r="SB7" s="444"/>
      <c r="SC7" s="444"/>
      <c r="SD7" s="444"/>
      <c r="SE7" s="444"/>
      <c r="SF7" s="444"/>
      <c r="SG7" s="444"/>
      <c r="SH7" s="425"/>
      <c r="SI7" s="425"/>
      <c r="SJ7" s="441"/>
      <c r="SK7" s="442"/>
      <c r="SL7" s="432"/>
      <c r="SM7" s="433"/>
      <c r="SN7" s="433"/>
      <c r="SO7" s="433"/>
      <c r="SP7" s="434"/>
      <c r="SQ7" s="444"/>
      <c r="SR7" s="444"/>
      <c r="SS7" s="444"/>
      <c r="ST7" s="444"/>
      <c r="SU7" s="444"/>
      <c r="SV7" s="444"/>
      <c r="SW7" s="444"/>
      <c r="SX7" s="444"/>
    </row>
    <row r="8" spans="1:518" ht="19.5" customHeight="1" x14ac:dyDescent="0.2">
      <c r="A8" s="425"/>
      <c r="B8" s="441"/>
      <c r="C8" s="442"/>
      <c r="D8" s="446" t="s">
        <v>282</v>
      </c>
      <c r="E8" s="443" t="str">
        <f>'1_ENTREGA'!$A$4</f>
        <v>Ejecutar las obras civiles, redes eléctricas y de seguridad electrónica para la adecuación de los niveles 2° y 3° de la Biblioteca Central Carlos Gaviria Díaz, ubicada en el Bloque 8 de la Universidad de Antioquia, de acuerdo con los diseños y especificaciones técnicas entregadas por la Universidad, bajo la modalidad de precios unitarios fijos no reajustables, de conformidad con los diseños técnicos (planos Anexo 9 y especificaciones técnicas Anexo 1) y los ítems contractuales, que hacen parte integral del contrato</v>
      </c>
      <c r="F8" s="429"/>
      <c r="G8" s="429"/>
      <c r="H8" s="430"/>
      <c r="I8" s="425"/>
      <c r="J8" s="425"/>
      <c r="K8" s="441"/>
      <c r="L8" s="442"/>
      <c r="M8" s="446" t="s">
        <v>282</v>
      </c>
      <c r="N8" s="443" t="str">
        <f>'1_ENTREGA'!$A$4</f>
        <v>Ejecutar las obras civiles, redes eléctricas y de seguridad electrónica para la adecuación de los niveles 2° y 3° de la Biblioteca Central Carlos Gaviria Díaz, ubicada en el Bloque 8 de la Universidad de Antioquia, de acuerdo con los diseños y especificaciones técnicas entregadas por la Universidad, bajo la modalidad de precios unitarios fijos no reajustables, de conformidad con los diseños técnicos (planos Anexo 9 y especificaciones técnicas Anexo 1) y los ítems contractuales, que hacen parte integral del contrato</v>
      </c>
      <c r="O8" s="429"/>
      <c r="P8" s="429"/>
      <c r="Q8" s="430"/>
      <c r="R8" s="444"/>
      <c r="S8" s="444"/>
      <c r="T8" s="444"/>
      <c r="U8" s="444"/>
      <c r="V8" s="444"/>
      <c r="W8" s="444"/>
      <c r="X8" s="444"/>
      <c r="Y8" s="444"/>
      <c r="Z8" s="425"/>
      <c r="AA8" s="425"/>
      <c r="AB8" s="441"/>
      <c r="AC8" s="442"/>
      <c r="AD8" s="446" t="s">
        <v>282</v>
      </c>
      <c r="AE8" s="443" t="str">
        <f>'1_ENTREGA'!$A$4</f>
        <v>Ejecutar las obras civiles, redes eléctricas y de seguridad electrónica para la adecuación de los niveles 2° y 3° de la Biblioteca Central Carlos Gaviria Díaz, ubicada en el Bloque 8 de la Universidad de Antioquia, de acuerdo con los diseños y especificaciones técnicas entregadas por la Universidad, bajo la modalidad de precios unitarios fijos no reajustables, de conformidad con los diseños técnicos (planos Anexo 9 y especificaciones técnicas Anexo 1) y los ítems contractuales, que hacen parte integral del contrato</v>
      </c>
      <c r="AF8" s="429"/>
      <c r="AG8" s="429"/>
      <c r="AH8" s="430"/>
      <c r="AI8" s="444"/>
      <c r="AJ8" s="444"/>
      <c r="AK8" s="444"/>
      <c r="AL8" s="444"/>
      <c r="AM8" s="444"/>
      <c r="AN8" s="444"/>
      <c r="AO8" s="444"/>
      <c r="AP8" s="444"/>
      <c r="AQ8" s="425"/>
      <c r="AR8" s="425"/>
      <c r="AS8" s="441"/>
      <c r="AT8" s="442"/>
      <c r="AU8" s="446" t="s">
        <v>282</v>
      </c>
      <c r="AV8" s="443" t="str">
        <f>'1_ENTREGA'!$A$4</f>
        <v>Ejecutar las obras civiles, redes eléctricas y de seguridad electrónica para la adecuación de los niveles 2° y 3° de la Biblioteca Central Carlos Gaviria Díaz, ubicada en el Bloque 8 de la Universidad de Antioquia, de acuerdo con los diseños y especificaciones técnicas entregadas por la Universidad, bajo la modalidad de precios unitarios fijos no reajustables, de conformidad con los diseños técnicos (planos Anexo 9 y especificaciones técnicas Anexo 1) y los ítems contractuales, que hacen parte integral del contrato</v>
      </c>
      <c r="AW8" s="429"/>
      <c r="AX8" s="429"/>
      <c r="AY8" s="430"/>
      <c r="AZ8" s="444"/>
      <c r="BA8" s="444"/>
      <c r="BB8" s="444"/>
      <c r="BC8" s="444"/>
      <c r="BD8" s="444"/>
      <c r="BE8" s="444"/>
      <c r="BF8" s="444"/>
      <c r="BG8" s="444"/>
      <c r="BH8" s="425"/>
      <c r="BI8" s="425"/>
      <c r="BJ8" s="441"/>
      <c r="BK8" s="442"/>
      <c r="BL8" s="446" t="s">
        <v>282</v>
      </c>
      <c r="BM8" s="443" t="str">
        <f>'1_ENTREGA'!$A$4</f>
        <v>Ejecutar las obras civiles, redes eléctricas y de seguridad electrónica para la adecuación de los niveles 2° y 3° de la Biblioteca Central Carlos Gaviria Díaz, ubicada en el Bloque 8 de la Universidad de Antioquia, de acuerdo con los diseños y especificaciones técnicas entregadas por la Universidad, bajo la modalidad de precios unitarios fijos no reajustables, de conformidad con los diseños técnicos (planos Anexo 9 y especificaciones técnicas Anexo 1) y los ítems contractuales, que hacen parte integral del contrato</v>
      </c>
      <c r="BN8" s="429"/>
      <c r="BO8" s="429"/>
      <c r="BP8" s="430"/>
      <c r="BQ8" s="444"/>
      <c r="BR8" s="444"/>
      <c r="BS8" s="444"/>
      <c r="BT8" s="444"/>
      <c r="BU8" s="444"/>
      <c r="BV8" s="444"/>
      <c r="BW8" s="444"/>
      <c r="BX8" s="444"/>
      <c r="BY8" s="425"/>
      <c r="BZ8" s="425"/>
      <c r="CA8" s="441"/>
      <c r="CB8" s="442"/>
      <c r="CC8" s="446" t="s">
        <v>282</v>
      </c>
      <c r="CD8" s="443" t="str">
        <f>'1_ENTREGA'!$A$4</f>
        <v>Ejecutar las obras civiles, redes eléctricas y de seguridad electrónica para la adecuación de los niveles 2° y 3° de la Biblioteca Central Carlos Gaviria Díaz, ubicada en el Bloque 8 de la Universidad de Antioquia, de acuerdo con los diseños y especificaciones técnicas entregadas por la Universidad, bajo la modalidad de precios unitarios fijos no reajustables, de conformidad con los diseños técnicos (planos Anexo 9 y especificaciones técnicas Anexo 1) y los ítems contractuales, que hacen parte integral del contrato</v>
      </c>
      <c r="CE8" s="429"/>
      <c r="CF8" s="429"/>
      <c r="CG8" s="430"/>
      <c r="CH8" s="444"/>
      <c r="CI8" s="444"/>
      <c r="CJ8" s="444"/>
      <c r="CK8" s="444"/>
      <c r="CL8" s="444"/>
      <c r="CM8" s="444"/>
      <c r="CN8" s="444"/>
      <c r="CO8" s="444"/>
      <c r="CP8" s="425"/>
      <c r="CQ8" s="425"/>
      <c r="CR8" s="441"/>
      <c r="CS8" s="442"/>
      <c r="CT8" s="446" t="s">
        <v>282</v>
      </c>
      <c r="CU8" s="443" t="str">
        <f>'1_ENTREGA'!$A$4</f>
        <v>Ejecutar las obras civiles, redes eléctricas y de seguridad electrónica para la adecuación de los niveles 2° y 3° de la Biblioteca Central Carlos Gaviria Díaz, ubicada en el Bloque 8 de la Universidad de Antioquia, de acuerdo con los diseños y especificaciones técnicas entregadas por la Universidad, bajo la modalidad de precios unitarios fijos no reajustables, de conformidad con los diseños técnicos (planos Anexo 9 y especificaciones técnicas Anexo 1) y los ítems contractuales, que hacen parte integral del contrato</v>
      </c>
      <c r="CV8" s="429"/>
      <c r="CW8" s="429"/>
      <c r="CX8" s="430"/>
      <c r="CY8" s="444"/>
      <c r="CZ8" s="444"/>
      <c r="DA8" s="444"/>
      <c r="DB8" s="444"/>
      <c r="DC8" s="444"/>
      <c r="DD8" s="444"/>
      <c r="DE8" s="444"/>
      <c r="DF8" s="444"/>
      <c r="DG8" s="425"/>
      <c r="DH8" s="425"/>
      <c r="DI8" s="441"/>
      <c r="DJ8" s="442"/>
      <c r="DK8" s="446" t="s">
        <v>282</v>
      </c>
      <c r="DL8" s="443" t="str">
        <f>'1_ENTREGA'!$A$4</f>
        <v>Ejecutar las obras civiles, redes eléctricas y de seguridad electrónica para la adecuación de los niveles 2° y 3° de la Biblioteca Central Carlos Gaviria Díaz, ubicada en el Bloque 8 de la Universidad de Antioquia, de acuerdo con los diseños y especificaciones técnicas entregadas por la Universidad, bajo la modalidad de precios unitarios fijos no reajustables, de conformidad con los diseños técnicos (planos Anexo 9 y especificaciones técnicas Anexo 1) y los ítems contractuales, que hacen parte integral del contrato</v>
      </c>
      <c r="DM8" s="429"/>
      <c r="DN8" s="429"/>
      <c r="DO8" s="430"/>
      <c r="DP8" s="444"/>
      <c r="DQ8" s="444"/>
      <c r="DR8" s="444"/>
      <c r="DS8" s="444"/>
      <c r="DT8" s="444"/>
      <c r="DU8" s="444"/>
      <c r="DV8" s="444"/>
      <c r="DW8" s="444"/>
      <c r="DX8" s="425"/>
      <c r="DY8" s="425"/>
      <c r="DZ8" s="441"/>
      <c r="EA8" s="442"/>
      <c r="EB8" s="446" t="s">
        <v>282</v>
      </c>
      <c r="EC8" s="443" t="str">
        <f>'1_ENTREGA'!$A$4</f>
        <v>Ejecutar las obras civiles, redes eléctricas y de seguridad electrónica para la adecuación de los niveles 2° y 3° de la Biblioteca Central Carlos Gaviria Díaz, ubicada en el Bloque 8 de la Universidad de Antioquia, de acuerdo con los diseños y especificaciones técnicas entregadas por la Universidad, bajo la modalidad de precios unitarios fijos no reajustables, de conformidad con los diseños técnicos (planos Anexo 9 y especificaciones técnicas Anexo 1) y los ítems contractuales, que hacen parte integral del contrato</v>
      </c>
      <c r="ED8" s="429"/>
      <c r="EE8" s="429"/>
      <c r="EF8" s="430"/>
      <c r="EG8" s="444"/>
      <c r="EH8" s="444"/>
      <c r="EI8" s="444"/>
      <c r="EJ8" s="444"/>
      <c r="EK8" s="444"/>
      <c r="EL8" s="444"/>
      <c r="EM8" s="444"/>
      <c r="EN8" s="444"/>
      <c r="EO8" s="425"/>
      <c r="EP8" s="425"/>
      <c r="EQ8" s="441"/>
      <c r="ER8" s="442"/>
      <c r="ES8" s="446" t="s">
        <v>282</v>
      </c>
      <c r="ET8" s="443" t="str">
        <f>'1_ENTREGA'!$A$4</f>
        <v>Ejecutar las obras civiles, redes eléctricas y de seguridad electrónica para la adecuación de los niveles 2° y 3° de la Biblioteca Central Carlos Gaviria Díaz, ubicada en el Bloque 8 de la Universidad de Antioquia, de acuerdo con los diseños y especificaciones técnicas entregadas por la Universidad, bajo la modalidad de precios unitarios fijos no reajustables, de conformidad con los diseños técnicos (planos Anexo 9 y especificaciones técnicas Anexo 1) y los ítems contractuales, que hacen parte integral del contrato</v>
      </c>
      <c r="EU8" s="429"/>
      <c r="EV8" s="429"/>
      <c r="EW8" s="430"/>
      <c r="EX8" s="444"/>
      <c r="EY8" s="444"/>
      <c r="EZ8" s="444"/>
      <c r="FA8" s="444"/>
      <c r="FB8" s="444"/>
      <c r="FC8" s="444"/>
      <c r="FD8" s="444"/>
      <c r="FE8" s="444"/>
      <c r="FF8" s="425"/>
      <c r="FG8" s="425"/>
      <c r="FH8" s="441"/>
      <c r="FI8" s="442"/>
      <c r="FJ8" s="446" t="s">
        <v>282</v>
      </c>
      <c r="FK8" s="443" t="str">
        <f>'1_ENTREGA'!$A$4</f>
        <v>Ejecutar las obras civiles, redes eléctricas y de seguridad electrónica para la adecuación de los niveles 2° y 3° de la Biblioteca Central Carlos Gaviria Díaz, ubicada en el Bloque 8 de la Universidad de Antioquia, de acuerdo con los diseños y especificaciones técnicas entregadas por la Universidad, bajo la modalidad de precios unitarios fijos no reajustables, de conformidad con los diseños técnicos (planos Anexo 9 y especificaciones técnicas Anexo 1) y los ítems contractuales, que hacen parte integral del contrato</v>
      </c>
      <c r="FL8" s="429"/>
      <c r="FM8" s="429"/>
      <c r="FN8" s="430"/>
      <c r="FO8" s="444"/>
      <c r="FP8" s="444"/>
      <c r="FQ8" s="444"/>
      <c r="FR8" s="444"/>
      <c r="FS8" s="444"/>
      <c r="FT8" s="444"/>
      <c r="FU8" s="444"/>
      <c r="FV8" s="444"/>
      <c r="FW8" s="425"/>
      <c r="FX8" s="425"/>
      <c r="FY8" s="441"/>
      <c r="FZ8" s="442"/>
      <c r="GA8" s="446" t="s">
        <v>282</v>
      </c>
      <c r="GB8" s="443" t="str">
        <f>'1_ENTREGA'!$A$4</f>
        <v>Ejecutar las obras civiles, redes eléctricas y de seguridad electrónica para la adecuación de los niveles 2° y 3° de la Biblioteca Central Carlos Gaviria Díaz, ubicada en el Bloque 8 de la Universidad de Antioquia, de acuerdo con los diseños y especificaciones técnicas entregadas por la Universidad, bajo la modalidad de precios unitarios fijos no reajustables, de conformidad con los diseños técnicos (planos Anexo 9 y especificaciones técnicas Anexo 1) y los ítems contractuales, que hacen parte integral del contrato</v>
      </c>
      <c r="GC8" s="429"/>
      <c r="GD8" s="429"/>
      <c r="GE8" s="430"/>
      <c r="GF8" s="444"/>
      <c r="GG8" s="444"/>
      <c r="GH8" s="444"/>
      <c r="GI8" s="444"/>
      <c r="GJ8" s="444"/>
      <c r="GK8" s="444"/>
      <c r="GL8" s="444"/>
      <c r="GM8" s="444"/>
      <c r="GN8" s="425"/>
      <c r="GO8" s="425"/>
      <c r="GP8" s="441"/>
      <c r="GQ8" s="442"/>
      <c r="GR8" s="446" t="s">
        <v>282</v>
      </c>
      <c r="GS8" s="443" t="str">
        <f>'1_ENTREGA'!$A$4</f>
        <v>Ejecutar las obras civiles, redes eléctricas y de seguridad electrónica para la adecuación de los niveles 2° y 3° de la Biblioteca Central Carlos Gaviria Díaz, ubicada en el Bloque 8 de la Universidad de Antioquia, de acuerdo con los diseños y especificaciones técnicas entregadas por la Universidad, bajo la modalidad de precios unitarios fijos no reajustables, de conformidad con los diseños técnicos (planos Anexo 9 y especificaciones técnicas Anexo 1) y los ítems contractuales, que hacen parte integral del contrato</v>
      </c>
      <c r="GT8" s="429"/>
      <c r="GU8" s="429"/>
      <c r="GV8" s="430"/>
      <c r="GW8" s="444"/>
      <c r="GX8" s="444"/>
      <c r="GY8" s="444"/>
      <c r="GZ8" s="444"/>
      <c r="HA8" s="444"/>
      <c r="HB8" s="444"/>
      <c r="HC8" s="444"/>
      <c r="HD8" s="444"/>
      <c r="HE8" s="425"/>
      <c r="HF8" s="425"/>
      <c r="HG8" s="441"/>
      <c r="HH8" s="442"/>
      <c r="HI8" s="446" t="s">
        <v>282</v>
      </c>
      <c r="HJ8" s="443" t="str">
        <f>'1_ENTREGA'!$A$4</f>
        <v>Ejecutar las obras civiles, redes eléctricas y de seguridad electrónica para la adecuación de los niveles 2° y 3° de la Biblioteca Central Carlos Gaviria Díaz, ubicada en el Bloque 8 de la Universidad de Antioquia, de acuerdo con los diseños y especificaciones técnicas entregadas por la Universidad, bajo la modalidad de precios unitarios fijos no reajustables, de conformidad con los diseños técnicos (planos Anexo 9 y especificaciones técnicas Anexo 1) y los ítems contractuales, que hacen parte integral del contrato</v>
      </c>
      <c r="HK8" s="429"/>
      <c r="HL8" s="429"/>
      <c r="HM8" s="430"/>
      <c r="HN8" s="444"/>
      <c r="HO8" s="444"/>
      <c r="HP8" s="444"/>
      <c r="HQ8" s="444"/>
      <c r="HR8" s="444"/>
      <c r="HS8" s="444"/>
      <c r="HT8" s="444"/>
      <c r="HU8" s="444"/>
      <c r="HV8" s="425"/>
      <c r="HW8" s="425"/>
      <c r="HX8" s="441"/>
      <c r="HY8" s="442"/>
      <c r="HZ8" s="446" t="s">
        <v>282</v>
      </c>
      <c r="IA8" s="443" t="str">
        <f>'1_ENTREGA'!$A$4</f>
        <v>Ejecutar las obras civiles, redes eléctricas y de seguridad electrónica para la adecuación de los niveles 2° y 3° de la Biblioteca Central Carlos Gaviria Díaz, ubicada en el Bloque 8 de la Universidad de Antioquia, de acuerdo con los diseños y especificaciones técnicas entregadas por la Universidad, bajo la modalidad de precios unitarios fijos no reajustables, de conformidad con los diseños técnicos (planos Anexo 9 y especificaciones técnicas Anexo 1) y los ítems contractuales, que hacen parte integral del contrato</v>
      </c>
      <c r="IB8" s="429"/>
      <c r="IC8" s="429"/>
      <c r="ID8" s="430"/>
      <c r="IE8" s="444"/>
      <c r="IF8" s="444"/>
      <c r="IG8" s="444"/>
      <c r="IH8" s="444"/>
      <c r="II8" s="444"/>
      <c r="IJ8" s="444"/>
      <c r="IK8" s="444"/>
      <c r="IL8" s="444"/>
      <c r="IM8" s="425"/>
      <c r="IN8" s="425"/>
      <c r="IO8" s="441"/>
      <c r="IP8" s="442"/>
      <c r="IQ8" s="446" t="s">
        <v>282</v>
      </c>
      <c r="IR8" s="443" t="str">
        <f>'1_ENTREGA'!$A$4</f>
        <v>Ejecutar las obras civiles, redes eléctricas y de seguridad electrónica para la adecuación de los niveles 2° y 3° de la Biblioteca Central Carlos Gaviria Díaz, ubicada en el Bloque 8 de la Universidad de Antioquia, de acuerdo con los diseños y especificaciones técnicas entregadas por la Universidad, bajo la modalidad de precios unitarios fijos no reajustables, de conformidad con los diseños técnicos (planos Anexo 9 y especificaciones técnicas Anexo 1) y los ítems contractuales, que hacen parte integral del contrato</v>
      </c>
      <c r="IS8" s="429"/>
      <c r="IT8" s="429"/>
      <c r="IU8" s="430"/>
      <c r="IV8" s="444"/>
      <c r="IW8" s="444"/>
      <c r="IX8" s="444"/>
      <c r="IY8" s="444"/>
      <c r="IZ8" s="444"/>
      <c r="JA8" s="444"/>
      <c r="JB8" s="444"/>
      <c r="JC8" s="444"/>
      <c r="JD8" s="425"/>
      <c r="JE8" s="425"/>
      <c r="JF8" s="441"/>
      <c r="JG8" s="442"/>
      <c r="JH8" s="446" t="s">
        <v>282</v>
      </c>
      <c r="JI8" s="443" t="str">
        <f>'1_ENTREGA'!$A$4</f>
        <v>Ejecutar las obras civiles, redes eléctricas y de seguridad electrónica para la adecuación de los niveles 2° y 3° de la Biblioteca Central Carlos Gaviria Díaz, ubicada en el Bloque 8 de la Universidad de Antioquia, de acuerdo con los diseños y especificaciones técnicas entregadas por la Universidad, bajo la modalidad de precios unitarios fijos no reajustables, de conformidad con los diseños técnicos (planos Anexo 9 y especificaciones técnicas Anexo 1) y los ítems contractuales, que hacen parte integral del contrato</v>
      </c>
      <c r="JJ8" s="429"/>
      <c r="JK8" s="429"/>
      <c r="JL8" s="430"/>
      <c r="JM8" s="444"/>
      <c r="JN8" s="444"/>
      <c r="JO8" s="444"/>
      <c r="JP8" s="444"/>
      <c r="JQ8" s="444"/>
      <c r="JR8" s="444"/>
      <c r="JS8" s="444"/>
      <c r="JT8" s="444"/>
      <c r="JU8" s="425"/>
      <c r="JV8" s="425"/>
      <c r="JW8" s="441"/>
      <c r="JX8" s="442"/>
      <c r="JY8" s="446" t="s">
        <v>282</v>
      </c>
      <c r="JZ8" s="443" t="str">
        <f>'1_ENTREGA'!$A$4</f>
        <v>Ejecutar las obras civiles, redes eléctricas y de seguridad electrónica para la adecuación de los niveles 2° y 3° de la Biblioteca Central Carlos Gaviria Díaz, ubicada en el Bloque 8 de la Universidad de Antioquia, de acuerdo con los diseños y especificaciones técnicas entregadas por la Universidad, bajo la modalidad de precios unitarios fijos no reajustables, de conformidad con los diseños técnicos (planos Anexo 9 y especificaciones técnicas Anexo 1) y los ítems contractuales, que hacen parte integral del contrato</v>
      </c>
      <c r="KA8" s="429"/>
      <c r="KB8" s="429"/>
      <c r="KC8" s="430"/>
      <c r="KD8" s="444"/>
      <c r="KE8" s="444"/>
      <c r="KF8" s="444"/>
      <c r="KG8" s="444"/>
      <c r="KH8" s="444"/>
      <c r="KI8" s="444"/>
      <c r="KJ8" s="444"/>
      <c r="KK8" s="444"/>
      <c r="KL8" s="425"/>
      <c r="KM8" s="425"/>
      <c r="KN8" s="441"/>
      <c r="KO8" s="442"/>
      <c r="KP8" s="446" t="s">
        <v>282</v>
      </c>
      <c r="KQ8" s="443" t="str">
        <f>'1_ENTREGA'!$A$4</f>
        <v>Ejecutar las obras civiles, redes eléctricas y de seguridad electrónica para la adecuación de los niveles 2° y 3° de la Biblioteca Central Carlos Gaviria Díaz, ubicada en el Bloque 8 de la Universidad de Antioquia, de acuerdo con los diseños y especificaciones técnicas entregadas por la Universidad, bajo la modalidad de precios unitarios fijos no reajustables, de conformidad con los diseños técnicos (planos Anexo 9 y especificaciones técnicas Anexo 1) y los ítems contractuales, que hacen parte integral del contrato</v>
      </c>
      <c r="KR8" s="429"/>
      <c r="KS8" s="429"/>
      <c r="KT8" s="430"/>
      <c r="KU8" s="444"/>
      <c r="KV8" s="444"/>
      <c r="KW8" s="444"/>
      <c r="KX8" s="444"/>
      <c r="KY8" s="444"/>
      <c r="KZ8" s="444"/>
      <c r="LA8" s="444"/>
      <c r="LB8" s="444"/>
      <c r="LC8" s="425"/>
      <c r="LD8" s="425"/>
      <c r="LE8" s="441"/>
      <c r="LF8" s="442"/>
      <c r="LG8" s="446" t="s">
        <v>282</v>
      </c>
      <c r="LH8" s="443" t="str">
        <f>'1_ENTREGA'!$A$4</f>
        <v>Ejecutar las obras civiles, redes eléctricas y de seguridad electrónica para la adecuación de los niveles 2° y 3° de la Biblioteca Central Carlos Gaviria Díaz, ubicada en el Bloque 8 de la Universidad de Antioquia, de acuerdo con los diseños y especificaciones técnicas entregadas por la Universidad, bajo la modalidad de precios unitarios fijos no reajustables, de conformidad con los diseños técnicos (planos Anexo 9 y especificaciones técnicas Anexo 1) y los ítems contractuales, que hacen parte integral del contrato</v>
      </c>
      <c r="LI8" s="429"/>
      <c r="LJ8" s="429"/>
      <c r="LK8" s="430"/>
      <c r="LL8" s="444"/>
      <c r="LM8" s="444"/>
      <c r="LN8" s="444"/>
      <c r="LO8" s="444"/>
      <c r="LP8" s="444"/>
      <c r="LQ8" s="444"/>
      <c r="LR8" s="444"/>
      <c r="LS8" s="444"/>
      <c r="LT8" s="425"/>
      <c r="LU8" s="425"/>
      <c r="LV8" s="441"/>
      <c r="LW8" s="442"/>
      <c r="LX8" s="446" t="s">
        <v>282</v>
      </c>
      <c r="LY8" s="443" t="str">
        <f>'1_ENTREGA'!$A$4</f>
        <v>Ejecutar las obras civiles, redes eléctricas y de seguridad electrónica para la adecuación de los niveles 2° y 3° de la Biblioteca Central Carlos Gaviria Díaz, ubicada en el Bloque 8 de la Universidad de Antioquia, de acuerdo con los diseños y especificaciones técnicas entregadas por la Universidad, bajo la modalidad de precios unitarios fijos no reajustables, de conformidad con los diseños técnicos (planos Anexo 9 y especificaciones técnicas Anexo 1) y los ítems contractuales, que hacen parte integral del contrato</v>
      </c>
      <c r="LZ8" s="429"/>
      <c r="MA8" s="429"/>
      <c r="MB8" s="430"/>
      <c r="MC8" s="444"/>
      <c r="MD8" s="444"/>
      <c r="ME8" s="444"/>
      <c r="MF8" s="444"/>
      <c r="MG8" s="444"/>
      <c r="MH8" s="444"/>
      <c r="MI8" s="444"/>
      <c r="MJ8" s="444"/>
      <c r="MK8" s="425"/>
      <c r="ML8" s="425"/>
      <c r="MM8" s="441"/>
      <c r="MN8" s="442"/>
      <c r="MO8" s="446" t="s">
        <v>282</v>
      </c>
      <c r="MP8" s="443" t="str">
        <f>'1_ENTREGA'!$A$4</f>
        <v>Ejecutar las obras civiles, redes eléctricas y de seguridad electrónica para la adecuación de los niveles 2° y 3° de la Biblioteca Central Carlos Gaviria Díaz, ubicada en el Bloque 8 de la Universidad de Antioquia, de acuerdo con los diseños y especificaciones técnicas entregadas por la Universidad, bajo la modalidad de precios unitarios fijos no reajustables, de conformidad con los diseños técnicos (planos Anexo 9 y especificaciones técnicas Anexo 1) y los ítems contractuales, que hacen parte integral del contrato</v>
      </c>
      <c r="MQ8" s="429"/>
      <c r="MR8" s="429"/>
      <c r="MS8" s="430"/>
      <c r="MT8" s="444"/>
      <c r="MU8" s="444"/>
      <c r="MV8" s="444"/>
      <c r="MW8" s="444"/>
      <c r="MX8" s="444"/>
      <c r="MY8" s="444"/>
      <c r="MZ8" s="444"/>
      <c r="NA8" s="444"/>
      <c r="NB8" s="425"/>
      <c r="NC8" s="425"/>
      <c r="ND8" s="441"/>
      <c r="NE8" s="442"/>
      <c r="NF8" s="446" t="s">
        <v>282</v>
      </c>
      <c r="NG8" s="443" t="str">
        <f>'1_ENTREGA'!$A$4</f>
        <v>Ejecutar las obras civiles, redes eléctricas y de seguridad electrónica para la adecuación de los niveles 2° y 3° de la Biblioteca Central Carlos Gaviria Díaz, ubicada en el Bloque 8 de la Universidad de Antioquia, de acuerdo con los diseños y especificaciones técnicas entregadas por la Universidad, bajo la modalidad de precios unitarios fijos no reajustables, de conformidad con los diseños técnicos (planos Anexo 9 y especificaciones técnicas Anexo 1) y los ítems contractuales, que hacen parte integral del contrato</v>
      </c>
      <c r="NH8" s="429"/>
      <c r="NI8" s="429"/>
      <c r="NJ8" s="430"/>
      <c r="NK8" s="444"/>
      <c r="NL8" s="444"/>
      <c r="NM8" s="444"/>
      <c r="NN8" s="444"/>
      <c r="NO8" s="444"/>
      <c r="NP8" s="444"/>
      <c r="NQ8" s="444"/>
      <c r="NR8" s="444"/>
      <c r="NS8" s="425"/>
      <c r="NT8" s="425"/>
      <c r="NU8" s="441"/>
      <c r="NV8" s="442"/>
      <c r="NW8" s="446" t="s">
        <v>282</v>
      </c>
      <c r="NX8" s="443" t="str">
        <f>'1_ENTREGA'!$A$4</f>
        <v>Ejecutar las obras civiles, redes eléctricas y de seguridad electrónica para la adecuación de los niveles 2° y 3° de la Biblioteca Central Carlos Gaviria Díaz, ubicada en el Bloque 8 de la Universidad de Antioquia, de acuerdo con los diseños y especificaciones técnicas entregadas por la Universidad, bajo la modalidad de precios unitarios fijos no reajustables, de conformidad con los diseños técnicos (planos Anexo 9 y especificaciones técnicas Anexo 1) y los ítems contractuales, que hacen parte integral del contrato</v>
      </c>
      <c r="NY8" s="429"/>
      <c r="NZ8" s="429"/>
      <c r="OA8" s="430"/>
      <c r="OB8" s="444"/>
      <c r="OC8" s="444"/>
      <c r="OD8" s="444"/>
      <c r="OE8" s="444"/>
      <c r="OF8" s="444"/>
      <c r="OG8" s="444"/>
      <c r="OH8" s="444"/>
      <c r="OI8" s="444"/>
      <c r="OJ8" s="425"/>
      <c r="OK8" s="425"/>
      <c r="OL8" s="441"/>
      <c r="OM8" s="442"/>
      <c r="ON8" s="446" t="s">
        <v>282</v>
      </c>
      <c r="OO8" s="443" t="str">
        <f>'1_ENTREGA'!$A$4</f>
        <v>Ejecutar las obras civiles, redes eléctricas y de seguridad electrónica para la adecuación de los niveles 2° y 3° de la Biblioteca Central Carlos Gaviria Díaz, ubicada en el Bloque 8 de la Universidad de Antioquia, de acuerdo con los diseños y especificaciones técnicas entregadas por la Universidad, bajo la modalidad de precios unitarios fijos no reajustables, de conformidad con los diseños técnicos (planos Anexo 9 y especificaciones técnicas Anexo 1) y los ítems contractuales, que hacen parte integral del contrato</v>
      </c>
      <c r="OP8" s="429"/>
      <c r="OQ8" s="429"/>
      <c r="OR8" s="430"/>
      <c r="OS8" s="444"/>
      <c r="OT8" s="444"/>
      <c r="OU8" s="444"/>
      <c r="OV8" s="444"/>
      <c r="OW8" s="444"/>
      <c r="OX8" s="444"/>
      <c r="OY8" s="444"/>
      <c r="OZ8" s="444"/>
      <c r="PA8" s="425"/>
      <c r="PB8" s="425"/>
      <c r="PC8" s="441"/>
      <c r="PD8" s="442"/>
      <c r="PE8" s="446" t="s">
        <v>282</v>
      </c>
      <c r="PF8" s="443" t="str">
        <f>'1_ENTREGA'!$A$4</f>
        <v>Ejecutar las obras civiles, redes eléctricas y de seguridad electrónica para la adecuación de los niveles 2° y 3° de la Biblioteca Central Carlos Gaviria Díaz, ubicada en el Bloque 8 de la Universidad de Antioquia, de acuerdo con los diseños y especificaciones técnicas entregadas por la Universidad, bajo la modalidad de precios unitarios fijos no reajustables, de conformidad con los diseños técnicos (planos Anexo 9 y especificaciones técnicas Anexo 1) y los ítems contractuales, que hacen parte integral del contrato</v>
      </c>
      <c r="PG8" s="429"/>
      <c r="PH8" s="429"/>
      <c r="PI8" s="430"/>
      <c r="PJ8" s="444"/>
      <c r="PK8" s="444"/>
      <c r="PL8" s="444"/>
      <c r="PM8" s="444"/>
      <c r="PN8" s="444"/>
      <c r="PO8" s="444"/>
      <c r="PP8" s="444"/>
      <c r="PQ8" s="444"/>
      <c r="PR8" s="425"/>
      <c r="PS8" s="425"/>
      <c r="PT8" s="441"/>
      <c r="PU8" s="442"/>
      <c r="PV8" s="446" t="s">
        <v>282</v>
      </c>
      <c r="PW8" s="443" t="str">
        <f>'1_ENTREGA'!$A$4</f>
        <v>Ejecutar las obras civiles, redes eléctricas y de seguridad electrónica para la adecuación de los niveles 2° y 3° de la Biblioteca Central Carlos Gaviria Díaz, ubicada en el Bloque 8 de la Universidad de Antioquia, de acuerdo con los diseños y especificaciones técnicas entregadas por la Universidad, bajo la modalidad de precios unitarios fijos no reajustables, de conformidad con los diseños técnicos (planos Anexo 9 y especificaciones técnicas Anexo 1) y los ítems contractuales, que hacen parte integral del contrato</v>
      </c>
      <c r="PX8" s="429"/>
      <c r="PY8" s="429"/>
      <c r="PZ8" s="430"/>
      <c r="QA8" s="444"/>
      <c r="QB8" s="444"/>
      <c r="QC8" s="444"/>
      <c r="QD8" s="444"/>
      <c r="QE8" s="444"/>
      <c r="QF8" s="444"/>
      <c r="QG8" s="444"/>
      <c r="QH8" s="444"/>
      <c r="QI8" s="425"/>
      <c r="QJ8" s="425"/>
      <c r="QK8" s="441"/>
      <c r="QL8" s="442"/>
      <c r="QM8" s="446" t="s">
        <v>282</v>
      </c>
      <c r="QN8" s="443" t="str">
        <f>'1_ENTREGA'!$A$4</f>
        <v>Ejecutar las obras civiles, redes eléctricas y de seguridad electrónica para la adecuación de los niveles 2° y 3° de la Biblioteca Central Carlos Gaviria Díaz, ubicada en el Bloque 8 de la Universidad de Antioquia, de acuerdo con los diseños y especificaciones técnicas entregadas por la Universidad, bajo la modalidad de precios unitarios fijos no reajustables, de conformidad con los diseños técnicos (planos Anexo 9 y especificaciones técnicas Anexo 1) y los ítems contractuales, que hacen parte integral del contrato</v>
      </c>
      <c r="QO8" s="429"/>
      <c r="QP8" s="429"/>
      <c r="QQ8" s="430"/>
      <c r="QR8" s="444"/>
      <c r="QS8" s="444"/>
      <c r="QT8" s="444"/>
      <c r="QU8" s="444"/>
      <c r="QV8" s="444"/>
      <c r="QW8" s="444"/>
      <c r="QX8" s="444"/>
      <c r="QY8" s="444"/>
      <c r="QZ8" s="425"/>
      <c r="RA8" s="425"/>
      <c r="RB8" s="441"/>
      <c r="RC8" s="442"/>
      <c r="RD8" s="446" t="s">
        <v>282</v>
      </c>
      <c r="RE8" s="443" t="str">
        <f>'1_ENTREGA'!$A$4</f>
        <v>Ejecutar las obras civiles, redes eléctricas y de seguridad electrónica para la adecuación de los niveles 2° y 3° de la Biblioteca Central Carlos Gaviria Díaz, ubicada en el Bloque 8 de la Universidad de Antioquia, de acuerdo con los diseños y especificaciones técnicas entregadas por la Universidad, bajo la modalidad de precios unitarios fijos no reajustables, de conformidad con los diseños técnicos (planos Anexo 9 y especificaciones técnicas Anexo 1) y los ítems contractuales, que hacen parte integral del contrato</v>
      </c>
      <c r="RF8" s="429"/>
      <c r="RG8" s="429"/>
      <c r="RH8" s="430"/>
      <c r="RI8" s="444"/>
      <c r="RJ8" s="444"/>
      <c r="RK8" s="444"/>
      <c r="RL8" s="444"/>
      <c r="RM8" s="444"/>
      <c r="RN8" s="444"/>
      <c r="RO8" s="444"/>
      <c r="RP8" s="444"/>
      <c r="RQ8" s="425"/>
      <c r="RR8" s="425"/>
      <c r="RS8" s="441"/>
      <c r="RT8" s="442"/>
      <c r="RU8" s="446" t="s">
        <v>282</v>
      </c>
      <c r="RV8" s="443" t="str">
        <f>'1_ENTREGA'!$A$4</f>
        <v>Ejecutar las obras civiles, redes eléctricas y de seguridad electrónica para la adecuación de los niveles 2° y 3° de la Biblioteca Central Carlos Gaviria Díaz, ubicada en el Bloque 8 de la Universidad de Antioquia, de acuerdo con los diseños y especificaciones técnicas entregadas por la Universidad, bajo la modalidad de precios unitarios fijos no reajustables, de conformidad con los diseños técnicos (planos Anexo 9 y especificaciones técnicas Anexo 1) y los ítems contractuales, que hacen parte integral del contrato</v>
      </c>
      <c r="RW8" s="429"/>
      <c r="RX8" s="429"/>
      <c r="RY8" s="430"/>
      <c r="RZ8" s="444"/>
      <c r="SA8" s="444"/>
      <c r="SB8" s="444"/>
      <c r="SC8" s="444"/>
      <c r="SD8" s="444"/>
      <c r="SE8" s="444"/>
      <c r="SF8" s="444"/>
      <c r="SG8" s="444"/>
      <c r="SH8" s="425"/>
      <c r="SI8" s="425"/>
      <c r="SJ8" s="441"/>
      <c r="SK8" s="442"/>
      <c r="SL8" s="446" t="s">
        <v>282</v>
      </c>
      <c r="SM8" s="443" t="str">
        <f>'1_ENTREGA'!$A$4</f>
        <v>Ejecutar las obras civiles, redes eléctricas y de seguridad electrónica para la adecuación de los niveles 2° y 3° de la Biblioteca Central Carlos Gaviria Díaz, ubicada en el Bloque 8 de la Universidad de Antioquia, de acuerdo con los diseños y especificaciones técnicas entregadas por la Universidad, bajo la modalidad de precios unitarios fijos no reajustables, de conformidad con los diseños técnicos (planos Anexo 9 y especificaciones técnicas Anexo 1) y los ítems contractuales, que hacen parte integral del contrato</v>
      </c>
      <c r="SN8" s="429"/>
      <c r="SO8" s="429"/>
      <c r="SP8" s="430"/>
      <c r="SQ8" s="444"/>
      <c r="SR8" s="444"/>
      <c r="SS8" s="444"/>
      <c r="ST8" s="444"/>
      <c r="SU8" s="444"/>
      <c r="SV8" s="444"/>
      <c r="SW8" s="444"/>
      <c r="SX8" s="444"/>
    </row>
    <row r="9" spans="1:518" ht="138.75" customHeight="1" x14ac:dyDescent="0.2">
      <c r="A9" s="425"/>
      <c r="B9" s="432"/>
      <c r="C9" s="434"/>
      <c r="D9" s="431"/>
      <c r="E9" s="432"/>
      <c r="F9" s="433"/>
      <c r="G9" s="433"/>
      <c r="H9" s="434"/>
      <c r="I9" s="425"/>
      <c r="J9" s="425"/>
      <c r="K9" s="432"/>
      <c r="L9" s="434"/>
      <c r="M9" s="431"/>
      <c r="N9" s="432"/>
      <c r="O9" s="433"/>
      <c r="P9" s="433"/>
      <c r="Q9" s="434"/>
      <c r="R9" s="447"/>
      <c r="S9" s="447"/>
      <c r="T9" s="447"/>
      <c r="U9" s="447"/>
      <c r="V9" s="447"/>
      <c r="W9" s="447"/>
      <c r="X9" s="447"/>
      <c r="Y9" s="447"/>
      <c r="Z9" s="425"/>
      <c r="AA9" s="425"/>
      <c r="AB9" s="432"/>
      <c r="AC9" s="434"/>
      <c r="AD9" s="431"/>
      <c r="AE9" s="432"/>
      <c r="AF9" s="433"/>
      <c r="AG9" s="433"/>
      <c r="AH9" s="434"/>
      <c r="AI9" s="447"/>
      <c r="AJ9" s="447"/>
      <c r="AK9" s="447"/>
      <c r="AL9" s="447"/>
      <c r="AM9" s="447"/>
      <c r="AN9" s="447"/>
      <c r="AO9" s="447"/>
      <c r="AP9" s="447"/>
      <c r="AQ9" s="425"/>
      <c r="AR9" s="425"/>
      <c r="AS9" s="432"/>
      <c r="AT9" s="434"/>
      <c r="AU9" s="431"/>
      <c r="AV9" s="432"/>
      <c r="AW9" s="433"/>
      <c r="AX9" s="433"/>
      <c r="AY9" s="434"/>
      <c r="AZ9" s="447"/>
      <c r="BA9" s="447"/>
      <c r="BB9" s="447"/>
      <c r="BC9" s="447"/>
      <c r="BD9" s="447"/>
      <c r="BE9" s="447"/>
      <c r="BF9" s="447"/>
      <c r="BG9" s="447"/>
      <c r="BH9" s="425"/>
      <c r="BI9" s="425"/>
      <c r="BJ9" s="432"/>
      <c r="BK9" s="434"/>
      <c r="BL9" s="431"/>
      <c r="BM9" s="432"/>
      <c r="BN9" s="433"/>
      <c r="BO9" s="433"/>
      <c r="BP9" s="434"/>
      <c r="BQ9" s="447"/>
      <c r="BR9" s="447"/>
      <c r="BS9" s="447"/>
      <c r="BT9" s="447"/>
      <c r="BU9" s="447"/>
      <c r="BV9" s="447"/>
      <c r="BW9" s="447"/>
      <c r="BX9" s="447"/>
      <c r="BY9" s="425"/>
      <c r="BZ9" s="425"/>
      <c r="CA9" s="432"/>
      <c r="CB9" s="434"/>
      <c r="CC9" s="431"/>
      <c r="CD9" s="432"/>
      <c r="CE9" s="433"/>
      <c r="CF9" s="433"/>
      <c r="CG9" s="434"/>
      <c r="CH9" s="447"/>
      <c r="CI9" s="447"/>
      <c r="CJ9" s="447"/>
      <c r="CK9" s="447"/>
      <c r="CL9" s="447"/>
      <c r="CM9" s="447"/>
      <c r="CN9" s="447"/>
      <c r="CO9" s="447"/>
      <c r="CP9" s="425"/>
      <c r="CQ9" s="425"/>
      <c r="CR9" s="432"/>
      <c r="CS9" s="434"/>
      <c r="CT9" s="431"/>
      <c r="CU9" s="432"/>
      <c r="CV9" s="433"/>
      <c r="CW9" s="433"/>
      <c r="CX9" s="434"/>
      <c r="CY9" s="447"/>
      <c r="CZ9" s="447"/>
      <c r="DA9" s="447"/>
      <c r="DB9" s="447"/>
      <c r="DC9" s="447"/>
      <c r="DD9" s="447"/>
      <c r="DE9" s="447"/>
      <c r="DF9" s="447"/>
      <c r="DG9" s="425"/>
      <c r="DH9" s="425"/>
      <c r="DI9" s="432"/>
      <c r="DJ9" s="434"/>
      <c r="DK9" s="431"/>
      <c r="DL9" s="432"/>
      <c r="DM9" s="433"/>
      <c r="DN9" s="433"/>
      <c r="DO9" s="434"/>
      <c r="DP9" s="447"/>
      <c r="DQ9" s="447"/>
      <c r="DR9" s="447"/>
      <c r="DS9" s="447"/>
      <c r="DT9" s="447"/>
      <c r="DU9" s="447"/>
      <c r="DV9" s="447"/>
      <c r="DW9" s="447"/>
      <c r="DX9" s="425"/>
      <c r="DY9" s="425"/>
      <c r="DZ9" s="432"/>
      <c r="EA9" s="434"/>
      <c r="EB9" s="431"/>
      <c r="EC9" s="432"/>
      <c r="ED9" s="433"/>
      <c r="EE9" s="433"/>
      <c r="EF9" s="434"/>
      <c r="EG9" s="447"/>
      <c r="EH9" s="447"/>
      <c r="EI9" s="447"/>
      <c r="EJ9" s="447"/>
      <c r="EK9" s="447"/>
      <c r="EL9" s="447"/>
      <c r="EM9" s="447"/>
      <c r="EN9" s="447"/>
      <c r="EO9" s="425"/>
      <c r="EP9" s="425"/>
      <c r="EQ9" s="432"/>
      <c r="ER9" s="434"/>
      <c r="ES9" s="431"/>
      <c r="ET9" s="432"/>
      <c r="EU9" s="433"/>
      <c r="EV9" s="433"/>
      <c r="EW9" s="434"/>
      <c r="EX9" s="447"/>
      <c r="EY9" s="447"/>
      <c r="EZ9" s="447"/>
      <c r="FA9" s="447"/>
      <c r="FB9" s="447"/>
      <c r="FC9" s="447"/>
      <c r="FD9" s="447"/>
      <c r="FE9" s="447"/>
      <c r="FF9" s="425"/>
      <c r="FG9" s="425"/>
      <c r="FH9" s="432"/>
      <c r="FI9" s="434"/>
      <c r="FJ9" s="431"/>
      <c r="FK9" s="432"/>
      <c r="FL9" s="433"/>
      <c r="FM9" s="433"/>
      <c r="FN9" s="434"/>
      <c r="FO9" s="447"/>
      <c r="FP9" s="447"/>
      <c r="FQ9" s="447"/>
      <c r="FR9" s="447"/>
      <c r="FS9" s="447"/>
      <c r="FT9" s="447"/>
      <c r="FU9" s="447"/>
      <c r="FV9" s="447"/>
      <c r="FW9" s="425"/>
      <c r="FX9" s="425"/>
      <c r="FY9" s="432"/>
      <c r="FZ9" s="434"/>
      <c r="GA9" s="431"/>
      <c r="GB9" s="432"/>
      <c r="GC9" s="433"/>
      <c r="GD9" s="433"/>
      <c r="GE9" s="434"/>
      <c r="GF9" s="447"/>
      <c r="GG9" s="447"/>
      <c r="GH9" s="447"/>
      <c r="GI9" s="447"/>
      <c r="GJ9" s="447"/>
      <c r="GK9" s="447"/>
      <c r="GL9" s="447"/>
      <c r="GM9" s="447"/>
      <c r="GN9" s="425"/>
      <c r="GO9" s="425"/>
      <c r="GP9" s="432"/>
      <c r="GQ9" s="434"/>
      <c r="GR9" s="431"/>
      <c r="GS9" s="432"/>
      <c r="GT9" s="433"/>
      <c r="GU9" s="433"/>
      <c r="GV9" s="434"/>
      <c r="GW9" s="447"/>
      <c r="GX9" s="447"/>
      <c r="GY9" s="447"/>
      <c r="GZ9" s="447"/>
      <c r="HA9" s="447"/>
      <c r="HB9" s="447"/>
      <c r="HC9" s="447"/>
      <c r="HD9" s="447"/>
      <c r="HE9" s="425"/>
      <c r="HF9" s="425"/>
      <c r="HG9" s="432"/>
      <c r="HH9" s="434"/>
      <c r="HI9" s="431"/>
      <c r="HJ9" s="432"/>
      <c r="HK9" s="433"/>
      <c r="HL9" s="433"/>
      <c r="HM9" s="434"/>
      <c r="HN9" s="447"/>
      <c r="HO9" s="447"/>
      <c r="HP9" s="447"/>
      <c r="HQ9" s="447"/>
      <c r="HR9" s="447"/>
      <c r="HS9" s="447"/>
      <c r="HT9" s="447"/>
      <c r="HU9" s="447"/>
      <c r="HV9" s="425"/>
      <c r="HW9" s="425"/>
      <c r="HX9" s="432"/>
      <c r="HY9" s="434"/>
      <c r="HZ9" s="431"/>
      <c r="IA9" s="432"/>
      <c r="IB9" s="433"/>
      <c r="IC9" s="433"/>
      <c r="ID9" s="434"/>
      <c r="IE9" s="447"/>
      <c r="IF9" s="447"/>
      <c r="IG9" s="447"/>
      <c r="IH9" s="447"/>
      <c r="II9" s="447"/>
      <c r="IJ9" s="447"/>
      <c r="IK9" s="447"/>
      <c r="IL9" s="447"/>
      <c r="IM9" s="425"/>
      <c r="IN9" s="425"/>
      <c r="IO9" s="432"/>
      <c r="IP9" s="434"/>
      <c r="IQ9" s="431"/>
      <c r="IR9" s="432"/>
      <c r="IS9" s="433"/>
      <c r="IT9" s="433"/>
      <c r="IU9" s="434"/>
      <c r="IV9" s="447"/>
      <c r="IW9" s="447"/>
      <c r="IX9" s="447"/>
      <c r="IY9" s="447"/>
      <c r="IZ9" s="447"/>
      <c r="JA9" s="447"/>
      <c r="JB9" s="447"/>
      <c r="JC9" s="447"/>
      <c r="JD9" s="425"/>
      <c r="JE9" s="425"/>
      <c r="JF9" s="432"/>
      <c r="JG9" s="434"/>
      <c r="JH9" s="431"/>
      <c r="JI9" s="432"/>
      <c r="JJ9" s="433"/>
      <c r="JK9" s="433"/>
      <c r="JL9" s="434"/>
      <c r="JM9" s="447"/>
      <c r="JN9" s="447"/>
      <c r="JO9" s="447"/>
      <c r="JP9" s="447"/>
      <c r="JQ9" s="447"/>
      <c r="JR9" s="447"/>
      <c r="JS9" s="447"/>
      <c r="JT9" s="447"/>
      <c r="JU9" s="425"/>
      <c r="JV9" s="425"/>
      <c r="JW9" s="432"/>
      <c r="JX9" s="434"/>
      <c r="JY9" s="431"/>
      <c r="JZ9" s="432"/>
      <c r="KA9" s="433"/>
      <c r="KB9" s="433"/>
      <c r="KC9" s="434"/>
      <c r="KD9" s="447"/>
      <c r="KE9" s="447"/>
      <c r="KF9" s="447"/>
      <c r="KG9" s="447"/>
      <c r="KH9" s="447"/>
      <c r="KI9" s="447"/>
      <c r="KJ9" s="447"/>
      <c r="KK9" s="447"/>
      <c r="KL9" s="425"/>
      <c r="KM9" s="425"/>
      <c r="KN9" s="432"/>
      <c r="KO9" s="434"/>
      <c r="KP9" s="431"/>
      <c r="KQ9" s="432"/>
      <c r="KR9" s="433"/>
      <c r="KS9" s="433"/>
      <c r="KT9" s="434"/>
      <c r="KU9" s="447"/>
      <c r="KV9" s="447"/>
      <c r="KW9" s="447"/>
      <c r="KX9" s="447"/>
      <c r="KY9" s="447"/>
      <c r="KZ9" s="447"/>
      <c r="LA9" s="447"/>
      <c r="LB9" s="447"/>
      <c r="LC9" s="425"/>
      <c r="LD9" s="425"/>
      <c r="LE9" s="432"/>
      <c r="LF9" s="434"/>
      <c r="LG9" s="431"/>
      <c r="LH9" s="432"/>
      <c r="LI9" s="433"/>
      <c r="LJ9" s="433"/>
      <c r="LK9" s="434"/>
      <c r="LL9" s="447"/>
      <c r="LM9" s="447"/>
      <c r="LN9" s="447"/>
      <c r="LO9" s="447"/>
      <c r="LP9" s="447"/>
      <c r="LQ9" s="447"/>
      <c r="LR9" s="447"/>
      <c r="LS9" s="447"/>
      <c r="LT9" s="425"/>
      <c r="LU9" s="425"/>
      <c r="LV9" s="432"/>
      <c r="LW9" s="434"/>
      <c r="LX9" s="431"/>
      <c r="LY9" s="432"/>
      <c r="LZ9" s="433"/>
      <c r="MA9" s="433"/>
      <c r="MB9" s="434"/>
      <c r="MC9" s="447"/>
      <c r="MD9" s="447"/>
      <c r="ME9" s="447"/>
      <c r="MF9" s="447"/>
      <c r="MG9" s="447"/>
      <c r="MH9" s="447"/>
      <c r="MI9" s="447"/>
      <c r="MJ9" s="447"/>
      <c r="MK9" s="425"/>
      <c r="ML9" s="425"/>
      <c r="MM9" s="432"/>
      <c r="MN9" s="434"/>
      <c r="MO9" s="431"/>
      <c r="MP9" s="432"/>
      <c r="MQ9" s="433"/>
      <c r="MR9" s="433"/>
      <c r="MS9" s="434"/>
      <c r="MT9" s="447"/>
      <c r="MU9" s="447"/>
      <c r="MV9" s="447"/>
      <c r="MW9" s="447"/>
      <c r="MX9" s="447"/>
      <c r="MY9" s="447"/>
      <c r="MZ9" s="447"/>
      <c r="NA9" s="447"/>
      <c r="NB9" s="425"/>
      <c r="NC9" s="425"/>
      <c r="ND9" s="432"/>
      <c r="NE9" s="434"/>
      <c r="NF9" s="431"/>
      <c r="NG9" s="432"/>
      <c r="NH9" s="433"/>
      <c r="NI9" s="433"/>
      <c r="NJ9" s="434"/>
      <c r="NK9" s="447"/>
      <c r="NL9" s="447"/>
      <c r="NM9" s="447"/>
      <c r="NN9" s="447"/>
      <c r="NO9" s="447"/>
      <c r="NP9" s="447"/>
      <c r="NQ9" s="447"/>
      <c r="NR9" s="447"/>
      <c r="NS9" s="425"/>
      <c r="NT9" s="425"/>
      <c r="NU9" s="432"/>
      <c r="NV9" s="434"/>
      <c r="NW9" s="431"/>
      <c r="NX9" s="432"/>
      <c r="NY9" s="433"/>
      <c r="NZ9" s="433"/>
      <c r="OA9" s="434"/>
      <c r="OB9" s="447"/>
      <c r="OC9" s="447"/>
      <c r="OD9" s="447"/>
      <c r="OE9" s="447"/>
      <c r="OF9" s="447"/>
      <c r="OG9" s="447"/>
      <c r="OH9" s="447"/>
      <c r="OI9" s="447"/>
      <c r="OJ9" s="425"/>
      <c r="OK9" s="425"/>
      <c r="OL9" s="432"/>
      <c r="OM9" s="434"/>
      <c r="ON9" s="431"/>
      <c r="OO9" s="432"/>
      <c r="OP9" s="433"/>
      <c r="OQ9" s="433"/>
      <c r="OR9" s="434"/>
      <c r="OS9" s="447"/>
      <c r="OT9" s="447"/>
      <c r="OU9" s="447"/>
      <c r="OV9" s="447"/>
      <c r="OW9" s="447"/>
      <c r="OX9" s="447"/>
      <c r="OY9" s="447"/>
      <c r="OZ9" s="447"/>
      <c r="PA9" s="425"/>
      <c r="PB9" s="425"/>
      <c r="PC9" s="432"/>
      <c r="PD9" s="434"/>
      <c r="PE9" s="431"/>
      <c r="PF9" s="432"/>
      <c r="PG9" s="433"/>
      <c r="PH9" s="433"/>
      <c r="PI9" s="434"/>
      <c r="PJ9" s="447"/>
      <c r="PK9" s="447"/>
      <c r="PL9" s="447"/>
      <c r="PM9" s="447"/>
      <c r="PN9" s="447"/>
      <c r="PO9" s="447"/>
      <c r="PP9" s="447"/>
      <c r="PQ9" s="447"/>
      <c r="PR9" s="425"/>
      <c r="PS9" s="425"/>
      <c r="PT9" s="432"/>
      <c r="PU9" s="434"/>
      <c r="PV9" s="431"/>
      <c r="PW9" s="432"/>
      <c r="PX9" s="433"/>
      <c r="PY9" s="433"/>
      <c r="PZ9" s="434"/>
      <c r="QA9" s="447"/>
      <c r="QB9" s="447"/>
      <c r="QC9" s="447"/>
      <c r="QD9" s="447"/>
      <c r="QE9" s="447"/>
      <c r="QF9" s="447"/>
      <c r="QG9" s="447"/>
      <c r="QH9" s="447"/>
      <c r="QI9" s="425"/>
      <c r="QJ9" s="425"/>
      <c r="QK9" s="432"/>
      <c r="QL9" s="434"/>
      <c r="QM9" s="431"/>
      <c r="QN9" s="432"/>
      <c r="QO9" s="433"/>
      <c r="QP9" s="433"/>
      <c r="QQ9" s="434"/>
      <c r="QR9" s="447"/>
      <c r="QS9" s="447"/>
      <c r="QT9" s="447"/>
      <c r="QU9" s="447"/>
      <c r="QV9" s="447"/>
      <c r="QW9" s="447"/>
      <c r="QX9" s="447"/>
      <c r="QY9" s="447"/>
      <c r="QZ9" s="425"/>
      <c r="RA9" s="425"/>
      <c r="RB9" s="432"/>
      <c r="RC9" s="434"/>
      <c r="RD9" s="431"/>
      <c r="RE9" s="432"/>
      <c r="RF9" s="433"/>
      <c r="RG9" s="433"/>
      <c r="RH9" s="434"/>
      <c r="RI9" s="447"/>
      <c r="RJ9" s="447"/>
      <c r="RK9" s="447"/>
      <c r="RL9" s="447"/>
      <c r="RM9" s="447"/>
      <c r="RN9" s="447"/>
      <c r="RO9" s="447"/>
      <c r="RP9" s="447"/>
      <c r="RQ9" s="425"/>
      <c r="RR9" s="425"/>
      <c r="RS9" s="432"/>
      <c r="RT9" s="434"/>
      <c r="RU9" s="431"/>
      <c r="RV9" s="432"/>
      <c r="RW9" s="433"/>
      <c r="RX9" s="433"/>
      <c r="RY9" s="434"/>
      <c r="RZ9" s="447"/>
      <c r="SA9" s="447"/>
      <c r="SB9" s="447"/>
      <c r="SC9" s="447"/>
      <c r="SD9" s="447"/>
      <c r="SE9" s="447"/>
      <c r="SF9" s="447"/>
      <c r="SG9" s="447"/>
      <c r="SH9" s="425"/>
      <c r="SI9" s="425"/>
      <c r="SJ9" s="432"/>
      <c r="SK9" s="434"/>
      <c r="SL9" s="431"/>
      <c r="SM9" s="432"/>
      <c r="SN9" s="433"/>
      <c r="SO9" s="433"/>
      <c r="SP9" s="434"/>
      <c r="SQ9" s="447"/>
      <c r="SR9" s="447"/>
      <c r="SS9" s="447"/>
      <c r="ST9" s="447"/>
      <c r="SU9" s="447"/>
      <c r="SV9" s="447"/>
      <c r="SW9" s="447"/>
      <c r="SX9" s="447"/>
    </row>
    <row r="10" spans="1:518" ht="12.75" customHeight="1" x14ac:dyDescent="0.2">
      <c r="A10" s="425"/>
      <c r="B10" s="448"/>
      <c r="C10" s="449"/>
      <c r="D10" s="450"/>
      <c r="E10" s="451"/>
      <c r="F10" s="451"/>
      <c r="G10" s="451"/>
      <c r="H10" s="452"/>
      <c r="I10" s="425"/>
      <c r="J10" s="425"/>
      <c r="K10" s="448"/>
      <c r="L10" s="449"/>
      <c r="M10" s="450"/>
      <c r="N10" s="451"/>
      <c r="O10" s="451"/>
      <c r="P10" s="451"/>
      <c r="Q10" s="452"/>
      <c r="R10" s="452"/>
      <c r="S10" s="452"/>
      <c r="T10" s="452"/>
      <c r="U10" s="452"/>
      <c r="V10" s="452"/>
      <c r="W10" s="452"/>
      <c r="X10" s="452"/>
      <c r="Y10" s="452"/>
      <c r="Z10" s="425"/>
      <c r="AA10" s="425"/>
      <c r="AB10" s="448"/>
      <c r="AC10" s="449"/>
      <c r="AD10" s="450"/>
      <c r="AE10" s="451"/>
      <c r="AF10" s="451"/>
      <c r="AG10" s="451"/>
      <c r="AH10" s="452"/>
      <c r="AI10" s="452"/>
      <c r="AJ10" s="452"/>
      <c r="AK10" s="452"/>
      <c r="AL10" s="452"/>
      <c r="AM10" s="452"/>
      <c r="AN10" s="452"/>
      <c r="AO10" s="452"/>
      <c r="AP10" s="452"/>
      <c r="AQ10" s="425"/>
      <c r="AR10" s="425"/>
      <c r="AS10" s="448"/>
      <c r="AT10" s="449"/>
      <c r="AU10" s="450"/>
      <c r="AV10" s="451"/>
      <c r="AW10" s="451"/>
      <c r="AX10" s="451"/>
      <c r="AY10" s="452"/>
      <c r="AZ10" s="452"/>
      <c r="BA10" s="452"/>
      <c r="BB10" s="452"/>
      <c r="BC10" s="452"/>
      <c r="BD10" s="452"/>
      <c r="BE10" s="452"/>
      <c r="BF10" s="452"/>
      <c r="BG10" s="452"/>
      <c r="BH10" s="425"/>
      <c r="BI10" s="425"/>
      <c r="BJ10" s="448"/>
      <c r="BK10" s="449"/>
      <c r="BL10" s="450"/>
      <c r="BM10" s="451"/>
      <c r="BN10" s="451"/>
      <c r="BO10" s="451"/>
      <c r="BP10" s="452"/>
      <c r="BQ10" s="452"/>
      <c r="BR10" s="452"/>
      <c r="BS10" s="452"/>
      <c r="BT10" s="452"/>
      <c r="BU10" s="452"/>
      <c r="BV10" s="452"/>
      <c r="BW10" s="452"/>
      <c r="BX10" s="452"/>
      <c r="BY10" s="425"/>
      <c r="BZ10" s="425"/>
      <c r="CA10" s="448"/>
      <c r="CB10" s="449"/>
      <c r="CC10" s="450"/>
      <c r="CD10" s="451"/>
      <c r="CE10" s="451"/>
      <c r="CF10" s="451"/>
      <c r="CG10" s="452"/>
      <c r="CH10" s="452"/>
      <c r="CI10" s="452"/>
      <c r="CJ10" s="452"/>
      <c r="CK10" s="452"/>
      <c r="CL10" s="452"/>
      <c r="CM10" s="452"/>
      <c r="CN10" s="452"/>
      <c r="CO10" s="452"/>
      <c r="CP10" s="425"/>
      <c r="CQ10" s="425"/>
      <c r="CR10" s="448"/>
      <c r="CS10" s="449"/>
      <c r="CT10" s="450"/>
      <c r="CU10" s="451"/>
      <c r="CV10" s="451"/>
      <c r="CW10" s="451"/>
      <c r="CX10" s="452"/>
      <c r="CY10" s="452"/>
      <c r="CZ10" s="452"/>
      <c r="DA10" s="452"/>
      <c r="DB10" s="452"/>
      <c r="DC10" s="452"/>
      <c r="DD10" s="452"/>
      <c r="DE10" s="452"/>
      <c r="DF10" s="452"/>
      <c r="DG10" s="425"/>
      <c r="DH10" s="425"/>
      <c r="DI10" s="448"/>
      <c r="DJ10" s="449"/>
      <c r="DK10" s="450"/>
      <c r="DL10" s="451"/>
      <c r="DM10" s="451"/>
      <c r="DN10" s="451"/>
      <c r="DO10" s="452"/>
      <c r="DP10" s="452"/>
      <c r="DQ10" s="452"/>
      <c r="DR10" s="452"/>
      <c r="DS10" s="452"/>
      <c r="DT10" s="452"/>
      <c r="DU10" s="452"/>
      <c r="DV10" s="452"/>
      <c r="DW10" s="452"/>
      <c r="DX10" s="425"/>
      <c r="DY10" s="425"/>
      <c r="DZ10" s="448"/>
      <c r="EA10" s="449"/>
      <c r="EB10" s="450"/>
      <c r="EC10" s="451"/>
      <c r="ED10" s="451"/>
      <c r="EE10" s="451"/>
      <c r="EF10" s="452"/>
      <c r="EG10" s="452"/>
      <c r="EH10" s="452"/>
      <c r="EI10" s="452"/>
      <c r="EJ10" s="452"/>
      <c r="EK10" s="452"/>
      <c r="EL10" s="452"/>
      <c r="EM10" s="452"/>
      <c r="EN10" s="452"/>
      <c r="EO10" s="425"/>
      <c r="EP10" s="425"/>
      <c r="EQ10" s="448"/>
      <c r="ER10" s="449"/>
      <c r="ES10" s="450"/>
      <c r="ET10" s="451"/>
      <c r="EU10" s="451"/>
      <c r="EV10" s="451"/>
      <c r="EW10" s="452"/>
      <c r="EX10" s="452"/>
      <c r="EY10" s="452"/>
      <c r="EZ10" s="452"/>
      <c r="FA10" s="452"/>
      <c r="FB10" s="452"/>
      <c r="FC10" s="452"/>
      <c r="FD10" s="452"/>
      <c r="FE10" s="452"/>
      <c r="FF10" s="425"/>
      <c r="FG10" s="425"/>
      <c r="FH10" s="448"/>
      <c r="FI10" s="449"/>
      <c r="FJ10" s="450"/>
      <c r="FK10" s="451"/>
      <c r="FL10" s="451"/>
      <c r="FM10" s="451"/>
      <c r="FN10" s="452"/>
      <c r="FO10" s="452"/>
      <c r="FP10" s="452"/>
      <c r="FQ10" s="452"/>
      <c r="FR10" s="452"/>
      <c r="FS10" s="452"/>
      <c r="FT10" s="452"/>
      <c r="FU10" s="452"/>
      <c r="FV10" s="452"/>
      <c r="FW10" s="425"/>
      <c r="FX10" s="425"/>
      <c r="FY10" s="448"/>
      <c r="FZ10" s="449"/>
      <c r="GA10" s="450"/>
      <c r="GB10" s="451"/>
      <c r="GC10" s="451"/>
      <c r="GD10" s="451"/>
      <c r="GE10" s="452"/>
      <c r="GF10" s="452"/>
      <c r="GG10" s="452"/>
      <c r="GH10" s="452"/>
      <c r="GI10" s="452"/>
      <c r="GJ10" s="452"/>
      <c r="GK10" s="452"/>
      <c r="GL10" s="452"/>
      <c r="GM10" s="452"/>
      <c r="GN10" s="425"/>
      <c r="GO10" s="425"/>
      <c r="GP10" s="448"/>
      <c r="GQ10" s="449"/>
      <c r="GR10" s="450"/>
      <c r="GS10" s="451"/>
      <c r="GT10" s="451"/>
      <c r="GU10" s="451"/>
      <c r="GV10" s="452"/>
      <c r="GW10" s="452"/>
      <c r="GX10" s="452"/>
      <c r="GY10" s="452"/>
      <c r="GZ10" s="452"/>
      <c r="HA10" s="452"/>
      <c r="HB10" s="452"/>
      <c r="HC10" s="452"/>
      <c r="HD10" s="452"/>
      <c r="HE10" s="425"/>
      <c r="HF10" s="425"/>
      <c r="HG10" s="448"/>
      <c r="HH10" s="449"/>
      <c r="HI10" s="450"/>
      <c r="HJ10" s="451"/>
      <c r="HK10" s="451"/>
      <c r="HL10" s="451"/>
      <c r="HM10" s="452"/>
      <c r="HN10" s="452"/>
      <c r="HO10" s="452"/>
      <c r="HP10" s="452"/>
      <c r="HQ10" s="452"/>
      <c r="HR10" s="452"/>
      <c r="HS10" s="452"/>
      <c r="HT10" s="452"/>
      <c r="HU10" s="452"/>
      <c r="HV10" s="425"/>
      <c r="HW10" s="425"/>
      <c r="HX10" s="448"/>
      <c r="HY10" s="449"/>
      <c r="HZ10" s="450"/>
      <c r="IA10" s="451"/>
      <c r="IB10" s="451"/>
      <c r="IC10" s="451"/>
      <c r="ID10" s="452"/>
      <c r="IE10" s="452"/>
      <c r="IF10" s="452"/>
      <c r="IG10" s="452"/>
      <c r="IH10" s="452"/>
      <c r="II10" s="452"/>
      <c r="IJ10" s="452"/>
      <c r="IK10" s="452"/>
      <c r="IL10" s="452"/>
      <c r="IM10" s="425"/>
      <c r="IN10" s="425"/>
      <c r="IO10" s="448"/>
      <c r="IP10" s="449"/>
      <c r="IQ10" s="450"/>
      <c r="IR10" s="451"/>
      <c r="IS10" s="451"/>
      <c r="IT10" s="451"/>
      <c r="IU10" s="452"/>
      <c r="IV10" s="452"/>
      <c r="IW10" s="452"/>
      <c r="IX10" s="452"/>
      <c r="IY10" s="452"/>
      <c r="IZ10" s="452"/>
      <c r="JA10" s="452"/>
      <c r="JB10" s="452"/>
      <c r="JC10" s="452"/>
      <c r="JD10" s="425"/>
      <c r="JE10" s="425"/>
      <c r="JF10" s="448"/>
      <c r="JG10" s="449"/>
      <c r="JH10" s="450"/>
      <c r="JI10" s="451"/>
      <c r="JJ10" s="451"/>
      <c r="JK10" s="451"/>
      <c r="JL10" s="452"/>
      <c r="JM10" s="452"/>
      <c r="JN10" s="452"/>
      <c r="JO10" s="452"/>
      <c r="JP10" s="452"/>
      <c r="JQ10" s="452"/>
      <c r="JR10" s="452"/>
      <c r="JS10" s="452"/>
      <c r="JT10" s="452"/>
      <c r="JU10" s="425"/>
      <c r="JV10" s="425"/>
      <c r="JW10" s="448"/>
      <c r="JX10" s="449"/>
      <c r="JY10" s="450"/>
      <c r="JZ10" s="451"/>
      <c r="KA10" s="451"/>
      <c r="KB10" s="451"/>
      <c r="KC10" s="452"/>
      <c r="KD10" s="452"/>
      <c r="KE10" s="452"/>
      <c r="KF10" s="452"/>
      <c r="KG10" s="452"/>
      <c r="KH10" s="452"/>
      <c r="KI10" s="452"/>
      <c r="KJ10" s="452"/>
      <c r="KK10" s="452"/>
      <c r="KL10" s="425"/>
      <c r="KM10" s="425"/>
      <c r="KN10" s="448"/>
      <c r="KO10" s="449"/>
      <c r="KP10" s="450"/>
      <c r="KQ10" s="451"/>
      <c r="KR10" s="451"/>
      <c r="KS10" s="451"/>
      <c r="KT10" s="452"/>
      <c r="KU10" s="452"/>
      <c r="KV10" s="452"/>
      <c r="KW10" s="452"/>
      <c r="KX10" s="452"/>
      <c r="KY10" s="452"/>
      <c r="KZ10" s="452"/>
      <c r="LA10" s="452"/>
      <c r="LB10" s="452"/>
      <c r="LC10" s="425"/>
      <c r="LD10" s="425"/>
      <c r="LE10" s="448"/>
      <c r="LF10" s="449"/>
      <c r="LG10" s="450"/>
      <c r="LH10" s="451"/>
      <c r="LI10" s="451"/>
      <c r="LJ10" s="451"/>
      <c r="LK10" s="452"/>
      <c r="LL10" s="452"/>
      <c r="LM10" s="452"/>
      <c r="LN10" s="452"/>
      <c r="LO10" s="452"/>
      <c r="LP10" s="452"/>
      <c r="LQ10" s="452"/>
      <c r="LR10" s="452"/>
      <c r="LS10" s="452"/>
      <c r="LT10" s="425"/>
      <c r="LU10" s="425"/>
      <c r="LV10" s="448"/>
      <c r="LW10" s="449"/>
      <c r="LX10" s="450"/>
      <c r="LY10" s="451"/>
      <c r="LZ10" s="451"/>
      <c r="MA10" s="451"/>
      <c r="MB10" s="452"/>
      <c r="MC10" s="452"/>
      <c r="MD10" s="452"/>
      <c r="ME10" s="452"/>
      <c r="MF10" s="452"/>
      <c r="MG10" s="452"/>
      <c r="MH10" s="452"/>
      <c r="MI10" s="452"/>
      <c r="MJ10" s="452"/>
      <c r="MK10" s="425"/>
      <c r="ML10" s="425"/>
      <c r="MM10" s="448"/>
      <c r="MN10" s="449"/>
      <c r="MO10" s="450"/>
      <c r="MP10" s="451"/>
      <c r="MQ10" s="451"/>
      <c r="MR10" s="451"/>
      <c r="MS10" s="452"/>
      <c r="MT10" s="452"/>
      <c r="MU10" s="452"/>
      <c r="MV10" s="452"/>
      <c r="MW10" s="452"/>
      <c r="MX10" s="452"/>
      <c r="MY10" s="452"/>
      <c r="MZ10" s="452"/>
      <c r="NA10" s="452"/>
      <c r="NB10" s="425"/>
      <c r="NC10" s="425"/>
      <c r="ND10" s="448"/>
      <c r="NE10" s="449"/>
      <c r="NF10" s="450"/>
      <c r="NG10" s="451"/>
      <c r="NH10" s="451"/>
      <c r="NI10" s="451"/>
      <c r="NJ10" s="452"/>
      <c r="NK10" s="452"/>
      <c r="NL10" s="452"/>
      <c r="NM10" s="452"/>
      <c r="NN10" s="452"/>
      <c r="NO10" s="452"/>
      <c r="NP10" s="452"/>
      <c r="NQ10" s="452"/>
      <c r="NR10" s="452"/>
      <c r="NS10" s="425"/>
      <c r="NT10" s="425"/>
      <c r="NU10" s="448"/>
      <c r="NV10" s="449"/>
      <c r="NW10" s="450"/>
      <c r="NX10" s="451"/>
      <c r="NY10" s="451"/>
      <c r="NZ10" s="451"/>
      <c r="OA10" s="452"/>
      <c r="OB10" s="452"/>
      <c r="OC10" s="452"/>
      <c r="OD10" s="452"/>
      <c r="OE10" s="452"/>
      <c r="OF10" s="452"/>
      <c r="OG10" s="452"/>
      <c r="OH10" s="452"/>
      <c r="OI10" s="452"/>
      <c r="OJ10" s="425"/>
      <c r="OK10" s="425"/>
      <c r="OL10" s="448"/>
      <c r="OM10" s="449"/>
      <c r="ON10" s="450"/>
      <c r="OO10" s="451"/>
      <c r="OP10" s="451"/>
      <c r="OQ10" s="451"/>
      <c r="OR10" s="452"/>
      <c r="OS10" s="452"/>
      <c r="OT10" s="452"/>
      <c r="OU10" s="452"/>
      <c r="OV10" s="452"/>
      <c r="OW10" s="452"/>
      <c r="OX10" s="452"/>
      <c r="OY10" s="452"/>
      <c r="OZ10" s="452"/>
      <c r="PA10" s="425"/>
      <c r="PB10" s="425"/>
      <c r="PC10" s="448"/>
      <c r="PD10" s="449"/>
      <c r="PE10" s="450"/>
      <c r="PF10" s="451"/>
      <c r="PG10" s="451"/>
      <c r="PH10" s="451"/>
      <c r="PI10" s="452"/>
      <c r="PJ10" s="452"/>
      <c r="PK10" s="452"/>
      <c r="PL10" s="452"/>
      <c r="PM10" s="452"/>
      <c r="PN10" s="452"/>
      <c r="PO10" s="452"/>
      <c r="PP10" s="452"/>
      <c r="PQ10" s="452"/>
      <c r="PR10" s="425"/>
      <c r="PS10" s="425"/>
      <c r="PT10" s="448"/>
      <c r="PU10" s="449"/>
      <c r="PV10" s="450"/>
      <c r="PW10" s="451"/>
      <c r="PX10" s="451"/>
      <c r="PY10" s="451"/>
      <c r="PZ10" s="452"/>
      <c r="QA10" s="452"/>
      <c r="QB10" s="452"/>
      <c r="QC10" s="452"/>
      <c r="QD10" s="452"/>
      <c r="QE10" s="452"/>
      <c r="QF10" s="452"/>
      <c r="QG10" s="452"/>
      <c r="QH10" s="452"/>
      <c r="QI10" s="425"/>
      <c r="QJ10" s="425"/>
      <c r="QK10" s="448"/>
      <c r="QL10" s="449"/>
      <c r="QM10" s="450"/>
      <c r="QN10" s="451"/>
      <c r="QO10" s="451"/>
      <c r="QP10" s="451"/>
      <c r="QQ10" s="452"/>
      <c r="QR10" s="452"/>
      <c r="QS10" s="452"/>
      <c r="QT10" s="452"/>
      <c r="QU10" s="452"/>
      <c r="QV10" s="452"/>
      <c r="QW10" s="452"/>
      <c r="QX10" s="452"/>
      <c r="QY10" s="452"/>
      <c r="QZ10" s="425"/>
      <c r="RA10" s="425"/>
      <c r="RB10" s="448"/>
      <c r="RC10" s="449"/>
      <c r="RD10" s="450"/>
      <c r="RE10" s="451"/>
      <c r="RF10" s="451"/>
      <c r="RG10" s="451"/>
      <c r="RH10" s="452"/>
      <c r="RI10" s="452"/>
      <c r="RJ10" s="452"/>
      <c r="RK10" s="452"/>
      <c r="RL10" s="452"/>
      <c r="RM10" s="452"/>
      <c r="RN10" s="452"/>
      <c r="RO10" s="452"/>
      <c r="RP10" s="452"/>
      <c r="RQ10" s="425"/>
      <c r="RR10" s="425"/>
      <c r="RS10" s="448"/>
      <c r="RT10" s="449"/>
      <c r="RU10" s="450"/>
      <c r="RV10" s="451"/>
      <c r="RW10" s="451"/>
      <c r="RX10" s="451"/>
      <c r="RY10" s="452"/>
      <c r="RZ10" s="452"/>
      <c r="SA10" s="452"/>
      <c r="SB10" s="452"/>
      <c r="SC10" s="452"/>
      <c r="SD10" s="452"/>
      <c r="SE10" s="452"/>
      <c r="SF10" s="452"/>
      <c r="SG10" s="452"/>
      <c r="SH10" s="425"/>
      <c r="SI10" s="425"/>
      <c r="SJ10" s="448"/>
      <c r="SK10" s="449"/>
      <c r="SL10" s="450"/>
      <c r="SM10" s="451"/>
      <c r="SN10" s="451"/>
      <c r="SO10" s="451"/>
      <c r="SP10" s="452"/>
      <c r="SQ10" s="452"/>
      <c r="SR10" s="452"/>
      <c r="SS10" s="452"/>
      <c r="ST10" s="452"/>
      <c r="SU10" s="452"/>
      <c r="SV10" s="452"/>
      <c r="SW10" s="452"/>
      <c r="SX10" s="452"/>
    </row>
    <row r="11" spans="1:518" ht="31.5" customHeight="1" x14ac:dyDescent="0.2">
      <c r="A11" s="425"/>
      <c r="B11" s="425"/>
      <c r="C11" s="425"/>
      <c r="D11" s="425"/>
      <c r="E11" s="425"/>
      <c r="F11" s="425"/>
      <c r="G11" s="425"/>
      <c r="H11" s="425"/>
      <c r="I11" s="425"/>
      <c r="J11" s="425"/>
      <c r="K11" s="425"/>
      <c r="L11" s="425"/>
      <c r="M11" s="425"/>
      <c r="N11" s="425"/>
      <c r="O11" s="425"/>
      <c r="P11" s="425"/>
      <c r="Q11" s="425"/>
      <c r="R11" s="425"/>
      <c r="S11" s="425"/>
      <c r="T11" s="425"/>
      <c r="U11" s="425"/>
      <c r="V11" s="425"/>
      <c r="W11" s="425"/>
      <c r="X11" s="425"/>
      <c r="Y11" s="425"/>
      <c r="Z11" s="425"/>
      <c r="AA11" s="453"/>
      <c r="AB11" s="425"/>
      <c r="AC11" s="425"/>
      <c r="AD11" s="425"/>
      <c r="AE11" s="425"/>
      <c r="AF11" s="425"/>
      <c r="AG11" s="425"/>
      <c r="AH11" s="425"/>
      <c r="AI11" s="425"/>
      <c r="AJ11" s="425"/>
      <c r="AK11" s="425"/>
      <c r="AL11" s="425"/>
      <c r="AM11" s="425"/>
      <c r="AN11" s="425"/>
      <c r="AO11" s="425"/>
      <c r="AP11" s="425"/>
      <c r="AQ11" s="454"/>
      <c r="AR11" s="425"/>
      <c r="AS11" s="425"/>
      <c r="AT11" s="425"/>
      <c r="AU11" s="425"/>
      <c r="AV11" s="425"/>
      <c r="AW11" s="425"/>
      <c r="AX11" s="425"/>
      <c r="AY11" s="425"/>
      <c r="AZ11" s="425"/>
      <c r="BA11" s="425"/>
      <c r="BB11" s="425"/>
      <c r="BC11" s="425"/>
      <c r="BD11" s="425"/>
      <c r="BE11" s="425"/>
      <c r="BF11" s="425"/>
      <c r="BG11" s="425"/>
      <c r="BH11" s="425"/>
      <c r="BI11" s="425"/>
      <c r="BJ11" s="425"/>
      <c r="BK11" s="425"/>
      <c r="BL11" s="425"/>
      <c r="BM11" s="425"/>
      <c r="BN11" s="425"/>
      <c r="BO11" s="425"/>
      <c r="BP11" s="425"/>
      <c r="BQ11" s="425"/>
      <c r="BR11" s="425"/>
      <c r="BS11" s="425"/>
      <c r="BT11" s="425"/>
      <c r="BU11" s="425"/>
      <c r="BV11" s="425"/>
      <c r="BW11" s="425"/>
      <c r="BX11" s="425"/>
      <c r="BY11" s="425"/>
      <c r="BZ11" s="425"/>
      <c r="CA11" s="425"/>
      <c r="CB11" s="425"/>
      <c r="CC11" s="425"/>
      <c r="CD11" s="425"/>
      <c r="CE11" s="425"/>
      <c r="CF11" s="425"/>
      <c r="CG11" s="425"/>
      <c r="CH11" s="425"/>
      <c r="CI11" s="425"/>
      <c r="CJ11" s="425"/>
      <c r="CK11" s="425"/>
      <c r="CL11" s="425"/>
      <c r="CM11" s="425"/>
      <c r="CN11" s="425"/>
      <c r="CO11" s="425"/>
      <c r="CP11" s="425"/>
      <c r="CQ11" s="425"/>
      <c r="CR11" s="425"/>
      <c r="CS11" s="425"/>
      <c r="CT11" s="425"/>
      <c r="CU11" s="425"/>
      <c r="CV11" s="425"/>
      <c r="CW11" s="425"/>
      <c r="CX11" s="425"/>
      <c r="CY11" s="425"/>
      <c r="CZ11" s="425"/>
      <c r="DA11" s="425"/>
      <c r="DB11" s="425"/>
      <c r="DC11" s="425"/>
      <c r="DD11" s="425"/>
      <c r="DE11" s="425"/>
      <c r="DF11" s="425"/>
      <c r="DG11" s="425"/>
      <c r="DH11" s="425"/>
      <c r="DI11" s="425"/>
      <c r="DJ11" s="425"/>
      <c r="DK11" s="425"/>
      <c r="DL11" s="425"/>
      <c r="DM11" s="425"/>
      <c r="DN11" s="425"/>
      <c r="DO11" s="425"/>
      <c r="DP11" s="425"/>
      <c r="DQ11" s="425"/>
      <c r="DR11" s="425"/>
      <c r="DS11" s="425"/>
      <c r="DT11" s="425"/>
      <c r="DU11" s="425"/>
      <c r="DV11" s="425"/>
      <c r="DW11" s="425"/>
      <c r="DX11" s="425"/>
      <c r="DY11" s="425"/>
      <c r="DZ11" s="425"/>
      <c r="EA11" s="425"/>
      <c r="EB11" s="425"/>
      <c r="EC11" s="425"/>
      <c r="ED11" s="425"/>
      <c r="EE11" s="425"/>
      <c r="EF11" s="425"/>
      <c r="EG11" s="425"/>
      <c r="EH11" s="425"/>
      <c r="EI11" s="425"/>
      <c r="EJ11" s="425"/>
      <c r="EK11" s="425"/>
      <c r="EL11" s="425"/>
      <c r="EM11" s="425"/>
      <c r="EN11" s="425"/>
      <c r="EO11" s="425"/>
      <c r="EP11" s="425"/>
      <c r="EQ11" s="425"/>
      <c r="ER11" s="425"/>
      <c r="ES11" s="425"/>
      <c r="ET11" s="425"/>
      <c r="EU11" s="425"/>
      <c r="EV11" s="425"/>
      <c r="EW11" s="425"/>
      <c r="EX11" s="425"/>
      <c r="EY11" s="425"/>
      <c r="EZ11" s="425"/>
      <c r="FA11" s="425"/>
      <c r="FB11" s="425"/>
      <c r="FC11" s="425"/>
      <c r="FD11" s="425"/>
      <c r="FE11" s="425"/>
      <c r="FF11" s="425"/>
      <c r="FG11" s="425"/>
      <c r="FH11" s="425"/>
      <c r="FI11" s="425"/>
      <c r="FJ11" s="425"/>
      <c r="FK11" s="425"/>
      <c r="FL11" s="425"/>
      <c r="FM11" s="425"/>
      <c r="FN11" s="425"/>
      <c r="FO11" s="425"/>
      <c r="FP11" s="425"/>
      <c r="FQ11" s="425"/>
      <c r="FR11" s="425"/>
      <c r="FS11" s="425"/>
      <c r="FT11" s="425"/>
      <c r="FU11" s="425"/>
      <c r="FV11" s="425"/>
      <c r="FW11" s="425"/>
      <c r="FX11" s="425"/>
      <c r="FY11" s="425"/>
      <c r="FZ11" s="425"/>
      <c r="GA11" s="425"/>
      <c r="GB11" s="425"/>
      <c r="GC11" s="425"/>
      <c r="GD11" s="425"/>
      <c r="GE11" s="425"/>
      <c r="GF11" s="425"/>
      <c r="GG11" s="425"/>
      <c r="GH11" s="425"/>
      <c r="GI11" s="425"/>
      <c r="GJ11" s="425"/>
      <c r="GK11" s="425"/>
      <c r="GL11" s="425"/>
      <c r="GM11" s="425"/>
      <c r="GN11" s="425"/>
      <c r="GO11" s="425"/>
      <c r="GP11" s="425"/>
      <c r="GQ11" s="425"/>
      <c r="GR11" s="425"/>
      <c r="GS11" s="425"/>
      <c r="GT11" s="425"/>
      <c r="GU11" s="425"/>
      <c r="GV11" s="425"/>
      <c r="GW11" s="425"/>
      <c r="GX11" s="425"/>
      <c r="GY11" s="425"/>
      <c r="GZ11" s="425"/>
      <c r="HA11" s="425"/>
      <c r="HB11" s="425"/>
      <c r="HC11" s="425"/>
      <c r="HD11" s="425"/>
      <c r="HE11" s="425"/>
      <c r="HF11" s="425"/>
      <c r="HG11" s="425"/>
      <c r="HH11" s="425"/>
      <c r="HI11" s="425"/>
      <c r="HJ11" s="425"/>
      <c r="HK11" s="425"/>
      <c r="HL11" s="425"/>
      <c r="HM11" s="425"/>
      <c r="HN11" s="425"/>
      <c r="HO11" s="425"/>
      <c r="HP11" s="425"/>
      <c r="HQ11" s="425"/>
      <c r="HR11" s="425"/>
      <c r="HS11" s="425"/>
      <c r="HT11" s="425"/>
      <c r="HU11" s="425"/>
      <c r="HV11" s="425"/>
      <c r="HW11" s="425"/>
      <c r="HX11" s="425"/>
      <c r="HY11" s="425"/>
      <c r="HZ11" s="425"/>
      <c r="IA11" s="425"/>
      <c r="IB11" s="425"/>
      <c r="IC11" s="425"/>
      <c r="ID11" s="425"/>
      <c r="IE11" s="425"/>
      <c r="IF11" s="425"/>
      <c r="IG11" s="425"/>
      <c r="IH11" s="425"/>
      <c r="II11" s="425"/>
      <c r="IJ11" s="425"/>
      <c r="IK11" s="425"/>
      <c r="IL11" s="425"/>
      <c r="IM11" s="425"/>
      <c r="IN11" s="425"/>
      <c r="IO11" s="425"/>
      <c r="IP11" s="425"/>
      <c r="IQ11" s="425"/>
      <c r="IR11" s="425"/>
      <c r="IS11" s="425"/>
      <c r="IT11" s="425"/>
      <c r="IU11" s="425"/>
      <c r="IV11" s="425"/>
      <c r="IW11" s="425"/>
      <c r="IX11" s="425"/>
      <c r="IY11" s="425"/>
      <c r="IZ11" s="425"/>
      <c r="JA11" s="425"/>
      <c r="JB11" s="425"/>
      <c r="JC11" s="425"/>
      <c r="JD11" s="425"/>
      <c r="JE11" s="425"/>
      <c r="JF11" s="425"/>
      <c r="JG11" s="425"/>
      <c r="JH11" s="425"/>
      <c r="JI11" s="425"/>
      <c r="JJ11" s="425"/>
      <c r="JK11" s="425"/>
      <c r="JL11" s="425"/>
      <c r="JM11" s="425"/>
      <c r="JN11" s="425"/>
      <c r="JO11" s="425"/>
      <c r="JP11" s="425"/>
      <c r="JQ11" s="425"/>
      <c r="JR11" s="425"/>
      <c r="JS11" s="425"/>
      <c r="JT11" s="425"/>
      <c r="JU11" s="425"/>
      <c r="JV11" s="425"/>
      <c r="JW11" s="425"/>
      <c r="JX11" s="425"/>
      <c r="JY11" s="425"/>
      <c r="JZ11" s="425"/>
      <c r="KA11" s="425"/>
      <c r="KB11" s="425"/>
      <c r="KC11" s="425"/>
      <c r="KD11" s="425"/>
      <c r="KE11" s="425"/>
      <c r="KF11" s="425"/>
      <c r="KG11" s="425"/>
      <c r="KH11" s="425"/>
      <c r="KI11" s="425"/>
      <c r="KJ11" s="425"/>
      <c r="KK11" s="425"/>
      <c r="KL11" s="425"/>
      <c r="KM11" s="425"/>
      <c r="KN11" s="425"/>
      <c r="KO11" s="425"/>
      <c r="KP11" s="425"/>
      <c r="KQ11" s="425"/>
      <c r="KR11" s="425"/>
      <c r="KS11" s="425"/>
      <c r="KT11" s="425"/>
      <c r="KU11" s="425"/>
      <c r="KV11" s="425"/>
      <c r="KW11" s="425"/>
      <c r="KX11" s="425"/>
      <c r="KY11" s="425"/>
      <c r="KZ11" s="425"/>
      <c r="LA11" s="425"/>
      <c r="LB11" s="425"/>
      <c r="LC11" s="425"/>
      <c r="LD11" s="425"/>
      <c r="LE11" s="425"/>
      <c r="LF11" s="425"/>
      <c r="LG11" s="425"/>
      <c r="LH11" s="425"/>
      <c r="LI11" s="425"/>
      <c r="LJ11" s="425"/>
      <c r="LK11" s="425"/>
      <c r="LL11" s="425"/>
      <c r="LM11" s="425"/>
      <c r="LN11" s="425"/>
      <c r="LO11" s="425"/>
      <c r="LP11" s="425"/>
      <c r="LQ11" s="425"/>
      <c r="LR11" s="425"/>
      <c r="LS11" s="425"/>
      <c r="LT11" s="425"/>
      <c r="LU11" s="425"/>
      <c r="LV11" s="425"/>
      <c r="LW11" s="425"/>
      <c r="LX11" s="425"/>
      <c r="LY11" s="425"/>
      <c r="LZ11" s="425"/>
      <c r="MA11" s="425"/>
      <c r="MB11" s="425"/>
      <c r="MC11" s="425"/>
      <c r="MD11" s="425"/>
      <c r="ME11" s="425"/>
      <c r="MF11" s="425"/>
      <c r="MG11" s="425"/>
      <c r="MH11" s="425"/>
      <c r="MI11" s="425"/>
      <c r="MJ11" s="425"/>
      <c r="MK11" s="425"/>
      <c r="ML11" s="425"/>
      <c r="MM11" s="425"/>
      <c r="MN11" s="425"/>
      <c r="MO11" s="425"/>
      <c r="MP11" s="425"/>
      <c r="MQ11" s="425"/>
      <c r="MR11" s="425"/>
      <c r="MS11" s="425"/>
      <c r="MT11" s="425"/>
      <c r="MU11" s="425"/>
      <c r="MV11" s="425"/>
      <c r="MW11" s="425"/>
      <c r="MX11" s="425"/>
      <c r="MY11" s="425"/>
      <c r="MZ11" s="425"/>
      <c r="NA11" s="425"/>
      <c r="NB11" s="425"/>
      <c r="NC11" s="425"/>
      <c r="ND11" s="425"/>
      <c r="NE11" s="425"/>
      <c r="NF11" s="425"/>
      <c r="NG11" s="425"/>
      <c r="NH11" s="425"/>
      <c r="NI11" s="425"/>
      <c r="NJ11" s="425"/>
      <c r="NK11" s="425"/>
      <c r="NL11" s="425"/>
      <c r="NM11" s="425"/>
      <c r="NN11" s="425"/>
      <c r="NO11" s="425"/>
      <c r="NP11" s="425"/>
      <c r="NQ11" s="425"/>
      <c r="NR11" s="425"/>
      <c r="NS11" s="425"/>
      <c r="NT11" s="425"/>
      <c r="NU11" s="425"/>
      <c r="NV11" s="425"/>
      <c r="NW11" s="425"/>
      <c r="NX11" s="425"/>
      <c r="NY11" s="425"/>
      <c r="NZ11" s="425"/>
      <c r="OA11" s="425"/>
      <c r="OB11" s="425"/>
      <c r="OC11" s="425"/>
      <c r="OD11" s="425"/>
      <c r="OE11" s="425"/>
      <c r="OF11" s="425"/>
      <c r="OG11" s="425"/>
      <c r="OH11" s="425"/>
      <c r="OI11" s="425"/>
      <c r="OJ11" s="425"/>
      <c r="OK11" s="425"/>
      <c r="OL11" s="425"/>
      <c r="OM11" s="425"/>
      <c r="ON11" s="425"/>
      <c r="OO11" s="425"/>
      <c r="OP11" s="425"/>
      <c r="OQ11" s="425"/>
      <c r="OR11" s="425"/>
      <c r="OS11" s="425"/>
      <c r="OT11" s="425"/>
      <c r="OU11" s="425"/>
      <c r="OV11" s="425"/>
      <c r="OW11" s="425"/>
      <c r="OX11" s="425"/>
      <c r="OY11" s="425"/>
      <c r="OZ11" s="425"/>
      <c r="PA11" s="425"/>
      <c r="PB11" s="425"/>
      <c r="PC11" s="425"/>
      <c r="PD11" s="425"/>
      <c r="PE11" s="425"/>
      <c r="PF11" s="425"/>
      <c r="PG11" s="425"/>
      <c r="PH11" s="425"/>
      <c r="PI11" s="425"/>
      <c r="PJ11" s="425"/>
      <c r="PK11" s="425"/>
      <c r="PL11" s="425"/>
      <c r="PM11" s="425"/>
      <c r="PN11" s="425"/>
      <c r="PO11" s="425"/>
      <c r="PP11" s="425"/>
      <c r="PQ11" s="425"/>
      <c r="PR11" s="425"/>
      <c r="PS11" s="425"/>
      <c r="PT11" s="425"/>
      <c r="PU11" s="425"/>
      <c r="PV11" s="425"/>
      <c r="PW11" s="425"/>
      <c r="PX11" s="425"/>
      <c r="PY11" s="425"/>
      <c r="PZ11" s="425"/>
      <c r="QA11" s="425"/>
      <c r="QB11" s="425"/>
      <c r="QC11" s="425"/>
      <c r="QD11" s="425"/>
      <c r="QE11" s="425"/>
      <c r="QF11" s="425"/>
      <c r="QG11" s="425"/>
      <c r="QH11" s="425"/>
      <c r="QI11" s="425"/>
      <c r="QJ11" s="425"/>
      <c r="QK11" s="425"/>
      <c r="QL11" s="425"/>
      <c r="QM11" s="425"/>
      <c r="QN11" s="425"/>
      <c r="QO11" s="425"/>
      <c r="QP11" s="425"/>
      <c r="QQ11" s="425"/>
      <c r="QR11" s="425"/>
      <c r="QS11" s="425"/>
      <c r="QT11" s="425"/>
      <c r="QU11" s="425"/>
      <c r="QV11" s="425"/>
      <c r="QW11" s="425"/>
      <c r="QX11" s="425"/>
      <c r="QY11" s="425"/>
      <c r="QZ11" s="425"/>
      <c r="RA11" s="425"/>
      <c r="RB11" s="425"/>
      <c r="RC11" s="425"/>
      <c r="RD11" s="425"/>
      <c r="RE11" s="425"/>
      <c r="RF11" s="425"/>
      <c r="RG11" s="425"/>
      <c r="RH11" s="425"/>
      <c r="RI11" s="425"/>
      <c r="RJ11" s="425"/>
      <c r="RK11" s="425"/>
      <c r="RL11" s="425"/>
      <c r="RM11" s="425"/>
      <c r="RN11" s="425"/>
      <c r="RO11" s="425"/>
      <c r="RP11" s="425"/>
      <c r="RQ11" s="425"/>
      <c r="RR11" s="425"/>
      <c r="RS11" s="425"/>
      <c r="RT11" s="425"/>
      <c r="RU11" s="425"/>
      <c r="RV11" s="425"/>
      <c r="RW11" s="425"/>
      <c r="RX11" s="425"/>
      <c r="RY11" s="425"/>
      <c r="RZ11" s="425"/>
      <c r="SA11" s="425"/>
      <c r="SB11" s="425"/>
      <c r="SC11" s="425"/>
      <c r="SD11" s="425"/>
      <c r="SE11" s="425"/>
      <c r="SF11" s="425"/>
      <c r="SG11" s="425"/>
      <c r="SH11" s="425"/>
      <c r="SI11" s="425"/>
      <c r="SJ11" s="425"/>
      <c r="SK11" s="425"/>
      <c r="SL11" s="425"/>
      <c r="SM11" s="425"/>
      <c r="SN11" s="425"/>
      <c r="SO11" s="425"/>
      <c r="SP11" s="425"/>
      <c r="SQ11" s="425"/>
      <c r="SR11" s="425"/>
      <c r="SS11" s="425"/>
      <c r="ST11" s="425"/>
      <c r="SU11" s="425"/>
      <c r="SV11" s="425"/>
      <c r="SW11" s="425"/>
      <c r="SX11" s="425"/>
    </row>
    <row r="12" spans="1:518" ht="69.75" customHeight="1" x14ac:dyDescent="0.2">
      <c r="A12" s="425">
        <v>1</v>
      </c>
      <c r="B12" s="455" t="s">
        <v>283</v>
      </c>
      <c r="C12" s="456" t="s">
        <v>284</v>
      </c>
      <c r="D12" s="457" t="s">
        <v>285</v>
      </c>
      <c r="E12" s="458" t="s">
        <v>286</v>
      </c>
      <c r="F12" s="459" t="s">
        <v>287</v>
      </c>
      <c r="G12" s="460" t="s">
        <v>288</v>
      </c>
      <c r="H12" s="460" t="s">
        <v>289</v>
      </c>
      <c r="I12" s="425"/>
      <c r="J12" s="425"/>
      <c r="K12" s="455" t="s">
        <v>283</v>
      </c>
      <c r="L12" s="456" t="s">
        <v>284</v>
      </c>
      <c r="M12" s="457" t="s">
        <v>285</v>
      </c>
      <c r="N12" s="458" t="s">
        <v>286</v>
      </c>
      <c r="O12" s="459" t="s">
        <v>287</v>
      </c>
      <c r="P12" s="460" t="s">
        <v>288</v>
      </c>
      <c r="Q12" s="460" t="s">
        <v>289</v>
      </c>
      <c r="R12" s="461"/>
      <c r="S12" s="462"/>
      <c r="T12" s="462"/>
      <c r="U12" s="462"/>
      <c r="V12" s="462"/>
      <c r="W12" s="462"/>
      <c r="X12" s="463"/>
      <c r="Y12" s="464"/>
      <c r="Z12" s="454"/>
      <c r="AA12" s="454"/>
      <c r="AB12" s="455" t="s">
        <v>283</v>
      </c>
      <c r="AC12" s="456" t="s">
        <v>284</v>
      </c>
      <c r="AD12" s="457" t="s">
        <v>285</v>
      </c>
      <c r="AE12" s="458" t="s">
        <v>286</v>
      </c>
      <c r="AF12" s="459" t="s">
        <v>287</v>
      </c>
      <c r="AG12" s="460" t="s">
        <v>288</v>
      </c>
      <c r="AH12" s="460" t="s">
        <v>289</v>
      </c>
      <c r="AI12" s="461"/>
      <c r="AJ12" s="462"/>
      <c r="AK12" s="462"/>
      <c r="AL12" s="462"/>
      <c r="AM12" s="462"/>
      <c r="AN12" s="462"/>
      <c r="AO12" s="463"/>
      <c r="AP12" s="464"/>
      <c r="AQ12" s="454"/>
      <c r="AR12" s="454"/>
      <c r="AS12" s="455" t="s">
        <v>283</v>
      </c>
      <c r="AT12" s="456" t="s">
        <v>284</v>
      </c>
      <c r="AU12" s="457" t="s">
        <v>285</v>
      </c>
      <c r="AV12" s="458" t="s">
        <v>286</v>
      </c>
      <c r="AW12" s="459" t="s">
        <v>287</v>
      </c>
      <c r="AX12" s="460" t="s">
        <v>288</v>
      </c>
      <c r="AY12" s="460" t="s">
        <v>289</v>
      </c>
      <c r="AZ12" s="461"/>
      <c r="BA12" s="462"/>
      <c r="BB12" s="462"/>
      <c r="BC12" s="462"/>
      <c r="BD12" s="462"/>
      <c r="BE12" s="462"/>
      <c r="BF12" s="463"/>
      <c r="BG12" s="464"/>
      <c r="BH12" s="425"/>
      <c r="BI12" s="425"/>
      <c r="BJ12" s="455" t="s">
        <v>283</v>
      </c>
      <c r="BK12" s="456" t="s">
        <v>284</v>
      </c>
      <c r="BL12" s="457" t="s">
        <v>285</v>
      </c>
      <c r="BM12" s="458" t="s">
        <v>286</v>
      </c>
      <c r="BN12" s="459" t="s">
        <v>287</v>
      </c>
      <c r="BO12" s="460" t="s">
        <v>288</v>
      </c>
      <c r="BP12" s="460" t="s">
        <v>289</v>
      </c>
      <c r="BQ12" s="461"/>
      <c r="BR12" s="462"/>
      <c r="BS12" s="462"/>
      <c r="BT12" s="462"/>
      <c r="BU12" s="462"/>
      <c r="BV12" s="462"/>
      <c r="BW12" s="463"/>
      <c r="BX12" s="464"/>
      <c r="BY12" s="425"/>
      <c r="BZ12" s="425"/>
      <c r="CA12" s="455" t="s">
        <v>283</v>
      </c>
      <c r="CB12" s="456" t="s">
        <v>284</v>
      </c>
      <c r="CC12" s="457" t="s">
        <v>285</v>
      </c>
      <c r="CD12" s="458" t="s">
        <v>286</v>
      </c>
      <c r="CE12" s="459" t="s">
        <v>287</v>
      </c>
      <c r="CF12" s="460" t="s">
        <v>288</v>
      </c>
      <c r="CG12" s="460" t="s">
        <v>289</v>
      </c>
      <c r="CH12" s="461"/>
      <c r="CI12" s="462"/>
      <c r="CJ12" s="462"/>
      <c r="CK12" s="462"/>
      <c r="CL12" s="462"/>
      <c r="CM12" s="462"/>
      <c r="CN12" s="463"/>
      <c r="CO12" s="464"/>
      <c r="CP12" s="425"/>
      <c r="CQ12" s="425"/>
      <c r="CR12" s="455" t="s">
        <v>283</v>
      </c>
      <c r="CS12" s="456" t="s">
        <v>284</v>
      </c>
      <c r="CT12" s="457" t="s">
        <v>285</v>
      </c>
      <c r="CU12" s="458" t="s">
        <v>286</v>
      </c>
      <c r="CV12" s="459" t="s">
        <v>287</v>
      </c>
      <c r="CW12" s="460" t="s">
        <v>288</v>
      </c>
      <c r="CX12" s="460" t="s">
        <v>289</v>
      </c>
      <c r="CY12" s="461"/>
      <c r="CZ12" s="462"/>
      <c r="DA12" s="462"/>
      <c r="DB12" s="462"/>
      <c r="DC12" s="462"/>
      <c r="DD12" s="462"/>
      <c r="DE12" s="463"/>
      <c r="DF12" s="464"/>
      <c r="DG12" s="425"/>
      <c r="DH12" s="425"/>
      <c r="DI12" s="455" t="s">
        <v>283</v>
      </c>
      <c r="DJ12" s="456" t="s">
        <v>284</v>
      </c>
      <c r="DK12" s="457" t="s">
        <v>285</v>
      </c>
      <c r="DL12" s="458" t="s">
        <v>286</v>
      </c>
      <c r="DM12" s="459" t="s">
        <v>287</v>
      </c>
      <c r="DN12" s="460" t="s">
        <v>288</v>
      </c>
      <c r="DO12" s="460" t="s">
        <v>289</v>
      </c>
      <c r="DP12" s="461"/>
      <c r="DQ12" s="462"/>
      <c r="DR12" s="462"/>
      <c r="DS12" s="462"/>
      <c r="DT12" s="462"/>
      <c r="DU12" s="462"/>
      <c r="DV12" s="463"/>
      <c r="DW12" s="464"/>
      <c r="DX12" s="425"/>
      <c r="DY12" s="425"/>
      <c r="DZ12" s="455" t="s">
        <v>283</v>
      </c>
      <c r="EA12" s="456" t="s">
        <v>284</v>
      </c>
      <c r="EB12" s="457" t="s">
        <v>285</v>
      </c>
      <c r="EC12" s="458" t="s">
        <v>286</v>
      </c>
      <c r="ED12" s="459" t="s">
        <v>287</v>
      </c>
      <c r="EE12" s="460" t="s">
        <v>288</v>
      </c>
      <c r="EF12" s="460" t="s">
        <v>289</v>
      </c>
      <c r="EG12" s="461"/>
      <c r="EH12" s="462"/>
      <c r="EI12" s="462"/>
      <c r="EJ12" s="462"/>
      <c r="EK12" s="462"/>
      <c r="EL12" s="462"/>
      <c r="EM12" s="463"/>
      <c r="EN12" s="464"/>
      <c r="EO12" s="425"/>
      <c r="EP12" s="425"/>
      <c r="EQ12" s="455" t="s">
        <v>283</v>
      </c>
      <c r="ER12" s="456" t="s">
        <v>284</v>
      </c>
      <c r="ES12" s="457" t="s">
        <v>285</v>
      </c>
      <c r="ET12" s="458" t="s">
        <v>286</v>
      </c>
      <c r="EU12" s="459" t="s">
        <v>287</v>
      </c>
      <c r="EV12" s="460" t="s">
        <v>288</v>
      </c>
      <c r="EW12" s="460" t="s">
        <v>289</v>
      </c>
      <c r="EX12" s="461"/>
      <c r="EY12" s="462"/>
      <c r="EZ12" s="462"/>
      <c r="FA12" s="462"/>
      <c r="FB12" s="462"/>
      <c r="FC12" s="462"/>
      <c r="FD12" s="463"/>
      <c r="FE12" s="464"/>
      <c r="FF12" s="425"/>
      <c r="FG12" s="425"/>
      <c r="FH12" s="455" t="s">
        <v>283</v>
      </c>
      <c r="FI12" s="456" t="s">
        <v>284</v>
      </c>
      <c r="FJ12" s="457" t="s">
        <v>285</v>
      </c>
      <c r="FK12" s="458" t="s">
        <v>286</v>
      </c>
      <c r="FL12" s="459" t="s">
        <v>287</v>
      </c>
      <c r="FM12" s="460" t="s">
        <v>288</v>
      </c>
      <c r="FN12" s="460" t="s">
        <v>289</v>
      </c>
      <c r="FO12" s="461"/>
      <c r="FP12" s="462"/>
      <c r="FQ12" s="462"/>
      <c r="FR12" s="462"/>
      <c r="FS12" s="462"/>
      <c r="FT12" s="462"/>
      <c r="FU12" s="463"/>
      <c r="FV12" s="464"/>
      <c r="FW12" s="425"/>
      <c r="FX12" s="425"/>
      <c r="FY12" s="455" t="s">
        <v>283</v>
      </c>
      <c r="FZ12" s="456" t="s">
        <v>284</v>
      </c>
      <c r="GA12" s="457" t="s">
        <v>285</v>
      </c>
      <c r="GB12" s="458" t="s">
        <v>286</v>
      </c>
      <c r="GC12" s="459" t="s">
        <v>287</v>
      </c>
      <c r="GD12" s="460" t="s">
        <v>288</v>
      </c>
      <c r="GE12" s="460" t="s">
        <v>289</v>
      </c>
      <c r="GF12" s="461"/>
      <c r="GG12" s="462"/>
      <c r="GH12" s="462"/>
      <c r="GI12" s="462"/>
      <c r="GJ12" s="462"/>
      <c r="GK12" s="462"/>
      <c r="GL12" s="463"/>
      <c r="GM12" s="464"/>
      <c r="GN12" s="425"/>
      <c r="GO12" s="425"/>
      <c r="GP12" s="455" t="s">
        <v>283</v>
      </c>
      <c r="GQ12" s="456" t="s">
        <v>284</v>
      </c>
      <c r="GR12" s="457" t="s">
        <v>285</v>
      </c>
      <c r="GS12" s="458" t="s">
        <v>286</v>
      </c>
      <c r="GT12" s="459" t="s">
        <v>287</v>
      </c>
      <c r="GU12" s="460" t="s">
        <v>288</v>
      </c>
      <c r="GV12" s="460" t="s">
        <v>289</v>
      </c>
      <c r="GW12" s="461"/>
      <c r="GX12" s="462"/>
      <c r="GY12" s="462"/>
      <c r="GZ12" s="462"/>
      <c r="HA12" s="462"/>
      <c r="HB12" s="462"/>
      <c r="HC12" s="463"/>
      <c r="HD12" s="464"/>
      <c r="HE12" s="425"/>
      <c r="HF12" s="425"/>
      <c r="HG12" s="455" t="s">
        <v>283</v>
      </c>
      <c r="HH12" s="456" t="s">
        <v>284</v>
      </c>
      <c r="HI12" s="457" t="s">
        <v>285</v>
      </c>
      <c r="HJ12" s="458" t="s">
        <v>286</v>
      </c>
      <c r="HK12" s="459" t="s">
        <v>287</v>
      </c>
      <c r="HL12" s="460" t="s">
        <v>288</v>
      </c>
      <c r="HM12" s="460" t="s">
        <v>289</v>
      </c>
      <c r="HN12" s="461"/>
      <c r="HO12" s="462"/>
      <c r="HP12" s="462"/>
      <c r="HQ12" s="462"/>
      <c r="HR12" s="462"/>
      <c r="HS12" s="462"/>
      <c r="HT12" s="463"/>
      <c r="HU12" s="464"/>
      <c r="HV12" s="425"/>
      <c r="HW12" s="425"/>
      <c r="HX12" s="455" t="s">
        <v>283</v>
      </c>
      <c r="HY12" s="456" t="s">
        <v>284</v>
      </c>
      <c r="HZ12" s="457" t="s">
        <v>285</v>
      </c>
      <c r="IA12" s="458" t="s">
        <v>286</v>
      </c>
      <c r="IB12" s="459" t="s">
        <v>287</v>
      </c>
      <c r="IC12" s="460" t="s">
        <v>288</v>
      </c>
      <c r="ID12" s="460" t="s">
        <v>289</v>
      </c>
      <c r="IE12" s="461"/>
      <c r="IF12" s="462"/>
      <c r="IG12" s="462"/>
      <c r="IH12" s="462"/>
      <c r="II12" s="462"/>
      <c r="IJ12" s="462"/>
      <c r="IK12" s="463"/>
      <c r="IL12" s="464"/>
      <c r="IM12" s="425"/>
      <c r="IN12" s="425"/>
      <c r="IO12" s="455" t="s">
        <v>283</v>
      </c>
      <c r="IP12" s="456" t="s">
        <v>284</v>
      </c>
      <c r="IQ12" s="457" t="s">
        <v>285</v>
      </c>
      <c r="IR12" s="458" t="s">
        <v>286</v>
      </c>
      <c r="IS12" s="459" t="s">
        <v>287</v>
      </c>
      <c r="IT12" s="460" t="s">
        <v>288</v>
      </c>
      <c r="IU12" s="460" t="s">
        <v>289</v>
      </c>
      <c r="IV12" s="461"/>
      <c r="IW12" s="462"/>
      <c r="IX12" s="462"/>
      <c r="IY12" s="462"/>
      <c r="IZ12" s="462"/>
      <c r="JA12" s="462"/>
      <c r="JB12" s="463"/>
      <c r="JC12" s="464"/>
      <c r="JD12" s="425"/>
      <c r="JE12" s="425"/>
      <c r="JF12" s="455" t="s">
        <v>283</v>
      </c>
      <c r="JG12" s="456" t="s">
        <v>284</v>
      </c>
      <c r="JH12" s="457" t="s">
        <v>285</v>
      </c>
      <c r="JI12" s="458" t="s">
        <v>286</v>
      </c>
      <c r="JJ12" s="459" t="s">
        <v>287</v>
      </c>
      <c r="JK12" s="460" t="s">
        <v>288</v>
      </c>
      <c r="JL12" s="460" t="s">
        <v>289</v>
      </c>
      <c r="JM12" s="461"/>
      <c r="JN12" s="462"/>
      <c r="JO12" s="462"/>
      <c r="JP12" s="462"/>
      <c r="JQ12" s="462"/>
      <c r="JR12" s="462"/>
      <c r="JS12" s="463"/>
      <c r="JT12" s="464"/>
      <c r="JU12" s="425"/>
      <c r="JV12" s="425"/>
      <c r="JW12" s="455" t="s">
        <v>283</v>
      </c>
      <c r="JX12" s="456" t="s">
        <v>284</v>
      </c>
      <c r="JY12" s="457" t="s">
        <v>285</v>
      </c>
      <c r="JZ12" s="458" t="s">
        <v>286</v>
      </c>
      <c r="KA12" s="459" t="s">
        <v>287</v>
      </c>
      <c r="KB12" s="460" t="s">
        <v>288</v>
      </c>
      <c r="KC12" s="460" t="s">
        <v>289</v>
      </c>
      <c r="KD12" s="461"/>
      <c r="KE12" s="462"/>
      <c r="KF12" s="462"/>
      <c r="KG12" s="462"/>
      <c r="KH12" s="462"/>
      <c r="KI12" s="462"/>
      <c r="KJ12" s="463"/>
      <c r="KK12" s="464"/>
      <c r="KL12" s="425"/>
      <c r="KM12" s="425"/>
      <c r="KN12" s="455" t="s">
        <v>283</v>
      </c>
      <c r="KO12" s="456" t="s">
        <v>284</v>
      </c>
      <c r="KP12" s="457" t="s">
        <v>285</v>
      </c>
      <c r="KQ12" s="458" t="s">
        <v>286</v>
      </c>
      <c r="KR12" s="459" t="s">
        <v>287</v>
      </c>
      <c r="KS12" s="460" t="s">
        <v>288</v>
      </c>
      <c r="KT12" s="460" t="s">
        <v>289</v>
      </c>
      <c r="KU12" s="461"/>
      <c r="KV12" s="462"/>
      <c r="KW12" s="462"/>
      <c r="KX12" s="462"/>
      <c r="KY12" s="462"/>
      <c r="KZ12" s="462"/>
      <c r="LA12" s="463"/>
      <c r="LB12" s="464"/>
      <c r="LC12" s="425"/>
      <c r="LD12" s="425"/>
      <c r="LE12" s="455" t="s">
        <v>283</v>
      </c>
      <c r="LF12" s="456" t="s">
        <v>284</v>
      </c>
      <c r="LG12" s="457" t="s">
        <v>285</v>
      </c>
      <c r="LH12" s="458" t="s">
        <v>286</v>
      </c>
      <c r="LI12" s="459" t="s">
        <v>287</v>
      </c>
      <c r="LJ12" s="460" t="s">
        <v>288</v>
      </c>
      <c r="LK12" s="460" t="s">
        <v>289</v>
      </c>
      <c r="LL12" s="461"/>
      <c r="LM12" s="462"/>
      <c r="LN12" s="462"/>
      <c r="LO12" s="462"/>
      <c r="LP12" s="462"/>
      <c r="LQ12" s="462"/>
      <c r="LR12" s="463"/>
      <c r="LS12" s="464"/>
      <c r="LT12" s="425"/>
      <c r="LU12" s="425"/>
      <c r="LV12" s="455" t="s">
        <v>283</v>
      </c>
      <c r="LW12" s="456" t="s">
        <v>284</v>
      </c>
      <c r="LX12" s="457" t="s">
        <v>285</v>
      </c>
      <c r="LY12" s="458" t="s">
        <v>286</v>
      </c>
      <c r="LZ12" s="459" t="s">
        <v>287</v>
      </c>
      <c r="MA12" s="460" t="s">
        <v>288</v>
      </c>
      <c r="MB12" s="460" t="s">
        <v>289</v>
      </c>
      <c r="MC12" s="461"/>
      <c r="MD12" s="462"/>
      <c r="ME12" s="462"/>
      <c r="MF12" s="462"/>
      <c r="MG12" s="462"/>
      <c r="MH12" s="462"/>
      <c r="MI12" s="463"/>
      <c r="MJ12" s="464"/>
      <c r="MK12" s="425"/>
      <c r="ML12" s="425"/>
      <c r="MM12" s="455" t="s">
        <v>283</v>
      </c>
      <c r="MN12" s="456" t="s">
        <v>284</v>
      </c>
      <c r="MO12" s="457" t="s">
        <v>285</v>
      </c>
      <c r="MP12" s="458" t="s">
        <v>286</v>
      </c>
      <c r="MQ12" s="459" t="s">
        <v>287</v>
      </c>
      <c r="MR12" s="460" t="s">
        <v>288</v>
      </c>
      <c r="MS12" s="460" t="s">
        <v>289</v>
      </c>
      <c r="MT12" s="461"/>
      <c r="MU12" s="462"/>
      <c r="MV12" s="462"/>
      <c r="MW12" s="462"/>
      <c r="MX12" s="462"/>
      <c r="MY12" s="462"/>
      <c r="MZ12" s="463"/>
      <c r="NA12" s="464"/>
      <c r="NB12" s="425"/>
      <c r="NC12" s="425"/>
      <c r="ND12" s="465"/>
      <c r="NE12" s="466"/>
      <c r="NF12" s="466"/>
      <c r="NG12" s="467"/>
      <c r="NH12" s="468"/>
      <c r="NI12" s="468"/>
      <c r="NJ12" s="465"/>
      <c r="NK12" s="461"/>
      <c r="NL12" s="462"/>
      <c r="NM12" s="462"/>
      <c r="NN12" s="462"/>
      <c r="NO12" s="462"/>
      <c r="NP12" s="462"/>
      <c r="NQ12" s="463"/>
      <c r="NR12" s="464"/>
      <c r="NS12" s="425"/>
      <c r="NT12" s="425"/>
      <c r="NU12" s="465"/>
      <c r="NV12" s="466"/>
      <c r="NW12" s="466"/>
      <c r="NX12" s="467"/>
      <c r="NY12" s="468"/>
      <c r="NZ12" s="468"/>
      <c r="OA12" s="465"/>
      <c r="OB12" s="461"/>
      <c r="OC12" s="462"/>
      <c r="OD12" s="462"/>
      <c r="OE12" s="462"/>
      <c r="OF12" s="462"/>
      <c r="OG12" s="462"/>
      <c r="OH12" s="463"/>
      <c r="OI12" s="464"/>
      <c r="OJ12" s="425"/>
      <c r="OK12" s="425"/>
      <c r="OL12" s="465"/>
      <c r="OM12" s="466"/>
      <c r="ON12" s="466"/>
      <c r="OO12" s="467"/>
      <c r="OP12" s="468"/>
      <c r="OQ12" s="468"/>
      <c r="OR12" s="465"/>
      <c r="OS12" s="461"/>
      <c r="OT12" s="462"/>
      <c r="OU12" s="462"/>
      <c r="OV12" s="462"/>
      <c r="OW12" s="462"/>
      <c r="OX12" s="462"/>
      <c r="OY12" s="463"/>
      <c r="OZ12" s="464"/>
      <c r="PA12" s="425"/>
      <c r="PB12" s="425"/>
      <c r="PC12" s="465"/>
      <c r="PD12" s="466"/>
      <c r="PE12" s="466"/>
      <c r="PF12" s="467"/>
      <c r="PG12" s="468"/>
      <c r="PH12" s="468"/>
      <c r="PI12" s="465"/>
      <c r="PJ12" s="461"/>
      <c r="PK12" s="462"/>
      <c r="PL12" s="462"/>
      <c r="PM12" s="462"/>
      <c r="PN12" s="462"/>
      <c r="PO12" s="462"/>
      <c r="PP12" s="463"/>
      <c r="PQ12" s="464"/>
      <c r="PR12" s="425"/>
      <c r="PS12" s="425"/>
      <c r="PT12" s="465"/>
      <c r="PU12" s="466"/>
      <c r="PV12" s="466"/>
      <c r="PW12" s="467"/>
      <c r="PX12" s="468"/>
      <c r="PY12" s="468"/>
      <c r="PZ12" s="465"/>
      <c r="QA12" s="461"/>
      <c r="QB12" s="462"/>
      <c r="QC12" s="462"/>
      <c r="QD12" s="462"/>
      <c r="QE12" s="462"/>
      <c r="QF12" s="462"/>
      <c r="QG12" s="463"/>
      <c r="QH12" s="464"/>
      <c r="QI12" s="425"/>
      <c r="QJ12" s="425"/>
      <c r="QK12" s="465"/>
      <c r="QL12" s="466"/>
      <c r="QM12" s="466"/>
      <c r="QN12" s="467"/>
      <c r="QO12" s="468"/>
      <c r="QP12" s="468"/>
      <c r="QQ12" s="465"/>
      <c r="QR12" s="461"/>
      <c r="QS12" s="462"/>
      <c r="QT12" s="462"/>
      <c r="QU12" s="462"/>
      <c r="QV12" s="462"/>
      <c r="QW12" s="462"/>
      <c r="QX12" s="463"/>
      <c r="QY12" s="464"/>
      <c r="QZ12" s="425"/>
      <c r="RA12" s="425"/>
      <c r="RB12" s="465"/>
      <c r="RC12" s="466"/>
      <c r="RD12" s="466"/>
      <c r="RE12" s="467"/>
      <c r="RF12" s="468"/>
      <c r="RG12" s="468"/>
      <c r="RH12" s="465"/>
      <c r="RI12" s="461"/>
      <c r="RJ12" s="462"/>
      <c r="RK12" s="462"/>
      <c r="RL12" s="462"/>
      <c r="RM12" s="462"/>
      <c r="RN12" s="462"/>
      <c r="RO12" s="463"/>
      <c r="RP12" s="464"/>
      <c r="RQ12" s="425"/>
      <c r="RR12" s="425"/>
      <c r="RS12" s="465"/>
      <c r="RT12" s="466"/>
      <c r="RU12" s="466"/>
      <c r="RV12" s="467"/>
      <c r="RW12" s="468"/>
      <c r="RX12" s="468"/>
      <c r="RY12" s="465"/>
      <c r="RZ12" s="461"/>
      <c r="SA12" s="462"/>
      <c r="SB12" s="462"/>
      <c r="SC12" s="462"/>
      <c r="SD12" s="462"/>
      <c r="SE12" s="462"/>
      <c r="SF12" s="463"/>
      <c r="SG12" s="464"/>
      <c r="SH12" s="425"/>
      <c r="SI12" s="425"/>
      <c r="SJ12" s="465"/>
      <c r="SK12" s="466"/>
      <c r="SL12" s="466"/>
      <c r="SM12" s="467"/>
      <c r="SN12" s="468"/>
      <c r="SO12" s="468"/>
      <c r="SP12" s="465"/>
      <c r="SQ12" s="461"/>
      <c r="SR12" s="462"/>
      <c r="SS12" s="462"/>
      <c r="ST12" s="462"/>
      <c r="SU12" s="462"/>
      <c r="SV12" s="462"/>
      <c r="SW12" s="463"/>
      <c r="SX12" s="464"/>
    </row>
    <row r="13" spans="1:518" ht="12.75" customHeight="1" x14ac:dyDescent="0.2">
      <c r="A13" s="425">
        <f>1+A12</f>
        <v>2</v>
      </c>
      <c r="B13" s="469"/>
      <c r="C13" s="470" t="s">
        <v>290</v>
      </c>
      <c r="D13" s="471"/>
      <c r="E13" s="472"/>
      <c r="F13" s="473"/>
      <c r="G13" s="474"/>
      <c r="H13" s="474"/>
      <c r="I13" s="425"/>
      <c r="J13" s="425"/>
      <c r="K13" s="469"/>
      <c r="L13" s="470"/>
      <c r="M13" s="471"/>
      <c r="N13" s="472"/>
      <c r="O13" s="473"/>
      <c r="P13" s="474"/>
      <c r="Q13" s="474"/>
      <c r="R13" s="475"/>
      <c r="S13" s="475"/>
      <c r="T13" s="476"/>
      <c r="U13" s="476"/>
      <c r="V13" s="476"/>
      <c r="W13" s="476"/>
      <c r="X13" s="477"/>
      <c r="Y13" s="478"/>
      <c r="Z13" s="454"/>
      <c r="AA13" s="454"/>
      <c r="AB13" s="469"/>
      <c r="AC13" s="470"/>
      <c r="AD13" s="471"/>
      <c r="AE13" s="472"/>
      <c r="AF13" s="473"/>
      <c r="AG13" s="474"/>
      <c r="AH13" s="474"/>
      <c r="AI13" s="475"/>
      <c r="AJ13" s="475"/>
      <c r="AK13" s="476"/>
      <c r="AL13" s="476"/>
      <c r="AM13" s="476"/>
      <c r="AN13" s="476"/>
      <c r="AO13" s="477"/>
      <c r="AP13" s="478"/>
      <c r="AQ13" s="454"/>
      <c r="AR13" s="454"/>
      <c r="AS13" s="469"/>
      <c r="AT13" s="470" t="s">
        <v>290</v>
      </c>
      <c r="AU13" s="471"/>
      <c r="AV13" s="472"/>
      <c r="AW13" s="473"/>
      <c r="AX13" s="474"/>
      <c r="AY13" s="474"/>
      <c r="AZ13" s="475"/>
      <c r="BA13" s="475"/>
      <c r="BB13" s="476"/>
      <c r="BC13" s="476"/>
      <c r="BD13" s="476"/>
      <c r="BE13" s="476"/>
      <c r="BF13" s="477"/>
      <c r="BG13" s="478"/>
      <c r="BH13" s="425"/>
      <c r="BI13" s="425"/>
      <c r="BJ13" s="469"/>
      <c r="BK13" s="470"/>
      <c r="BL13" s="471"/>
      <c r="BM13" s="472"/>
      <c r="BN13" s="473"/>
      <c r="BO13" s="474"/>
      <c r="BP13" s="474"/>
      <c r="BQ13" s="475"/>
      <c r="BR13" s="475"/>
      <c r="BS13" s="476"/>
      <c r="BT13" s="476"/>
      <c r="BU13" s="476"/>
      <c r="BV13" s="476"/>
      <c r="BW13" s="477"/>
      <c r="BX13" s="478"/>
      <c r="BY13" s="425"/>
      <c r="BZ13" s="425"/>
      <c r="CA13" s="469"/>
      <c r="CB13" s="470" t="s">
        <v>290</v>
      </c>
      <c r="CC13" s="471"/>
      <c r="CD13" s="472"/>
      <c r="CE13" s="473"/>
      <c r="CF13" s="474"/>
      <c r="CG13" s="474"/>
      <c r="CH13" s="475"/>
      <c r="CI13" s="475"/>
      <c r="CJ13" s="476"/>
      <c r="CK13" s="476"/>
      <c r="CL13" s="476"/>
      <c r="CM13" s="476"/>
      <c r="CN13" s="477"/>
      <c r="CO13" s="478"/>
      <c r="CP13" s="425"/>
      <c r="CQ13" s="425"/>
      <c r="CR13" s="469"/>
      <c r="CS13" s="470" t="s">
        <v>290</v>
      </c>
      <c r="CT13" s="471"/>
      <c r="CU13" s="472"/>
      <c r="CV13" s="473"/>
      <c r="CW13" s="474"/>
      <c r="CX13" s="474"/>
      <c r="CY13" s="475"/>
      <c r="CZ13" s="475"/>
      <c r="DA13" s="476"/>
      <c r="DB13" s="476"/>
      <c r="DC13" s="476"/>
      <c r="DD13" s="476"/>
      <c r="DE13" s="477"/>
      <c r="DF13" s="478"/>
      <c r="DG13" s="425"/>
      <c r="DH13" s="425"/>
      <c r="DI13" s="469"/>
      <c r="DJ13" s="470" t="s">
        <v>290</v>
      </c>
      <c r="DK13" s="471"/>
      <c r="DL13" s="472"/>
      <c r="DM13" s="473"/>
      <c r="DN13" s="474"/>
      <c r="DO13" s="474"/>
      <c r="DP13" s="475"/>
      <c r="DQ13" s="475"/>
      <c r="DR13" s="476"/>
      <c r="DS13" s="476"/>
      <c r="DT13" s="476"/>
      <c r="DU13" s="476"/>
      <c r="DV13" s="477"/>
      <c r="DW13" s="478"/>
      <c r="DX13" s="425"/>
      <c r="DY13" s="425"/>
      <c r="DZ13" s="469"/>
      <c r="EA13" s="470" t="s">
        <v>290</v>
      </c>
      <c r="EB13" s="471"/>
      <c r="EC13" s="472"/>
      <c r="ED13" s="473"/>
      <c r="EE13" s="474"/>
      <c r="EF13" s="474"/>
      <c r="EG13" s="475"/>
      <c r="EH13" s="475"/>
      <c r="EI13" s="476"/>
      <c r="EJ13" s="476"/>
      <c r="EK13" s="476"/>
      <c r="EL13" s="476"/>
      <c r="EM13" s="477"/>
      <c r="EN13" s="478"/>
      <c r="EO13" s="425"/>
      <c r="EP13" s="425"/>
      <c r="EQ13" s="469"/>
      <c r="ER13" s="470" t="s">
        <v>290</v>
      </c>
      <c r="ES13" s="471"/>
      <c r="ET13" s="472"/>
      <c r="EU13" s="473"/>
      <c r="EV13" s="474"/>
      <c r="EW13" s="474"/>
      <c r="EX13" s="475"/>
      <c r="EY13" s="475"/>
      <c r="EZ13" s="476"/>
      <c r="FA13" s="476"/>
      <c r="FB13" s="476"/>
      <c r="FC13" s="476"/>
      <c r="FD13" s="477"/>
      <c r="FE13" s="478"/>
      <c r="FF13" s="425"/>
      <c r="FG13" s="425"/>
      <c r="FH13" s="469"/>
      <c r="FI13" s="470" t="s">
        <v>290</v>
      </c>
      <c r="FJ13" s="471"/>
      <c r="FK13" s="472"/>
      <c r="FL13" s="473"/>
      <c r="FM13" s="474"/>
      <c r="FN13" s="474"/>
      <c r="FO13" s="475"/>
      <c r="FP13" s="475"/>
      <c r="FQ13" s="476"/>
      <c r="FR13" s="476"/>
      <c r="FS13" s="476"/>
      <c r="FT13" s="476"/>
      <c r="FU13" s="477"/>
      <c r="FV13" s="478"/>
      <c r="FW13" s="425"/>
      <c r="FX13" s="425"/>
      <c r="FY13" s="469"/>
      <c r="FZ13" s="470" t="s">
        <v>290</v>
      </c>
      <c r="GA13" s="471"/>
      <c r="GB13" s="472"/>
      <c r="GC13" s="473"/>
      <c r="GD13" s="474"/>
      <c r="GE13" s="474"/>
      <c r="GF13" s="475"/>
      <c r="GG13" s="475"/>
      <c r="GH13" s="476"/>
      <c r="GI13" s="476"/>
      <c r="GJ13" s="476"/>
      <c r="GK13" s="476"/>
      <c r="GL13" s="477"/>
      <c r="GM13" s="478"/>
      <c r="GN13" s="425"/>
      <c r="GO13" s="425"/>
      <c r="GP13" s="469"/>
      <c r="GQ13" s="470" t="s">
        <v>290</v>
      </c>
      <c r="GR13" s="471"/>
      <c r="GS13" s="472"/>
      <c r="GT13" s="473"/>
      <c r="GU13" s="474"/>
      <c r="GV13" s="474"/>
      <c r="GW13" s="475"/>
      <c r="GX13" s="475"/>
      <c r="GY13" s="476"/>
      <c r="GZ13" s="476"/>
      <c r="HA13" s="476"/>
      <c r="HB13" s="476"/>
      <c r="HC13" s="477"/>
      <c r="HD13" s="478"/>
      <c r="HE13" s="425"/>
      <c r="HF13" s="425"/>
      <c r="HG13" s="469"/>
      <c r="HH13" s="470" t="s">
        <v>290</v>
      </c>
      <c r="HI13" s="471"/>
      <c r="HJ13" s="472"/>
      <c r="HK13" s="473"/>
      <c r="HL13" s="474"/>
      <c r="HM13" s="474"/>
      <c r="HN13" s="475"/>
      <c r="HO13" s="475"/>
      <c r="HP13" s="476"/>
      <c r="HQ13" s="476"/>
      <c r="HR13" s="476"/>
      <c r="HS13" s="476"/>
      <c r="HT13" s="477"/>
      <c r="HU13" s="478"/>
      <c r="HV13" s="425"/>
      <c r="HW13" s="425"/>
      <c r="HX13" s="469"/>
      <c r="HY13" s="470" t="s">
        <v>290</v>
      </c>
      <c r="HZ13" s="471"/>
      <c r="IA13" s="472"/>
      <c r="IB13" s="473"/>
      <c r="IC13" s="474"/>
      <c r="ID13" s="474"/>
      <c r="IE13" s="475"/>
      <c r="IF13" s="475"/>
      <c r="IG13" s="476"/>
      <c r="IH13" s="476"/>
      <c r="II13" s="476"/>
      <c r="IJ13" s="476"/>
      <c r="IK13" s="477"/>
      <c r="IL13" s="478"/>
      <c r="IM13" s="425"/>
      <c r="IN13" s="425"/>
      <c r="IO13" s="469"/>
      <c r="IP13" s="470" t="s">
        <v>290</v>
      </c>
      <c r="IQ13" s="471"/>
      <c r="IR13" s="472"/>
      <c r="IS13" s="473"/>
      <c r="IT13" s="474"/>
      <c r="IU13" s="474"/>
      <c r="IV13" s="475"/>
      <c r="IW13" s="475"/>
      <c r="IX13" s="476"/>
      <c r="IY13" s="476"/>
      <c r="IZ13" s="476"/>
      <c r="JA13" s="476"/>
      <c r="JB13" s="477"/>
      <c r="JC13" s="478"/>
      <c r="JD13" s="425"/>
      <c r="JE13" s="425"/>
      <c r="JF13" s="469"/>
      <c r="JG13" s="470" t="s">
        <v>290</v>
      </c>
      <c r="JH13" s="471"/>
      <c r="JI13" s="472"/>
      <c r="JJ13" s="473"/>
      <c r="JK13" s="474"/>
      <c r="JL13" s="474"/>
      <c r="JM13" s="475"/>
      <c r="JN13" s="475"/>
      <c r="JO13" s="476"/>
      <c r="JP13" s="476"/>
      <c r="JQ13" s="476"/>
      <c r="JR13" s="476"/>
      <c r="JS13" s="477"/>
      <c r="JT13" s="478"/>
      <c r="JU13" s="425"/>
      <c r="JV13" s="425"/>
      <c r="JW13" s="469"/>
      <c r="JX13" s="470" t="s">
        <v>290</v>
      </c>
      <c r="JY13" s="471"/>
      <c r="JZ13" s="472"/>
      <c r="KA13" s="473"/>
      <c r="KB13" s="474"/>
      <c r="KC13" s="474"/>
      <c r="KD13" s="475"/>
      <c r="KE13" s="475"/>
      <c r="KF13" s="476"/>
      <c r="KG13" s="476"/>
      <c r="KH13" s="476"/>
      <c r="KI13" s="476"/>
      <c r="KJ13" s="477"/>
      <c r="KK13" s="478"/>
      <c r="KL13" s="425"/>
      <c r="KM13" s="425"/>
      <c r="KN13" s="469"/>
      <c r="KO13" s="470" t="s">
        <v>290</v>
      </c>
      <c r="KP13" s="471"/>
      <c r="KQ13" s="472"/>
      <c r="KR13" s="473"/>
      <c r="KS13" s="474"/>
      <c r="KT13" s="474"/>
      <c r="KU13" s="475"/>
      <c r="KV13" s="475"/>
      <c r="KW13" s="476"/>
      <c r="KX13" s="476"/>
      <c r="KY13" s="476"/>
      <c r="KZ13" s="476"/>
      <c r="LA13" s="477"/>
      <c r="LB13" s="478"/>
      <c r="LC13" s="425"/>
      <c r="LD13" s="425"/>
      <c r="LE13" s="469"/>
      <c r="LF13" s="470" t="s">
        <v>290</v>
      </c>
      <c r="LG13" s="471"/>
      <c r="LH13" s="472"/>
      <c r="LI13" s="473"/>
      <c r="LJ13" s="474"/>
      <c r="LK13" s="474"/>
      <c r="LL13" s="475"/>
      <c r="LM13" s="475"/>
      <c r="LN13" s="476"/>
      <c r="LO13" s="476"/>
      <c r="LP13" s="476"/>
      <c r="LQ13" s="476"/>
      <c r="LR13" s="477"/>
      <c r="LS13" s="478"/>
      <c r="LT13" s="425"/>
      <c r="LU13" s="425"/>
      <c r="LV13" s="469"/>
      <c r="LW13" s="470" t="s">
        <v>290</v>
      </c>
      <c r="LX13" s="471"/>
      <c r="LY13" s="472"/>
      <c r="LZ13" s="473"/>
      <c r="MA13" s="474"/>
      <c r="MB13" s="474"/>
      <c r="MC13" s="475"/>
      <c r="MD13" s="475"/>
      <c r="ME13" s="476"/>
      <c r="MF13" s="476"/>
      <c r="MG13" s="476"/>
      <c r="MH13" s="476"/>
      <c r="MI13" s="477"/>
      <c r="MJ13" s="478"/>
      <c r="MK13" s="425"/>
      <c r="ML13" s="425"/>
      <c r="MM13" s="469"/>
      <c r="MN13" s="470" t="s">
        <v>290</v>
      </c>
      <c r="MO13" s="471"/>
      <c r="MP13" s="472"/>
      <c r="MQ13" s="473"/>
      <c r="MR13" s="474"/>
      <c r="MS13" s="474"/>
      <c r="MT13" s="475"/>
      <c r="MU13" s="475"/>
      <c r="MV13" s="476"/>
      <c r="MW13" s="476"/>
      <c r="MX13" s="476"/>
      <c r="MY13" s="476"/>
      <c r="MZ13" s="477"/>
      <c r="NA13" s="478"/>
      <c r="NB13" s="425"/>
      <c r="NC13" s="425"/>
      <c r="ND13" s="479"/>
      <c r="NE13" s="480"/>
      <c r="NF13" s="479"/>
      <c r="NG13" s="481"/>
      <c r="NH13" s="482"/>
      <c r="NI13" s="482"/>
      <c r="NJ13" s="482"/>
      <c r="NK13" s="475"/>
      <c r="NL13" s="475"/>
      <c r="NM13" s="476"/>
      <c r="NN13" s="476"/>
      <c r="NO13" s="476"/>
      <c r="NP13" s="476"/>
      <c r="NQ13" s="477"/>
      <c r="NR13" s="478"/>
      <c r="NS13" s="425"/>
      <c r="NT13" s="425"/>
      <c r="NU13" s="479"/>
      <c r="NV13" s="480"/>
      <c r="NW13" s="479"/>
      <c r="NX13" s="481"/>
      <c r="NY13" s="482"/>
      <c r="NZ13" s="482"/>
      <c r="OA13" s="482"/>
      <c r="OB13" s="475"/>
      <c r="OC13" s="475"/>
      <c r="OD13" s="476"/>
      <c r="OE13" s="476"/>
      <c r="OF13" s="476"/>
      <c r="OG13" s="476"/>
      <c r="OH13" s="477"/>
      <c r="OI13" s="478"/>
      <c r="OJ13" s="425"/>
      <c r="OK13" s="425"/>
      <c r="OL13" s="479"/>
      <c r="OM13" s="480"/>
      <c r="ON13" s="479"/>
      <c r="OO13" s="481"/>
      <c r="OP13" s="482"/>
      <c r="OQ13" s="482"/>
      <c r="OR13" s="482"/>
      <c r="OS13" s="475"/>
      <c r="OT13" s="475"/>
      <c r="OU13" s="476"/>
      <c r="OV13" s="476"/>
      <c r="OW13" s="476"/>
      <c r="OX13" s="476"/>
      <c r="OY13" s="477"/>
      <c r="OZ13" s="478"/>
      <c r="PA13" s="425"/>
      <c r="PB13" s="425"/>
      <c r="PC13" s="479"/>
      <c r="PD13" s="480"/>
      <c r="PE13" s="479"/>
      <c r="PF13" s="481"/>
      <c r="PG13" s="482"/>
      <c r="PH13" s="482"/>
      <c r="PI13" s="482"/>
      <c r="PJ13" s="475"/>
      <c r="PK13" s="475"/>
      <c r="PL13" s="476"/>
      <c r="PM13" s="476"/>
      <c r="PN13" s="476"/>
      <c r="PO13" s="476"/>
      <c r="PP13" s="477"/>
      <c r="PQ13" s="478"/>
      <c r="PR13" s="425"/>
      <c r="PS13" s="425"/>
      <c r="PT13" s="479"/>
      <c r="PU13" s="480"/>
      <c r="PV13" s="479"/>
      <c r="PW13" s="481"/>
      <c r="PX13" s="482"/>
      <c r="PY13" s="482"/>
      <c r="PZ13" s="482"/>
      <c r="QA13" s="475"/>
      <c r="QB13" s="475"/>
      <c r="QC13" s="476"/>
      <c r="QD13" s="476"/>
      <c r="QE13" s="476"/>
      <c r="QF13" s="476"/>
      <c r="QG13" s="477"/>
      <c r="QH13" s="478"/>
      <c r="QI13" s="425"/>
      <c r="QJ13" s="425"/>
      <c r="QK13" s="479"/>
      <c r="QL13" s="480"/>
      <c r="QM13" s="479"/>
      <c r="QN13" s="481"/>
      <c r="QO13" s="482"/>
      <c r="QP13" s="482"/>
      <c r="QQ13" s="482"/>
      <c r="QR13" s="475"/>
      <c r="QS13" s="475"/>
      <c r="QT13" s="476"/>
      <c r="QU13" s="476"/>
      <c r="QV13" s="476"/>
      <c r="QW13" s="476"/>
      <c r="QX13" s="477"/>
      <c r="QY13" s="478"/>
      <c r="QZ13" s="425"/>
      <c r="RA13" s="425"/>
      <c r="RB13" s="479"/>
      <c r="RC13" s="480"/>
      <c r="RD13" s="479"/>
      <c r="RE13" s="481"/>
      <c r="RF13" s="482"/>
      <c r="RG13" s="482"/>
      <c r="RH13" s="482"/>
      <c r="RI13" s="475"/>
      <c r="RJ13" s="475"/>
      <c r="RK13" s="476"/>
      <c r="RL13" s="476"/>
      <c r="RM13" s="476"/>
      <c r="RN13" s="476"/>
      <c r="RO13" s="477"/>
      <c r="RP13" s="478"/>
      <c r="RQ13" s="425"/>
      <c r="RR13" s="425"/>
      <c r="RS13" s="479"/>
      <c r="RT13" s="480"/>
      <c r="RU13" s="479"/>
      <c r="RV13" s="481"/>
      <c r="RW13" s="482"/>
      <c r="RX13" s="482"/>
      <c r="RY13" s="482"/>
      <c r="RZ13" s="475"/>
      <c r="SA13" s="475"/>
      <c r="SB13" s="476"/>
      <c r="SC13" s="476"/>
      <c r="SD13" s="476"/>
      <c r="SE13" s="476"/>
      <c r="SF13" s="477"/>
      <c r="SG13" s="478"/>
      <c r="SH13" s="425"/>
      <c r="SI13" s="425"/>
      <c r="SJ13" s="479"/>
      <c r="SK13" s="480"/>
      <c r="SL13" s="479"/>
      <c r="SM13" s="481"/>
      <c r="SN13" s="482"/>
      <c r="SO13" s="482"/>
      <c r="SP13" s="482"/>
      <c r="SQ13" s="475"/>
      <c r="SR13" s="475"/>
      <c r="SS13" s="476"/>
      <c r="ST13" s="476"/>
      <c r="SU13" s="476"/>
      <c r="SV13" s="476"/>
      <c r="SW13" s="477"/>
      <c r="SX13" s="478"/>
    </row>
    <row r="14" spans="1:518" ht="0.75" customHeight="1" x14ac:dyDescent="0.2">
      <c r="A14" s="425"/>
      <c r="B14" s="483"/>
      <c r="C14" s="484" t="s">
        <v>291</v>
      </c>
      <c r="D14" s="485" t="s">
        <v>292</v>
      </c>
      <c r="E14" s="486"/>
      <c r="F14" s="487"/>
      <c r="G14" s="488"/>
      <c r="H14" s="489">
        <f>SUM(G15:G19)</f>
        <v>0</v>
      </c>
      <c r="I14" s="425"/>
      <c r="J14" s="425"/>
      <c r="K14" s="483"/>
      <c r="L14" s="484"/>
      <c r="M14" s="485"/>
      <c r="N14" s="486"/>
      <c r="O14" s="487"/>
      <c r="P14" s="488"/>
      <c r="Q14" s="489">
        <f>+SUM(P15:P19)</f>
        <v>0</v>
      </c>
      <c r="R14" s="475"/>
      <c r="S14" s="475"/>
      <c r="T14" s="476"/>
      <c r="U14" s="476"/>
      <c r="V14" s="476"/>
      <c r="W14" s="476"/>
      <c r="X14" s="477"/>
      <c r="Y14" s="478"/>
      <c r="Z14" s="454"/>
      <c r="AA14" s="454"/>
      <c r="AB14" s="483"/>
      <c r="AC14" s="484"/>
      <c r="AD14" s="485"/>
      <c r="AE14" s="486"/>
      <c r="AF14" s="487"/>
      <c r="AG14" s="488"/>
      <c r="AH14" s="489">
        <f>+SUM(AG15:AG19)</f>
        <v>0</v>
      </c>
      <c r="AI14" s="475"/>
      <c r="AJ14" s="475"/>
      <c r="AK14" s="476"/>
      <c r="AL14" s="476"/>
      <c r="AM14" s="476"/>
      <c r="AN14" s="476"/>
      <c r="AO14" s="477"/>
      <c r="AP14" s="478"/>
      <c r="AQ14" s="454"/>
      <c r="AR14" s="454"/>
      <c r="AS14" s="483"/>
      <c r="AT14" s="484" t="s">
        <v>291</v>
      </c>
      <c r="AU14" s="485" t="s">
        <v>292</v>
      </c>
      <c r="AV14" s="486"/>
      <c r="AW14" s="487"/>
      <c r="AX14" s="488"/>
      <c r="AY14" s="489">
        <f>+SUM(AX15:AX19)</f>
        <v>16375000</v>
      </c>
      <c r="AZ14" s="475"/>
      <c r="BA14" s="475"/>
      <c r="BB14" s="476"/>
      <c r="BC14" s="476"/>
      <c r="BD14" s="476"/>
      <c r="BE14" s="476"/>
      <c r="BF14" s="477"/>
      <c r="BG14" s="478"/>
      <c r="BH14" s="425"/>
      <c r="BI14" s="425"/>
      <c r="BJ14" s="483"/>
      <c r="BK14" s="484"/>
      <c r="BL14" s="485"/>
      <c r="BM14" s="486"/>
      <c r="BN14" s="487"/>
      <c r="BO14" s="488"/>
      <c r="BP14" s="489">
        <f>+SUM(BO15:BO19)</f>
        <v>2128800</v>
      </c>
      <c r="BQ14" s="475"/>
      <c r="BR14" s="475"/>
      <c r="BS14" s="476"/>
      <c r="BT14" s="476"/>
      <c r="BU14" s="476"/>
      <c r="BV14" s="476"/>
      <c r="BW14" s="477"/>
      <c r="BX14" s="478"/>
      <c r="BY14" s="425"/>
      <c r="BZ14" s="425"/>
      <c r="CA14" s="483"/>
      <c r="CB14" s="484" t="s">
        <v>291</v>
      </c>
      <c r="CC14" s="485" t="s">
        <v>292</v>
      </c>
      <c r="CD14" s="486"/>
      <c r="CE14" s="487"/>
      <c r="CF14" s="488"/>
      <c r="CG14" s="489">
        <f>+SUM(CF15:CF19)</f>
        <v>16702800</v>
      </c>
      <c r="CH14" s="475"/>
      <c r="CI14" s="475"/>
      <c r="CJ14" s="476"/>
      <c r="CK14" s="476"/>
      <c r="CL14" s="476"/>
      <c r="CM14" s="476"/>
      <c r="CN14" s="477"/>
      <c r="CO14" s="478"/>
      <c r="CP14" s="425"/>
      <c r="CQ14" s="425"/>
      <c r="CR14" s="483"/>
      <c r="CS14" s="484" t="s">
        <v>291</v>
      </c>
      <c r="CT14" s="485" t="s">
        <v>292</v>
      </c>
      <c r="CU14" s="486"/>
      <c r="CV14" s="487"/>
      <c r="CW14" s="488"/>
      <c r="CX14" s="489">
        <f>+SUM(CW15:CW19)</f>
        <v>7110000</v>
      </c>
      <c r="CY14" s="475"/>
      <c r="CZ14" s="475"/>
      <c r="DA14" s="476"/>
      <c r="DB14" s="476"/>
      <c r="DC14" s="476"/>
      <c r="DD14" s="476"/>
      <c r="DE14" s="477"/>
      <c r="DF14" s="478"/>
      <c r="DG14" s="425"/>
      <c r="DH14" s="425"/>
      <c r="DI14" s="483"/>
      <c r="DJ14" s="484" t="s">
        <v>291</v>
      </c>
      <c r="DK14" s="485" t="s">
        <v>292</v>
      </c>
      <c r="DL14" s="486"/>
      <c r="DM14" s="487"/>
      <c r="DN14" s="488"/>
      <c r="DO14" s="489">
        <f>+SUM(DN15:DN19)</f>
        <v>4549500</v>
      </c>
      <c r="DP14" s="475"/>
      <c r="DQ14" s="475"/>
      <c r="DR14" s="476"/>
      <c r="DS14" s="476"/>
      <c r="DT14" s="476"/>
      <c r="DU14" s="476"/>
      <c r="DV14" s="477"/>
      <c r="DW14" s="478"/>
      <c r="DX14" s="425"/>
      <c r="DY14" s="425"/>
      <c r="DZ14" s="483"/>
      <c r="EA14" s="484" t="s">
        <v>291</v>
      </c>
      <c r="EB14" s="485" t="s">
        <v>292</v>
      </c>
      <c r="EC14" s="486"/>
      <c r="ED14" s="487"/>
      <c r="EE14" s="488"/>
      <c r="EF14" s="489">
        <f>+SUM(EE15:EE19)</f>
        <v>2828934</v>
      </c>
      <c r="EG14" s="475"/>
      <c r="EH14" s="475"/>
      <c r="EI14" s="476"/>
      <c r="EJ14" s="476"/>
      <c r="EK14" s="476"/>
      <c r="EL14" s="476"/>
      <c r="EM14" s="477"/>
      <c r="EN14" s="478"/>
      <c r="EO14" s="425"/>
      <c r="EP14" s="425"/>
      <c r="EQ14" s="483"/>
      <c r="ER14" s="484" t="s">
        <v>291</v>
      </c>
      <c r="ES14" s="485" t="s">
        <v>292</v>
      </c>
      <c r="ET14" s="486"/>
      <c r="EU14" s="487"/>
      <c r="EV14" s="488"/>
      <c r="EW14" s="489">
        <f>+SUM(EV15:EV19)</f>
        <v>20353769</v>
      </c>
      <c r="EX14" s="475"/>
      <c r="EY14" s="475"/>
      <c r="EZ14" s="476"/>
      <c r="FA14" s="476"/>
      <c r="FB14" s="476"/>
      <c r="FC14" s="476"/>
      <c r="FD14" s="477"/>
      <c r="FE14" s="478"/>
      <c r="FF14" s="425"/>
      <c r="FG14" s="425"/>
      <c r="FH14" s="483"/>
      <c r="FI14" s="484" t="s">
        <v>291</v>
      </c>
      <c r="FJ14" s="485" t="s">
        <v>292</v>
      </c>
      <c r="FK14" s="486"/>
      <c r="FL14" s="487"/>
      <c r="FM14" s="488"/>
      <c r="FN14" s="489">
        <f>+SUM(FM15:FM19)</f>
        <v>3903971</v>
      </c>
      <c r="FO14" s="475"/>
      <c r="FP14" s="475"/>
      <c r="FQ14" s="476"/>
      <c r="FR14" s="476"/>
      <c r="FS14" s="476"/>
      <c r="FT14" s="476"/>
      <c r="FU14" s="477"/>
      <c r="FV14" s="478"/>
      <c r="FW14" s="425"/>
      <c r="FX14" s="425"/>
      <c r="FY14" s="483"/>
      <c r="FZ14" s="484" t="s">
        <v>291</v>
      </c>
      <c r="GA14" s="485" t="s">
        <v>292</v>
      </c>
      <c r="GB14" s="486"/>
      <c r="GC14" s="487"/>
      <c r="GD14" s="488"/>
      <c r="GE14" s="489">
        <f>+SUM(GD15:GD19)</f>
        <v>2271600</v>
      </c>
      <c r="GF14" s="475"/>
      <c r="GG14" s="475"/>
      <c r="GH14" s="476"/>
      <c r="GI14" s="476"/>
      <c r="GJ14" s="476"/>
      <c r="GK14" s="476"/>
      <c r="GL14" s="477"/>
      <c r="GM14" s="478"/>
      <c r="GN14" s="425"/>
      <c r="GO14" s="425"/>
      <c r="GP14" s="483"/>
      <c r="GQ14" s="484" t="s">
        <v>291</v>
      </c>
      <c r="GR14" s="485" t="s">
        <v>292</v>
      </c>
      <c r="GS14" s="486"/>
      <c r="GT14" s="487"/>
      <c r="GU14" s="488"/>
      <c r="GV14" s="489">
        <f>+SUM(GU15:GU19)</f>
        <v>5428200</v>
      </c>
      <c r="GW14" s="475"/>
      <c r="GX14" s="475"/>
      <c r="GY14" s="476"/>
      <c r="GZ14" s="476"/>
      <c r="HA14" s="476"/>
      <c r="HB14" s="476"/>
      <c r="HC14" s="477"/>
      <c r="HD14" s="478"/>
      <c r="HE14" s="425"/>
      <c r="HF14" s="425"/>
      <c r="HG14" s="483"/>
      <c r="HH14" s="484" t="s">
        <v>291</v>
      </c>
      <c r="HI14" s="485" t="s">
        <v>292</v>
      </c>
      <c r="HJ14" s="486"/>
      <c r="HK14" s="487"/>
      <c r="HL14" s="488"/>
      <c r="HM14" s="489">
        <f>+SUM(HL15:HL19)</f>
        <v>18603600</v>
      </c>
      <c r="HN14" s="475"/>
      <c r="HO14" s="475"/>
      <c r="HP14" s="476"/>
      <c r="HQ14" s="476"/>
      <c r="HR14" s="476"/>
      <c r="HS14" s="476"/>
      <c r="HT14" s="477"/>
      <c r="HU14" s="478"/>
      <c r="HV14" s="425"/>
      <c r="HW14" s="425"/>
      <c r="HX14" s="483"/>
      <c r="HY14" s="484" t="s">
        <v>291</v>
      </c>
      <c r="HZ14" s="485" t="s">
        <v>292</v>
      </c>
      <c r="IA14" s="486"/>
      <c r="IB14" s="487"/>
      <c r="IC14" s="488"/>
      <c r="ID14" s="489">
        <f>+SUM(IC15:IC19)</f>
        <v>2452000</v>
      </c>
      <c r="IE14" s="475"/>
      <c r="IF14" s="475"/>
      <c r="IG14" s="476"/>
      <c r="IH14" s="476"/>
      <c r="II14" s="476"/>
      <c r="IJ14" s="476"/>
      <c r="IK14" s="477"/>
      <c r="IL14" s="478"/>
      <c r="IM14" s="425"/>
      <c r="IN14" s="425"/>
      <c r="IO14" s="483"/>
      <c r="IP14" s="484" t="s">
        <v>291</v>
      </c>
      <c r="IQ14" s="485" t="s">
        <v>292</v>
      </c>
      <c r="IR14" s="486"/>
      <c r="IS14" s="487"/>
      <c r="IT14" s="488"/>
      <c r="IU14" s="489">
        <f>+SUM(IT15:IT19)</f>
        <v>3424500</v>
      </c>
      <c r="IV14" s="475"/>
      <c r="IW14" s="475"/>
      <c r="IX14" s="476"/>
      <c r="IY14" s="476"/>
      <c r="IZ14" s="476"/>
      <c r="JA14" s="476"/>
      <c r="JB14" s="477"/>
      <c r="JC14" s="478"/>
      <c r="JD14" s="425"/>
      <c r="JE14" s="425"/>
      <c r="JF14" s="483"/>
      <c r="JG14" s="484" t="s">
        <v>291</v>
      </c>
      <c r="JH14" s="485" t="s">
        <v>292</v>
      </c>
      <c r="JI14" s="486"/>
      <c r="JJ14" s="487"/>
      <c r="JK14" s="488"/>
      <c r="JL14" s="489">
        <f>+SUM(JK15:JK19)</f>
        <v>14580000</v>
      </c>
      <c r="JM14" s="475"/>
      <c r="JN14" s="475"/>
      <c r="JO14" s="476"/>
      <c r="JP14" s="476"/>
      <c r="JQ14" s="476"/>
      <c r="JR14" s="476"/>
      <c r="JS14" s="477"/>
      <c r="JT14" s="478"/>
      <c r="JU14" s="425"/>
      <c r="JV14" s="425"/>
      <c r="JW14" s="483"/>
      <c r="JX14" s="484" t="s">
        <v>291</v>
      </c>
      <c r="JY14" s="485" t="s">
        <v>292</v>
      </c>
      <c r="JZ14" s="486"/>
      <c r="KA14" s="487"/>
      <c r="KB14" s="488"/>
      <c r="KC14" s="489">
        <f>+SUM(KB15:KB19)</f>
        <v>11980000</v>
      </c>
      <c r="KD14" s="475"/>
      <c r="KE14" s="475"/>
      <c r="KF14" s="476"/>
      <c r="KG14" s="476"/>
      <c r="KH14" s="476"/>
      <c r="KI14" s="476"/>
      <c r="KJ14" s="477"/>
      <c r="KK14" s="478"/>
      <c r="KL14" s="425"/>
      <c r="KM14" s="425"/>
      <c r="KN14" s="483"/>
      <c r="KO14" s="484" t="s">
        <v>291</v>
      </c>
      <c r="KP14" s="485" t="s">
        <v>292</v>
      </c>
      <c r="KQ14" s="486"/>
      <c r="KR14" s="487"/>
      <c r="KS14" s="488"/>
      <c r="KT14" s="489">
        <f>+SUM(KS15:KS19)</f>
        <v>6448500</v>
      </c>
      <c r="KU14" s="475"/>
      <c r="KV14" s="475"/>
      <c r="KW14" s="476"/>
      <c r="KX14" s="476"/>
      <c r="KY14" s="476"/>
      <c r="KZ14" s="476"/>
      <c r="LA14" s="477"/>
      <c r="LB14" s="478"/>
      <c r="LC14" s="425"/>
      <c r="LD14" s="425"/>
      <c r="LE14" s="483"/>
      <c r="LF14" s="484" t="s">
        <v>291</v>
      </c>
      <c r="LG14" s="485" t="s">
        <v>292</v>
      </c>
      <c r="LH14" s="486"/>
      <c r="LI14" s="487"/>
      <c r="LJ14" s="488"/>
      <c r="LK14" s="489">
        <f>+SUM(LJ15:LJ19)</f>
        <v>18687400</v>
      </c>
      <c r="LL14" s="475"/>
      <c r="LM14" s="475"/>
      <c r="LN14" s="476"/>
      <c r="LO14" s="476"/>
      <c r="LP14" s="476"/>
      <c r="LQ14" s="476"/>
      <c r="LR14" s="477"/>
      <c r="LS14" s="478"/>
      <c r="LT14" s="425"/>
      <c r="LU14" s="425"/>
      <c r="LV14" s="483"/>
      <c r="LW14" s="484" t="s">
        <v>291</v>
      </c>
      <c r="LX14" s="485" t="s">
        <v>292</v>
      </c>
      <c r="LY14" s="486"/>
      <c r="LZ14" s="487"/>
      <c r="MA14" s="488"/>
      <c r="MB14" s="489">
        <f>+SUM(MA15:MA19)</f>
        <v>12130000</v>
      </c>
      <c r="MC14" s="475"/>
      <c r="MD14" s="475"/>
      <c r="ME14" s="476"/>
      <c r="MF14" s="476"/>
      <c r="MG14" s="476"/>
      <c r="MH14" s="476"/>
      <c r="MI14" s="477"/>
      <c r="MJ14" s="478"/>
      <c r="MK14" s="425"/>
      <c r="ML14" s="425"/>
      <c r="MM14" s="483"/>
      <c r="MN14" s="484" t="s">
        <v>291</v>
      </c>
      <c r="MO14" s="485" t="s">
        <v>292</v>
      </c>
      <c r="MP14" s="486"/>
      <c r="MQ14" s="487"/>
      <c r="MR14" s="488"/>
      <c r="MS14" s="489">
        <f>+SUM(MR15:MR19)</f>
        <v>2349945</v>
      </c>
      <c r="MT14" s="475"/>
      <c r="MU14" s="475"/>
      <c r="MV14" s="476"/>
      <c r="MW14" s="476"/>
      <c r="MX14" s="476"/>
      <c r="MY14" s="476"/>
      <c r="MZ14" s="477"/>
      <c r="NA14" s="478"/>
      <c r="NB14" s="425"/>
      <c r="NC14" s="425"/>
      <c r="ND14" s="490"/>
      <c r="NE14" s="491"/>
      <c r="NF14" s="492"/>
      <c r="NG14" s="493"/>
      <c r="NH14" s="494"/>
      <c r="NI14" s="494"/>
      <c r="NJ14" s="494"/>
      <c r="NK14" s="475"/>
      <c r="NL14" s="475"/>
      <c r="NM14" s="476"/>
      <c r="NN14" s="476"/>
      <c r="NO14" s="476"/>
      <c r="NP14" s="476"/>
      <c r="NQ14" s="477"/>
      <c r="NR14" s="478"/>
      <c r="NS14" s="425"/>
      <c r="NT14" s="425"/>
      <c r="NU14" s="490"/>
      <c r="NV14" s="491"/>
      <c r="NW14" s="492"/>
      <c r="NX14" s="493"/>
      <c r="NY14" s="494"/>
      <c r="NZ14" s="494"/>
      <c r="OA14" s="494"/>
      <c r="OB14" s="475"/>
      <c r="OC14" s="475"/>
      <c r="OD14" s="476"/>
      <c r="OE14" s="476"/>
      <c r="OF14" s="476"/>
      <c r="OG14" s="476"/>
      <c r="OH14" s="477"/>
      <c r="OI14" s="478"/>
      <c r="OJ14" s="425"/>
      <c r="OK14" s="425"/>
      <c r="OL14" s="490"/>
      <c r="OM14" s="491"/>
      <c r="ON14" s="492"/>
      <c r="OO14" s="493"/>
      <c r="OP14" s="494"/>
      <c r="OQ14" s="494"/>
      <c r="OR14" s="494"/>
      <c r="OS14" s="475"/>
      <c r="OT14" s="475"/>
      <c r="OU14" s="476"/>
      <c r="OV14" s="476"/>
      <c r="OW14" s="476"/>
      <c r="OX14" s="476"/>
      <c r="OY14" s="477"/>
      <c r="OZ14" s="478"/>
      <c r="PA14" s="425"/>
      <c r="PB14" s="425"/>
      <c r="PC14" s="490"/>
      <c r="PD14" s="491"/>
      <c r="PE14" s="492"/>
      <c r="PF14" s="493"/>
      <c r="PG14" s="494"/>
      <c r="PH14" s="494"/>
      <c r="PI14" s="494"/>
      <c r="PJ14" s="475"/>
      <c r="PK14" s="475"/>
      <c r="PL14" s="476"/>
      <c r="PM14" s="476"/>
      <c r="PN14" s="476"/>
      <c r="PO14" s="476"/>
      <c r="PP14" s="477"/>
      <c r="PQ14" s="478"/>
      <c r="PR14" s="425"/>
      <c r="PS14" s="425"/>
      <c r="PT14" s="490"/>
      <c r="PU14" s="491"/>
      <c r="PV14" s="492"/>
      <c r="PW14" s="493"/>
      <c r="PX14" s="494"/>
      <c r="PY14" s="494"/>
      <c r="PZ14" s="494"/>
      <c r="QA14" s="475"/>
      <c r="QB14" s="475"/>
      <c r="QC14" s="476"/>
      <c r="QD14" s="476"/>
      <c r="QE14" s="476"/>
      <c r="QF14" s="476"/>
      <c r="QG14" s="477"/>
      <c r="QH14" s="478"/>
      <c r="QI14" s="425"/>
      <c r="QJ14" s="425"/>
      <c r="QK14" s="490"/>
      <c r="QL14" s="491"/>
      <c r="QM14" s="492"/>
      <c r="QN14" s="493"/>
      <c r="QO14" s="494"/>
      <c r="QP14" s="494"/>
      <c r="QQ14" s="494"/>
      <c r="QR14" s="475"/>
      <c r="QS14" s="475"/>
      <c r="QT14" s="476"/>
      <c r="QU14" s="476"/>
      <c r="QV14" s="476"/>
      <c r="QW14" s="476"/>
      <c r="QX14" s="477"/>
      <c r="QY14" s="478"/>
      <c r="QZ14" s="425"/>
      <c r="RA14" s="425"/>
      <c r="RB14" s="490"/>
      <c r="RC14" s="491"/>
      <c r="RD14" s="492"/>
      <c r="RE14" s="493"/>
      <c r="RF14" s="494"/>
      <c r="RG14" s="494"/>
      <c r="RH14" s="494"/>
      <c r="RI14" s="475"/>
      <c r="RJ14" s="475"/>
      <c r="RK14" s="476"/>
      <c r="RL14" s="476"/>
      <c r="RM14" s="476"/>
      <c r="RN14" s="476"/>
      <c r="RO14" s="477"/>
      <c r="RP14" s="478"/>
      <c r="RQ14" s="425"/>
      <c r="RR14" s="425"/>
      <c r="RS14" s="490"/>
      <c r="RT14" s="491"/>
      <c r="RU14" s="492"/>
      <c r="RV14" s="493"/>
      <c r="RW14" s="494"/>
      <c r="RX14" s="494"/>
      <c r="RY14" s="494"/>
      <c r="RZ14" s="475"/>
      <c r="SA14" s="475"/>
      <c r="SB14" s="476"/>
      <c r="SC14" s="476"/>
      <c r="SD14" s="476"/>
      <c r="SE14" s="476"/>
      <c r="SF14" s="477"/>
      <c r="SG14" s="478"/>
      <c r="SH14" s="425"/>
      <c r="SI14" s="425"/>
      <c r="SJ14" s="490"/>
      <c r="SK14" s="491"/>
      <c r="SL14" s="492"/>
      <c r="SM14" s="493"/>
      <c r="SN14" s="494"/>
      <c r="SO14" s="494"/>
      <c r="SP14" s="494"/>
      <c r="SQ14" s="475"/>
      <c r="SR14" s="475"/>
      <c r="SS14" s="476"/>
      <c r="ST14" s="476"/>
      <c r="SU14" s="476"/>
      <c r="SV14" s="476"/>
      <c r="SW14" s="477"/>
      <c r="SX14" s="478"/>
    </row>
    <row r="15" spans="1:518" ht="45" x14ac:dyDescent="0.2">
      <c r="A15" s="425">
        <f>+A13+1</f>
        <v>3</v>
      </c>
      <c r="B15" s="495" t="s">
        <v>293</v>
      </c>
      <c r="C15" s="496" t="s">
        <v>294</v>
      </c>
      <c r="D15" s="497" t="s">
        <v>295</v>
      </c>
      <c r="E15" s="498">
        <v>20</v>
      </c>
      <c r="F15" s="499"/>
      <c r="G15" s="500">
        <f t="shared" ref="G15:G19" si="0">ROUND(E15*F15,0)</f>
        <v>0</v>
      </c>
      <c r="H15" s="501" t="e">
        <f>H14/G77</f>
        <v>#DIV/0!</v>
      </c>
      <c r="I15" s="425"/>
      <c r="J15" s="425"/>
      <c r="K15" s="495"/>
      <c r="L15" s="496"/>
      <c r="M15" s="497"/>
      <c r="N15" s="498"/>
      <c r="O15" s="499"/>
      <c r="P15" s="500"/>
      <c r="Q15" s="501" t="e">
        <f>Q14/P77</f>
        <v>#DIV/0!</v>
      </c>
      <c r="R15" s="475" t="e">
        <f>IF(EXACT(VLOOKUP(K15,OFERTA_0,2,FALSE),L15),1,0)</f>
        <v>#N/A</v>
      </c>
      <c r="S15" s="475" t="e">
        <f>IF(EXACT(VLOOKUP(K15,OFERTA_0,3,FALSE),M15),1,0)</f>
        <v>#N/A</v>
      </c>
      <c r="T15" s="476" t="e">
        <f>IF(EXACT(VLOOKUP(K15,OFERTA_0,4,FALSE),N15),1,0)</f>
        <v>#N/A</v>
      </c>
      <c r="U15" s="476">
        <f t="shared" ref="U15:V15" si="1">IF(O15=0,0,1)</f>
        <v>0</v>
      </c>
      <c r="V15" s="476">
        <f t="shared" si="1"/>
        <v>0</v>
      </c>
      <c r="W15" s="476" t="e">
        <f t="shared" ref="W15:W19" si="2">PRODUCT(R15:V15)</f>
        <v>#N/A</v>
      </c>
      <c r="X15" s="502">
        <f t="shared" ref="X15:X19" si="3">ROUND(P15,0)</f>
        <v>0</v>
      </c>
      <c r="Y15" s="478">
        <f t="shared" ref="Y15:Y19" si="4">P15-X15</f>
        <v>0</v>
      </c>
      <c r="Z15" s="454"/>
      <c r="AA15" s="454"/>
      <c r="AB15" s="495"/>
      <c r="AC15" s="496"/>
      <c r="AD15" s="497"/>
      <c r="AE15" s="498"/>
      <c r="AF15" s="499"/>
      <c r="AG15" s="500"/>
      <c r="AH15" s="501" t="e">
        <f>AH14/AG77</f>
        <v>#DIV/0!</v>
      </c>
      <c r="AI15" s="475" t="e">
        <f>IF(EXACT(VLOOKUP(AB15,OFERTA_0,2,FALSE),AC15),1,0)</f>
        <v>#N/A</v>
      </c>
      <c r="AJ15" s="475" t="e">
        <f>IF(EXACT(VLOOKUP(AB15,OFERTA_0,3,FALSE),AD15),1,0)</f>
        <v>#N/A</v>
      </c>
      <c r="AK15" s="476" t="e">
        <f>IF(EXACT(VLOOKUP(AB15,OFERTA_0,4,FALSE),AE15),1,0)</f>
        <v>#N/A</v>
      </c>
      <c r="AL15" s="476">
        <f t="shared" ref="AL15:AM15" si="5">IF(AF15=0,0,1)</f>
        <v>0</v>
      </c>
      <c r="AM15" s="476">
        <f t="shared" si="5"/>
        <v>0</v>
      </c>
      <c r="AN15" s="476" t="e">
        <f t="shared" ref="AN15:AN19" si="6">PRODUCT(AI15:AM15)</f>
        <v>#N/A</v>
      </c>
      <c r="AO15" s="502">
        <f t="shared" ref="AO15:AO19" si="7">ROUND(AG15,0)</f>
        <v>0</v>
      </c>
      <c r="AP15" s="478">
        <f t="shared" ref="AP15:AP19" si="8">AG15-AO15</f>
        <v>0</v>
      </c>
      <c r="AQ15" s="454"/>
      <c r="AR15" s="454"/>
      <c r="AS15" s="495" t="s">
        <v>293</v>
      </c>
      <c r="AT15" s="496" t="s">
        <v>294</v>
      </c>
      <c r="AU15" s="497" t="s">
        <v>295</v>
      </c>
      <c r="AV15" s="498">
        <v>20</v>
      </c>
      <c r="AW15" s="499">
        <v>32500</v>
      </c>
      <c r="AX15" s="500">
        <f t="shared" ref="AX15:AX19" si="9">ROUND(AV15*AW15,0)</f>
        <v>650000</v>
      </c>
      <c r="AY15" s="501">
        <f>AY14/AX77</f>
        <v>0.11273999849909498</v>
      </c>
      <c r="AZ15" s="475">
        <f>IF(EXACT(VLOOKUP(AS15,OFERTA_0,2,FALSE),AT15),1,0)</f>
        <v>1</v>
      </c>
      <c r="BA15" s="475">
        <f>IF(EXACT(VLOOKUP(AS15,OFERTA_0,3,FALSE),AU15),1,0)</f>
        <v>1</v>
      </c>
      <c r="BB15" s="476">
        <f>IF(EXACT(VLOOKUP(AS15,OFERTA_0,4,FALSE),AV15),1,0)</f>
        <v>1</v>
      </c>
      <c r="BC15" s="476">
        <f t="shared" ref="BC15:BD15" si="10">IF(AW15=0,0,1)</f>
        <v>1</v>
      </c>
      <c r="BD15" s="476">
        <f t="shared" si="10"/>
        <v>1</v>
      </c>
      <c r="BE15" s="476">
        <f t="shared" ref="BE15:BE19" si="11">PRODUCT(AZ15:BD15)</f>
        <v>1</v>
      </c>
      <c r="BF15" s="502">
        <f t="shared" ref="BF15:BF19" si="12">ROUND(AX15,0)</f>
        <v>650000</v>
      </c>
      <c r="BG15" s="478">
        <f t="shared" ref="BG15:BG19" si="13">AX15-BF15</f>
        <v>0</v>
      </c>
      <c r="BH15" s="425"/>
      <c r="BI15" s="425"/>
      <c r="BJ15" s="495" t="s">
        <v>293</v>
      </c>
      <c r="BK15" s="496" t="s">
        <v>294</v>
      </c>
      <c r="BL15" s="497" t="s">
        <v>295</v>
      </c>
      <c r="BM15" s="498">
        <v>20</v>
      </c>
      <c r="BN15" s="499">
        <v>28000</v>
      </c>
      <c r="BO15" s="500">
        <f t="shared" ref="BO15:BO19" si="14">ROUND(BM15*BN15,0)</f>
        <v>560000</v>
      </c>
      <c r="BP15" s="501">
        <f>BP14/BO77</f>
        <v>1.4287852439398445E-2</v>
      </c>
      <c r="BQ15" s="475">
        <f>IF(EXACT(VLOOKUP(BJ15,OFERTA_0,2,FALSE),BK15),1,0)</f>
        <v>1</v>
      </c>
      <c r="BR15" s="475">
        <f>IF(EXACT(VLOOKUP(BJ15,OFERTA_0,3,FALSE),BL15),1,0)</f>
        <v>1</v>
      </c>
      <c r="BS15" s="476">
        <f>IF(EXACT(VLOOKUP(BJ15,OFERTA_0,4,FALSE),BM15),1,0)</f>
        <v>1</v>
      </c>
      <c r="BT15" s="476">
        <f t="shared" ref="BT15:BU15" si="15">IF(BN15=0,0,1)</f>
        <v>1</v>
      </c>
      <c r="BU15" s="476">
        <f t="shared" si="15"/>
        <v>1</v>
      </c>
      <c r="BV15" s="476">
        <f t="shared" ref="BV15:BV19" si="16">PRODUCT(BQ15:BU15)</f>
        <v>1</v>
      </c>
      <c r="BW15" s="502">
        <f t="shared" ref="BW15:BW19" si="17">ROUND(BO15,0)</f>
        <v>560000</v>
      </c>
      <c r="BX15" s="478">
        <f t="shared" ref="BX15:BX19" si="18">BO15-BW15</f>
        <v>0</v>
      </c>
      <c r="BY15" s="425"/>
      <c r="BZ15" s="425"/>
      <c r="CA15" s="495" t="s">
        <v>293</v>
      </c>
      <c r="CB15" s="496" t="s">
        <v>294</v>
      </c>
      <c r="CC15" s="497" t="s">
        <v>295</v>
      </c>
      <c r="CD15" s="498">
        <v>20</v>
      </c>
      <c r="CE15" s="499">
        <v>27280</v>
      </c>
      <c r="CF15" s="500">
        <f t="shared" ref="CF15:CF19" si="19">ROUND(CD15*CE15,0)</f>
        <v>545600</v>
      </c>
      <c r="CG15" s="501">
        <f>CG14/CF77</f>
        <v>0.112972439007646</v>
      </c>
      <c r="CH15" s="475">
        <f>IF(EXACT(VLOOKUP(CA15,OFERTA_0,2,FALSE),CB15),1,0)</f>
        <v>1</v>
      </c>
      <c r="CI15" s="475">
        <f>IF(EXACT(VLOOKUP(CA15,OFERTA_0,3,FALSE),CC15),1,0)</f>
        <v>1</v>
      </c>
      <c r="CJ15" s="476">
        <f>IF(EXACT(VLOOKUP(CA15,OFERTA_0,4,FALSE),CD15),1,0)</f>
        <v>1</v>
      </c>
      <c r="CK15" s="476">
        <f t="shared" ref="CK15:CL15" si="20">IF(CE15=0,0,1)</f>
        <v>1</v>
      </c>
      <c r="CL15" s="476">
        <f t="shared" si="20"/>
        <v>1</v>
      </c>
      <c r="CM15" s="476">
        <f t="shared" ref="CM15:CM19" si="21">PRODUCT(CH15:CL15)</f>
        <v>1</v>
      </c>
      <c r="CN15" s="502">
        <f t="shared" ref="CN15:CN19" si="22">ROUND(CF15,0)</f>
        <v>545600</v>
      </c>
      <c r="CO15" s="478">
        <f t="shared" ref="CO15:CO19" si="23">CF15-CN15</f>
        <v>0</v>
      </c>
      <c r="CP15" s="425"/>
      <c r="CQ15" s="425"/>
      <c r="CR15" s="495" t="s">
        <v>293</v>
      </c>
      <c r="CS15" s="496" t="s">
        <v>294</v>
      </c>
      <c r="CT15" s="497" t="s">
        <v>295</v>
      </c>
      <c r="CU15" s="498">
        <v>20</v>
      </c>
      <c r="CV15" s="499">
        <v>18000</v>
      </c>
      <c r="CW15" s="500">
        <f t="shared" ref="CW15:CW19" si="24">ROUND(CU15*CV15,0)</f>
        <v>360000</v>
      </c>
      <c r="CX15" s="501">
        <f>CX14/CW77</f>
        <v>4.7474218027516349E-2</v>
      </c>
      <c r="CY15" s="475">
        <f>IF(EXACT(VLOOKUP(CR15,OFERTA_0,2,FALSE),CS15),1,0)</f>
        <v>1</v>
      </c>
      <c r="CZ15" s="475">
        <f>IF(EXACT(VLOOKUP(CR15,OFERTA_0,3,FALSE),CT15),1,0)</f>
        <v>1</v>
      </c>
      <c r="DA15" s="476">
        <f>IF(EXACT(VLOOKUP(CR15,OFERTA_0,4,FALSE),CU15),1,0)</f>
        <v>1</v>
      </c>
      <c r="DB15" s="476">
        <f t="shared" ref="DB15:DC15" si="25">IF(CV15=0,0,1)</f>
        <v>1</v>
      </c>
      <c r="DC15" s="476">
        <f t="shared" si="25"/>
        <v>1</v>
      </c>
      <c r="DD15" s="476">
        <f t="shared" ref="DD15:DD19" si="26">PRODUCT(CY15:DC15)</f>
        <v>1</v>
      </c>
      <c r="DE15" s="502">
        <f t="shared" ref="DE15:DE19" si="27">ROUND(CW15,0)</f>
        <v>360000</v>
      </c>
      <c r="DF15" s="478">
        <f t="shared" ref="DF15:DF19" si="28">CW15-DE15</f>
        <v>0</v>
      </c>
      <c r="DG15" s="425"/>
      <c r="DH15" s="425"/>
      <c r="DI15" s="495" t="s">
        <v>293</v>
      </c>
      <c r="DJ15" s="496" t="s">
        <v>294</v>
      </c>
      <c r="DK15" s="497" t="s">
        <v>295</v>
      </c>
      <c r="DL15" s="498">
        <v>20</v>
      </c>
      <c r="DM15" s="499">
        <v>24355</v>
      </c>
      <c r="DN15" s="500">
        <f t="shared" ref="DN15:DN19" si="29">ROUND(DL15*DM15,0)</f>
        <v>487100</v>
      </c>
      <c r="DO15" s="501">
        <f>DO14/DN77</f>
        <v>3.0431186942577345E-2</v>
      </c>
      <c r="DP15" s="475">
        <f>IF(EXACT(VLOOKUP(DI15,OFERTA_0,2,FALSE),DJ15),1,0)</f>
        <v>1</v>
      </c>
      <c r="DQ15" s="475">
        <f>IF(EXACT(VLOOKUP(DI15,OFERTA_0,3,FALSE),DK15),1,0)</f>
        <v>1</v>
      </c>
      <c r="DR15" s="476">
        <f>IF(EXACT(VLOOKUP(DI15,OFERTA_0,4,FALSE),DL15),1,0)</f>
        <v>1</v>
      </c>
      <c r="DS15" s="476">
        <f t="shared" ref="DS15:DT15" si="30">IF(DM15=0,0,1)</f>
        <v>1</v>
      </c>
      <c r="DT15" s="476">
        <f t="shared" si="30"/>
        <v>1</v>
      </c>
      <c r="DU15" s="476">
        <f t="shared" ref="DU15:DU19" si="31">PRODUCT(DP15:DT15)</f>
        <v>1</v>
      </c>
      <c r="DV15" s="502">
        <f t="shared" ref="DV15:DV19" si="32">ROUND(DN15,0)</f>
        <v>487100</v>
      </c>
      <c r="DW15" s="478">
        <f t="shared" ref="DW15:DW19" si="33">DN15-DV15</f>
        <v>0</v>
      </c>
      <c r="DX15" s="425"/>
      <c r="DY15" s="425"/>
      <c r="DZ15" s="495" t="s">
        <v>293</v>
      </c>
      <c r="EA15" s="496" t="s">
        <v>294</v>
      </c>
      <c r="EB15" s="497" t="s">
        <v>295</v>
      </c>
      <c r="EC15" s="498">
        <v>20</v>
      </c>
      <c r="ED15" s="499">
        <v>28050</v>
      </c>
      <c r="EE15" s="500">
        <f t="shared" ref="EE15:EE19" si="34">ROUND(EC15*ED15,0)</f>
        <v>561000</v>
      </c>
      <c r="EF15" s="501">
        <f>EF14/EE77</f>
        <v>1.8568475624516578E-2</v>
      </c>
      <c r="EG15" s="475">
        <f>IF(EXACT(VLOOKUP(DZ15,OFERTA_0,2,FALSE),EA15),1,0)</f>
        <v>1</v>
      </c>
      <c r="EH15" s="475">
        <f>IF(EXACT(VLOOKUP(DZ15,OFERTA_0,3,FALSE),EB15),1,0)</f>
        <v>1</v>
      </c>
      <c r="EI15" s="476">
        <f>IF(EXACT(VLOOKUP(DZ15,OFERTA_0,4,FALSE),EC15),1,0)</f>
        <v>1</v>
      </c>
      <c r="EJ15" s="476">
        <f t="shared" ref="EJ15:EK15" si="35">IF(ED15=0,0,1)</f>
        <v>1</v>
      </c>
      <c r="EK15" s="476">
        <f t="shared" si="35"/>
        <v>1</v>
      </c>
      <c r="EL15" s="476">
        <f t="shared" ref="EL15:EL19" si="36">PRODUCT(EG15:EK15)</f>
        <v>1</v>
      </c>
      <c r="EM15" s="502">
        <f t="shared" ref="EM15:EM19" si="37">ROUND(EE15,0)</f>
        <v>561000</v>
      </c>
      <c r="EN15" s="478">
        <f t="shared" ref="EN15:EN19" si="38">EE15-EM15</f>
        <v>0</v>
      </c>
      <c r="EO15" s="425"/>
      <c r="EP15" s="425"/>
      <c r="EQ15" s="495" t="s">
        <v>293</v>
      </c>
      <c r="ER15" s="496" t="s">
        <v>294</v>
      </c>
      <c r="ES15" s="497" t="s">
        <v>295</v>
      </c>
      <c r="ET15" s="498">
        <v>20</v>
      </c>
      <c r="EU15" s="499">
        <v>41933.278880420832</v>
      </c>
      <c r="EV15" s="500">
        <f t="shared" ref="EV15:EV19" si="39">ROUND(ET15*EU15,0)</f>
        <v>838666</v>
      </c>
      <c r="EW15" s="501">
        <f>EW14/EV77</f>
        <v>0.13301902458894507</v>
      </c>
      <c r="EX15" s="475">
        <f>IF(EXACT(VLOOKUP(EQ15,OFERTA_0,2,FALSE),ER15),1,0)</f>
        <v>1</v>
      </c>
      <c r="EY15" s="475">
        <f>IF(EXACT(VLOOKUP(EQ15,OFERTA_0,3,FALSE),ES15),1,0)</f>
        <v>1</v>
      </c>
      <c r="EZ15" s="476">
        <f>IF(EXACT(VLOOKUP(EQ15,OFERTA_0,4,FALSE),ET15),1,0)</f>
        <v>1</v>
      </c>
      <c r="FA15" s="476">
        <f t="shared" ref="FA15:FB15" si="40">IF(EU15=0,0,1)</f>
        <v>1</v>
      </c>
      <c r="FB15" s="476">
        <f t="shared" si="40"/>
        <v>1</v>
      </c>
      <c r="FC15" s="476">
        <f t="shared" ref="FC15:FC19" si="41">PRODUCT(EX15:FB15)</f>
        <v>1</v>
      </c>
      <c r="FD15" s="502">
        <f t="shared" ref="FD15:FD19" si="42">ROUND(EV15,0)</f>
        <v>838666</v>
      </c>
      <c r="FE15" s="478">
        <f t="shared" ref="FE15:FE19" si="43">EV15-FD15</f>
        <v>0</v>
      </c>
      <c r="FF15" s="425"/>
      <c r="FG15" s="425"/>
      <c r="FH15" s="495" t="s">
        <v>293</v>
      </c>
      <c r="FI15" s="496" t="s">
        <v>294</v>
      </c>
      <c r="FJ15" s="497" t="s">
        <v>295</v>
      </c>
      <c r="FK15" s="498">
        <v>20</v>
      </c>
      <c r="FL15" s="499">
        <v>32192</v>
      </c>
      <c r="FM15" s="500">
        <f t="shared" ref="FM15:FM19" si="44">ROUND(FK15*FL15,0)</f>
        <v>643840</v>
      </c>
      <c r="FN15" s="501">
        <f>FN14/FM77</f>
        <v>2.6080002712767975E-2</v>
      </c>
      <c r="FO15" s="475">
        <f>IF(EXACT(VLOOKUP(FH15,OFERTA_0,2,FALSE),FI15),1,0)</f>
        <v>1</v>
      </c>
      <c r="FP15" s="475">
        <f>IF(EXACT(VLOOKUP(FH15,OFERTA_0,3,FALSE),FJ15),1,0)</f>
        <v>1</v>
      </c>
      <c r="FQ15" s="476">
        <f>IF(EXACT(VLOOKUP(FH15,OFERTA_0,4,FALSE),FK15),1,0)</f>
        <v>1</v>
      </c>
      <c r="FR15" s="476">
        <f t="shared" ref="FR15:FS15" si="45">IF(FL15=0,0,1)</f>
        <v>1</v>
      </c>
      <c r="FS15" s="476">
        <f t="shared" si="45"/>
        <v>1</v>
      </c>
      <c r="FT15" s="476">
        <f t="shared" ref="FT15:FT19" si="46">PRODUCT(FO15:FS15)</f>
        <v>1</v>
      </c>
      <c r="FU15" s="502">
        <f t="shared" ref="FU15:FU19" si="47">ROUND(FM15,0)</f>
        <v>643840</v>
      </c>
      <c r="FV15" s="478">
        <f t="shared" ref="FV15:FV19" si="48">FM15-FU15</f>
        <v>0</v>
      </c>
      <c r="FW15" s="425"/>
      <c r="FX15" s="425"/>
      <c r="FY15" s="495" t="s">
        <v>293</v>
      </c>
      <c r="FZ15" s="496" t="s">
        <v>294</v>
      </c>
      <c r="GA15" s="497" t="s">
        <v>295</v>
      </c>
      <c r="GB15" s="498">
        <v>20</v>
      </c>
      <c r="GC15" s="499">
        <v>30100</v>
      </c>
      <c r="GD15" s="500">
        <f t="shared" ref="GD15:GD19" si="49">ROUND(GB15*GC15,0)</f>
        <v>602000</v>
      </c>
      <c r="GE15" s="501">
        <f>GE14/GD77</f>
        <v>1.5206936440950279E-2</v>
      </c>
      <c r="GF15" s="475">
        <f>IF(EXACT(VLOOKUP(FY15,OFERTA_0,2,FALSE),FZ15),1,0)</f>
        <v>1</v>
      </c>
      <c r="GG15" s="475">
        <f>IF(EXACT(VLOOKUP(FY15,OFERTA_0,3,FALSE),GA15),1,0)</f>
        <v>1</v>
      </c>
      <c r="GH15" s="476">
        <f>IF(EXACT(VLOOKUP(FY15,OFERTA_0,4,FALSE),GB15),1,0)</f>
        <v>1</v>
      </c>
      <c r="GI15" s="476">
        <f t="shared" ref="GI15:GJ15" si="50">IF(GC15=0,0,1)</f>
        <v>1</v>
      </c>
      <c r="GJ15" s="476">
        <f t="shared" si="50"/>
        <v>1</v>
      </c>
      <c r="GK15" s="476">
        <f t="shared" ref="GK15:GK19" si="51">PRODUCT(GF15:GJ15)</f>
        <v>1</v>
      </c>
      <c r="GL15" s="502">
        <f t="shared" ref="GL15:GL19" si="52">ROUND(GD15,0)</f>
        <v>602000</v>
      </c>
      <c r="GM15" s="478">
        <f t="shared" ref="GM15:GM19" si="53">GD15-GL15</f>
        <v>0</v>
      </c>
      <c r="GN15" s="425"/>
      <c r="GO15" s="425"/>
      <c r="GP15" s="495" t="s">
        <v>293</v>
      </c>
      <c r="GQ15" s="496" t="s">
        <v>294</v>
      </c>
      <c r="GR15" s="497" t="s">
        <v>295</v>
      </c>
      <c r="GS15" s="498">
        <v>20</v>
      </c>
      <c r="GT15" s="499">
        <v>14750</v>
      </c>
      <c r="GU15" s="500">
        <f t="shared" ref="GU15:GU19" si="54">ROUND(GS15*GT15,0)</f>
        <v>295000</v>
      </c>
      <c r="GV15" s="501">
        <f>GV14/GU77</f>
        <v>3.5380787336908436E-2</v>
      </c>
      <c r="GW15" s="475">
        <f>IF(EXACT(VLOOKUP(GP15,OFERTA_0,2,FALSE),GQ15),1,0)</f>
        <v>1</v>
      </c>
      <c r="GX15" s="475">
        <f>IF(EXACT(VLOOKUP(GP15,OFERTA_0,3,FALSE),GR15),1,0)</f>
        <v>1</v>
      </c>
      <c r="GY15" s="476">
        <f>IF(EXACT(VLOOKUP(GP15,OFERTA_0,4,FALSE),GS15),1,0)</f>
        <v>1</v>
      </c>
      <c r="GZ15" s="476">
        <f t="shared" ref="GZ15:HA15" si="55">IF(GT15=0,0,1)</f>
        <v>1</v>
      </c>
      <c r="HA15" s="476">
        <f t="shared" si="55"/>
        <v>1</v>
      </c>
      <c r="HB15" s="476">
        <f t="shared" ref="HB15:HB19" si="56">PRODUCT(GW15:HA15)</f>
        <v>1</v>
      </c>
      <c r="HC15" s="502">
        <f t="shared" ref="HC15:HC19" si="57">ROUND(GU15,0)</f>
        <v>295000</v>
      </c>
      <c r="HD15" s="478">
        <f t="shared" ref="HD15:HD19" si="58">GU15-HC15</f>
        <v>0</v>
      </c>
      <c r="HE15" s="425"/>
      <c r="HF15" s="425"/>
      <c r="HG15" s="495" t="s">
        <v>293</v>
      </c>
      <c r="HH15" s="496" t="s">
        <v>294</v>
      </c>
      <c r="HI15" s="497" t="s">
        <v>295</v>
      </c>
      <c r="HJ15" s="498">
        <v>20</v>
      </c>
      <c r="HK15" s="499">
        <v>19980</v>
      </c>
      <c r="HL15" s="500">
        <f t="shared" ref="HL15:HL19" si="59">ROUND(HJ15*HK15,0)</f>
        <v>399600</v>
      </c>
      <c r="HM15" s="501">
        <f>HM14/HL77</f>
        <v>0.12578862998875154</v>
      </c>
      <c r="HN15" s="475">
        <f>IF(EXACT(VLOOKUP(HG15,OFERTA_0,2,FALSE),HH15),1,0)</f>
        <v>1</v>
      </c>
      <c r="HO15" s="475">
        <f>IF(EXACT(VLOOKUP(HG15,OFERTA_0,3,FALSE),HI15),1,0)</f>
        <v>1</v>
      </c>
      <c r="HP15" s="476">
        <f>IF(EXACT(VLOOKUP(HG15,OFERTA_0,4,FALSE),HJ15),1,0)</f>
        <v>1</v>
      </c>
      <c r="HQ15" s="476">
        <f t="shared" ref="HQ15:HR15" si="60">IF(HK15=0,0,1)</f>
        <v>1</v>
      </c>
      <c r="HR15" s="476">
        <f t="shared" si="60"/>
        <v>1</v>
      </c>
      <c r="HS15" s="476">
        <f t="shared" ref="HS15:HS19" si="61">PRODUCT(HN15:HR15)</f>
        <v>1</v>
      </c>
      <c r="HT15" s="502">
        <f t="shared" ref="HT15:HT19" si="62">ROUND(HL15,0)</f>
        <v>399600</v>
      </c>
      <c r="HU15" s="478">
        <f t="shared" ref="HU15:HU19" si="63">HL15-HT15</f>
        <v>0</v>
      </c>
      <c r="HV15" s="425"/>
      <c r="HW15" s="425"/>
      <c r="HX15" s="495" t="s">
        <v>293</v>
      </c>
      <c r="HY15" s="496" t="s">
        <v>294</v>
      </c>
      <c r="HZ15" s="497" t="s">
        <v>295</v>
      </c>
      <c r="IA15" s="498">
        <v>20</v>
      </c>
      <c r="IB15" s="499">
        <v>32000</v>
      </c>
      <c r="IC15" s="500">
        <f t="shared" ref="IC15:IC19" si="64">ROUND(IA15*IB15,0)</f>
        <v>640000</v>
      </c>
      <c r="ID15" s="501">
        <f>ID14/IC77</f>
        <v>1.6384761236541624E-2</v>
      </c>
      <c r="IE15" s="475">
        <f>IF(EXACT(VLOOKUP(HX15,OFERTA_0,2,FALSE),HY15),1,0)</f>
        <v>1</v>
      </c>
      <c r="IF15" s="475">
        <f>IF(EXACT(VLOOKUP(HX15,OFERTA_0,3,FALSE),HZ15),1,0)</f>
        <v>1</v>
      </c>
      <c r="IG15" s="476">
        <f>IF(EXACT(VLOOKUP(HX15,OFERTA_0,4,FALSE),IA15),1,0)</f>
        <v>1</v>
      </c>
      <c r="IH15" s="476">
        <f t="shared" ref="IH15:II15" si="65">IF(IB15=0,0,1)</f>
        <v>1</v>
      </c>
      <c r="II15" s="476">
        <f t="shared" si="65"/>
        <v>1</v>
      </c>
      <c r="IJ15" s="476">
        <f t="shared" ref="IJ15:IJ19" si="66">PRODUCT(IE15:II15)</f>
        <v>1</v>
      </c>
      <c r="IK15" s="502">
        <f t="shared" ref="IK15:IK19" si="67">ROUND(IC15,0)</f>
        <v>640000</v>
      </c>
      <c r="IL15" s="478">
        <f t="shared" ref="IL15:IL19" si="68">IC15-IK15</f>
        <v>0</v>
      </c>
      <c r="IM15" s="425"/>
      <c r="IN15" s="425"/>
      <c r="IO15" s="495" t="s">
        <v>293</v>
      </c>
      <c r="IP15" s="496" t="s">
        <v>294</v>
      </c>
      <c r="IQ15" s="497" t="s">
        <v>295</v>
      </c>
      <c r="IR15" s="498">
        <v>20</v>
      </c>
      <c r="IS15" s="499">
        <v>12150</v>
      </c>
      <c r="IT15" s="500">
        <f t="shared" ref="IT15:IT19" si="69">ROUND(IR15*IS15,0)</f>
        <v>243000</v>
      </c>
      <c r="IU15" s="501">
        <f>IU14/IT77</f>
        <v>2.2782603981980048E-2</v>
      </c>
      <c r="IV15" s="475">
        <f>IF(EXACT(VLOOKUP(IO15,OFERTA_0,2,FALSE),IP15),1,0)</f>
        <v>1</v>
      </c>
      <c r="IW15" s="475">
        <f>IF(EXACT(VLOOKUP(IO15,OFERTA_0,3,FALSE),IQ15),1,0)</f>
        <v>1</v>
      </c>
      <c r="IX15" s="476">
        <f>IF(EXACT(VLOOKUP(IO15,OFERTA_0,4,FALSE),IR15),1,0)</f>
        <v>1</v>
      </c>
      <c r="IY15" s="476">
        <f t="shared" ref="IY15:IZ15" si="70">IF(IS15=0,0,1)</f>
        <v>1</v>
      </c>
      <c r="IZ15" s="476">
        <f t="shared" si="70"/>
        <v>1</v>
      </c>
      <c r="JA15" s="476">
        <f t="shared" ref="JA15:JA19" si="71">PRODUCT(IV15:IZ15)</f>
        <v>1</v>
      </c>
      <c r="JB15" s="502">
        <f t="shared" ref="JB15:JB19" si="72">ROUND(IT15,0)</f>
        <v>243000</v>
      </c>
      <c r="JC15" s="478">
        <f t="shared" ref="JC15:JC19" si="73">IT15-JB15</f>
        <v>0</v>
      </c>
      <c r="JD15" s="425"/>
      <c r="JE15" s="425"/>
      <c r="JF15" s="495" t="s">
        <v>293</v>
      </c>
      <c r="JG15" s="496" t="s">
        <v>294</v>
      </c>
      <c r="JH15" s="497" t="s">
        <v>295</v>
      </c>
      <c r="JI15" s="498">
        <v>20</v>
      </c>
      <c r="JJ15" s="499">
        <v>19500</v>
      </c>
      <c r="JK15" s="500">
        <f t="shared" ref="JK15:JK19" si="74">ROUND(JI15*JJ15,0)</f>
        <v>390000</v>
      </c>
      <c r="JL15" s="501">
        <f>JL14/JK77</f>
        <v>9.594213465327249E-2</v>
      </c>
      <c r="JM15" s="475">
        <f>IF(EXACT(VLOOKUP(JF15,OFERTA_0,2,FALSE),JG15),1,0)</f>
        <v>1</v>
      </c>
      <c r="JN15" s="475">
        <f>IF(EXACT(VLOOKUP(JF15,OFERTA_0,3,FALSE),JH15),1,0)</f>
        <v>1</v>
      </c>
      <c r="JO15" s="476">
        <f>IF(EXACT(VLOOKUP(JF15,OFERTA_0,4,FALSE),JI15),1,0)</f>
        <v>1</v>
      </c>
      <c r="JP15" s="476">
        <f t="shared" ref="JP15:JQ15" si="75">IF(JJ15=0,0,1)</f>
        <v>1</v>
      </c>
      <c r="JQ15" s="476">
        <f t="shared" si="75"/>
        <v>1</v>
      </c>
      <c r="JR15" s="476">
        <f t="shared" ref="JR15:JR19" si="76">PRODUCT(JM15:JQ15)</f>
        <v>1</v>
      </c>
      <c r="JS15" s="502">
        <f t="shared" ref="JS15:JS19" si="77">ROUND(JK15,0)</f>
        <v>390000</v>
      </c>
      <c r="JT15" s="478">
        <f t="shared" ref="JT15:JT19" si="78">JK15-JS15</f>
        <v>0</v>
      </c>
      <c r="JU15" s="425"/>
      <c r="JV15" s="425"/>
      <c r="JW15" s="495" t="s">
        <v>293</v>
      </c>
      <c r="JX15" s="496" t="s">
        <v>294</v>
      </c>
      <c r="JY15" s="497" t="s">
        <v>295</v>
      </c>
      <c r="JZ15" s="498">
        <v>20</v>
      </c>
      <c r="KA15" s="499">
        <v>18000</v>
      </c>
      <c r="KB15" s="500">
        <f t="shared" ref="KB15:KB19" si="79">ROUND(JZ15*KA15,0)</f>
        <v>360000</v>
      </c>
      <c r="KC15" s="501">
        <f>KC14/KB77</f>
        <v>7.8996650225516316E-2</v>
      </c>
      <c r="KD15" s="475">
        <f>IF(EXACT(VLOOKUP(JW15,OFERTA_0,2,FALSE),JX15),1,0)</f>
        <v>1</v>
      </c>
      <c r="KE15" s="475">
        <f>IF(EXACT(VLOOKUP(JW15,OFERTA_0,3,FALSE),JY15),1,0)</f>
        <v>1</v>
      </c>
      <c r="KF15" s="476">
        <f>IF(EXACT(VLOOKUP(JW15,OFERTA_0,4,FALSE),JZ15),1,0)</f>
        <v>1</v>
      </c>
      <c r="KG15" s="476">
        <f t="shared" ref="KG15:KH15" si="80">IF(KA15=0,0,1)</f>
        <v>1</v>
      </c>
      <c r="KH15" s="476">
        <f t="shared" si="80"/>
        <v>1</v>
      </c>
      <c r="KI15" s="476">
        <f t="shared" ref="KI15:KI19" si="81">PRODUCT(KD15:KH15)</f>
        <v>1</v>
      </c>
      <c r="KJ15" s="502">
        <f t="shared" ref="KJ15:KJ19" si="82">ROUND(KB15,0)</f>
        <v>360000</v>
      </c>
      <c r="KK15" s="478">
        <f t="shared" ref="KK15:KK19" si="83">KB15-KJ15</f>
        <v>0</v>
      </c>
      <c r="KL15" s="425"/>
      <c r="KM15" s="425"/>
      <c r="KN15" s="495" t="s">
        <v>293</v>
      </c>
      <c r="KO15" s="496" t="s">
        <v>294</v>
      </c>
      <c r="KP15" s="497" t="s">
        <v>295</v>
      </c>
      <c r="KQ15" s="498">
        <v>20</v>
      </c>
      <c r="KR15" s="499">
        <v>22000</v>
      </c>
      <c r="KS15" s="500">
        <f t="shared" ref="KS15:KS19" si="84">ROUND(KQ15*KR15,0)</f>
        <v>440000</v>
      </c>
      <c r="KT15" s="501">
        <f>KT14/KS77</f>
        <v>4.2466583224456941E-2</v>
      </c>
      <c r="KU15" s="475">
        <f>IF(EXACT(VLOOKUP(KN15,OFERTA_0,2,FALSE),KO15),1,0)</f>
        <v>1</v>
      </c>
      <c r="KV15" s="475">
        <f>IF(EXACT(VLOOKUP(KN15,OFERTA_0,3,FALSE),KP15),1,0)</f>
        <v>1</v>
      </c>
      <c r="KW15" s="476">
        <f>IF(EXACT(VLOOKUP(KN15,OFERTA_0,4,FALSE),KQ15),1,0)</f>
        <v>1</v>
      </c>
      <c r="KX15" s="476">
        <f t="shared" ref="KX15:KY15" si="85">IF(KR15=0,0,1)</f>
        <v>1</v>
      </c>
      <c r="KY15" s="476">
        <f t="shared" si="85"/>
        <v>1</v>
      </c>
      <c r="KZ15" s="476">
        <f t="shared" ref="KZ15:KZ19" si="86">PRODUCT(KU15:KY15)</f>
        <v>1</v>
      </c>
      <c r="LA15" s="502">
        <f t="shared" ref="LA15:LA19" si="87">ROUND(KS15,0)</f>
        <v>440000</v>
      </c>
      <c r="LB15" s="478">
        <f t="shared" ref="LB15:LB19" si="88">KS15-LA15</f>
        <v>0</v>
      </c>
      <c r="LC15" s="425"/>
      <c r="LD15" s="425"/>
      <c r="LE15" s="495" t="s">
        <v>293</v>
      </c>
      <c r="LF15" s="496" t="s">
        <v>294</v>
      </c>
      <c r="LG15" s="497" t="s">
        <v>295</v>
      </c>
      <c r="LH15" s="498">
        <v>20</v>
      </c>
      <c r="LI15" s="499">
        <v>20070</v>
      </c>
      <c r="LJ15" s="500">
        <f t="shared" ref="LJ15:LJ19" si="89">ROUND(LH15*LI15,0)</f>
        <v>401400</v>
      </c>
      <c r="LK15" s="501">
        <f>LK14/LJ77</f>
        <v>0.12595370040539347</v>
      </c>
      <c r="LL15" s="475">
        <f>IF(EXACT(VLOOKUP(LE15,OFERTA_0,2,FALSE),LF15),1,0)</f>
        <v>1</v>
      </c>
      <c r="LM15" s="475">
        <f>IF(EXACT(VLOOKUP(LE15,OFERTA_0,3,FALSE),LG15),1,0)</f>
        <v>1</v>
      </c>
      <c r="LN15" s="476">
        <f>IF(EXACT(VLOOKUP(LE15,OFERTA_0,4,FALSE),LH15),1,0)</f>
        <v>1</v>
      </c>
      <c r="LO15" s="476">
        <f t="shared" ref="LO15:LP15" si="90">IF(LI15=0,0,1)</f>
        <v>1</v>
      </c>
      <c r="LP15" s="476">
        <f t="shared" si="90"/>
        <v>1</v>
      </c>
      <c r="LQ15" s="476">
        <f t="shared" ref="LQ15:LQ19" si="91">PRODUCT(LL15:LP15)</f>
        <v>1</v>
      </c>
      <c r="LR15" s="502">
        <f t="shared" ref="LR15:LR19" si="92">ROUND(LJ15,0)</f>
        <v>401400</v>
      </c>
      <c r="LS15" s="478">
        <f t="shared" ref="LS15:LS19" si="93">LJ15-LR15</f>
        <v>0</v>
      </c>
      <c r="LT15" s="425"/>
      <c r="LU15" s="425"/>
      <c r="LV15" s="495" t="s">
        <v>293</v>
      </c>
      <c r="LW15" s="496" t="s">
        <v>294</v>
      </c>
      <c r="LX15" s="497" t="s">
        <v>295</v>
      </c>
      <c r="LY15" s="498">
        <v>20</v>
      </c>
      <c r="LZ15" s="499">
        <v>55000</v>
      </c>
      <c r="MA15" s="500">
        <f t="shared" ref="MA15:MA19" si="94">ROUND(LY15*LZ15,0)</f>
        <v>1100000</v>
      </c>
      <c r="MB15" s="501">
        <f>MB14/MA77</f>
        <v>8.0683143712203642E-2</v>
      </c>
      <c r="MC15" s="475">
        <f>IF(EXACT(VLOOKUP(LV15,OFERTA_0,2,FALSE),LW15),1,0)</f>
        <v>1</v>
      </c>
      <c r="MD15" s="475">
        <f>IF(EXACT(VLOOKUP(LV15,OFERTA_0,3,FALSE),LX15),1,0)</f>
        <v>1</v>
      </c>
      <c r="ME15" s="476">
        <f>IF(EXACT(VLOOKUP(LV15,OFERTA_0,4,FALSE),LY15),1,0)</f>
        <v>1</v>
      </c>
      <c r="MF15" s="476">
        <f t="shared" ref="MF15:MG15" si="95">IF(LZ15=0,0,1)</f>
        <v>1</v>
      </c>
      <c r="MG15" s="476">
        <f t="shared" si="95"/>
        <v>1</v>
      </c>
      <c r="MH15" s="476">
        <f t="shared" ref="MH15:MH19" si="96">PRODUCT(MC15:MG15)</f>
        <v>1</v>
      </c>
      <c r="MI15" s="502">
        <f t="shared" ref="MI15:MI19" si="97">ROUND(MA15,0)</f>
        <v>1100000</v>
      </c>
      <c r="MJ15" s="478">
        <f t="shared" ref="MJ15:MJ19" si="98">MA15-MI15</f>
        <v>0</v>
      </c>
      <c r="MK15" s="425"/>
      <c r="ML15" s="425"/>
      <c r="MM15" s="495" t="s">
        <v>293</v>
      </c>
      <c r="MN15" s="496" t="s">
        <v>294</v>
      </c>
      <c r="MO15" s="497" t="s">
        <v>295</v>
      </c>
      <c r="MP15" s="498">
        <v>20</v>
      </c>
      <c r="MQ15" s="499">
        <v>17561.397180000004</v>
      </c>
      <c r="MR15" s="500">
        <f t="shared" ref="MR15:MR19" si="99">ROUND(MP15*MQ15,0)</f>
        <v>351228</v>
      </c>
      <c r="MS15" s="501">
        <f>MS14/MR77</f>
        <v>1.5508202133182627E-2</v>
      </c>
      <c r="MT15" s="475">
        <f>IF(EXACT(VLOOKUP(MM15,OFERTA_0,2,FALSE),MN15),1,0)</f>
        <v>1</v>
      </c>
      <c r="MU15" s="475">
        <f>IF(EXACT(VLOOKUP(MM15,OFERTA_0,3,FALSE),MO15),1,0)</f>
        <v>1</v>
      </c>
      <c r="MV15" s="476">
        <f>IF(EXACT(VLOOKUP(MM15,OFERTA_0,4,FALSE),MP15),1,0)</f>
        <v>1</v>
      </c>
      <c r="MW15" s="476">
        <f t="shared" ref="MW15:MX15" si="100">IF(MQ15=0,0,1)</f>
        <v>1</v>
      </c>
      <c r="MX15" s="476">
        <f t="shared" si="100"/>
        <v>1</v>
      </c>
      <c r="MY15" s="476">
        <f t="shared" ref="MY15:MY19" si="101">PRODUCT(MT15:MX15)</f>
        <v>1</v>
      </c>
      <c r="MZ15" s="502">
        <f t="shared" ref="MZ15:MZ19" si="102">ROUND(MR15,0)</f>
        <v>351228</v>
      </c>
      <c r="NA15" s="478">
        <f t="shared" ref="NA15:NA19" si="103">MR15-MZ15</f>
        <v>0</v>
      </c>
      <c r="NB15" s="425"/>
      <c r="NC15" s="425"/>
      <c r="ND15" s="503"/>
      <c r="NE15" s="504"/>
      <c r="NF15" s="505"/>
      <c r="NG15" s="506"/>
      <c r="NH15" s="507"/>
      <c r="NI15" s="508"/>
      <c r="NJ15" s="508"/>
      <c r="NK15" s="475" t="e">
        <f>IF(EXACT(VLOOKUP(ND15,OFERTA_0,2,FALSE),NE15),1,0)</f>
        <v>#N/A</v>
      </c>
      <c r="NL15" s="475" t="e">
        <f>IF(EXACT(VLOOKUP(ND15,OFERTA_0,3,FALSE),NF15),1,0)</f>
        <v>#N/A</v>
      </c>
      <c r="NM15" s="476" t="e">
        <f>IF(EXACT(VLOOKUP(ND15,OFERTA_0,4,FALSE),NG15),1,0)</f>
        <v>#N/A</v>
      </c>
      <c r="NN15" s="476">
        <f t="shared" ref="NN15:NO15" si="104">IF(NH15=0,0,1)</f>
        <v>0</v>
      </c>
      <c r="NO15" s="476">
        <f t="shared" si="104"/>
        <v>0</v>
      </c>
      <c r="NP15" s="476" t="e">
        <f t="shared" ref="NP15:NP19" si="105">PRODUCT(NK15:NO15)</f>
        <v>#N/A</v>
      </c>
      <c r="NQ15" s="502">
        <f t="shared" ref="NQ15:NQ19" si="106">ROUND(NI15,0)</f>
        <v>0</v>
      </c>
      <c r="NR15" s="478">
        <f t="shared" ref="NR15:NR19" si="107">NI15-NQ15</f>
        <v>0</v>
      </c>
      <c r="NS15" s="425"/>
      <c r="NT15" s="425"/>
      <c r="NU15" s="503"/>
      <c r="NV15" s="504"/>
      <c r="NW15" s="505"/>
      <c r="NX15" s="506"/>
      <c r="NY15" s="507"/>
      <c r="NZ15" s="508"/>
      <c r="OA15" s="508"/>
      <c r="OB15" s="475" t="e">
        <f>IF(EXACT(VLOOKUP(NU15,OFERTA_0,2,FALSE),NV15),1,0)</f>
        <v>#N/A</v>
      </c>
      <c r="OC15" s="475" t="e">
        <f>IF(EXACT(VLOOKUP(NU15,OFERTA_0,3,FALSE),NW15),1,0)</f>
        <v>#N/A</v>
      </c>
      <c r="OD15" s="476" t="e">
        <f>IF(EXACT(VLOOKUP(NU15,OFERTA_0,4,FALSE),NX15),1,0)</f>
        <v>#N/A</v>
      </c>
      <c r="OE15" s="476">
        <f t="shared" ref="OE15:OF15" si="108">IF(NY15=0,0,1)</f>
        <v>0</v>
      </c>
      <c r="OF15" s="476">
        <f t="shared" si="108"/>
        <v>0</v>
      </c>
      <c r="OG15" s="476" t="e">
        <f t="shared" ref="OG15:OG19" si="109">PRODUCT(OB15:OF15)</f>
        <v>#N/A</v>
      </c>
      <c r="OH15" s="502">
        <f t="shared" ref="OH15:OH19" si="110">ROUND(NZ15,0)</f>
        <v>0</v>
      </c>
      <c r="OI15" s="478">
        <f t="shared" ref="OI15:OI19" si="111">NZ15-OH15</f>
        <v>0</v>
      </c>
      <c r="OJ15" s="425"/>
      <c r="OK15" s="425"/>
      <c r="OL15" s="503"/>
      <c r="OM15" s="504"/>
      <c r="ON15" s="505"/>
      <c r="OO15" s="506"/>
      <c r="OP15" s="507"/>
      <c r="OQ15" s="508"/>
      <c r="OR15" s="508"/>
      <c r="OS15" s="475" t="e">
        <f>IF(EXACT(VLOOKUP(OL15,OFERTA_0,2,FALSE),OM15),1,0)</f>
        <v>#N/A</v>
      </c>
      <c r="OT15" s="475" t="e">
        <f>IF(EXACT(VLOOKUP(OL15,OFERTA_0,3,FALSE),ON15),1,0)</f>
        <v>#N/A</v>
      </c>
      <c r="OU15" s="476" t="e">
        <f>IF(EXACT(VLOOKUP(OL15,OFERTA_0,4,FALSE),OO15),1,0)</f>
        <v>#N/A</v>
      </c>
      <c r="OV15" s="476">
        <f t="shared" ref="OV15:OW15" si="112">IF(OP15=0,0,1)</f>
        <v>0</v>
      </c>
      <c r="OW15" s="476">
        <f t="shared" si="112"/>
        <v>0</v>
      </c>
      <c r="OX15" s="476" t="e">
        <f t="shared" ref="OX15:OX19" si="113">PRODUCT(OS15:OW15)</f>
        <v>#N/A</v>
      </c>
      <c r="OY15" s="502">
        <f t="shared" ref="OY15:OY19" si="114">ROUND(OQ15,0)</f>
        <v>0</v>
      </c>
      <c r="OZ15" s="478">
        <f t="shared" ref="OZ15:OZ19" si="115">OQ15-OY15</f>
        <v>0</v>
      </c>
      <c r="PA15" s="425"/>
      <c r="PB15" s="425"/>
      <c r="PC15" s="503"/>
      <c r="PD15" s="504"/>
      <c r="PE15" s="505"/>
      <c r="PF15" s="506"/>
      <c r="PG15" s="507"/>
      <c r="PH15" s="508"/>
      <c r="PI15" s="508"/>
      <c r="PJ15" s="475" t="e">
        <f>IF(EXACT(VLOOKUP(PC15,OFERTA_0,2,FALSE),PD15),1,0)</f>
        <v>#N/A</v>
      </c>
      <c r="PK15" s="475" t="e">
        <f>IF(EXACT(VLOOKUP(PC15,OFERTA_0,3,FALSE),PE15),1,0)</f>
        <v>#N/A</v>
      </c>
      <c r="PL15" s="476" t="e">
        <f>IF(EXACT(VLOOKUP(PC15,OFERTA_0,4,FALSE),PF15),1,0)</f>
        <v>#N/A</v>
      </c>
      <c r="PM15" s="476">
        <f t="shared" ref="PM15:PN15" si="116">IF(PG15=0,0,1)</f>
        <v>0</v>
      </c>
      <c r="PN15" s="476">
        <f t="shared" si="116"/>
        <v>0</v>
      </c>
      <c r="PO15" s="476" t="e">
        <f t="shared" ref="PO15:PO19" si="117">PRODUCT(PJ15:PN15)</f>
        <v>#N/A</v>
      </c>
      <c r="PP15" s="502">
        <f t="shared" ref="PP15:PP19" si="118">ROUND(PH15,0)</f>
        <v>0</v>
      </c>
      <c r="PQ15" s="478">
        <f t="shared" ref="PQ15:PQ19" si="119">PH15-PP15</f>
        <v>0</v>
      </c>
      <c r="PR15" s="425"/>
      <c r="PS15" s="425"/>
      <c r="PT15" s="503"/>
      <c r="PU15" s="504"/>
      <c r="PV15" s="505"/>
      <c r="PW15" s="506"/>
      <c r="PX15" s="507"/>
      <c r="PY15" s="508"/>
      <c r="PZ15" s="508"/>
      <c r="QA15" s="475" t="e">
        <f>IF(EXACT(VLOOKUP(PT15,OFERTA_0,2,FALSE),PU15),1,0)</f>
        <v>#N/A</v>
      </c>
      <c r="QB15" s="475" t="e">
        <f>IF(EXACT(VLOOKUP(PT15,OFERTA_0,3,FALSE),PV15),1,0)</f>
        <v>#N/A</v>
      </c>
      <c r="QC15" s="476" t="e">
        <f>IF(EXACT(VLOOKUP(PT15,OFERTA_0,4,FALSE),PW15),1,0)</f>
        <v>#N/A</v>
      </c>
      <c r="QD15" s="476">
        <f t="shared" ref="QD15:QE15" si="120">IF(PX15=0,0,1)</f>
        <v>0</v>
      </c>
      <c r="QE15" s="476">
        <f t="shared" si="120"/>
        <v>0</v>
      </c>
      <c r="QF15" s="476" t="e">
        <f t="shared" ref="QF15:QF19" si="121">PRODUCT(QA15:QE15)</f>
        <v>#N/A</v>
      </c>
      <c r="QG15" s="502">
        <f t="shared" ref="QG15:QG19" si="122">ROUND(PY15,0)</f>
        <v>0</v>
      </c>
      <c r="QH15" s="478">
        <f t="shared" ref="QH15:QH19" si="123">PY15-QG15</f>
        <v>0</v>
      </c>
      <c r="QI15" s="425"/>
      <c r="QJ15" s="425"/>
      <c r="QK15" s="503"/>
      <c r="QL15" s="504"/>
      <c r="QM15" s="505"/>
      <c r="QN15" s="506"/>
      <c r="QO15" s="507"/>
      <c r="QP15" s="508"/>
      <c r="QQ15" s="508"/>
      <c r="QR15" s="475" t="e">
        <f>IF(EXACT(VLOOKUP(QK15,OFERTA_0,2,FALSE),QL15),1,0)</f>
        <v>#N/A</v>
      </c>
      <c r="QS15" s="475" t="e">
        <f>IF(EXACT(VLOOKUP(QK15,OFERTA_0,3,FALSE),QM15),1,0)</f>
        <v>#N/A</v>
      </c>
      <c r="QT15" s="476" t="e">
        <f>IF(EXACT(VLOOKUP(QK15,OFERTA_0,4,FALSE),QN15),1,0)</f>
        <v>#N/A</v>
      </c>
      <c r="QU15" s="476">
        <f t="shared" ref="QU15:QV15" si="124">IF(QO15=0,0,1)</f>
        <v>0</v>
      </c>
      <c r="QV15" s="476">
        <f t="shared" si="124"/>
        <v>0</v>
      </c>
      <c r="QW15" s="476" t="e">
        <f t="shared" ref="QW15:QW19" si="125">PRODUCT(QR15:QV15)</f>
        <v>#N/A</v>
      </c>
      <c r="QX15" s="502">
        <f t="shared" ref="QX15:QX19" si="126">ROUND(QP15,0)</f>
        <v>0</v>
      </c>
      <c r="QY15" s="478">
        <f t="shared" ref="QY15:QY19" si="127">QP15-QX15</f>
        <v>0</v>
      </c>
      <c r="QZ15" s="425"/>
      <c r="RA15" s="425"/>
      <c r="RB15" s="503"/>
      <c r="RC15" s="504"/>
      <c r="RD15" s="505"/>
      <c r="RE15" s="506"/>
      <c r="RF15" s="507"/>
      <c r="RG15" s="508"/>
      <c r="RH15" s="508"/>
      <c r="RI15" s="475" t="e">
        <f>IF(EXACT(VLOOKUP(RB15,OFERTA_0,2,FALSE),RC15),1,0)</f>
        <v>#N/A</v>
      </c>
      <c r="RJ15" s="475" t="e">
        <f>IF(EXACT(VLOOKUP(RB15,OFERTA_0,3,FALSE),RD15),1,0)</f>
        <v>#N/A</v>
      </c>
      <c r="RK15" s="476" t="e">
        <f>IF(EXACT(VLOOKUP(RB15,OFERTA_0,4,FALSE),RE15),1,0)</f>
        <v>#N/A</v>
      </c>
      <c r="RL15" s="476">
        <f t="shared" ref="RL15:RM15" si="128">IF(RF15=0,0,1)</f>
        <v>0</v>
      </c>
      <c r="RM15" s="476">
        <f t="shared" si="128"/>
        <v>0</v>
      </c>
      <c r="RN15" s="476" t="e">
        <f t="shared" ref="RN15:RN19" si="129">PRODUCT(RI15:RM15)</f>
        <v>#N/A</v>
      </c>
      <c r="RO15" s="502">
        <f t="shared" ref="RO15:RO19" si="130">ROUND(RG15,0)</f>
        <v>0</v>
      </c>
      <c r="RP15" s="478">
        <f t="shared" ref="RP15:RP19" si="131">RG15-RO15</f>
        <v>0</v>
      </c>
      <c r="RQ15" s="425"/>
      <c r="RR15" s="425"/>
      <c r="RS15" s="503"/>
      <c r="RT15" s="504"/>
      <c r="RU15" s="505"/>
      <c r="RV15" s="506"/>
      <c r="RW15" s="507"/>
      <c r="RX15" s="508"/>
      <c r="RY15" s="508"/>
      <c r="RZ15" s="475" t="e">
        <f>IF(EXACT(VLOOKUP(RS15,OFERTA_0,2,FALSE),RT15),1,0)</f>
        <v>#N/A</v>
      </c>
      <c r="SA15" s="475" t="e">
        <f>IF(EXACT(VLOOKUP(RS15,OFERTA_0,3,FALSE),RU15),1,0)</f>
        <v>#N/A</v>
      </c>
      <c r="SB15" s="476" t="e">
        <f>IF(EXACT(VLOOKUP(RS15,OFERTA_0,4,FALSE),RV15),1,0)</f>
        <v>#N/A</v>
      </c>
      <c r="SC15" s="476">
        <f t="shared" ref="SC15:SD15" si="132">IF(RW15=0,0,1)</f>
        <v>0</v>
      </c>
      <c r="SD15" s="476">
        <f t="shared" si="132"/>
        <v>0</v>
      </c>
      <c r="SE15" s="476" t="e">
        <f t="shared" ref="SE15:SE19" si="133">PRODUCT(RZ15:SD15)</f>
        <v>#N/A</v>
      </c>
      <c r="SF15" s="502">
        <f t="shared" ref="SF15:SF19" si="134">ROUND(RX15,0)</f>
        <v>0</v>
      </c>
      <c r="SG15" s="478">
        <f t="shared" ref="SG15:SG19" si="135">RX15-SF15</f>
        <v>0</v>
      </c>
      <c r="SH15" s="425"/>
      <c r="SI15" s="425"/>
      <c r="SJ15" s="503"/>
      <c r="SK15" s="504"/>
      <c r="SL15" s="505"/>
      <c r="SM15" s="506"/>
      <c r="SN15" s="507"/>
      <c r="SO15" s="508"/>
      <c r="SP15" s="508"/>
      <c r="SQ15" s="475" t="e">
        <f>IF(EXACT(VLOOKUP(SJ15,OFERTA_0,2,FALSE),SK15),1,0)</f>
        <v>#N/A</v>
      </c>
      <c r="SR15" s="475" t="e">
        <f>IF(EXACT(VLOOKUP(SJ15,OFERTA_0,3,FALSE),SL15),1,0)</f>
        <v>#N/A</v>
      </c>
      <c r="SS15" s="476" t="e">
        <f>IF(EXACT(VLOOKUP(SJ15,OFERTA_0,4,FALSE),SM15),1,0)</f>
        <v>#N/A</v>
      </c>
      <c r="ST15" s="476">
        <f t="shared" ref="ST15:SU15" si="136">IF(SN15=0,0,1)</f>
        <v>0</v>
      </c>
      <c r="SU15" s="476">
        <f t="shared" si="136"/>
        <v>0</v>
      </c>
      <c r="SV15" s="476" t="e">
        <f t="shared" ref="SV15:SV19" si="137">PRODUCT(SQ15:SU15)</f>
        <v>#N/A</v>
      </c>
      <c r="SW15" s="502">
        <f t="shared" ref="SW15:SW19" si="138">ROUND(SO15,0)</f>
        <v>0</v>
      </c>
      <c r="SX15" s="478">
        <f t="shared" ref="SX15:SX19" si="139">SO15-SW15</f>
        <v>0</v>
      </c>
    </row>
    <row r="16" spans="1:518" ht="45" x14ac:dyDescent="0.2">
      <c r="A16" s="425">
        <f t="shared" ref="A16:A76" si="140">+A15+1</f>
        <v>4</v>
      </c>
      <c r="B16" s="495" t="s">
        <v>296</v>
      </c>
      <c r="C16" s="496" t="s">
        <v>297</v>
      </c>
      <c r="D16" s="497" t="s">
        <v>295</v>
      </c>
      <c r="E16" s="498">
        <v>10</v>
      </c>
      <c r="F16" s="499"/>
      <c r="G16" s="500">
        <f t="shared" si="0"/>
        <v>0</v>
      </c>
      <c r="H16" s="444"/>
      <c r="I16" s="425"/>
      <c r="J16" s="425"/>
      <c r="K16" s="495"/>
      <c r="L16" s="496"/>
      <c r="M16" s="497"/>
      <c r="N16" s="498"/>
      <c r="O16" s="499"/>
      <c r="P16" s="500"/>
      <c r="Q16" s="444"/>
      <c r="R16" s="475" t="e">
        <f>IF(EXACT(VLOOKUP(K16,OFERTA_0,2,FALSE),L16),1,0)</f>
        <v>#N/A</v>
      </c>
      <c r="S16" s="475" t="e">
        <f>IF(EXACT(VLOOKUP(K16,OFERTA_0,3,FALSE),M16),1,0)</f>
        <v>#N/A</v>
      </c>
      <c r="T16" s="476" t="e">
        <f>IF(EXACT(VLOOKUP(K16,OFERTA_0,4,FALSE),N16),1,0)</f>
        <v>#N/A</v>
      </c>
      <c r="U16" s="476">
        <f t="shared" ref="U16:V16" si="141">IF(O16=0,0,1)</f>
        <v>0</v>
      </c>
      <c r="V16" s="476">
        <f t="shared" si="141"/>
        <v>0</v>
      </c>
      <c r="W16" s="476" t="e">
        <f t="shared" si="2"/>
        <v>#N/A</v>
      </c>
      <c r="X16" s="502">
        <f t="shared" si="3"/>
        <v>0</v>
      </c>
      <c r="Y16" s="478">
        <f t="shared" si="4"/>
        <v>0</v>
      </c>
      <c r="Z16" s="454"/>
      <c r="AA16" s="454"/>
      <c r="AB16" s="495"/>
      <c r="AC16" s="496"/>
      <c r="AD16" s="497"/>
      <c r="AE16" s="498"/>
      <c r="AF16" s="499"/>
      <c r="AG16" s="500"/>
      <c r="AH16" s="444"/>
      <c r="AI16" s="475" t="e">
        <f>IF(EXACT(VLOOKUP(AB16,OFERTA_0,2,FALSE),AC16),1,0)</f>
        <v>#N/A</v>
      </c>
      <c r="AJ16" s="475" t="e">
        <f>IF(EXACT(VLOOKUP(AB16,OFERTA_0,3,FALSE),AD16),1,0)</f>
        <v>#N/A</v>
      </c>
      <c r="AK16" s="476" t="e">
        <f>IF(EXACT(VLOOKUP(AB16,OFERTA_0,4,FALSE),AE16),1,0)</f>
        <v>#N/A</v>
      </c>
      <c r="AL16" s="476">
        <f t="shared" ref="AL16:AM16" si="142">IF(AF16=0,0,1)</f>
        <v>0</v>
      </c>
      <c r="AM16" s="476">
        <f t="shared" si="142"/>
        <v>0</v>
      </c>
      <c r="AN16" s="476" t="e">
        <f t="shared" si="6"/>
        <v>#N/A</v>
      </c>
      <c r="AO16" s="502">
        <f t="shared" si="7"/>
        <v>0</v>
      </c>
      <c r="AP16" s="478">
        <f t="shared" si="8"/>
        <v>0</v>
      </c>
      <c r="AQ16" s="454"/>
      <c r="AR16" s="454"/>
      <c r="AS16" s="495" t="s">
        <v>296</v>
      </c>
      <c r="AT16" s="496" t="s">
        <v>297</v>
      </c>
      <c r="AU16" s="497" t="s">
        <v>295</v>
      </c>
      <c r="AV16" s="498">
        <v>10</v>
      </c>
      <c r="AW16" s="499">
        <v>12500</v>
      </c>
      <c r="AX16" s="500">
        <f t="shared" si="9"/>
        <v>125000</v>
      </c>
      <c r="AY16" s="444"/>
      <c r="AZ16" s="475">
        <f>IF(EXACT(VLOOKUP(AS16,OFERTA_0,2,FALSE),AT16),1,0)</f>
        <v>1</v>
      </c>
      <c r="BA16" s="475">
        <f>IF(EXACT(VLOOKUP(AS16,OFERTA_0,3,FALSE),AU16),1,0)</f>
        <v>1</v>
      </c>
      <c r="BB16" s="476">
        <f>IF(EXACT(VLOOKUP(AS16,OFERTA_0,4,FALSE),AV16),1,0)</f>
        <v>1</v>
      </c>
      <c r="BC16" s="476">
        <f t="shared" ref="BC16:BD16" si="143">IF(AW16=0,0,1)</f>
        <v>1</v>
      </c>
      <c r="BD16" s="476">
        <f t="shared" si="143"/>
        <v>1</v>
      </c>
      <c r="BE16" s="476">
        <f t="shared" si="11"/>
        <v>1</v>
      </c>
      <c r="BF16" s="502">
        <f t="shared" si="12"/>
        <v>125000</v>
      </c>
      <c r="BG16" s="478">
        <f t="shared" si="13"/>
        <v>0</v>
      </c>
      <c r="BH16" s="425"/>
      <c r="BI16" s="425"/>
      <c r="BJ16" s="495" t="s">
        <v>296</v>
      </c>
      <c r="BK16" s="496" t="s">
        <v>297</v>
      </c>
      <c r="BL16" s="497" t="s">
        <v>295</v>
      </c>
      <c r="BM16" s="498">
        <v>10</v>
      </c>
      <c r="BN16" s="499">
        <v>6000</v>
      </c>
      <c r="BO16" s="500">
        <f t="shared" si="14"/>
        <v>60000</v>
      </c>
      <c r="BP16" s="444"/>
      <c r="BQ16" s="475">
        <f>IF(EXACT(VLOOKUP(BJ16,OFERTA_0,2,FALSE),BK16),1,0)</f>
        <v>1</v>
      </c>
      <c r="BR16" s="475">
        <f>IF(EXACT(VLOOKUP(BJ16,OFERTA_0,3,FALSE),BL16),1,0)</f>
        <v>1</v>
      </c>
      <c r="BS16" s="476">
        <f>IF(EXACT(VLOOKUP(BJ16,OFERTA_0,4,FALSE),BM16),1,0)</f>
        <v>1</v>
      </c>
      <c r="BT16" s="476">
        <f t="shared" ref="BT16:BU16" si="144">IF(BN16=0,0,1)</f>
        <v>1</v>
      </c>
      <c r="BU16" s="476">
        <f t="shared" si="144"/>
        <v>1</v>
      </c>
      <c r="BV16" s="476">
        <f t="shared" si="16"/>
        <v>1</v>
      </c>
      <c r="BW16" s="502">
        <f t="shared" si="17"/>
        <v>60000</v>
      </c>
      <c r="BX16" s="478">
        <f t="shared" si="18"/>
        <v>0</v>
      </c>
      <c r="BY16" s="425"/>
      <c r="BZ16" s="425"/>
      <c r="CA16" s="495" t="s">
        <v>296</v>
      </c>
      <c r="CB16" s="496" t="s">
        <v>297</v>
      </c>
      <c r="CC16" s="497" t="s">
        <v>295</v>
      </c>
      <c r="CD16" s="498">
        <v>10</v>
      </c>
      <c r="CE16" s="499">
        <v>9920</v>
      </c>
      <c r="CF16" s="500">
        <f t="shared" si="19"/>
        <v>99200</v>
      </c>
      <c r="CG16" s="444"/>
      <c r="CH16" s="475">
        <f>IF(EXACT(VLOOKUP(CA16,OFERTA_0,2,FALSE),CB16),1,0)</f>
        <v>1</v>
      </c>
      <c r="CI16" s="475">
        <f>IF(EXACT(VLOOKUP(CA16,OFERTA_0,3,FALSE),CC16),1,0)</f>
        <v>1</v>
      </c>
      <c r="CJ16" s="476">
        <f>IF(EXACT(VLOOKUP(CA16,OFERTA_0,4,FALSE),CD16),1,0)</f>
        <v>1</v>
      </c>
      <c r="CK16" s="476">
        <f t="shared" ref="CK16:CL16" si="145">IF(CE16=0,0,1)</f>
        <v>1</v>
      </c>
      <c r="CL16" s="476">
        <f t="shared" si="145"/>
        <v>1</v>
      </c>
      <c r="CM16" s="476">
        <f t="shared" si="21"/>
        <v>1</v>
      </c>
      <c r="CN16" s="502">
        <f t="shared" si="22"/>
        <v>99200</v>
      </c>
      <c r="CO16" s="478">
        <f t="shared" si="23"/>
        <v>0</v>
      </c>
      <c r="CP16" s="425"/>
      <c r="CQ16" s="425"/>
      <c r="CR16" s="495" t="s">
        <v>296</v>
      </c>
      <c r="CS16" s="496" t="s">
        <v>297</v>
      </c>
      <c r="CT16" s="497" t="s">
        <v>295</v>
      </c>
      <c r="CU16" s="498">
        <v>10</v>
      </c>
      <c r="CV16" s="499">
        <v>13000</v>
      </c>
      <c r="CW16" s="500">
        <f t="shared" si="24"/>
        <v>130000</v>
      </c>
      <c r="CX16" s="444"/>
      <c r="CY16" s="475">
        <f>IF(EXACT(VLOOKUP(CR16,OFERTA_0,2,FALSE),CS16),1,0)</f>
        <v>1</v>
      </c>
      <c r="CZ16" s="475">
        <f>IF(EXACT(VLOOKUP(CR16,OFERTA_0,3,FALSE),CT16),1,0)</f>
        <v>1</v>
      </c>
      <c r="DA16" s="476">
        <f>IF(EXACT(VLOOKUP(CR16,OFERTA_0,4,FALSE),CU16),1,0)</f>
        <v>1</v>
      </c>
      <c r="DB16" s="476">
        <f t="shared" ref="DB16:DC16" si="146">IF(CV16=0,0,1)</f>
        <v>1</v>
      </c>
      <c r="DC16" s="476">
        <f t="shared" si="146"/>
        <v>1</v>
      </c>
      <c r="DD16" s="476">
        <f t="shared" si="26"/>
        <v>1</v>
      </c>
      <c r="DE16" s="502">
        <f t="shared" si="27"/>
        <v>130000</v>
      </c>
      <c r="DF16" s="478">
        <f t="shared" si="28"/>
        <v>0</v>
      </c>
      <c r="DG16" s="425"/>
      <c r="DH16" s="425"/>
      <c r="DI16" s="495" t="s">
        <v>296</v>
      </c>
      <c r="DJ16" s="496" t="s">
        <v>297</v>
      </c>
      <c r="DK16" s="497" t="s">
        <v>295</v>
      </c>
      <c r="DL16" s="498">
        <v>10</v>
      </c>
      <c r="DM16" s="499">
        <v>12500</v>
      </c>
      <c r="DN16" s="500">
        <f t="shared" si="29"/>
        <v>125000</v>
      </c>
      <c r="DO16" s="444"/>
      <c r="DP16" s="475">
        <f>IF(EXACT(VLOOKUP(DI16,OFERTA_0,2,FALSE),DJ16),1,0)</f>
        <v>1</v>
      </c>
      <c r="DQ16" s="475">
        <f>IF(EXACT(VLOOKUP(DI16,OFERTA_0,3,FALSE),DK16),1,0)</f>
        <v>1</v>
      </c>
      <c r="DR16" s="476">
        <f>IF(EXACT(VLOOKUP(DI16,OFERTA_0,4,FALSE),DL16),1,0)</f>
        <v>1</v>
      </c>
      <c r="DS16" s="476">
        <f t="shared" ref="DS16:DT16" si="147">IF(DM16=0,0,1)</f>
        <v>1</v>
      </c>
      <c r="DT16" s="476">
        <f t="shared" si="147"/>
        <v>1</v>
      </c>
      <c r="DU16" s="476">
        <f t="shared" si="31"/>
        <v>1</v>
      </c>
      <c r="DV16" s="502">
        <f t="shared" si="32"/>
        <v>125000</v>
      </c>
      <c r="DW16" s="478">
        <f t="shared" si="33"/>
        <v>0</v>
      </c>
      <c r="DX16" s="425"/>
      <c r="DY16" s="425"/>
      <c r="DZ16" s="495" t="s">
        <v>296</v>
      </c>
      <c r="EA16" s="496" t="s">
        <v>297</v>
      </c>
      <c r="EB16" s="497" t="s">
        <v>295</v>
      </c>
      <c r="EC16" s="498">
        <v>10</v>
      </c>
      <c r="ED16" s="499">
        <v>13475</v>
      </c>
      <c r="EE16" s="500">
        <f t="shared" si="34"/>
        <v>134750</v>
      </c>
      <c r="EF16" s="444"/>
      <c r="EG16" s="475">
        <f>IF(EXACT(VLOOKUP(DZ16,OFERTA_0,2,FALSE),EA16),1,0)</f>
        <v>1</v>
      </c>
      <c r="EH16" s="475">
        <f>IF(EXACT(VLOOKUP(DZ16,OFERTA_0,3,FALSE),EB16),1,0)</f>
        <v>1</v>
      </c>
      <c r="EI16" s="476">
        <f>IF(EXACT(VLOOKUP(DZ16,OFERTA_0,4,FALSE),EC16),1,0)</f>
        <v>1</v>
      </c>
      <c r="EJ16" s="476">
        <f t="shared" ref="EJ16:EK16" si="148">IF(ED16=0,0,1)</f>
        <v>1</v>
      </c>
      <c r="EK16" s="476">
        <f t="shared" si="148"/>
        <v>1</v>
      </c>
      <c r="EL16" s="476">
        <f t="shared" si="36"/>
        <v>1</v>
      </c>
      <c r="EM16" s="502">
        <f t="shared" si="37"/>
        <v>134750</v>
      </c>
      <c r="EN16" s="478">
        <f t="shared" si="38"/>
        <v>0</v>
      </c>
      <c r="EO16" s="425"/>
      <c r="EP16" s="425"/>
      <c r="EQ16" s="495" t="s">
        <v>296</v>
      </c>
      <c r="ER16" s="496" t="s">
        <v>297</v>
      </c>
      <c r="ES16" s="497" t="s">
        <v>295</v>
      </c>
      <c r="ET16" s="498">
        <v>10</v>
      </c>
      <c r="EU16" s="499">
        <v>16128.184184777245</v>
      </c>
      <c r="EV16" s="500">
        <f t="shared" si="39"/>
        <v>161282</v>
      </c>
      <c r="EW16" s="444"/>
      <c r="EX16" s="475">
        <f>IF(EXACT(VLOOKUP(EQ16,OFERTA_0,2,FALSE),ER16),1,0)</f>
        <v>1</v>
      </c>
      <c r="EY16" s="475">
        <f>IF(EXACT(VLOOKUP(EQ16,OFERTA_0,3,FALSE),ES16),1,0)</f>
        <v>1</v>
      </c>
      <c r="EZ16" s="476">
        <f>IF(EXACT(VLOOKUP(EQ16,OFERTA_0,4,FALSE),ET16),1,0)</f>
        <v>1</v>
      </c>
      <c r="FA16" s="476">
        <f t="shared" ref="FA16:FB16" si="149">IF(EU16=0,0,1)</f>
        <v>1</v>
      </c>
      <c r="FB16" s="476">
        <f t="shared" si="149"/>
        <v>1</v>
      </c>
      <c r="FC16" s="476">
        <f t="shared" si="41"/>
        <v>1</v>
      </c>
      <c r="FD16" s="502">
        <f t="shared" si="42"/>
        <v>161282</v>
      </c>
      <c r="FE16" s="478">
        <f t="shared" si="43"/>
        <v>0</v>
      </c>
      <c r="FF16" s="425"/>
      <c r="FG16" s="425"/>
      <c r="FH16" s="495" t="s">
        <v>296</v>
      </c>
      <c r="FI16" s="496" t="s">
        <v>297</v>
      </c>
      <c r="FJ16" s="497" t="s">
        <v>295</v>
      </c>
      <c r="FK16" s="498">
        <v>10</v>
      </c>
      <c r="FL16" s="499">
        <v>32192</v>
      </c>
      <c r="FM16" s="500">
        <f t="shared" si="44"/>
        <v>321920</v>
      </c>
      <c r="FN16" s="444"/>
      <c r="FO16" s="475">
        <f>IF(EXACT(VLOOKUP(FH16,OFERTA_0,2,FALSE),FI16),1,0)</f>
        <v>1</v>
      </c>
      <c r="FP16" s="475">
        <f>IF(EXACT(VLOOKUP(FH16,OFERTA_0,3,FALSE),FJ16),1,0)</f>
        <v>1</v>
      </c>
      <c r="FQ16" s="476">
        <f>IF(EXACT(VLOOKUP(FH16,OFERTA_0,4,FALSE),FK16),1,0)</f>
        <v>1</v>
      </c>
      <c r="FR16" s="476">
        <f t="shared" ref="FR16:FS16" si="150">IF(FL16=0,0,1)</f>
        <v>1</v>
      </c>
      <c r="FS16" s="476">
        <f t="shared" si="150"/>
        <v>1</v>
      </c>
      <c r="FT16" s="476">
        <f t="shared" si="46"/>
        <v>1</v>
      </c>
      <c r="FU16" s="502">
        <f t="shared" si="47"/>
        <v>321920</v>
      </c>
      <c r="FV16" s="478">
        <f t="shared" si="48"/>
        <v>0</v>
      </c>
      <c r="FW16" s="425"/>
      <c r="FX16" s="425"/>
      <c r="FY16" s="495" t="s">
        <v>296</v>
      </c>
      <c r="FZ16" s="496" t="s">
        <v>297</v>
      </c>
      <c r="GA16" s="497" t="s">
        <v>295</v>
      </c>
      <c r="GB16" s="498">
        <v>10</v>
      </c>
      <c r="GC16" s="499">
        <v>6200</v>
      </c>
      <c r="GD16" s="500">
        <f t="shared" si="49"/>
        <v>62000</v>
      </c>
      <c r="GE16" s="444"/>
      <c r="GF16" s="475">
        <f>IF(EXACT(VLOOKUP(FY16,OFERTA_0,2,FALSE),FZ16),1,0)</f>
        <v>1</v>
      </c>
      <c r="GG16" s="475">
        <f>IF(EXACT(VLOOKUP(FY16,OFERTA_0,3,FALSE),GA16),1,0)</f>
        <v>1</v>
      </c>
      <c r="GH16" s="476">
        <f>IF(EXACT(VLOOKUP(FY16,OFERTA_0,4,FALSE),GB16),1,0)</f>
        <v>1</v>
      </c>
      <c r="GI16" s="476">
        <f t="shared" ref="GI16:GJ16" si="151">IF(GC16=0,0,1)</f>
        <v>1</v>
      </c>
      <c r="GJ16" s="476">
        <f t="shared" si="151"/>
        <v>1</v>
      </c>
      <c r="GK16" s="476">
        <f t="shared" si="51"/>
        <v>1</v>
      </c>
      <c r="GL16" s="502">
        <f t="shared" si="52"/>
        <v>62000</v>
      </c>
      <c r="GM16" s="478">
        <f t="shared" si="53"/>
        <v>0</v>
      </c>
      <c r="GN16" s="425"/>
      <c r="GO16" s="425"/>
      <c r="GP16" s="495" t="s">
        <v>296</v>
      </c>
      <c r="GQ16" s="496" t="s">
        <v>297</v>
      </c>
      <c r="GR16" s="497" t="s">
        <v>295</v>
      </c>
      <c r="GS16" s="498">
        <v>10</v>
      </c>
      <c r="GT16" s="499">
        <v>6920</v>
      </c>
      <c r="GU16" s="500">
        <f t="shared" si="54"/>
        <v>69200</v>
      </c>
      <c r="GV16" s="444"/>
      <c r="GW16" s="475">
        <f>IF(EXACT(VLOOKUP(GP16,OFERTA_0,2,FALSE),GQ16),1,0)</f>
        <v>1</v>
      </c>
      <c r="GX16" s="475">
        <f>IF(EXACT(VLOOKUP(GP16,OFERTA_0,3,FALSE),GR16),1,0)</f>
        <v>1</v>
      </c>
      <c r="GY16" s="476">
        <f>IF(EXACT(VLOOKUP(GP16,OFERTA_0,4,FALSE),GS16),1,0)</f>
        <v>1</v>
      </c>
      <c r="GZ16" s="476">
        <f t="shared" ref="GZ16:HA16" si="152">IF(GT16=0,0,1)</f>
        <v>1</v>
      </c>
      <c r="HA16" s="476">
        <f t="shared" si="152"/>
        <v>1</v>
      </c>
      <c r="HB16" s="476">
        <f t="shared" si="56"/>
        <v>1</v>
      </c>
      <c r="HC16" s="502">
        <f t="shared" si="57"/>
        <v>69200</v>
      </c>
      <c r="HD16" s="478">
        <f t="shared" si="58"/>
        <v>0</v>
      </c>
      <c r="HE16" s="425"/>
      <c r="HF16" s="425"/>
      <c r="HG16" s="495" t="s">
        <v>296</v>
      </c>
      <c r="HH16" s="496" t="s">
        <v>297</v>
      </c>
      <c r="HI16" s="497" t="s">
        <v>295</v>
      </c>
      <c r="HJ16" s="498">
        <v>10</v>
      </c>
      <c r="HK16" s="499">
        <v>16650</v>
      </c>
      <c r="HL16" s="500">
        <f t="shared" si="59"/>
        <v>166500</v>
      </c>
      <c r="HM16" s="444"/>
      <c r="HN16" s="475">
        <f>IF(EXACT(VLOOKUP(HG16,OFERTA_0,2,FALSE),HH16),1,0)</f>
        <v>1</v>
      </c>
      <c r="HO16" s="475">
        <f>IF(EXACT(VLOOKUP(HG16,OFERTA_0,3,FALSE),HI16),1,0)</f>
        <v>1</v>
      </c>
      <c r="HP16" s="476">
        <f>IF(EXACT(VLOOKUP(HG16,OFERTA_0,4,FALSE),HJ16),1,0)</f>
        <v>1</v>
      </c>
      <c r="HQ16" s="476">
        <f t="shared" ref="HQ16:HR16" si="153">IF(HK16=0,0,1)</f>
        <v>1</v>
      </c>
      <c r="HR16" s="476">
        <f t="shared" si="153"/>
        <v>1</v>
      </c>
      <c r="HS16" s="476">
        <f t="shared" si="61"/>
        <v>1</v>
      </c>
      <c r="HT16" s="502">
        <f t="shared" si="62"/>
        <v>166500</v>
      </c>
      <c r="HU16" s="478">
        <f t="shared" si="63"/>
        <v>0</v>
      </c>
      <c r="HV16" s="425"/>
      <c r="HW16" s="425"/>
      <c r="HX16" s="495" t="s">
        <v>296</v>
      </c>
      <c r="HY16" s="496" t="s">
        <v>297</v>
      </c>
      <c r="HZ16" s="497" t="s">
        <v>295</v>
      </c>
      <c r="IA16" s="498">
        <v>10</v>
      </c>
      <c r="IB16" s="499">
        <v>5800</v>
      </c>
      <c r="IC16" s="500">
        <f t="shared" si="64"/>
        <v>58000</v>
      </c>
      <c r="ID16" s="444"/>
      <c r="IE16" s="475">
        <f>IF(EXACT(VLOOKUP(HX16,OFERTA_0,2,FALSE),HY16),1,0)</f>
        <v>1</v>
      </c>
      <c r="IF16" s="475">
        <f>IF(EXACT(VLOOKUP(HX16,OFERTA_0,3,FALSE),HZ16),1,0)</f>
        <v>1</v>
      </c>
      <c r="IG16" s="476">
        <f>IF(EXACT(VLOOKUP(HX16,OFERTA_0,4,FALSE),IA16),1,0)</f>
        <v>1</v>
      </c>
      <c r="IH16" s="476">
        <f t="shared" ref="IH16:II16" si="154">IF(IB16=0,0,1)</f>
        <v>1</v>
      </c>
      <c r="II16" s="476">
        <f t="shared" si="154"/>
        <v>1</v>
      </c>
      <c r="IJ16" s="476">
        <f t="shared" si="66"/>
        <v>1</v>
      </c>
      <c r="IK16" s="502">
        <f t="shared" si="67"/>
        <v>58000</v>
      </c>
      <c r="IL16" s="478">
        <f t="shared" si="68"/>
        <v>0</v>
      </c>
      <c r="IM16" s="425"/>
      <c r="IN16" s="425"/>
      <c r="IO16" s="495" t="s">
        <v>296</v>
      </c>
      <c r="IP16" s="496" t="s">
        <v>297</v>
      </c>
      <c r="IQ16" s="497" t="s">
        <v>295</v>
      </c>
      <c r="IR16" s="498">
        <v>10</v>
      </c>
      <c r="IS16" s="499">
        <v>3450</v>
      </c>
      <c r="IT16" s="500">
        <f t="shared" si="69"/>
        <v>34500</v>
      </c>
      <c r="IU16" s="444"/>
      <c r="IV16" s="475">
        <f>IF(EXACT(VLOOKUP(IO16,OFERTA_0,2,FALSE),IP16),1,0)</f>
        <v>1</v>
      </c>
      <c r="IW16" s="475">
        <f>IF(EXACT(VLOOKUP(IO16,OFERTA_0,3,FALSE),IQ16),1,0)</f>
        <v>1</v>
      </c>
      <c r="IX16" s="476">
        <f>IF(EXACT(VLOOKUP(IO16,OFERTA_0,4,FALSE),IR16),1,0)</f>
        <v>1</v>
      </c>
      <c r="IY16" s="476">
        <f t="shared" ref="IY16:IZ16" si="155">IF(IS16=0,0,1)</f>
        <v>1</v>
      </c>
      <c r="IZ16" s="476">
        <f t="shared" si="155"/>
        <v>1</v>
      </c>
      <c r="JA16" s="476">
        <f t="shared" si="71"/>
        <v>1</v>
      </c>
      <c r="JB16" s="502">
        <f t="shared" si="72"/>
        <v>34500</v>
      </c>
      <c r="JC16" s="478">
        <f t="shared" si="73"/>
        <v>0</v>
      </c>
      <c r="JD16" s="425"/>
      <c r="JE16" s="425"/>
      <c r="JF16" s="495" t="s">
        <v>296</v>
      </c>
      <c r="JG16" s="496" t="s">
        <v>297</v>
      </c>
      <c r="JH16" s="497" t="s">
        <v>295</v>
      </c>
      <c r="JI16" s="498">
        <v>10</v>
      </c>
      <c r="JJ16" s="499">
        <v>14500</v>
      </c>
      <c r="JK16" s="500">
        <f t="shared" si="74"/>
        <v>145000</v>
      </c>
      <c r="JL16" s="444"/>
      <c r="JM16" s="475">
        <f>IF(EXACT(VLOOKUP(JF16,OFERTA_0,2,FALSE),JG16),1,0)</f>
        <v>1</v>
      </c>
      <c r="JN16" s="475">
        <f>IF(EXACT(VLOOKUP(JF16,OFERTA_0,3,FALSE),JH16),1,0)</f>
        <v>1</v>
      </c>
      <c r="JO16" s="476">
        <f>IF(EXACT(VLOOKUP(JF16,OFERTA_0,4,FALSE),JI16),1,0)</f>
        <v>1</v>
      </c>
      <c r="JP16" s="476">
        <f t="shared" ref="JP16:JQ16" si="156">IF(JJ16=0,0,1)</f>
        <v>1</v>
      </c>
      <c r="JQ16" s="476">
        <f t="shared" si="156"/>
        <v>1</v>
      </c>
      <c r="JR16" s="476">
        <f t="shared" si="76"/>
        <v>1</v>
      </c>
      <c r="JS16" s="502">
        <f t="shared" si="77"/>
        <v>145000</v>
      </c>
      <c r="JT16" s="478">
        <f t="shared" si="78"/>
        <v>0</v>
      </c>
      <c r="JU16" s="425"/>
      <c r="JV16" s="425"/>
      <c r="JW16" s="495" t="s">
        <v>296</v>
      </c>
      <c r="JX16" s="496" t="s">
        <v>297</v>
      </c>
      <c r="JY16" s="497" t="s">
        <v>295</v>
      </c>
      <c r="JZ16" s="498">
        <v>10</v>
      </c>
      <c r="KA16" s="499">
        <v>10000</v>
      </c>
      <c r="KB16" s="500">
        <f t="shared" si="79"/>
        <v>100000</v>
      </c>
      <c r="KC16" s="444"/>
      <c r="KD16" s="475">
        <f>IF(EXACT(VLOOKUP(JW16,OFERTA_0,2,FALSE),JX16),1,0)</f>
        <v>1</v>
      </c>
      <c r="KE16" s="475">
        <f>IF(EXACT(VLOOKUP(JW16,OFERTA_0,3,FALSE),JY16),1,0)</f>
        <v>1</v>
      </c>
      <c r="KF16" s="476">
        <f>IF(EXACT(VLOOKUP(JW16,OFERTA_0,4,FALSE),JZ16),1,0)</f>
        <v>1</v>
      </c>
      <c r="KG16" s="476">
        <f t="shared" ref="KG16:KH16" si="157">IF(KA16=0,0,1)</f>
        <v>1</v>
      </c>
      <c r="KH16" s="476">
        <f t="shared" si="157"/>
        <v>1</v>
      </c>
      <c r="KI16" s="476">
        <f t="shared" si="81"/>
        <v>1</v>
      </c>
      <c r="KJ16" s="502">
        <f t="shared" si="82"/>
        <v>100000</v>
      </c>
      <c r="KK16" s="478">
        <f t="shared" si="83"/>
        <v>0</v>
      </c>
      <c r="KL16" s="425"/>
      <c r="KM16" s="425"/>
      <c r="KN16" s="495" t="s">
        <v>296</v>
      </c>
      <c r="KO16" s="496" t="s">
        <v>297</v>
      </c>
      <c r="KP16" s="497" t="s">
        <v>295</v>
      </c>
      <c r="KQ16" s="498">
        <v>10</v>
      </c>
      <c r="KR16" s="499">
        <v>15050</v>
      </c>
      <c r="KS16" s="500">
        <f t="shared" si="84"/>
        <v>150500</v>
      </c>
      <c r="KT16" s="444"/>
      <c r="KU16" s="475">
        <f>IF(EXACT(VLOOKUP(KN16,OFERTA_0,2,FALSE),KO16),1,0)</f>
        <v>1</v>
      </c>
      <c r="KV16" s="475">
        <f>IF(EXACT(VLOOKUP(KN16,OFERTA_0,3,FALSE),KP16),1,0)</f>
        <v>1</v>
      </c>
      <c r="KW16" s="476">
        <f>IF(EXACT(VLOOKUP(KN16,OFERTA_0,4,FALSE),KQ16),1,0)</f>
        <v>1</v>
      </c>
      <c r="KX16" s="476">
        <f t="shared" ref="KX16:KY16" si="158">IF(KR16=0,0,1)</f>
        <v>1</v>
      </c>
      <c r="KY16" s="476">
        <f t="shared" si="158"/>
        <v>1</v>
      </c>
      <c r="KZ16" s="476">
        <f t="shared" si="86"/>
        <v>1</v>
      </c>
      <c r="LA16" s="502">
        <f t="shared" si="87"/>
        <v>150500</v>
      </c>
      <c r="LB16" s="478">
        <f t="shared" si="88"/>
        <v>0</v>
      </c>
      <c r="LC16" s="425"/>
      <c r="LD16" s="425"/>
      <c r="LE16" s="495" t="s">
        <v>296</v>
      </c>
      <c r="LF16" s="496" t="s">
        <v>297</v>
      </c>
      <c r="LG16" s="497" t="s">
        <v>295</v>
      </c>
      <c r="LH16" s="498">
        <v>10</v>
      </c>
      <c r="LI16" s="499">
        <v>16725</v>
      </c>
      <c r="LJ16" s="500">
        <f t="shared" si="89"/>
        <v>167250</v>
      </c>
      <c r="LK16" s="444"/>
      <c r="LL16" s="475">
        <f>IF(EXACT(VLOOKUP(LE16,OFERTA_0,2,FALSE),LF16),1,0)</f>
        <v>1</v>
      </c>
      <c r="LM16" s="475">
        <f>IF(EXACT(VLOOKUP(LE16,OFERTA_0,3,FALSE),LG16),1,0)</f>
        <v>1</v>
      </c>
      <c r="LN16" s="476">
        <f>IF(EXACT(VLOOKUP(LE16,OFERTA_0,4,FALSE),LH16),1,0)</f>
        <v>1</v>
      </c>
      <c r="LO16" s="476">
        <f t="shared" ref="LO16:LP16" si="159">IF(LI16=0,0,1)</f>
        <v>1</v>
      </c>
      <c r="LP16" s="476">
        <f t="shared" si="159"/>
        <v>1</v>
      </c>
      <c r="LQ16" s="476">
        <f t="shared" si="91"/>
        <v>1</v>
      </c>
      <c r="LR16" s="502">
        <f t="shared" si="92"/>
        <v>167250</v>
      </c>
      <c r="LS16" s="478">
        <f t="shared" si="93"/>
        <v>0</v>
      </c>
      <c r="LT16" s="425"/>
      <c r="LU16" s="425"/>
      <c r="LV16" s="495" t="s">
        <v>296</v>
      </c>
      <c r="LW16" s="496" t="s">
        <v>297</v>
      </c>
      <c r="LX16" s="497" t="s">
        <v>295</v>
      </c>
      <c r="LY16" s="498">
        <v>10</v>
      </c>
      <c r="LZ16" s="499">
        <v>55000</v>
      </c>
      <c r="MA16" s="500">
        <f t="shared" si="94"/>
        <v>550000</v>
      </c>
      <c r="MB16" s="444"/>
      <c r="MC16" s="475">
        <f>IF(EXACT(VLOOKUP(LV16,OFERTA_0,2,FALSE),LW16),1,0)</f>
        <v>1</v>
      </c>
      <c r="MD16" s="475">
        <f>IF(EXACT(VLOOKUP(LV16,OFERTA_0,3,FALSE),LX16),1,0)</f>
        <v>1</v>
      </c>
      <c r="ME16" s="476">
        <f>IF(EXACT(VLOOKUP(LV16,OFERTA_0,4,FALSE),LY16),1,0)</f>
        <v>1</v>
      </c>
      <c r="MF16" s="476">
        <f t="shared" ref="MF16:MG16" si="160">IF(LZ16=0,0,1)</f>
        <v>1</v>
      </c>
      <c r="MG16" s="476">
        <f t="shared" si="160"/>
        <v>1</v>
      </c>
      <c r="MH16" s="476">
        <f t="shared" si="96"/>
        <v>1</v>
      </c>
      <c r="MI16" s="502">
        <f t="shared" si="97"/>
        <v>550000</v>
      </c>
      <c r="MJ16" s="478">
        <f t="shared" si="98"/>
        <v>0</v>
      </c>
      <c r="MK16" s="425"/>
      <c r="ML16" s="425"/>
      <c r="MM16" s="495" t="s">
        <v>296</v>
      </c>
      <c r="MN16" s="496" t="s">
        <v>297</v>
      </c>
      <c r="MO16" s="497" t="s">
        <v>295</v>
      </c>
      <c r="MP16" s="498">
        <v>10</v>
      </c>
      <c r="MQ16" s="499">
        <v>17561.397180000004</v>
      </c>
      <c r="MR16" s="500">
        <f t="shared" si="99"/>
        <v>175614</v>
      </c>
      <c r="MS16" s="444"/>
      <c r="MT16" s="475">
        <f>IF(EXACT(VLOOKUP(MM16,OFERTA_0,2,FALSE),MN16),1,0)</f>
        <v>1</v>
      </c>
      <c r="MU16" s="475">
        <f>IF(EXACT(VLOOKUP(MM16,OFERTA_0,3,FALSE),MO16),1,0)</f>
        <v>1</v>
      </c>
      <c r="MV16" s="476">
        <f>IF(EXACT(VLOOKUP(MM16,OFERTA_0,4,FALSE),MP16),1,0)</f>
        <v>1</v>
      </c>
      <c r="MW16" s="476">
        <f t="shared" ref="MW16:MX16" si="161">IF(MQ16=0,0,1)</f>
        <v>1</v>
      </c>
      <c r="MX16" s="476">
        <f t="shared" si="161"/>
        <v>1</v>
      </c>
      <c r="MY16" s="476">
        <f t="shared" si="101"/>
        <v>1</v>
      </c>
      <c r="MZ16" s="502">
        <f t="shared" si="102"/>
        <v>175614</v>
      </c>
      <c r="NA16" s="478">
        <f t="shared" si="103"/>
        <v>0</v>
      </c>
      <c r="NB16" s="425"/>
      <c r="NC16" s="425"/>
      <c r="ND16" s="509"/>
      <c r="NE16" s="510"/>
      <c r="NF16" s="505"/>
      <c r="NG16" s="506"/>
      <c r="NH16" s="507"/>
      <c r="NI16" s="508"/>
      <c r="NJ16" s="508"/>
      <c r="NK16" s="475" t="e">
        <f>IF(EXACT(VLOOKUP(ND16,OFERTA_0,2,FALSE),NE16),1,0)</f>
        <v>#N/A</v>
      </c>
      <c r="NL16" s="475" t="e">
        <f>IF(EXACT(VLOOKUP(ND16,OFERTA_0,3,FALSE),NF16),1,0)</f>
        <v>#N/A</v>
      </c>
      <c r="NM16" s="476" t="e">
        <f>IF(EXACT(VLOOKUP(ND16,OFERTA_0,4,FALSE),NG16),1,0)</f>
        <v>#N/A</v>
      </c>
      <c r="NN16" s="476">
        <f t="shared" ref="NN16:NO16" si="162">IF(NH16=0,0,1)</f>
        <v>0</v>
      </c>
      <c r="NO16" s="476">
        <f t="shared" si="162"/>
        <v>0</v>
      </c>
      <c r="NP16" s="476" t="e">
        <f t="shared" si="105"/>
        <v>#N/A</v>
      </c>
      <c r="NQ16" s="502">
        <f t="shared" si="106"/>
        <v>0</v>
      </c>
      <c r="NR16" s="478">
        <f t="shared" si="107"/>
        <v>0</v>
      </c>
      <c r="NS16" s="425"/>
      <c r="NT16" s="425"/>
      <c r="NU16" s="509"/>
      <c r="NV16" s="510"/>
      <c r="NW16" s="505"/>
      <c r="NX16" s="506"/>
      <c r="NY16" s="507"/>
      <c r="NZ16" s="508"/>
      <c r="OA16" s="508"/>
      <c r="OB16" s="475" t="e">
        <f>IF(EXACT(VLOOKUP(NU16,OFERTA_0,2,FALSE),NV16),1,0)</f>
        <v>#N/A</v>
      </c>
      <c r="OC16" s="475" t="e">
        <f>IF(EXACT(VLOOKUP(NU16,OFERTA_0,3,FALSE),NW16),1,0)</f>
        <v>#N/A</v>
      </c>
      <c r="OD16" s="476" t="e">
        <f>IF(EXACT(VLOOKUP(NU16,OFERTA_0,4,FALSE),NX16),1,0)</f>
        <v>#N/A</v>
      </c>
      <c r="OE16" s="476">
        <f t="shared" ref="OE16:OF16" si="163">IF(NY16=0,0,1)</f>
        <v>0</v>
      </c>
      <c r="OF16" s="476">
        <f t="shared" si="163"/>
        <v>0</v>
      </c>
      <c r="OG16" s="476" t="e">
        <f t="shared" si="109"/>
        <v>#N/A</v>
      </c>
      <c r="OH16" s="502">
        <f t="shared" si="110"/>
        <v>0</v>
      </c>
      <c r="OI16" s="478">
        <f t="shared" si="111"/>
        <v>0</v>
      </c>
      <c r="OJ16" s="425"/>
      <c r="OK16" s="425"/>
      <c r="OL16" s="509"/>
      <c r="OM16" s="510"/>
      <c r="ON16" s="505"/>
      <c r="OO16" s="506"/>
      <c r="OP16" s="507"/>
      <c r="OQ16" s="508"/>
      <c r="OR16" s="508"/>
      <c r="OS16" s="475" t="e">
        <f>IF(EXACT(VLOOKUP(OL16,OFERTA_0,2,FALSE),OM16),1,0)</f>
        <v>#N/A</v>
      </c>
      <c r="OT16" s="475" t="e">
        <f>IF(EXACT(VLOOKUP(OL16,OFERTA_0,3,FALSE),ON16),1,0)</f>
        <v>#N/A</v>
      </c>
      <c r="OU16" s="476" t="e">
        <f>IF(EXACT(VLOOKUP(OL16,OFERTA_0,4,FALSE),OO16),1,0)</f>
        <v>#N/A</v>
      </c>
      <c r="OV16" s="476">
        <f t="shared" ref="OV16:OW16" si="164">IF(OP16=0,0,1)</f>
        <v>0</v>
      </c>
      <c r="OW16" s="476">
        <f t="shared" si="164"/>
        <v>0</v>
      </c>
      <c r="OX16" s="476" t="e">
        <f t="shared" si="113"/>
        <v>#N/A</v>
      </c>
      <c r="OY16" s="502">
        <f t="shared" si="114"/>
        <v>0</v>
      </c>
      <c r="OZ16" s="478">
        <f t="shared" si="115"/>
        <v>0</v>
      </c>
      <c r="PA16" s="425"/>
      <c r="PB16" s="425"/>
      <c r="PC16" s="509"/>
      <c r="PD16" s="510"/>
      <c r="PE16" s="505"/>
      <c r="PF16" s="506"/>
      <c r="PG16" s="507"/>
      <c r="PH16" s="508"/>
      <c r="PI16" s="508"/>
      <c r="PJ16" s="475" t="e">
        <f>IF(EXACT(VLOOKUP(PC16,OFERTA_0,2,FALSE),PD16),1,0)</f>
        <v>#N/A</v>
      </c>
      <c r="PK16" s="475" t="e">
        <f>IF(EXACT(VLOOKUP(PC16,OFERTA_0,3,FALSE),PE16),1,0)</f>
        <v>#N/A</v>
      </c>
      <c r="PL16" s="476" t="e">
        <f>IF(EXACT(VLOOKUP(PC16,OFERTA_0,4,FALSE),PF16),1,0)</f>
        <v>#N/A</v>
      </c>
      <c r="PM16" s="476">
        <f t="shared" ref="PM16:PN16" si="165">IF(PG16=0,0,1)</f>
        <v>0</v>
      </c>
      <c r="PN16" s="476">
        <f t="shared" si="165"/>
        <v>0</v>
      </c>
      <c r="PO16" s="476" t="e">
        <f t="shared" si="117"/>
        <v>#N/A</v>
      </c>
      <c r="PP16" s="502">
        <f t="shared" si="118"/>
        <v>0</v>
      </c>
      <c r="PQ16" s="478">
        <f t="shared" si="119"/>
        <v>0</v>
      </c>
      <c r="PR16" s="425"/>
      <c r="PS16" s="425"/>
      <c r="PT16" s="509"/>
      <c r="PU16" s="510"/>
      <c r="PV16" s="505"/>
      <c r="PW16" s="506"/>
      <c r="PX16" s="507"/>
      <c r="PY16" s="508"/>
      <c r="PZ16" s="508"/>
      <c r="QA16" s="475" t="e">
        <f>IF(EXACT(VLOOKUP(PT16,OFERTA_0,2,FALSE),PU16),1,0)</f>
        <v>#N/A</v>
      </c>
      <c r="QB16" s="475" t="e">
        <f>IF(EXACT(VLOOKUP(PT16,OFERTA_0,3,FALSE),PV16),1,0)</f>
        <v>#N/A</v>
      </c>
      <c r="QC16" s="476" t="e">
        <f>IF(EXACT(VLOOKUP(PT16,OFERTA_0,4,FALSE),PW16),1,0)</f>
        <v>#N/A</v>
      </c>
      <c r="QD16" s="476">
        <f t="shared" ref="QD16:QE16" si="166">IF(PX16=0,0,1)</f>
        <v>0</v>
      </c>
      <c r="QE16" s="476">
        <f t="shared" si="166"/>
        <v>0</v>
      </c>
      <c r="QF16" s="476" t="e">
        <f t="shared" si="121"/>
        <v>#N/A</v>
      </c>
      <c r="QG16" s="502">
        <f t="shared" si="122"/>
        <v>0</v>
      </c>
      <c r="QH16" s="478">
        <f t="shared" si="123"/>
        <v>0</v>
      </c>
      <c r="QI16" s="425"/>
      <c r="QJ16" s="425"/>
      <c r="QK16" s="509"/>
      <c r="QL16" s="510"/>
      <c r="QM16" s="505"/>
      <c r="QN16" s="506"/>
      <c r="QO16" s="507"/>
      <c r="QP16" s="508"/>
      <c r="QQ16" s="508"/>
      <c r="QR16" s="475" t="e">
        <f>IF(EXACT(VLOOKUP(QK16,OFERTA_0,2,FALSE),QL16),1,0)</f>
        <v>#N/A</v>
      </c>
      <c r="QS16" s="475" t="e">
        <f>IF(EXACT(VLOOKUP(QK16,OFERTA_0,3,FALSE),QM16),1,0)</f>
        <v>#N/A</v>
      </c>
      <c r="QT16" s="476" t="e">
        <f>IF(EXACT(VLOOKUP(QK16,OFERTA_0,4,FALSE),QN16),1,0)</f>
        <v>#N/A</v>
      </c>
      <c r="QU16" s="476">
        <f t="shared" ref="QU16:QV16" si="167">IF(QO16=0,0,1)</f>
        <v>0</v>
      </c>
      <c r="QV16" s="476">
        <f t="shared" si="167"/>
        <v>0</v>
      </c>
      <c r="QW16" s="476" t="e">
        <f t="shared" si="125"/>
        <v>#N/A</v>
      </c>
      <c r="QX16" s="502">
        <f t="shared" si="126"/>
        <v>0</v>
      </c>
      <c r="QY16" s="478">
        <f t="shared" si="127"/>
        <v>0</v>
      </c>
      <c r="QZ16" s="425"/>
      <c r="RA16" s="425"/>
      <c r="RB16" s="509"/>
      <c r="RC16" s="510"/>
      <c r="RD16" s="505"/>
      <c r="RE16" s="506"/>
      <c r="RF16" s="507"/>
      <c r="RG16" s="508"/>
      <c r="RH16" s="508"/>
      <c r="RI16" s="475" t="e">
        <f>IF(EXACT(VLOOKUP(RB16,OFERTA_0,2,FALSE),RC16),1,0)</f>
        <v>#N/A</v>
      </c>
      <c r="RJ16" s="475" t="e">
        <f>IF(EXACT(VLOOKUP(RB16,OFERTA_0,3,FALSE),RD16),1,0)</f>
        <v>#N/A</v>
      </c>
      <c r="RK16" s="476" t="e">
        <f>IF(EXACT(VLOOKUP(RB16,OFERTA_0,4,FALSE),RE16),1,0)</f>
        <v>#N/A</v>
      </c>
      <c r="RL16" s="476">
        <f t="shared" ref="RL16:RM16" si="168">IF(RF16=0,0,1)</f>
        <v>0</v>
      </c>
      <c r="RM16" s="476">
        <f t="shared" si="168"/>
        <v>0</v>
      </c>
      <c r="RN16" s="476" t="e">
        <f t="shared" si="129"/>
        <v>#N/A</v>
      </c>
      <c r="RO16" s="502">
        <f t="shared" si="130"/>
        <v>0</v>
      </c>
      <c r="RP16" s="478">
        <f t="shared" si="131"/>
        <v>0</v>
      </c>
      <c r="RQ16" s="425"/>
      <c r="RR16" s="425"/>
      <c r="RS16" s="509"/>
      <c r="RT16" s="510"/>
      <c r="RU16" s="505"/>
      <c r="RV16" s="506"/>
      <c r="RW16" s="507"/>
      <c r="RX16" s="508"/>
      <c r="RY16" s="508"/>
      <c r="RZ16" s="475" t="e">
        <f>IF(EXACT(VLOOKUP(RS16,OFERTA_0,2,FALSE),RT16),1,0)</f>
        <v>#N/A</v>
      </c>
      <c r="SA16" s="475" t="e">
        <f>IF(EXACT(VLOOKUP(RS16,OFERTA_0,3,FALSE),RU16),1,0)</f>
        <v>#N/A</v>
      </c>
      <c r="SB16" s="476" t="e">
        <f>IF(EXACT(VLOOKUP(RS16,OFERTA_0,4,FALSE),RV16),1,0)</f>
        <v>#N/A</v>
      </c>
      <c r="SC16" s="476">
        <f t="shared" ref="SC16:SD16" si="169">IF(RW16=0,0,1)</f>
        <v>0</v>
      </c>
      <c r="SD16" s="476">
        <f t="shared" si="169"/>
        <v>0</v>
      </c>
      <c r="SE16" s="476" t="e">
        <f t="shared" si="133"/>
        <v>#N/A</v>
      </c>
      <c r="SF16" s="502">
        <f t="shared" si="134"/>
        <v>0</v>
      </c>
      <c r="SG16" s="478">
        <f t="shared" si="135"/>
        <v>0</v>
      </c>
      <c r="SH16" s="425"/>
      <c r="SI16" s="425"/>
      <c r="SJ16" s="509"/>
      <c r="SK16" s="510"/>
      <c r="SL16" s="505"/>
      <c r="SM16" s="506"/>
      <c r="SN16" s="507"/>
      <c r="SO16" s="508"/>
      <c r="SP16" s="508"/>
      <c r="SQ16" s="475" t="e">
        <f>IF(EXACT(VLOOKUP(SJ16,OFERTA_0,2,FALSE),SK16),1,0)</f>
        <v>#N/A</v>
      </c>
      <c r="SR16" s="475" t="e">
        <f>IF(EXACT(VLOOKUP(SJ16,OFERTA_0,3,FALSE),SL16),1,0)</f>
        <v>#N/A</v>
      </c>
      <c r="SS16" s="476" t="e">
        <f>IF(EXACT(VLOOKUP(SJ16,OFERTA_0,4,FALSE),SM16),1,0)</f>
        <v>#N/A</v>
      </c>
      <c r="ST16" s="476">
        <f t="shared" ref="ST16:SU16" si="170">IF(SN16=0,0,1)</f>
        <v>0</v>
      </c>
      <c r="SU16" s="476">
        <f t="shared" si="170"/>
        <v>0</v>
      </c>
      <c r="SV16" s="476" t="e">
        <f t="shared" si="137"/>
        <v>#N/A</v>
      </c>
      <c r="SW16" s="502">
        <f t="shared" si="138"/>
        <v>0</v>
      </c>
      <c r="SX16" s="478">
        <f t="shared" si="139"/>
        <v>0</v>
      </c>
    </row>
    <row r="17" spans="1:518" ht="45" x14ac:dyDescent="0.2">
      <c r="A17" s="425">
        <f t="shared" si="140"/>
        <v>5</v>
      </c>
      <c r="B17" s="495" t="s">
        <v>298</v>
      </c>
      <c r="C17" s="496" t="s">
        <v>299</v>
      </c>
      <c r="D17" s="497" t="s">
        <v>300</v>
      </c>
      <c r="E17" s="498">
        <v>96</v>
      </c>
      <c r="F17" s="499"/>
      <c r="G17" s="500">
        <f t="shared" si="0"/>
        <v>0</v>
      </c>
      <c r="H17" s="444"/>
      <c r="I17" s="425"/>
      <c r="J17" s="425"/>
      <c r="K17" s="495"/>
      <c r="L17" s="496"/>
      <c r="M17" s="497"/>
      <c r="N17" s="498"/>
      <c r="O17" s="499"/>
      <c r="P17" s="500"/>
      <c r="Q17" s="444"/>
      <c r="R17" s="475" t="e">
        <f>IF(EXACT(VLOOKUP(K17,OFERTA_0,2,FALSE),L17),1,0)</f>
        <v>#N/A</v>
      </c>
      <c r="S17" s="475" t="e">
        <f>IF(EXACT(VLOOKUP(K17,OFERTA_0,3,FALSE),M17),1,0)</f>
        <v>#N/A</v>
      </c>
      <c r="T17" s="476" t="e">
        <f>IF(EXACT(VLOOKUP(K17,OFERTA_0,4,FALSE),N17),1,0)</f>
        <v>#N/A</v>
      </c>
      <c r="U17" s="476">
        <f t="shared" ref="U17:V17" si="171">IF(O17=0,0,1)</f>
        <v>0</v>
      </c>
      <c r="V17" s="476">
        <f t="shared" si="171"/>
        <v>0</v>
      </c>
      <c r="W17" s="476" t="e">
        <f t="shared" si="2"/>
        <v>#N/A</v>
      </c>
      <c r="X17" s="502">
        <f t="shared" si="3"/>
        <v>0</v>
      </c>
      <c r="Y17" s="478">
        <f t="shared" si="4"/>
        <v>0</v>
      </c>
      <c r="Z17" s="454"/>
      <c r="AA17" s="454"/>
      <c r="AB17" s="495"/>
      <c r="AC17" s="496"/>
      <c r="AD17" s="497"/>
      <c r="AE17" s="498"/>
      <c r="AF17" s="499"/>
      <c r="AG17" s="500"/>
      <c r="AH17" s="444"/>
      <c r="AI17" s="475" t="e">
        <f>IF(EXACT(VLOOKUP(AB17,OFERTA_0,2,FALSE),AC17),1,0)</f>
        <v>#N/A</v>
      </c>
      <c r="AJ17" s="475" t="e">
        <f>IF(EXACT(VLOOKUP(AB17,OFERTA_0,3,FALSE),AD17),1,0)</f>
        <v>#N/A</v>
      </c>
      <c r="AK17" s="476" t="e">
        <f>IF(EXACT(VLOOKUP(AB17,OFERTA_0,4,FALSE),AE17),1,0)</f>
        <v>#N/A</v>
      </c>
      <c r="AL17" s="476">
        <f t="shared" ref="AL17:AM17" si="172">IF(AF17=0,0,1)</f>
        <v>0</v>
      </c>
      <c r="AM17" s="476">
        <f t="shared" si="172"/>
        <v>0</v>
      </c>
      <c r="AN17" s="476" t="e">
        <f t="shared" si="6"/>
        <v>#N/A</v>
      </c>
      <c r="AO17" s="502">
        <f t="shared" si="7"/>
        <v>0</v>
      </c>
      <c r="AP17" s="478">
        <f t="shared" si="8"/>
        <v>0</v>
      </c>
      <c r="AQ17" s="454"/>
      <c r="AR17" s="454"/>
      <c r="AS17" s="495" t="s">
        <v>298</v>
      </c>
      <c r="AT17" s="496" t="s">
        <v>299</v>
      </c>
      <c r="AU17" s="497" t="s">
        <v>300</v>
      </c>
      <c r="AV17" s="498">
        <v>96</v>
      </c>
      <c r="AW17" s="499">
        <v>100000</v>
      </c>
      <c r="AX17" s="500">
        <f t="shared" si="9"/>
        <v>9600000</v>
      </c>
      <c r="AY17" s="444"/>
      <c r="AZ17" s="475">
        <f>IF(EXACT(VLOOKUP(AS17,OFERTA_0,2,FALSE),AT17),1,0)</f>
        <v>1</v>
      </c>
      <c r="BA17" s="475">
        <f>IF(EXACT(VLOOKUP(AS17,OFERTA_0,3,FALSE),AU17),1,0)</f>
        <v>1</v>
      </c>
      <c r="BB17" s="476">
        <f>IF(EXACT(VLOOKUP(AS17,OFERTA_0,4,FALSE),AV17),1,0)</f>
        <v>1</v>
      </c>
      <c r="BC17" s="476">
        <f t="shared" ref="BC17:BD17" si="173">IF(AW17=0,0,1)</f>
        <v>1</v>
      </c>
      <c r="BD17" s="476">
        <f t="shared" si="173"/>
        <v>1</v>
      </c>
      <c r="BE17" s="476">
        <f t="shared" si="11"/>
        <v>1</v>
      </c>
      <c r="BF17" s="502">
        <f t="shared" si="12"/>
        <v>9600000</v>
      </c>
      <c r="BG17" s="478">
        <f t="shared" si="13"/>
        <v>0</v>
      </c>
      <c r="BH17" s="425"/>
      <c r="BI17" s="425"/>
      <c r="BJ17" s="495" t="s">
        <v>298</v>
      </c>
      <c r="BK17" s="496" t="s">
        <v>299</v>
      </c>
      <c r="BL17" s="497" t="s">
        <v>300</v>
      </c>
      <c r="BM17" s="498">
        <v>96</v>
      </c>
      <c r="BN17" s="499">
        <v>5300</v>
      </c>
      <c r="BO17" s="500">
        <f t="shared" si="14"/>
        <v>508800</v>
      </c>
      <c r="BP17" s="444"/>
      <c r="BQ17" s="475">
        <f>IF(EXACT(VLOOKUP(BJ17,OFERTA_0,2,FALSE),BK17),1,0)</f>
        <v>1</v>
      </c>
      <c r="BR17" s="475">
        <f>IF(EXACT(VLOOKUP(BJ17,OFERTA_0,3,FALSE),BL17),1,0)</f>
        <v>1</v>
      </c>
      <c r="BS17" s="476">
        <f>IF(EXACT(VLOOKUP(BJ17,OFERTA_0,4,FALSE),BM17),1,0)</f>
        <v>1</v>
      </c>
      <c r="BT17" s="476">
        <f t="shared" ref="BT17:BU17" si="174">IF(BN17=0,0,1)</f>
        <v>1</v>
      </c>
      <c r="BU17" s="476">
        <f t="shared" si="174"/>
        <v>1</v>
      </c>
      <c r="BV17" s="476">
        <f t="shared" si="16"/>
        <v>1</v>
      </c>
      <c r="BW17" s="502">
        <f t="shared" si="17"/>
        <v>508800</v>
      </c>
      <c r="BX17" s="478">
        <f t="shared" si="18"/>
        <v>0</v>
      </c>
      <c r="BY17" s="425"/>
      <c r="BZ17" s="425"/>
      <c r="CA17" s="495" t="s">
        <v>298</v>
      </c>
      <c r="CB17" s="496" t="s">
        <v>299</v>
      </c>
      <c r="CC17" s="497" t="s">
        <v>300</v>
      </c>
      <c r="CD17" s="498">
        <v>96</v>
      </c>
      <c r="CE17" s="499">
        <v>124000</v>
      </c>
      <c r="CF17" s="500">
        <f t="shared" si="19"/>
        <v>11904000</v>
      </c>
      <c r="CG17" s="444"/>
      <c r="CH17" s="475">
        <f>IF(EXACT(VLOOKUP(CA17,OFERTA_0,2,FALSE),CB17),1,0)</f>
        <v>1</v>
      </c>
      <c r="CI17" s="475">
        <f>IF(EXACT(VLOOKUP(CA17,OFERTA_0,3,FALSE),CC17),1,0)</f>
        <v>1</v>
      </c>
      <c r="CJ17" s="476">
        <f>IF(EXACT(VLOOKUP(CA17,OFERTA_0,4,FALSE),CD17),1,0)</f>
        <v>1</v>
      </c>
      <c r="CK17" s="476">
        <f t="shared" ref="CK17:CL17" si="175">IF(CE17=0,0,1)</f>
        <v>1</v>
      </c>
      <c r="CL17" s="476">
        <f t="shared" si="175"/>
        <v>1</v>
      </c>
      <c r="CM17" s="476">
        <f t="shared" si="21"/>
        <v>1</v>
      </c>
      <c r="CN17" s="502">
        <f t="shared" si="22"/>
        <v>11904000</v>
      </c>
      <c r="CO17" s="478">
        <f t="shared" si="23"/>
        <v>0</v>
      </c>
      <c r="CP17" s="425"/>
      <c r="CQ17" s="425"/>
      <c r="CR17" s="495" t="s">
        <v>298</v>
      </c>
      <c r="CS17" s="496" t="s">
        <v>299</v>
      </c>
      <c r="CT17" s="497" t="s">
        <v>300</v>
      </c>
      <c r="CU17" s="498">
        <v>96</v>
      </c>
      <c r="CV17" s="499">
        <v>45000</v>
      </c>
      <c r="CW17" s="500">
        <f t="shared" si="24"/>
        <v>4320000</v>
      </c>
      <c r="CX17" s="444"/>
      <c r="CY17" s="475">
        <f>IF(EXACT(VLOOKUP(CR17,OFERTA_0,2,FALSE),CS17),1,0)</f>
        <v>1</v>
      </c>
      <c r="CZ17" s="475">
        <f>IF(EXACT(VLOOKUP(CR17,OFERTA_0,3,FALSE),CT17),1,0)</f>
        <v>1</v>
      </c>
      <c r="DA17" s="476">
        <f>IF(EXACT(VLOOKUP(CR17,OFERTA_0,4,FALSE),CU17),1,0)</f>
        <v>1</v>
      </c>
      <c r="DB17" s="476">
        <f t="shared" ref="DB17:DC17" si="176">IF(CV17=0,0,1)</f>
        <v>1</v>
      </c>
      <c r="DC17" s="476">
        <f t="shared" si="176"/>
        <v>1</v>
      </c>
      <c r="DD17" s="476">
        <f t="shared" si="26"/>
        <v>1</v>
      </c>
      <c r="DE17" s="502">
        <f t="shared" si="27"/>
        <v>4320000</v>
      </c>
      <c r="DF17" s="478">
        <f t="shared" si="28"/>
        <v>0</v>
      </c>
      <c r="DG17" s="425"/>
      <c r="DH17" s="425"/>
      <c r="DI17" s="495" t="s">
        <v>298</v>
      </c>
      <c r="DJ17" s="496" t="s">
        <v>299</v>
      </c>
      <c r="DK17" s="497" t="s">
        <v>300</v>
      </c>
      <c r="DL17" s="498">
        <v>96</v>
      </c>
      <c r="DM17" s="499">
        <v>19400</v>
      </c>
      <c r="DN17" s="500">
        <f t="shared" si="29"/>
        <v>1862400</v>
      </c>
      <c r="DO17" s="444"/>
      <c r="DP17" s="475">
        <f>IF(EXACT(VLOOKUP(DI17,OFERTA_0,2,FALSE),DJ17),1,0)</f>
        <v>1</v>
      </c>
      <c r="DQ17" s="475">
        <f>IF(EXACT(VLOOKUP(DI17,OFERTA_0,3,FALSE),DK17),1,0)</f>
        <v>1</v>
      </c>
      <c r="DR17" s="476">
        <f>IF(EXACT(VLOOKUP(DI17,OFERTA_0,4,FALSE),DL17),1,0)</f>
        <v>1</v>
      </c>
      <c r="DS17" s="476">
        <f t="shared" ref="DS17:DT17" si="177">IF(DM17=0,0,1)</f>
        <v>1</v>
      </c>
      <c r="DT17" s="476">
        <f t="shared" si="177"/>
        <v>1</v>
      </c>
      <c r="DU17" s="476">
        <f t="shared" si="31"/>
        <v>1</v>
      </c>
      <c r="DV17" s="502">
        <f t="shared" si="32"/>
        <v>1862400</v>
      </c>
      <c r="DW17" s="478">
        <f t="shared" si="33"/>
        <v>0</v>
      </c>
      <c r="DX17" s="425"/>
      <c r="DY17" s="425"/>
      <c r="DZ17" s="495" t="s">
        <v>298</v>
      </c>
      <c r="EA17" s="496" t="s">
        <v>299</v>
      </c>
      <c r="EB17" s="497" t="s">
        <v>300</v>
      </c>
      <c r="EC17" s="498">
        <v>96</v>
      </c>
      <c r="ED17" s="499">
        <v>13054</v>
      </c>
      <c r="EE17" s="500">
        <f t="shared" si="34"/>
        <v>1253184</v>
      </c>
      <c r="EF17" s="444"/>
      <c r="EG17" s="475">
        <f>IF(EXACT(VLOOKUP(DZ17,OFERTA_0,2,FALSE),EA17),1,0)</f>
        <v>1</v>
      </c>
      <c r="EH17" s="475">
        <f>IF(EXACT(VLOOKUP(DZ17,OFERTA_0,3,FALSE),EB17),1,0)</f>
        <v>1</v>
      </c>
      <c r="EI17" s="476">
        <f>IF(EXACT(VLOOKUP(DZ17,OFERTA_0,4,FALSE),EC17),1,0)</f>
        <v>1</v>
      </c>
      <c r="EJ17" s="476">
        <f t="shared" ref="EJ17:EK17" si="178">IF(ED17=0,0,1)</f>
        <v>1</v>
      </c>
      <c r="EK17" s="476">
        <f t="shared" si="178"/>
        <v>1</v>
      </c>
      <c r="EL17" s="476">
        <f t="shared" si="36"/>
        <v>1</v>
      </c>
      <c r="EM17" s="502">
        <f t="shared" si="37"/>
        <v>1253184</v>
      </c>
      <c r="EN17" s="478">
        <f t="shared" si="38"/>
        <v>0</v>
      </c>
      <c r="EO17" s="425"/>
      <c r="EP17" s="425"/>
      <c r="EQ17" s="495" t="s">
        <v>298</v>
      </c>
      <c r="ER17" s="496" t="s">
        <v>299</v>
      </c>
      <c r="ES17" s="497" t="s">
        <v>300</v>
      </c>
      <c r="ET17" s="498">
        <v>96</v>
      </c>
      <c r="EU17" s="499">
        <v>161281.84184777245</v>
      </c>
      <c r="EV17" s="500">
        <f t="shared" si="39"/>
        <v>15483057</v>
      </c>
      <c r="EW17" s="444"/>
      <c r="EX17" s="475">
        <f>IF(EXACT(VLOOKUP(EQ17,OFERTA_0,2,FALSE),ER17),1,0)</f>
        <v>1</v>
      </c>
      <c r="EY17" s="475">
        <f>IF(EXACT(VLOOKUP(EQ17,OFERTA_0,3,FALSE),ES17),1,0)</f>
        <v>1</v>
      </c>
      <c r="EZ17" s="476">
        <f>IF(EXACT(VLOOKUP(EQ17,OFERTA_0,4,FALSE),ET17),1,0)</f>
        <v>1</v>
      </c>
      <c r="FA17" s="476">
        <f t="shared" ref="FA17:FB17" si="179">IF(EU17=0,0,1)</f>
        <v>1</v>
      </c>
      <c r="FB17" s="476">
        <f t="shared" si="179"/>
        <v>1</v>
      </c>
      <c r="FC17" s="476">
        <f t="shared" si="41"/>
        <v>1</v>
      </c>
      <c r="FD17" s="502">
        <f t="shared" si="42"/>
        <v>15483057</v>
      </c>
      <c r="FE17" s="478">
        <f t="shared" si="43"/>
        <v>0</v>
      </c>
      <c r="FF17" s="425"/>
      <c r="FG17" s="425"/>
      <c r="FH17" s="495" t="s">
        <v>298</v>
      </c>
      <c r="FI17" s="496" t="s">
        <v>299</v>
      </c>
      <c r="FJ17" s="497" t="s">
        <v>300</v>
      </c>
      <c r="FK17" s="498">
        <v>96</v>
      </c>
      <c r="FL17" s="499">
        <v>21461</v>
      </c>
      <c r="FM17" s="500">
        <f t="shared" si="44"/>
        <v>2060256</v>
      </c>
      <c r="FN17" s="444"/>
      <c r="FO17" s="475">
        <f>IF(EXACT(VLOOKUP(FH17,OFERTA_0,2,FALSE),FI17),1,0)</f>
        <v>1</v>
      </c>
      <c r="FP17" s="475">
        <f>IF(EXACT(VLOOKUP(FH17,OFERTA_0,3,FALSE),FJ17),1,0)</f>
        <v>1</v>
      </c>
      <c r="FQ17" s="476">
        <f>IF(EXACT(VLOOKUP(FH17,OFERTA_0,4,FALSE),FK17),1,0)</f>
        <v>1</v>
      </c>
      <c r="FR17" s="476">
        <f t="shared" ref="FR17:FS17" si="180">IF(FL17=0,0,1)</f>
        <v>1</v>
      </c>
      <c r="FS17" s="476">
        <f t="shared" si="180"/>
        <v>1</v>
      </c>
      <c r="FT17" s="476">
        <f t="shared" si="46"/>
        <v>1</v>
      </c>
      <c r="FU17" s="502">
        <f t="shared" si="47"/>
        <v>2060256</v>
      </c>
      <c r="FV17" s="478">
        <f t="shared" si="48"/>
        <v>0</v>
      </c>
      <c r="FW17" s="425"/>
      <c r="FX17" s="425"/>
      <c r="FY17" s="495" t="s">
        <v>298</v>
      </c>
      <c r="FZ17" s="496" t="s">
        <v>299</v>
      </c>
      <c r="GA17" s="497" t="s">
        <v>300</v>
      </c>
      <c r="GB17" s="498">
        <v>96</v>
      </c>
      <c r="GC17" s="499">
        <v>5600</v>
      </c>
      <c r="GD17" s="500">
        <f t="shared" si="49"/>
        <v>537600</v>
      </c>
      <c r="GE17" s="444"/>
      <c r="GF17" s="475">
        <f>IF(EXACT(VLOOKUP(FY17,OFERTA_0,2,FALSE),FZ17),1,0)</f>
        <v>1</v>
      </c>
      <c r="GG17" s="475">
        <f>IF(EXACT(VLOOKUP(FY17,OFERTA_0,3,FALSE),GA17),1,0)</f>
        <v>1</v>
      </c>
      <c r="GH17" s="476">
        <f>IF(EXACT(VLOOKUP(FY17,OFERTA_0,4,FALSE),GB17),1,0)</f>
        <v>1</v>
      </c>
      <c r="GI17" s="476">
        <f t="shared" ref="GI17:GJ17" si="181">IF(GC17=0,0,1)</f>
        <v>1</v>
      </c>
      <c r="GJ17" s="476">
        <f t="shared" si="181"/>
        <v>1</v>
      </c>
      <c r="GK17" s="476">
        <f t="shared" si="51"/>
        <v>1</v>
      </c>
      <c r="GL17" s="502">
        <f t="shared" si="52"/>
        <v>537600</v>
      </c>
      <c r="GM17" s="478">
        <f t="shared" si="53"/>
        <v>0</v>
      </c>
      <c r="GN17" s="425"/>
      <c r="GO17" s="425"/>
      <c r="GP17" s="495" t="s">
        <v>298</v>
      </c>
      <c r="GQ17" s="496" t="s">
        <v>299</v>
      </c>
      <c r="GR17" s="497" t="s">
        <v>300</v>
      </c>
      <c r="GS17" s="498">
        <v>96</v>
      </c>
      <c r="GT17" s="499">
        <v>39750</v>
      </c>
      <c r="GU17" s="500">
        <f t="shared" si="54"/>
        <v>3816000</v>
      </c>
      <c r="GV17" s="444"/>
      <c r="GW17" s="475">
        <f>IF(EXACT(VLOOKUP(GP17,OFERTA_0,2,FALSE),GQ17),1,0)</f>
        <v>1</v>
      </c>
      <c r="GX17" s="475">
        <f>IF(EXACT(VLOOKUP(GP17,OFERTA_0,3,FALSE),GR17),1,0)</f>
        <v>1</v>
      </c>
      <c r="GY17" s="476">
        <f>IF(EXACT(VLOOKUP(GP17,OFERTA_0,4,FALSE),GS17),1,0)</f>
        <v>1</v>
      </c>
      <c r="GZ17" s="476">
        <f t="shared" ref="GZ17:HA17" si="182">IF(GT17=0,0,1)</f>
        <v>1</v>
      </c>
      <c r="HA17" s="476">
        <f t="shared" si="182"/>
        <v>1</v>
      </c>
      <c r="HB17" s="476">
        <f t="shared" si="56"/>
        <v>1</v>
      </c>
      <c r="HC17" s="502">
        <f t="shared" si="57"/>
        <v>3816000</v>
      </c>
      <c r="HD17" s="478">
        <f t="shared" si="58"/>
        <v>0</v>
      </c>
      <c r="HE17" s="425"/>
      <c r="HF17" s="425"/>
      <c r="HG17" s="495" t="s">
        <v>298</v>
      </c>
      <c r="HH17" s="496" t="s">
        <v>299</v>
      </c>
      <c r="HI17" s="497" t="s">
        <v>300</v>
      </c>
      <c r="HJ17" s="498">
        <v>96</v>
      </c>
      <c r="HK17" s="499">
        <v>166500</v>
      </c>
      <c r="HL17" s="500">
        <f t="shared" si="59"/>
        <v>15984000</v>
      </c>
      <c r="HM17" s="444"/>
      <c r="HN17" s="475">
        <f>IF(EXACT(VLOOKUP(HG17,OFERTA_0,2,FALSE),HH17),1,0)</f>
        <v>1</v>
      </c>
      <c r="HO17" s="475">
        <f>IF(EXACT(VLOOKUP(HG17,OFERTA_0,3,FALSE),HI17),1,0)</f>
        <v>1</v>
      </c>
      <c r="HP17" s="476">
        <f>IF(EXACT(VLOOKUP(HG17,OFERTA_0,4,FALSE),HJ17),1,0)</f>
        <v>1</v>
      </c>
      <c r="HQ17" s="476">
        <f t="shared" ref="HQ17:HR17" si="183">IF(HK17=0,0,1)</f>
        <v>1</v>
      </c>
      <c r="HR17" s="476">
        <f t="shared" si="183"/>
        <v>1</v>
      </c>
      <c r="HS17" s="476">
        <f t="shared" si="61"/>
        <v>1</v>
      </c>
      <c r="HT17" s="502">
        <f t="shared" si="62"/>
        <v>15984000</v>
      </c>
      <c r="HU17" s="478">
        <f t="shared" si="63"/>
        <v>0</v>
      </c>
      <c r="HV17" s="425"/>
      <c r="HW17" s="425"/>
      <c r="HX17" s="495" t="s">
        <v>298</v>
      </c>
      <c r="HY17" s="496" t="s">
        <v>299</v>
      </c>
      <c r="HZ17" s="497" t="s">
        <v>300</v>
      </c>
      <c r="IA17" s="498">
        <v>96</v>
      </c>
      <c r="IB17" s="499">
        <v>6500</v>
      </c>
      <c r="IC17" s="500">
        <f t="shared" si="64"/>
        <v>624000</v>
      </c>
      <c r="ID17" s="444"/>
      <c r="IE17" s="475">
        <f>IF(EXACT(VLOOKUP(HX17,OFERTA_0,2,FALSE),HY17),1,0)</f>
        <v>1</v>
      </c>
      <c r="IF17" s="475">
        <f>IF(EXACT(VLOOKUP(HX17,OFERTA_0,3,FALSE),HZ17),1,0)</f>
        <v>1</v>
      </c>
      <c r="IG17" s="476">
        <f>IF(EXACT(VLOOKUP(HX17,OFERTA_0,4,FALSE),IA17),1,0)</f>
        <v>1</v>
      </c>
      <c r="IH17" s="476">
        <f t="shared" ref="IH17:II17" si="184">IF(IB17=0,0,1)</f>
        <v>1</v>
      </c>
      <c r="II17" s="476">
        <f t="shared" si="184"/>
        <v>1</v>
      </c>
      <c r="IJ17" s="476">
        <f t="shared" si="66"/>
        <v>1</v>
      </c>
      <c r="IK17" s="502">
        <f t="shared" si="67"/>
        <v>624000</v>
      </c>
      <c r="IL17" s="478">
        <f t="shared" si="68"/>
        <v>0</v>
      </c>
      <c r="IM17" s="425"/>
      <c r="IN17" s="425"/>
      <c r="IO17" s="495" t="s">
        <v>298</v>
      </c>
      <c r="IP17" s="496" t="s">
        <v>299</v>
      </c>
      <c r="IQ17" s="497" t="s">
        <v>300</v>
      </c>
      <c r="IR17" s="498">
        <v>96</v>
      </c>
      <c r="IS17" s="499">
        <v>25000</v>
      </c>
      <c r="IT17" s="500">
        <f t="shared" si="69"/>
        <v>2400000</v>
      </c>
      <c r="IU17" s="444"/>
      <c r="IV17" s="475">
        <f>IF(EXACT(VLOOKUP(IO17,OFERTA_0,2,FALSE),IP17),1,0)</f>
        <v>1</v>
      </c>
      <c r="IW17" s="475">
        <f>IF(EXACT(VLOOKUP(IO17,OFERTA_0,3,FALSE),IQ17),1,0)</f>
        <v>1</v>
      </c>
      <c r="IX17" s="476">
        <f>IF(EXACT(VLOOKUP(IO17,OFERTA_0,4,FALSE),IR17),1,0)</f>
        <v>1</v>
      </c>
      <c r="IY17" s="476">
        <f t="shared" ref="IY17:IZ17" si="185">IF(IS17=0,0,1)</f>
        <v>1</v>
      </c>
      <c r="IZ17" s="476">
        <f t="shared" si="185"/>
        <v>1</v>
      </c>
      <c r="JA17" s="476">
        <f t="shared" si="71"/>
        <v>1</v>
      </c>
      <c r="JB17" s="502">
        <f t="shared" si="72"/>
        <v>2400000</v>
      </c>
      <c r="JC17" s="478">
        <f t="shared" si="73"/>
        <v>0</v>
      </c>
      <c r="JD17" s="425"/>
      <c r="JE17" s="425"/>
      <c r="JF17" s="495" t="s">
        <v>298</v>
      </c>
      <c r="JG17" s="496" t="s">
        <v>299</v>
      </c>
      <c r="JH17" s="497" t="s">
        <v>300</v>
      </c>
      <c r="JI17" s="498">
        <v>96</v>
      </c>
      <c r="JJ17" s="499">
        <v>130000</v>
      </c>
      <c r="JK17" s="500">
        <f t="shared" si="74"/>
        <v>12480000</v>
      </c>
      <c r="JL17" s="444"/>
      <c r="JM17" s="475">
        <f>IF(EXACT(VLOOKUP(JF17,OFERTA_0,2,FALSE),JG17),1,0)</f>
        <v>1</v>
      </c>
      <c r="JN17" s="475">
        <f>IF(EXACT(VLOOKUP(JF17,OFERTA_0,3,FALSE),JH17),1,0)</f>
        <v>1</v>
      </c>
      <c r="JO17" s="476">
        <f>IF(EXACT(VLOOKUP(JF17,OFERTA_0,4,FALSE),JI17),1,0)</f>
        <v>1</v>
      </c>
      <c r="JP17" s="476">
        <f t="shared" ref="JP17:JQ17" si="186">IF(JJ17=0,0,1)</f>
        <v>1</v>
      </c>
      <c r="JQ17" s="476">
        <f t="shared" si="186"/>
        <v>1</v>
      </c>
      <c r="JR17" s="476">
        <f t="shared" si="76"/>
        <v>1</v>
      </c>
      <c r="JS17" s="502">
        <f t="shared" si="77"/>
        <v>12480000</v>
      </c>
      <c r="JT17" s="478">
        <f t="shared" si="78"/>
        <v>0</v>
      </c>
      <c r="JU17" s="425"/>
      <c r="JV17" s="425"/>
      <c r="JW17" s="495" t="s">
        <v>298</v>
      </c>
      <c r="JX17" s="496" t="s">
        <v>299</v>
      </c>
      <c r="JY17" s="497" t="s">
        <v>300</v>
      </c>
      <c r="JZ17" s="498">
        <v>96</v>
      </c>
      <c r="KA17" s="499">
        <v>45000</v>
      </c>
      <c r="KB17" s="500">
        <f t="shared" si="79"/>
        <v>4320000</v>
      </c>
      <c r="KC17" s="444"/>
      <c r="KD17" s="475">
        <f>IF(EXACT(VLOOKUP(JW17,OFERTA_0,2,FALSE),JX17),1,0)</f>
        <v>1</v>
      </c>
      <c r="KE17" s="475">
        <f>IF(EXACT(VLOOKUP(JW17,OFERTA_0,3,FALSE),JY17),1,0)</f>
        <v>1</v>
      </c>
      <c r="KF17" s="476">
        <f>IF(EXACT(VLOOKUP(JW17,OFERTA_0,4,FALSE),JZ17),1,0)</f>
        <v>1</v>
      </c>
      <c r="KG17" s="476">
        <f t="shared" ref="KG17:KH17" si="187">IF(KA17=0,0,1)</f>
        <v>1</v>
      </c>
      <c r="KH17" s="476">
        <f t="shared" si="187"/>
        <v>1</v>
      </c>
      <c r="KI17" s="476">
        <f t="shared" si="81"/>
        <v>1</v>
      </c>
      <c r="KJ17" s="502">
        <f t="shared" si="82"/>
        <v>4320000</v>
      </c>
      <c r="KK17" s="478">
        <f t="shared" si="83"/>
        <v>0</v>
      </c>
      <c r="KL17" s="425"/>
      <c r="KM17" s="425"/>
      <c r="KN17" s="495" t="s">
        <v>298</v>
      </c>
      <c r="KO17" s="496" t="s">
        <v>299</v>
      </c>
      <c r="KP17" s="497" t="s">
        <v>300</v>
      </c>
      <c r="KQ17" s="498">
        <v>96</v>
      </c>
      <c r="KR17" s="499">
        <v>35000</v>
      </c>
      <c r="KS17" s="500">
        <f t="shared" si="84"/>
        <v>3360000</v>
      </c>
      <c r="KT17" s="444"/>
      <c r="KU17" s="475">
        <f>IF(EXACT(VLOOKUP(KN17,OFERTA_0,2,FALSE),KO17),1,0)</f>
        <v>1</v>
      </c>
      <c r="KV17" s="475">
        <f>IF(EXACT(VLOOKUP(KN17,OFERTA_0,3,FALSE),KP17),1,0)</f>
        <v>1</v>
      </c>
      <c r="KW17" s="476">
        <f>IF(EXACT(VLOOKUP(KN17,OFERTA_0,4,FALSE),KQ17),1,0)</f>
        <v>1</v>
      </c>
      <c r="KX17" s="476">
        <f t="shared" ref="KX17:KY17" si="188">IF(KR17=0,0,1)</f>
        <v>1</v>
      </c>
      <c r="KY17" s="476">
        <f t="shared" si="188"/>
        <v>1</v>
      </c>
      <c r="KZ17" s="476">
        <f t="shared" si="86"/>
        <v>1</v>
      </c>
      <c r="LA17" s="502">
        <f t="shared" si="87"/>
        <v>3360000</v>
      </c>
      <c r="LB17" s="478">
        <f t="shared" si="88"/>
        <v>0</v>
      </c>
      <c r="LC17" s="425"/>
      <c r="LD17" s="425"/>
      <c r="LE17" s="495" t="s">
        <v>298</v>
      </c>
      <c r="LF17" s="496" t="s">
        <v>299</v>
      </c>
      <c r="LG17" s="497" t="s">
        <v>300</v>
      </c>
      <c r="LH17" s="498">
        <v>96</v>
      </c>
      <c r="LI17" s="499">
        <v>167250</v>
      </c>
      <c r="LJ17" s="500">
        <f t="shared" si="89"/>
        <v>16056000</v>
      </c>
      <c r="LK17" s="444"/>
      <c r="LL17" s="475">
        <f>IF(EXACT(VLOOKUP(LE17,OFERTA_0,2,FALSE),LF17),1,0)</f>
        <v>1</v>
      </c>
      <c r="LM17" s="475">
        <f>IF(EXACT(VLOOKUP(LE17,OFERTA_0,3,FALSE),LG17),1,0)</f>
        <v>1</v>
      </c>
      <c r="LN17" s="476">
        <f>IF(EXACT(VLOOKUP(LE17,OFERTA_0,4,FALSE),LH17),1,0)</f>
        <v>1</v>
      </c>
      <c r="LO17" s="476">
        <f t="shared" ref="LO17:LP17" si="189">IF(LI17=0,0,1)</f>
        <v>1</v>
      </c>
      <c r="LP17" s="476">
        <f t="shared" si="189"/>
        <v>1</v>
      </c>
      <c r="LQ17" s="476">
        <f t="shared" si="91"/>
        <v>1</v>
      </c>
      <c r="LR17" s="502">
        <f t="shared" si="92"/>
        <v>16056000</v>
      </c>
      <c r="LS17" s="478">
        <f t="shared" si="93"/>
        <v>0</v>
      </c>
      <c r="LT17" s="425"/>
      <c r="LU17" s="425"/>
      <c r="LV17" s="495" t="s">
        <v>298</v>
      </c>
      <c r="LW17" s="496" t="s">
        <v>299</v>
      </c>
      <c r="LX17" s="497" t="s">
        <v>300</v>
      </c>
      <c r="LY17" s="498">
        <v>96</v>
      </c>
      <c r="LZ17" s="499">
        <v>55000</v>
      </c>
      <c r="MA17" s="500">
        <f t="shared" si="94"/>
        <v>5280000</v>
      </c>
      <c r="MB17" s="444"/>
      <c r="MC17" s="475">
        <f>IF(EXACT(VLOOKUP(LV17,OFERTA_0,2,FALSE),LW17),1,0)</f>
        <v>1</v>
      </c>
      <c r="MD17" s="475">
        <f>IF(EXACT(VLOOKUP(LV17,OFERTA_0,3,FALSE),LX17),1,0)</f>
        <v>1</v>
      </c>
      <c r="ME17" s="476">
        <f>IF(EXACT(VLOOKUP(LV17,OFERTA_0,4,FALSE),LY17),1,0)</f>
        <v>1</v>
      </c>
      <c r="MF17" s="476">
        <f t="shared" ref="MF17:MG17" si="190">IF(LZ17=0,0,1)</f>
        <v>1</v>
      </c>
      <c r="MG17" s="476">
        <f t="shared" si="190"/>
        <v>1</v>
      </c>
      <c r="MH17" s="476">
        <f t="shared" si="96"/>
        <v>1</v>
      </c>
      <c r="MI17" s="502">
        <f t="shared" si="97"/>
        <v>5280000</v>
      </c>
      <c r="MJ17" s="478">
        <f t="shared" si="98"/>
        <v>0</v>
      </c>
      <c r="MK17" s="425"/>
      <c r="ML17" s="425"/>
      <c r="MM17" s="495" t="s">
        <v>298</v>
      </c>
      <c r="MN17" s="496" t="s">
        <v>299</v>
      </c>
      <c r="MO17" s="497" t="s">
        <v>300</v>
      </c>
      <c r="MP17" s="498">
        <v>96</v>
      </c>
      <c r="MQ17" s="499">
        <v>11941.837320000001</v>
      </c>
      <c r="MR17" s="500">
        <f t="shared" si="99"/>
        <v>1146416</v>
      </c>
      <c r="MS17" s="444"/>
      <c r="MT17" s="475">
        <f>IF(EXACT(VLOOKUP(MM17,OFERTA_0,2,FALSE),MN17),1,0)</f>
        <v>1</v>
      </c>
      <c r="MU17" s="475">
        <f>IF(EXACT(VLOOKUP(MM17,OFERTA_0,3,FALSE),MO17),1,0)</f>
        <v>1</v>
      </c>
      <c r="MV17" s="476">
        <f>IF(EXACT(VLOOKUP(MM17,OFERTA_0,4,FALSE),MP17),1,0)</f>
        <v>1</v>
      </c>
      <c r="MW17" s="476">
        <f t="shared" ref="MW17:MX17" si="191">IF(MQ17=0,0,1)</f>
        <v>1</v>
      </c>
      <c r="MX17" s="476">
        <f t="shared" si="191"/>
        <v>1</v>
      </c>
      <c r="MY17" s="476">
        <f t="shared" si="101"/>
        <v>1</v>
      </c>
      <c r="MZ17" s="502">
        <f t="shared" si="102"/>
        <v>1146416</v>
      </c>
      <c r="NA17" s="478">
        <f t="shared" si="103"/>
        <v>0</v>
      </c>
      <c r="NB17" s="425"/>
      <c r="NC17" s="425"/>
      <c r="ND17" s="511"/>
      <c r="NE17" s="510"/>
      <c r="NF17" s="505"/>
      <c r="NG17" s="506"/>
      <c r="NH17" s="507"/>
      <c r="NI17" s="508"/>
      <c r="NJ17" s="508"/>
      <c r="NK17" s="475" t="e">
        <f>IF(EXACT(VLOOKUP(ND17,OFERTA_0,2,FALSE),NE17),1,0)</f>
        <v>#N/A</v>
      </c>
      <c r="NL17" s="475" t="e">
        <f>IF(EXACT(VLOOKUP(ND17,OFERTA_0,3,FALSE),NF17),1,0)</f>
        <v>#N/A</v>
      </c>
      <c r="NM17" s="476" t="e">
        <f>IF(EXACT(VLOOKUP(ND17,OFERTA_0,4,FALSE),NG17),1,0)</f>
        <v>#N/A</v>
      </c>
      <c r="NN17" s="476">
        <f t="shared" ref="NN17:NO17" si="192">IF(NH17=0,0,1)</f>
        <v>0</v>
      </c>
      <c r="NO17" s="476">
        <f t="shared" si="192"/>
        <v>0</v>
      </c>
      <c r="NP17" s="476" t="e">
        <f t="shared" si="105"/>
        <v>#N/A</v>
      </c>
      <c r="NQ17" s="502">
        <f t="shared" si="106"/>
        <v>0</v>
      </c>
      <c r="NR17" s="478">
        <f t="shared" si="107"/>
        <v>0</v>
      </c>
      <c r="NS17" s="425"/>
      <c r="NT17" s="425"/>
      <c r="NU17" s="511"/>
      <c r="NV17" s="510"/>
      <c r="NW17" s="505"/>
      <c r="NX17" s="506"/>
      <c r="NY17" s="507"/>
      <c r="NZ17" s="508"/>
      <c r="OA17" s="508"/>
      <c r="OB17" s="475" t="e">
        <f>IF(EXACT(VLOOKUP(NU17,OFERTA_0,2,FALSE),NV17),1,0)</f>
        <v>#N/A</v>
      </c>
      <c r="OC17" s="475" t="e">
        <f>IF(EXACT(VLOOKUP(NU17,OFERTA_0,3,FALSE),NW17),1,0)</f>
        <v>#N/A</v>
      </c>
      <c r="OD17" s="476" t="e">
        <f>IF(EXACT(VLOOKUP(NU17,OFERTA_0,4,FALSE),NX17),1,0)</f>
        <v>#N/A</v>
      </c>
      <c r="OE17" s="476">
        <f t="shared" ref="OE17:OF17" si="193">IF(NY17=0,0,1)</f>
        <v>0</v>
      </c>
      <c r="OF17" s="476">
        <f t="shared" si="193"/>
        <v>0</v>
      </c>
      <c r="OG17" s="476" t="e">
        <f t="shared" si="109"/>
        <v>#N/A</v>
      </c>
      <c r="OH17" s="502">
        <f t="shared" si="110"/>
        <v>0</v>
      </c>
      <c r="OI17" s="478">
        <f t="shared" si="111"/>
        <v>0</v>
      </c>
      <c r="OJ17" s="425"/>
      <c r="OK17" s="425"/>
      <c r="OL17" s="511"/>
      <c r="OM17" s="510"/>
      <c r="ON17" s="505"/>
      <c r="OO17" s="506"/>
      <c r="OP17" s="507"/>
      <c r="OQ17" s="508"/>
      <c r="OR17" s="508"/>
      <c r="OS17" s="475" t="e">
        <f>IF(EXACT(VLOOKUP(OL17,OFERTA_0,2,FALSE),OM17),1,0)</f>
        <v>#N/A</v>
      </c>
      <c r="OT17" s="475" t="e">
        <f>IF(EXACT(VLOOKUP(OL17,OFERTA_0,3,FALSE),ON17),1,0)</f>
        <v>#N/A</v>
      </c>
      <c r="OU17" s="476" t="e">
        <f>IF(EXACT(VLOOKUP(OL17,OFERTA_0,4,FALSE),OO17),1,0)</f>
        <v>#N/A</v>
      </c>
      <c r="OV17" s="476">
        <f t="shared" ref="OV17:OW17" si="194">IF(OP17=0,0,1)</f>
        <v>0</v>
      </c>
      <c r="OW17" s="476">
        <f t="shared" si="194"/>
        <v>0</v>
      </c>
      <c r="OX17" s="476" t="e">
        <f t="shared" si="113"/>
        <v>#N/A</v>
      </c>
      <c r="OY17" s="502">
        <f t="shared" si="114"/>
        <v>0</v>
      </c>
      <c r="OZ17" s="478">
        <f t="shared" si="115"/>
        <v>0</v>
      </c>
      <c r="PA17" s="425"/>
      <c r="PB17" s="425"/>
      <c r="PC17" s="511"/>
      <c r="PD17" s="510"/>
      <c r="PE17" s="505"/>
      <c r="PF17" s="506"/>
      <c r="PG17" s="507"/>
      <c r="PH17" s="508"/>
      <c r="PI17" s="508"/>
      <c r="PJ17" s="475" t="e">
        <f>IF(EXACT(VLOOKUP(PC17,OFERTA_0,2,FALSE),PD17),1,0)</f>
        <v>#N/A</v>
      </c>
      <c r="PK17" s="475" t="e">
        <f>IF(EXACT(VLOOKUP(PC17,OFERTA_0,3,FALSE),PE17),1,0)</f>
        <v>#N/A</v>
      </c>
      <c r="PL17" s="476" t="e">
        <f>IF(EXACT(VLOOKUP(PC17,OFERTA_0,4,FALSE),PF17),1,0)</f>
        <v>#N/A</v>
      </c>
      <c r="PM17" s="476">
        <f t="shared" ref="PM17:PN17" si="195">IF(PG17=0,0,1)</f>
        <v>0</v>
      </c>
      <c r="PN17" s="476">
        <f t="shared" si="195"/>
        <v>0</v>
      </c>
      <c r="PO17" s="476" t="e">
        <f t="shared" si="117"/>
        <v>#N/A</v>
      </c>
      <c r="PP17" s="502">
        <f t="shared" si="118"/>
        <v>0</v>
      </c>
      <c r="PQ17" s="478">
        <f t="shared" si="119"/>
        <v>0</v>
      </c>
      <c r="PR17" s="425"/>
      <c r="PS17" s="425"/>
      <c r="PT17" s="511"/>
      <c r="PU17" s="510"/>
      <c r="PV17" s="505"/>
      <c r="PW17" s="506"/>
      <c r="PX17" s="507"/>
      <c r="PY17" s="508"/>
      <c r="PZ17" s="508"/>
      <c r="QA17" s="475" t="e">
        <f>IF(EXACT(VLOOKUP(PT17,OFERTA_0,2,FALSE),PU17),1,0)</f>
        <v>#N/A</v>
      </c>
      <c r="QB17" s="475" t="e">
        <f>IF(EXACT(VLOOKUP(PT17,OFERTA_0,3,FALSE),PV17),1,0)</f>
        <v>#N/A</v>
      </c>
      <c r="QC17" s="476" t="e">
        <f>IF(EXACT(VLOOKUP(PT17,OFERTA_0,4,FALSE),PW17),1,0)</f>
        <v>#N/A</v>
      </c>
      <c r="QD17" s="476">
        <f t="shared" ref="QD17:QE17" si="196">IF(PX17=0,0,1)</f>
        <v>0</v>
      </c>
      <c r="QE17" s="476">
        <f t="shared" si="196"/>
        <v>0</v>
      </c>
      <c r="QF17" s="476" t="e">
        <f t="shared" si="121"/>
        <v>#N/A</v>
      </c>
      <c r="QG17" s="502">
        <f t="shared" si="122"/>
        <v>0</v>
      </c>
      <c r="QH17" s="478">
        <f t="shared" si="123"/>
        <v>0</v>
      </c>
      <c r="QI17" s="425"/>
      <c r="QJ17" s="425"/>
      <c r="QK17" s="511"/>
      <c r="QL17" s="510"/>
      <c r="QM17" s="505"/>
      <c r="QN17" s="506"/>
      <c r="QO17" s="507"/>
      <c r="QP17" s="508"/>
      <c r="QQ17" s="508"/>
      <c r="QR17" s="475" t="e">
        <f>IF(EXACT(VLOOKUP(QK17,OFERTA_0,2,FALSE),QL17),1,0)</f>
        <v>#N/A</v>
      </c>
      <c r="QS17" s="475" t="e">
        <f>IF(EXACT(VLOOKUP(QK17,OFERTA_0,3,FALSE),QM17),1,0)</f>
        <v>#N/A</v>
      </c>
      <c r="QT17" s="476" t="e">
        <f>IF(EXACT(VLOOKUP(QK17,OFERTA_0,4,FALSE),QN17),1,0)</f>
        <v>#N/A</v>
      </c>
      <c r="QU17" s="476">
        <f t="shared" ref="QU17:QV17" si="197">IF(QO17=0,0,1)</f>
        <v>0</v>
      </c>
      <c r="QV17" s="476">
        <f t="shared" si="197"/>
        <v>0</v>
      </c>
      <c r="QW17" s="476" t="e">
        <f t="shared" si="125"/>
        <v>#N/A</v>
      </c>
      <c r="QX17" s="502">
        <f t="shared" si="126"/>
        <v>0</v>
      </c>
      <c r="QY17" s="478">
        <f t="shared" si="127"/>
        <v>0</v>
      </c>
      <c r="QZ17" s="425"/>
      <c r="RA17" s="425"/>
      <c r="RB17" s="511"/>
      <c r="RC17" s="510"/>
      <c r="RD17" s="505"/>
      <c r="RE17" s="506"/>
      <c r="RF17" s="507"/>
      <c r="RG17" s="508"/>
      <c r="RH17" s="508"/>
      <c r="RI17" s="475" t="e">
        <f>IF(EXACT(VLOOKUP(RB17,OFERTA_0,2,FALSE),RC17),1,0)</f>
        <v>#N/A</v>
      </c>
      <c r="RJ17" s="475" t="e">
        <f>IF(EXACT(VLOOKUP(RB17,OFERTA_0,3,FALSE),RD17),1,0)</f>
        <v>#N/A</v>
      </c>
      <c r="RK17" s="476" t="e">
        <f>IF(EXACT(VLOOKUP(RB17,OFERTA_0,4,FALSE),RE17),1,0)</f>
        <v>#N/A</v>
      </c>
      <c r="RL17" s="476">
        <f t="shared" ref="RL17:RM17" si="198">IF(RF17=0,0,1)</f>
        <v>0</v>
      </c>
      <c r="RM17" s="476">
        <f t="shared" si="198"/>
        <v>0</v>
      </c>
      <c r="RN17" s="476" t="e">
        <f t="shared" si="129"/>
        <v>#N/A</v>
      </c>
      <c r="RO17" s="502">
        <f t="shared" si="130"/>
        <v>0</v>
      </c>
      <c r="RP17" s="478">
        <f t="shared" si="131"/>
        <v>0</v>
      </c>
      <c r="RQ17" s="425"/>
      <c r="RR17" s="425"/>
      <c r="RS17" s="511"/>
      <c r="RT17" s="510"/>
      <c r="RU17" s="505"/>
      <c r="RV17" s="506"/>
      <c r="RW17" s="507"/>
      <c r="RX17" s="508"/>
      <c r="RY17" s="508"/>
      <c r="RZ17" s="475" t="e">
        <f>IF(EXACT(VLOOKUP(RS17,OFERTA_0,2,FALSE),RT17),1,0)</f>
        <v>#N/A</v>
      </c>
      <c r="SA17" s="475" t="e">
        <f>IF(EXACT(VLOOKUP(RS17,OFERTA_0,3,FALSE),RU17),1,0)</f>
        <v>#N/A</v>
      </c>
      <c r="SB17" s="476" t="e">
        <f>IF(EXACT(VLOOKUP(RS17,OFERTA_0,4,FALSE),RV17),1,0)</f>
        <v>#N/A</v>
      </c>
      <c r="SC17" s="476">
        <f t="shared" ref="SC17:SD17" si="199">IF(RW17=0,0,1)</f>
        <v>0</v>
      </c>
      <c r="SD17" s="476">
        <f t="shared" si="199"/>
        <v>0</v>
      </c>
      <c r="SE17" s="476" t="e">
        <f t="shared" si="133"/>
        <v>#N/A</v>
      </c>
      <c r="SF17" s="502">
        <f t="shared" si="134"/>
        <v>0</v>
      </c>
      <c r="SG17" s="478">
        <f t="shared" si="135"/>
        <v>0</v>
      </c>
      <c r="SH17" s="425"/>
      <c r="SI17" s="425"/>
      <c r="SJ17" s="511"/>
      <c r="SK17" s="510"/>
      <c r="SL17" s="505"/>
      <c r="SM17" s="506"/>
      <c r="SN17" s="507"/>
      <c r="SO17" s="508"/>
      <c r="SP17" s="508"/>
      <c r="SQ17" s="475" t="e">
        <f>IF(EXACT(VLOOKUP(SJ17,OFERTA_0,2,FALSE),SK17),1,0)</f>
        <v>#N/A</v>
      </c>
      <c r="SR17" s="475" t="e">
        <f>IF(EXACT(VLOOKUP(SJ17,OFERTA_0,3,FALSE),SL17),1,0)</f>
        <v>#N/A</v>
      </c>
      <c r="SS17" s="476" t="e">
        <f>IF(EXACT(VLOOKUP(SJ17,OFERTA_0,4,FALSE),SM17),1,0)</f>
        <v>#N/A</v>
      </c>
      <c r="ST17" s="476">
        <f t="shared" ref="ST17:SU17" si="200">IF(SN17=0,0,1)</f>
        <v>0</v>
      </c>
      <c r="SU17" s="476">
        <f t="shared" si="200"/>
        <v>0</v>
      </c>
      <c r="SV17" s="476" t="e">
        <f t="shared" si="137"/>
        <v>#N/A</v>
      </c>
      <c r="SW17" s="502">
        <f t="shared" si="138"/>
        <v>0</v>
      </c>
      <c r="SX17" s="478">
        <f t="shared" si="139"/>
        <v>0</v>
      </c>
    </row>
    <row r="18" spans="1:518" ht="45" x14ac:dyDescent="0.2">
      <c r="A18" s="425">
        <f t="shared" si="140"/>
        <v>6</v>
      </c>
      <c r="B18" s="495" t="s">
        <v>301</v>
      </c>
      <c r="C18" s="496" t="s">
        <v>302</v>
      </c>
      <c r="D18" s="497" t="s">
        <v>303</v>
      </c>
      <c r="E18" s="498">
        <v>1</v>
      </c>
      <c r="F18" s="499"/>
      <c r="G18" s="500">
        <f t="shared" si="0"/>
        <v>0</v>
      </c>
      <c r="H18" s="444"/>
      <c r="I18" s="425"/>
      <c r="J18" s="425"/>
      <c r="K18" s="495"/>
      <c r="L18" s="496"/>
      <c r="M18" s="497"/>
      <c r="N18" s="498"/>
      <c r="O18" s="499"/>
      <c r="P18" s="500"/>
      <c r="Q18" s="444"/>
      <c r="R18" s="475" t="e">
        <f>IF(EXACT(VLOOKUP(K18,OFERTA_0,2,FALSE),L18),1,0)</f>
        <v>#N/A</v>
      </c>
      <c r="S18" s="475" t="e">
        <f>IF(EXACT(VLOOKUP(K18,OFERTA_0,3,FALSE),M18),1,0)</f>
        <v>#N/A</v>
      </c>
      <c r="T18" s="476" t="e">
        <f>IF(EXACT(VLOOKUP(K18,OFERTA_0,4,FALSE),N18),1,0)</f>
        <v>#N/A</v>
      </c>
      <c r="U18" s="476">
        <f t="shared" ref="U18:V18" si="201">IF(O18=0,0,1)</f>
        <v>0</v>
      </c>
      <c r="V18" s="476">
        <f t="shared" si="201"/>
        <v>0</v>
      </c>
      <c r="W18" s="476" t="e">
        <f t="shared" si="2"/>
        <v>#N/A</v>
      </c>
      <c r="X18" s="502">
        <f t="shared" si="3"/>
        <v>0</v>
      </c>
      <c r="Y18" s="478">
        <f t="shared" si="4"/>
        <v>0</v>
      </c>
      <c r="Z18" s="454"/>
      <c r="AA18" s="454"/>
      <c r="AB18" s="495"/>
      <c r="AC18" s="496"/>
      <c r="AD18" s="497"/>
      <c r="AE18" s="498"/>
      <c r="AF18" s="499"/>
      <c r="AG18" s="500"/>
      <c r="AH18" s="444"/>
      <c r="AI18" s="475" t="e">
        <f>IF(EXACT(VLOOKUP(AB18,OFERTA_0,2,FALSE),AC18),1,0)</f>
        <v>#N/A</v>
      </c>
      <c r="AJ18" s="475" t="e">
        <f>IF(EXACT(VLOOKUP(AB18,OFERTA_0,3,FALSE),AD18),1,0)</f>
        <v>#N/A</v>
      </c>
      <c r="AK18" s="476" t="e">
        <f>IF(EXACT(VLOOKUP(AB18,OFERTA_0,4,FALSE),AE18),1,0)</f>
        <v>#N/A</v>
      </c>
      <c r="AL18" s="476">
        <f t="shared" ref="AL18:AM18" si="202">IF(AF18=0,0,1)</f>
        <v>0</v>
      </c>
      <c r="AM18" s="476">
        <f t="shared" si="202"/>
        <v>0</v>
      </c>
      <c r="AN18" s="476" t="e">
        <f t="shared" si="6"/>
        <v>#N/A</v>
      </c>
      <c r="AO18" s="502">
        <f t="shared" si="7"/>
        <v>0</v>
      </c>
      <c r="AP18" s="478">
        <f t="shared" si="8"/>
        <v>0</v>
      </c>
      <c r="AQ18" s="454"/>
      <c r="AR18" s="454"/>
      <c r="AS18" s="495" t="s">
        <v>301</v>
      </c>
      <c r="AT18" s="496" t="s">
        <v>302</v>
      </c>
      <c r="AU18" s="497" t="s">
        <v>303</v>
      </c>
      <c r="AV18" s="498">
        <v>1</v>
      </c>
      <c r="AW18" s="499">
        <v>4500000</v>
      </c>
      <c r="AX18" s="500">
        <f t="shared" si="9"/>
        <v>4500000</v>
      </c>
      <c r="AY18" s="444"/>
      <c r="AZ18" s="475">
        <f>IF(EXACT(VLOOKUP(AS18,OFERTA_0,2,FALSE),AT18),1,0)</f>
        <v>1</v>
      </c>
      <c r="BA18" s="475">
        <f>IF(EXACT(VLOOKUP(AS18,OFERTA_0,3,FALSE),AU18),1,0)</f>
        <v>1</v>
      </c>
      <c r="BB18" s="476">
        <f>IF(EXACT(VLOOKUP(AS18,OFERTA_0,4,FALSE),AV18),1,0)</f>
        <v>1</v>
      </c>
      <c r="BC18" s="476">
        <f t="shared" ref="BC18:BD18" si="203">IF(AW18=0,0,1)</f>
        <v>1</v>
      </c>
      <c r="BD18" s="476">
        <f t="shared" si="203"/>
        <v>1</v>
      </c>
      <c r="BE18" s="476">
        <f t="shared" si="11"/>
        <v>1</v>
      </c>
      <c r="BF18" s="502">
        <f t="shared" si="12"/>
        <v>4500000</v>
      </c>
      <c r="BG18" s="478">
        <f t="shared" si="13"/>
        <v>0</v>
      </c>
      <c r="BH18" s="425"/>
      <c r="BI18" s="425"/>
      <c r="BJ18" s="495" t="s">
        <v>301</v>
      </c>
      <c r="BK18" s="496" t="s">
        <v>302</v>
      </c>
      <c r="BL18" s="497" t="s">
        <v>303</v>
      </c>
      <c r="BM18" s="498">
        <v>1</v>
      </c>
      <c r="BN18" s="499">
        <v>700000</v>
      </c>
      <c r="BO18" s="500">
        <f t="shared" si="14"/>
        <v>700000</v>
      </c>
      <c r="BP18" s="444"/>
      <c r="BQ18" s="475">
        <f>IF(EXACT(VLOOKUP(BJ18,OFERTA_0,2,FALSE),BK18),1,0)</f>
        <v>1</v>
      </c>
      <c r="BR18" s="475">
        <f>IF(EXACT(VLOOKUP(BJ18,OFERTA_0,3,FALSE),BL18),1,0)</f>
        <v>1</v>
      </c>
      <c r="BS18" s="476">
        <f>IF(EXACT(VLOOKUP(BJ18,OFERTA_0,4,FALSE),BM18),1,0)</f>
        <v>1</v>
      </c>
      <c r="BT18" s="476">
        <f t="shared" ref="BT18:BU18" si="204">IF(BN18=0,0,1)</f>
        <v>1</v>
      </c>
      <c r="BU18" s="476">
        <f t="shared" si="204"/>
        <v>1</v>
      </c>
      <c r="BV18" s="476">
        <f t="shared" si="16"/>
        <v>1</v>
      </c>
      <c r="BW18" s="502">
        <f t="shared" si="17"/>
        <v>700000</v>
      </c>
      <c r="BX18" s="478">
        <f t="shared" si="18"/>
        <v>0</v>
      </c>
      <c r="BY18" s="425"/>
      <c r="BZ18" s="425"/>
      <c r="CA18" s="495" t="s">
        <v>301</v>
      </c>
      <c r="CB18" s="496" t="s">
        <v>302</v>
      </c>
      <c r="CC18" s="497" t="s">
        <v>303</v>
      </c>
      <c r="CD18" s="498">
        <v>1</v>
      </c>
      <c r="CE18" s="499">
        <v>3720000</v>
      </c>
      <c r="CF18" s="500">
        <f t="shared" si="19"/>
        <v>3720000</v>
      </c>
      <c r="CG18" s="444"/>
      <c r="CH18" s="475">
        <f>IF(EXACT(VLOOKUP(CA18,OFERTA_0,2,FALSE),CB18),1,0)</f>
        <v>1</v>
      </c>
      <c r="CI18" s="475">
        <f>IF(EXACT(VLOOKUP(CA18,OFERTA_0,3,FALSE),CC18),1,0)</f>
        <v>1</v>
      </c>
      <c r="CJ18" s="476">
        <f>IF(EXACT(VLOOKUP(CA18,OFERTA_0,4,FALSE),CD18),1,0)</f>
        <v>1</v>
      </c>
      <c r="CK18" s="476">
        <f t="shared" ref="CK18:CL18" si="205">IF(CE18=0,0,1)</f>
        <v>1</v>
      </c>
      <c r="CL18" s="476">
        <f t="shared" si="205"/>
        <v>1</v>
      </c>
      <c r="CM18" s="476">
        <f t="shared" si="21"/>
        <v>1</v>
      </c>
      <c r="CN18" s="502">
        <f t="shared" si="22"/>
        <v>3720000</v>
      </c>
      <c r="CO18" s="478">
        <f t="shared" si="23"/>
        <v>0</v>
      </c>
      <c r="CP18" s="425"/>
      <c r="CQ18" s="425"/>
      <c r="CR18" s="495" t="s">
        <v>301</v>
      </c>
      <c r="CS18" s="496" t="s">
        <v>302</v>
      </c>
      <c r="CT18" s="497" t="s">
        <v>303</v>
      </c>
      <c r="CU18" s="498">
        <v>1</v>
      </c>
      <c r="CV18" s="499">
        <v>1800000</v>
      </c>
      <c r="CW18" s="500">
        <f t="shared" si="24"/>
        <v>1800000</v>
      </c>
      <c r="CX18" s="444"/>
      <c r="CY18" s="475">
        <f>IF(EXACT(VLOOKUP(CR18,OFERTA_0,2,FALSE),CS18),1,0)</f>
        <v>1</v>
      </c>
      <c r="CZ18" s="475">
        <f>IF(EXACT(VLOOKUP(CR18,OFERTA_0,3,FALSE),CT18),1,0)</f>
        <v>1</v>
      </c>
      <c r="DA18" s="476">
        <f>IF(EXACT(VLOOKUP(CR18,OFERTA_0,4,FALSE),CU18),1,0)</f>
        <v>1</v>
      </c>
      <c r="DB18" s="476">
        <f t="shared" ref="DB18:DC18" si="206">IF(CV18=0,0,1)</f>
        <v>1</v>
      </c>
      <c r="DC18" s="476">
        <f t="shared" si="206"/>
        <v>1</v>
      </c>
      <c r="DD18" s="476">
        <f t="shared" si="26"/>
        <v>1</v>
      </c>
      <c r="DE18" s="502">
        <f t="shared" si="27"/>
        <v>1800000</v>
      </c>
      <c r="DF18" s="478">
        <f t="shared" si="28"/>
        <v>0</v>
      </c>
      <c r="DG18" s="425"/>
      <c r="DH18" s="425"/>
      <c r="DI18" s="495" t="s">
        <v>301</v>
      </c>
      <c r="DJ18" s="496" t="s">
        <v>302</v>
      </c>
      <c r="DK18" s="497" t="s">
        <v>303</v>
      </c>
      <c r="DL18" s="498">
        <v>1</v>
      </c>
      <c r="DM18" s="499">
        <v>950000</v>
      </c>
      <c r="DN18" s="500">
        <f t="shared" si="29"/>
        <v>950000</v>
      </c>
      <c r="DO18" s="444"/>
      <c r="DP18" s="475">
        <f>IF(EXACT(VLOOKUP(DI18,OFERTA_0,2,FALSE),DJ18),1,0)</f>
        <v>1</v>
      </c>
      <c r="DQ18" s="475">
        <f>IF(EXACT(VLOOKUP(DI18,OFERTA_0,3,FALSE),DK18),1,0)</f>
        <v>1</v>
      </c>
      <c r="DR18" s="476">
        <f>IF(EXACT(VLOOKUP(DI18,OFERTA_0,4,FALSE),DL18),1,0)</f>
        <v>1</v>
      </c>
      <c r="DS18" s="476">
        <f t="shared" ref="DS18:DT18" si="207">IF(DM18=0,0,1)</f>
        <v>1</v>
      </c>
      <c r="DT18" s="476">
        <f t="shared" si="207"/>
        <v>1</v>
      </c>
      <c r="DU18" s="476">
        <f t="shared" si="31"/>
        <v>1</v>
      </c>
      <c r="DV18" s="502">
        <f t="shared" si="32"/>
        <v>950000</v>
      </c>
      <c r="DW18" s="478">
        <f t="shared" si="33"/>
        <v>0</v>
      </c>
      <c r="DX18" s="425"/>
      <c r="DY18" s="425"/>
      <c r="DZ18" s="495" t="s">
        <v>301</v>
      </c>
      <c r="EA18" s="496" t="s">
        <v>302</v>
      </c>
      <c r="EB18" s="497" t="s">
        <v>303</v>
      </c>
      <c r="EC18" s="498">
        <v>1</v>
      </c>
      <c r="ED18" s="499">
        <v>220000</v>
      </c>
      <c r="EE18" s="500">
        <f t="shared" si="34"/>
        <v>220000</v>
      </c>
      <c r="EF18" s="444"/>
      <c r="EG18" s="475">
        <f>IF(EXACT(VLOOKUP(DZ18,OFERTA_0,2,FALSE),EA18),1,0)</f>
        <v>1</v>
      </c>
      <c r="EH18" s="475">
        <f>IF(EXACT(VLOOKUP(DZ18,OFERTA_0,3,FALSE),EB18),1,0)</f>
        <v>1</v>
      </c>
      <c r="EI18" s="476">
        <f>IF(EXACT(VLOOKUP(DZ18,OFERTA_0,4,FALSE),EC18),1,0)</f>
        <v>1</v>
      </c>
      <c r="EJ18" s="476">
        <f t="shared" ref="EJ18:EK18" si="208">IF(ED18=0,0,1)</f>
        <v>1</v>
      </c>
      <c r="EK18" s="476">
        <f t="shared" si="208"/>
        <v>1</v>
      </c>
      <c r="EL18" s="476">
        <f t="shared" si="36"/>
        <v>1</v>
      </c>
      <c r="EM18" s="502">
        <f t="shared" si="37"/>
        <v>220000</v>
      </c>
      <c r="EN18" s="478">
        <f t="shared" si="38"/>
        <v>0</v>
      </c>
      <c r="EO18" s="425"/>
      <c r="EP18" s="425"/>
      <c r="EQ18" s="495" t="s">
        <v>301</v>
      </c>
      <c r="ER18" s="496" t="s">
        <v>302</v>
      </c>
      <c r="ES18" s="497" t="s">
        <v>303</v>
      </c>
      <c r="ET18" s="498">
        <v>1</v>
      </c>
      <c r="EU18" s="499">
        <v>2580509.4695643592</v>
      </c>
      <c r="EV18" s="500">
        <f t="shared" si="39"/>
        <v>2580509</v>
      </c>
      <c r="EW18" s="444"/>
      <c r="EX18" s="475">
        <f>IF(EXACT(VLOOKUP(EQ18,OFERTA_0,2,FALSE),ER18),1,0)</f>
        <v>1</v>
      </c>
      <c r="EY18" s="475">
        <f>IF(EXACT(VLOOKUP(EQ18,OFERTA_0,3,FALSE),ES18),1,0)</f>
        <v>1</v>
      </c>
      <c r="EZ18" s="476">
        <f>IF(EXACT(VLOOKUP(EQ18,OFERTA_0,4,FALSE),ET18),1,0)</f>
        <v>1</v>
      </c>
      <c r="FA18" s="476">
        <f t="shared" ref="FA18:FB18" si="209">IF(EU18=0,0,1)</f>
        <v>1</v>
      </c>
      <c r="FB18" s="476">
        <f t="shared" si="209"/>
        <v>1</v>
      </c>
      <c r="FC18" s="476">
        <f t="shared" si="41"/>
        <v>1</v>
      </c>
      <c r="FD18" s="502">
        <f t="shared" si="42"/>
        <v>2580509</v>
      </c>
      <c r="FE18" s="478">
        <f t="shared" si="43"/>
        <v>0</v>
      </c>
      <c r="FF18" s="425"/>
      <c r="FG18" s="425"/>
      <c r="FH18" s="495" t="s">
        <v>301</v>
      </c>
      <c r="FI18" s="496" t="s">
        <v>302</v>
      </c>
      <c r="FJ18" s="497" t="s">
        <v>303</v>
      </c>
      <c r="FK18" s="498">
        <v>1</v>
      </c>
      <c r="FL18" s="499">
        <v>146325</v>
      </c>
      <c r="FM18" s="500">
        <f t="shared" si="44"/>
        <v>146325</v>
      </c>
      <c r="FN18" s="444"/>
      <c r="FO18" s="475">
        <f>IF(EXACT(VLOOKUP(FH18,OFERTA_0,2,FALSE),FI18),1,0)</f>
        <v>1</v>
      </c>
      <c r="FP18" s="475">
        <f>IF(EXACT(VLOOKUP(FH18,OFERTA_0,3,FALSE),FJ18),1,0)</f>
        <v>1</v>
      </c>
      <c r="FQ18" s="476">
        <f>IF(EXACT(VLOOKUP(FH18,OFERTA_0,4,FALSE),FK18),1,0)</f>
        <v>1</v>
      </c>
      <c r="FR18" s="476">
        <f t="shared" ref="FR18:FS18" si="210">IF(FL18=0,0,1)</f>
        <v>1</v>
      </c>
      <c r="FS18" s="476">
        <f t="shared" si="210"/>
        <v>1</v>
      </c>
      <c r="FT18" s="476">
        <f t="shared" si="46"/>
        <v>1</v>
      </c>
      <c r="FU18" s="502">
        <f t="shared" si="47"/>
        <v>146325</v>
      </c>
      <c r="FV18" s="478">
        <f t="shared" si="48"/>
        <v>0</v>
      </c>
      <c r="FW18" s="425"/>
      <c r="FX18" s="425"/>
      <c r="FY18" s="495" t="s">
        <v>301</v>
      </c>
      <c r="FZ18" s="496" t="s">
        <v>302</v>
      </c>
      <c r="GA18" s="497" t="s">
        <v>303</v>
      </c>
      <c r="GB18" s="498">
        <v>1</v>
      </c>
      <c r="GC18" s="499">
        <v>750000</v>
      </c>
      <c r="GD18" s="500">
        <f t="shared" si="49"/>
        <v>750000</v>
      </c>
      <c r="GE18" s="444"/>
      <c r="GF18" s="475">
        <f>IF(EXACT(VLOOKUP(FY18,OFERTA_0,2,FALSE),FZ18),1,0)</f>
        <v>1</v>
      </c>
      <c r="GG18" s="475">
        <f>IF(EXACT(VLOOKUP(FY18,OFERTA_0,3,FALSE),GA18),1,0)</f>
        <v>1</v>
      </c>
      <c r="GH18" s="476">
        <f>IF(EXACT(VLOOKUP(FY18,OFERTA_0,4,FALSE),GB18),1,0)</f>
        <v>1</v>
      </c>
      <c r="GI18" s="476">
        <f t="shared" ref="GI18:GJ18" si="211">IF(GC18=0,0,1)</f>
        <v>1</v>
      </c>
      <c r="GJ18" s="476">
        <f t="shared" si="211"/>
        <v>1</v>
      </c>
      <c r="GK18" s="476">
        <f t="shared" si="51"/>
        <v>1</v>
      </c>
      <c r="GL18" s="502">
        <f t="shared" si="52"/>
        <v>750000</v>
      </c>
      <c r="GM18" s="478">
        <f t="shared" si="53"/>
        <v>0</v>
      </c>
      <c r="GN18" s="425"/>
      <c r="GO18" s="425"/>
      <c r="GP18" s="495" t="s">
        <v>301</v>
      </c>
      <c r="GQ18" s="496" t="s">
        <v>302</v>
      </c>
      <c r="GR18" s="497" t="s">
        <v>303</v>
      </c>
      <c r="GS18" s="498">
        <v>1</v>
      </c>
      <c r="GT18" s="499">
        <v>800000</v>
      </c>
      <c r="GU18" s="500">
        <f t="shared" si="54"/>
        <v>800000</v>
      </c>
      <c r="GV18" s="444"/>
      <c r="GW18" s="475">
        <f>IF(EXACT(VLOOKUP(GP18,OFERTA_0,2,FALSE),GQ18),1,0)</f>
        <v>1</v>
      </c>
      <c r="GX18" s="475">
        <f>IF(EXACT(VLOOKUP(GP18,OFERTA_0,3,FALSE),GR18),1,0)</f>
        <v>1</v>
      </c>
      <c r="GY18" s="476">
        <f>IF(EXACT(VLOOKUP(GP18,OFERTA_0,4,FALSE),GS18),1,0)</f>
        <v>1</v>
      </c>
      <c r="GZ18" s="476">
        <f t="shared" ref="GZ18:HA18" si="212">IF(GT18=0,0,1)</f>
        <v>1</v>
      </c>
      <c r="HA18" s="476">
        <f t="shared" si="212"/>
        <v>1</v>
      </c>
      <c r="HB18" s="476">
        <f t="shared" si="56"/>
        <v>1</v>
      </c>
      <c r="HC18" s="502">
        <f t="shared" si="57"/>
        <v>800000</v>
      </c>
      <c r="HD18" s="478">
        <f t="shared" si="58"/>
        <v>0</v>
      </c>
      <c r="HE18" s="425"/>
      <c r="HF18" s="425"/>
      <c r="HG18" s="495" t="s">
        <v>301</v>
      </c>
      <c r="HH18" s="496" t="s">
        <v>302</v>
      </c>
      <c r="HI18" s="497" t="s">
        <v>303</v>
      </c>
      <c r="HJ18" s="498">
        <v>1</v>
      </c>
      <c r="HK18" s="499">
        <v>1887000</v>
      </c>
      <c r="HL18" s="500">
        <f t="shared" si="59"/>
        <v>1887000</v>
      </c>
      <c r="HM18" s="444"/>
      <c r="HN18" s="475">
        <f>IF(EXACT(VLOOKUP(HG18,OFERTA_0,2,FALSE),HH18),1,0)</f>
        <v>1</v>
      </c>
      <c r="HO18" s="475">
        <f>IF(EXACT(VLOOKUP(HG18,OFERTA_0,3,FALSE),HI18),1,0)</f>
        <v>1</v>
      </c>
      <c r="HP18" s="476">
        <f>IF(EXACT(VLOOKUP(HG18,OFERTA_0,4,FALSE),HJ18),1,0)</f>
        <v>1</v>
      </c>
      <c r="HQ18" s="476">
        <f t="shared" ref="HQ18:HR18" si="213">IF(HK18=0,0,1)</f>
        <v>1</v>
      </c>
      <c r="HR18" s="476">
        <f t="shared" si="213"/>
        <v>1</v>
      </c>
      <c r="HS18" s="476">
        <f t="shared" si="61"/>
        <v>1</v>
      </c>
      <c r="HT18" s="502">
        <f t="shared" si="62"/>
        <v>1887000</v>
      </c>
      <c r="HU18" s="478">
        <f t="shared" si="63"/>
        <v>0</v>
      </c>
      <c r="HV18" s="425"/>
      <c r="HW18" s="425"/>
      <c r="HX18" s="495" t="s">
        <v>301</v>
      </c>
      <c r="HY18" s="496" t="s">
        <v>302</v>
      </c>
      <c r="HZ18" s="497" t="s">
        <v>303</v>
      </c>
      <c r="IA18" s="498">
        <v>1</v>
      </c>
      <c r="IB18" s="499">
        <v>800000</v>
      </c>
      <c r="IC18" s="500">
        <f t="shared" si="64"/>
        <v>800000</v>
      </c>
      <c r="ID18" s="444"/>
      <c r="IE18" s="475">
        <f>IF(EXACT(VLOOKUP(HX18,OFERTA_0,2,FALSE),HY18),1,0)</f>
        <v>1</v>
      </c>
      <c r="IF18" s="475">
        <f>IF(EXACT(VLOOKUP(HX18,OFERTA_0,3,FALSE),HZ18),1,0)</f>
        <v>1</v>
      </c>
      <c r="IG18" s="476">
        <f>IF(EXACT(VLOOKUP(HX18,OFERTA_0,4,FALSE),IA18),1,0)</f>
        <v>1</v>
      </c>
      <c r="IH18" s="476">
        <f t="shared" ref="IH18:II18" si="214">IF(IB18=0,0,1)</f>
        <v>1</v>
      </c>
      <c r="II18" s="476">
        <f t="shared" si="214"/>
        <v>1</v>
      </c>
      <c r="IJ18" s="476">
        <f t="shared" si="66"/>
        <v>1</v>
      </c>
      <c r="IK18" s="502">
        <f t="shared" si="67"/>
        <v>800000</v>
      </c>
      <c r="IL18" s="478">
        <f t="shared" si="68"/>
        <v>0</v>
      </c>
      <c r="IM18" s="425"/>
      <c r="IN18" s="425"/>
      <c r="IO18" s="495" t="s">
        <v>301</v>
      </c>
      <c r="IP18" s="496" t="s">
        <v>302</v>
      </c>
      <c r="IQ18" s="497" t="s">
        <v>303</v>
      </c>
      <c r="IR18" s="498">
        <v>1</v>
      </c>
      <c r="IS18" s="499">
        <v>250000</v>
      </c>
      <c r="IT18" s="500">
        <f t="shared" si="69"/>
        <v>250000</v>
      </c>
      <c r="IU18" s="444"/>
      <c r="IV18" s="475">
        <f>IF(EXACT(VLOOKUP(IO18,OFERTA_0,2,FALSE),IP18),1,0)</f>
        <v>1</v>
      </c>
      <c r="IW18" s="475">
        <f>IF(EXACT(VLOOKUP(IO18,OFERTA_0,3,FALSE),IQ18),1,0)</f>
        <v>1</v>
      </c>
      <c r="IX18" s="476">
        <f>IF(EXACT(VLOOKUP(IO18,OFERTA_0,4,FALSE),IR18),1,0)</f>
        <v>1</v>
      </c>
      <c r="IY18" s="476">
        <f t="shared" ref="IY18:IZ18" si="215">IF(IS18=0,0,1)</f>
        <v>1</v>
      </c>
      <c r="IZ18" s="476">
        <f t="shared" si="215"/>
        <v>1</v>
      </c>
      <c r="JA18" s="476">
        <f t="shared" si="71"/>
        <v>1</v>
      </c>
      <c r="JB18" s="502">
        <f t="shared" si="72"/>
        <v>250000</v>
      </c>
      <c r="JC18" s="478">
        <f t="shared" si="73"/>
        <v>0</v>
      </c>
      <c r="JD18" s="425"/>
      <c r="JE18" s="425"/>
      <c r="JF18" s="495" t="s">
        <v>301</v>
      </c>
      <c r="JG18" s="496" t="s">
        <v>302</v>
      </c>
      <c r="JH18" s="497" t="s">
        <v>303</v>
      </c>
      <c r="JI18" s="498">
        <v>1</v>
      </c>
      <c r="JJ18" s="499">
        <v>1000000</v>
      </c>
      <c r="JK18" s="500">
        <f t="shared" si="74"/>
        <v>1000000</v>
      </c>
      <c r="JL18" s="444"/>
      <c r="JM18" s="475">
        <f>IF(EXACT(VLOOKUP(JF18,OFERTA_0,2,FALSE),JG18),1,0)</f>
        <v>1</v>
      </c>
      <c r="JN18" s="475">
        <f>IF(EXACT(VLOOKUP(JF18,OFERTA_0,3,FALSE),JH18),1,0)</f>
        <v>1</v>
      </c>
      <c r="JO18" s="476">
        <f>IF(EXACT(VLOOKUP(JF18,OFERTA_0,4,FALSE),JI18),1,0)</f>
        <v>1</v>
      </c>
      <c r="JP18" s="476">
        <f t="shared" ref="JP18:JQ18" si="216">IF(JJ18=0,0,1)</f>
        <v>1</v>
      </c>
      <c r="JQ18" s="476">
        <f t="shared" si="216"/>
        <v>1</v>
      </c>
      <c r="JR18" s="476">
        <f t="shared" si="76"/>
        <v>1</v>
      </c>
      <c r="JS18" s="502">
        <f t="shared" si="77"/>
        <v>1000000</v>
      </c>
      <c r="JT18" s="478">
        <f t="shared" si="78"/>
        <v>0</v>
      </c>
      <c r="JU18" s="425"/>
      <c r="JV18" s="425"/>
      <c r="JW18" s="495" t="s">
        <v>301</v>
      </c>
      <c r="JX18" s="496" t="s">
        <v>302</v>
      </c>
      <c r="JY18" s="497" t="s">
        <v>303</v>
      </c>
      <c r="JZ18" s="498">
        <v>1</v>
      </c>
      <c r="KA18" s="499">
        <v>4000000</v>
      </c>
      <c r="KB18" s="500">
        <f t="shared" si="79"/>
        <v>4000000</v>
      </c>
      <c r="KC18" s="444"/>
      <c r="KD18" s="475">
        <f>IF(EXACT(VLOOKUP(JW18,OFERTA_0,2,FALSE),JX18),1,0)</f>
        <v>1</v>
      </c>
      <c r="KE18" s="475">
        <f>IF(EXACT(VLOOKUP(JW18,OFERTA_0,3,FALSE),JY18),1,0)</f>
        <v>1</v>
      </c>
      <c r="KF18" s="476">
        <f>IF(EXACT(VLOOKUP(JW18,OFERTA_0,4,FALSE),JZ18),1,0)</f>
        <v>1</v>
      </c>
      <c r="KG18" s="476">
        <f t="shared" ref="KG18:KH18" si="217">IF(KA18=0,0,1)</f>
        <v>1</v>
      </c>
      <c r="KH18" s="476">
        <f t="shared" si="217"/>
        <v>1</v>
      </c>
      <c r="KI18" s="476">
        <f t="shared" si="81"/>
        <v>1</v>
      </c>
      <c r="KJ18" s="502">
        <f t="shared" si="82"/>
        <v>4000000</v>
      </c>
      <c r="KK18" s="478">
        <f t="shared" si="83"/>
        <v>0</v>
      </c>
      <c r="KL18" s="425"/>
      <c r="KM18" s="425"/>
      <c r="KN18" s="495" t="s">
        <v>301</v>
      </c>
      <c r="KO18" s="496" t="s">
        <v>302</v>
      </c>
      <c r="KP18" s="497" t="s">
        <v>303</v>
      </c>
      <c r="KQ18" s="498">
        <v>1</v>
      </c>
      <c r="KR18" s="499">
        <v>2300000</v>
      </c>
      <c r="KS18" s="500">
        <f t="shared" si="84"/>
        <v>2300000</v>
      </c>
      <c r="KT18" s="444"/>
      <c r="KU18" s="475">
        <f>IF(EXACT(VLOOKUP(KN18,OFERTA_0,2,FALSE),KO18),1,0)</f>
        <v>1</v>
      </c>
      <c r="KV18" s="475">
        <f>IF(EXACT(VLOOKUP(KN18,OFERTA_0,3,FALSE),KP18),1,0)</f>
        <v>1</v>
      </c>
      <c r="KW18" s="476">
        <f>IF(EXACT(VLOOKUP(KN18,OFERTA_0,4,FALSE),KQ18),1,0)</f>
        <v>1</v>
      </c>
      <c r="KX18" s="476">
        <f t="shared" ref="KX18:KY18" si="218">IF(KR18=0,0,1)</f>
        <v>1</v>
      </c>
      <c r="KY18" s="476">
        <f t="shared" si="218"/>
        <v>1</v>
      </c>
      <c r="KZ18" s="476">
        <f t="shared" si="86"/>
        <v>1</v>
      </c>
      <c r="LA18" s="502">
        <f t="shared" si="87"/>
        <v>2300000</v>
      </c>
      <c r="LB18" s="478">
        <f t="shared" si="88"/>
        <v>0</v>
      </c>
      <c r="LC18" s="425"/>
      <c r="LD18" s="425"/>
      <c r="LE18" s="495" t="s">
        <v>301</v>
      </c>
      <c r="LF18" s="496" t="s">
        <v>302</v>
      </c>
      <c r="LG18" s="497" t="s">
        <v>303</v>
      </c>
      <c r="LH18" s="498">
        <v>1</v>
      </c>
      <c r="LI18" s="499">
        <v>1895500</v>
      </c>
      <c r="LJ18" s="500">
        <f t="shared" si="89"/>
        <v>1895500</v>
      </c>
      <c r="LK18" s="444"/>
      <c r="LL18" s="475">
        <f>IF(EXACT(VLOOKUP(LE18,OFERTA_0,2,FALSE),LF18),1,0)</f>
        <v>1</v>
      </c>
      <c r="LM18" s="475">
        <f>IF(EXACT(VLOOKUP(LE18,OFERTA_0,3,FALSE),LG18),1,0)</f>
        <v>1</v>
      </c>
      <c r="LN18" s="476">
        <f>IF(EXACT(VLOOKUP(LE18,OFERTA_0,4,FALSE),LH18),1,0)</f>
        <v>1</v>
      </c>
      <c r="LO18" s="476">
        <f t="shared" ref="LO18:LP18" si="219">IF(LI18=0,0,1)</f>
        <v>1</v>
      </c>
      <c r="LP18" s="476">
        <f t="shared" si="219"/>
        <v>1</v>
      </c>
      <c r="LQ18" s="476">
        <f t="shared" si="91"/>
        <v>1</v>
      </c>
      <c r="LR18" s="502">
        <f t="shared" si="92"/>
        <v>1895500</v>
      </c>
      <c r="LS18" s="478">
        <f t="shared" si="93"/>
        <v>0</v>
      </c>
      <c r="LT18" s="425"/>
      <c r="LU18" s="425"/>
      <c r="LV18" s="495" t="s">
        <v>301</v>
      </c>
      <c r="LW18" s="496" t="s">
        <v>302</v>
      </c>
      <c r="LX18" s="497" t="s">
        <v>303</v>
      </c>
      <c r="LY18" s="498">
        <v>1</v>
      </c>
      <c r="LZ18" s="499">
        <f>430000*10</f>
        <v>4300000</v>
      </c>
      <c r="MA18" s="500">
        <f t="shared" si="94"/>
        <v>4300000</v>
      </c>
      <c r="MB18" s="444"/>
      <c r="MC18" s="475">
        <f>IF(EXACT(VLOOKUP(LV18,OFERTA_0,2,FALSE),LW18),1,0)</f>
        <v>1</v>
      </c>
      <c r="MD18" s="475">
        <f>IF(EXACT(VLOOKUP(LV18,OFERTA_0,3,FALSE),LX18),1,0)</f>
        <v>1</v>
      </c>
      <c r="ME18" s="476">
        <f>IF(EXACT(VLOOKUP(LV18,OFERTA_0,4,FALSE),LY18),1,0)</f>
        <v>1</v>
      </c>
      <c r="MF18" s="476">
        <f t="shared" ref="MF18:MG18" si="220">IF(LZ18=0,0,1)</f>
        <v>1</v>
      </c>
      <c r="MG18" s="476">
        <f t="shared" si="220"/>
        <v>1</v>
      </c>
      <c r="MH18" s="476">
        <f t="shared" si="96"/>
        <v>1</v>
      </c>
      <c r="MI18" s="502">
        <f t="shared" si="97"/>
        <v>4300000</v>
      </c>
      <c r="MJ18" s="478">
        <f t="shared" si="98"/>
        <v>0</v>
      </c>
      <c r="MK18" s="425"/>
      <c r="ML18" s="425"/>
      <c r="MM18" s="495" t="s">
        <v>301</v>
      </c>
      <c r="MN18" s="496" t="s">
        <v>302</v>
      </c>
      <c r="MO18" s="497" t="s">
        <v>303</v>
      </c>
      <c r="MP18" s="498">
        <v>1</v>
      </c>
      <c r="MQ18" s="499">
        <v>548625.13300000003</v>
      </c>
      <c r="MR18" s="500">
        <f t="shared" si="99"/>
        <v>548625</v>
      </c>
      <c r="MS18" s="444"/>
      <c r="MT18" s="475">
        <f>IF(EXACT(VLOOKUP(MM18,OFERTA_0,2,FALSE),MN18),1,0)</f>
        <v>1</v>
      </c>
      <c r="MU18" s="475">
        <f>IF(EXACT(VLOOKUP(MM18,OFERTA_0,3,FALSE),MO18),1,0)</f>
        <v>1</v>
      </c>
      <c r="MV18" s="476">
        <f>IF(EXACT(VLOOKUP(MM18,OFERTA_0,4,FALSE),MP18),1,0)</f>
        <v>1</v>
      </c>
      <c r="MW18" s="476">
        <f t="shared" ref="MW18:MX18" si="221">IF(MQ18=0,0,1)</f>
        <v>1</v>
      </c>
      <c r="MX18" s="476">
        <f t="shared" si="221"/>
        <v>1</v>
      </c>
      <c r="MY18" s="476">
        <f t="shared" si="101"/>
        <v>1</v>
      </c>
      <c r="MZ18" s="502">
        <f t="shared" si="102"/>
        <v>548625</v>
      </c>
      <c r="NA18" s="478">
        <f t="shared" si="103"/>
        <v>0</v>
      </c>
      <c r="NB18" s="425"/>
      <c r="NC18" s="425"/>
      <c r="ND18" s="511"/>
      <c r="NE18" s="512"/>
      <c r="NF18" s="505"/>
      <c r="NG18" s="506"/>
      <c r="NH18" s="507"/>
      <c r="NI18" s="508"/>
      <c r="NJ18" s="508"/>
      <c r="NK18" s="475" t="e">
        <f>IF(EXACT(VLOOKUP(ND18,OFERTA_0,2,FALSE),NE18),1,0)</f>
        <v>#N/A</v>
      </c>
      <c r="NL18" s="475" t="e">
        <f>IF(EXACT(VLOOKUP(ND18,OFERTA_0,3,FALSE),NF18),1,0)</f>
        <v>#N/A</v>
      </c>
      <c r="NM18" s="476" t="e">
        <f>IF(EXACT(VLOOKUP(ND18,OFERTA_0,4,FALSE),NG18),1,0)</f>
        <v>#N/A</v>
      </c>
      <c r="NN18" s="476">
        <f t="shared" ref="NN18:NO18" si="222">IF(NH18=0,0,1)</f>
        <v>0</v>
      </c>
      <c r="NO18" s="476">
        <f t="shared" si="222"/>
        <v>0</v>
      </c>
      <c r="NP18" s="476" t="e">
        <f t="shared" si="105"/>
        <v>#N/A</v>
      </c>
      <c r="NQ18" s="502">
        <f t="shared" si="106"/>
        <v>0</v>
      </c>
      <c r="NR18" s="478">
        <f t="shared" si="107"/>
        <v>0</v>
      </c>
      <c r="NS18" s="425"/>
      <c r="NT18" s="425"/>
      <c r="NU18" s="511"/>
      <c r="NV18" s="512"/>
      <c r="NW18" s="505"/>
      <c r="NX18" s="506"/>
      <c r="NY18" s="507"/>
      <c r="NZ18" s="508"/>
      <c r="OA18" s="508"/>
      <c r="OB18" s="475" t="e">
        <f>IF(EXACT(VLOOKUP(NU18,OFERTA_0,2,FALSE),NV18),1,0)</f>
        <v>#N/A</v>
      </c>
      <c r="OC18" s="475" t="e">
        <f>IF(EXACT(VLOOKUP(NU18,OFERTA_0,3,FALSE),NW18),1,0)</f>
        <v>#N/A</v>
      </c>
      <c r="OD18" s="476" t="e">
        <f>IF(EXACT(VLOOKUP(NU18,OFERTA_0,4,FALSE),NX18),1,0)</f>
        <v>#N/A</v>
      </c>
      <c r="OE18" s="476">
        <f t="shared" ref="OE18:OF18" si="223">IF(NY18=0,0,1)</f>
        <v>0</v>
      </c>
      <c r="OF18" s="476">
        <f t="shared" si="223"/>
        <v>0</v>
      </c>
      <c r="OG18" s="476" t="e">
        <f t="shared" si="109"/>
        <v>#N/A</v>
      </c>
      <c r="OH18" s="502">
        <f t="shared" si="110"/>
        <v>0</v>
      </c>
      <c r="OI18" s="478">
        <f t="shared" si="111"/>
        <v>0</v>
      </c>
      <c r="OJ18" s="425"/>
      <c r="OK18" s="425"/>
      <c r="OL18" s="511"/>
      <c r="OM18" s="512"/>
      <c r="ON18" s="505"/>
      <c r="OO18" s="506"/>
      <c r="OP18" s="507"/>
      <c r="OQ18" s="508"/>
      <c r="OR18" s="508"/>
      <c r="OS18" s="475" t="e">
        <f>IF(EXACT(VLOOKUP(OL18,OFERTA_0,2,FALSE),OM18),1,0)</f>
        <v>#N/A</v>
      </c>
      <c r="OT18" s="475" t="e">
        <f>IF(EXACT(VLOOKUP(OL18,OFERTA_0,3,FALSE),ON18),1,0)</f>
        <v>#N/A</v>
      </c>
      <c r="OU18" s="476" t="e">
        <f>IF(EXACT(VLOOKUP(OL18,OFERTA_0,4,FALSE),OO18),1,0)</f>
        <v>#N/A</v>
      </c>
      <c r="OV18" s="476">
        <f t="shared" ref="OV18:OW18" si="224">IF(OP18=0,0,1)</f>
        <v>0</v>
      </c>
      <c r="OW18" s="476">
        <f t="shared" si="224"/>
        <v>0</v>
      </c>
      <c r="OX18" s="476" t="e">
        <f t="shared" si="113"/>
        <v>#N/A</v>
      </c>
      <c r="OY18" s="502">
        <f t="shared" si="114"/>
        <v>0</v>
      </c>
      <c r="OZ18" s="478">
        <f t="shared" si="115"/>
        <v>0</v>
      </c>
      <c r="PA18" s="425"/>
      <c r="PB18" s="425"/>
      <c r="PC18" s="511"/>
      <c r="PD18" s="512"/>
      <c r="PE18" s="505"/>
      <c r="PF18" s="506"/>
      <c r="PG18" s="507"/>
      <c r="PH18" s="508"/>
      <c r="PI18" s="508"/>
      <c r="PJ18" s="475" t="e">
        <f>IF(EXACT(VLOOKUP(PC18,OFERTA_0,2,FALSE),PD18),1,0)</f>
        <v>#N/A</v>
      </c>
      <c r="PK18" s="475" t="e">
        <f>IF(EXACT(VLOOKUP(PC18,OFERTA_0,3,FALSE),PE18),1,0)</f>
        <v>#N/A</v>
      </c>
      <c r="PL18" s="476" t="e">
        <f>IF(EXACT(VLOOKUP(PC18,OFERTA_0,4,FALSE),PF18),1,0)</f>
        <v>#N/A</v>
      </c>
      <c r="PM18" s="476">
        <f t="shared" ref="PM18:PN18" si="225">IF(PG18=0,0,1)</f>
        <v>0</v>
      </c>
      <c r="PN18" s="476">
        <f t="shared" si="225"/>
        <v>0</v>
      </c>
      <c r="PO18" s="476" t="e">
        <f t="shared" si="117"/>
        <v>#N/A</v>
      </c>
      <c r="PP18" s="502">
        <f t="shared" si="118"/>
        <v>0</v>
      </c>
      <c r="PQ18" s="478">
        <f t="shared" si="119"/>
        <v>0</v>
      </c>
      <c r="PR18" s="425"/>
      <c r="PS18" s="425"/>
      <c r="PT18" s="511"/>
      <c r="PU18" s="512"/>
      <c r="PV18" s="505"/>
      <c r="PW18" s="506"/>
      <c r="PX18" s="507"/>
      <c r="PY18" s="508"/>
      <c r="PZ18" s="508"/>
      <c r="QA18" s="475" t="e">
        <f>IF(EXACT(VLOOKUP(PT18,OFERTA_0,2,FALSE),PU18),1,0)</f>
        <v>#N/A</v>
      </c>
      <c r="QB18" s="475" t="e">
        <f>IF(EXACT(VLOOKUP(PT18,OFERTA_0,3,FALSE),PV18),1,0)</f>
        <v>#N/A</v>
      </c>
      <c r="QC18" s="476" t="e">
        <f>IF(EXACT(VLOOKUP(PT18,OFERTA_0,4,FALSE),PW18),1,0)</f>
        <v>#N/A</v>
      </c>
      <c r="QD18" s="476">
        <f t="shared" ref="QD18:QE18" si="226">IF(PX18=0,0,1)</f>
        <v>0</v>
      </c>
      <c r="QE18" s="476">
        <f t="shared" si="226"/>
        <v>0</v>
      </c>
      <c r="QF18" s="476" t="e">
        <f t="shared" si="121"/>
        <v>#N/A</v>
      </c>
      <c r="QG18" s="502">
        <f t="shared" si="122"/>
        <v>0</v>
      </c>
      <c r="QH18" s="478">
        <f t="shared" si="123"/>
        <v>0</v>
      </c>
      <c r="QI18" s="425"/>
      <c r="QJ18" s="425"/>
      <c r="QK18" s="511"/>
      <c r="QL18" s="512"/>
      <c r="QM18" s="505"/>
      <c r="QN18" s="506"/>
      <c r="QO18" s="507"/>
      <c r="QP18" s="508"/>
      <c r="QQ18" s="508"/>
      <c r="QR18" s="475" t="e">
        <f>IF(EXACT(VLOOKUP(QK18,OFERTA_0,2,FALSE),QL18),1,0)</f>
        <v>#N/A</v>
      </c>
      <c r="QS18" s="475" t="e">
        <f>IF(EXACT(VLOOKUP(QK18,OFERTA_0,3,FALSE),QM18),1,0)</f>
        <v>#N/A</v>
      </c>
      <c r="QT18" s="476" t="e">
        <f>IF(EXACT(VLOOKUP(QK18,OFERTA_0,4,FALSE),QN18),1,0)</f>
        <v>#N/A</v>
      </c>
      <c r="QU18" s="476">
        <f t="shared" ref="QU18:QV18" si="227">IF(QO18=0,0,1)</f>
        <v>0</v>
      </c>
      <c r="QV18" s="476">
        <f t="shared" si="227"/>
        <v>0</v>
      </c>
      <c r="QW18" s="476" t="e">
        <f t="shared" si="125"/>
        <v>#N/A</v>
      </c>
      <c r="QX18" s="502">
        <f t="shared" si="126"/>
        <v>0</v>
      </c>
      <c r="QY18" s="478">
        <f t="shared" si="127"/>
        <v>0</v>
      </c>
      <c r="QZ18" s="425"/>
      <c r="RA18" s="425"/>
      <c r="RB18" s="511"/>
      <c r="RC18" s="512"/>
      <c r="RD18" s="505"/>
      <c r="RE18" s="506"/>
      <c r="RF18" s="507"/>
      <c r="RG18" s="508"/>
      <c r="RH18" s="508"/>
      <c r="RI18" s="475" t="e">
        <f>IF(EXACT(VLOOKUP(RB18,OFERTA_0,2,FALSE),RC18),1,0)</f>
        <v>#N/A</v>
      </c>
      <c r="RJ18" s="475" t="e">
        <f>IF(EXACT(VLOOKUP(RB18,OFERTA_0,3,FALSE),RD18),1,0)</f>
        <v>#N/A</v>
      </c>
      <c r="RK18" s="476" t="e">
        <f>IF(EXACT(VLOOKUP(RB18,OFERTA_0,4,FALSE),RE18),1,0)</f>
        <v>#N/A</v>
      </c>
      <c r="RL18" s="476">
        <f t="shared" ref="RL18:RM18" si="228">IF(RF18=0,0,1)</f>
        <v>0</v>
      </c>
      <c r="RM18" s="476">
        <f t="shared" si="228"/>
        <v>0</v>
      </c>
      <c r="RN18" s="476" t="e">
        <f t="shared" si="129"/>
        <v>#N/A</v>
      </c>
      <c r="RO18" s="502">
        <f t="shared" si="130"/>
        <v>0</v>
      </c>
      <c r="RP18" s="478">
        <f t="shared" si="131"/>
        <v>0</v>
      </c>
      <c r="RQ18" s="425"/>
      <c r="RR18" s="425"/>
      <c r="RS18" s="511"/>
      <c r="RT18" s="512"/>
      <c r="RU18" s="505"/>
      <c r="RV18" s="506"/>
      <c r="RW18" s="507"/>
      <c r="RX18" s="508"/>
      <c r="RY18" s="508"/>
      <c r="RZ18" s="475" t="e">
        <f>IF(EXACT(VLOOKUP(RS18,OFERTA_0,2,FALSE),RT18),1,0)</f>
        <v>#N/A</v>
      </c>
      <c r="SA18" s="475" t="e">
        <f>IF(EXACT(VLOOKUP(RS18,OFERTA_0,3,FALSE),RU18),1,0)</f>
        <v>#N/A</v>
      </c>
      <c r="SB18" s="476" t="e">
        <f>IF(EXACT(VLOOKUP(RS18,OFERTA_0,4,FALSE),RV18),1,0)</f>
        <v>#N/A</v>
      </c>
      <c r="SC18" s="476">
        <f t="shared" ref="SC18:SD18" si="229">IF(RW18=0,0,1)</f>
        <v>0</v>
      </c>
      <c r="SD18" s="476">
        <f t="shared" si="229"/>
        <v>0</v>
      </c>
      <c r="SE18" s="476" t="e">
        <f t="shared" si="133"/>
        <v>#N/A</v>
      </c>
      <c r="SF18" s="502">
        <f t="shared" si="134"/>
        <v>0</v>
      </c>
      <c r="SG18" s="478">
        <f t="shared" si="135"/>
        <v>0</v>
      </c>
      <c r="SH18" s="425"/>
      <c r="SI18" s="425"/>
      <c r="SJ18" s="511"/>
      <c r="SK18" s="512"/>
      <c r="SL18" s="505"/>
      <c r="SM18" s="506"/>
      <c r="SN18" s="507"/>
      <c r="SO18" s="508"/>
      <c r="SP18" s="508"/>
      <c r="SQ18" s="475" t="e">
        <f>IF(EXACT(VLOOKUP(SJ18,OFERTA_0,2,FALSE),SK18),1,0)</f>
        <v>#N/A</v>
      </c>
      <c r="SR18" s="475" t="e">
        <f>IF(EXACT(VLOOKUP(SJ18,OFERTA_0,3,FALSE),SL18),1,0)</f>
        <v>#N/A</v>
      </c>
      <c r="SS18" s="476" t="e">
        <f>IF(EXACT(VLOOKUP(SJ18,OFERTA_0,4,FALSE),SM18),1,0)</f>
        <v>#N/A</v>
      </c>
      <c r="ST18" s="476">
        <f t="shared" ref="ST18:SU18" si="230">IF(SN18=0,0,1)</f>
        <v>0</v>
      </c>
      <c r="SU18" s="476">
        <f t="shared" si="230"/>
        <v>0</v>
      </c>
      <c r="SV18" s="476" t="e">
        <f t="shared" si="137"/>
        <v>#N/A</v>
      </c>
      <c r="SW18" s="502">
        <f t="shared" si="138"/>
        <v>0</v>
      </c>
      <c r="SX18" s="478">
        <f t="shared" si="139"/>
        <v>0</v>
      </c>
    </row>
    <row r="19" spans="1:518" ht="30" x14ac:dyDescent="0.2">
      <c r="A19" s="425">
        <f t="shared" si="140"/>
        <v>7</v>
      </c>
      <c r="B19" s="495" t="s">
        <v>304</v>
      </c>
      <c r="C19" s="496" t="s">
        <v>305</v>
      </c>
      <c r="D19" s="497" t="s">
        <v>300</v>
      </c>
      <c r="E19" s="498">
        <v>10</v>
      </c>
      <c r="F19" s="499"/>
      <c r="G19" s="500">
        <f t="shared" si="0"/>
        <v>0</v>
      </c>
      <c r="H19" s="444"/>
      <c r="I19" s="425"/>
      <c r="J19" s="425"/>
      <c r="K19" s="495"/>
      <c r="L19" s="496"/>
      <c r="M19" s="497"/>
      <c r="N19" s="498"/>
      <c r="O19" s="499"/>
      <c r="P19" s="500"/>
      <c r="Q19" s="444"/>
      <c r="R19" s="475" t="e">
        <f>IF(EXACT(VLOOKUP(K19,OFERTA_0,2,FALSE),L19),1,0)</f>
        <v>#N/A</v>
      </c>
      <c r="S19" s="475" t="e">
        <f>IF(EXACT(VLOOKUP(K19,OFERTA_0,3,FALSE),M19),1,0)</f>
        <v>#N/A</v>
      </c>
      <c r="T19" s="476" t="e">
        <f>IF(EXACT(VLOOKUP(K19,OFERTA_0,4,FALSE),N19),1,0)</f>
        <v>#N/A</v>
      </c>
      <c r="U19" s="476">
        <f t="shared" ref="U19:V19" si="231">IF(O19=0,0,1)</f>
        <v>0</v>
      </c>
      <c r="V19" s="476">
        <f t="shared" si="231"/>
        <v>0</v>
      </c>
      <c r="W19" s="476" t="e">
        <f t="shared" si="2"/>
        <v>#N/A</v>
      </c>
      <c r="X19" s="502">
        <f t="shared" si="3"/>
        <v>0</v>
      </c>
      <c r="Y19" s="478">
        <f t="shared" si="4"/>
        <v>0</v>
      </c>
      <c r="Z19" s="454"/>
      <c r="AA19" s="454"/>
      <c r="AB19" s="495"/>
      <c r="AC19" s="496"/>
      <c r="AD19" s="497"/>
      <c r="AE19" s="498"/>
      <c r="AF19" s="499"/>
      <c r="AG19" s="500"/>
      <c r="AH19" s="444"/>
      <c r="AI19" s="475" t="e">
        <f>IF(EXACT(VLOOKUP(AB19,OFERTA_0,2,FALSE),AC19),1,0)</f>
        <v>#N/A</v>
      </c>
      <c r="AJ19" s="475" t="e">
        <f>IF(EXACT(VLOOKUP(AB19,OFERTA_0,3,FALSE),AD19),1,0)</f>
        <v>#N/A</v>
      </c>
      <c r="AK19" s="476" t="e">
        <f>IF(EXACT(VLOOKUP(AB19,OFERTA_0,4,FALSE),AE19),1,0)</f>
        <v>#N/A</v>
      </c>
      <c r="AL19" s="476">
        <f t="shared" ref="AL19:AM19" si="232">IF(AF19=0,0,1)</f>
        <v>0</v>
      </c>
      <c r="AM19" s="476">
        <f t="shared" si="232"/>
        <v>0</v>
      </c>
      <c r="AN19" s="476" t="e">
        <f t="shared" si="6"/>
        <v>#N/A</v>
      </c>
      <c r="AO19" s="502">
        <f t="shared" si="7"/>
        <v>0</v>
      </c>
      <c r="AP19" s="478">
        <f t="shared" si="8"/>
        <v>0</v>
      </c>
      <c r="AQ19" s="454"/>
      <c r="AR19" s="454"/>
      <c r="AS19" s="495" t="s">
        <v>304</v>
      </c>
      <c r="AT19" s="496" t="s">
        <v>305</v>
      </c>
      <c r="AU19" s="497" t="s">
        <v>300</v>
      </c>
      <c r="AV19" s="498">
        <v>10</v>
      </c>
      <c r="AW19" s="499">
        <v>150000</v>
      </c>
      <c r="AX19" s="500">
        <f t="shared" si="9"/>
        <v>1500000</v>
      </c>
      <c r="AY19" s="444"/>
      <c r="AZ19" s="475">
        <f>IF(EXACT(VLOOKUP(AS19,OFERTA_0,2,FALSE),AT19),1,0)</f>
        <v>1</v>
      </c>
      <c r="BA19" s="475">
        <f>IF(EXACT(VLOOKUP(AS19,OFERTA_0,3,FALSE),AU19),1,0)</f>
        <v>1</v>
      </c>
      <c r="BB19" s="476">
        <f>IF(EXACT(VLOOKUP(AS19,OFERTA_0,4,FALSE),AV19),1,0)</f>
        <v>1</v>
      </c>
      <c r="BC19" s="476">
        <f t="shared" ref="BC19:BD19" si="233">IF(AW19=0,0,1)</f>
        <v>1</v>
      </c>
      <c r="BD19" s="476">
        <f t="shared" si="233"/>
        <v>1</v>
      </c>
      <c r="BE19" s="476">
        <f t="shared" si="11"/>
        <v>1</v>
      </c>
      <c r="BF19" s="502">
        <f t="shared" si="12"/>
        <v>1500000</v>
      </c>
      <c r="BG19" s="478">
        <f t="shared" si="13"/>
        <v>0</v>
      </c>
      <c r="BH19" s="425"/>
      <c r="BI19" s="425"/>
      <c r="BJ19" s="495" t="s">
        <v>304</v>
      </c>
      <c r="BK19" s="496" t="s">
        <v>305</v>
      </c>
      <c r="BL19" s="497" t="s">
        <v>300</v>
      </c>
      <c r="BM19" s="498">
        <v>10</v>
      </c>
      <c r="BN19" s="499">
        <v>30000</v>
      </c>
      <c r="BO19" s="500">
        <f t="shared" si="14"/>
        <v>300000</v>
      </c>
      <c r="BP19" s="444"/>
      <c r="BQ19" s="475">
        <f>IF(EXACT(VLOOKUP(BJ19,OFERTA_0,2,FALSE),BK19),1,0)</f>
        <v>1</v>
      </c>
      <c r="BR19" s="475">
        <f>IF(EXACT(VLOOKUP(BJ19,OFERTA_0,3,FALSE),BL19),1,0)</f>
        <v>1</v>
      </c>
      <c r="BS19" s="476">
        <f>IF(EXACT(VLOOKUP(BJ19,OFERTA_0,4,FALSE),BM19),1,0)</f>
        <v>1</v>
      </c>
      <c r="BT19" s="476">
        <f t="shared" ref="BT19:BU19" si="234">IF(BN19=0,0,1)</f>
        <v>1</v>
      </c>
      <c r="BU19" s="476">
        <f t="shared" si="234"/>
        <v>1</v>
      </c>
      <c r="BV19" s="476">
        <f t="shared" si="16"/>
        <v>1</v>
      </c>
      <c r="BW19" s="502">
        <f t="shared" si="17"/>
        <v>300000</v>
      </c>
      <c r="BX19" s="478">
        <f t="shared" si="18"/>
        <v>0</v>
      </c>
      <c r="BY19" s="425"/>
      <c r="BZ19" s="425"/>
      <c r="CA19" s="495" t="s">
        <v>304</v>
      </c>
      <c r="CB19" s="496" t="s">
        <v>305</v>
      </c>
      <c r="CC19" s="497" t="s">
        <v>300</v>
      </c>
      <c r="CD19" s="498">
        <v>10</v>
      </c>
      <c r="CE19" s="499">
        <v>43400</v>
      </c>
      <c r="CF19" s="500">
        <f t="shared" si="19"/>
        <v>434000</v>
      </c>
      <c r="CG19" s="444"/>
      <c r="CH19" s="475">
        <f>IF(EXACT(VLOOKUP(CA19,OFERTA_0,2,FALSE),CB19),1,0)</f>
        <v>1</v>
      </c>
      <c r="CI19" s="475">
        <f>IF(EXACT(VLOOKUP(CA19,OFERTA_0,3,FALSE),CC19),1,0)</f>
        <v>1</v>
      </c>
      <c r="CJ19" s="476">
        <f>IF(EXACT(VLOOKUP(CA19,OFERTA_0,4,FALSE),CD19),1,0)</f>
        <v>1</v>
      </c>
      <c r="CK19" s="476">
        <f t="shared" ref="CK19:CL19" si="235">IF(CE19=0,0,1)</f>
        <v>1</v>
      </c>
      <c r="CL19" s="476">
        <f t="shared" si="235"/>
        <v>1</v>
      </c>
      <c r="CM19" s="476">
        <f t="shared" si="21"/>
        <v>1</v>
      </c>
      <c r="CN19" s="502">
        <f t="shared" si="22"/>
        <v>434000</v>
      </c>
      <c r="CO19" s="478">
        <f t="shared" si="23"/>
        <v>0</v>
      </c>
      <c r="CP19" s="425"/>
      <c r="CQ19" s="425"/>
      <c r="CR19" s="495" t="s">
        <v>304</v>
      </c>
      <c r="CS19" s="496" t="s">
        <v>305</v>
      </c>
      <c r="CT19" s="497" t="s">
        <v>300</v>
      </c>
      <c r="CU19" s="498">
        <v>10</v>
      </c>
      <c r="CV19" s="499">
        <v>50000</v>
      </c>
      <c r="CW19" s="500">
        <f t="shared" si="24"/>
        <v>500000</v>
      </c>
      <c r="CX19" s="444"/>
      <c r="CY19" s="475">
        <f>IF(EXACT(VLOOKUP(CR19,OFERTA_0,2,FALSE),CS19),1,0)</f>
        <v>1</v>
      </c>
      <c r="CZ19" s="475">
        <f>IF(EXACT(VLOOKUP(CR19,OFERTA_0,3,FALSE),CT19),1,0)</f>
        <v>1</v>
      </c>
      <c r="DA19" s="476">
        <f>IF(EXACT(VLOOKUP(CR19,OFERTA_0,4,FALSE),CU19),1,0)</f>
        <v>1</v>
      </c>
      <c r="DB19" s="476">
        <f t="shared" ref="DB19:DC19" si="236">IF(CV19=0,0,1)</f>
        <v>1</v>
      </c>
      <c r="DC19" s="476">
        <f t="shared" si="236"/>
        <v>1</v>
      </c>
      <c r="DD19" s="476">
        <f t="shared" si="26"/>
        <v>1</v>
      </c>
      <c r="DE19" s="502">
        <f t="shared" si="27"/>
        <v>500000</v>
      </c>
      <c r="DF19" s="478">
        <f t="shared" si="28"/>
        <v>0</v>
      </c>
      <c r="DG19" s="425"/>
      <c r="DH19" s="425"/>
      <c r="DI19" s="495" t="s">
        <v>304</v>
      </c>
      <c r="DJ19" s="496" t="s">
        <v>305</v>
      </c>
      <c r="DK19" s="497" t="s">
        <v>300</v>
      </c>
      <c r="DL19" s="498">
        <v>10</v>
      </c>
      <c r="DM19" s="499">
        <v>112500</v>
      </c>
      <c r="DN19" s="500">
        <f t="shared" si="29"/>
        <v>1125000</v>
      </c>
      <c r="DO19" s="444"/>
      <c r="DP19" s="475">
        <f>IF(EXACT(VLOOKUP(DI19,OFERTA_0,2,FALSE),DJ19),1,0)</f>
        <v>1</v>
      </c>
      <c r="DQ19" s="475">
        <f>IF(EXACT(VLOOKUP(DI19,OFERTA_0,3,FALSE),DK19),1,0)</f>
        <v>1</v>
      </c>
      <c r="DR19" s="476">
        <f>IF(EXACT(VLOOKUP(DI19,OFERTA_0,4,FALSE),DL19),1,0)</f>
        <v>1</v>
      </c>
      <c r="DS19" s="476">
        <f t="shared" ref="DS19:DT19" si="237">IF(DM19=0,0,1)</f>
        <v>1</v>
      </c>
      <c r="DT19" s="476">
        <f t="shared" si="237"/>
        <v>1</v>
      </c>
      <c r="DU19" s="476">
        <f t="shared" si="31"/>
        <v>1</v>
      </c>
      <c r="DV19" s="502">
        <f t="shared" si="32"/>
        <v>1125000</v>
      </c>
      <c r="DW19" s="478">
        <f t="shared" si="33"/>
        <v>0</v>
      </c>
      <c r="DX19" s="425"/>
      <c r="DY19" s="425"/>
      <c r="DZ19" s="495" t="s">
        <v>304</v>
      </c>
      <c r="EA19" s="496" t="s">
        <v>305</v>
      </c>
      <c r="EB19" s="497" t="s">
        <v>300</v>
      </c>
      <c r="EC19" s="498">
        <v>10</v>
      </c>
      <c r="ED19" s="499">
        <v>66000</v>
      </c>
      <c r="EE19" s="500">
        <f t="shared" si="34"/>
        <v>660000</v>
      </c>
      <c r="EF19" s="444"/>
      <c r="EG19" s="475">
        <f>IF(EXACT(VLOOKUP(DZ19,OFERTA_0,2,FALSE),EA19),1,0)</f>
        <v>1</v>
      </c>
      <c r="EH19" s="475">
        <f>IF(EXACT(VLOOKUP(DZ19,OFERTA_0,3,FALSE),EB19),1,0)</f>
        <v>1</v>
      </c>
      <c r="EI19" s="476">
        <f>IF(EXACT(VLOOKUP(DZ19,OFERTA_0,4,FALSE),EC19),1,0)</f>
        <v>1</v>
      </c>
      <c r="EJ19" s="476">
        <f t="shared" ref="EJ19:EK19" si="238">IF(ED19=0,0,1)</f>
        <v>1</v>
      </c>
      <c r="EK19" s="476">
        <f t="shared" si="238"/>
        <v>1</v>
      </c>
      <c r="EL19" s="476">
        <f t="shared" si="36"/>
        <v>1</v>
      </c>
      <c r="EM19" s="502">
        <f t="shared" si="37"/>
        <v>660000</v>
      </c>
      <c r="EN19" s="478">
        <f t="shared" si="38"/>
        <v>0</v>
      </c>
      <c r="EO19" s="425"/>
      <c r="EP19" s="425"/>
      <c r="EQ19" s="495" t="s">
        <v>304</v>
      </c>
      <c r="ER19" s="496" t="s">
        <v>305</v>
      </c>
      <c r="ES19" s="497" t="s">
        <v>300</v>
      </c>
      <c r="ET19" s="498">
        <v>10</v>
      </c>
      <c r="EU19" s="499">
        <v>129025.47347821796</v>
      </c>
      <c r="EV19" s="500">
        <f t="shared" si="39"/>
        <v>1290255</v>
      </c>
      <c r="EW19" s="444"/>
      <c r="EX19" s="475">
        <f>IF(EXACT(VLOOKUP(EQ19,OFERTA_0,2,FALSE),ER19),1,0)</f>
        <v>1</v>
      </c>
      <c r="EY19" s="475">
        <f>IF(EXACT(VLOOKUP(EQ19,OFERTA_0,3,FALSE),ES19),1,0)</f>
        <v>1</v>
      </c>
      <c r="EZ19" s="476">
        <f>IF(EXACT(VLOOKUP(EQ19,OFERTA_0,4,FALSE),ET19),1,0)</f>
        <v>1</v>
      </c>
      <c r="FA19" s="476">
        <f t="shared" ref="FA19:FB19" si="239">IF(EU19=0,0,1)</f>
        <v>1</v>
      </c>
      <c r="FB19" s="476">
        <f t="shared" si="239"/>
        <v>1</v>
      </c>
      <c r="FC19" s="476">
        <f t="shared" si="41"/>
        <v>1</v>
      </c>
      <c r="FD19" s="502">
        <f t="shared" si="42"/>
        <v>1290255</v>
      </c>
      <c r="FE19" s="478">
        <f t="shared" si="43"/>
        <v>0</v>
      </c>
      <c r="FF19" s="425"/>
      <c r="FG19" s="425"/>
      <c r="FH19" s="495" t="s">
        <v>304</v>
      </c>
      <c r="FI19" s="496" t="s">
        <v>305</v>
      </c>
      <c r="FJ19" s="497" t="s">
        <v>300</v>
      </c>
      <c r="FK19" s="498">
        <v>10</v>
      </c>
      <c r="FL19" s="499">
        <v>73163</v>
      </c>
      <c r="FM19" s="500">
        <f t="shared" si="44"/>
        <v>731630</v>
      </c>
      <c r="FN19" s="444"/>
      <c r="FO19" s="475">
        <f>IF(EXACT(VLOOKUP(FH19,OFERTA_0,2,FALSE),FI19),1,0)</f>
        <v>1</v>
      </c>
      <c r="FP19" s="475">
        <f>IF(EXACT(VLOOKUP(FH19,OFERTA_0,3,FALSE),FJ19),1,0)</f>
        <v>1</v>
      </c>
      <c r="FQ19" s="476">
        <f>IF(EXACT(VLOOKUP(FH19,OFERTA_0,4,FALSE),FK19),1,0)</f>
        <v>1</v>
      </c>
      <c r="FR19" s="476">
        <f t="shared" ref="FR19:FS19" si="240">IF(FL19=0,0,1)</f>
        <v>1</v>
      </c>
      <c r="FS19" s="476">
        <f t="shared" si="240"/>
        <v>1</v>
      </c>
      <c r="FT19" s="476">
        <f t="shared" si="46"/>
        <v>1</v>
      </c>
      <c r="FU19" s="502">
        <f t="shared" si="47"/>
        <v>731630</v>
      </c>
      <c r="FV19" s="478">
        <f t="shared" si="48"/>
        <v>0</v>
      </c>
      <c r="FW19" s="425"/>
      <c r="FX19" s="425"/>
      <c r="FY19" s="495" t="s">
        <v>304</v>
      </c>
      <c r="FZ19" s="496" t="s">
        <v>305</v>
      </c>
      <c r="GA19" s="497" t="s">
        <v>300</v>
      </c>
      <c r="GB19" s="498">
        <v>10</v>
      </c>
      <c r="GC19" s="499">
        <v>32000</v>
      </c>
      <c r="GD19" s="500">
        <f t="shared" si="49"/>
        <v>320000</v>
      </c>
      <c r="GE19" s="444"/>
      <c r="GF19" s="475">
        <f>IF(EXACT(VLOOKUP(FY19,OFERTA_0,2,FALSE),FZ19),1,0)</f>
        <v>1</v>
      </c>
      <c r="GG19" s="475">
        <f>IF(EXACT(VLOOKUP(FY19,OFERTA_0,3,FALSE),GA19),1,0)</f>
        <v>1</v>
      </c>
      <c r="GH19" s="476">
        <f>IF(EXACT(VLOOKUP(FY19,OFERTA_0,4,FALSE),GB19),1,0)</f>
        <v>1</v>
      </c>
      <c r="GI19" s="476">
        <f t="shared" ref="GI19:GJ19" si="241">IF(GC19=0,0,1)</f>
        <v>1</v>
      </c>
      <c r="GJ19" s="476">
        <f t="shared" si="241"/>
        <v>1</v>
      </c>
      <c r="GK19" s="476">
        <f t="shared" si="51"/>
        <v>1</v>
      </c>
      <c r="GL19" s="502">
        <f t="shared" si="52"/>
        <v>320000</v>
      </c>
      <c r="GM19" s="478">
        <f t="shared" si="53"/>
        <v>0</v>
      </c>
      <c r="GN19" s="425"/>
      <c r="GO19" s="425"/>
      <c r="GP19" s="495" t="s">
        <v>304</v>
      </c>
      <c r="GQ19" s="496" t="s">
        <v>305</v>
      </c>
      <c r="GR19" s="497" t="s">
        <v>300</v>
      </c>
      <c r="GS19" s="498">
        <v>10</v>
      </c>
      <c r="GT19" s="499">
        <v>44800</v>
      </c>
      <c r="GU19" s="500">
        <f t="shared" si="54"/>
        <v>448000</v>
      </c>
      <c r="GV19" s="444"/>
      <c r="GW19" s="475">
        <f>IF(EXACT(VLOOKUP(GP19,OFERTA_0,2,FALSE),GQ19),1,0)</f>
        <v>1</v>
      </c>
      <c r="GX19" s="475">
        <f>IF(EXACT(VLOOKUP(GP19,OFERTA_0,3,FALSE),GR19),1,0)</f>
        <v>1</v>
      </c>
      <c r="GY19" s="476">
        <f>IF(EXACT(VLOOKUP(GP19,OFERTA_0,4,FALSE),GS19),1,0)</f>
        <v>1</v>
      </c>
      <c r="GZ19" s="476">
        <f t="shared" ref="GZ19:HA19" si="242">IF(GT19=0,0,1)</f>
        <v>1</v>
      </c>
      <c r="HA19" s="476">
        <f t="shared" si="242"/>
        <v>1</v>
      </c>
      <c r="HB19" s="476">
        <f t="shared" si="56"/>
        <v>1</v>
      </c>
      <c r="HC19" s="502">
        <f t="shared" si="57"/>
        <v>448000</v>
      </c>
      <c r="HD19" s="478">
        <f t="shared" si="58"/>
        <v>0</v>
      </c>
      <c r="HE19" s="425"/>
      <c r="HF19" s="425"/>
      <c r="HG19" s="495" t="s">
        <v>304</v>
      </c>
      <c r="HH19" s="496" t="s">
        <v>305</v>
      </c>
      <c r="HI19" s="497" t="s">
        <v>300</v>
      </c>
      <c r="HJ19" s="498">
        <v>10</v>
      </c>
      <c r="HK19" s="499">
        <v>16650</v>
      </c>
      <c r="HL19" s="500">
        <f t="shared" si="59"/>
        <v>166500</v>
      </c>
      <c r="HM19" s="444"/>
      <c r="HN19" s="475">
        <f>IF(EXACT(VLOOKUP(HG19,OFERTA_0,2,FALSE),HH19),1,0)</f>
        <v>1</v>
      </c>
      <c r="HO19" s="475">
        <f>IF(EXACT(VLOOKUP(HG19,OFERTA_0,3,FALSE),HI19),1,0)</f>
        <v>1</v>
      </c>
      <c r="HP19" s="476">
        <f>IF(EXACT(VLOOKUP(HG19,OFERTA_0,4,FALSE),HJ19),1,0)</f>
        <v>1</v>
      </c>
      <c r="HQ19" s="476">
        <f t="shared" ref="HQ19:HR19" si="243">IF(HK19=0,0,1)</f>
        <v>1</v>
      </c>
      <c r="HR19" s="476">
        <f t="shared" si="243"/>
        <v>1</v>
      </c>
      <c r="HS19" s="476">
        <f t="shared" si="61"/>
        <v>1</v>
      </c>
      <c r="HT19" s="502">
        <f t="shared" si="62"/>
        <v>166500</v>
      </c>
      <c r="HU19" s="478">
        <f t="shared" si="63"/>
        <v>0</v>
      </c>
      <c r="HV19" s="425"/>
      <c r="HW19" s="425"/>
      <c r="HX19" s="495" t="s">
        <v>304</v>
      </c>
      <c r="HY19" s="496" t="s">
        <v>305</v>
      </c>
      <c r="HZ19" s="497" t="s">
        <v>300</v>
      </c>
      <c r="IA19" s="498">
        <v>10</v>
      </c>
      <c r="IB19" s="499">
        <v>33000</v>
      </c>
      <c r="IC19" s="500">
        <f t="shared" si="64"/>
        <v>330000</v>
      </c>
      <c r="ID19" s="444"/>
      <c r="IE19" s="475">
        <f>IF(EXACT(VLOOKUP(HX19,OFERTA_0,2,FALSE),HY19),1,0)</f>
        <v>1</v>
      </c>
      <c r="IF19" s="475">
        <f>IF(EXACT(VLOOKUP(HX19,OFERTA_0,3,FALSE),HZ19),1,0)</f>
        <v>1</v>
      </c>
      <c r="IG19" s="476">
        <f>IF(EXACT(VLOOKUP(HX19,OFERTA_0,4,FALSE),IA19),1,0)</f>
        <v>1</v>
      </c>
      <c r="IH19" s="476">
        <f t="shared" ref="IH19:II19" si="244">IF(IB19=0,0,1)</f>
        <v>1</v>
      </c>
      <c r="II19" s="476">
        <f t="shared" si="244"/>
        <v>1</v>
      </c>
      <c r="IJ19" s="476">
        <f t="shared" si="66"/>
        <v>1</v>
      </c>
      <c r="IK19" s="502">
        <f t="shared" si="67"/>
        <v>330000</v>
      </c>
      <c r="IL19" s="478">
        <f t="shared" si="68"/>
        <v>0</v>
      </c>
      <c r="IM19" s="425"/>
      <c r="IN19" s="425"/>
      <c r="IO19" s="495" t="s">
        <v>304</v>
      </c>
      <c r="IP19" s="496" t="s">
        <v>305</v>
      </c>
      <c r="IQ19" s="497" t="s">
        <v>300</v>
      </c>
      <c r="IR19" s="498">
        <v>10</v>
      </c>
      <c r="IS19" s="499">
        <v>49700</v>
      </c>
      <c r="IT19" s="500">
        <f t="shared" si="69"/>
        <v>497000</v>
      </c>
      <c r="IU19" s="444"/>
      <c r="IV19" s="475">
        <f>IF(EXACT(VLOOKUP(IO19,OFERTA_0,2,FALSE),IP19),1,0)</f>
        <v>1</v>
      </c>
      <c r="IW19" s="475">
        <f>IF(EXACT(VLOOKUP(IO19,OFERTA_0,3,FALSE),IQ19),1,0)</f>
        <v>1</v>
      </c>
      <c r="IX19" s="476">
        <f>IF(EXACT(VLOOKUP(IO19,OFERTA_0,4,FALSE),IR19),1,0)</f>
        <v>1</v>
      </c>
      <c r="IY19" s="476">
        <f t="shared" ref="IY19:IZ19" si="245">IF(IS19=0,0,1)</f>
        <v>1</v>
      </c>
      <c r="IZ19" s="476">
        <f t="shared" si="245"/>
        <v>1</v>
      </c>
      <c r="JA19" s="476">
        <f t="shared" si="71"/>
        <v>1</v>
      </c>
      <c r="JB19" s="502">
        <f t="shared" si="72"/>
        <v>497000</v>
      </c>
      <c r="JC19" s="478">
        <f t="shared" si="73"/>
        <v>0</v>
      </c>
      <c r="JD19" s="425"/>
      <c r="JE19" s="425"/>
      <c r="JF19" s="495" t="s">
        <v>304</v>
      </c>
      <c r="JG19" s="496" t="s">
        <v>305</v>
      </c>
      <c r="JH19" s="497" t="s">
        <v>300</v>
      </c>
      <c r="JI19" s="498">
        <v>10</v>
      </c>
      <c r="JJ19" s="499">
        <v>56500</v>
      </c>
      <c r="JK19" s="500">
        <f t="shared" si="74"/>
        <v>565000</v>
      </c>
      <c r="JL19" s="444"/>
      <c r="JM19" s="475">
        <f>IF(EXACT(VLOOKUP(JF19,OFERTA_0,2,FALSE),JG19),1,0)</f>
        <v>1</v>
      </c>
      <c r="JN19" s="475">
        <f>IF(EXACT(VLOOKUP(JF19,OFERTA_0,3,FALSE),JH19),1,0)</f>
        <v>1</v>
      </c>
      <c r="JO19" s="476">
        <f>IF(EXACT(VLOOKUP(JF19,OFERTA_0,4,FALSE),JI19),1,0)</f>
        <v>1</v>
      </c>
      <c r="JP19" s="476">
        <f t="shared" ref="JP19:JQ19" si="246">IF(JJ19=0,0,1)</f>
        <v>1</v>
      </c>
      <c r="JQ19" s="476">
        <f t="shared" si="246"/>
        <v>1</v>
      </c>
      <c r="JR19" s="476">
        <f t="shared" si="76"/>
        <v>1</v>
      </c>
      <c r="JS19" s="502">
        <f t="shared" si="77"/>
        <v>565000</v>
      </c>
      <c r="JT19" s="478">
        <f t="shared" si="78"/>
        <v>0</v>
      </c>
      <c r="JU19" s="425"/>
      <c r="JV19" s="425"/>
      <c r="JW19" s="495" t="s">
        <v>304</v>
      </c>
      <c r="JX19" s="496" t="s">
        <v>305</v>
      </c>
      <c r="JY19" s="497" t="s">
        <v>300</v>
      </c>
      <c r="JZ19" s="498">
        <v>10</v>
      </c>
      <c r="KA19" s="499">
        <v>320000</v>
      </c>
      <c r="KB19" s="500">
        <f t="shared" si="79"/>
        <v>3200000</v>
      </c>
      <c r="KC19" s="444"/>
      <c r="KD19" s="475">
        <f>IF(EXACT(VLOOKUP(JW19,OFERTA_0,2,FALSE),JX19),1,0)</f>
        <v>1</v>
      </c>
      <c r="KE19" s="475">
        <f>IF(EXACT(VLOOKUP(JW19,OFERTA_0,3,FALSE),JY19),1,0)</f>
        <v>1</v>
      </c>
      <c r="KF19" s="476">
        <f>IF(EXACT(VLOOKUP(JW19,OFERTA_0,4,FALSE),JZ19),1,0)</f>
        <v>1</v>
      </c>
      <c r="KG19" s="476">
        <f t="shared" ref="KG19:KH19" si="247">IF(KA19=0,0,1)</f>
        <v>1</v>
      </c>
      <c r="KH19" s="476">
        <f t="shared" si="247"/>
        <v>1</v>
      </c>
      <c r="KI19" s="476">
        <f t="shared" si="81"/>
        <v>1</v>
      </c>
      <c r="KJ19" s="502">
        <f t="shared" si="82"/>
        <v>3200000</v>
      </c>
      <c r="KK19" s="478">
        <f t="shared" si="83"/>
        <v>0</v>
      </c>
      <c r="KL19" s="425"/>
      <c r="KM19" s="425"/>
      <c r="KN19" s="495" t="s">
        <v>304</v>
      </c>
      <c r="KO19" s="496" t="s">
        <v>305</v>
      </c>
      <c r="KP19" s="497" t="s">
        <v>300</v>
      </c>
      <c r="KQ19" s="498">
        <v>10</v>
      </c>
      <c r="KR19" s="499">
        <v>19800</v>
      </c>
      <c r="KS19" s="500">
        <f t="shared" si="84"/>
        <v>198000</v>
      </c>
      <c r="KT19" s="444"/>
      <c r="KU19" s="475">
        <f>IF(EXACT(VLOOKUP(KN19,OFERTA_0,2,FALSE),KO19),1,0)</f>
        <v>1</v>
      </c>
      <c r="KV19" s="475">
        <f>IF(EXACT(VLOOKUP(KN19,OFERTA_0,3,FALSE),KP19),1,0)</f>
        <v>1</v>
      </c>
      <c r="KW19" s="476">
        <f>IF(EXACT(VLOOKUP(KN19,OFERTA_0,4,FALSE),KQ19),1,0)</f>
        <v>1</v>
      </c>
      <c r="KX19" s="476">
        <f t="shared" ref="KX19:KY19" si="248">IF(KR19=0,0,1)</f>
        <v>1</v>
      </c>
      <c r="KY19" s="476">
        <f t="shared" si="248"/>
        <v>1</v>
      </c>
      <c r="KZ19" s="476">
        <f t="shared" si="86"/>
        <v>1</v>
      </c>
      <c r="LA19" s="502">
        <f t="shared" si="87"/>
        <v>198000</v>
      </c>
      <c r="LB19" s="478">
        <f t="shared" si="88"/>
        <v>0</v>
      </c>
      <c r="LC19" s="425"/>
      <c r="LD19" s="425"/>
      <c r="LE19" s="495" t="s">
        <v>304</v>
      </c>
      <c r="LF19" s="496" t="s">
        <v>305</v>
      </c>
      <c r="LG19" s="497" t="s">
        <v>300</v>
      </c>
      <c r="LH19" s="498">
        <v>10</v>
      </c>
      <c r="LI19" s="499">
        <v>16725</v>
      </c>
      <c r="LJ19" s="500">
        <f t="shared" si="89"/>
        <v>167250</v>
      </c>
      <c r="LK19" s="444"/>
      <c r="LL19" s="475">
        <f>IF(EXACT(VLOOKUP(LE19,OFERTA_0,2,FALSE),LF19),1,0)</f>
        <v>1</v>
      </c>
      <c r="LM19" s="475">
        <f>IF(EXACT(VLOOKUP(LE19,OFERTA_0,3,FALSE),LG19),1,0)</f>
        <v>1</v>
      </c>
      <c r="LN19" s="476">
        <f>IF(EXACT(VLOOKUP(LE19,OFERTA_0,4,FALSE),LH19),1,0)</f>
        <v>1</v>
      </c>
      <c r="LO19" s="476">
        <f t="shared" ref="LO19:LP19" si="249">IF(LI19=0,0,1)</f>
        <v>1</v>
      </c>
      <c r="LP19" s="476">
        <f t="shared" si="249"/>
        <v>1</v>
      </c>
      <c r="LQ19" s="476">
        <f t="shared" si="91"/>
        <v>1</v>
      </c>
      <c r="LR19" s="502">
        <f t="shared" si="92"/>
        <v>167250</v>
      </c>
      <c r="LS19" s="478">
        <f t="shared" si="93"/>
        <v>0</v>
      </c>
      <c r="LT19" s="425"/>
      <c r="LU19" s="425"/>
      <c r="LV19" s="495" t="s">
        <v>304</v>
      </c>
      <c r="LW19" s="496" t="s">
        <v>305</v>
      </c>
      <c r="LX19" s="497" t="s">
        <v>300</v>
      </c>
      <c r="LY19" s="498">
        <v>10</v>
      </c>
      <c r="LZ19" s="499">
        <v>90000</v>
      </c>
      <c r="MA19" s="500">
        <f t="shared" si="94"/>
        <v>900000</v>
      </c>
      <c r="MB19" s="444"/>
      <c r="MC19" s="475">
        <f>IF(EXACT(VLOOKUP(LV19,OFERTA_0,2,FALSE),LW19),1,0)</f>
        <v>1</v>
      </c>
      <c r="MD19" s="475">
        <f>IF(EXACT(VLOOKUP(LV19,OFERTA_0,3,FALSE),LX19),1,0)</f>
        <v>1</v>
      </c>
      <c r="ME19" s="476">
        <f>IF(EXACT(VLOOKUP(LV19,OFERTA_0,4,FALSE),LY19),1,0)</f>
        <v>1</v>
      </c>
      <c r="MF19" s="476">
        <f t="shared" ref="MF19:MG19" si="250">IF(LZ19=0,0,1)</f>
        <v>1</v>
      </c>
      <c r="MG19" s="476">
        <f t="shared" si="250"/>
        <v>1</v>
      </c>
      <c r="MH19" s="476">
        <f t="shared" si="96"/>
        <v>1</v>
      </c>
      <c r="MI19" s="502">
        <f t="shared" si="97"/>
        <v>900000</v>
      </c>
      <c r="MJ19" s="478">
        <f t="shared" si="98"/>
        <v>0</v>
      </c>
      <c r="MK19" s="425"/>
      <c r="ML19" s="425"/>
      <c r="MM19" s="495" t="s">
        <v>304</v>
      </c>
      <c r="MN19" s="496" t="s">
        <v>305</v>
      </c>
      <c r="MO19" s="497" t="s">
        <v>300</v>
      </c>
      <c r="MP19" s="498">
        <v>10</v>
      </c>
      <c r="MQ19" s="499">
        <v>12806.212080000001</v>
      </c>
      <c r="MR19" s="500">
        <f t="shared" si="99"/>
        <v>128062</v>
      </c>
      <c r="MS19" s="444"/>
      <c r="MT19" s="475">
        <f>IF(EXACT(VLOOKUP(MM19,OFERTA_0,2,FALSE),MN19),1,0)</f>
        <v>1</v>
      </c>
      <c r="MU19" s="475">
        <f>IF(EXACT(VLOOKUP(MM19,OFERTA_0,3,FALSE),MO19),1,0)</f>
        <v>1</v>
      </c>
      <c r="MV19" s="476">
        <f>IF(EXACT(VLOOKUP(MM19,OFERTA_0,4,FALSE),MP19),1,0)</f>
        <v>1</v>
      </c>
      <c r="MW19" s="476">
        <f t="shared" ref="MW19:MX19" si="251">IF(MQ19=0,0,1)</f>
        <v>1</v>
      </c>
      <c r="MX19" s="476">
        <f t="shared" si="251"/>
        <v>1</v>
      </c>
      <c r="MY19" s="476">
        <f t="shared" si="101"/>
        <v>1</v>
      </c>
      <c r="MZ19" s="502">
        <f t="shared" si="102"/>
        <v>128062</v>
      </c>
      <c r="NA19" s="478">
        <f t="shared" si="103"/>
        <v>0</v>
      </c>
      <c r="NB19" s="425"/>
      <c r="NC19" s="425"/>
      <c r="ND19" s="511"/>
      <c r="NE19" s="512"/>
      <c r="NF19" s="505"/>
      <c r="NG19" s="506"/>
      <c r="NH19" s="507"/>
      <c r="NI19" s="508"/>
      <c r="NJ19" s="508"/>
      <c r="NK19" s="475" t="e">
        <f>IF(EXACT(VLOOKUP(ND19,OFERTA_0,2,FALSE),NE19),1,0)</f>
        <v>#N/A</v>
      </c>
      <c r="NL19" s="475" t="e">
        <f>IF(EXACT(VLOOKUP(ND19,OFERTA_0,3,FALSE),NF19),1,0)</f>
        <v>#N/A</v>
      </c>
      <c r="NM19" s="476" t="e">
        <f>IF(EXACT(VLOOKUP(ND19,OFERTA_0,4,FALSE),NG19),1,0)</f>
        <v>#N/A</v>
      </c>
      <c r="NN19" s="476">
        <f t="shared" ref="NN19:NO19" si="252">IF(NH19=0,0,1)</f>
        <v>0</v>
      </c>
      <c r="NO19" s="476">
        <f t="shared" si="252"/>
        <v>0</v>
      </c>
      <c r="NP19" s="476" t="e">
        <f t="shared" si="105"/>
        <v>#N/A</v>
      </c>
      <c r="NQ19" s="502">
        <f t="shared" si="106"/>
        <v>0</v>
      </c>
      <c r="NR19" s="478">
        <f t="shared" si="107"/>
        <v>0</v>
      </c>
      <c r="NS19" s="425"/>
      <c r="NT19" s="425"/>
      <c r="NU19" s="511"/>
      <c r="NV19" s="512"/>
      <c r="NW19" s="505"/>
      <c r="NX19" s="506"/>
      <c r="NY19" s="507"/>
      <c r="NZ19" s="508"/>
      <c r="OA19" s="508"/>
      <c r="OB19" s="475" t="e">
        <f>IF(EXACT(VLOOKUP(NU19,OFERTA_0,2,FALSE),NV19),1,0)</f>
        <v>#N/A</v>
      </c>
      <c r="OC19" s="475" t="e">
        <f>IF(EXACT(VLOOKUP(NU19,OFERTA_0,3,FALSE),NW19),1,0)</f>
        <v>#N/A</v>
      </c>
      <c r="OD19" s="476" t="e">
        <f>IF(EXACT(VLOOKUP(NU19,OFERTA_0,4,FALSE),NX19),1,0)</f>
        <v>#N/A</v>
      </c>
      <c r="OE19" s="476">
        <f t="shared" ref="OE19:OF19" si="253">IF(NY19=0,0,1)</f>
        <v>0</v>
      </c>
      <c r="OF19" s="476">
        <f t="shared" si="253"/>
        <v>0</v>
      </c>
      <c r="OG19" s="476" t="e">
        <f t="shared" si="109"/>
        <v>#N/A</v>
      </c>
      <c r="OH19" s="502">
        <f t="shared" si="110"/>
        <v>0</v>
      </c>
      <c r="OI19" s="478">
        <f t="shared" si="111"/>
        <v>0</v>
      </c>
      <c r="OJ19" s="425"/>
      <c r="OK19" s="425"/>
      <c r="OL19" s="511"/>
      <c r="OM19" s="512"/>
      <c r="ON19" s="505"/>
      <c r="OO19" s="506"/>
      <c r="OP19" s="507"/>
      <c r="OQ19" s="508"/>
      <c r="OR19" s="508"/>
      <c r="OS19" s="475" t="e">
        <f>IF(EXACT(VLOOKUP(OL19,OFERTA_0,2,FALSE),OM19),1,0)</f>
        <v>#N/A</v>
      </c>
      <c r="OT19" s="475" t="e">
        <f>IF(EXACT(VLOOKUP(OL19,OFERTA_0,3,FALSE),ON19),1,0)</f>
        <v>#N/A</v>
      </c>
      <c r="OU19" s="476" t="e">
        <f>IF(EXACT(VLOOKUP(OL19,OFERTA_0,4,FALSE),OO19),1,0)</f>
        <v>#N/A</v>
      </c>
      <c r="OV19" s="476">
        <f t="shared" ref="OV19:OW19" si="254">IF(OP19=0,0,1)</f>
        <v>0</v>
      </c>
      <c r="OW19" s="476">
        <f t="shared" si="254"/>
        <v>0</v>
      </c>
      <c r="OX19" s="476" t="e">
        <f t="shared" si="113"/>
        <v>#N/A</v>
      </c>
      <c r="OY19" s="502">
        <f t="shared" si="114"/>
        <v>0</v>
      </c>
      <c r="OZ19" s="478">
        <f t="shared" si="115"/>
        <v>0</v>
      </c>
      <c r="PA19" s="425"/>
      <c r="PB19" s="425"/>
      <c r="PC19" s="511"/>
      <c r="PD19" s="512"/>
      <c r="PE19" s="505"/>
      <c r="PF19" s="506"/>
      <c r="PG19" s="507"/>
      <c r="PH19" s="508"/>
      <c r="PI19" s="508"/>
      <c r="PJ19" s="475" t="e">
        <f>IF(EXACT(VLOOKUP(PC19,OFERTA_0,2,FALSE),PD19),1,0)</f>
        <v>#N/A</v>
      </c>
      <c r="PK19" s="475" t="e">
        <f>IF(EXACT(VLOOKUP(PC19,OFERTA_0,3,FALSE),PE19),1,0)</f>
        <v>#N/A</v>
      </c>
      <c r="PL19" s="476" t="e">
        <f>IF(EXACT(VLOOKUP(PC19,OFERTA_0,4,FALSE),PF19),1,0)</f>
        <v>#N/A</v>
      </c>
      <c r="PM19" s="476">
        <f t="shared" ref="PM19:PN19" si="255">IF(PG19=0,0,1)</f>
        <v>0</v>
      </c>
      <c r="PN19" s="476">
        <f t="shared" si="255"/>
        <v>0</v>
      </c>
      <c r="PO19" s="476" t="e">
        <f t="shared" si="117"/>
        <v>#N/A</v>
      </c>
      <c r="PP19" s="502">
        <f t="shared" si="118"/>
        <v>0</v>
      </c>
      <c r="PQ19" s="478">
        <f t="shared" si="119"/>
        <v>0</v>
      </c>
      <c r="PR19" s="425"/>
      <c r="PS19" s="425"/>
      <c r="PT19" s="511"/>
      <c r="PU19" s="512"/>
      <c r="PV19" s="505"/>
      <c r="PW19" s="506"/>
      <c r="PX19" s="507"/>
      <c r="PY19" s="508"/>
      <c r="PZ19" s="508"/>
      <c r="QA19" s="475" t="e">
        <f>IF(EXACT(VLOOKUP(PT19,OFERTA_0,2,FALSE),PU19),1,0)</f>
        <v>#N/A</v>
      </c>
      <c r="QB19" s="475" t="e">
        <f>IF(EXACT(VLOOKUP(PT19,OFERTA_0,3,FALSE),PV19),1,0)</f>
        <v>#N/A</v>
      </c>
      <c r="QC19" s="476" t="e">
        <f>IF(EXACT(VLOOKUP(PT19,OFERTA_0,4,FALSE),PW19),1,0)</f>
        <v>#N/A</v>
      </c>
      <c r="QD19" s="476">
        <f t="shared" ref="QD19:QE19" si="256">IF(PX19=0,0,1)</f>
        <v>0</v>
      </c>
      <c r="QE19" s="476">
        <f t="shared" si="256"/>
        <v>0</v>
      </c>
      <c r="QF19" s="476" t="e">
        <f t="shared" si="121"/>
        <v>#N/A</v>
      </c>
      <c r="QG19" s="502">
        <f t="shared" si="122"/>
        <v>0</v>
      </c>
      <c r="QH19" s="478">
        <f t="shared" si="123"/>
        <v>0</v>
      </c>
      <c r="QI19" s="425"/>
      <c r="QJ19" s="425"/>
      <c r="QK19" s="511"/>
      <c r="QL19" s="512"/>
      <c r="QM19" s="505"/>
      <c r="QN19" s="506"/>
      <c r="QO19" s="507"/>
      <c r="QP19" s="508"/>
      <c r="QQ19" s="508"/>
      <c r="QR19" s="475" t="e">
        <f>IF(EXACT(VLOOKUP(QK19,OFERTA_0,2,FALSE),QL19),1,0)</f>
        <v>#N/A</v>
      </c>
      <c r="QS19" s="475" t="e">
        <f>IF(EXACT(VLOOKUP(QK19,OFERTA_0,3,FALSE),QM19),1,0)</f>
        <v>#N/A</v>
      </c>
      <c r="QT19" s="476" t="e">
        <f>IF(EXACT(VLOOKUP(QK19,OFERTA_0,4,FALSE),QN19),1,0)</f>
        <v>#N/A</v>
      </c>
      <c r="QU19" s="476">
        <f t="shared" ref="QU19:QV19" si="257">IF(QO19=0,0,1)</f>
        <v>0</v>
      </c>
      <c r="QV19" s="476">
        <f t="shared" si="257"/>
        <v>0</v>
      </c>
      <c r="QW19" s="476" t="e">
        <f t="shared" si="125"/>
        <v>#N/A</v>
      </c>
      <c r="QX19" s="502">
        <f t="shared" si="126"/>
        <v>0</v>
      </c>
      <c r="QY19" s="478">
        <f t="shared" si="127"/>
        <v>0</v>
      </c>
      <c r="QZ19" s="425"/>
      <c r="RA19" s="425"/>
      <c r="RB19" s="511"/>
      <c r="RC19" s="512"/>
      <c r="RD19" s="505"/>
      <c r="RE19" s="506"/>
      <c r="RF19" s="507"/>
      <c r="RG19" s="508"/>
      <c r="RH19" s="508"/>
      <c r="RI19" s="475" t="e">
        <f>IF(EXACT(VLOOKUP(RB19,OFERTA_0,2,FALSE),RC19),1,0)</f>
        <v>#N/A</v>
      </c>
      <c r="RJ19" s="475" t="e">
        <f>IF(EXACT(VLOOKUP(RB19,OFERTA_0,3,FALSE),RD19),1,0)</f>
        <v>#N/A</v>
      </c>
      <c r="RK19" s="476" t="e">
        <f>IF(EXACT(VLOOKUP(RB19,OFERTA_0,4,FALSE),RE19),1,0)</f>
        <v>#N/A</v>
      </c>
      <c r="RL19" s="476">
        <f t="shared" ref="RL19:RM19" si="258">IF(RF19=0,0,1)</f>
        <v>0</v>
      </c>
      <c r="RM19" s="476">
        <f t="shared" si="258"/>
        <v>0</v>
      </c>
      <c r="RN19" s="476" t="e">
        <f t="shared" si="129"/>
        <v>#N/A</v>
      </c>
      <c r="RO19" s="502">
        <f t="shared" si="130"/>
        <v>0</v>
      </c>
      <c r="RP19" s="478">
        <f t="shared" si="131"/>
        <v>0</v>
      </c>
      <c r="RQ19" s="425"/>
      <c r="RR19" s="425"/>
      <c r="RS19" s="511"/>
      <c r="RT19" s="512"/>
      <c r="RU19" s="505"/>
      <c r="RV19" s="506"/>
      <c r="RW19" s="507"/>
      <c r="RX19" s="508"/>
      <c r="RY19" s="508"/>
      <c r="RZ19" s="475" t="e">
        <f>IF(EXACT(VLOOKUP(RS19,OFERTA_0,2,FALSE),RT19),1,0)</f>
        <v>#N/A</v>
      </c>
      <c r="SA19" s="475" t="e">
        <f>IF(EXACT(VLOOKUP(RS19,OFERTA_0,3,FALSE),RU19),1,0)</f>
        <v>#N/A</v>
      </c>
      <c r="SB19" s="476" t="e">
        <f>IF(EXACT(VLOOKUP(RS19,OFERTA_0,4,FALSE),RV19),1,0)</f>
        <v>#N/A</v>
      </c>
      <c r="SC19" s="476">
        <f t="shared" ref="SC19:SD19" si="259">IF(RW19=0,0,1)</f>
        <v>0</v>
      </c>
      <c r="SD19" s="476">
        <f t="shared" si="259"/>
        <v>0</v>
      </c>
      <c r="SE19" s="476" t="e">
        <f t="shared" si="133"/>
        <v>#N/A</v>
      </c>
      <c r="SF19" s="502">
        <f t="shared" si="134"/>
        <v>0</v>
      </c>
      <c r="SG19" s="478">
        <f t="shared" si="135"/>
        <v>0</v>
      </c>
      <c r="SH19" s="425"/>
      <c r="SI19" s="425"/>
      <c r="SJ19" s="511"/>
      <c r="SK19" s="512"/>
      <c r="SL19" s="505"/>
      <c r="SM19" s="506"/>
      <c r="SN19" s="507"/>
      <c r="SO19" s="508"/>
      <c r="SP19" s="508"/>
      <c r="SQ19" s="475" t="e">
        <f>IF(EXACT(VLOOKUP(SJ19,OFERTA_0,2,FALSE),SK19),1,0)</f>
        <v>#N/A</v>
      </c>
      <c r="SR19" s="475" t="e">
        <f>IF(EXACT(VLOOKUP(SJ19,OFERTA_0,3,FALSE),SL19),1,0)</f>
        <v>#N/A</v>
      </c>
      <c r="SS19" s="476" t="e">
        <f>IF(EXACT(VLOOKUP(SJ19,OFERTA_0,4,FALSE),SM19),1,0)</f>
        <v>#N/A</v>
      </c>
      <c r="ST19" s="476">
        <f t="shared" ref="ST19:SU19" si="260">IF(SN19=0,0,1)</f>
        <v>0</v>
      </c>
      <c r="SU19" s="476">
        <f t="shared" si="260"/>
        <v>0</v>
      </c>
      <c r="SV19" s="476" t="e">
        <f t="shared" si="137"/>
        <v>#N/A</v>
      </c>
      <c r="SW19" s="502">
        <f t="shared" si="138"/>
        <v>0</v>
      </c>
      <c r="SX19" s="478">
        <f t="shared" si="139"/>
        <v>0</v>
      </c>
    </row>
    <row r="20" spans="1:518" ht="12.75" customHeight="1" x14ac:dyDescent="0.2">
      <c r="A20" s="425">
        <f t="shared" si="140"/>
        <v>8</v>
      </c>
      <c r="B20" s="483" t="s">
        <v>306</v>
      </c>
      <c r="C20" s="484" t="s">
        <v>307</v>
      </c>
      <c r="D20" s="485" t="s">
        <v>292</v>
      </c>
      <c r="E20" s="486"/>
      <c r="F20" s="487"/>
      <c r="G20" s="488"/>
      <c r="H20" s="489">
        <f>SUM(G21:G23)</f>
        <v>0</v>
      </c>
      <c r="I20" s="425"/>
      <c r="J20" s="425"/>
      <c r="K20" s="483"/>
      <c r="L20" s="484"/>
      <c r="M20" s="485"/>
      <c r="N20" s="486"/>
      <c r="O20" s="487"/>
      <c r="P20" s="488"/>
      <c r="Q20" s="489">
        <f>SUM(P21:P23)</f>
        <v>0</v>
      </c>
      <c r="R20" s="475"/>
      <c r="S20" s="475"/>
      <c r="T20" s="476"/>
      <c r="U20" s="476"/>
      <c r="V20" s="476"/>
      <c r="W20" s="476"/>
      <c r="X20" s="502"/>
      <c r="Y20" s="478"/>
      <c r="Z20" s="454"/>
      <c r="AA20" s="454"/>
      <c r="AB20" s="483"/>
      <c r="AC20" s="484"/>
      <c r="AD20" s="485"/>
      <c r="AE20" s="486"/>
      <c r="AF20" s="487"/>
      <c r="AG20" s="488"/>
      <c r="AH20" s="489">
        <f>SUM(AG21:AG23)</f>
        <v>0</v>
      </c>
      <c r="AI20" s="475"/>
      <c r="AJ20" s="475"/>
      <c r="AK20" s="476"/>
      <c r="AL20" s="476"/>
      <c r="AM20" s="476"/>
      <c r="AN20" s="476"/>
      <c r="AO20" s="502"/>
      <c r="AP20" s="478"/>
      <c r="AQ20" s="454"/>
      <c r="AR20" s="454"/>
      <c r="AS20" s="483" t="s">
        <v>306</v>
      </c>
      <c r="AT20" s="484" t="s">
        <v>307</v>
      </c>
      <c r="AU20" s="485" t="s">
        <v>292</v>
      </c>
      <c r="AV20" s="486"/>
      <c r="AW20" s="487"/>
      <c r="AX20" s="488"/>
      <c r="AY20" s="489">
        <f>SUM(AX21:AX23)</f>
        <v>14930500</v>
      </c>
      <c r="AZ20" s="475"/>
      <c r="BA20" s="475"/>
      <c r="BB20" s="476"/>
      <c r="BC20" s="476"/>
      <c r="BD20" s="476"/>
      <c r="BE20" s="476"/>
      <c r="BF20" s="502"/>
      <c r="BG20" s="478"/>
      <c r="BH20" s="425"/>
      <c r="BI20" s="425"/>
      <c r="BJ20" s="483" t="s">
        <v>306</v>
      </c>
      <c r="BK20" s="484" t="s">
        <v>307</v>
      </c>
      <c r="BL20" s="485" t="s">
        <v>292</v>
      </c>
      <c r="BM20" s="486"/>
      <c r="BN20" s="487"/>
      <c r="BO20" s="488"/>
      <c r="BP20" s="489">
        <f>SUM(BO21:BO23)</f>
        <v>14459000</v>
      </c>
      <c r="BQ20" s="475"/>
      <c r="BR20" s="475"/>
      <c r="BS20" s="476"/>
      <c r="BT20" s="476"/>
      <c r="BU20" s="476"/>
      <c r="BV20" s="476"/>
      <c r="BW20" s="502"/>
      <c r="BX20" s="478"/>
      <c r="BY20" s="425"/>
      <c r="BZ20" s="425"/>
      <c r="CA20" s="483" t="s">
        <v>306</v>
      </c>
      <c r="CB20" s="484" t="s">
        <v>307</v>
      </c>
      <c r="CC20" s="485" t="s">
        <v>292</v>
      </c>
      <c r="CD20" s="486"/>
      <c r="CE20" s="487"/>
      <c r="CF20" s="488"/>
      <c r="CG20" s="489">
        <f>SUM(CF21:CF23)</f>
        <v>25278144</v>
      </c>
      <c r="CH20" s="475"/>
      <c r="CI20" s="475"/>
      <c r="CJ20" s="476"/>
      <c r="CK20" s="476"/>
      <c r="CL20" s="476"/>
      <c r="CM20" s="476"/>
      <c r="CN20" s="502"/>
      <c r="CO20" s="478"/>
      <c r="CP20" s="425"/>
      <c r="CQ20" s="425"/>
      <c r="CR20" s="483" t="s">
        <v>306</v>
      </c>
      <c r="CS20" s="484" t="s">
        <v>307</v>
      </c>
      <c r="CT20" s="485" t="s">
        <v>292</v>
      </c>
      <c r="CU20" s="486"/>
      <c r="CV20" s="487"/>
      <c r="CW20" s="488"/>
      <c r="CX20" s="489">
        <f>SUM(CW21:CW23)</f>
        <v>18748500</v>
      </c>
      <c r="CY20" s="475"/>
      <c r="CZ20" s="475"/>
      <c r="DA20" s="476"/>
      <c r="DB20" s="476"/>
      <c r="DC20" s="476"/>
      <c r="DD20" s="476"/>
      <c r="DE20" s="502"/>
      <c r="DF20" s="478"/>
      <c r="DG20" s="425"/>
      <c r="DH20" s="425"/>
      <c r="DI20" s="483" t="s">
        <v>306</v>
      </c>
      <c r="DJ20" s="484" t="s">
        <v>307</v>
      </c>
      <c r="DK20" s="485" t="s">
        <v>292</v>
      </c>
      <c r="DL20" s="486"/>
      <c r="DM20" s="487"/>
      <c r="DN20" s="488"/>
      <c r="DO20" s="489">
        <f>SUM(DN21:DN23)</f>
        <v>15791660</v>
      </c>
      <c r="DP20" s="475"/>
      <c r="DQ20" s="475"/>
      <c r="DR20" s="476"/>
      <c r="DS20" s="476"/>
      <c r="DT20" s="476"/>
      <c r="DU20" s="476"/>
      <c r="DV20" s="502"/>
      <c r="DW20" s="478"/>
      <c r="DX20" s="425"/>
      <c r="DY20" s="425"/>
      <c r="DZ20" s="483" t="s">
        <v>306</v>
      </c>
      <c r="EA20" s="484" t="s">
        <v>307</v>
      </c>
      <c r="EB20" s="485" t="s">
        <v>292</v>
      </c>
      <c r="EC20" s="486"/>
      <c r="ED20" s="487"/>
      <c r="EE20" s="488"/>
      <c r="EF20" s="489">
        <f>SUM(EE21:EE23)</f>
        <v>15899660</v>
      </c>
      <c r="EG20" s="475"/>
      <c r="EH20" s="475"/>
      <c r="EI20" s="476"/>
      <c r="EJ20" s="476"/>
      <c r="EK20" s="476"/>
      <c r="EL20" s="476"/>
      <c r="EM20" s="502"/>
      <c r="EN20" s="478"/>
      <c r="EO20" s="425"/>
      <c r="EP20" s="425"/>
      <c r="EQ20" s="483" t="s">
        <v>306</v>
      </c>
      <c r="ER20" s="484" t="s">
        <v>307</v>
      </c>
      <c r="ES20" s="485" t="s">
        <v>292</v>
      </c>
      <c r="ET20" s="486"/>
      <c r="EU20" s="487"/>
      <c r="EV20" s="488"/>
      <c r="EW20" s="489">
        <f>SUM(EV21:EV23)</f>
        <v>9187259</v>
      </c>
      <c r="EX20" s="475"/>
      <c r="EY20" s="475"/>
      <c r="EZ20" s="476"/>
      <c r="FA20" s="476"/>
      <c r="FB20" s="476"/>
      <c r="FC20" s="476"/>
      <c r="FD20" s="502"/>
      <c r="FE20" s="478"/>
      <c r="FF20" s="425"/>
      <c r="FG20" s="425"/>
      <c r="FH20" s="483" t="s">
        <v>306</v>
      </c>
      <c r="FI20" s="484" t="s">
        <v>307</v>
      </c>
      <c r="FJ20" s="485" t="s">
        <v>292</v>
      </c>
      <c r="FK20" s="486"/>
      <c r="FL20" s="487"/>
      <c r="FM20" s="488"/>
      <c r="FN20" s="489">
        <f>SUM(FM21:FM23)</f>
        <v>13302208</v>
      </c>
      <c r="FO20" s="475"/>
      <c r="FP20" s="475"/>
      <c r="FQ20" s="476"/>
      <c r="FR20" s="476"/>
      <c r="FS20" s="476"/>
      <c r="FT20" s="476"/>
      <c r="FU20" s="502"/>
      <c r="FV20" s="478"/>
      <c r="FW20" s="425"/>
      <c r="FX20" s="425"/>
      <c r="FY20" s="483" t="s">
        <v>306</v>
      </c>
      <c r="FZ20" s="484" t="s">
        <v>307</v>
      </c>
      <c r="GA20" s="485" t="s">
        <v>292</v>
      </c>
      <c r="GB20" s="486"/>
      <c r="GC20" s="487"/>
      <c r="GD20" s="488"/>
      <c r="GE20" s="489">
        <f>SUM(GD21:GD23)</f>
        <v>14518600</v>
      </c>
      <c r="GF20" s="475"/>
      <c r="GG20" s="475"/>
      <c r="GH20" s="476"/>
      <c r="GI20" s="476"/>
      <c r="GJ20" s="476"/>
      <c r="GK20" s="476"/>
      <c r="GL20" s="502"/>
      <c r="GM20" s="478"/>
      <c r="GN20" s="425"/>
      <c r="GO20" s="425"/>
      <c r="GP20" s="483" t="s">
        <v>306</v>
      </c>
      <c r="GQ20" s="484" t="s">
        <v>307</v>
      </c>
      <c r="GR20" s="485" t="s">
        <v>292</v>
      </c>
      <c r="GS20" s="486"/>
      <c r="GT20" s="487"/>
      <c r="GU20" s="488"/>
      <c r="GV20" s="489">
        <f>SUM(GU21:GU23)</f>
        <v>15056800</v>
      </c>
      <c r="GW20" s="475"/>
      <c r="GX20" s="475"/>
      <c r="GY20" s="476"/>
      <c r="GZ20" s="476"/>
      <c r="HA20" s="476"/>
      <c r="HB20" s="476"/>
      <c r="HC20" s="502"/>
      <c r="HD20" s="478"/>
      <c r="HE20" s="425"/>
      <c r="HF20" s="425"/>
      <c r="HG20" s="483" t="s">
        <v>306</v>
      </c>
      <c r="HH20" s="484" t="s">
        <v>307</v>
      </c>
      <c r="HI20" s="485" t="s">
        <v>292</v>
      </c>
      <c r="HJ20" s="486"/>
      <c r="HK20" s="486"/>
      <c r="HL20" s="488"/>
      <c r="HM20" s="489">
        <f>SUM(HL21:HL23)</f>
        <v>21379710</v>
      </c>
      <c r="HN20" s="475"/>
      <c r="HO20" s="475"/>
      <c r="HP20" s="476"/>
      <c r="HQ20" s="476"/>
      <c r="HR20" s="476"/>
      <c r="HS20" s="476"/>
      <c r="HT20" s="502"/>
      <c r="HU20" s="478"/>
      <c r="HV20" s="425"/>
      <c r="HW20" s="425"/>
      <c r="HX20" s="483" t="s">
        <v>306</v>
      </c>
      <c r="HY20" s="484" t="s">
        <v>307</v>
      </c>
      <c r="HZ20" s="485" t="s">
        <v>292</v>
      </c>
      <c r="IA20" s="486"/>
      <c r="IB20" s="487"/>
      <c r="IC20" s="488"/>
      <c r="ID20" s="489">
        <f>SUM(IC21:IC23)</f>
        <v>15093500</v>
      </c>
      <c r="IE20" s="475"/>
      <c r="IF20" s="475"/>
      <c r="IG20" s="476"/>
      <c r="IH20" s="476"/>
      <c r="II20" s="476"/>
      <c r="IJ20" s="476"/>
      <c r="IK20" s="502"/>
      <c r="IL20" s="478"/>
      <c r="IM20" s="425"/>
      <c r="IN20" s="425"/>
      <c r="IO20" s="483" t="s">
        <v>306</v>
      </c>
      <c r="IP20" s="484" t="s">
        <v>307</v>
      </c>
      <c r="IQ20" s="485" t="s">
        <v>292</v>
      </c>
      <c r="IR20" s="486"/>
      <c r="IS20" s="487"/>
      <c r="IT20" s="488"/>
      <c r="IU20" s="489">
        <f>SUM(IT21:IT23)</f>
        <v>12782978</v>
      </c>
      <c r="IV20" s="475"/>
      <c r="IW20" s="475"/>
      <c r="IX20" s="476"/>
      <c r="IY20" s="476"/>
      <c r="IZ20" s="476"/>
      <c r="JA20" s="476"/>
      <c r="JB20" s="502"/>
      <c r="JC20" s="478"/>
      <c r="JD20" s="425"/>
      <c r="JE20" s="425"/>
      <c r="JF20" s="483" t="s">
        <v>306</v>
      </c>
      <c r="JG20" s="484" t="s">
        <v>307</v>
      </c>
      <c r="JH20" s="485" t="s">
        <v>292</v>
      </c>
      <c r="JI20" s="486"/>
      <c r="JJ20" s="487"/>
      <c r="JK20" s="488"/>
      <c r="JL20" s="489">
        <f>SUM(JK21:JK23)</f>
        <v>20446000</v>
      </c>
      <c r="JM20" s="475"/>
      <c r="JN20" s="475"/>
      <c r="JO20" s="476"/>
      <c r="JP20" s="476"/>
      <c r="JQ20" s="476"/>
      <c r="JR20" s="476"/>
      <c r="JS20" s="502"/>
      <c r="JT20" s="478"/>
      <c r="JU20" s="425"/>
      <c r="JV20" s="425"/>
      <c r="JW20" s="483" t="s">
        <v>306</v>
      </c>
      <c r="JX20" s="484" t="s">
        <v>307</v>
      </c>
      <c r="JY20" s="485" t="s">
        <v>292</v>
      </c>
      <c r="JZ20" s="486"/>
      <c r="KA20" s="487"/>
      <c r="KB20" s="488"/>
      <c r="KC20" s="489">
        <f>SUM(KB21:KB23)</f>
        <v>27530000</v>
      </c>
      <c r="KD20" s="475"/>
      <c r="KE20" s="475"/>
      <c r="KF20" s="476"/>
      <c r="KG20" s="476"/>
      <c r="KH20" s="476"/>
      <c r="KI20" s="476"/>
      <c r="KJ20" s="502"/>
      <c r="KK20" s="478"/>
      <c r="KL20" s="425"/>
      <c r="KM20" s="425"/>
      <c r="KN20" s="483" t="s">
        <v>306</v>
      </c>
      <c r="KO20" s="484" t="s">
        <v>307</v>
      </c>
      <c r="KP20" s="485" t="s">
        <v>292</v>
      </c>
      <c r="KQ20" s="486"/>
      <c r="KR20" s="487"/>
      <c r="KS20" s="488"/>
      <c r="KT20" s="489">
        <f>SUM(KS21:KS23)</f>
        <v>21456150</v>
      </c>
      <c r="KU20" s="475"/>
      <c r="KV20" s="475"/>
      <c r="KW20" s="476"/>
      <c r="KX20" s="476"/>
      <c r="KY20" s="476"/>
      <c r="KZ20" s="476"/>
      <c r="LA20" s="502"/>
      <c r="LB20" s="478"/>
      <c r="LC20" s="425"/>
      <c r="LD20" s="425"/>
      <c r="LE20" s="483" t="s">
        <v>306</v>
      </c>
      <c r="LF20" s="484" t="s">
        <v>307</v>
      </c>
      <c r="LG20" s="485" t="s">
        <v>292</v>
      </c>
      <c r="LH20" s="486"/>
      <c r="LI20" s="486"/>
      <c r="LJ20" s="488"/>
      <c r="LK20" s="489">
        <f>SUM(LJ21:LJ23)</f>
        <v>21476015</v>
      </c>
      <c r="LL20" s="475"/>
      <c r="LM20" s="475"/>
      <c r="LN20" s="476"/>
      <c r="LO20" s="476"/>
      <c r="LP20" s="476"/>
      <c r="LQ20" s="476"/>
      <c r="LR20" s="502"/>
      <c r="LS20" s="478"/>
      <c r="LT20" s="425"/>
      <c r="LU20" s="425"/>
      <c r="LV20" s="483" t="s">
        <v>306</v>
      </c>
      <c r="LW20" s="484" t="s">
        <v>307</v>
      </c>
      <c r="LX20" s="485" t="s">
        <v>292</v>
      </c>
      <c r="LY20" s="486"/>
      <c r="LZ20" s="487"/>
      <c r="MA20" s="488"/>
      <c r="MB20" s="489">
        <f>SUM(MA21:MA23)</f>
        <v>26064000</v>
      </c>
      <c r="MC20" s="475"/>
      <c r="MD20" s="475"/>
      <c r="ME20" s="476"/>
      <c r="MF20" s="476"/>
      <c r="MG20" s="476"/>
      <c r="MH20" s="476"/>
      <c r="MI20" s="502"/>
      <c r="MJ20" s="478"/>
      <c r="MK20" s="425"/>
      <c r="ML20" s="425"/>
      <c r="MM20" s="483" t="s">
        <v>306</v>
      </c>
      <c r="MN20" s="484" t="s">
        <v>307</v>
      </c>
      <c r="MO20" s="485" t="s">
        <v>292</v>
      </c>
      <c r="MP20" s="486"/>
      <c r="MQ20" s="487"/>
      <c r="MR20" s="488"/>
      <c r="MS20" s="489">
        <f>SUM(MR21:MR23)</f>
        <v>14508124</v>
      </c>
      <c r="MT20" s="475"/>
      <c r="MU20" s="475"/>
      <c r="MV20" s="476"/>
      <c r="MW20" s="476"/>
      <c r="MX20" s="476"/>
      <c r="MY20" s="476"/>
      <c r="MZ20" s="502"/>
      <c r="NA20" s="478"/>
      <c r="NB20" s="425"/>
      <c r="NC20" s="425"/>
      <c r="ND20" s="513"/>
      <c r="NE20" s="514"/>
      <c r="NF20" s="515"/>
      <c r="NG20" s="516"/>
      <c r="NH20" s="517"/>
      <c r="NI20" s="517"/>
      <c r="NJ20" s="517"/>
      <c r="NK20" s="475"/>
      <c r="NL20" s="475"/>
      <c r="NM20" s="476"/>
      <c r="NN20" s="476"/>
      <c r="NO20" s="476"/>
      <c r="NP20" s="476"/>
      <c r="NQ20" s="502"/>
      <c r="NR20" s="478"/>
      <c r="NS20" s="425"/>
      <c r="NT20" s="425"/>
      <c r="NU20" s="513"/>
      <c r="NV20" s="514"/>
      <c r="NW20" s="515"/>
      <c r="NX20" s="516"/>
      <c r="NY20" s="517"/>
      <c r="NZ20" s="517"/>
      <c r="OA20" s="517"/>
      <c r="OB20" s="475"/>
      <c r="OC20" s="475"/>
      <c r="OD20" s="476"/>
      <c r="OE20" s="476"/>
      <c r="OF20" s="476"/>
      <c r="OG20" s="476"/>
      <c r="OH20" s="502"/>
      <c r="OI20" s="478"/>
      <c r="OJ20" s="425"/>
      <c r="OK20" s="425"/>
      <c r="OL20" s="513"/>
      <c r="OM20" s="514"/>
      <c r="ON20" s="515"/>
      <c r="OO20" s="516"/>
      <c r="OP20" s="517"/>
      <c r="OQ20" s="517"/>
      <c r="OR20" s="517"/>
      <c r="OS20" s="475"/>
      <c r="OT20" s="475"/>
      <c r="OU20" s="476"/>
      <c r="OV20" s="476"/>
      <c r="OW20" s="476"/>
      <c r="OX20" s="476"/>
      <c r="OY20" s="502"/>
      <c r="OZ20" s="478"/>
      <c r="PA20" s="425"/>
      <c r="PB20" s="425"/>
      <c r="PC20" s="513"/>
      <c r="PD20" s="514"/>
      <c r="PE20" s="515"/>
      <c r="PF20" s="516"/>
      <c r="PG20" s="517"/>
      <c r="PH20" s="517"/>
      <c r="PI20" s="517"/>
      <c r="PJ20" s="475"/>
      <c r="PK20" s="475"/>
      <c r="PL20" s="476"/>
      <c r="PM20" s="476"/>
      <c r="PN20" s="476"/>
      <c r="PO20" s="476"/>
      <c r="PP20" s="502"/>
      <c r="PQ20" s="478"/>
      <c r="PR20" s="425"/>
      <c r="PS20" s="425"/>
      <c r="PT20" s="513"/>
      <c r="PU20" s="514"/>
      <c r="PV20" s="515"/>
      <c r="PW20" s="516"/>
      <c r="PX20" s="517"/>
      <c r="PY20" s="517"/>
      <c r="PZ20" s="517"/>
      <c r="QA20" s="475"/>
      <c r="QB20" s="475"/>
      <c r="QC20" s="476"/>
      <c r="QD20" s="476"/>
      <c r="QE20" s="476"/>
      <c r="QF20" s="476"/>
      <c r="QG20" s="502"/>
      <c r="QH20" s="478"/>
      <c r="QI20" s="425"/>
      <c r="QJ20" s="425"/>
      <c r="QK20" s="513"/>
      <c r="QL20" s="514"/>
      <c r="QM20" s="515"/>
      <c r="QN20" s="516"/>
      <c r="QO20" s="517"/>
      <c r="QP20" s="517"/>
      <c r="QQ20" s="517"/>
      <c r="QR20" s="475"/>
      <c r="QS20" s="475"/>
      <c r="QT20" s="476"/>
      <c r="QU20" s="476"/>
      <c r="QV20" s="476"/>
      <c r="QW20" s="476"/>
      <c r="QX20" s="502"/>
      <c r="QY20" s="478"/>
      <c r="QZ20" s="425"/>
      <c r="RA20" s="425"/>
      <c r="RB20" s="513"/>
      <c r="RC20" s="514"/>
      <c r="RD20" s="515"/>
      <c r="RE20" s="516"/>
      <c r="RF20" s="517"/>
      <c r="RG20" s="517"/>
      <c r="RH20" s="517"/>
      <c r="RI20" s="475"/>
      <c r="RJ20" s="475"/>
      <c r="RK20" s="476"/>
      <c r="RL20" s="476"/>
      <c r="RM20" s="476"/>
      <c r="RN20" s="476"/>
      <c r="RO20" s="502"/>
      <c r="RP20" s="478"/>
      <c r="RQ20" s="425"/>
      <c r="RR20" s="425"/>
      <c r="RS20" s="513"/>
      <c r="RT20" s="514"/>
      <c r="RU20" s="515"/>
      <c r="RV20" s="516"/>
      <c r="RW20" s="517"/>
      <c r="RX20" s="517"/>
      <c r="RY20" s="517"/>
      <c r="RZ20" s="475"/>
      <c r="SA20" s="475"/>
      <c r="SB20" s="476"/>
      <c r="SC20" s="476"/>
      <c r="SD20" s="476"/>
      <c r="SE20" s="476"/>
      <c r="SF20" s="502"/>
      <c r="SG20" s="478"/>
      <c r="SH20" s="425"/>
      <c r="SI20" s="425"/>
      <c r="SJ20" s="513"/>
      <c r="SK20" s="514"/>
      <c r="SL20" s="515"/>
      <c r="SM20" s="516"/>
      <c r="SN20" s="517"/>
      <c r="SO20" s="517"/>
      <c r="SP20" s="517"/>
      <c r="SQ20" s="475"/>
      <c r="SR20" s="475"/>
      <c r="SS20" s="476"/>
      <c r="ST20" s="476"/>
      <c r="SU20" s="476"/>
      <c r="SV20" s="476"/>
      <c r="SW20" s="502"/>
      <c r="SX20" s="478"/>
    </row>
    <row r="21" spans="1:518" ht="75" x14ac:dyDescent="0.2">
      <c r="A21" s="425">
        <f t="shared" si="140"/>
        <v>9</v>
      </c>
      <c r="B21" s="495" t="s">
        <v>308</v>
      </c>
      <c r="C21" s="518" t="s">
        <v>309</v>
      </c>
      <c r="D21" s="497" t="s">
        <v>295</v>
      </c>
      <c r="E21" s="498">
        <v>405</v>
      </c>
      <c r="F21" s="519"/>
      <c r="G21" s="520">
        <f t="shared" ref="G21:G23" si="261">ROUND(E21*F21,0)</f>
        <v>0</v>
      </c>
      <c r="H21" s="521" t="e">
        <f>H20/G77</f>
        <v>#DIV/0!</v>
      </c>
      <c r="I21" s="425"/>
      <c r="J21" s="425"/>
      <c r="K21" s="495"/>
      <c r="L21" s="518"/>
      <c r="M21" s="497"/>
      <c r="N21" s="498"/>
      <c r="O21" s="519"/>
      <c r="P21" s="520"/>
      <c r="Q21" s="521" t="e">
        <f>Q20/P77</f>
        <v>#DIV/0!</v>
      </c>
      <c r="R21" s="475" t="e">
        <f>IF(EXACT(VLOOKUP(K21,OFERTA_0,2,FALSE),L21),1,0)</f>
        <v>#N/A</v>
      </c>
      <c r="S21" s="475" t="e">
        <f>IF(EXACT(VLOOKUP(K21,OFERTA_0,3,FALSE),M21),1,0)</f>
        <v>#N/A</v>
      </c>
      <c r="T21" s="476" t="e">
        <f>IF(EXACT(VLOOKUP(K21,OFERTA_0,4,FALSE),N21),1,0)</f>
        <v>#N/A</v>
      </c>
      <c r="U21" s="476">
        <f t="shared" ref="U21:V21" si="262">IF(O21=0,0,1)</f>
        <v>0</v>
      </c>
      <c r="V21" s="476">
        <f t="shared" si="262"/>
        <v>0</v>
      </c>
      <c r="W21" s="476" t="e">
        <f t="shared" ref="W21:W23" si="263">PRODUCT(R21:V21)</f>
        <v>#N/A</v>
      </c>
      <c r="X21" s="502">
        <f t="shared" ref="X21:X23" si="264">ROUND(P21,0)</f>
        <v>0</v>
      </c>
      <c r="Y21" s="478">
        <f t="shared" ref="Y21:Y23" si="265">P21-X21</f>
        <v>0</v>
      </c>
      <c r="Z21" s="454"/>
      <c r="AA21" s="454"/>
      <c r="AB21" s="495"/>
      <c r="AC21" s="518"/>
      <c r="AD21" s="497"/>
      <c r="AE21" s="498"/>
      <c r="AF21" s="519"/>
      <c r="AG21" s="520"/>
      <c r="AH21" s="521" t="e">
        <f>AH20/AG77</f>
        <v>#DIV/0!</v>
      </c>
      <c r="AI21" s="475" t="e">
        <f>IF(EXACT(VLOOKUP(AB21,OFERTA_0,2,FALSE),AC21),1,0)</f>
        <v>#N/A</v>
      </c>
      <c r="AJ21" s="475" t="e">
        <f>IF(EXACT(VLOOKUP(AB21,OFERTA_0,3,FALSE),AD21),1,0)</f>
        <v>#N/A</v>
      </c>
      <c r="AK21" s="476" t="e">
        <f>IF(EXACT(VLOOKUP(AB21,OFERTA_0,4,FALSE),AE21),1,0)</f>
        <v>#N/A</v>
      </c>
      <c r="AL21" s="476">
        <f t="shared" ref="AL21:AM21" si="266">IF(AF21=0,0,1)</f>
        <v>0</v>
      </c>
      <c r="AM21" s="476">
        <f t="shared" si="266"/>
        <v>0</v>
      </c>
      <c r="AN21" s="476" t="e">
        <f t="shared" ref="AN21:AN23" si="267">PRODUCT(AI21:AM21)</f>
        <v>#N/A</v>
      </c>
      <c r="AO21" s="502">
        <f t="shared" ref="AO21:AO23" si="268">ROUND(AG21,0)</f>
        <v>0</v>
      </c>
      <c r="AP21" s="478">
        <f t="shared" ref="AP21:AP23" si="269">AG21-AO21</f>
        <v>0</v>
      </c>
      <c r="AQ21" s="454"/>
      <c r="AR21" s="454"/>
      <c r="AS21" s="495" t="s">
        <v>308</v>
      </c>
      <c r="AT21" s="518" t="s">
        <v>309</v>
      </c>
      <c r="AU21" s="497" t="s">
        <v>295</v>
      </c>
      <c r="AV21" s="498">
        <v>405</v>
      </c>
      <c r="AW21" s="519">
        <v>14500</v>
      </c>
      <c r="AX21" s="520">
        <f t="shared" ref="AX21:AX23" si="270">ROUND(AV21*AW21,0)</f>
        <v>5872500</v>
      </c>
      <c r="AY21" s="521">
        <f>AY20/AX77</f>
        <v>0.10279478153225878</v>
      </c>
      <c r="AZ21" s="475">
        <f>IF(EXACT(VLOOKUP(AS21,OFERTA_0,2,FALSE),AT21),1,0)</f>
        <v>1</v>
      </c>
      <c r="BA21" s="475">
        <f>IF(EXACT(VLOOKUP(AS21,OFERTA_0,3,FALSE),AU21),1,0)</f>
        <v>1</v>
      </c>
      <c r="BB21" s="476">
        <f>IF(EXACT(VLOOKUP(AS21,OFERTA_0,4,FALSE),AV21),1,0)</f>
        <v>1</v>
      </c>
      <c r="BC21" s="476">
        <f t="shared" ref="BC21:BD21" si="271">IF(AW21=0,0,1)</f>
        <v>1</v>
      </c>
      <c r="BD21" s="476">
        <f t="shared" si="271"/>
        <v>1</v>
      </c>
      <c r="BE21" s="476">
        <f t="shared" ref="BE21:BE23" si="272">PRODUCT(AZ21:BD21)</f>
        <v>1</v>
      </c>
      <c r="BF21" s="502">
        <f t="shared" ref="BF21:BF23" si="273">ROUND(AX21,0)</f>
        <v>5872500</v>
      </c>
      <c r="BG21" s="478">
        <f t="shared" ref="BG21:BG23" si="274">AX21-BF21</f>
        <v>0</v>
      </c>
      <c r="BH21" s="425"/>
      <c r="BI21" s="425"/>
      <c r="BJ21" s="495" t="s">
        <v>308</v>
      </c>
      <c r="BK21" s="518" t="s">
        <v>309</v>
      </c>
      <c r="BL21" s="497" t="s">
        <v>295</v>
      </c>
      <c r="BM21" s="498">
        <v>405</v>
      </c>
      <c r="BN21" s="519">
        <v>12000</v>
      </c>
      <c r="BO21" s="520">
        <f t="shared" ref="BO21:BO23" si="275">ROUND(BM21*BN21,0)</f>
        <v>4860000</v>
      </c>
      <c r="BP21" s="521">
        <f>BP20/BO77</f>
        <v>9.7044371674775518E-2</v>
      </c>
      <c r="BQ21" s="475">
        <f>IF(EXACT(VLOOKUP(BJ21,OFERTA_0,2,FALSE),BK21),1,0)</f>
        <v>1</v>
      </c>
      <c r="BR21" s="475">
        <f>IF(EXACT(VLOOKUP(BJ21,OFERTA_0,3,FALSE),BL21),1,0)</f>
        <v>1</v>
      </c>
      <c r="BS21" s="476">
        <f>IF(EXACT(VLOOKUP(BJ21,OFERTA_0,4,FALSE),BM21),1,0)</f>
        <v>1</v>
      </c>
      <c r="BT21" s="476">
        <f t="shared" ref="BT21:BU21" si="276">IF(BN21=0,0,1)</f>
        <v>1</v>
      </c>
      <c r="BU21" s="476">
        <f t="shared" si="276"/>
        <v>1</v>
      </c>
      <c r="BV21" s="476">
        <f t="shared" ref="BV21:BV23" si="277">PRODUCT(BQ21:BU21)</f>
        <v>1</v>
      </c>
      <c r="BW21" s="502">
        <f t="shared" ref="BW21:BW23" si="278">ROUND(BO21,0)</f>
        <v>4860000</v>
      </c>
      <c r="BX21" s="478">
        <f t="shared" ref="BX21:BX23" si="279">BO21-BW21</f>
        <v>0</v>
      </c>
      <c r="BY21" s="425"/>
      <c r="BZ21" s="425"/>
      <c r="CA21" s="495" t="s">
        <v>308</v>
      </c>
      <c r="CB21" s="518" t="s">
        <v>309</v>
      </c>
      <c r="CC21" s="497" t="s">
        <v>295</v>
      </c>
      <c r="CD21" s="498">
        <v>405</v>
      </c>
      <c r="CE21" s="519">
        <v>26040</v>
      </c>
      <c r="CF21" s="520">
        <f t="shared" ref="CF21:CF23" si="280">ROUND(CD21*CE21,0)</f>
        <v>10546200</v>
      </c>
      <c r="CG21" s="521">
        <f>CG20/CF77</f>
        <v>0.17097334466475639</v>
      </c>
      <c r="CH21" s="475">
        <f>IF(EXACT(VLOOKUP(CA21,OFERTA_0,2,FALSE),CB21),1,0)</f>
        <v>1</v>
      </c>
      <c r="CI21" s="475">
        <f>IF(EXACT(VLOOKUP(CA21,OFERTA_0,3,FALSE),CC21),1,0)</f>
        <v>1</v>
      </c>
      <c r="CJ21" s="476">
        <f>IF(EXACT(VLOOKUP(CA21,OFERTA_0,4,FALSE),CD21),1,0)</f>
        <v>1</v>
      </c>
      <c r="CK21" s="476">
        <f t="shared" ref="CK21:CL21" si="281">IF(CE21=0,0,1)</f>
        <v>1</v>
      </c>
      <c r="CL21" s="476">
        <f t="shared" si="281"/>
        <v>1</v>
      </c>
      <c r="CM21" s="476">
        <f t="shared" ref="CM21:CM23" si="282">PRODUCT(CH21:CL21)</f>
        <v>1</v>
      </c>
      <c r="CN21" s="502">
        <f t="shared" ref="CN21:CN23" si="283">ROUND(CF21,0)</f>
        <v>10546200</v>
      </c>
      <c r="CO21" s="478">
        <f t="shared" ref="CO21:CO23" si="284">CF21-CN21</f>
        <v>0</v>
      </c>
      <c r="CP21" s="425"/>
      <c r="CQ21" s="425"/>
      <c r="CR21" s="495" t="s">
        <v>308</v>
      </c>
      <c r="CS21" s="518" t="s">
        <v>309</v>
      </c>
      <c r="CT21" s="497" t="s">
        <v>295</v>
      </c>
      <c r="CU21" s="498">
        <v>405</v>
      </c>
      <c r="CV21" s="519">
        <v>15000</v>
      </c>
      <c r="CW21" s="520">
        <f t="shared" ref="CW21:CW23" si="285">ROUND(CU21*CV21,0)</f>
        <v>6075000</v>
      </c>
      <c r="CX21" s="521">
        <f>CX20/CW77</f>
        <v>0.12518570698859216</v>
      </c>
      <c r="CY21" s="475">
        <f>IF(EXACT(VLOOKUP(CR21,OFERTA_0,2,FALSE),CS21),1,0)</f>
        <v>1</v>
      </c>
      <c r="CZ21" s="475">
        <f>IF(EXACT(VLOOKUP(CR21,OFERTA_0,3,FALSE),CT21),1,0)</f>
        <v>1</v>
      </c>
      <c r="DA21" s="476">
        <f>IF(EXACT(VLOOKUP(CR21,OFERTA_0,4,FALSE),CU21),1,0)</f>
        <v>1</v>
      </c>
      <c r="DB21" s="476">
        <f t="shared" ref="DB21:DC21" si="286">IF(CV21=0,0,1)</f>
        <v>1</v>
      </c>
      <c r="DC21" s="476">
        <f t="shared" si="286"/>
        <v>1</v>
      </c>
      <c r="DD21" s="476">
        <f t="shared" ref="DD21:DD23" si="287">PRODUCT(CY21:DC21)</f>
        <v>1</v>
      </c>
      <c r="DE21" s="502">
        <f t="shared" ref="DE21:DE23" si="288">ROUND(CW21,0)</f>
        <v>6075000</v>
      </c>
      <c r="DF21" s="478">
        <f t="shared" ref="DF21:DF23" si="289">CW21-DE21</f>
        <v>0</v>
      </c>
      <c r="DG21" s="425"/>
      <c r="DH21" s="425"/>
      <c r="DI21" s="495" t="s">
        <v>308</v>
      </c>
      <c r="DJ21" s="518" t="s">
        <v>309</v>
      </c>
      <c r="DK21" s="497" t="s">
        <v>295</v>
      </c>
      <c r="DL21" s="498">
        <v>405</v>
      </c>
      <c r="DM21" s="519">
        <v>15450</v>
      </c>
      <c r="DN21" s="520">
        <f t="shared" ref="DN21:DN23" si="290">ROUND(DL21*DM21,0)</f>
        <v>6257250</v>
      </c>
      <c r="DO21" s="521">
        <f>DO20/DN77</f>
        <v>0.10562896089539969</v>
      </c>
      <c r="DP21" s="475">
        <f>IF(EXACT(VLOOKUP(DI21,OFERTA_0,2,FALSE),DJ21),1,0)</f>
        <v>1</v>
      </c>
      <c r="DQ21" s="475">
        <f>IF(EXACT(VLOOKUP(DI21,OFERTA_0,3,FALSE),DK21),1,0)</f>
        <v>1</v>
      </c>
      <c r="DR21" s="476">
        <f>IF(EXACT(VLOOKUP(DI21,OFERTA_0,4,FALSE),DL21),1,0)</f>
        <v>1</v>
      </c>
      <c r="DS21" s="476">
        <f t="shared" ref="DS21:DT21" si="291">IF(DM21=0,0,1)</f>
        <v>1</v>
      </c>
      <c r="DT21" s="476">
        <f t="shared" si="291"/>
        <v>1</v>
      </c>
      <c r="DU21" s="476">
        <f t="shared" ref="DU21:DU23" si="292">PRODUCT(DP21:DT21)</f>
        <v>1</v>
      </c>
      <c r="DV21" s="502">
        <f t="shared" ref="DV21:DV23" si="293">ROUND(DN21,0)</f>
        <v>6257250</v>
      </c>
      <c r="DW21" s="478">
        <f t="shared" ref="DW21:DW23" si="294">DN21-DV21</f>
        <v>0</v>
      </c>
      <c r="DX21" s="425"/>
      <c r="DY21" s="425"/>
      <c r="DZ21" s="495" t="s">
        <v>308</v>
      </c>
      <c r="EA21" s="518" t="s">
        <v>309</v>
      </c>
      <c r="EB21" s="497" t="s">
        <v>295</v>
      </c>
      <c r="EC21" s="498">
        <v>405</v>
      </c>
      <c r="ED21" s="519">
        <v>14300</v>
      </c>
      <c r="EE21" s="520">
        <f t="shared" ref="EE21:EE23" si="295">ROUND(EC21*ED21,0)</f>
        <v>5791500</v>
      </c>
      <c r="EF21" s="521">
        <f>EF20/EE77</f>
        <v>0.10436173100825302</v>
      </c>
      <c r="EG21" s="475">
        <f>IF(EXACT(VLOOKUP(DZ21,OFERTA_0,2,FALSE),EA21),1,0)</f>
        <v>1</v>
      </c>
      <c r="EH21" s="475">
        <f>IF(EXACT(VLOOKUP(DZ21,OFERTA_0,3,FALSE),EB21),1,0)</f>
        <v>1</v>
      </c>
      <c r="EI21" s="476">
        <f>IF(EXACT(VLOOKUP(DZ21,OFERTA_0,4,FALSE),EC21),1,0)</f>
        <v>1</v>
      </c>
      <c r="EJ21" s="476">
        <f t="shared" ref="EJ21:EK21" si="296">IF(ED21=0,0,1)</f>
        <v>1</v>
      </c>
      <c r="EK21" s="476">
        <f t="shared" si="296"/>
        <v>1</v>
      </c>
      <c r="EL21" s="476">
        <f t="shared" ref="EL21:EL23" si="297">PRODUCT(EG21:EK21)</f>
        <v>1</v>
      </c>
      <c r="EM21" s="502">
        <f t="shared" ref="EM21:EM23" si="298">ROUND(EE21,0)</f>
        <v>5791500</v>
      </c>
      <c r="EN21" s="478">
        <f t="shared" ref="EN21:EN23" si="299">EE21-EM21</f>
        <v>0</v>
      </c>
      <c r="EO21" s="425"/>
      <c r="EP21" s="425"/>
      <c r="EQ21" s="495" t="s">
        <v>308</v>
      </c>
      <c r="ER21" s="518" t="s">
        <v>309</v>
      </c>
      <c r="ES21" s="497" t="s">
        <v>295</v>
      </c>
      <c r="ET21" s="498">
        <v>405</v>
      </c>
      <c r="EU21" s="499">
        <v>7741.5284086930769</v>
      </c>
      <c r="EV21" s="520">
        <f t="shared" ref="EV21:EV23" si="300">ROUND(ET21*EU21,0)</f>
        <v>3135319</v>
      </c>
      <c r="EW21" s="521">
        <f>EW20/EV77</f>
        <v>6.004196229337215E-2</v>
      </c>
      <c r="EX21" s="475">
        <f>IF(EXACT(VLOOKUP(EQ21,OFERTA_0,2,FALSE),ER21),1,0)</f>
        <v>1</v>
      </c>
      <c r="EY21" s="475">
        <f>IF(EXACT(VLOOKUP(EQ21,OFERTA_0,3,FALSE),ES21),1,0)</f>
        <v>1</v>
      </c>
      <c r="EZ21" s="476">
        <f>IF(EXACT(VLOOKUP(EQ21,OFERTA_0,4,FALSE),ET21),1,0)</f>
        <v>1</v>
      </c>
      <c r="FA21" s="476">
        <f t="shared" ref="FA21:FB21" si="301">IF(EU21=0,0,1)</f>
        <v>1</v>
      </c>
      <c r="FB21" s="476">
        <f t="shared" si="301"/>
        <v>1</v>
      </c>
      <c r="FC21" s="476">
        <f t="shared" ref="FC21:FC23" si="302">PRODUCT(EX21:FB21)</f>
        <v>1</v>
      </c>
      <c r="FD21" s="502">
        <f t="shared" ref="FD21:FD23" si="303">ROUND(EV21,0)</f>
        <v>3135319</v>
      </c>
      <c r="FE21" s="478">
        <f t="shared" ref="FE21:FE23" si="304">EV21-FD21</f>
        <v>0</v>
      </c>
      <c r="FF21" s="425"/>
      <c r="FG21" s="425"/>
      <c r="FH21" s="495" t="s">
        <v>308</v>
      </c>
      <c r="FI21" s="518" t="s">
        <v>309</v>
      </c>
      <c r="FJ21" s="497" t="s">
        <v>295</v>
      </c>
      <c r="FK21" s="498">
        <v>405</v>
      </c>
      <c r="FL21" s="519">
        <v>12194</v>
      </c>
      <c r="FM21" s="520">
        <f t="shared" ref="FM21:FM23" si="305">ROUND(FK21*FL21,0)</f>
        <v>4938570</v>
      </c>
      <c r="FN21" s="521">
        <f>FN20/FM77</f>
        <v>8.8863780167886458E-2</v>
      </c>
      <c r="FO21" s="475">
        <f>IF(EXACT(VLOOKUP(FH21,OFERTA_0,2,FALSE),FI21),1,0)</f>
        <v>1</v>
      </c>
      <c r="FP21" s="475">
        <f>IF(EXACT(VLOOKUP(FH21,OFERTA_0,3,FALSE),FJ21),1,0)</f>
        <v>1</v>
      </c>
      <c r="FQ21" s="476">
        <f>IF(EXACT(VLOOKUP(FH21,OFERTA_0,4,FALSE),FK21),1,0)</f>
        <v>1</v>
      </c>
      <c r="FR21" s="476">
        <f t="shared" ref="FR21:FS21" si="306">IF(FL21=0,0,1)</f>
        <v>1</v>
      </c>
      <c r="FS21" s="476">
        <f t="shared" si="306"/>
        <v>1</v>
      </c>
      <c r="FT21" s="476">
        <f t="shared" ref="FT21:FT23" si="307">PRODUCT(FO21:FS21)</f>
        <v>1</v>
      </c>
      <c r="FU21" s="502">
        <f t="shared" ref="FU21:FU23" si="308">ROUND(FM21,0)</f>
        <v>4938570</v>
      </c>
      <c r="FV21" s="478">
        <f t="shared" ref="FV21:FV23" si="309">FM21-FU21</f>
        <v>0</v>
      </c>
      <c r="FW21" s="425"/>
      <c r="FX21" s="425"/>
      <c r="FY21" s="495" t="s">
        <v>308</v>
      </c>
      <c r="FZ21" s="518" t="s">
        <v>309</v>
      </c>
      <c r="GA21" s="497" t="s">
        <v>295</v>
      </c>
      <c r="GB21" s="498">
        <v>405</v>
      </c>
      <c r="GC21" s="519">
        <v>12200</v>
      </c>
      <c r="GD21" s="520">
        <f t="shared" ref="GD21:GD23" si="310">ROUND(GB21*GC21,0)</f>
        <v>4941000</v>
      </c>
      <c r="GE21" s="521">
        <f>GE20/GD77</f>
        <v>9.719291574730618E-2</v>
      </c>
      <c r="GF21" s="475">
        <f>IF(EXACT(VLOOKUP(FY21,OFERTA_0,2,FALSE),FZ21),1,0)</f>
        <v>1</v>
      </c>
      <c r="GG21" s="475">
        <f>IF(EXACT(VLOOKUP(FY21,OFERTA_0,3,FALSE),GA21),1,0)</f>
        <v>1</v>
      </c>
      <c r="GH21" s="476">
        <f>IF(EXACT(VLOOKUP(FY21,OFERTA_0,4,FALSE),GB21),1,0)</f>
        <v>1</v>
      </c>
      <c r="GI21" s="476">
        <f t="shared" ref="GI21:GJ21" si="311">IF(GC21=0,0,1)</f>
        <v>1</v>
      </c>
      <c r="GJ21" s="476">
        <f t="shared" si="311"/>
        <v>1</v>
      </c>
      <c r="GK21" s="476">
        <f t="shared" ref="GK21:GK23" si="312">PRODUCT(GF21:GJ21)</f>
        <v>1</v>
      </c>
      <c r="GL21" s="502">
        <f t="shared" ref="GL21:GL23" si="313">ROUND(GD21,0)</f>
        <v>4941000</v>
      </c>
      <c r="GM21" s="478">
        <f t="shared" ref="GM21:GM23" si="314">GD21-GL21</f>
        <v>0</v>
      </c>
      <c r="GN21" s="425"/>
      <c r="GO21" s="425"/>
      <c r="GP21" s="495" t="s">
        <v>308</v>
      </c>
      <c r="GQ21" s="518" t="s">
        <v>309</v>
      </c>
      <c r="GR21" s="497" t="s">
        <v>295</v>
      </c>
      <c r="GS21" s="498">
        <v>405</v>
      </c>
      <c r="GT21" s="519">
        <v>11900</v>
      </c>
      <c r="GU21" s="520">
        <f t="shared" ref="GU21:GU23" si="315">ROUND(GS21*GT21,0)</f>
        <v>4819500</v>
      </c>
      <c r="GV21" s="521">
        <f>GV20/GU77</f>
        <v>9.813961143184903E-2</v>
      </c>
      <c r="GW21" s="475">
        <f>IF(EXACT(VLOOKUP(GP21,OFERTA_0,2,FALSE),GQ21),1,0)</f>
        <v>1</v>
      </c>
      <c r="GX21" s="475">
        <f>IF(EXACT(VLOOKUP(GP21,OFERTA_0,3,FALSE),GR21),1,0)</f>
        <v>1</v>
      </c>
      <c r="GY21" s="476">
        <f>IF(EXACT(VLOOKUP(GP21,OFERTA_0,4,FALSE),GS21),1,0)</f>
        <v>1</v>
      </c>
      <c r="GZ21" s="476">
        <f t="shared" ref="GZ21:HA21" si="316">IF(GT21=0,0,1)</f>
        <v>1</v>
      </c>
      <c r="HA21" s="476">
        <f t="shared" si="316"/>
        <v>1</v>
      </c>
      <c r="HB21" s="476">
        <f t="shared" ref="HB21:HB23" si="317">PRODUCT(GW21:HA21)</f>
        <v>1</v>
      </c>
      <c r="HC21" s="502">
        <f t="shared" ref="HC21:HC23" si="318">ROUND(GU21,0)</f>
        <v>4819500</v>
      </c>
      <c r="HD21" s="478">
        <f t="shared" ref="HD21:HD23" si="319">GU21-HC21</f>
        <v>0</v>
      </c>
      <c r="HE21" s="425"/>
      <c r="HF21" s="425"/>
      <c r="HG21" s="495" t="s">
        <v>308</v>
      </c>
      <c r="HH21" s="518" t="s">
        <v>309</v>
      </c>
      <c r="HI21" s="497" t="s">
        <v>295</v>
      </c>
      <c r="HJ21" s="498">
        <v>405</v>
      </c>
      <c r="HK21" s="499">
        <v>19980</v>
      </c>
      <c r="HL21" s="520">
        <f t="shared" ref="HL21:HL23" si="320">ROUND(HJ21*HK21,0)</f>
        <v>8091900</v>
      </c>
      <c r="HM21" s="521">
        <f>HM20/HL77</f>
        <v>0.14455935574065293</v>
      </c>
      <c r="HN21" s="475">
        <f>IF(EXACT(VLOOKUP(HG21,OFERTA_0,2,FALSE),HH21),1,0)</f>
        <v>1</v>
      </c>
      <c r="HO21" s="475">
        <f>IF(EXACT(VLOOKUP(HG21,OFERTA_0,3,FALSE),HI21),1,0)</f>
        <v>1</v>
      </c>
      <c r="HP21" s="476">
        <f>IF(EXACT(VLOOKUP(HG21,OFERTA_0,4,FALSE),HJ21),1,0)</f>
        <v>1</v>
      </c>
      <c r="HQ21" s="476">
        <f t="shared" ref="HQ21:HR21" si="321">IF(HK21=0,0,1)</f>
        <v>1</v>
      </c>
      <c r="HR21" s="476">
        <f t="shared" si="321"/>
        <v>1</v>
      </c>
      <c r="HS21" s="476">
        <f t="shared" ref="HS21:HS23" si="322">PRODUCT(HN21:HR21)</f>
        <v>1</v>
      </c>
      <c r="HT21" s="502">
        <f t="shared" ref="HT21:HT23" si="323">ROUND(HL21,0)</f>
        <v>8091900</v>
      </c>
      <c r="HU21" s="478">
        <f t="shared" ref="HU21:HU23" si="324">HL21-HT21</f>
        <v>0</v>
      </c>
      <c r="HV21" s="425"/>
      <c r="HW21" s="425"/>
      <c r="HX21" s="495" t="s">
        <v>308</v>
      </c>
      <c r="HY21" s="518" t="s">
        <v>309</v>
      </c>
      <c r="HZ21" s="497" t="s">
        <v>295</v>
      </c>
      <c r="IA21" s="498">
        <v>405</v>
      </c>
      <c r="IB21" s="519">
        <v>12500</v>
      </c>
      <c r="IC21" s="520">
        <f t="shared" ref="IC21:IC23" si="325">ROUND(IA21*IB21,0)</f>
        <v>5062500</v>
      </c>
      <c r="ID21" s="521">
        <f>ID20/IC77</f>
        <v>0.10085782778292864</v>
      </c>
      <c r="IE21" s="475">
        <f>IF(EXACT(VLOOKUP(HX21,OFERTA_0,2,FALSE),HY21),1,0)</f>
        <v>1</v>
      </c>
      <c r="IF21" s="475">
        <f>IF(EXACT(VLOOKUP(HX21,OFERTA_0,3,FALSE),HZ21),1,0)</f>
        <v>1</v>
      </c>
      <c r="IG21" s="476">
        <f>IF(EXACT(VLOOKUP(HX21,OFERTA_0,4,FALSE),IA21),1,0)</f>
        <v>1</v>
      </c>
      <c r="IH21" s="476">
        <f t="shared" ref="IH21:II21" si="326">IF(IB21=0,0,1)</f>
        <v>1</v>
      </c>
      <c r="II21" s="476">
        <f t="shared" si="326"/>
        <v>1</v>
      </c>
      <c r="IJ21" s="476">
        <f t="shared" ref="IJ21:IJ23" si="327">PRODUCT(IE21:II21)</f>
        <v>1</v>
      </c>
      <c r="IK21" s="502">
        <f t="shared" ref="IK21:IK23" si="328">ROUND(IC21,0)</f>
        <v>5062500</v>
      </c>
      <c r="IL21" s="478">
        <f t="shared" ref="IL21:IL23" si="329">IC21-IK21</f>
        <v>0</v>
      </c>
      <c r="IM21" s="425"/>
      <c r="IN21" s="425"/>
      <c r="IO21" s="495" t="s">
        <v>308</v>
      </c>
      <c r="IP21" s="518" t="s">
        <v>309</v>
      </c>
      <c r="IQ21" s="497" t="s">
        <v>295</v>
      </c>
      <c r="IR21" s="498">
        <v>405</v>
      </c>
      <c r="IS21" s="519">
        <v>10750</v>
      </c>
      <c r="IT21" s="520">
        <f t="shared" ref="IT21:IT23" si="330">ROUND(IR21*IS21,0)</f>
        <v>4353750</v>
      </c>
      <c r="IU21" s="521">
        <f>IU20/IT77</f>
        <v>8.5042933416371258E-2</v>
      </c>
      <c r="IV21" s="475">
        <f>IF(EXACT(VLOOKUP(IO21,OFERTA_0,2,FALSE),IP21),1,0)</f>
        <v>1</v>
      </c>
      <c r="IW21" s="475">
        <f>IF(EXACT(VLOOKUP(IO21,OFERTA_0,3,FALSE),IQ21),1,0)</f>
        <v>1</v>
      </c>
      <c r="IX21" s="476">
        <f>IF(EXACT(VLOOKUP(IO21,OFERTA_0,4,FALSE),IR21),1,0)</f>
        <v>1</v>
      </c>
      <c r="IY21" s="476">
        <f t="shared" ref="IY21:IZ21" si="331">IF(IS21=0,0,1)</f>
        <v>1</v>
      </c>
      <c r="IZ21" s="476">
        <f t="shared" si="331"/>
        <v>1</v>
      </c>
      <c r="JA21" s="476">
        <f t="shared" ref="JA21:JA23" si="332">PRODUCT(IV21:IZ21)</f>
        <v>1</v>
      </c>
      <c r="JB21" s="502">
        <f t="shared" ref="JB21:JB23" si="333">ROUND(IT21,0)</f>
        <v>4353750</v>
      </c>
      <c r="JC21" s="478">
        <f t="shared" ref="JC21:JC23" si="334">IT21-JB21</f>
        <v>0</v>
      </c>
      <c r="JD21" s="425"/>
      <c r="JE21" s="425"/>
      <c r="JF21" s="495" t="s">
        <v>308</v>
      </c>
      <c r="JG21" s="518" t="s">
        <v>309</v>
      </c>
      <c r="JH21" s="497" t="s">
        <v>295</v>
      </c>
      <c r="JI21" s="498">
        <v>405</v>
      </c>
      <c r="JJ21" s="519">
        <v>16100</v>
      </c>
      <c r="JK21" s="520">
        <f t="shared" ref="JK21:JK23" si="335">ROUND(JI21*JJ21,0)</f>
        <v>6520500</v>
      </c>
      <c r="JL21" s="521">
        <f>JL20/JK77</f>
        <v>0.13454272188757266</v>
      </c>
      <c r="JM21" s="475">
        <f>IF(EXACT(VLOOKUP(JF21,OFERTA_0,2,FALSE),JG21),1,0)</f>
        <v>1</v>
      </c>
      <c r="JN21" s="475">
        <f>IF(EXACT(VLOOKUP(JF21,OFERTA_0,3,FALSE),JH21),1,0)</f>
        <v>1</v>
      </c>
      <c r="JO21" s="476">
        <f>IF(EXACT(VLOOKUP(JF21,OFERTA_0,4,FALSE),JI21),1,0)</f>
        <v>1</v>
      </c>
      <c r="JP21" s="476">
        <f t="shared" ref="JP21:JQ21" si="336">IF(JJ21=0,0,1)</f>
        <v>1</v>
      </c>
      <c r="JQ21" s="476">
        <f t="shared" si="336"/>
        <v>1</v>
      </c>
      <c r="JR21" s="476">
        <f t="shared" ref="JR21:JR23" si="337">PRODUCT(JM21:JQ21)</f>
        <v>1</v>
      </c>
      <c r="JS21" s="502">
        <f t="shared" ref="JS21:JS23" si="338">ROUND(JK21,0)</f>
        <v>6520500</v>
      </c>
      <c r="JT21" s="478">
        <f t="shared" ref="JT21:JT23" si="339">JK21-JS21</f>
        <v>0</v>
      </c>
      <c r="JU21" s="425"/>
      <c r="JV21" s="425"/>
      <c r="JW21" s="495" t="s">
        <v>308</v>
      </c>
      <c r="JX21" s="518" t="s">
        <v>309</v>
      </c>
      <c r="JY21" s="497" t="s">
        <v>295</v>
      </c>
      <c r="JZ21" s="498">
        <v>405</v>
      </c>
      <c r="KA21" s="519">
        <v>21500</v>
      </c>
      <c r="KB21" s="520">
        <f t="shared" ref="KB21:KB23" si="340">ROUND(JZ21*KA21,0)</f>
        <v>8707500</v>
      </c>
      <c r="KC21" s="521">
        <f>KC20/KB77</f>
        <v>0.18153403845646612</v>
      </c>
      <c r="KD21" s="475">
        <f>IF(EXACT(VLOOKUP(JW21,OFERTA_0,2,FALSE),JX21),1,0)</f>
        <v>1</v>
      </c>
      <c r="KE21" s="475">
        <f>IF(EXACT(VLOOKUP(JW21,OFERTA_0,3,FALSE),JY21),1,0)</f>
        <v>1</v>
      </c>
      <c r="KF21" s="476">
        <f>IF(EXACT(VLOOKUP(JW21,OFERTA_0,4,FALSE),JZ21),1,0)</f>
        <v>1</v>
      </c>
      <c r="KG21" s="476">
        <f t="shared" ref="KG21:KH21" si="341">IF(KA21=0,0,1)</f>
        <v>1</v>
      </c>
      <c r="KH21" s="476">
        <f t="shared" si="341"/>
        <v>1</v>
      </c>
      <c r="KI21" s="476">
        <f t="shared" ref="KI21:KI23" si="342">PRODUCT(KD21:KH21)</f>
        <v>1</v>
      </c>
      <c r="KJ21" s="502">
        <f t="shared" ref="KJ21:KJ23" si="343">ROUND(KB21,0)</f>
        <v>8707500</v>
      </c>
      <c r="KK21" s="478">
        <f t="shared" ref="KK21:KK23" si="344">KB21-KJ21</f>
        <v>0</v>
      </c>
      <c r="KL21" s="425"/>
      <c r="KM21" s="425"/>
      <c r="KN21" s="495" t="s">
        <v>308</v>
      </c>
      <c r="KO21" s="518" t="s">
        <v>309</v>
      </c>
      <c r="KP21" s="497" t="s">
        <v>295</v>
      </c>
      <c r="KQ21" s="498">
        <v>405</v>
      </c>
      <c r="KR21" s="519">
        <v>15450</v>
      </c>
      <c r="KS21" s="520">
        <f t="shared" ref="KS21:KS23" si="345">ROUND(KQ21*KR21,0)</f>
        <v>6257250</v>
      </c>
      <c r="KT21" s="521">
        <f>KT20/KS77</f>
        <v>0.14129943082134322</v>
      </c>
      <c r="KU21" s="475">
        <f>IF(EXACT(VLOOKUP(KN21,OFERTA_0,2,FALSE),KO21),1,0)</f>
        <v>1</v>
      </c>
      <c r="KV21" s="475">
        <f>IF(EXACT(VLOOKUP(KN21,OFERTA_0,3,FALSE),KP21),1,0)</f>
        <v>1</v>
      </c>
      <c r="KW21" s="476">
        <f>IF(EXACT(VLOOKUP(KN21,OFERTA_0,4,FALSE),KQ21),1,0)</f>
        <v>1</v>
      </c>
      <c r="KX21" s="476">
        <f t="shared" ref="KX21:KY21" si="346">IF(KR21=0,0,1)</f>
        <v>1</v>
      </c>
      <c r="KY21" s="476">
        <f t="shared" si="346"/>
        <v>1</v>
      </c>
      <c r="KZ21" s="476">
        <f t="shared" ref="KZ21:KZ23" si="347">PRODUCT(KU21:KY21)</f>
        <v>1</v>
      </c>
      <c r="LA21" s="502">
        <f t="shared" ref="LA21:LA23" si="348">ROUND(KS21,0)</f>
        <v>6257250</v>
      </c>
      <c r="LB21" s="478">
        <f t="shared" ref="LB21:LB23" si="349">KS21-LA21</f>
        <v>0</v>
      </c>
      <c r="LC21" s="425"/>
      <c r="LD21" s="425"/>
      <c r="LE21" s="495" t="s">
        <v>308</v>
      </c>
      <c r="LF21" s="518" t="s">
        <v>309</v>
      </c>
      <c r="LG21" s="497" t="s">
        <v>295</v>
      </c>
      <c r="LH21" s="498">
        <v>405</v>
      </c>
      <c r="LI21" s="499">
        <v>20070</v>
      </c>
      <c r="LJ21" s="520">
        <f t="shared" ref="LJ21:LJ23" si="350">ROUND(LH21*LI21,0)</f>
        <v>8128350</v>
      </c>
      <c r="LK21" s="521">
        <f>LK20/LJ77</f>
        <v>0.14474905868187848</v>
      </c>
      <c r="LL21" s="475">
        <f>IF(EXACT(VLOOKUP(LE21,OFERTA_0,2,FALSE),LF21),1,0)</f>
        <v>1</v>
      </c>
      <c r="LM21" s="475">
        <f>IF(EXACT(VLOOKUP(LE21,OFERTA_0,3,FALSE),LG21),1,0)</f>
        <v>1</v>
      </c>
      <c r="LN21" s="476">
        <f>IF(EXACT(VLOOKUP(LE21,OFERTA_0,4,FALSE),LH21),1,0)</f>
        <v>1</v>
      </c>
      <c r="LO21" s="476">
        <f t="shared" ref="LO21:LP21" si="351">IF(LI21=0,0,1)</f>
        <v>1</v>
      </c>
      <c r="LP21" s="476">
        <f t="shared" si="351"/>
        <v>1</v>
      </c>
      <c r="LQ21" s="476">
        <f t="shared" ref="LQ21:LQ23" si="352">PRODUCT(LL21:LP21)</f>
        <v>1</v>
      </c>
      <c r="LR21" s="502">
        <f t="shared" ref="LR21:LR23" si="353">ROUND(LJ21,0)</f>
        <v>8128350</v>
      </c>
      <c r="LS21" s="478">
        <f t="shared" ref="LS21:LS23" si="354">LJ21-LR21</f>
        <v>0</v>
      </c>
      <c r="LT21" s="425"/>
      <c r="LU21" s="425"/>
      <c r="LV21" s="495" t="s">
        <v>308</v>
      </c>
      <c r="LW21" s="518" t="s">
        <v>309</v>
      </c>
      <c r="LX21" s="497" t="s">
        <v>295</v>
      </c>
      <c r="LY21" s="498">
        <v>405</v>
      </c>
      <c r="LZ21" s="519">
        <v>18000</v>
      </c>
      <c r="MA21" s="520">
        <f t="shared" ref="MA21:MA23" si="355">ROUND(LY21*LZ21,0)</f>
        <v>7290000</v>
      </c>
      <c r="MB21" s="521">
        <f>MB20/MA77</f>
        <v>0.17336566015786278</v>
      </c>
      <c r="MC21" s="475">
        <f>IF(EXACT(VLOOKUP(LV21,OFERTA_0,2,FALSE),LW21),1,0)</f>
        <v>1</v>
      </c>
      <c r="MD21" s="475">
        <f>IF(EXACT(VLOOKUP(LV21,OFERTA_0,3,FALSE),LX21),1,0)</f>
        <v>1</v>
      </c>
      <c r="ME21" s="476">
        <f>IF(EXACT(VLOOKUP(LV21,OFERTA_0,4,FALSE),LY21),1,0)</f>
        <v>1</v>
      </c>
      <c r="MF21" s="476">
        <f t="shared" ref="MF21:MG21" si="356">IF(LZ21=0,0,1)</f>
        <v>1</v>
      </c>
      <c r="MG21" s="476">
        <f t="shared" si="356"/>
        <v>1</v>
      </c>
      <c r="MH21" s="476">
        <f t="shared" ref="MH21:MH23" si="357">PRODUCT(MC21:MG21)</f>
        <v>1</v>
      </c>
      <c r="MI21" s="502">
        <f t="shared" ref="MI21:MI23" si="358">ROUND(MA21,0)</f>
        <v>7290000</v>
      </c>
      <c r="MJ21" s="478">
        <f t="shared" ref="MJ21:MJ23" si="359">MA21-MI21</f>
        <v>0</v>
      </c>
      <c r="MK21" s="425"/>
      <c r="ML21" s="425"/>
      <c r="MM21" s="495" t="s">
        <v>308</v>
      </c>
      <c r="MN21" s="518" t="s">
        <v>309</v>
      </c>
      <c r="MO21" s="497" t="s">
        <v>295</v>
      </c>
      <c r="MP21" s="498">
        <v>405</v>
      </c>
      <c r="MQ21" s="519">
        <v>15663.899100000002</v>
      </c>
      <c r="MR21" s="520">
        <f t="shared" ref="MR21:MR23" si="360">ROUND(MP21*MQ21,0)</f>
        <v>6343879</v>
      </c>
      <c r="MS21" s="521">
        <f>MS20/MR77</f>
        <v>9.5744759798751911E-2</v>
      </c>
      <c r="MT21" s="475">
        <f>IF(EXACT(VLOOKUP(MM21,OFERTA_0,2,FALSE),MN21),1,0)</f>
        <v>1</v>
      </c>
      <c r="MU21" s="475">
        <f>IF(EXACT(VLOOKUP(MM21,OFERTA_0,3,FALSE),MO21),1,0)</f>
        <v>1</v>
      </c>
      <c r="MV21" s="476">
        <f>IF(EXACT(VLOOKUP(MM21,OFERTA_0,4,FALSE),MP21),1,0)</f>
        <v>1</v>
      </c>
      <c r="MW21" s="476">
        <f t="shared" ref="MW21:MX21" si="361">IF(MQ21=0,0,1)</f>
        <v>1</v>
      </c>
      <c r="MX21" s="476">
        <f t="shared" si="361"/>
        <v>1</v>
      </c>
      <c r="MY21" s="476">
        <f t="shared" ref="MY21:MY23" si="362">PRODUCT(MT21:MX21)</f>
        <v>1</v>
      </c>
      <c r="MZ21" s="502">
        <f t="shared" ref="MZ21:MZ23" si="363">ROUND(MR21,0)</f>
        <v>6343879</v>
      </c>
      <c r="NA21" s="478">
        <f t="shared" ref="NA21:NA23" si="364">MR21-MZ21</f>
        <v>0</v>
      </c>
      <c r="NB21" s="425"/>
      <c r="NC21" s="425"/>
      <c r="ND21" s="522"/>
      <c r="NE21" s="523"/>
      <c r="NF21" s="524"/>
      <c r="NG21" s="525"/>
      <c r="NH21" s="507"/>
      <c r="NI21" s="508"/>
      <c r="NJ21" s="508"/>
      <c r="NK21" s="475" t="e">
        <f>IF(EXACT(VLOOKUP(ND21,OFERTA_0,2,FALSE),NE21),1,0)</f>
        <v>#N/A</v>
      </c>
      <c r="NL21" s="475" t="e">
        <f>IF(EXACT(VLOOKUP(ND21,OFERTA_0,3,FALSE),NF21),1,0)</f>
        <v>#N/A</v>
      </c>
      <c r="NM21" s="476" t="e">
        <f>IF(EXACT(VLOOKUP(ND21,OFERTA_0,4,FALSE),NG21),1,0)</f>
        <v>#N/A</v>
      </c>
      <c r="NN21" s="476">
        <f t="shared" ref="NN21:NO21" si="365">IF(NH21=0,0,1)</f>
        <v>0</v>
      </c>
      <c r="NO21" s="476">
        <f t="shared" si="365"/>
        <v>0</v>
      </c>
      <c r="NP21" s="476" t="e">
        <f t="shared" ref="NP21:NP22" si="366">PRODUCT(NK21:NO21)</f>
        <v>#N/A</v>
      </c>
      <c r="NQ21" s="502">
        <f t="shared" ref="NQ21:NQ22" si="367">ROUND(NI21,0)</f>
        <v>0</v>
      </c>
      <c r="NR21" s="478">
        <f t="shared" ref="NR21:NR22" si="368">NI21-NQ21</f>
        <v>0</v>
      </c>
      <c r="NS21" s="425"/>
      <c r="NT21" s="425"/>
      <c r="NU21" s="522"/>
      <c r="NV21" s="523"/>
      <c r="NW21" s="524"/>
      <c r="NX21" s="525"/>
      <c r="NY21" s="507"/>
      <c r="NZ21" s="508"/>
      <c r="OA21" s="508"/>
      <c r="OB21" s="475" t="e">
        <f>IF(EXACT(VLOOKUP(NU21,OFERTA_0,2,FALSE),NV21),1,0)</f>
        <v>#N/A</v>
      </c>
      <c r="OC21" s="475" t="e">
        <f>IF(EXACT(VLOOKUP(NU21,OFERTA_0,3,FALSE),NW21),1,0)</f>
        <v>#N/A</v>
      </c>
      <c r="OD21" s="476" t="e">
        <f>IF(EXACT(VLOOKUP(NU21,OFERTA_0,4,FALSE),NX21),1,0)</f>
        <v>#N/A</v>
      </c>
      <c r="OE21" s="476">
        <f t="shared" ref="OE21:OF21" si="369">IF(NY21=0,0,1)</f>
        <v>0</v>
      </c>
      <c r="OF21" s="476">
        <f t="shared" si="369"/>
        <v>0</v>
      </c>
      <c r="OG21" s="476" t="e">
        <f t="shared" ref="OG21:OG22" si="370">PRODUCT(OB21:OF21)</f>
        <v>#N/A</v>
      </c>
      <c r="OH21" s="502">
        <f t="shared" ref="OH21:OH22" si="371">ROUND(NZ21,0)</f>
        <v>0</v>
      </c>
      <c r="OI21" s="478">
        <f t="shared" ref="OI21:OI22" si="372">NZ21-OH21</f>
        <v>0</v>
      </c>
      <c r="OJ21" s="425"/>
      <c r="OK21" s="425"/>
      <c r="OL21" s="522"/>
      <c r="OM21" s="523"/>
      <c r="ON21" s="524"/>
      <c r="OO21" s="525"/>
      <c r="OP21" s="507"/>
      <c r="OQ21" s="508"/>
      <c r="OR21" s="508"/>
      <c r="OS21" s="475" t="e">
        <f>IF(EXACT(VLOOKUP(OL21,OFERTA_0,2,FALSE),OM21),1,0)</f>
        <v>#N/A</v>
      </c>
      <c r="OT21" s="475" t="e">
        <f>IF(EXACT(VLOOKUP(OL21,OFERTA_0,3,FALSE),ON21),1,0)</f>
        <v>#N/A</v>
      </c>
      <c r="OU21" s="476" t="e">
        <f>IF(EXACT(VLOOKUP(OL21,OFERTA_0,4,FALSE),OO21),1,0)</f>
        <v>#N/A</v>
      </c>
      <c r="OV21" s="476">
        <f t="shared" ref="OV21:OW21" si="373">IF(OP21=0,0,1)</f>
        <v>0</v>
      </c>
      <c r="OW21" s="476">
        <f t="shared" si="373"/>
        <v>0</v>
      </c>
      <c r="OX21" s="476" t="e">
        <f t="shared" ref="OX21:OX22" si="374">PRODUCT(OS21:OW21)</f>
        <v>#N/A</v>
      </c>
      <c r="OY21" s="502">
        <f t="shared" ref="OY21:OY22" si="375">ROUND(OQ21,0)</f>
        <v>0</v>
      </c>
      <c r="OZ21" s="478">
        <f t="shared" ref="OZ21:OZ22" si="376">OQ21-OY21</f>
        <v>0</v>
      </c>
      <c r="PA21" s="425"/>
      <c r="PB21" s="425"/>
      <c r="PC21" s="522"/>
      <c r="PD21" s="523"/>
      <c r="PE21" s="524"/>
      <c r="PF21" s="525"/>
      <c r="PG21" s="507"/>
      <c r="PH21" s="508"/>
      <c r="PI21" s="508"/>
      <c r="PJ21" s="475" t="e">
        <f>IF(EXACT(VLOOKUP(PC21,OFERTA_0,2,FALSE),PD21),1,0)</f>
        <v>#N/A</v>
      </c>
      <c r="PK21" s="475" t="e">
        <f>IF(EXACT(VLOOKUP(PC21,OFERTA_0,3,FALSE),PE21),1,0)</f>
        <v>#N/A</v>
      </c>
      <c r="PL21" s="476" t="e">
        <f>IF(EXACT(VLOOKUP(PC21,OFERTA_0,4,FALSE),PF21),1,0)</f>
        <v>#N/A</v>
      </c>
      <c r="PM21" s="476">
        <f t="shared" ref="PM21:PN21" si="377">IF(PG21=0,0,1)</f>
        <v>0</v>
      </c>
      <c r="PN21" s="476">
        <f t="shared" si="377"/>
        <v>0</v>
      </c>
      <c r="PO21" s="476" t="e">
        <f t="shared" ref="PO21:PO22" si="378">PRODUCT(PJ21:PN21)</f>
        <v>#N/A</v>
      </c>
      <c r="PP21" s="502">
        <f t="shared" ref="PP21:PP22" si="379">ROUND(PH21,0)</f>
        <v>0</v>
      </c>
      <c r="PQ21" s="478">
        <f t="shared" ref="PQ21:PQ22" si="380">PH21-PP21</f>
        <v>0</v>
      </c>
      <c r="PR21" s="425"/>
      <c r="PS21" s="425"/>
      <c r="PT21" s="522"/>
      <c r="PU21" s="523"/>
      <c r="PV21" s="524"/>
      <c r="PW21" s="525"/>
      <c r="PX21" s="507"/>
      <c r="PY21" s="508"/>
      <c r="PZ21" s="508"/>
      <c r="QA21" s="475" t="e">
        <f>IF(EXACT(VLOOKUP(PT21,OFERTA_0,2,FALSE),PU21),1,0)</f>
        <v>#N/A</v>
      </c>
      <c r="QB21" s="475" t="e">
        <f>IF(EXACT(VLOOKUP(PT21,OFERTA_0,3,FALSE),PV21),1,0)</f>
        <v>#N/A</v>
      </c>
      <c r="QC21" s="476" t="e">
        <f>IF(EXACT(VLOOKUP(PT21,OFERTA_0,4,FALSE),PW21),1,0)</f>
        <v>#N/A</v>
      </c>
      <c r="QD21" s="476">
        <f t="shared" ref="QD21:QE21" si="381">IF(PX21=0,0,1)</f>
        <v>0</v>
      </c>
      <c r="QE21" s="476">
        <f t="shared" si="381"/>
        <v>0</v>
      </c>
      <c r="QF21" s="476" t="e">
        <f t="shared" ref="QF21:QF22" si="382">PRODUCT(QA21:QE21)</f>
        <v>#N/A</v>
      </c>
      <c r="QG21" s="502">
        <f t="shared" ref="QG21:QG22" si="383">ROUND(PY21,0)</f>
        <v>0</v>
      </c>
      <c r="QH21" s="478">
        <f t="shared" ref="QH21:QH22" si="384">PY21-QG21</f>
        <v>0</v>
      </c>
      <c r="QI21" s="425"/>
      <c r="QJ21" s="425"/>
      <c r="QK21" s="522"/>
      <c r="QL21" s="523"/>
      <c r="QM21" s="524"/>
      <c r="QN21" s="525"/>
      <c r="QO21" s="507"/>
      <c r="QP21" s="508"/>
      <c r="QQ21" s="508"/>
      <c r="QR21" s="475" t="e">
        <f>IF(EXACT(VLOOKUP(QK21,OFERTA_0,2,FALSE),QL21),1,0)</f>
        <v>#N/A</v>
      </c>
      <c r="QS21" s="475" t="e">
        <f>IF(EXACT(VLOOKUP(QK21,OFERTA_0,3,FALSE),QM21),1,0)</f>
        <v>#N/A</v>
      </c>
      <c r="QT21" s="476" t="e">
        <f>IF(EXACT(VLOOKUP(QK21,OFERTA_0,4,FALSE),QN21),1,0)</f>
        <v>#N/A</v>
      </c>
      <c r="QU21" s="476">
        <f t="shared" ref="QU21:QV21" si="385">IF(QO21=0,0,1)</f>
        <v>0</v>
      </c>
      <c r="QV21" s="476">
        <f t="shared" si="385"/>
        <v>0</v>
      </c>
      <c r="QW21" s="476" t="e">
        <f t="shared" ref="QW21:QW22" si="386">PRODUCT(QR21:QV21)</f>
        <v>#N/A</v>
      </c>
      <c r="QX21" s="502">
        <f t="shared" ref="QX21:QX22" si="387">ROUND(QP21,0)</f>
        <v>0</v>
      </c>
      <c r="QY21" s="478">
        <f t="shared" ref="QY21:QY22" si="388">QP21-QX21</f>
        <v>0</v>
      </c>
      <c r="QZ21" s="425"/>
      <c r="RA21" s="425"/>
      <c r="RB21" s="522"/>
      <c r="RC21" s="523"/>
      <c r="RD21" s="524"/>
      <c r="RE21" s="525"/>
      <c r="RF21" s="507"/>
      <c r="RG21" s="508"/>
      <c r="RH21" s="508"/>
      <c r="RI21" s="475" t="e">
        <f>IF(EXACT(VLOOKUP(RB21,OFERTA_0,2,FALSE),RC21),1,0)</f>
        <v>#N/A</v>
      </c>
      <c r="RJ21" s="475" t="e">
        <f>IF(EXACT(VLOOKUP(RB21,OFERTA_0,3,FALSE),RD21),1,0)</f>
        <v>#N/A</v>
      </c>
      <c r="RK21" s="476" t="e">
        <f>IF(EXACT(VLOOKUP(RB21,OFERTA_0,4,FALSE),RE21),1,0)</f>
        <v>#N/A</v>
      </c>
      <c r="RL21" s="476">
        <f t="shared" ref="RL21:RM21" si="389">IF(RF21=0,0,1)</f>
        <v>0</v>
      </c>
      <c r="RM21" s="476">
        <f t="shared" si="389"/>
        <v>0</v>
      </c>
      <c r="RN21" s="476" t="e">
        <f t="shared" ref="RN21:RN22" si="390">PRODUCT(RI21:RM21)</f>
        <v>#N/A</v>
      </c>
      <c r="RO21" s="502">
        <f t="shared" ref="RO21:RO22" si="391">ROUND(RG21,0)</f>
        <v>0</v>
      </c>
      <c r="RP21" s="478">
        <f t="shared" ref="RP21:RP22" si="392">RG21-RO21</f>
        <v>0</v>
      </c>
      <c r="RQ21" s="425"/>
      <c r="RR21" s="425"/>
      <c r="RS21" s="522"/>
      <c r="RT21" s="523"/>
      <c r="RU21" s="524"/>
      <c r="RV21" s="525"/>
      <c r="RW21" s="507"/>
      <c r="RX21" s="508"/>
      <c r="RY21" s="508"/>
      <c r="RZ21" s="475" t="e">
        <f>IF(EXACT(VLOOKUP(RS21,OFERTA_0,2,FALSE),RT21),1,0)</f>
        <v>#N/A</v>
      </c>
      <c r="SA21" s="475" t="e">
        <f>IF(EXACT(VLOOKUP(RS21,OFERTA_0,3,FALSE),RU21),1,0)</f>
        <v>#N/A</v>
      </c>
      <c r="SB21" s="476" t="e">
        <f>IF(EXACT(VLOOKUP(RS21,OFERTA_0,4,FALSE),RV21),1,0)</f>
        <v>#N/A</v>
      </c>
      <c r="SC21" s="476">
        <f t="shared" ref="SC21:SD21" si="393">IF(RW21=0,0,1)</f>
        <v>0</v>
      </c>
      <c r="SD21" s="476">
        <f t="shared" si="393"/>
        <v>0</v>
      </c>
      <c r="SE21" s="476" t="e">
        <f t="shared" ref="SE21:SE22" si="394">PRODUCT(RZ21:SD21)</f>
        <v>#N/A</v>
      </c>
      <c r="SF21" s="502">
        <f t="shared" ref="SF21:SF22" si="395">ROUND(RX21,0)</f>
        <v>0</v>
      </c>
      <c r="SG21" s="478">
        <f t="shared" ref="SG21:SG22" si="396">RX21-SF21</f>
        <v>0</v>
      </c>
      <c r="SH21" s="425"/>
      <c r="SI21" s="425"/>
      <c r="SJ21" s="522"/>
      <c r="SK21" s="523"/>
      <c r="SL21" s="524"/>
      <c r="SM21" s="525"/>
      <c r="SN21" s="507"/>
      <c r="SO21" s="508"/>
      <c r="SP21" s="508"/>
      <c r="SQ21" s="475" t="e">
        <f>IF(EXACT(VLOOKUP(SJ21,OFERTA_0,2,FALSE),SK21),1,0)</f>
        <v>#N/A</v>
      </c>
      <c r="SR21" s="475" t="e">
        <f>IF(EXACT(VLOOKUP(SJ21,OFERTA_0,3,FALSE),SL21),1,0)</f>
        <v>#N/A</v>
      </c>
      <c r="SS21" s="476" t="e">
        <f>IF(EXACT(VLOOKUP(SJ21,OFERTA_0,4,FALSE),SM21),1,0)</f>
        <v>#N/A</v>
      </c>
      <c r="ST21" s="476">
        <f t="shared" ref="ST21:SU21" si="397">IF(SN21=0,0,1)</f>
        <v>0</v>
      </c>
      <c r="SU21" s="476">
        <f t="shared" si="397"/>
        <v>0</v>
      </c>
      <c r="SV21" s="476" t="e">
        <f t="shared" ref="SV21:SV22" si="398">PRODUCT(SQ21:SU21)</f>
        <v>#N/A</v>
      </c>
      <c r="SW21" s="502">
        <f t="shared" ref="SW21:SW22" si="399">ROUND(SO21,0)</f>
        <v>0</v>
      </c>
      <c r="SX21" s="478">
        <f t="shared" ref="SX21:SX22" si="400">SO21-SW21</f>
        <v>0</v>
      </c>
    </row>
    <row r="22" spans="1:518" ht="60" x14ac:dyDescent="0.2">
      <c r="A22" s="425">
        <f t="shared" si="140"/>
        <v>10</v>
      </c>
      <c r="B22" s="495" t="s">
        <v>310</v>
      </c>
      <c r="C22" s="518" t="s">
        <v>311</v>
      </c>
      <c r="D22" s="497" t="s">
        <v>295</v>
      </c>
      <c r="E22" s="498">
        <v>323</v>
      </c>
      <c r="F22" s="519"/>
      <c r="G22" s="520">
        <f t="shared" si="261"/>
        <v>0</v>
      </c>
      <c r="H22" s="444"/>
      <c r="I22" s="425"/>
      <c r="J22" s="425"/>
      <c r="K22" s="495"/>
      <c r="L22" s="518"/>
      <c r="M22" s="497"/>
      <c r="N22" s="498"/>
      <c r="O22" s="519"/>
      <c r="P22" s="520"/>
      <c r="Q22" s="444"/>
      <c r="R22" s="475" t="e">
        <f>IF(EXACT(VLOOKUP(K22,OFERTA_0,2,FALSE),L22),1,0)</f>
        <v>#N/A</v>
      </c>
      <c r="S22" s="475" t="e">
        <f>IF(EXACT(VLOOKUP(K22,OFERTA_0,3,FALSE),M22),1,0)</f>
        <v>#N/A</v>
      </c>
      <c r="T22" s="476" t="e">
        <f>IF(EXACT(VLOOKUP(K22,OFERTA_0,4,FALSE),N22),1,0)</f>
        <v>#N/A</v>
      </c>
      <c r="U22" s="476">
        <f t="shared" ref="U22:V22" si="401">IF(O22=0,0,1)</f>
        <v>0</v>
      </c>
      <c r="V22" s="476">
        <f t="shared" si="401"/>
        <v>0</v>
      </c>
      <c r="W22" s="476" t="e">
        <f t="shared" si="263"/>
        <v>#N/A</v>
      </c>
      <c r="X22" s="502">
        <f t="shared" si="264"/>
        <v>0</v>
      </c>
      <c r="Y22" s="478">
        <f t="shared" si="265"/>
        <v>0</v>
      </c>
      <c r="Z22" s="454"/>
      <c r="AA22" s="454"/>
      <c r="AB22" s="495"/>
      <c r="AC22" s="518"/>
      <c r="AD22" s="497"/>
      <c r="AE22" s="498"/>
      <c r="AF22" s="519"/>
      <c r="AG22" s="520"/>
      <c r="AH22" s="444"/>
      <c r="AI22" s="475" t="e">
        <f>IF(EXACT(VLOOKUP(AB22,OFERTA_0,2,FALSE),AC22),1,0)</f>
        <v>#N/A</v>
      </c>
      <c r="AJ22" s="475" t="e">
        <f>IF(EXACT(VLOOKUP(AB22,OFERTA_0,3,FALSE),AD22),1,0)</f>
        <v>#N/A</v>
      </c>
      <c r="AK22" s="476" t="e">
        <f>IF(EXACT(VLOOKUP(AB22,OFERTA_0,4,FALSE),AE22),1,0)</f>
        <v>#N/A</v>
      </c>
      <c r="AL22" s="476">
        <f t="shared" ref="AL22:AM22" si="402">IF(AF22=0,0,1)</f>
        <v>0</v>
      </c>
      <c r="AM22" s="476">
        <f t="shared" si="402"/>
        <v>0</v>
      </c>
      <c r="AN22" s="476" t="e">
        <f t="shared" si="267"/>
        <v>#N/A</v>
      </c>
      <c r="AO22" s="502">
        <f t="shared" si="268"/>
        <v>0</v>
      </c>
      <c r="AP22" s="478">
        <f t="shared" si="269"/>
        <v>0</v>
      </c>
      <c r="AQ22" s="454"/>
      <c r="AR22" s="454"/>
      <c r="AS22" s="495" t="s">
        <v>310</v>
      </c>
      <c r="AT22" s="518" t="s">
        <v>311</v>
      </c>
      <c r="AU22" s="497" t="s">
        <v>295</v>
      </c>
      <c r="AV22" s="498">
        <v>323</v>
      </c>
      <c r="AW22" s="519">
        <v>14000</v>
      </c>
      <c r="AX22" s="520">
        <f t="shared" si="270"/>
        <v>4522000</v>
      </c>
      <c r="AY22" s="444"/>
      <c r="AZ22" s="475">
        <f>IF(EXACT(VLOOKUP(AS22,OFERTA_0,2,FALSE),AT22),1,0)</f>
        <v>1</v>
      </c>
      <c r="BA22" s="475">
        <f>IF(EXACT(VLOOKUP(AS22,OFERTA_0,3,FALSE),AU22),1,0)</f>
        <v>1</v>
      </c>
      <c r="BB22" s="476">
        <f>IF(EXACT(VLOOKUP(AS22,OFERTA_0,4,FALSE),AV22),1,0)</f>
        <v>1</v>
      </c>
      <c r="BC22" s="476">
        <f t="shared" ref="BC22:BD22" si="403">IF(AW22=0,0,1)</f>
        <v>1</v>
      </c>
      <c r="BD22" s="476">
        <f t="shared" si="403"/>
        <v>1</v>
      </c>
      <c r="BE22" s="476">
        <f t="shared" si="272"/>
        <v>1</v>
      </c>
      <c r="BF22" s="502">
        <f t="shared" si="273"/>
        <v>4522000</v>
      </c>
      <c r="BG22" s="478">
        <f t="shared" si="274"/>
        <v>0</v>
      </c>
      <c r="BH22" s="425"/>
      <c r="BI22" s="425"/>
      <c r="BJ22" s="495" t="s">
        <v>310</v>
      </c>
      <c r="BK22" s="518" t="s">
        <v>311</v>
      </c>
      <c r="BL22" s="497" t="s">
        <v>295</v>
      </c>
      <c r="BM22" s="498">
        <v>323</v>
      </c>
      <c r="BN22" s="519">
        <v>13000</v>
      </c>
      <c r="BO22" s="520">
        <f t="shared" si="275"/>
        <v>4199000</v>
      </c>
      <c r="BP22" s="444"/>
      <c r="BQ22" s="475">
        <f>IF(EXACT(VLOOKUP(BJ22,OFERTA_0,2,FALSE),BK22),1,0)</f>
        <v>1</v>
      </c>
      <c r="BR22" s="475">
        <f>IF(EXACT(VLOOKUP(BJ22,OFERTA_0,3,FALSE),BL22),1,0)</f>
        <v>1</v>
      </c>
      <c r="BS22" s="476">
        <f>IF(EXACT(VLOOKUP(BJ22,OFERTA_0,4,FALSE),BM22),1,0)</f>
        <v>1</v>
      </c>
      <c r="BT22" s="476">
        <f t="shared" ref="BT22:BU22" si="404">IF(BN22=0,0,1)</f>
        <v>1</v>
      </c>
      <c r="BU22" s="476">
        <f t="shared" si="404"/>
        <v>1</v>
      </c>
      <c r="BV22" s="476">
        <f t="shared" si="277"/>
        <v>1</v>
      </c>
      <c r="BW22" s="502">
        <f t="shared" si="278"/>
        <v>4199000</v>
      </c>
      <c r="BX22" s="478">
        <f t="shared" si="279"/>
        <v>0</v>
      </c>
      <c r="BY22" s="425"/>
      <c r="BZ22" s="425"/>
      <c r="CA22" s="495" t="s">
        <v>310</v>
      </c>
      <c r="CB22" s="518" t="s">
        <v>311</v>
      </c>
      <c r="CC22" s="497" t="s">
        <v>295</v>
      </c>
      <c r="CD22" s="498">
        <v>323</v>
      </c>
      <c r="CE22" s="519">
        <v>26040</v>
      </c>
      <c r="CF22" s="520">
        <f t="shared" si="280"/>
        <v>8410920</v>
      </c>
      <c r="CG22" s="444"/>
      <c r="CH22" s="475">
        <f>IF(EXACT(VLOOKUP(CA22,OFERTA_0,2,FALSE),CB22),1,0)</f>
        <v>1</v>
      </c>
      <c r="CI22" s="475">
        <f>IF(EXACT(VLOOKUP(CA22,OFERTA_0,3,FALSE),CC22),1,0)</f>
        <v>1</v>
      </c>
      <c r="CJ22" s="476">
        <f>IF(EXACT(VLOOKUP(CA22,OFERTA_0,4,FALSE),CD22),1,0)</f>
        <v>1</v>
      </c>
      <c r="CK22" s="476">
        <f t="shared" ref="CK22:CL22" si="405">IF(CE22=0,0,1)</f>
        <v>1</v>
      </c>
      <c r="CL22" s="476">
        <f t="shared" si="405"/>
        <v>1</v>
      </c>
      <c r="CM22" s="476">
        <f t="shared" si="282"/>
        <v>1</v>
      </c>
      <c r="CN22" s="502">
        <f t="shared" si="283"/>
        <v>8410920</v>
      </c>
      <c r="CO22" s="478">
        <f t="shared" si="284"/>
        <v>0</v>
      </c>
      <c r="CP22" s="425"/>
      <c r="CQ22" s="425"/>
      <c r="CR22" s="495" t="s">
        <v>310</v>
      </c>
      <c r="CS22" s="518" t="s">
        <v>311</v>
      </c>
      <c r="CT22" s="497" t="s">
        <v>295</v>
      </c>
      <c r="CU22" s="498">
        <v>323</v>
      </c>
      <c r="CV22" s="519">
        <v>16500</v>
      </c>
      <c r="CW22" s="520">
        <f t="shared" si="285"/>
        <v>5329500</v>
      </c>
      <c r="CX22" s="444"/>
      <c r="CY22" s="475">
        <f>IF(EXACT(VLOOKUP(CR22,OFERTA_0,2,FALSE),CS22),1,0)</f>
        <v>1</v>
      </c>
      <c r="CZ22" s="475">
        <f>IF(EXACT(VLOOKUP(CR22,OFERTA_0,3,FALSE),CT22),1,0)</f>
        <v>1</v>
      </c>
      <c r="DA22" s="476">
        <f>IF(EXACT(VLOOKUP(CR22,OFERTA_0,4,FALSE),CU22),1,0)</f>
        <v>1</v>
      </c>
      <c r="DB22" s="476">
        <f t="shared" ref="DB22:DC22" si="406">IF(CV22=0,0,1)</f>
        <v>1</v>
      </c>
      <c r="DC22" s="476">
        <f t="shared" si="406"/>
        <v>1</v>
      </c>
      <c r="DD22" s="476">
        <f t="shared" si="287"/>
        <v>1</v>
      </c>
      <c r="DE22" s="502">
        <f t="shared" si="288"/>
        <v>5329500</v>
      </c>
      <c r="DF22" s="478">
        <f t="shared" si="289"/>
        <v>0</v>
      </c>
      <c r="DG22" s="425"/>
      <c r="DH22" s="425"/>
      <c r="DI22" s="495" t="s">
        <v>310</v>
      </c>
      <c r="DJ22" s="518" t="s">
        <v>311</v>
      </c>
      <c r="DK22" s="497" t="s">
        <v>295</v>
      </c>
      <c r="DL22" s="498">
        <v>323</v>
      </c>
      <c r="DM22" s="519">
        <v>13870</v>
      </c>
      <c r="DN22" s="520">
        <f t="shared" si="290"/>
        <v>4480010</v>
      </c>
      <c r="DO22" s="444"/>
      <c r="DP22" s="475">
        <f>IF(EXACT(VLOOKUP(DI22,OFERTA_0,2,FALSE),DJ22),1,0)</f>
        <v>1</v>
      </c>
      <c r="DQ22" s="475">
        <f>IF(EXACT(VLOOKUP(DI22,OFERTA_0,3,FALSE),DK22),1,0)</f>
        <v>1</v>
      </c>
      <c r="DR22" s="476">
        <f>IF(EXACT(VLOOKUP(DI22,OFERTA_0,4,FALSE),DL22),1,0)</f>
        <v>1</v>
      </c>
      <c r="DS22" s="476">
        <f t="shared" ref="DS22:DT22" si="407">IF(DM22=0,0,1)</f>
        <v>1</v>
      </c>
      <c r="DT22" s="476">
        <f t="shared" si="407"/>
        <v>1</v>
      </c>
      <c r="DU22" s="476">
        <f t="shared" si="292"/>
        <v>1</v>
      </c>
      <c r="DV22" s="502">
        <f t="shared" si="293"/>
        <v>4480010</v>
      </c>
      <c r="DW22" s="478">
        <f t="shared" si="294"/>
        <v>0</v>
      </c>
      <c r="DX22" s="425"/>
      <c r="DY22" s="425"/>
      <c r="DZ22" s="495" t="s">
        <v>310</v>
      </c>
      <c r="EA22" s="518" t="s">
        <v>311</v>
      </c>
      <c r="EB22" s="497" t="s">
        <v>295</v>
      </c>
      <c r="EC22" s="498">
        <v>323</v>
      </c>
      <c r="ED22" s="519">
        <v>17920</v>
      </c>
      <c r="EE22" s="520">
        <f t="shared" si="295"/>
        <v>5788160</v>
      </c>
      <c r="EF22" s="444"/>
      <c r="EG22" s="475">
        <f>IF(EXACT(VLOOKUP(DZ22,OFERTA_0,2,FALSE),EA22),1,0)</f>
        <v>1</v>
      </c>
      <c r="EH22" s="475">
        <f>IF(EXACT(VLOOKUP(DZ22,OFERTA_0,3,FALSE),EB22),1,0)</f>
        <v>1</v>
      </c>
      <c r="EI22" s="476">
        <f>IF(EXACT(VLOOKUP(DZ22,OFERTA_0,4,FALSE),EC22),1,0)</f>
        <v>1</v>
      </c>
      <c r="EJ22" s="476">
        <f t="shared" ref="EJ22:EK22" si="408">IF(ED22=0,0,1)</f>
        <v>1</v>
      </c>
      <c r="EK22" s="476">
        <f t="shared" si="408"/>
        <v>1</v>
      </c>
      <c r="EL22" s="476">
        <f t="shared" si="297"/>
        <v>1</v>
      </c>
      <c r="EM22" s="502">
        <f t="shared" si="298"/>
        <v>5788160</v>
      </c>
      <c r="EN22" s="478">
        <f t="shared" si="299"/>
        <v>0</v>
      </c>
      <c r="EO22" s="425"/>
      <c r="EP22" s="425"/>
      <c r="EQ22" s="495" t="s">
        <v>310</v>
      </c>
      <c r="ER22" s="518" t="s">
        <v>311</v>
      </c>
      <c r="ES22" s="497" t="s">
        <v>295</v>
      </c>
      <c r="ET22" s="498">
        <v>323</v>
      </c>
      <c r="EU22" s="499">
        <v>9676.9105108663462</v>
      </c>
      <c r="EV22" s="520">
        <f t="shared" si="300"/>
        <v>3125642</v>
      </c>
      <c r="EW22" s="444"/>
      <c r="EX22" s="475">
        <f>IF(EXACT(VLOOKUP(EQ22,OFERTA_0,2,FALSE),ER22),1,0)</f>
        <v>1</v>
      </c>
      <c r="EY22" s="475">
        <f>IF(EXACT(VLOOKUP(EQ22,OFERTA_0,3,FALSE),ES22),1,0)</f>
        <v>1</v>
      </c>
      <c r="EZ22" s="476">
        <f>IF(EXACT(VLOOKUP(EQ22,OFERTA_0,4,FALSE),ET22),1,0)</f>
        <v>1</v>
      </c>
      <c r="FA22" s="476">
        <f t="shared" ref="FA22:FB22" si="409">IF(EU22=0,0,1)</f>
        <v>1</v>
      </c>
      <c r="FB22" s="476">
        <f t="shared" si="409"/>
        <v>1</v>
      </c>
      <c r="FC22" s="476">
        <f t="shared" si="302"/>
        <v>1</v>
      </c>
      <c r="FD22" s="502">
        <f t="shared" si="303"/>
        <v>3125642</v>
      </c>
      <c r="FE22" s="478">
        <f t="shared" si="304"/>
        <v>0</v>
      </c>
      <c r="FF22" s="425"/>
      <c r="FG22" s="425"/>
      <c r="FH22" s="495" t="s">
        <v>310</v>
      </c>
      <c r="FI22" s="518" t="s">
        <v>311</v>
      </c>
      <c r="FJ22" s="497" t="s">
        <v>295</v>
      </c>
      <c r="FK22" s="498">
        <v>323</v>
      </c>
      <c r="FL22" s="519">
        <v>12194</v>
      </c>
      <c r="FM22" s="520">
        <f t="shared" si="305"/>
        <v>3938662</v>
      </c>
      <c r="FN22" s="444"/>
      <c r="FO22" s="475">
        <f>IF(EXACT(VLOOKUP(FH22,OFERTA_0,2,FALSE),FI22),1,0)</f>
        <v>1</v>
      </c>
      <c r="FP22" s="475">
        <f>IF(EXACT(VLOOKUP(FH22,OFERTA_0,3,FALSE),FJ22),1,0)</f>
        <v>1</v>
      </c>
      <c r="FQ22" s="476">
        <f>IF(EXACT(VLOOKUP(FH22,OFERTA_0,4,FALSE),FK22),1,0)</f>
        <v>1</v>
      </c>
      <c r="FR22" s="476">
        <f t="shared" ref="FR22:FS22" si="410">IF(FL22=0,0,1)</f>
        <v>1</v>
      </c>
      <c r="FS22" s="476">
        <f t="shared" si="410"/>
        <v>1</v>
      </c>
      <c r="FT22" s="476">
        <f t="shared" si="307"/>
        <v>1</v>
      </c>
      <c r="FU22" s="502">
        <f t="shared" si="308"/>
        <v>3938662</v>
      </c>
      <c r="FV22" s="478">
        <f t="shared" si="309"/>
        <v>0</v>
      </c>
      <c r="FW22" s="425"/>
      <c r="FX22" s="425"/>
      <c r="FY22" s="495" t="s">
        <v>310</v>
      </c>
      <c r="FZ22" s="518" t="s">
        <v>311</v>
      </c>
      <c r="GA22" s="497" t="s">
        <v>295</v>
      </c>
      <c r="GB22" s="498">
        <v>323</v>
      </c>
      <c r="GC22" s="519">
        <v>12800</v>
      </c>
      <c r="GD22" s="520">
        <f t="shared" si="310"/>
        <v>4134400</v>
      </c>
      <c r="GE22" s="444"/>
      <c r="GF22" s="475">
        <f>IF(EXACT(VLOOKUP(FY22,OFERTA_0,2,FALSE),FZ22),1,0)</f>
        <v>1</v>
      </c>
      <c r="GG22" s="475">
        <f>IF(EXACT(VLOOKUP(FY22,OFERTA_0,3,FALSE),GA22),1,0)</f>
        <v>1</v>
      </c>
      <c r="GH22" s="476">
        <f>IF(EXACT(VLOOKUP(FY22,OFERTA_0,4,FALSE),GB22),1,0)</f>
        <v>1</v>
      </c>
      <c r="GI22" s="476">
        <f t="shared" ref="GI22:GJ22" si="411">IF(GC22=0,0,1)</f>
        <v>1</v>
      </c>
      <c r="GJ22" s="476">
        <f t="shared" si="411"/>
        <v>1</v>
      </c>
      <c r="GK22" s="476">
        <f t="shared" si="312"/>
        <v>1</v>
      </c>
      <c r="GL22" s="502">
        <f t="shared" si="313"/>
        <v>4134400</v>
      </c>
      <c r="GM22" s="478">
        <f t="shared" si="314"/>
        <v>0</v>
      </c>
      <c r="GN22" s="425"/>
      <c r="GO22" s="425"/>
      <c r="GP22" s="495" t="s">
        <v>310</v>
      </c>
      <c r="GQ22" s="518" t="s">
        <v>311</v>
      </c>
      <c r="GR22" s="497" t="s">
        <v>295</v>
      </c>
      <c r="GS22" s="498">
        <v>323</v>
      </c>
      <c r="GT22" s="519">
        <v>11900</v>
      </c>
      <c r="GU22" s="520">
        <f t="shared" si="315"/>
        <v>3843700</v>
      </c>
      <c r="GV22" s="444"/>
      <c r="GW22" s="475">
        <f>IF(EXACT(VLOOKUP(GP22,OFERTA_0,2,FALSE),GQ22),1,0)</f>
        <v>1</v>
      </c>
      <c r="GX22" s="475">
        <f>IF(EXACT(VLOOKUP(GP22,OFERTA_0,3,FALSE),GR22),1,0)</f>
        <v>1</v>
      </c>
      <c r="GY22" s="476">
        <f>IF(EXACT(VLOOKUP(GP22,OFERTA_0,4,FALSE),GS22),1,0)</f>
        <v>1</v>
      </c>
      <c r="GZ22" s="476">
        <f t="shared" ref="GZ22:HA22" si="412">IF(GT22=0,0,1)</f>
        <v>1</v>
      </c>
      <c r="HA22" s="476">
        <f t="shared" si="412"/>
        <v>1</v>
      </c>
      <c r="HB22" s="476">
        <f t="shared" si="317"/>
        <v>1</v>
      </c>
      <c r="HC22" s="502">
        <f t="shared" si="318"/>
        <v>3843700</v>
      </c>
      <c r="HD22" s="478">
        <f t="shared" si="319"/>
        <v>0</v>
      </c>
      <c r="HE22" s="425"/>
      <c r="HF22" s="425"/>
      <c r="HG22" s="495" t="s">
        <v>310</v>
      </c>
      <c r="HH22" s="518" t="s">
        <v>311</v>
      </c>
      <c r="HI22" s="497" t="s">
        <v>295</v>
      </c>
      <c r="HJ22" s="498">
        <v>323</v>
      </c>
      <c r="HK22" s="499">
        <v>18870</v>
      </c>
      <c r="HL22" s="520">
        <f t="shared" si="320"/>
        <v>6095010</v>
      </c>
      <c r="HM22" s="444"/>
      <c r="HN22" s="475">
        <f>IF(EXACT(VLOOKUP(HG22,OFERTA_0,2,FALSE),HH22),1,0)</f>
        <v>1</v>
      </c>
      <c r="HO22" s="475">
        <f>IF(EXACT(VLOOKUP(HG22,OFERTA_0,3,FALSE),HI22),1,0)</f>
        <v>1</v>
      </c>
      <c r="HP22" s="476">
        <f>IF(EXACT(VLOOKUP(HG22,OFERTA_0,4,FALSE),HJ22),1,0)</f>
        <v>1</v>
      </c>
      <c r="HQ22" s="476">
        <f t="shared" ref="HQ22:HR22" si="413">IF(HK22=0,0,1)</f>
        <v>1</v>
      </c>
      <c r="HR22" s="476">
        <f t="shared" si="413"/>
        <v>1</v>
      </c>
      <c r="HS22" s="476">
        <f t="shared" si="322"/>
        <v>1</v>
      </c>
      <c r="HT22" s="502">
        <f t="shared" si="323"/>
        <v>6095010</v>
      </c>
      <c r="HU22" s="478">
        <f t="shared" si="324"/>
        <v>0</v>
      </c>
      <c r="HV22" s="425"/>
      <c r="HW22" s="425"/>
      <c r="HX22" s="495" t="s">
        <v>310</v>
      </c>
      <c r="HY22" s="518" t="s">
        <v>311</v>
      </c>
      <c r="HZ22" s="497" t="s">
        <v>295</v>
      </c>
      <c r="IA22" s="498">
        <v>323</v>
      </c>
      <c r="IB22" s="519">
        <v>13000</v>
      </c>
      <c r="IC22" s="520">
        <f t="shared" si="325"/>
        <v>4199000</v>
      </c>
      <c r="ID22" s="444"/>
      <c r="IE22" s="475">
        <f>IF(EXACT(VLOOKUP(HX22,OFERTA_0,2,FALSE),HY22),1,0)</f>
        <v>1</v>
      </c>
      <c r="IF22" s="475">
        <f>IF(EXACT(VLOOKUP(HX22,OFERTA_0,3,FALSE),HZ22),1,0)</f>
        <v>1</v>
      </c>
      <c r="IG22" s="476">
        <f>IF(EXACT(VLOOKUP(HX22,OFERTA_0,4,FALSE),IA22),1,0)</f>
        <v>1</v>
      </c>
      <c r="IH22" s="476">
        <f t="shared" ref="IH22:II22" si="414">IF(IB22=0,0,1)</f>
        <v>1</v>
      </c>
      <c r="II22" s="476">
        <f t="shared" si="414"/>
        <v>1</v>
      </c>
      <c r="IJ22" s="476">
        <f t="shared" si="327"/>
        <v>1</v>
      </c>
      <c r="IK22" s="502">
        <f t="shared" si="328"/>
        <v>4199000</v>
      </c>
      <c r="IL22" s="478">
        <f t="shared" si="329"/>
        <v>0</v>
      </c>
      <c r="IM22" s="425"/>
      <c r="IN22" s="425"/>
      <c r="IO22" s="495" t="s">
        <v>310</v>
      </c>
      <c r="IP22" s="518" t="s">
        <v>311</v>
      </c>
      <c r="IQ22" s="497" t="s">
        <v>295</v>
      </c>
      <c r="IR22" s="498">
        <v>323</v>
      </c>
      <c r="IS22" s="519">
        <v>8596</v>
      </c>
      <c r="IT22" s="520">
        <f t="shared" si="330"/>
        <v>2776508</v>
      </c>
      <c r="IU22" s="444"/>
      <c r="IV22" s="475">
        <f>IF(EXACT(VLOOKUP(IO22,OFERTA_0,2,FALSE),IP22),1,0)</f>
        <v>1</v>
      </c>
      <c r="IW22" s="475">
        <f>IF(EXACT(VLOOKUP(IO22,OFERTA_0,3,FALSE),IQ22),1,0)</f>
        <v>1</v>
      </c>
      <c r="IX22" s="476">
        <f>IF(EXACT(VLOOKUP(IO22,OFERTA_0,4,FALSE),IR22),1,0)</f>
        <v>1</v>
      </c>
      <c r="IY22" s="476">
        <f t="shared" ref="IY22:IZ22" si="415">IF(IS22=0,0,1)</f>
        <v>1</v>
      </c>
      <c r="IZ22" s="476">
        <f t="shared" si="415"/>
        <v>1</v>
      </c>
      <c r="JA22" s="476">
        <f t="shared" si="332"/>
        <v>1</v>
      </c>
      <c r="JB22" s="502">
        <f t="shared" si="333"/>
        <v>2776508</v>
      </c>
      <c r="JC22" s="478">
        <f t="shared" si="334"/>
        <v>0</v>
      </c>
      <c r="JD22" s="425"/>
      <c r="JE22" s="425"/>
      <c r="JF22" s="495" t="s">
        <v>310</v>
      </c>
      <c r="JG22" s="518" t="s">
        <v>311</v>
      </c>
      <c r="JH22" s="497" t="s">
        <v>295</v>
      </c>
      <c r="JI22" s="498">
        <v>323</v>
      </c>
      <c r="JJ22" s="519">
        <v>17300</v>
      </c>
      <c r="JK22" s="520">
        <f t="shared" si="335"/>
        <v>5587900</v>
      </c>
      <c r="JL22" s="444"/>
      <c r="JM22" s="475">
        <f>IF(EXACT(VLOOKUP(JF22,OFERTA_0,2,FALSE),JG22),1,0)</f>
        <v>1</v>
      </c>
      <c r="JN22" s="475">
        <f>IF(EXACT(VLOOKUP(JF22,OFERTA_0,3,FALSE),JH22),1,0)</f>
        <v>1</v>
      </c>
      <c r="JO22" s="476">
        <f>IF(EXACT(VLOOKUP(JF22,OFERTA_0,4,FALSE),JI22),1,0)</f>
        <v>1</v>
      </c>
      <c r="JP22" s="476">
        <f t="shared" ref="JP22:JQ22" si="416">IF(JJ22=0,0,1)</f>
        <v>1</v>
      </c>
      <c r="JQ22" s="476">
        <f t="shared" si="416"/>
        <v>1</v>
      </c>
      <c r="JR22" s="476">
        <f t="shared" si="337"/>
        <v>1</v>
      </c>
      <c r="JS22" s="502">
        <f t="shared" si="338"/>
        <v>5587900</v>
      </c>
      <c r="JT22" s="478">
        <f t="shared" si="339"/>
        <v>0</v>
      </c>
      <c r="JU22" s="425"/>
      <c r="JV22" s="425"/>
      <c r="JW22" s="495" t="s">
        <v>310</v>
      </c>
      <c r="JX22" s="518" t="s">
        <v>311</v>
      </c>
      <c r="JY22" s="497" t="s">
        <v>295</v>
      </c>
      <c r="JZ22" s="498">
        <v>323</v>
      </c>
      <c r="KA22" s="519">
        <v>23500</v>
      </c>
      <c r="KB22" s="520">
        <f t="shared" si="340"/>
        <v>7590500</v>
      </c>
      <c r="KC22" s="444"/>
      <c r="KD22" s="475">
        <f>IF(EXACT(VLOOKUP(JW22,OFERTA_0,2,FALSE),JX22),1,0)</f>
        <v>1</v>
      </c>
      <c r="KE22" s="475">
        <f>IF(EXACT(VLOOKUP(JW22,OFERTA_0,3,FALSE),JY22),1,0)</f>
        <v>1</v>
      </c>
      <c r="KF22" s="476">
        <f>IF(EXACT(VLOOKUP(JW22,OFERTA_0,4,FALSE),JZ22),1,0)</f>
        <v>1</v>
      </c>
      <c r="KG22" s="476">
        <f t="shared" ref="KG22:KH22" si="417">IF(KA22=0,0,1)</f>
        <v>1</v>
      </c>
      <c r="KH22" s="476">
        <f t="shared" si="417"/>
        <v>1</v>
      </c>
      <c r="KI22" s="476">
        <f t="shared" si="342"/>
        <v>1</v>
      </c>
      <c r="KJ22" s="502">
        <f t="shared" si="343"/>
        <v>7590500</v>
      </c>
      <c r="KK22" s="478">
        <f t="shared" si="344"/>
        <v>0</v>
      </c>
      <c r="KL22" s="425"/>
      <c r="KM22" s="425"/>
      <c r="KN22" s="495" t="s">
        <v>310</v>
      </c>
      <c r="KO22" s="518" t="s">
        <v>311</v>
      </c>
      <c r="KP22" s="497" t="s">
        <v>295</v>
      </c>
      <c r="KQ22" s="498">
        <v>323</v>
      </c>
      <c r="KR22" s="519">
        <v>18300</v>
      </c>
      <c r="KS22" s="520">
        <f t="shared" si="345"/>
        <v>5910900</v>
      </c>
      <c r="KT22" s="444"/>
      <c r="KU22" s="475">
        <f>IF(EXACT(VLOOKUP(KN22,OFERTA_0,2,FALSE),KO22),1,0)</f>
        <v>1</v>
      </c>
      <c r="KV22" s="475">
        <f>IF(EXACT(VLOOKUP(KN22,OFERTA_0,3,FALSE),KP22),1,0)</f>
        <v>1</v>
      </c>
      <c r="KW22" s="476">
        <f>IF(EXACT(VLOOKUP(KN22,OFERTA_0,4,FALSE),KQ22),1,0)</f>
        <v>1</v>
      </c>
      <c r="KX22" s="476">
        <f t="shared" ref="KX22:KY22" si="418">IF(KR22=0,0,1)</f>
        <v>1</v>
      </c>
      <c r="KY22" s="476">
        <f t="shared" si="418"/>
        <v>1</v>
      </c>
      <c r="KZ22" s="476">
        <f t="shared" si="347"/>
        <v>1</v>
      </c>
      <c r="LA22" s="502">
        <f t="shared" si="348"/>
        <v>5910900</v>
      </c>
      <c r="LB22" s="478">
        <f t="shared" si="349"/>
        <v>0</v>
      </c>
      <c r="LC22" s="425"/>
      <c r="LD22" s="425"/>
      <c r="LE22" s="495" t="s">
        <v>310</v>
      </c>
      <c r="LF22" s="518" t="s">
        <v>311</v>
      </c>
      <c r="LG22" s="497" t="s">
        <v>295</v>
      </c>
      <c r="LH22" s="498">
        <v>323</v>
      </c>
      <c r="LI22" s="499">
        <v>18955</v>
      </c>
      <c r="LJ22" s="520">
        <f t="shared" si="350"/>
        <v>6122465</v>
      </c>
      <c r="LK22" s="444"/>
      <c r="LL22" s="475">
        <f>IF(EXACT(VLOOKUP(LE22,OFERTA_0,2,FALSE),LF22),1,0)</f>
        <v>1</v>
      </c>
      <c r="LM22" s="475">
        <f>IF(EXACT(VLOOKUP(LE22,OFERTA_0,3,FALSE),LG22),1,0)</f>
        <v>1</v>
      </c>
      <c r="LN22" s="476">
        <f>IF(EXACT(VLOOKUP(LE22,OFERTA_0,4,FALSE),LH22),1,0)</f>
        <v>1</v>
      </c>
      <c r="LO22" s="476">
        <f t="shared" ref="LO22:LP22" si="419">IF(LI22=0,0,1)</f>
        <v>1</v>
      </c>
      <c r="LP22" s="476">
        <f t="shared" si="419"/>
        <v>1</v>
      </c>
      <c r="LQ22" s="476">
        <f t="shared" si="352"/>
        <v>1</v>
      </c>
      <c r="LR22" s="502">
        <f t="shared" si="353"/>
        <v>6122465</v>
      </c>
      <c r="LS22" s="478">
        <f t="shared" si="354"/>
        <v>0</v>
      </c>
      <c r="LT22" s="425"/>
      <c r="LU22" s="425"/>
      <c r="LV22" s="495" t="s">
        <v>310</v>
      </c>
      <c r="LW22" s="518" t="s">
        <v>311</v>
      </c>
      <c r="LX22" s="497" t="s">
        <v>295</v>
      </c>
      <c r="LY22" s="498">
        <v>323</v>
      </c>
      <c r="LZ22" s="519">
        <v>18000</v>
      </c>
      <c r="MA22" s="520">
        <f t="shared" si="355"/>
        <v>5814000</v>
      </c>
      <c r="MB22" s="444"/>
      <c r="MC22" s="475">
        <f>IF(EXACT(VLOOKUP(LV22,OFERTA_0,2,FALSE),LW22),1,0)</f>
        <v>1</v>
      </c>
      <c r="MD22" s="475">
        <f>IF(EXACT(VLOOKUP(LV22,OFERTA_0,3,FALSE),LX22),1,0)</f>
        <v>1</v>
      </c>
      <c r="ME22" s="476">
        <f>IF(EXACT(VLOOKUP(LV22,OFERTA_0,4,FALSE),LY22),1,0)</f>
        <v>1</v>
      </c>
      <c r="MF22" s="476">
        <f t="shared" ref="MF22:MG22" si="420">IF(LZ22=0,0,1)</f>
        <v>1</v>
      </c>
      <c r="MG22" s="476">
        <f t="shared" si="420"/>
        <v>1</v>
      </c>
      <c r="MH22" s="476">
        <f t="shared" si="357"/>
        <v>1</v>
      </c>
      <c r="MI22" s="502">
        <f t="shared" si="358"/>
        <v>5814000</v>
      </c>
      <c r="MJ22" s="478">
        <f t="shared" si="359"/>
        <v>0</v>
      </c>
      <c r="MK22" s="425"/>
      <c r="ML22" s="425"/>
      <c r="MM22" s="495" t="s">
        <v>310</v>
      </c>
      <c r="MN22" s="518" t="s">
        <v>311</v>
      </c>
      <c r="MO22" s="497" t="s">
        <v>295</v>
      </c>
      <c r="MP22" s="498">
        <v>323</v>
      </c>
      <c r="MQ22" s="519">
        <v>16344.994620000001</v>
      </c>
      <c r="MR22" s="520">
        <f t="shared" si="360"/>
        <v>5279433</v>
      </c>
      <c r="MS22" s="444"/>
      <c r="MT22" s="475">
        <f>IF(EXACT(VLOOKUP(MM22,OFERTA_0,2,FALSE),MN22),1,0)</f>
        <v>1</v>
      </c>
      <c r="MU22" s="475">
        <f>IF(EXACT(VLOOKUP(MM22,OFERTA_0,3,FALSE),MO22),1,0)</f>
        <v>1</v>
      </c>
      <c r="MV22" s="476">
        <f>IF(EXACT(VLOOKUP(MM22,OFERTA_0,4,FALSE),MP22),1,0)</f>
        <v>1</v>
      </c>
      <c r="MW22" s="476">
        <f t="shared" ref="MW22:MX22" si="421">IF(MQ22=0,0,1)</f>
        <v>1</v>
      </c>
      <c r="MX22" s="476">
        <f t="shared" si="421"/>
        <v>1</v>
      </c>
      <c r="MY22" s="476">
        <f t="shared" si="362"/>
        <v>1</v>
      </c>
      <c r="MZ22" s="502">
        <f t="shared" si="363"/>
        <v>5279433</v>
      </c>
      <c r="NA22" s="478">
        <f t="shared" si="364"/>
        <v>0</v>
      </c>
      <c r="NB22" s="425"/>
      <c r="NC22" s="425"/>
      <c r="ND22" s="522"/>
      <c r="NE22" s="523"/>
      <c r="NF22" s="524"/>
      <c r="NG22" s="525"/>
      <c r="NH22" s="507"/>
      <c r="NI22" s="508"/>
      <c r="NJ22" s="508"/>
      <c r="NK22" s="475" t="e">
        <f>IF(EXACT(VLOOKUP(ND22,OFERTA_0,2,FALSE),NE22),1,0)</f>
        <v>#N/A</v>
      </c>
      <c r="NL22" s="475" t="e">
        <f>IF(EXACT(VLOOKUP(ND22,OFERTA_0,3,FALSE),NF22),1,0)</f>
        <v>#N/A</v>
      </c>
      <c r="NM22" s="476" t="e">
        <f>IF(EXACT(VLOOKUP(ND22,OFERTA_0,4,FALSE),NG22),1,0)</f>
        <v>#N/A</v>
      </c>
      <c r="NN22" s="476">
        <f t="shared" ref="NN22:NO22" si="422">IF(NH22=0,0,1)</f>
        <v>0</v>
      </c>
      <c r="NO22" s="476">
        <f t="shared" si="422"/>
        <v>0</v>
      </c>
      <c r="NP22" s="476" t="e">
        <f t="shared" si="366"/>
        <v>#N/A</v>
      </c>
      <c r="NQ22" s="502">
        <f t="shared" si="367"/>
        <v>0</v>
      </c>
      <c r="NR22" s="478">
        <f t="shared" si="368"/>
        <v>0</v>
      </c>
      <c r="NS22" s="425"/>
      <c r="NT22" s="425"/>
      <c r="NU22" s="522"/>
      <c r="NV22" s="523"/>
      <c r="NW22" s="524"/>
      <c r="NX22" s="525"/>
      <c r="NY22" s="507"/>
      <c r="NZ22" s="508"/>
      <c r="OA22" s="508"/>
      <c r="OB22" s="475" t="e">
        <f>IF(EXACT(VLOOKUP(NU22,OFERTA_0,2,FALSE),NV22),1,0)</f>
        <v>#N/A</v>
      </c>
      <c r="OC22" s="475" t="e">
        <f>IF(EXACT(VLOOKUP(NU22,OFERTA_0,3,FALSE),NW22),1,0)</f>
        <v>#N/A</v>
      </c>
      <c r="OD22" s="476" t="e">
        <f>IF(EXACT(VLOOKUP(NU22,OFERTA_0,4,FALSE),NX22),1,0)</f>
        <v>#N/A</v>
      </c>
      <c r="OE22" s="476">
        <f t="shared" ref="OE22:OF22" si="423">IF(NY22=0,0,1)</f>
        <v>0</v>
      </c>
      <c r="OF22" s="476">
        <f t="shared" si="423"/>
        <v>0</v>
      </c>
      <c r="OG22" s="476" t="e">
        <f t="shared" si="370"/>
        <v>#N/A</v>
      </c>
      <c r="OH22" s="502">
        <f t="shared" si="371"/>
        <v>0</v>
      </c>
      <c r="OI22" s="478">
        <f t="shared" si="372"/>
        <v>0</v>
      </c>
      <c r="OJ22" s="425"/>
      <c r="OK22" s="425"/>
      <c r="OL22" s="522"/>
      <c r="OM22" s="523"/>
      <c r="ON22" s="524"/>
      <c r="OO22" s="525"/>
      <c r="OP22" s="507"/>
      <c r="OQ22" s="508"/>
      <c r="OR22" s="508"/>
      <c r="OS22" s="475" t="e">
        <f>IF(EXACT(VLOOKUP(OL22,OFERTA_0,2,FALSE),OM22),1,0)</f>
        <v>#N/A</v>
      </c>
      <c r="OT22" s="475" t="e">
        <f>IF(EXACT(VLOOKUP(OL22,OFERTA_0,3,FALSE),ON22),1,0)</f>
        <v>#N/A</v>
      </c>
      <c r="OU22" s="476" t="e">
        <f>IF(EXACT(VLOOKUP(OL22,OFERTA_0,4,FALSE),OO22),1,0)</f>
        <v>#N/A</v>
      </c>
      <c r="OV22" s="476">
        <f t="shared" ref="OV22:OW22" si="424">IF(OP22=0,0,1)</f>
        <v>0</v>
      </c>
      <c r="OW22" s="476">
        <f t="shared" si="424"/>
        <v>0</v>
      </c>
      <c r="OX22" s="476" t="e">
        <f t="shared" si="374"/>
        <v>#N/A</v>
      </c>
      <c r="OY22" s="502">
        <f t="shared" si="375"/>
        <v>0</v>
      </c>
      <c r="OZ22" s="478">
        <f t="shared" si="376"/>
        <v>0</v>
      </c>
      <c r="PA22" s="425"/>
      <c r="PB22" s="425"/>
      <c r="PC22" s="522"/>
      <c r="PD22" s="523"/>
      <c r="PE22" s="524"/>
      <c r="PF22" s="525"/>
      <c r="PG22" s="507"/>
      <c r="PH22" s="508"/>
      <c r="PI22" s="508"/>
      <c r="PJ22" s="475" t="e">
        <f>IF(EXACT(VLOOKUP(PC22,OFERTA_0,2,FALSE),PD22),1,0)</f>
        <v>#N/A</v>
      </c>
      <c r="PK22" s="475" t="e">
        <f>IF(EXACT(VLOOKUP(PC22,OFERTA_0,3,FALSE),PE22),1,0)</f>
        <v>#N/A</v>
      </c>
      <c r="PL22" s="476" t="e">
        <f>IF(EXACT(VLOOKUP(PC22,OFERTA_0,4,FALSE),PF22),1,0)</f>
        <v>#N/A</v>
      </c>
      <c r="PM22" s="476">
        <f t="shared" ref="PM22:PN22" si="425">IF(PG22=0,0,1)</f>
        <v>0</v>
      </c>
      <c r="PN22" s="476">
        <f t="shared" si="425"/>
        <v>0</v>
      </c>
      <c r="PO22" s="476" t="e">
        <f t="shared" si="378"/>
        <v>#N/A</v>
      </c>
      <c r="PP22" s="502">
        <f t="shared" si="379"/>
        <v>0</v>
      </c>
      <c r="PQ22" s="478">
        <f t="shared" si="380"/>
        <v>0</v>
      </c>
      <c r="PR22" s="425"/>
      <c r="PS22" s="425"/>
      <c r="PT22" s="522"/>
      <c r="PU22" s="523"/>
      <c r="PV22" s="524"/>
      <c r="PW22" s="525"/>
      <c r="PX22" s="507"/>
      <c r="PY22" s="508"/>
      <c r="PZ22" s="508"/>
      <c r="QA22" s="475" t="e">
        <f>IF(EXACT(VLOOKUP(PT22,OFERTA_0,2,FALSE),PU22),1,0)</f>
        <v>#N/A</v>
      </c>
      <c r="QB22" s="475" t="e">
        <f>IF(EXACT(VLOOKUP(PT22,OFERTA_0,3,FALSE),PV22),1,0)</f>
        <v>#N/A</v>
      </c>
      <c r="QC22" s="476" t="e">
        <f>IF(EXACT(VLOOKUP(PT22,OFERTA_0,4,FALSE),PW22),1,0)</f>
        <v>#N/A</v>
      </c>
      <c r="QD22" s="476">
        <f t="shared" ref="QD22:QE22" si="426">IF(PX22=0,0,1)</f>
        <v>0</v>
      </c>
      <c r="QE22" s="476">
        <f t="shared" si="426"/>
        <v>0</v>
      </c>
      <c r="QF22" s="476" t="e">
        <f t="shared" si="382"/>
        <v>#N/A</v>
      </c>
      <c r="QG22" s="502">
        <f t="shared" si="383"/>
        <v>0</v>
      </c>
      <c r="QH22" s="478">
        <f t="shared" si="384"/>
        <v>0</v>
      </c>
      <c r="QI22" s="425"/>
      <c r="QJ22" s="425"/>
      <c r="QK22" s="522"/>
      <c r="QL22" s="523"/>
      <c r="QM22" s="524"/>
      <c r="QN22" s="525"/>
      <c r="QO22" s="507"/>
      <c r="QP22" s="508"/>
      <c r="QQ22" s="508"/>
      <c r="QR22" s="475" t="e">
        <f>IF(EXACT(VLOOKUP(QK22,OFERTA_0,2,FALSE),QL22),1,0)</f>
        <v>#N/A</v>
      </c>
      <c r="QS22" s="475" t="e">
        <f>IF(EXACT(VLOOKUP(QK22,OFERTA_0,3,FALSE),QM22),1,0)</f>
        <v>#N/A</v>
      </c>
      <c r="QT22" s="476" t="e">
        <f>IF(EXACT(VLOOKUP(QK22,OFERTA_0,4,FALSE),QN22),1,0)</f>
        <v>#N/A</v>
      </c>
      <c r="QU22" s="476">
        <f t="shared" ref="QU22:QV22" si="427">IF(QO22=0,0,1)</f>
        <v>0</v>
      </c>
      <c r="QV22" s="476">
        <f t="shared" si="427"/>
        <v>0</v>
      </c>
      <c r="QW22" s="476" t="e">
        <f t="shared" si="386"/>
        <v>#N/A</v>
      </c>
      <c r="QX22" s="502">
        <f t="shared" si="387"/>
        <v>0</v>
      </c>
      <c r="QY22" s="478">
        <f t="shared" si="388"/>
        <v>0</v>
      </c>
      <c r="QZ22" s="425"/>
      <c r="RA22" s="425"/>
      <c r="RB22" s="522"/>
      <c r="RC22" s="523"/>
      <c r="RD22" s="524"/>
      <c r="RE22" s="525"/>
      <c r="RF22" s="507"/>
      <c r="RG22" s="508"/>
      <c r="RH22" s="508"/>
      <c r="RI22" s="475" t="e">
        <f>IF(EXACT(VLOOKUP(RB22,OFERTA_0,2,FALSE),RC22),1,0)</f>
        <v>#N/A</v>
      </c>
      <c r="RJ22" s="475" t="e">
        <f>IF(EXACT(VLOOKUP(RB22,OFERTA_0,3,FALSE),RD22),1,0)</f>
        <v>#N/A</v>
      </c>
      <c r="RK22" s="476" t="e">
        <f>IF(EXACT(VLOOKUP(RB22,OFERTA_0,4,FALSE),RE22),1,0)</f>
        <v>#N/A</v>
      </c>
      <c r="RL22" s="476">
        <f t="shared" ref="RL22:RM22" si="428">IF(RF22=0,0,1)</f>
        <v>0</v>
      </c>
      <c r="RM22" s="476">
        <f t="shared" si="428"/>
        <v>0</v>
      </c>
      <c r="RN22" s="476" t="e">
        <f t="shared" si="390"/>
        <v>#N/A</v>
      </c>
      <c r="RO22" s="502">
        <f t="shared" si="391"/>
        <v>0</v>
      </c>
      <c r="RP22" s="478">
        <f t="shared" si="392"/>
        <v>0</v>
      </c>
      <c r="RQ22" s="425"/>
      <c r="RR22" s="425"/>
      <c r="RS22" s="522"/>
      <c r="RT22" s="523"/>
      <c r="RU22" s="524"/>
      <c r="RV22" s="525"/>
      <c r="RW22" s="507"/>
      <c r="RX22" s="508"/>
      <c r="RY22" s="508"/>
      <c r="RZ22" s="475" t="e">
        <f>IF(EXACT(VLOOKUP(RS22,OFERTA_0,2,FALSE),RT22),1,0)</f>
        <v>#N/A</v>
      </c>
      <c r="SA22" s="475" t="e">
        <f>IF(EXACT(VLOOKUP(RS22,OFERTA_0,3,FALSE),RU22),1,0)</f>
        <v>#N/A</v>
      </c>
      <c r="SB22" s="476" t="e">
        <f>IF(EXACT(VLOOKUP(RS22,OFERTA_0,4,FALSE),RV22),1,0)</f>
        <v>#N/A</v>
      </c>
      <c r="SC22" s="476">
        <f t="shared" ref="SC22:SD22" si="429">IF(RW22=0,0,1)</f>
        <v>0</v>
      </c>
      <c r="SD22" s="476">
        <f t="shared" si="429"/>
        <v>0</v>
      </c>
      <c r="SE22" s="476" t="e">
        <f t="shared" si="394"/>
        <v>#N/A</v>
      </c>
      <c r="SF22" s="502">
        <f t="shared" si="395"/>
        <v>0</v>
      </c>
      <c r="SG22" s="478">
        <f t="shared" si="396"/>
        <v>0</v>
      </c>
      <c r="SH22" s="425"/>
      <c r="SI22" s="425"/>
      <c r="SJ22" s="522"/>
      <c r="SK22" s="523"/>
      <c r="SL22" s="524"/>
      <c r="SM22" s="525"/>
      <c r="SN22" s="507"/>
      <c r="SO22" s="508"/>
      <c r="SP22" s="508"/>
      <c r="SQ22" s="475" t="e">
        <f>IF(EXACT(VLOOKUP(SJ22,OFERTA_0,2,FALSE),SK22),1,0)</f>
        <v>#N/A</v>
      </c>
      <c r="SR22" s="475" t="e">
        <f>IF(EXACT(VLOOKUP(SJ22,OFERTA_0,3,FALSE),SL22),1,0)</f>
        <v>#N/A</v>
      </c>
      <c r="SS22" s="476" t="e">
        <f>IF(EXACT(VLOOKUP(SJ22,OFERTA_0,4,FALSE),SM22),1,0)</f>
        <v>#N/A</v>
      </c>
      <c r="ST22" s="476">
        <f t="shared" ref="ST22:SU22" si="430">IF(SN22=0,0,1)</f>
        <v>0</v>
      </c>
      <c r="SU22" s="476">
        <f t="shared" si="430"/>
        <v>0</v>
      </c>
      <c r="SV22" s="476" t="e">
        <f t="shared" si="398"/>
        <v>#N/A</v>
      </c>
      <c r="SW22" s="502">
        <f t="shared" si="399"/>
        <v>0</v>
      </c>
      <c r="SX22" s="478">
        <f t="shared" si="400"/>
        <v>0</v>
      </c>
    </row>
    <row r="23" spans="1:518" ht="75" x14ac:dyDescent="0.2">
      <c r="A23" s="425">
        <f t="shared" si="140"/>
        <v>11</v>
      </c>
      <c r="B23" s="495" t="s">
        <v>312</v>
      </c>
      <c r="C23" s="518" t="s">
        <v>313</v>
      </c>
      <c r="D23" s="497" t="s">
        <v>314</v>
      </c>
      <c r="E23" s="498">
        <v>432</v>
      </c>
      <c r="F23" s="519"/>
      <c r="G23" s="520">
        <f t="shared" si="261"/>
        <v>0</v>
      </c>
      <c r="H23" s="431"/>
      <c r="I23" s="425"/>
      <c r="J23" s="425"/>
      <c r="K23" s="495"/>
      <c r="L23" s="518"/>
      <c r="M23" s="497"/>
      <c r="N23" s="498"/>
      <c r="O23" s="519"/>
      <c r="P23" s="520"/>
      <c r="Q23" s="431"/>
      <c r="R23" s="475" t="e">
        <f>IF(EXACT(VLOOKUP(K23,OFERTA_0,2,FALSE),L23),1,0)</f>
        <v>#N/A</v>
      </c>
      <c r="S23" s="475" t="e">
        <f>IF(EXACT(VLOOKUP(K23,OFERTA_0,3,FALSE),M23),1,0)</f>
        <v>#N/A</v>
      </c>
      <c r="T23" s="476" t="e">
        <f>IF(EXACT(VLOOKUP(K23,OFERTA_0,4,FALSE),N23),1,0)</f>
        <v>#N/A</v>
      </c>
      <c r="U23" s="476">
        <f t="shared" ref="U23:V23" si="431">IF(O23=0,0,1)</f>
        <v>0</v>
      </c>
      <c r="V23" s="476">
        <f t="shared" si="431"/>
        <v>0</v>
      </c>
      <c r="W23" s="476" t="e">
        <f t="shared" si="263"/>
        <v>#N/A</v>
      </c>
      <c r="X23" s="502">
        <f t="shared" si="264"/>
        <v>0</v>
      </c>
      <c r="Y23" s="478">
        <f t="shared" si="265"/>
        <v>0</v>
      </c>
      <c r="Z23" s="454"/>
      <c r="AA23" s="454"/>
      <c r="AB23" s="495"/>
      <c r="AC23" s="518"/>
      <c r="AD23" s="497"/>
      <c r="AE23" s="498"/>
      <c r="AF23" s="519"/>
      <c r="AG23" s="520"/>
      <c r="AH23" s="431"/>
      <c r="AI23" s="475" t="e">
        <f>IF(EXACT(VLOOKUP(AB23,OFERTA_0,2,FALSE),AC23),1,0)</f>
        <v>#N/A</v>
      </c>
      <c r="AJ23" s="475" t="e">
        <f>IF(EXACT(VLOOKUP(AB23,OFERTA_0,3,FALSE),AD23),1,0)</f>
        <v>#N/A</v>
      </c>
      <c r="AK23" s="476" t="e">
        <f>IF(EXACT(VLOOKUP(AB23,OFERTA_0,4,FALSE),AE23),1,0)</f>
        <v>#N/A</v>
      </c>
      <c r="AL23" s="476">
        <f t="shared" ref="AL23:AM23" si="432">IF(AF23=0,0,1)</f>
        <v>0</v>
      </c>
      <c r="AM23" s="476">
        <f t="shared" si="432"/>
        <v>0</v>
      </c>
      <c r="AN23" s="476" t="e">
        <f t="shared" si="267"/>
        <v>#N/A</v>
      </c>
      <c r="AO23" s="502">
        <f t="shared" si="268"/>
        <v>0</v>
      </c>
      <c r="AP23" s="478">
        <f t="shared" si="269"/>
        <v>0</v>
      </c>
      <c r="AQ23" s="454"/>
      <c r="AR23" s="454"/>
      <c r="AS23" s="495" t="s">
        <v>312</v>
      </c>
      <c r="AT23" s="518" t="s">
        <v>313</v>
      </c>
      <c r="AU23" s="497" t="s">
        <v>314</v>
      </c>
      <c r="AV23" s="498">
        <v>432</v>
      </c>
      <c r="AW23" s="519">
        <v>10500</v>
      </c>
      <c r="AX23" s="520">
        <f t="shared" si="270"/>
        <v>4536000</v>
      </c>
      <c r="AY23" s="431"/>
      <c r="AZ23" s="475">
        <f>IF(EXACT(VLOOKUP(AS23,OFERTA_0,2,FALSE),AT23),1,0)</f>
        <v>1</v>
      </c>
      <c r="BA23" s="475">
        <f>IF(EXACT(VLOOKUP(AS23,OFERTA_0,3,FALSE),AU23),1,0)</f>
        <v>1</v>
      </c>
      <c r="BB23" s="476">
        <f>IF(EXACT(VLOOKUP(AS23,OFERTA_0,4,FALSE),AV23),1,0)</f>
        <v>1</v>
      </c>
      <c r="BC23" s="476">
        <f t="shared" ref="BC23:BD23" si="433">IF(AW23=0,0,1)</f>
        <v>1</v>
      </c>
      <c r="BD23" s="476">
        <f t="shared" si="433"/>
        <v>1</v>
      </c>
      <c r="BE23" s="476">
        <f t="shared" si="272"/>
        <v>1</v>
      </c>
      <c r="BF23" s="502">
        <f t="shared" si="273"/>
        <v>4536000</v>
      </c>
      <c r="BG23" s="478">
        <f t="shared" si="274"/>
        <v>0</v>
      </c>
      <c r="BH23" s="425"/>
      <c r="BI23" s="425"/>
      <c r="BJ23" s="495" t="s">
        <v>312</v>
      </c>
      <c r="BK23" s="518" t="s">
        <v>313</v>
      </c>
      <c r="BL23" s="497" t="s">
        <v>314</v>
      </c>
      <c r="BM23" s="498">
        <v>432</v>
      </c>
      <c r="BN23" s="519">
        <v>12500</v>
      </c>
      <c r="BO23" s="520">
        <f t="shared" si="275"/>
        <v>5400000</v>
      </c>
      <c r="BP23" s="431"/>
      <c r="BQ23" s="475">
        <f>IF(EXACT(VLOOKUP(BJ23,OFERTA_0,2,FALSE),BK23),1,0)</f>
        <v>1</v>
      </c>
      <c r="BR23" s="475">
        <f>IF(EXACT(VLOOKUP(BJ23,OFERTA_0,3,FALSE),BL23),1,0)</f>
        <v>1</v>
      </c>
      <c r="BS23" s="476">
        <f>IF(EXACT(VLOOKUP(BJ23,OFERTA_0,4,FALSE),BM23),1,0)</f>
        <v>1</v>
      </c>
      <c r="BT23" s="476">
        <f t="shared" ref="BT23:BU23" si="434">IF(BN23=0,0,1)</f>
        <v>1</v>
      </c>
      <c r="BU23" s="476">
        <f t="shared" si="434"/>
        <v>1</v>
      </c>
      <c r="BV23" s="476">
        <f t="shared" si="277"/>
        <v>1</v>
      </c>
      <c r="BW23" s="502">
        <f t="shared" si="278"/>
        <v>5400000</v>
      </c>
      <c r="BX23" s="478">
        <f t="shared" si="279"/>
        <v>0</v>
      </c>
      <c r="BY23" s="425"/>
      <c r="BZ23" s="425"/>
      <c r="CA23" s="495" t="s">
        <v>312</v>
      </c>
      <c r="CB23" s="518" t="s">
        <v>313</v>
      </c>
      <c r="CC23" s="497" t="s">
        <v>314</v>
      </c>
      <c r="CD23" s="498">
        <v>432</v>
      </c>
      <c r="CE23" s="519">
        <v>14632</v>
      </c>
      <c r="CF23" s="520">
        <f t="shared" si="280"/>
        <v>6321024</v>
      </c>
      <c r="CG23" s="431"/>
      <c r="CH23" s="475">
        <f>IF(EXACT(VLOOKUP(CA23,OFERTA_0,2,FALSE),CB23),1,0)</f>
        <v>1</v>
      </c>
      <c r="CI23" s="475">
        <f>IF(EXACT(VLOOKUP(CA23,OFERTA_0,3,FALSE),CC23),1,0)</f>
        <v>1</v>
      </c>
      <c r="CJ23" s="476">
        <f>IF(EXACT(VLOOKUP(CA23,OFERTA_0,4,FALSE),CD23),1,0)</f>
        <v>1</v>
      </c>
      <c r="CK23" s="476">
        <f t="shared" ref="CK23:CL23" si="435">IF(CE23=0,0,1)</f>
        <v>1</v>
      </c>
      <c r="CL23" s="476">
        <f t="shared" si="435"/>
        <v>1</v>
      </c>
      <c r="CM23" s="476">
        <f t="shared" si="282"/>
        <v>1</v>
      </c>
      <c r="CN23" s="502">
        <f t="shared" si="283"/>
        <v>6321024</v>
      </c>
      <c r="CO23" s="478">
        <f t="shared" si="284"/>
        <v>0</v>
      </c>
      <c r="CP23" s="425"/>
      <c r="CQ23" s="425"/>
      <c r="CR23" s="495" t="s">
        <v>312</v>
      </c>
      <c r="CS23" s="518" t="s">
        <v>313</v>
      </c>
      <c r="CT23" s="497" t="s">
        <v>314</v>
      </c>
      <c r="CU23" s="498">
        <v>432</v>
      </c>
      <c r="CV23" s="519">
        <v>17000</v>
      </c>
      <c r="CW23" s="520">
        <f t="shared" si="285"/>
        <v>7344000</v>
      </c>
      <c r="CX23" s="431"/>
      <c r="CY23" s="475">
        <f>IF(EXACT(VLOOKUP(CR23,OFERTA_0,2,FALSE),CS23),1,0)</f>
        <v>1</v>
      </c>
      <c r="CZ23" s="475">
        <f>IF(EXACT(VLOOKUP(CR23,OFERTA_0,3,FALSE),CT23),1,0)</f>
        <v>1</v>
      </c>
      <c r="DA23" s="476">
        <f>IF(EXACT(VLOOKUP(CR23,OFERTA_0,4,FALSE),CU23),1,0)</f>
        <v>1</v>
      </c>
      <c r="DB23" s="476">
        <f t="shared" ref="DB23:DC23" si="436">IF(CV23=0,0,1)</f>
        <v>1</v>
      </c>
      <c r="DC23" s="476">
        <f t="shared" si="436"/>
        <v>1</v>
      </c>
      <c r="DD23" s="476">
        <f t="shared" si="287"/>
        <v>1</v>
      </c>
      <c r="DE23" s="502">
        <f t="shared" si="288"/>
        <v>7344000</v>
      </c>
      <c r="DF23" s="478">
        <f t="shared" si="289"/>
        <v>0</v>
      </c>
      <c r="DG23" s="425"/>
      <c r="DH23" s="425"/>
      <c r="DI23" s="495" t="s">
        <v>312</v>
      </c>
      <c r="DJ23" s="518" t="s">
        <v>313</v>
      </c>
      <c r="DK23" s="497" t="s">
        <v>314</v>
      </c>
      <c r="DL23" s="498">
        <v>432</v>
      </c>
      <c r="DM23" s="519">
        <v>11700</v>
      </c>
      <c r="DN23" s="520">
        <f t="shared" si="290"/>
        <v>5054400</v>
      </c>
      <c r="DO23" s="431"/>
      <c r="DP23" s="475">
        <f>IF(EXACT(VLOOKUP(DI23,OFERTA_0,2,FALSE),DJ23),1,0)</f>
        <v>1</v>
      </c>
      <c r="DQ23" s="475">
        <f>IF(EXACT(VLOOKUP(DI23,OFERTA_0,3,FALSE),DK23),1,0)</f>
        <v>1</v>
      </c>
      <c r="DR23" s="476">
        <f>IF(EXACT(VLOOKUP(DI23,OFERTA_0,4,FALSE),DL23),1,0)</f>
        <v>1</v>
      </c>
      <c r="DS23" s="476">
        <f t="shared" ref="DS23:DT23" si="437">IF(DM23=0,0,1)</f>
        <v>1</v>
      </c>
      <c r="DT23" s="476">
        <f t="shared" si="437"/>
        <v>1</v>
      </c>
      <c r="DU23" s="476">
        <f t="shared" si="292"/>
        <v>1</v>
      </c>
      <c r="DV23" s="502">
        <f t="shared" si="293"/>
        <v>5054400</v>
      </c>
      <c r="DW23" s="478">
        <f t="shared" si="294"/>
        <v>0</v>
      </c>
      <c r="DX23" s="425"/>
      <c r="DY23" s="425"/>
      <c r="DZ23" s="495" t="s">
        <v>312</v>
      </c>
      <c r="EA23" s="518" t="s">
        <v>313</v>
      </c>
      <c r="EB23" s="497" t="s">
        <v>314</v>
      </c>
      <c r="EC23" s="498">
        <v>432</v>
      </c>
      <c r="ED23" s="519">
        <v>10000</v>
      </c>
      <c r="EE23" s="520">
        <f t="shared" si="295"/>
        <v>4320000</v>
      </c>
      <c r="EF23" s="431"/>
      <c r="EG23" s="475">
        <f>IF(EXACT(VLOOKUP(DZ23,OFERTA_0,2,FALSE),EA23),1,0)</f>
        <v>1</v>
      </c>
      <c r="EH23" s="475">
        <f>IF(EXACT(VLOOKUP(DZ23,OFERTA_0,3,FALSE),EB23),1,0)</f>
        <v>1</v>
      </c>
      <c r="EI23" s="476">
        <f>IF(EXACT(VLOOKUP(DZ23,OFERTA_0,4,FALSE),EC23),1,0)</f>
        <v>1</v>
      </c>
      <c r="EJ23" s="476">
        <f t="shared" ref="EJ23:EK23" si="438">IF(ED23=0,0,1)</f>
        <v>1</v>
      </c>
      <c r="EK23" s="476">
        <f t="shared" si="438"/>
        <v>1</v>
      </c>
      <c r="EL23" s="476">
        <f t="shared" si="297"/>
        <v>1</v>
      </c>
      <c r="EM23" s="502">
        <f t="shared" si="298"/>
        <v>4320000</v>
      </c>
      <c r="EN23" s="478">
        <f t="shared" si="299"/>
        <v>0</v>
      </c>
      <c r="EO23" s="425"/>
      <c r="EP23" s="425"/>
      <c r="EQ23" s="495" t="s">
        <v>312</v>
      </c>
      <c r="ER23" s="518" t="s">
        <v>313</v>
      </c>
      <c r="ES23" s="497" t="s">
        <v>314</v>
      </c>
      <c r="ET23" s="498">
        <v>432</v>
      </c>
      <c r="EU23" s="499">
        <v>6773.8373576064423</v>
      </c>
      <c r="EV23" s="520">
        <f t="shared" si="300"/>
        <v>2926298</v>
      </c>
      <c r="EW23" s="431"/>
      <c r="EX23" s="475">
        <f>IF(EXACT(VLOOKUP(EQ23,OFERTA_0,2,FALSE),ER23),1,0)</f>
        <v>1</v>
      </c>
      <c r="EY23" s="475">
        <f>IF(EXACT(VLOOKUP(EQ23,OFERTA_0,3,FALSE),ES23),1,0)</f>
        <v>1</v>
      </c>
      <c r="EZ23" s="476">
        <f>IF(EXACT(VLOOKUP(EQ23,OFERTA_0,4,FALSE),ET23),1,0)</f>
        <v>1</v>
      </c>
      <c r="FA23" s="476">
        <f t="shared" ref="FA23:FB23" si="439">IF(EU23=0,0,1)</f>
        <v>1</v>
      </c>
      <c r="FB23" s="476">
        <f t="shared" si="439"/>
        <v>1</v>
      </c>
      <c r="FC23" s="476">
        <f t="shared" si="302"/>
        <v>1</v>
      </c>
      <c r="FD23" s="502">
        <f t="shared" si="303"/>
        <v>2926298</v>
      </c>
      <c r="FE23" s="478">
        <f t="shared" si="304"/>
        <v>0</v>
      </c>
      <c r="FF23" s="425"/>
      <c r="FG23" s="425"/>
      <c r="FH23" s="495" t="s">
        <v>312</v>
      </c>
      <c r="FI23" s="518" t="s">
        <v>313</v>
      </c>
      <c r="FJ23" s="497" t="s">
        <v>314</v>
      </c>
      <c r="FK23" s="498">
        <v>432</v>
      </c>
      <c r="FL23" s="519">
        <v>10243</v>
      </c>
      <c r="FM23" s="520">
        <f t="shared" si="305"/>
        <v>4424976</v>
      </c>
      <c r="FN23" s="431"/>
      <c r="FO23" s="475">
        <f>IF(EXACT(VLOOKUP(FH23,OFERTA_0,2,FALSE),FI23),1,0)</f>
        <v>1</v>
      </c>
      <c r="FP23" s="475">
        <f>IF(EXACT(VLOOKUP(FH23,OFERTA_0,3,FALSE),FJ23),1,0)</f>
        <v>1</v>
      </c>
      <c r="FQ23" s="476">
        <f>IF(EXACT(VLOOKUP(FH23,OFERTA_0,4,FALSE),FK23),1,0)</f>
        <v>1</v>
      </c>
      <c r="FR23" s="476">
        <f t="shared" ref="FR23:FS23" si="440">IF(FL23=0,0,1)</f>
        <v>1</v>
      </c>
      <c r="FS23" s="476">
        <f t="shared" si="440"/>
        <v>1</v>
      </c>
      <c r="FT23" s="476">
        <f t="shared" si="307"/>
        <v>1</v>
      </c>
      <c r="FU23" s="502">
        <f t="shared" si="308"/>
        <v>4424976</v>
      </c>
      <c r="FV23" s="478">
        <f t="shared" si="309"/>
        <v>0</v>
      </c>
      <c r="FW23" s="425"/>
      <c r="FX23" s="425"/>
      <c r="FY23" s="495" t="s">
        <v>312</v>
      </c>
      <c r="FZ23" s="518" t="s">
        <v>313</v>
      </c>
      <c r="GA23" s="497" t="s">
        <v>314</v>
      </c>
      <c r="GB23" s="498">
        <v>432</v>
      </c>
      <c r="GC23" s="519">
        <v>12600</v>
      </c>
      <c r="GD23" s="520">
        <f t="shared" si="310"/>
        <v>5443200</v>
      </c>
      <c r="GE23" s="431"/>
      <c r="GF23" s="475">
        <f>IF(EXACT(VLOOKUP(FY23,OFERTA_0,2,FALSE),FZ23),1,0)</f>
        <v>1</v>
      </c>
      <c r="GG23" s="475">
        <f>IF(EXACT(VLOOKUP(FY23,OFERTA_0,3,FALSE),GA23),1,0)</f>
        <v>1</v>
      </c>
      <c r="GH23" s="476">
        <f>IF(EXACT(VLOOKUP(FY23,OFERTA_0,4,FALSE),GB23),1,0)</f>
        <v>1</v>
      </c>
      <c r="GI23" s="476">
        <f t="shared" ref="GI23:GJ23" si="441">IF(GC23=0,0,1)</f>
        <v>1</v>
      </c>
      <c r="GJ23" s="476">
        <f t="shared" si="441"/>
        <v>1</v>
      </c>
      <c r="GK23" s="476">
        <f t="shared" si="312"/>
        <v>1</v>
      </c>
      <c r="GL23" s="502">
        <f t="shared" si="313"/>
        <v>5443200</v>
      </c>
      <c r="GM23" s="478">
        <f t="shared" si="314"/>
        <v>0</v>
      </c>
      <c r="GN23" s="425"/>
      <c r="GO23" s="425"/>
      <c r="GP23" s="495" t="s">
        <v>312</v>
      </c>
      <c r="GQ23" s="518" t="s">
        <v>313</v>
      </c>
      <c r="GR23" s="497" t="s">
        <v>314</v>
      </c>
      <c r="GS23" s="498">
        <v>432</v>
      </c>
      <c r="GT23" s="519">
        <v>14800</v>
      </c>
      <c r="GU23" s="520">
        <f t="shared" si="315"/>
        <v>6393600</v>
      </c>
      <c r="GV23" s="431"/>
      <c r="GW23" s="475">
        <f>IF(EXACT(VLOOKUP(GP23,OFERTA_0,2,FALSE),GQ23),1,0)</f>
        <v>1</v>
      </c>
      <c r="GX23" s="475">
        <f>IF(EXACT(VLOOKUP(GP23,OFERTA_0,3,FALSE),GR23),1,0)</f>
        <v>1</v>
      </c>
      <c r="GY23" s="476">
        <f>IF(EXACT(VLOOKUP(GP23,OFERTA_0,4,FALSE),GS23),1,0)</f>
        <v>1</v>
      </c>
      <c r="GZ23" s="476">
        <f t="shared" ref="GZ23:HA23" si="442">IF(GT23=0,0,1)</f>
        <v>1</v>
      </c>
      <c r="HA23" s="476">
        <f t="shared" si="442"/>
        <v>1</v>
      </c>
      <c r="HB23" s="476">
        <f t="shared" si="317"/>
        <v>1</v>
      </c>
      <c r="HC23" s="502">
        <f t="shared" si="318"/>
        <v>6393600</v>
      </c>
      <c r="HD23" s="478">
        <f t="shared" si="319"/>
        <v>0</v>
      </c>
      <c r="HE23" s="425"/>
      <c r="HF23" s="425"/>
      <c r="HG23" s="495" t="s">
        <v>312</v>
      </c>
      <c r="HH23" s="518" t="s">
        <v>313</v>
      </c>
      <c r="HI23" s="497" t="s">
        <v>314</v>
      </c>
      <c r="HJ23" s="498">
        <v>432</v>
      </c>
      <c r="HK23" s="499">
        <v>16650</v>
      </c>
      <c r="HL23" s="520">
        <f t="shared" si="320"/>
        <v>7192800</v>
      </c>
      <c r="HM23" s="431"/>
      <c r="HN23" s="475">
        <f>IF(EXACT(VLOOKUP(HG23,OFERTA_0,2,FALSE),HH23),1,0)</f>
        <v>1</v>
      </c>
      <c r="HO23" s="475">
        <f>IF(EXACT(VLOOKUP(HG23,OFERTA_0,3,FALSE),HI23),1,0)</f>
        <v>1</v>
      </c>
      <c r="HP23" s="476">
        <f>IF(EXACT(VLOOKUP(HG23,OFERTA_0,4,FALSE),HJ23),1,0)</f>
        <v>1</v>
      </c>
      <c r="HQ23" s="476">
        <f t="shared" ref="HQ23:HR23" si="443">IF(HK23=0,0,1)</f>
        <v>1</v>
      </c>
      <c r="HR23" s="476">
        <f t="shared" si="443"/>
        <v>1</v>
      </c>
      <c r="HS23" s="476">
        <f t="shared" si="322"/>
        <v>1</v>
      </c>
      <c r="HT23" s="502">
        <f t="shared" si="323"/>
        <v>7192800</v>
      </c>
      <c r="HU23" s="478">
        <f t="shared" si="324"/>
        <v>0</v>
      </c>
      <c r="HV23" s="425"/>
      <c r="HW23" s="425"/>
      <c r="HX23" s="495" t="s">
        <v>312</v>
      </c>
      <c r="HY23" s="518" t="s">
        <v>313</v>
      </c>
      <c r="HZ23" s="497" t="s">
        <v>314</v>
      </c>
      <c r="IA23" s="498">
        <v>432</v>
      </c>
      <c r="IB23" s="519">
        <v>13500</v>
      </c>
      <c r="IC23" s="520">
        <f t="shared" si="325"/>
        <v>5832000</v>
      </c>
      <c r="ID23" s="431"/>
      <c r="IE23" s="475">
        <f>IF(EXACT(VLOOKUP(HX23,OFERTA_0,2,FALSE),HY23),1,0)</f>
        <v>1</v>
      </c>
      <c r="IF23" s="475">
        <f>IF(EXACT(VLOOKUP(HX23,OFERTA_0,3,FALSE),HZ23),1,0)</f>
        <v>1</v>
      </c>
      <c r="IG23" s="476">
        <f>IF(EXACT(VLOOKUP(HX23,OFERTA_0,4,FALSE),IA23),1,0)</f>
        <v>1</v>
      </c>
      <c r="IH23" s="476">
        <f t="shared" ref="IH23:II23" si="444">IF(IB23=0,0,1)</f>
        <v>1</v>
      </c>
      <c r="II23" s="476">
        <f t="shared" si="444"/>
        <v>1</v>
      </c>
      <c r="IJ23" s="476">
        <f t="shared" si="327"/>
        <v>1</v>
      </c>
      <c r="IK23" s="502">
        <f t="shared" si="328"/>
        <v>5832000</v>
      </c>
      <c r="IL23" s="478">
        <f t="shared" si="329"/>
        <v>0</v>
      </c>
      <c r="IM23" s="425"/>
      <c r="IN23" s="425"/>
      <c r="IO23" s="495" t="s">
        <v>312</v>
      </c>
      <c r="IP23" s="518" t="s">
        <v>313</v>
      </c>
      <c r="IQ23" s="497" t="s">
        <v>314</v>
      </c>
      <c r="IR23" s="498">
        <v>432</v>
      </c>
      <c r="IS23" s="519">
        <v>13085</v>
      </c>
      <c r="IT23" s="520">
        <f t="shared" si="330"/>
        <v>5652720</v>
      </c>
      <c r="IU23" s="431"/>
      <c r="IV23" s="475">
        <f>IF(EXACT(VLOOKUP(IO23,OFERTA_0,2,FALSE),IP23),1,0)</f>
        <v>1</v>
      </c>
      <c r="IW23" s="475">
        <f>IF(EXACT(VLOOKUP(IO23,OFERTA_0,3,FALSE),IQ23),1,0)</f>
        <v>1</v>
      </c>
      <c r="IX23" s="476">
        <f>IF(EXACT(VLOOKUP(IO23,OFERTA_0,4,FALSE),IR23),1,0)</f>
        <v>1</v>
      </c>
      <c r="IY23" s="476">
        <f t="shared" ref="IY23:IZ23" si="445">IF(IS23=0,0,1)</f>
        <v>1</v>
      </c>
      <c r="IZ23" s="476">
        <f t="shared" si="445"/>
        <v>1</v>
      </c>
      <c r="JA23" s="476">
        <f t="shared" si="332"/>
        <v>1</v>
      </c>
      <c r="JB23" s="502">
        <f t="shared" si="333"/>
        <v>5652720</v>
      </c>
      <c r="JC23" s="478">
        <f t="shared" si="334"/>
        <v>0</v>
      </c>
      <c r="JD23" s="425"/>
      <c r="JE23" s="425"/>
      <c r="JF23" s="495" t="s">
        <v>312</v>
      </c>
      <c r="JG23" s="518" t="s">
        <v>313</v>
      </c>
      <c r="JH23" s="497" t="s">
        <v>314</v>
      </c>
      <c r="JI23" s="498">
        <v>432</v>
      </c>
      <c r="JJ23" s="519">
        <v>19300</v>
      </c>
      <c r="JK23" s="520">
        <f t="shared" si="335"/>
        <v>8337600</v>
      </c>
      <c r="JL23" s="431"/>
      <c r="JM23" s="475">
        <f>IF(EXACT(VLOOKUP(JF23,OFERTA_0,2,FALSE),JG23),1,0)</f>
        <v>1</v>
      </c>
      <c r="JN23" s="475">
        <f>IF(EXACT(VLOOKUP(JF23,OFERTA_0,3,FALSE),JH23),1,0)</f>
        <v>1</v>
      </c>
      <c r="JO23" s="476">
        <f>IF(EXACT(VLOOKUP(JF23,OFERTA_0,4,FALSE),JI23),1,0)</f>
        <v>1</v>
      </c>
      <c r="JP23" s="476">
        <f t="shared" ref="JP23:JQ23" si="446">IF(JJ23=0,0,1)</f>
        <v>1</v>
      </c>
      <c r="JQ23" s="476">
        <f t="shared" si="446"/>
        <v>1</v>
      </c>
      <c r="JR23" s="476">
        <f t="shared" si="337"/>
        <v>1</v>
      </c>
      <c r="JS23" s="502">
        <f t="shared" si="338"/>
        <v>8337600</v>
      </c>
      <c r="JT23" s="478">
        <f t="shared" si="339"/>
        <v>0</v>
      </c>
      <c r="JU23" s="425"/>
      <c r="JV23" s="425"/>
      <c r="JW23" s="495" t="s">
        <v>312</v>
      </c>
      <c r="JX23" s="518" t="s">
        <v>313</v>
      </c>
      <c r="JY23" s="497" t="s">
        <v>314</v>
      </c>
      <c r="JZ23" s="498">
        <v>432</v>
      </c>
      <c r="KA23" s="519">
        <v>26000</v>
      </c>
      <c r="KB23" s="520">
        <f t="shared" si="340"/>
        <v>11232000</v>
      </c>
      <c r="KC23" s="431"/>
      <c r="KD23" s="475">
        <f>IF(EXACT(VLOOKUP(JW23,OFERTA_0,2,FALSE),JX23),1,0)</f>
        <v>1</v>
      </c>
      <c r="KE23" s="475">
        <f>IF(EXACT(VLOOKUP(JW23,OFERTA_0,3,FALSE),JY23),1,0)</f>
        <v>1</v>
      </c>
      <c r="KF23" s="476">
        <f>IF(EXACT(VLOOKUP(JW23,OFERTA_0,4,FALSE),JZ23),1,0)</f>
        <v>1</v>
      </c>
      <c r="KG23" s="476">
        <f t="shared" ref="KG23:KH23" si="447">IF(KA23=0,0,1)</f>
        <v>1</v>
      </c>
      <c r="KH23" s="476">
        <f t="shared" si="447"/>
        <v>1</v>
      </c>
      <c r="KI23" s="476">
        <f t="shared" si="342"/>
        <v>1</v>
      </c>
      <c r="KJ23" s="502">
        <f t="shared" si="343"/>
        <v>11232000</v>
      </c>
      <c r="KK23" s="478">
        <f t="shared" si="344"/>
        <v>0</v>
      </c>
      <c r="KL23" s="425"/>
      <c r="KM23" s="425"/>
      <c r="KN23" s="495" t="s">
        <v>312</v>
      </c>
      <c r="KO23" s="518" t="s">
        <v>313</v>
      </c>
      <c r="KP23" s="497" t="s">
        <v>314</v>
      </c>
      <c r="KQ23" s="498">
        <v>432</v>
      </c>
      <c r="KR23" s="519">
        <v>21500</v>
      </c>
      <c r="KS23" s="520">
        <f t="shared" si="345"/>
        <v>9288000</v>
      </c>
      <c r="KT23" s="431"/>
      <c r="KU23" s="475">
        <f>IF(EXACT(VLOOKUP(KN23,OFERTA_0,2,FALSE),KO23),1,0)</f>
        <v>1</v>
      </c>
      <c r="KV23" s="475">
        <f>IF(EXACT(VLOOKUP(KN23,OFERTA_0,3,FALSE),KP23),1,0)</f>
        <v>1</v>
      </c>
      <c r="KW23" s="476">
        <f>IF(EXACT(VLOOKUP(KN23,OFERTA_0,4,FALSE),KQ23),1,0)</f>
        <v>1</v>
      </c>
      <c r="KX23" s="476">
        <f t="shared" ref="KX23:KY23" si="448">IF(KR23=0,0,1)</f>
        <v>1</v>
      </c>
      <c r="KY23" s="476">
        <f t="shared" si="448"/>
        <v>1</v>
      </c>
      <c r="KZ23" s="476">
        <f t="shared" si="347"/>
        <v>1</v>
      </c>
      <c r="LA23" s="502">
        <f t="shared" si="348"/>
        <v>9288000</v>
      </c>
      <c r="LB23" s="478">
        <f t="shared" si="349"/>
        <v>0</v>
      </c>
      <c r="LC23" s="425"/>
      <c r="LD23" s="425"/>
      <c r="LE23" s="495" t="s">
        <v>312</v>
      </c>
      <c r="LF23" s="518" t="s">
        <v>313</v>
      </c>
      <c r="LG23" s="497" t="s">
        <v>314</v>
      </c>
      <c r="LH23" s="498">
        <v>432</v>
      </c>
      <c r="LI23" s="499">
        <v>16725</v>
      </c>
      <c r="LJ23" s="520">
        <f t="shared" si="350"/>
        <v>7225200</v>
      </c>
      <c r="LK23" s="431"/>
      <c r="LL23" s="475">
        <f>IF(EXACT(VLOOKUP(LE23,OFERTA_0,2,FALSE),LF23),1,0)</f>
        <v>1</v>
      </c>
      <c r="LM23" s="475">
        <f>IF(EXACT(VLOOKUP(LE23,OFERTA_0,3,FALSE),LG23),1,0)</f>
        <v>1</v>
      </c>
      <c r="LN23" s="476">
        <f>IF(EXACT(VLOOKUP(LE23,OFERTA_0,4,FALSE),LH23),1,0)</f>
        <v>1</v>
      </c>
      <c r="LO23" s="476">
        <f t="shared" ref="LO23:LP23" si="449">IF(LI23=0,0,1)</f>
        <v>1</v>
      </c>
      <c r="LP23" s="476">
        <f t="shared" si="449"/>
        <v>1</v>
      </c>
      <c r="LQ23" s="476">
        <f t="shared" si="352"/>
        <v>1</v>
      </c>
      <c r="LR23" s="502">
        <f t="shared" si="353"/>
        <v>7225200</v>
      </c>
      <c r="LS23" s="478">
        <f t="shared" si="354"/>
        <v>0</v>
      </c>
      <c r="LT23" s="425"/>
      <c r="LU23" s="425"/>
      <c r="LV23" s="495" t="s">
        <v>312</v>
      </c>
      <c r="LW23" s="518" t="s">
        <v>313</v>
      </c>
      <c r="LX23" s="497" t="s">
        <v>314</v>
      </c>
      <c r="LY23" s="498">
        <v>432</v>
      </c>
      <c r="LZ23" s="519">
        <v>30000</v>
      </c>
      <c r="MA23" s="520">
        <f t="shared" si="355"/>
        <v>12960000</v>
      </c>
      <c r="MB23" s="431"/>
      <c r="MC23" s="475">
        <f>IF(EXACT(VLOOKUP(LV23,OFERTA_0,2,FALSE),LW23),1,0)</f>
        <v>1</v>
      </c>
      <c r="MD23" s="475">
        <f>IF(EXACT(VLOOKUP(LV23,OFERTA_0,3,FALSE),LX23),1,0)</f>
        <v>1</v>
      </c>
      <c r="ME23" s="476">
        <f>IF(EXACT(VLOOKUP(LV23,OFERTA_0,4,FALSE),LY23),1,0)</f>
        <v>1</v>
      </c>
      <c r="MF23" s="476">
        <f t="shared" ref="MF23:MG23" si="450">IF(LZ23=0,0,1)</f>
        <v>1</v>
      </c>
      <c r="MG23" s="476">
        <f t="shared" si="450"/>
        <v>1</v>
      </c>
      <c r="MH23" s="476">
        <f t="shared" si="357"/>
        <v>1</v>
      </c>
      <c r="MI23" s="502">
        <f t="shared" si="358"/>
        <v>12960000</v>
      </c>
      <c r="MJ23" s="478">
        <f t="shared" si="359"/>
        <v>0</v>
      </c>
      <c r="MK23" s="425"/>
      <c r="ML23" s="425"/>
      <c r="MM23" s="495" t="s">
        <v>312</v>
      </c>
      <c r="MN23" s="518" t="s">
        <v>313</v>
      </c>
      <c r="MO23" s="497" t="s">
        <v>314</v>
      </c>
      <c r="MP23" s="498">
        <v>432</v>
      </c>
      <c r="MQ23" s="519">
        <v>6677.8064999999997</v>
      </c>
      <c r="MR23" s="520">
        <f t="shared" si="360"/>
        <v>2884812</v>
      </c>
      <c r="MS23" s="431"/>
      <c r="MT23" s="475">
        <f>IF(EXACT(VLOOKUP(MM23,OFERTA_0,2,FALSE),MN23),1,0)</f>
        <v>1</v>
      </c>
      <c r="MU23" s="475">
        <f>IF(EXACT(VLOOKUP(MM23,OFERTA_0,3,FALSE),MO23),1,0)</f>
        <v>1</v>
      </c>
      <c r="MV23" s="476">
        <f>IF(EXACT(VLOOKUP(MM23,OFERTA_0,4,FALSE),MP23),1,0)</f>
        <v>1</v>
      </c>
      <c r="MW23" s="476">
        <f t="shared" ref="MW23:MX23" si="451">IF(MQ23=0,0,1)</f>
        <v>1</v>
      </c>
      <c r="MX23" s="476">
        <f t="shared" si="451"/>
        <v>1</v>
      </c>
      <c r="MY23" s="476">
        <f t="shared" si="362"/>
        <v>1</v>
      </c>
      <c r="MZ23" s="502">
        <f t="shared" si="363"/>
        <v>2884812</v>
      </c>
      <c r="NA23" s="478">
        <f t="shared" si="364"/>
        <v>0</v>
      </c>
      <c r="NB23" s="425"/>
      <c r="NC23" s="425"/>
      <c r="ND23" s="513"/>
      <c r="NE23" s="514"/>
      <c r="NF23" s="515"/>
      <c r="NG23" s="516"/>
      <c r="NH23" s="517"/>
      <c r="NI23" s="517"/>
      <c r="NJ23" s="517"/>
      <c r="NK23" s="475"/>
      <c r="NL23" s="475"/>
      <c r="NM23" s="476"/>
      <c r="NN23" s="476"/>
      <c r="NO23" s="476"/>
      <c r="NP23" s="476"/>
      <c r="NQ23" s="502"/>
      <c r="NR23" s="478"/>
      <c r="NS23" s="425"/>
      <c r="NT23" s="425"/>
      <c r="NU23" s="513"/>
      <c r="NV23" s="514"/>
      <c r="NW23" s="515"/>
      <c r="NX23" s="516"/>
      <c r="NY23" s="517"/>
      <c r="NZ23" s="517"/>
      <c r="OA23" s="517"/>
      <c r="OB23" s="475"/>
      <c r="OC23" s="475"/>
      <c r="OD23" s="476"/>
      <c r="OE23" s="476"/>
      <c r="OF23" s="476"/>
      <c r="OG23" s="476"/>
      <c r="OH23" s="502"/>
      <c r="OI23" s="478"/>
      <c r="OJ23" s="425"/>
      <c r="OK23" s="425"/>
      <c r="OL23" s="513"/>
      <c r="OM23" s="514"/>
      <c r="ON23" s="515"/>
      <c r="OO23" s="516"/>
      <c r="OP23" s="517"/>
      <c r="OQ23" s="517"/>
      <c r="OR23" s="517"/>
      <c r="OS23" s="475"/>
      <c r="OT23" s="475"/>
      <c r="OU23" s="476"/>
      <c r="OV23" s="476"/>
      <c r="OW23" s="476"/>
      <c r="OX23" s="476"/>
      <c r="OY23" s="502"/>
      <c r="OZ23" s="478"/>
      <c r="PA23" s="425"/>
      <c r="PB23" s="425"/>
      <c r="PC23" s="513"/>
      <c r="PD23" s="514"/>
      <c r="PE23" s="515"/>
      <c r="PF23" s="516"/>
      <c r="PG23" s="517"/>
      <c r="PH23" s="517"/>
      <c r="PI23" s="517"/>
      <c r="PJ23" s="475"/>
      <c r="PK23" s="475"/>
      <c r="PL23" s="476"/>
      <c r="PM23" s="476"/>
      <c r="PN23" s="476"/>
      <c r="PO23" s="476"/>
      <c r="PP23" s="502"/>
      <c r="PQ23" s="478"/>
      <c r="PR23" s="425"/>
      <c r="PS23" s="425"/>
      <c r="PT23" s="513"/>
      <c r="PU23" s="514"/>
      <c r="PV23" s="515"/>
      <c r="PW23" s="516"/>
      <c r="PX23" s="517"/>
      <c r="PY23" s="517"/>
      <c r="PZ23" s="517"/>
      <c r="QA23" s="475"/>
      <c r="QB23" s="475"/>
      <c r="QC23" s="476"/>
      <c r="QD23" s="476"/>
      <c r="QE23" s="476"/>
      <c r="QF23" s="476"/>
      <c r="QG23" s="502"/>
      <c r="QH23" s="478"/>
      <c r="QI23" s="425"/>
      <c r="QJ23" s="425"/>
      <c r="QK23" s="513"/>
      <c r="QL23" s="514"/>
      <c r="QM23" s="515"/>
      <c r="QN23" s="516"/>
      <c r="QO23" s="517"/>
      <c r="QP23" s="517"/>
      <c r="QQ23" s="517"/>
      <c r="QR23" s="475"/>
      <c r="QS23" s="475"/>
      <c r="QT23" s="476"/>
      <c r="QU23" s="476"/>
      <c r="QV23" s="476"/>
      <c r="QW23" s="476"/>
      <c r="QX23" s="502"/>
      <c r="QY23" s="478"/>
      <c r="QZ23" s="425"/>
      <c r="RA23" s="425"/>
      <c r="RB23" s="513"/>
      <c r="RC23" s="514"/>
      <c r="RD23" s="515"/>
      <c r="RE23" s="516"/>
      <c r="RF23" s="517"/>
      <c r="RG23" s="517"/>
      <c r="RH23" s="517"/>
      <c r="RI23" s="475"/>
      <c r="RJ23" s="475"/>
      <c r="RK23" s="476"/>
      <c r="RL23" s="476"/>
      <c r="RM23" s="476"/>
      <c r="RN23" s="476"/>
      <c r="RO23" s="502"/>
      <c r="RP23" s="478"/>
      <c r="RQ23" s="425"/>
      <c r="RR23" s="425"/>
      <c r="RS23" s="513"/>
      <c r="RT23" s="514"/>
      <c r="RU23" s="515"/>
      <c r="RV23" s="516"/>
      <c r="RW23" s="517"/>
      <c r="RX23" s="517"/>
      <c r="RY23" s="517"/>
      <c r="RZ23" s="475"/>
      <c r="SA23" s="475"/>
      <c r="SB23" s="476"/>
      <c r="SC23" s="476"/>
      <c r="SD23" s="476"/>
      <c r="SE23" s="476"/>
      <c r="SF23" s="502"/>
      <c r="SG23" s="478"/>
      <c r="SH23" s="425"/>
      <c r="SI23" s="425"/>
      <c r="SJ23" s="513"/>
      <c r="SK23" s="514"/>
      <c r="SL23" s="515"/>
      <c r="SM23" s="516"/>
      <c r="SN23" s="517"/>
      <c r="SO23" s="517"/>
      <c r="SP23" s="517"/>
      <c r="SQ23" s="475"/>
      <c r="SR23" s="475"/>
      <c r="SS23" s="476"/>
      <c r="ST23" s="476"/>
      <c r="SU23" s="476"/>
      <c r="SV23" s="476"/>
      <c r="SW23" s="502"/>
      <c r="SX23" s="478"/>
    </row>
    <row r="24" spans="1:518" ht="58.5" customHeight="1" x14ac:dyDescent="0.2">
      <c r="A24" s="425">
        <f t="shared" si="140"/>
        <v>12</v>
      </c>
      <c r="B24" s="483" t="s">
        <v>315</v>
      </c>
      <c r="C24" s="484" t="s">
        <v>316</v>
      </c>
      <c r="D24" s="485" t="s">
        <v>292</v>
      </c>
      <c r="E24" s="486"/>
      <c r="F24" s="487"/>
      <c r="G24" s="488"/>
      <c r="H24" s="489">
        <f>SUM(G25:G27)</f>
        <v>0</v>
      </c>
      <c r="I24" s="425"/>
      <c r="J24" s="425"/>
      <c r="K24" s="483"/>
      <c r="L24" s="484"/>
      <c r="M24" s="485"/>
      <c r="N24" s="486"/>
      <c r="O24" s="487"/>
      <c r="P24" s="488"/>
      <c r="Q24" s="489">
        <f>SUM(P25:P27)</f>
        <v>0</v>
      </c>
      <c r="R24" s="475"/>
      <c r="S24" s="475"/>
      <c r="T24" s="476"/>
      <c r="U24" s="476"/>
      <c r="V24" s="476"/>
      <c r="W24" s="476"/>
      <c r="X24" s="502"/>
      <c r="Y24" s="478"/>
      <c r="Z24" s="454"/>
      <c r="AA24" s="454"/>
      <c r="AB24" s="483"/>
      <c r="AC24" s="484"/>
      <c r="AD24" s="485"/>
      <c r="AE24" s="486"/>
      <c r="AF24" s="487"/>
      <c r="AG24" s="488"/>
      <c r="AH24" s="489">
        <f>SUM(AG25:AG27)</f>
        <v>0</v>
      </c>
      <c r="AI24" s="475"/>
      <c r="AJ24" s="475"/>
      <c r="AK24" s="476"/>
      <c r="AL24" s="476"/>
      <c r="AM24" s="476"/>
      <c r="AN24" s="476"/>
      <c r="AO24" s="502"/>
      <c r="AP24" s="478"/>
      <c r="AQ24" s="454"/>
      <c r="AR24" s="454"/>
      <c r="AS24" s="483" t="s">
        <v>315</v>
      </c>
      <c r="AT24" s="484" t="s">
        <v>316</v>
      </c>
      <c r="AU24" s="485" t="s">
        <v>292</v>
      </c>
      <c r="AV24" s="486"/>
      <c r="AW24" s="487"/>
      <c r="AX24" s="488"/>
      <c r="AY24" s="489">
        <f>SUM(AX25:AX27)</f>
        <v>58972500</v>
      </c>
      <c r="AZ24" s="475"/>
      <c r="BA24" s="475"/>
      <c r="BB24" s="476"/>
      <c r="BC24" s="476"/>
      <c r="BD24" s="476"/>
      <c r="BE24" s="476"/>
      <c r="BF24" s="502"/>
      <c r="BG24" s="478"/>
      <c r="BH24" s="425"/>
      <c r="BI24" s="425"/>
      <c r="BJ24" s="483" t="s">
        <v>315</v>
      </c>
      <c r="BK24" s="484" t="s">
        <v>316</v>
      </c>
      <c r="BL24" s="485" t="s">
        <v>292</v>
      </c>
      <c r="BM24" s="486"/>
      <c r="BN24" s="487"/>
      <c r="BO24" s="488"/>
      <c r="BP24" s="489">
        <f>SUM(BO25:BO27)</f>
        <v>79870000</v>
      </c>
      <c r="BQ24" s="475"/>
      <c r="BR24" s="475"/>
      <c r="BS24" s="476"/>
      <c r="BT24" s="476"/>
      <c r="BU24" s="476"/>
      <c r="BV24" s="476"/>
      <c r="BW24" s="502"/>
      <c r="BX24" s="478"/>
      <c r="BY24" s="425"/>
      <c r="BZ24" s="425"/>
      <c r="CA24" s="483" t="s">
        <v>315</v>
      </c>
      <c r="CB24" s="484" t="s">
        <v>316</v>
      </c>
      <c r="CC24" s="485" t="s">
        <v>292</v>
      </c>
      <c r="CD24" s="486"/>
      <c r="CE24" s="487"/>
      <c r="CF24" s="488"/>
      <c r="CG24" s="489">
        <f>SUM(CF25:CF27)</f>
        <v>47963200</v>
      </c>
      <c r="CH24" s="475"/>
      <c r="CI24" s="475"/>
      <c r="CJ24" s="476"/>
      <c r="CK24" s="476"/>
      <c r="CL24" s="476"/>
      <c r="CM24" s="476"/>
      <c r="CN24" s="502"/>
      <c r="CO24" s="478"/>
      <c r="CP24" s="425"/>
      <c r="CQ24" s="425"/>
      <c r="CR24" s="483" t="s">
        <v>315</v>
      </c>
      <c r="CS24" s="484" t="s">
        <v>316</v>
      </c>
      <c r="CT24" s="485" t="s">
        <v>292</v>
      </c>
      <c r="CU24" s="486"/>
      <c r="CV24" s="487"/>
      <c r="CW24" s="488"/>
      <c r="CX24" s="489">
        <f>SUM(CW25:CW27)</f>
        <v>60375000</v>
      </c>
      <c r="CY24" s="475"/>
      <c r="CZ24" s="475"/>
      <c r="DA24" s="476"/>
      <c r="DB24" s="476"/>
      <c r="DC24" s="476"/>
      <c r="DD24" s="476"/>
      <c r="DE24" s="502"/>
      <c r="DF24" s="478"/>
      <c r="DG24" s="425"/>
      <c r="DH24" s="425"/>
      <c r="DI24" s="483" t="s">
        <v>315</v>
      </c>
      <c r="DJ24" s="484" t="s">
        <v>316</v>
      </c>
      <c r="DK24" s="485" t="s">
        <v>292</v>
      </c>
      <c r="DL24" s="486"/>
      <c r="DM24" s="487"/>
      <c r="DN24" s="488"/>
      <c r="DO24" s="489">
        <f>SUM(DN25:DN27)</f>
        <v>89731250</v>
      </c>
      <c r="DP24" s="475"/>
      <c r="DQ24" s="475"/>
      <c r="DR24" s="476"/>
      <c r="DS24" s="476"/>
      <c r="DT24" s="476"/>
      <c r="DU24" s="476"/>
      <c r="DV24" s="502"/>
      <c r="DW24" s="478"/>
      <c r="DX24" s="425"/>
      <c r="DY24" s="425"/>
      <c r="DZ24" s="483" t="s">
        <v>315</v>
      </c>
      <c r="EA24" s="484" t="s">
        <v>316</v>
      </c>
      <c r="EB24" s="485" t="s">
        <v>292</v>
      </c>
      <c r="EC24" s="486"/>
      <c r="ED24" s="487"/>
      <c r="EE24" s="488"/>
      <c r="EF24" s="489">
        <f>SUM(EE25:EE27)</f>
        <v>60350000</v>
      </c>
      <c r="EG24" s="475"/>
      <c r="EH24" s="475"/>
      <c r="EI24" s="476"/>
      <c r="EJ24" s="476"/>
      <c r="EK24" s="476"/>
      <c r="EL24" s="476"/>
      <c r="EM24" s="502"/>
      <c r="EN24" s="478"/>
      <c r="EO24" s="425"/>
      <c r="EP24" s="425"/>
      <c r="EQ24" s="483" t="s">
        <v>315</v>
      </c>
      <c r="ER24" s="484" t="s">
        <v>316</v>
      </c>
      <c r="ES24" s="485" t="s">
        <v>292</v>
      </c>
      <c r="ET24" s="486"/>
      <c r="EU24" s="487"/>
      <c r="EV24" s="488"/>
      <c r="EW24" s="489">
        <f>SUM(EV25:EV27)</f>
        <v>66044914</v>
      </c>
      <c r="EX24" s="475"/>
      <c r="EY24" s="475"/>
      <c r="EZ24" s="476"/>
      <c r="FA24" s="476"/>
      <c r="FB24" s="476"/>
      <c r="FC24" s="476"/>
      <c r="FD24" s="502"/>
      <c r="FE24" s="478"/>
      <c r="FF24" s="425"/>
      <c r="FG24" s="425"/>
      <c r="FH24" s="483" t="s">
        <v>315</v>
      </c>
      <c r="FI24" s="484" t="s">
        <v>316</v>
      </c>
      <c r="FJ24" s="485" t="s">
        <v>292</v>
      </c>
      <c r="FK24" s="486"/>
      <c r="FL24" s="487"/>
      <c r="FM24" s="488"/>
      <c r="FN24" s="489">
        <f>SUM(FM25:FM27)</f>
        <v>86380345</v>
      </c>
      <c r="FO24" s="475"/>
      <c r="FP24" s="475"/>
      <c r="FQ24" s="476"/>
      <c r="FR24" s="476"/>
      <c r="FS24" s="476"/>
      <c r="FT24" s="476"/>
      <c r="FU24" s="502"/>
      <c r="FV24" s="478"/>
      <c r="FW24" s="425"/>
      <c r="FX24" s="425"/>
      <c r="FY24" s="483" t="s">
        <v>315</v>
      </c>
      <c r="FZ24" s="484" t="s">
        <v>316</v>
      </c>
      <c r="GA24" s="485" t="s">
        <v>292</v>
      </c>
      <c r="GB24" s="486"/>
      <c r="GC24" s="487"/>
      <c r="GD24" s="488"/>
      <c r="GE24" s="489">
        <f>SUM(GD25:GD27)</f>
        <v>79590000</v>
      </c>
      <c r="GF24" s="475"/>
      <c r="GG24" s="475"/>
      <c r="GH24" s="476"/>
      <c r="GI24" s="476"/>
      <c r="GJ24" s="476"/>
      <c r="GK24" s="476"/>
      <c r="GL24" s="502"/>
      <c r="GM24" s="478"/>
      <c r="GN24" s="425"/>
      <c r="GO24" s="425"/>
      <c r="GP24" s="483" t="s">
        <v>315</v>
      </c>
      <c r="GQ24" s="484" t="s">
        <v>316</v>
      </c>
      <c r="GR24" s="485" t="s">
        <v>292</v>
      </c>
      <c r="GS24" s="486"/>
      <c r="GT24" s="487"/>
      <c r="GU24" s="488"/>
      <c r="GV24" s="489">
        <f>SUM(GU25:GU27)</f>
        <v>83715000</v>
      </c>
      <c r="GW24" s="475"/>
      <c r="GX24" s="475"/>
      <c r="GY24" s="476"/>
      <c r="GZ24" s="476"/>
      <c r="HA24" s="476"/>
      <c r="HB24" s="476"/>
      <c r="HC24" s="502"/>
      <c r="HD24" s="478"/>
      <c r="HE24" s="425"/>
      <c r="HF24" s="425"/>
      <c r="HG24" s="483" t="s">
        <v>315</v>
      </c>
      <c r="HH24" s="484" t="s">
        <v>316</v>
      </c>
      <c r="HI24" s="485" t="s">
        <v>292</v>
      </c>
      <c r="HJ24" s="486"/>
      <c r="HK24" s="486"/>
      <c r="HL24" s="488"/>
      <c r="HM24" s="489">
        <f>SUM(HL25:HL27)</f>
        <v>45299100</v>
      </c>
      <c r="HN24" s="475"/>
      <c r="HO24" s="475"/>
      <c r="HP24" s="476"/>
      <c r="HQ24" s="476"/>
      <c r="HR24" s="476"/>
      <c r="HS24" s="476"/>
      <c r="HT24" s="502"/>
      <c r="HU24" s="478"/>
      <c r="HV24" s="425"/>
      <c r="HW24" s="425"/>
      <c r="HX24" s="483" t="s">
        <v>315</v>
      </c>
      <c r="HY24" s="484" t="s">
        <v>316</v>
      </c>
      <c r="HZ24" s="485" t="s">
        <v>292</v>
      </c>
      <c r="IA24" s="486"/>
      <c r="IB24" s="487"/>
      <c r="IC24" s="488"/>
      <c r="ID24" s="489">
        <f>SUM(IC25:IC27)</f>
        <v>80890000</v>
      </c>
      <c r="IE24" s="475"/>
      <c r="IF24" s="475"/>
      <c r="IG24" s="476"/>
      <c r="IH24" s="476"/>
      <c r="II24" s="476"/>
      <c r="IJ24" s="476"/>
      <c r="IK24" s="502"/>
      <c r="IL24" s="478"/>
      <c r="IM24" s="425"/>
      <c r="IN24" s="425"/>
      <c r="IO24" s="483" t="s">
        <v>315</v>
      </c>
      <c r="IP24" s="484" t="s">
        <v>316</v>
      </c>
      <c r="IQ24" s="485" t="s">
        <v>292</v>
      </c>
      <c r="IR24" s="486"/>
      <c r="IS24" s="487"/>
      <c r="IT24" s="488"/>
      <c r="IU24" s="489">
        <f>SUM(IT25:IT27)</f>
        <v>82869650</v>
      </c>
      <c r="IV24" s="475"/>
      <c r="IW24" s="475"/>
      <c r="IX24" s="476"/>
      <c r="IY24" s="476"/>
      <c r="IZ24" s="476"/>
      <c r="JA24" s="476"/>
      <c r="JB24" s="502"/>
      <c r="JC24" s="478"/>
      <c r="JD24" s="425"/>
      <c r="JE24" s="425"/>
      <c r="JF24" s="483" t="s">
        <v>315</v>
      </c>
      <c r="JG24" s="484" t="s">
        <v>316</v>
      </c>
      <c r="JH24" s="485" t="s">
        <v>292</v>
      </c>
      <c r="JI24" s="486"/>
      <c r="JJ24" s="487"/>
      <c r="JK24" s="488"/>
      <c r="JL24" s="489">
        <f>SUM(JK25:JK27)</f>
        <v>64252500</v>
      </c>
      <c r="JM24" s="475"/>
      <c r="JN24" s="475"/>
      <c r="JO24" s="476"/>
      <c r="JP24" s="476"/>
      <c r="JQ24" s="476"/>
      <c r="JR24" s="476"/>
      <c r="JS24" s="502"/>
      <c r="JT24" s="478"/>
      <c r="JU24" s="425"/>
      <c r="JV24" s="425"/>
      <c r="JW24" s="483" t="s">
        <v>315</v>
      </c>
      <c r="JX24" s="484" t="s">
        <v>316</v>
      </c>
      <c r="JY24" s="485" t="s">
        <v>292</v>
      </c>
      <c r="JZ24" s="486"/>
      <c r="KA24" s="487"/>
      <c r="KB24" s="488"/>
      <c r="KC24" s="489">
        <f>SUM(KB25:KB27)</f>
        <v>65435000</v>
      </c>
      <c r="KD24" s="475"/>
      <c r="KE24" s="475"/>
      <c r="KF24" s="476"/>
      <c r="KG24" s="476"/>
      <c r="KH24" s="476"/>
      <c r="KI24" s="476"/>
      <c r="KJ24" s="502"/>
      <c r="KK24" s="478"/>
      <c r="KL24" s="425"/>
      <c r="KM24" s="425"/>
      <c r="KN24" s="483" t="s">
        <v>315</v>
      </c>
      <c r="KO24" s="484" t="s">
        <v>316</v>
      </c>
      <c r="KP24" s="485" t="s">
        <v>292</v>
      </c>
      <c r="KQ24" s="486"/>
      <c r="KR24" s="487"/>
      <c r="KS24" s="488"/>
      <c r="KT24" s="489">
        <f>SUM(KS25:KS27)</f>
        <v>47354100</v>
      </c>
      <c r="KU24" s="475"/>
      <c r="KV24" s="475"/>
      <c r="KW24" s="476"/>
      <c r="KX24" s="476"/>
      <c r="KY24" s="476"/>
      <c r="KZ24" s="476"/>
      <c r="LA24" s="502"/>
      <c r="LB24" s="478"/>
      <c r="LC24" s="425"/>
      <c r="LD24" s="425"/>
      <c r="LE24" s="483" t="s">
        <v>315</v>
      </c>
      <c r="LF24" s="484" t="s">
        <v>316</v>
      </c>
      <c r="LG24" s="485" t="s">
        <v>292</v>
      </c>
      <c r="LH24" s="486"/>
      <c r="LI24" s="486"/>
      <c r="LJ24" s="488"/>
      <c r="LK24" s="489">
        <f>SUM(LJ25:LJ27)</f>
        <v>45505400</v>
      </c>
      <c r="LL24" s="475"/>
      <c r="LM24" s="475"/>
      <c r="LN24" s="476"/>
      <c r="LO24" s="476"/>
      <c r="LP24" s="476"/>
      <c r="LQ24" s="476"/>
      <c r="LR24" s="502"/>
      <c r="LS24" s="478"/>
      <c r="LT24" s="425"/>
      <c r="LU24" s="425"/>
      <c r="LV24" s="483" t="s">
        <v>315</v>
      </c>
      <c r="LW24" s="484" t="s">
        <v>316</v>
      </c>
      <c r="LX24" s="485" t="s">
        <v>292</v>
      </c>
      <c r="LY24" s="486"/>
      <c r="LZ24" s="487"/>
      <c r="MA24" s="488"/>
      <c r="MB24" s="489">
        <f>SUM(MA25:MA27)</f>
        <v>59805000</v>
      </c>
      <c r="MC24" s="475"/>
      <c r="MD24" s="475"/>
      <c r="ME24" s="476"/>
      <c r="MF24" s="476"/>
      <c r="MG24" s="476"/>
      <c r="MH24" s="476"/>
      <c r="MI24" s="502"/>
      <c r="MJ24" s="478"/>
      <c r="MK24" s="425"/>
      <c r="ML24" s="425"/>
      <c r="MM24" s="483" t="s">
        <v>315</v>
      </c>
      <c r="MN24" s="484" t="s">
        <v>316</v>
      </c>
      <c r="MO24" s="485" t="s">
        <v>292</v>
      </c>
      <c r="MP24" s="486"/>
      <c r="MQ24" s="487"/>
      <c r="MR24" s="488"/>
      <c r="MS24" s="489">
        <f>SUM(MR25:MR27)</f>
        <v>74447252</v>
      </c>
      <c r="MT24" s="475"/>
      <c r="MU24" s="475"/>
      <c r="MV24" s="476"/>
      <c r="MW24" s="476"/>
      <c r="MX24" s="476"/>
      <c r="MY24" s="476"/>
      <c r="MZ24" s="502"/>
      <c r="NA24" s="478"/>
      <c r="NB24" s="425"/>
      <c r="NC24" s="425"/>
      <c r="ND24" s="522"/>
      <c r="NE24" s="523"/>
      <c r="NF24" s="526"/>
      <c r="NG24" s="525"/>
      <c r="NH24" s="507"/>
      <c r="NI24" s="508"/>
      <c r="NJ24" s="508"/>
      <c r="NK24" s="475" t="e">
        <f>IF(EXACT(VLOOKUP(ND24,OFERTA_0,2,FALSE),NE24),1,0)</f>
        <v>#N/A</v>
      </c>
      <c r="NL24" s="475" t="e">
        <f>IF(EXACT(VLOOKUP(ND24,OFERTA_0,3,FALSE),NF24),1,0)</f>
        <v>#N/A</v>
      </c>
      <c r="NM24" s="476" t="e">
        <f>IF(EXACT(VLOOKUP(ND24,OFERTA_0,4,FALSE),NG24),1,0)</f>
        <v>#N/A</v>
      </c>
      <c r="NN24" s="476">
        <f t="shared" ref="NN24:NO24" si="452">IF(NH24=0,0,1)</f>
        <v>0</v>
      </c>
      <c r="NO24" s="476">
        <f t="shared" si="452"/>
        <v>0</v>
      </c>
      <c r="NP24" s="476" t="e">
        <f t="shared" ref="NP24:NP27" si="453">PRODUCT(NK24:NO24)</f>
        <v>#N/A</v>
      </c>
      <c r="NQ24" s="502">
        <f t="shared" ref="NQ24:NQ27" si="454">ROUND(NI24,0)</f>
        <v>0</v>
      </c>
      <c r="NR24" s="478">
        <f t="shared" ref="NR24:NR27" si="455">NI24-NQ24</f>
        <v>0</v>
      </c>
      <c r="NS24" s="425"/>
      <c r="NT24" s="425"/>
      <c r="NU24" s="522"/>
      <c r="NV24" s="523"/>
      <c r="NW24" s="526"/>
      <c r="NX24" s="525"/>
      <c r="NY24" s="507"/>
      <c r="NZ24" s="508"/>
      <c r="OA24" s="508"/>
      <c r="OB24" s="475" t="e">
        <f>IF(EXACT(VLOOKUP(NU24,OFERTA_0,2,FALSE),NV24),1,0)</f>
        <v>#N/A</v>
      </c>
      <c r="OC24" s="475" t="e">
        <f>IF(EXACT(VLOOKUP(NU24,OFERTA_0,3,FALSE),NW24),1,0)</f>
        <v>#N/A</v>
      </c>
      <c r="OD24" s="476" t="e">
        <f>IF(EXACT(VLOOKUP(NU24,OFERTA_0,4,FALSE),NX24),1,0)</f>
        <v>#N/A</v>
      </c>
      <c r="OE24" s="476">
        <f t="shared" ref="OE24:OF24" si="456">IF(NY24=0,0,1)</f>
        <v>0</v>
      </c>
      <c r="OF24" s="476">
        <f t="shared" si="456"/>
        <v>0</v>
      </c>
      <c r="OG24" s="476" t="e">
        <f t="shared" ref="OG24:OG27" si="457">PRODUCT(OB24:OF24)</f>
        <v>#N/A</v>
      </c>
      <c r="OH24" s="502">
        <f t="shared" ref="OH24:OH27" si="458">ROUND(NZ24,0)</f>
        <v>0</v>
      </c>
      <c r="OI24" s="478">
        <f t="shared" ref="OI24:OI27" si="459">NZ24-OH24</f>
        <v>0</v>
      </c>
      <c r="OJ24" s="425"/>
      <c r="OK24" s="425"/>
      <c r="OL24" s="522"/>
      <c r="OM24" s="523"/>
      <c r="ON24" s="526"/>
      <c r="OO24" s="525"/>
      <c r="OP24" s="507"/>
      <c r="OQ24" s="508"/>
      <c r="OR24" s="508"/>
      <c r="OS24" s="475" t="e">
        <f>IF(EXACT(VLOOKUP(OL24,OFERTA_0,2,FALSE),OM24),1,0)</f>
        <v>#N/A</v>
      </c>
      <c r="OT24" s="475" t="e">
        <f>IF(EXACT(VLOOKUP(OL24,OFERTA_0,3,FALSE),ON24),1,0)</f>
        <v>#N/A</v>
      </c>
      <c r="OU24" s="476" t="e">
        <f>IF(EXACT(VLOOKUP(OL24,OFERTA_0,4,FALSE),OO24),1,0)</f>
        <v>#N/A</v>
      </c>
      <c r="OV24" s="476">
        <f t="shared" ref="OV24:OW24" si="460">IF(OP24=0,0,1)</f>
        <v>0</v>
      </c>
      <c r="OW24" s="476">
        <f t="shared" si="460"/>
        <v>0</v>
      </c>
      <c r="OX24" s="476" t="e">
        <f t="shared" ref="OX24:OX27" si="461">PRODUCT(OS24:OW24)</f>
        <v>#N/A</v>
      </c>
      <c r="OY24" s="502">
        <f t="shared" ref="OY24:OY27" si="462">ROUND(OQ24,0)</f>
        <v>0</v>
      </c>
      <c r="OZ24" s="478">
        <f t="shared" ref="OZ24:OZ27" si="463">OQ24-OY24</f>
        <v>0</v>
      </c>
      <c r="PA24" s="425"/>
      <c r="PB24" s="425"/>
      <c r="PC24" s="522"/>
      <c r="PD24" s="523"/>
      <c r="PE24" s="526"/>
      <c r="PF24" s="525"/>
      <c r="PG24" s="507"/>
      <c r="PH24" s="508"/>
      <c r="PI24" s="508"/>
      <c r="PJ24" s="475" t="e">
        <f>IF(EXACT(VLOOKUP(PC24,OFERTA_0,2,FALSE),PD24),1,0)</f>
        <v>#N/A</v>
      </c>
      <c r="PK24" s="475" t="e">
        <f>IF(EXACT(VLOOKUP(PC24,OFERTA_0,3,FALSE),PE24),1,0)</f>
        <v>#N/A</v>
      </c>
      <c r="PL24" s="476" t="e">
        <f>IF(EXACT(VLOOKUP(PC24,OFERTA_0,4,FALSE),PF24),1,0)</f>
        <v>#N/A</v>
      </c>
      <c r="PM24" s="476">
        <f t="shared" ref="PM24:PN24" si="464">IF(PG24=0,0,1)</f>
        <v>0</v>
      </c>
      <c r="PN24" s="476">
        <f t="shared" si="464"/>
        <v>0</v>
      </c>
      <c r="PO24" s="476" t="e">
        <f t="shared" ref="PO24:PO27" si="465">PRODUCT(PJ24:PN24)</f>
        <v>#N/A</v>
      </c>
      <c r="PP24" s="502">
        <f t="shared" ref="PP24:PP27" si="466">ROUND(PH24,0)</f>
        <v>0</v>
      </c>
      <c r="PQ24" s="478">
        <f t="shared" ref="PQ24:PQ27" si="467">PH24-PP24</f>
        <v>0</v>
      </c>
      <c r="PR24" s="425"/>
      <c r="PS24" s="425"/>
      <c r="PT24" s="522"/>
      <c r="PU24" s="523"/>
      <c r="PV24" s="526"/>
      <c r="PW24" s="525"/>
      <c r="PX24" s="507"/>
      <c r="PY24" s="508"/>
      <c r="PZ24" s="508"/>
      <c r="QA24" s="475" t="e">
        <f>IF(EXACT(VLOOKUP(PT24,OFERTA_0,2,FALSE),PU24),1,0)</f>
        <v>#N/A</v>
      </c>
      <c r="QB24" s="475" t="e">
        <f>IF(EXACT(VLOOKUP(PT24,OFERTA_0,3,FALSE),PV24),1,0)</f>
        <v>#N/A</v>
      </c>
      <c r="QC24" s="476" t="e">
        <f>IF(EXACT(VLOOKUP(PT24,OFERTA_0,4,FALSE),PW24),1,0)</f>
        <v>#N/A</v>
      </c>
      <c r="QD24" s="476">
        <f t="shared" ref="QD24:QE24" si="468">IF(PX24=0,0,1)</f>
        <v>0</v>
      </c>
      <c r="QE24" s="476">
        <f t="shared" si="468"/>
        <v>0</v>
      </c>
      <c r="QF24" s="476" t="e">
        <f t="shared" ref="QF24:QF27" si="469">PRODUCT(QA24:QE24)</f>
        <v>#N/A</v>
      </c>
      <c r="QG24" s="502">
        <f t="shared" ref="QG24:QG27" si="470">ROUND(PY24,0)</f>
        <v>0</v>
      </c>
      <c r="QH24" s="478">
        <f t="shared" ref="QH24:QH27" si="471">PY24-QG24</f>
        <v>0</v>
      </c>
      <c r="QI24" s="425"/>
      <c r="QJ24" s="425"/>
      <c r="QK24" s="522"/>
      <c r="QL24" s="523"/>
      <c r="QM24" s="526"/>
      <c r="QN24" s="525"/>
      <c r="QO24" s="507"/>
      <c r="QP24" s="508"/>
      <c r="QQ24" s="508"/>
      <c r="QR24" s="475" t="e">
        <f>IF(EXACT(VLOOKUP(QK24,OFERTA_0,2,FALSE),QL24),1,0)</f>
        <v>#N/A</v>
      </c>
      <c r="QS24" s="475" t="e">
        <f>IF(EXACT(VLOOKUP(QK24,OFERTA_0,3,FALSE),QM24),1,0)</f>
        <v>#N/A</v>
      </c>
      <c r="QT24" s="476" t="e">
        <f>IF(EXACT(VLOOKUP(QK24,OFERTA_0,4,FALSE),QN24),1,0)</f>
        <v>#N/A</v>
      </c>
      <c r="QU24" s="476">
        <f t="shared" ref="QU24:QV24" si="472">IF(QO24=0,0,1)</f>
        <v>0</v>
      </c>
      <c r="QV24" s="476">
        <f t="shared" si="472"/>
        <v>0</v>
      </c>
      <c r="QW24" s="476" t="e">
        <f t="shared" ref="QW24:QW27" si="473">PRODUCT(QR24:QV24)</f>
        <v>#N/A</v>
      </c>
      <c r="QX24" s="502">
        <f t="shared" ref="QX24:QX27" si="474">ROUND(QP24,0)</f>
        <v>0</v>
      </c>
      <c r="QY24" s="478">
        <f t="shared" ref="QY24:QY27" si="475">QP24-QX24</f>
        <v>0</v>
      </c>
      <c r="QZ24" s="425"/>
      <c r="RA24" s="425"/>
      <c r="RB24" s="522"/>
      <c r="RC24" s="523"/>
      <c r="RD24" s="526"/>
      <c r="RE24" s="525"/>
      <c r="RF24" s="507"/>
      <c r="RG24" s="508"/>
      <c r="RH24" s="508"/>
      <c r="RI24" s="475" t="e">
        <f>IF(EXACT(VLOOKUP(RB24,OFERTA_0,2,FALSE),RC24),1,0)</f>
        <v>#N/A</v>
      </c>
      <c r="RJ24" s="475" t="e">
        <f>IF(EXACT(VLOOKUP(RB24,OFERTA_0,3,FALSE),RD24),1,0)</f>
        <v>#N/A</v>
      </c>
      <c r="RK24" s="476" t="e">
        <f>IF(EXACT(VLOOKUP(RB24,OFERTA_0,4,FALSE),RE24),1,0)</f>
        <v>#N/A</v>
      </c>
      <c r="RL24" s="476">
        <f t="shared" ref="RL24:RM24" si="476">IF(RF24=0,0,1)</f>
        <v>0</v>
      </c>
      <c r="RM24" s="476">
        <f t="shared" si="476"/>
        <v>0</v>
      </c>
      <c r="RN24" s="476" t="e">
        <f t="shared" ref="RN24:RN27" si="477">PRODUCT(RI24:RM24)</f>
        <v>#N/A</v>
      </c>
      <c r="RO24" s="502">
        <f t="shared" ref="RO24:RO27" si="478">ROUND(RG24,0)</f>
        <v>0</v>
      </c>
      <c r="RP24" s="478">
        <f t="shared" ref="RP24:RP27" si="479">RG24-RO24</f>
        <v>0</v>
      </c>
      <c r="RQ24" s="425"/>
      <c r="RR24" s="425"/>
      <c r="RS24" s="522"/>
      <c r="RT24" s="523"/>
      <c r="RU24" s="526"/>
      <c r="RV24" s="525"/>
      <c r="RW24" s="507"/>
      <c r="RX24" s="508"/>
      <c r="RY24" s="508"/>
      <c r="RZ24" s="475" t="e">
        <f>IF(EXACT(VLOOKUP(RS24,OFERTA_0,2,FALSE),RT24),1,0)</f>
        <v>#N/A</v>
      </c>
      <c r="SA24" s="475" t="e">
        <f>IF(EXACT(VLOOKUP(RS24,OFERTA_0,3,FALSE),RU24),1,0)</f>
        <v>#N/A</v>
      </c>
      <c r="SB24" s="476" t="e">
        <f>IF(EXACT(VLOOKUP(RS24,OFERTA_0,4,FALSE),RV24),1,0)</f>
        <v>#N/A</v>
      </c>
      <c r="SC24" s="476">
        <f t="shared" ref="SC24:SD24" si="480">IF(RW24=0,0,1)</f>
        <v>0</v>
      </c>
      <c r="SD24" s="476">
        <f t="shared" si="480"/>
        <v>0</v>
      </c>
      <c r="SE24" s="476" t="e">
        <f t="shared" ref="SE24:SE27" si="481">PRODUCT(RZ24:SD24)</f>
        <v>#N/A</v>
      </c>
      <c r="SF24" s="502">
        <f t="shared" ref="SF24:SF27" si="482">ROUND(RX24,0)</f>
        <v>0</v>
      </c>
      <c r="SG24" s="478">
        <f t="shared" ref="SG24:SG27" si="483">RX24-SF24</f>
        <v>0</v>
      </c>
      <c r="SH24" s="425"/>
      <c r="SI24" s="425"/>
      <c r="SJ24" s="522"/>
      <c r="SK24" s="523"/>
      <c r="SL24" s="526"/>
      <c r="SM24" s="525"/>
      <c r="SN24" s="507"/>
      <c r="SO24" s="508"/>
      <c r="SP24" s="508"/>
      <c r="SQ24" s="475" t="e">
        <f>IF(EXACT(VLOOKUP(SJ24,OFERTA_0,2,FALSE),SK24),1,0)</f>
        <v>#N/A</v>
      </c>
      <c r="SR24" s="475" t="e">
        <f>IF(EXACT(VLOOKUP(SJ24,OFERTA_0,3,FALSE),SL24),1,0)</f>
        <v>#N/A</v>
      </c>
      <c r="SS24" s="476" t="e">
        <f>IF(EXACT(VLOOKUP(SJ24,OFERTA_0,4,FALSE),SM24),1,0)</f>
        <v>#N/A</v>
      </c>
      <c r="ST24" s="476">
        <f t="shared" ref="ST24:SU24" si="484">IF(SN24=0,0,1)</f>
        <v>0</v>
      </c>
      <c r="SU24" s="476">
        <f t="shared" si="484"/>
        <v>0</v>
      </c>
      <c r="SV24" s="476" t="e">
        <f t="shared" ref="SV24:SV27" si="485">PRODUCT(SQ24:SU24)</f>
        <v>#N/A</v>
      </c>
      <c r="SW24" s="502">
        <f t="shared" ref="SW24:SW27" si="486">ROUND(SO24,0)</f>
        <v>0</v>
      </c>
      <c r="SX24" s="478">
        <f t="shared" ref="SX24:SX27" si="487">SO24-SW24</f>
        <v>0</v>
      </c>
    </row>
    <row r="25" spans="1:518" ht="120" x14ac:dyDescent="0.2">
      <c r="A25" s="425">
        <f t="shared" si="140"/>
        <v>13</v>
      </c>
      <c r="B25" s="495" t="s">
        <v>317</v>
      </c>
      <c r="C25" s="518" t="s">
        <v>318</v>
      </c>
      <c r="D25" s="497" t="s">
        <v>295</v>
      </c>
      <c r="E25" s="498">
        <v>20</v>
      </c>
      <c r="F25" s="519"/>
      <c r="G25" s="520">
        <f t="shared" ref="G25:G27" si="488">ROUND(E25*F25,0)</f>
        <v>0</v>
      </c>
      <c r="H25" s="521"/>
      <c r="I25" s="425"/>
      <c r="J25" s="425"/>
      <c r="K25" s="495"/>
      <c r="L25" s="518"/>
      <c r="M25" s="497"/>
      <c r="N25" s="498"/>
      <c r="O25" s="519"/>
      <c r="P25" s="520"/>
      <c r="Q25" s="521" t="e">
        <f>Q24/P77</f>
        <v>#DIV/0!</v>
      </c>
      <c r="R25" s="475" t="e">
        <f>IF(EXACT(VLOOKUP(K25,OFERTA_0,2,FALSE),L25),1,0)</f>
        <v>#N/A</v>
      </c>
      <c r="S25" s="475" t="e">
        <f>IF(EXACT(VLOOKUP(K25,OFERTA_0,3,FALSE),M25),1,0)</f>
        <v>#N/A</v>
      </c>
      <c r="T25" s="476" t="e">
        <f>IF(EXACT(VLOOKUP(K25,OFERTA_0,4,FALSE),N25),1,0)</f>
        <v>#N/A</v>
      </c>
      <c r="U25" s="476">
        <f t="shared" ref="U25:V25" si="489">IF(O25=0,0,1)</f>
        <v>0</v>
      </c>
      <c r="V25" s="476">
        <f t="shared" si="489"/>
        <v>0</v>
      </c>
      <c r="W25" s="476" t="e">
        <f t="shared" ref="W25:W27" si="490">PRODUCT(R25:V25)</f>
        <v>#N/A</v>
      </c>
      <c r="X25" s="502">
        <f t="shared" ref="X25:X27" si="491">ROUND(P25,0)</f>
        <v>0</v>
      </c>
      <c r="Y25" s="478">
        <f t="shared" ref="Y25:Y27" si="492">P25-X25</f>
        <v>0</v>
      </c>
      <c r="Z25" s="454"/>
      <c r="AA25" s="454"/>
      <c r="AB25" s="495"/>
      <c r="AC25" s="518"/>
      <c r="AD25" s="497"/>
      <c r="AE25" s="498"/>
      <c r="AF25" s="519"/>
      <c r="AG25" s="520"/>
      <c r="AH25" s="521" t="e">
        <f>AH24/AG77</f>
        <v>#DIV/0!</v>
      </c>
      <c r="AI25" s="475" t="e">
        <f>IF(EXACT(VLOOKUP(AB25,OFERTA_0,2,FALSE),AC25),1,0)</f>
        <v>#N/A</v>
      </c>
      <c r="AJ25" s="475" t="e">
        <f>IF(EXACT(VLOOKUP(AB25,OFERTA_0,3,FALSE),AD25),1,0)</f>
        <v>#N/A</v>
      </c>
      <c r="AK25" s="476" t="e">
        <f>IF(EXACT(VLOOKUP(AB25,OFERTA_0,4,FALSE),AE25),1,0)</f>
        <v>#N/A</v>
      </c>
      <c r="AL25" s="476">
        <f t="shared" ref="AL25:AM25" si="493">IF(AF25=0,0,1)</f>
        <v>0</v>
      </c>
      <c r="AM25" s="476">
        <f t="shared" si="493"/>
        <v>0</v>
      </c>
      <c r="AN25" s="476" t="e">
        <f t="shared" ref="AN25:AN27" si="494">PRODUCT(AI25:AM25)</f>
        <v>#N/A</v>
      </c>
      <c r="AO25" s="502">
        <f t="shared" ref="AO25:AO27" si="495">ROUND(AG25,0)</f>
        <v>0</v>
      </c>
      <c r="AP25" s="478">
        <f t="shared" ref="AP25:AP27" si="496">AG25-AO25</f>
        <v>0</v>
      </c>
      <c r="AQ25" s="454"/>
      <c r="AR25" s="454"/>
      <c r="AS25" s="495" t="s">
        <v>317</v>
      </c>
      <c r="AT25" s="518" t="s">
        <v>318</v>
      </c>
      <c r="AU25" s="497" t="s">
        <v>295</v>
      </c>
      <c r="AV25" s="498">
        <v>20</v>
      </c>
      <c r="AW25" s="519">
        <v>95000</v>
      </c>
      <c r="AX25" s="520">
        <f t="shared" ref="AX25:AX27" si="497">ROUND(AV25*AW25,0)</f>
        <v>1900000</v>
      </c>
      <c r="AY25" s="521">
        <f>AY24/AX77</f>
        <v>0.40601890451834377</v>
      </c>
      <c r="AZ25" s="475">
        <f>IF(EXACT(VLOOKUP(AS25,OFERTA_0,2,FALSE),AT25),1,0)</f>
        <v>1</v>
      </c>
      <c r="BA25" s="475">
        <f>IF(EXACT(VLOOKUP(AS25,OFERTA_0,3,FALSE),AU25),1,0)</f>
        <v>1</v>
      </c>
      <c r="BB25" s="476">
        <f>IF(EXACT(VLOOKUP(AS25,OFERTA_0,4,FALSE),AV25),1,0)</f>
        <v>1</v>
      </c>
      <c r="BC25" s="476">
        <f t="shared" ref="BC25:BD25" si="498">IF(AW25=0,0,1)</f>
        <v>1</v>
      </c>
      <c r="BD25" s="476">
        <f t="shared" si="498"/>
        <v>1</v>
      </c>
      <c r="BE25" s="476">
        <f t="shared" ref="BE25:BE27" si="499">PRODUCT(AZ25:BD25)</f>
        <v>1</v>
      </c>
      <c r="BF25" s="502">
        <f t="shared" ref="BF25:BF27" si="500">ROUND(AX25,0)</f>
        <v>1900000</v>
      </c>
      <c r="BG25" s="478">
        <f t="shared" ref="BG25:BG27" si="501">AX25-BF25</f>
        <v>0</v>
      </c>
      <c r="BH25" s="425"/>
      <c r="BI25" s="425"/>
      <c r="BJ25" s="495" t="s">
        <v>317</v>
      </c>
      <c r="BK25" s="518" t="s">
        <v>318</v>
      </c>
      <c r="BL25" s="497" t="s">
        <v>295</v>
      </c>
      <c r="BM25" s="498">
        <v>20</v>
      </c>
      <c r="BN25" s="519">
        <v>130000</v>
      </c>
      <c r="BO25" s="520">
        <f t="shared" ref="BO25:BO27" si="502">ROUND(BM25*BN25,0)</f>
        <v>2600000</v>
      </c>
      <c r="BP25" s="521">
        <f>BP24/BO77</f>
        <v>0.53606293420460061</v>
      </c>
      <c r="BQ25" s="475">
        <f>IF(EXACT(VLOOKUP(BJ25,OFERTA_0,2,FALSE),BK25),1,0)</f>
        <v>1</v>
      </c>
      <c r="BR25" s="475">
        <f>IF(EXACT(VLOOKUP(BJ25,OFERTA_0,3,FALSE),BL25),1,0)</f>
        <v>1</v>
      </c>
      <c r="BS25" s="476">
        <f>IF(EXACT(VLOOKUP(BJ25,OFERTA_0,4,FALSE),BM25),1,0)</f>
        <v>1</v>
      </c>
      <c r="BT25" s="476">
        <f t="shared" ref="BT25:BU25" si="503">IF(BN25=0,0,1)</f>
        <v>1</v>
      </c>
      <c r="BU25" s="476">
        <f t="shared" si="503"/>
        <v>1</v>
      </c>
      <c r="BV25" s="476">
        <f t="shared" ref="BV25:BV27" si="504">PRODUCT(BQ25:BU25)</f>
        <v>1</v>
      </c>
      <c r="BW25" s="502">
        <f t="shared" ref="BW25:BW27" si="505">ROUND(BO25,0)</f>
        <v>2600000</v>
      </c>
      <c r="BX25" s="478">
        <f t="shared" ref="BX25:BX27" si="506">BO25-BW25</f>
        <v>0</v>
      </c>
      <c r="BY25" s="425"/>
      <c r="BZ25" s="425"/>
      <c r="CA25" s="495" t="s">
        <v>317</v>
      </c>
      <c r="CB25" s="518" t="s">
        <v>318</v>
      </c>
      <c r="CC25" s="497" t="s">
        <v>295</v>
      </c>
      <c r="CD25" s="498">
        <v>20</v>
      </c>
      <c r="CE25" s="519">
        <v>105400</v>
      </c>
      <c r="CF25" s="520">
        <f t="shared" ref="CF25:CF27" si="507">ROUND(CD25*CE25,0)</f>
        <v>2108000</v>
      </c>
      <c r="CG25" s="521">
        <f>CG24/CF77</f>
        <v>0.32440786494548979</v>
      </c>
      <c r="CH25" s="475">
        <f>IF(EXACT(VLOOKUP(CA25,OFERTA_0,2,FALSE),CB25),1,0)</f>
        <v>1</v>
      </c>
      <c r="CI25" s="475">
        <f>IF(EXACT(VLOOKUP(CA25,OFERTA_0,3,FALSE),CC25),1,0)</f>
        <v>1</v>
      </c>
      <c r="CJ25" s="476">
        <f>IF(EXACT(VLOOKUP(CA25,OFERTA_0,4,FALSE),CD25),1,0)</f>
        <v>1</v>
      </c>
      <c r="CK25" s="476">
        <f t="shared" ref="CK25:CL25" si="508">IF(CE25=0,0,1)</f>
        <v>1</v>
      </c>
      <c r="CL25" s="476">
        <f t="shared" si="508"/>
        <v>1</v>
      </c>
      <c r="CM25" s="476">
        <f t="shared" ref="CM25:CM27" si="509">PRODUCT(CH25:CL25)</f>
        <v>1</v>
      </c>
      <c r="CN25" s="502">
        <f t="shared" ref="CN25:CN27" si="510">ROUND(CF25,0)</f>
        <v>2108000</v>
      </c>
      <c r="CO25" s="478">
        <f t="shared" ref="CO25:CO27" si="511">CF25-CN25</f>
        <v>0</v>
      </c>
      <c r="CP25" s="425"/>
      <c r="CQ25" s="425"/>
      <c r="CR25" s="495" t="s">
        <v>317</v>
      </c>
      <c r="CS25" s="518" t="s">
        <v>318</v>
      </c>
      <c r="CT25" s="497" t="s">
        <v>295</v>
      </c>
      <c r="CU25" s="498">
        <v>20</v>
      </c>
      <c r="CV25" s="519">
        <v>120000</v>
      </c>
      <c r="CW25" s="520">
        <f t="shared" ref="CW25:CW27" si="512">ROUND(CU25*CV25,0)</f>
        <v>2400000</v>
      </c>
      <c r="CX25" s="521">
        <f>CX24/CW77</f>
        <v>0.40313022692142048</v>
      </c>
      <c r="CY25" s="475">
        <f>IF(EXACT(VLOOKUP(CR25,OFERTA_0,2,FALSE),CS25),1,0)</f>
        <v>1</v>
      </c>
      <c r="CZ25" s="475">
        <f>IF(EXACT(VLOOKUP(CR25,OFERTA_0,3,FALSE),CT25),1,0)</f>
        <v>1</v>
      </c>
      <c r="DA25" s="476">
        <f>IF(EXACT(VLOOKUP(CR25,OFERTA_0,4,FALSE),CU25),1,0)</f>
        <v>1</v>
      </c>
      <c r="DB25" s="476">
        <f t="shared" ref="DB25:DC25" si="513">IF(CV25=0,0,1)</f>
        <v>1</v>
      </c>
      <c r="DC25" s="476">
        <f t="shared" si="513"/>
        <v>1</v>
      </c>
      <c r="DD25" s="476">
        <f t="shared" ref="DD25:DD27" si="514">PRODUCT(CY25:DC25)</f>
        <v>1</v>
      </c>
      <c r="DE25" s="502">
        <f t="shared" ref="DE25:DE27" si="515">ROUND(CW25,0)</f>
        <v>2400000</v>
      </c>
      <c r="DF25" s="478">
        <f t="shared" ref="DF25:DF27" si="516">CW25-DE25</f>
        <v>0</v>
      </c>
      <c r="DG25" s="425"/>
      <c r="DH25" s="425"/>
      <c r="DI25" s="495" t="s">
        <v>317</v>
      </c>
      <c r="DJ25" s="518" t="s">
        <v>318</v>
      </c>
      <c r="DK25" s="497" t="s">
        <v>295</v>
      </c>
      <c r="DL25" s="498">
        <v>20</v>
      </c>
      <c r="DM25" s="519">
        <v>188900</v>
      </c>
      <c r="DN25" s="520">
        <f t="shared" ref="DN25:DN27" si="517">ROUND(DL25*DM25,0)</f>
        <v>3778000</v>
      </c>
      <c r="DO25" s="521">
        <f>DO24/DN77</f>
        <v>0.60020407590749381</v>
      </c>
      <c r="DP25" s="475">
        <f>IF(EXACT(VLOOKUP(DI25,OFERTA_0,2,FALSE),DJ25),1,0)</f>
        <v>1</v>
      </c>
      <c r="DQ25" s="475">
        <f>IF(EXACT(VLOOKUP(DI25,OFERTA_0,3,FALSE),DK25),1,0)</f>
        <v>1</v>
      </c>
      <c r="DR25" s="476">
        <f>IF(EXACT(VLOOKUP(DI25,OFERTA_0,4,FALSE),DL25),1,0)</f>
        <v>1</v>
      </c>
      <c r="DS25" s="476">
        <f t="shared" ref="DS25:DT25" si="518">IF(DM25=0,0,1)</f>
        <v>1</v>
      </c>
      <c r="DT25" s="476">
        <f t="shared" si="518"/>
        <v>1</v>
      </c>
      <c r="DU25" s="476">
        <f t="shared" ref="DU25:DU27" si="519">PRODUCT(DP25:DT25)</f>
        <v>1</v>
      </c>
      <c r="DV25" s="502">
        <f t="shared" ref="DV25:DV27" si="520">ROUND(DN25,0)</f>
        <v>3778000</v>
      </c>
      <c r="DW25" s="478">
        <f t="shared" ref="DW25:DW27" si="521">DN25-DV25</f>
        <v>0</v>
      </c>
      <c r="DX25" s="425"/>
      <c r="DY25" s="425"/>
      <c r="DZ25" s="495" t="s">
        <v>317</v>
      </c>
      <c r="EA25" s="518" t="s">
        <v>318</v>
      </c>
      <c r="EB25" s="497" t="s">
        <v>295</v>
      </c>
      <c r="EC25" s="498">
        <v>20</v>
      </c>
      <c r="ED25" s="519">
        <v>190000</v>
      </c>
      <c r="EE25" s="520">
        <f t="shared" ref="EE25:EE27" si="522">ROUND(EC25*ED25,0)</f>
        <v>3800000</v>
      </c>
      <c r="EF25" s="521">
        <f>EF24/EE77</f>
        <v>0.39612359423711385</v>
      </c>
      <c r="EG25" s="475">
        <f>IF(EXACT(VLOOKUP(DZ25,OFERTA_0,2,FALSE),EA25),1,0)</f>
        <v>1</v>
      </c>
      <c r="EH25" s="475">
        <f>IF(EXACT(VLOOKUP(DZ25,OFERTA_0,3,FALSE),EB25),1,0)</f>
        <v>1</v>
      </c>
      <c r="EI25" s="476">
        <f>IF(EXACT(VLOOKUP(DZ25,OFERTA_0,4,FALSE),EC25),1,0)</f>
        <v>1</v>
      </c>
      <c r="EJ25" s="476">
        <f t="shared" ref="EJ25:EK25" si="523">IF(ED25=0,0,1)</f>
        <v>1</v>
      </c>
      <c r="EK25" s="476">
        <f t="shared" si="523"/>
        <v>1</v>
      </c>
      <c r="EL25" s="476">
        <f t="shared" ref="EL25:EL27" si="524">PRODUCT(EG25:EK25)</f>
        <v>1</v>
      </c>
      <c r="EM25" s="502">
        <f t="shared" ref="EM25:EM27" si="525">ROUND(EE25,0)</f>
        <v>3800000</v>
      </c>
      <c r="EN25" s="478">
        <f t="shared" ref="EN25:EN27" si="526">EE25-EM25</f>
        <v>0</v>
      </c>
      <c r="EO25" s="425"/>
      <c r="EP25" s="425"/>
      <c r="EQ25" s="495" t="s">
        <v>317</v>
      </c>
      <c r="ER25" s="518" t="s">
        <v>318</v>
      </c>
      <c r="ES25" s="497" t="s">
        <v>295</v>
      </c>
      <c r="ET25" s="498">
        <v>20</v>
      </c>
      <c r="EU25" s="499">
        <v>58061.463065198077</v>
      </c>
      <c r="EV25" s="520">
        <f t="shared" ref="EV25:EV27" si="527">ROUND(ET25*EU25,0)</f>
        <v>1161229</v>
      </c>
      <c r="EW25" s="521">
        <f>EW24/EV77</f>
        <v>0.43162669475814347</v>
      </c>
      <c r="EX25" s="475">
        <f>IF(EXACT(VLOOKUP(EQ25,OFERTA_0,2,FALSE),ER25),1,0)</f>
        <v>1</v>
      </c>
      <c r="EY25" s="475">
        <f>IF(EXACT(VLOOKUP(EQ25,OFERTA_0,3,FALSE),ES25),1,0)</f>
        <v>1</v>
      </c>
      <c r="EZ25" s="476">
        <f>IF(EXACT(VLOOKUP(EQ25,OFERTA_0,4,FALSE),ET25),1,0)</f>
        <v>1</v>
      </c>
      <c r="FA25" s="476">
        <f t="shared" ref="FA25:FB25" si="528">IF(EU25=0,0,1)</f>
        <v>1</v>
      </c>
      <c r="FB25" s="476">
        <f t="shared" si="528"/>
        <v>1</v>
      </c>
      <c r="FC25" s="476">
        <f t="shared" ref="FC25:FC27" si="529">PRODUCT(EX25:FB25)</f>
        <v>1</v>
      </c>
      <c r="FD25" s="502">
        <f t="shared" ref="FD25:FD27" si="530">ROUND(EV25,0)</f>
        <v>1161229</v>
      </c>
      <c r="FE25" s="478">
        <f t="shared" ref="FE25:FE27" si="531">EV25-FD25</f>
        <v>0</v>
      </c>
      <c r="FF25" s="425"/>
      <c r="FG25" s="425"/>
      <c r="FH25" s="495" t="s">
        <v>317</v>
      </c>
      <c r="FI25" s="518" t="s">
        <v>318</v>
      </c>
      <c r="FJ25" s="497" t="s">
        <v>295</v>
      </c>
      <c r="FK25" s="498">
        <v>20</v>
      </c>
      <c r="FL25" s="519">
        <v>117060</v>
      </c>
      <c r="FM25" s="520">
        <f t="shared" ref="FM25:FM27" si="532">ROUND(FK25*FL25,0)</f>
        <v>2341200</v>
      </c>
      <c r="FN25" s="521">
        <f>FN24/FM77</f>
        <v>0.5770533725608703</v>
      </c>
      <c r="FO25" s="475">
        <f>IF(EXACT(VLOOKUP(FH25,OFERTA_0,2,FALSE),FI25),1,0)</f>
        <v>1</v>
      </c>
      <c r="FP25" s="475">
        <f>IF(EXACT(VLOOKUP(FH25,OFERTA_0,3,FALSE),FJ25),1,0)</f>
        <v>1</v>
      </c>
      <c r="FQ25" s="476">
        <f>IF(EXACT(VLOOKUP(FH25,OFERTA_0,4,FALSE),FK25),1,0)</f>
        <v>1</v>
      </c>
      <c r="FR25" s="476">
        <f t="shared" ref="FR25:FS25" si="533">IF(FL25=0,0,1)</f>
        <v>1</v>
      </c>
      <c r="FS25" s="476">
        <f t="shared" si="533"/>
        <v>1</v>
      </c>
      <c r="FT25" s="476">
        <f t="shared" ref="FT25:FT27" si="534">PRODUCT(FO25:FS25)</f>
        <v>1</v>
      </c>
      <c r="FU25" s="502">
        <f t="shared" ref="FU25:FU27" si="535">ROUND(FM25,0)</f>
        <v>2341200</v>
      </c>
      <c r="FV25" s="478">
        <f t="shared" ref="FV25:FV27" si="536">FM25-FU25</f>
        <v>0</v>
      </c>
      <c r="FW25" s="425"/>
      <c r="FX25" s="425"/>
      <c r="FY25" s="495" t="s">
        <v>317</v>
      </c>
      <c r="FZ25" s="518" t="s">
        <v>318</v>
      </c>
      <c r="GA25" s="497" t="s">
        <v>295</v>
      </c>
      <c r="GB25" s="498">
        <v>20</v>
      </c>
      <c r="GC25" s="519">
        <v>135000</v>
      </c>
      <c r="GD25" s="520">
        <f t="shared" ref="GD25:GD27" si="537">ROUND(GB25*GC25,0)</f>
        <v>2700000</v>
      </c>
      <c r="GE25" s="521">
        <f>GE24/GD77</f>
        <v>0.53280510271845072</v>
      </c>
      <c r="GF25" s="475">
        <f>IF(EXACT(VLOOKUP(FY25,OFERTA_0,2,FALSE),FZ25),1,0)</f>
        <v>1</v>
      </c>
      <c r="GG25" s="475">
        <f>IF(EXACT(VLOOKUP(FY25,OFERTA_0,3,FALSE),GA25),1,0)</f>
        <v>1</v>
      </c>
      <c r="GH25" s="476">
        <f>IF(EXACT(VLOOKUP(FY25,OFERTA_0,4,FALSE),GB25),1,0)</f>
        <v>1</v>
      </c>
      <c r="GI25" s="476">
        <f t="shared" ref="GI25:GJ25" si="538">IF(GC25=0,0,1)</f>
        <v>1</v>
      </c>
      <c r="GJ25" s="476">
        <f t="shared" si="538"/>
        <v>1</v>
      </c>
      <c r="GK25" s="476">
        <f t="shared" ref="GK25:GK27" si="539">PRODUCT(GF25:GJ25)</f>
        <v>1</v>
      </c>
      <c r="GL25" s="502">
        <f t="shared" ref="GL25:GL27" si="540">ROUND(GD25,0)</f>
        <v>2700000</v>
      </c>
      <c r="GM25" s="478">
        <f t="shared" ref="GM25:GM27" si="541">GD25-GL25</f>
        <v>0</v>
      </c>
      <c r="GN25" s="425"/>
      <c r="GO25" s="425"/>
      <c r="GP25" s="495" t="s">
        <v>317</v>
      </c>
      <c r="GQ25" s="518" t="s">
        <v>318</v>
      </c>
      <c r="GR25" s="497" t="s">
        <v>295</v>
      </c>
      <c r="GS25" s="498">
        <v>20</v>
      </c>
      <c r="GT25" s="519">
        <v>102000</v>
      </c>
      <c r="GU25" s="520">
        <f t="shared" ref="GU25:GU27" si="542">ROUND(GS25*GT25,0)</f>
        <v>2040000</v>
      </c>
      <c r="GV25" s="521">
        <f>GV24/GU77</f>
        <v>0.54565097304986732</v>
      </c>
      <c r="GW25" s="475">
        <f>IF(EXACT(VLOOKUP(GP25,OFERTA_0,2,FALSE),GQ25),1,0)</f>
        <v>1</v>
      </c>
      <c r="GX25" s="475">
        <f>IF(EXACT(VLOOKUP(GP25,OFERTA_0,3,FALSE),GR25),1,0)</f>
        <v>1</v>
      </c>
      <c r="GY25" s="476">
        <f>IF(EXACT(VLOOKUP(GP25,OFERTA_0,4,FALSE),GS25),1,0)</f>
        <v>1</v>
      </c>
      <c r="GZ25" s="476">
        <f t="shared" ref="GZ25:HA25" si="543">IF(GT25=0,0,1)</f>
        <v>1</v>
      </c>
      <c r="HA25" s="476">
        <f t="shared" si="543"/>
        <v>1</v>
      </c>
      <c r="HB25" s="476">
        <f t="shared" ref="HB25:HB27" si="544">PRODUCT(GW25:HA25)</f>
        <v>1</v>
      </c>
      <c r="HC25" s="502">
        <f t="shared" ref="HC25:HC27" si="545">ROUND(GU25,0)</f>
        <v>2040000</v>
      </c>
      <c r="HD25" s="478">
        <f t="shared" ref="HD25:HD27" si="546">GU25-HC25</f>
        <v>0</v>
      </c>
      <c r="HE25" s="425"/>
      <c r="HF25" s="425"/>
      <c r="HG25" s="495" t="s">
        <v>317</v>
      </c>
      <c r="HH25" s="518" t="s">
        <v>318</v>
      </c>
      <c r="HI25" s="497" t="s">
        <v>295</v>
      </c>
      <c r="HJ25" s="498">
        <v>20</v>
      </c>
      <c r="HK25" s="499">
        <v>87690</v>
      </c>
      <c r="HL25" s="520">
        <f t="shared" ref="HL25:HL27" si="547">ROUND(HJ25*HK25,0)</f>
        <v>1753800</v>
      </c>
      <c r="HM25" s="521">
        <f>HM24/HL77</f>
        <v>0.30629081084969867</v>
      </c>
      <c r="HN25" s="475">
        <f>IF(EXACT(VLOOKUP(HG25,OFERTA_0,2,FALSE),HH25),1,0)</f>
        <v>1</v>
      </c>
      <c r="HO25" s="475">
        <f>IF(EXACT(VLOOKUP(HG25,OFERTA_0,3,FALSE),HI25),1,0)</f>
        <v>1</v>
      </c>
      <c r="HP25" s="476">
        <f>IF(EXACT(VLOOKUP(HG25,OFERTA_0,4,FALSE),HJ25),1,0)</f>
        <v>1</v>
      </c>
      <c r="HQ25" s="476">
        <f t="shared" ref="HQ25:HR25" si="548">IF(HK25=0,0,1)</f>
        <v>1</v>
      </c>
      <c r="HR25" s="476">
        <f t="shared" si="548"/>
        <v>1</v>
      </c>
      <c r="HS25" s="476">
        <f t="shared" ref="HS25:HS27" si="549">PRODUCT(HN25:HR25)</f>
        <v>1</v>
      </c>
      <c r="HT25" s="502">
        <f t="shared" ref="HT25:HT27" si="550">ROUND(HL25,0)</f>
        <v>1753800</v>
      </c>
      <c r="HU25" s="478">
        <f t="shared" ref="HU25:HU27" si="551">HL25-HT25</f>
        <v>0</v>
      </c>
      <c r="HV25" s="425"/>
      <c r="HW25" s="425"/>
      <c r="HX25" s="495" t="s">
        <v>317</v>
      </c>
      <c r="HY25" s="518" t="s">
        <v>318</v>
      </c>
      <c r="HZ25" s="497" t="s">
        <v>295</v>
      </c>
      <c r="IA25" s="498">
        <v>20</v>
      </c>
      <c r="IB25" s="519">
        <v>136000</v>
      </c>
      <c r="IC25" s="520">
        <f t="shared" ref="IC25:IC27" si="552">ROUND(IA25*IB25,0)</f>
        <v>2720000</v>
      </c>
      <c r="ID25" s="521">
        <f>ID24/IC77</f>
        <v>0.54052338353338181</v>
      </c>
      <c r="IE25" s="475">
        <f>IF(EXACT(VLOOKUP(HX25,OFERTA_0,2,FALSE),HY25),1,0)</f>
        <v>1</v>
      </c>
      <c r="IF25" s="475">
        <f>IF(EXACT(VLOOKUP(HX25,OFERTA_0,3,FALSE),HZ25),1,0)</f>
        <v>1</v>
      </c>
      <c r="IG25" s="476">
        <f>IF(EXACT(VLOOKUP(HX25,OFERTA_0,4,FALSE),IA25),1,0)</f>
        <v>1</v>
      </c>
      <c r="IH25" s="476">
        <f t="shared" ref="IH25:II25" si="553">IF(IB25=0,0,1)</f>
        <v>1</v>
      </c>
      <c r="II25" s="476">
        <f t="shared" si="553"/>
        <v>1</v>
      </c>
      <c r="IJ25" s="476">
        <f t="shared" ref="IJ25:IJ27" si="554">PRODUCT(IE25:II25)</f>
        <v>1</v>
      </c>
      <c r="IK25" s="502">
        <f t="shared" ref="IK25:IK27" si="555">ROUND(IC25,0)</f>
        <v>2720000</v>
      </c>
      <c r="IL25" s="478">
        <f t="shared" ref="IL25:IL27" si="556">IC25-IK25</f>
        <v>0</v>
      </c>
      <c r="IM25" s="425"/>
      <c r="IN25" s="425"/>
      <c r="IO25" s="495" t="s">
        <v>317</v>
      </c>
      <c r="IP25" s="518" t="s">
        <v>318</v>
      </c>
      <c r="IQ25" s="497" t="s">
        <v>295</v>
      </c>
      <c r="IR25" s="498">
        <v>20</v>
      </c>
      <c r="IS25" s="519">
        <v>55800</v>
      </c>
      <c r="IT25" s="520">
        <f t="shared" ref="IT25:IT27" si="557">ROUND(IR25*IS25,0)</f>
        <v>1116000</v>
      </c>
      <c r="IU25" s="521">
        <f>IU24/IT77</f>
        <v>0.55131739467814067</v>
      </c>
      <c r="IV25" s="475">
        <f>IF(EXACT(VLOOKUP(IO25,OFERTA_0,2,FALSE),IP25),1,0)</f>
        <v>1</v>
      </c>
      <c r="IW25" s="475">
        <f>IF(EXACT(VLOOKUP(IO25,OFERTA_0,3,FALSE),IQ25),1,0)</f>
        <v>1</v>
      </c>
      <c r="IX25" s="476">
        <f>IF(EXACT(VLOOKUP(IO25,OFERTA_0,4,FALSE),IR25),1,0)</f>
        <v>1</v>
      </c>
      <c r="IY25" s="476">
        <f t="shared" ref="IY25:IZ25" si="558">IF(IS25=0,0,1)</f>
        <v>1</v>
      </c>
      <c r="IZ25" s="476">
        <f t="shared" si="558"/>
        <v>1</v>
      </c>
      <c r="JA25" s="476">
        <f t="shared" ref="JA25:JA27" si="559">PRODUCT(IV25:IZ25)</f>
        <v>1</v>
      </c>
      <c r="JB25" s="502">
        <f t="shared" ref="JB25:JB27" si="560">ROUND(IT25,0)</f>
        <v>1116000</v>
      </c>
      <c r="JC25" s="478">
        <f t="shared" ref="JC25:JC27" si="561">IT25-JB25</f>
        <v>0</v>
      </c>
      <c r="JD25" s="425"/>
      <c r="JE25" s="425"/>
      <c r="JF25" s="495" t="s">
        <v>317</v>
      </c>
      <c r="JG25" s="518" t="s">
        <v>318</v>
      </c>
      <c r="JH25" s="497" t="s">
        <v>295</v>
      </c>
      <c r="JI25" s="498">
        <v>20</v>
      </c>
      <c r="JJ25" s="519">
        <v>201000</v>
      </c>
      <c r="JK25" s="520">
        <f t="shared" ref="JK25:JK27" si="562">ROUND(JI25*JJ25,0)</f>
        <v>4020000</v>
      </c>
      <c r="JL25" s="521">
        <f>JL24/JK77</f>
        <v>0.42280672200338759</v>
      </c>
      <c r="JM25" s="475">
        <f>IF(EXACT(VLOOKUP(JF25,OFERTA_0,2,FALSE),JG25),1,0)</f>
        <v>1</v>
      </c>
      <c r="JN25" s="475">
        <f>IF(EXACT(VLOOKUP(JF25,OFERTA_0,3,FALSE),JH25),1,0)</f>
        <v>1</v>
      </c>
      <c r="JO25" s="476">
        <f>IF(EXACT(VLOOKUP(JF25,OFERTA_0,4,FALSE),JI25),1,0)</f>
        <v>1</v>
      </c>
      <c r="JP25" s="476">
        <f t="shared" ref="JP25:JQ25" si="563">IF(JJ25=0,0,1)</f>
        <v>1</v>
      </c>
      <c r="JQ25" s="476">
        <f t="shared" si="563"/>
        <v>1</v>
      </c>
      <c r="JR25" s="476">
        <f t="shared" ref="JR25:JR27" si="564">PRODUCT(JM25:JQ25)</f>
        <v>1</v>
      </c>
      <c r="JS25" s="502">
        <f t="shared" ref="JS25:JS27" si="565">ROUND(JK25,0)</f>
        <v>4020000</v>
      </c>
      <c r="JT25" s="478">
        <f t="shared" ref="JT25:JT27" si="566">JK25-JS25</f>
        <v>0</v>
      </c>
      <c r="JU25" s="425"/>
      <c r="JV25" s="425"/>
      <c r="JW25" s="495" t="s">
        <v>317</v>
      </c>
      <c r="JX25" s="518" t="s">
        <v>318</v>
      </c>
      <c r="JY25" s="497" t="s">
        <v>295</v>
      </c>
      <c r="JZ25" s="498">
        <v>20</v>
      </c>
      <c r="KA25" s="519">
        <v>145000</v>
      </c>
      <c r="KB25" s="520">
        <f t="shared" ref="KB25:KB27" si="567">ROUND(JZ25*KA25,0)</f>
        <v>2900000</v>
      </c>
      <c r="KC25" s="521">
        <f>KC24/KB77</f>
        <v>0.43148128610239234</v>
      </c>
      <c r="KD25" s="475">
        <f>IF(EXACT(VLOOKUP(JW25,OFERTA_0,2,FALSE),JX25),1,0)</f>
        <v>1</v>
      </c>
      <c r="KE25" s="475">
        <f>IF(EXACT(VLOOKUP(JW25,OFERTA_0,3,FALSE),JY25),1,0)</f>
        <v>1</v>
      </c>
      <c r="KF25" s="476">
        <f>IF(EXACT(VLOOKUP(JW25,OFERTA_0,4,FALSE),JZ25),1,0)</f>
        <v>1</v>
      </c>
      <c r="KG25" s="476">
        <f t="shared" ref="KG25:KH25" si="568">IF(KA25=0,0,1)</f>
        <v>1</v>
      </c>
      <c r="KH25" s="476">
        <f t="shared" si="568"/>
        <v>1</v>
      </c>
      <c r="KI25" s="476">
        <f t="shared" ref="KI25:KI27" si="569">PRODUCT(KD25:KH25)</f>
        <v>1</v>
      </c>
      <c r="KJ25" s="502">
        <f t="shared" ref="KJ25:KJ27" si="570">ROUND(KB25,0)</f>
        <v>2900000</v>
      </c>
      <c r="KK25" s="478">
        <f t="shared" ref="KK25:KK27" si="571">KB25-KJ25</f>
        <v>0</v>
      </c>
      <c r="KL25" s="425"/>
      <c r="KM25" s="425"/>
      <c r="KN25" s="495" t="s">
        <v>317</v>
      </c>
      <c r="KO25" s="518" t="s">
        <v>318</v>
      </c>
      <c r="KP25" s="497" t="s">
        <v>295</v>
      </c>
      <c r="KQ25" s="498">
        <v>20</v>
      </c>
      <c r="KR25" s="519">
        <v>68520</v>
      </c>
      <c r="KS25" s="520">
        <f t="shared" ref="KS25:KS27" si="572">ROUND(KQ25*KR25,0)</f>
        <v>1370400</v>
      </c>
      <c r="KT25" s="521">
        <f>KT24/KS77</f>
        <v>0.3118503262261389</v>
      </c>
      <c r="KU25" s="475">
        <f>IF(EXACT(VLOOKUP(KN25,OFERTA_0,2,FALSE),KO25),1,0)</f>
        <v>1</v>
      </c>
      <c r="KV25" s="475">
        <f>IF(EXACT(VLOOKUP(KN25,OFERTA_0,3,FALSE),KP25),1,0)</f>
        <v>1</v>
      </c>
      <c r="KW25" s="476">
        <f>IF(EXACT(VLOOKUP(KN25,OFERTA_0,4,FALSE),KQ25),1,0)</f>
        <v>1</v>
      </c>
      <c r="KX25" s="476">
        <f t="shared" ref="KX25:KY25" si="573">IF(KR25=0,0,1)</f>
        <v>1</v>
      </c>
      <c r="KY25" s="476">
        <f t="shared" si="573"/>
        <v>1</v>
      </c>
      <c r="KZ25" s="476">
        <f t="shared" ref="KZ25:KZ27" si="574">PRODUCT(KU25:KY25)</f>
        <v>1</v>
      </c>
      <c r="LA25" s="502">
        <f t="shared" ref="LA25:LA27" si="575">ROUND(KS25,0)</f>
        <v>1370400</v>
      </c>
      <c r="LB25" s="478">
        <f t="shared" ref="LB25:LB27" si="576">KS25-LA25</f>
        <v>0</v>
      </c>
      <c r="LC25" s="425"/>
      <c r="LD25" s="425"/>
      <c r="LE25" s="495" t="s">
        <v>317</v>
      </c>
      <c r="LF25" s="518" t="s">
        <v>318</v>
      </c>
      <c r="LG25" s="497" t="s">
        <v>295</v>
      </c>
      <c r="LH25" s="498">
        <v>20</v>
      </c>
      <c r="LI25" s="499">
        <v>88085</v>
      </c>
      <c r="LJ25" s="520">
        <f t="shared" ref="LJ25:LJ27" si="577">ROUND(LH25*LI25,0)</f>
        <v>1761700</v>
      </c>
      <c r="LK25" s="521">
        <f>LK24/LJ77</f>
        <v>0.30670791647995932</v>
      </c>
      <c r="LL25" s="475">
        <f>IF(EXACT(VLOOKUP(LE25,OFERTA_0,2,FALSE),LF25),1,0)</f>
        <v>1</v>
      </c>
      <c r="LM25" s="475">
        <f>IF(EXACT(VLOOKUP(LE25,OFERTA_0,3,FALSE),LG25),1,0)</f>
        <v>1</v>
      </c>
      <c r="LN25" s="476">
        <f>IF(EXACT(VLOOKUP(LE25,OFERTA_0,4,FALSE),LH25),1,0)</f>
        <v>1</v>
      </c>
      <c r="LO25" s="476">
        <f t="shared" ref="LO25:LP25" si="578">IF(LI25=0,0,1)</f>
        <v>1</v>
      </c>
      <c r="LP25" s="476">
        <f t="shared" si="578"/>
        <v>1</v>
      </c>
      <c r="LQ25" s="476">
        <f t="shared" ref="LQ25:LQ27" si="579">PRODUCT(LL25:LP25)</f>
        <v>1</v>
      </c>
      <c r="LR25" s="502">
        <f t="shared" ref="LR25:LR27" si="580">ROUND(LJ25,0)</f>
        <v>1761700</v>
      </c>
      <c r="LS25" s="478">
        <f t="shared" ref="LS25:LS27" si="581">LJ25-LR25</f>
        <v>0</v>
      </c>
      <c r="LT25" s="425"/>
      <c r="LU25" s="425"/>
      <c r="LV25" s="495" t="s">
        <v>317</v>
      </c>
      <c r="LW25" s="518" t="s">
        <v>318</v>
      </c>
      <c r="LX25" s="497" t="s">
        <v>295</v>
      </c>
      <c r="LY25" s="498">
        <v>20</v>
      </c>
      <c r="LZ25" s="519">
        <v>99000</v>
      </c>
      <c r="MA25" s="520">
        <f t="shared" ref="MA25:MA27" si="582">ROUND(LY25*LZ25,0)</f>
        <v>1980000</v>
      </c>
      <c r="MB25" s="521">
        <f>MB24/MA77</f>
        <v>0.39779516980283086</v>
      </c>
      <c r="MC25" s="475">
        <f>IF(EXACT(VLOOKUP(LV25,OFERTA_0,2,FALSE),LW25),1,0)</f>
        <v>1</v>
      </c>
      <c r="MD25" s="475">
        <f>IF(EXACT(VLOOKUP(LV25,OFERTA_0,3,FALSE),LX25),1,0)</f>
        <v>1</v>
      </c>
      <c r="ME25" s="476">
        <f>IF(EXACT(VLOOKUP(LV25,OFERTA_0,4,FALSE),LY25),1,0)</f>
        <v>1</v>
      </c>
      <c r="MF25" s="476">
        <f t="shared" ref="MF25:MG25" si="583">IF(LZ25=0,0,1)</f>
        <v>1</v>
      </c>
      <c r="MG25" s="476">
        <f t="shared" si="583"/>
        <v>1</v>
      </c>
      <c r="MH25" s="476">
        <f t="shared" ref="MH25:MH27" si="584">PRODUCT(MC25:MG25)</f>
        <v>1</v>
      </c>
      <c r="MI25" s="502">
        <f t="shared" ref="MI25:MI27" si="585">ROUND(MA25,0)</f>
        <v>1980000</v>
      </c>
      <c r="MJ25" s="478">
        <f t="shared" ref="MJ25:MJ27" si="586">MA25-MI25</f>
        <v>0</v>
      </c>
      <c r="MK25" s="425"/>
      <c r="ML25" s="425"/>
      <c r="MM25" s="495" t="s">
        <v>317</v>
      </c>
      <c r="MN25" s="518" t="s">
        <v>318</v>
      </c>
      <c r="MO25" s="497" t="s">
        <v>295</v>
      </c>
      <c r="MP25" s="498">
        <v>20</v>
      </c>
      <c r="MQ25" s="519">
        <v>180261.87606000001</v>
      </c>
      <c r="MR25" s="520">
        <f t="shared" ref="MR25:MR27" si="587">ROUND(MP25*MQ25,0)</f>
        <v>3605238</v>
      </c>
      <c r="MS25" s="521">
        <f>MS24/MR77</f>
        <v>0.491306406012049</v>
      </c>
      <c r="MT25" s="475">
        <f>IF(EXACT(VLOOKUP(MM25,OFERTA_0,2,FALSE),MN25),1,0)</f>
        <v>1</v>
      </c>
      <c r="MU25" s="475">
        <f>IF(EXACT(VLOOKUP(MM25,OFERTA_0,3,FALSE),MO25),1,0)</f>
        <v>1</v>
      </c>
      <c r="MV25" s="476">
        <f>IF(EXACT(VLOOKUP(MM25,OFERTA_0,4,FALSE),MP25),1,0)</f>
        <v>1</v>
      </c>
      <c r="MW25" s="476">
        <f t="shared" ref="MW25:MX25" si="588">IF(MQ25=0,0,1)</f>
        <v>1</v>
      </c>
      <c r="MX25" s="476">
        <f t="shared" si="588"/>
        <v>1</v>
      </c>
      <c r="MY25" s="476">
        <f t="shared" ref="MY25:MY27" si="589">PRODUCT(MT25:MX25)</f>
        <v>1</v>
      </c>
      <c r="MZ25" s="502">
        <f t="shared" ref="MZ25:MZ27" si="590">ROUND(MR25,0)</f>
        <v>3605238</v>
      </c>
      <c r="NA25" s="478">
        <f t="shared" ref="NA25:NA27" si="591">MR25-MZ25</f>
        <v>0</v>
      </c>
      <c r="NB25" s="425"/>
      <c r="NC25" s="425"/>
      <c r="ND25" s="522"/>
      <c r="NE25" s="523"/>
      <c r="NF25" s="524"/>
      <c r="NG25" s="525"/>
      <c r="NH25" s="507"/>
      <c r="NI25" s="508"/>
      <c r="NJ25" s="508"/>
      <c r="NK25" s="475" t="e">
        <f>IF(EXACT(VLOOKUP(ND25,OFERTA_0,2,FALSE),NE25),1,0)</f>
        <v>#N/A</v>
      </c>
      <c r="NL25" s="475" t="e">
        <f>IF(EXACT(VLOOKUP(ND25,OFERTA_0,3,FALSE),NF25),1,0)</f>
        <v>#N/A</v>
      </c>
      <c r="NM25" s="476" t="e">
        <f>IF(EXACT(VLOOKUP(ND25,OFERTA_0,4,FALSE),NG25),1,0)</f>
        <v>#N/A</v>
      </c>
      <c r="NN25" s="476">
        <f t="shared" ref="NN25:NO25" si="592">IF(NH25=0,0,1)</f>
        <v>0</v>
      </c>
      <c r="NO25" s="476">
        <f t="shared" si="592"/>
        <v>0</v>
      </c>
      <c r="NP25" s="476" t="e">
        <f t="shared" si="453"/>
        <v>#N/A</v>
      </c>
      <c r="NQ25" s="502">
        <f t="shared" si="454"/>
        <v>0</v>
      </c>
      <c r="NR25" s="478">
        <f t="shared" si="455"/>
        <v>0</v>
      </c>
      <c r="NS25" s="425"/>
      <c r="NT25" s="425"/>
      <c r="NU25" s="522"/>
      <c r="NV25" s="523"/>
      <c r="NW25" s="524"/>
      <c r="NX25" s="525"/>
      <c r="NY25" s="507"/>
      <c r="NZ25" s="508"/>
      <c r="OA25" s="508"/>
      <c r="OB25" s="475" t="e">
        <f>IF(EXACT(VLOOKUP(NU25,OFERTA_0,2,FALSE),NV25),1,0)</f>
        <v>#N/A</v>
      </c>
      <c r="OC25" s="475" t="e">
        <f>IF(EXACT(VLOOKUP(NU25,OFERTA_0,3,FALSE),NW25),1,0)</f>
        <v>#N/A</v>
      </c>
      <c r="OD25" s="476" t="e">
        <f>IF(EXACT(VLOOKUP(NU25,OFERTA_0,4,FALSE),NX25),1,0)</f>
        <v>#N/A</v>
      </c>
      <c r="OE25" s="476">
        <f t="shared" ref="OE25:OF25" si="593">IF(NY25=0,0,1)</f>
        <v>0</v>
      </c>
      <c r="OF25" s="476">
        <f t="shared" si="593"/>
        <v>0</v>
      </c>
      <c r="OG25" s="476" t="e">
        <f t="shared" si="457"/>
        <v>#N/A</v>
      </c>
      <c r="OH25" s="502">
        <f t="shared" si="458"/>
        <v>0</v>
      </c>
      <c r="OI25" s="478">
        <f t="shared" si="459"/>
        <v>0</v>
      </c>
      <c r="OJ25" s="425"/>
      <c r="OK25" s="425"/>
      <c r="OL25" s="522"/>
      <c r="OM25" s="523"/>
      <c r="ON25" s="524"/>
      <c r="OO25" s="525"/>
      <c r="OP25" s="507"/>
      <c r="OQ25" s="508"/>
      <c r="OR25" s="508"/>
      <c r="OS25" s="475" t="e">
        <f>IF(EXACT(VLOOKUP(OL25,OFERTA_0,2,FALSE),OM25),1,0)</f>
        <v>#N/A</v>
      </c>
      <c r="OT25" s="475" t="e">
        <f>IF(EXACT(VLOOKUP(OL25,OFERTA_0,3,FALSE),ON25),1,0)</f>
        <v>#N/A</v>
      </c>
      <c r="OU25" s="476" t="e">
        <f>IF(EXACT(VLOOKUP(OL25,OFERTA_0,4,FALSE),OO25),1,0)</f>
        <v>#N/A</v>
      </c>
      <c r="OV25" s="476">
        <f t="shared" ref="OV25:OW25" si="594">IF(OP25=0,0,1)</f>
        <v>0</v>
      </c>
      <c r="OW25" s="476">
        <f t="shared" si="594"/>
        <v>0</v>
      </c>
      <c r="OX25" s="476" t="e">
        <f t="shared" si="461"/>
        <v>#N/A</v>
      </c>
      <c r="OY25" s="502">
        <f t="shared" si="462"/>
        <v>0</v>
      </c>
      <c r="OZ25" s="478">
        <f t="shared" si="463"/>
        <v>0</v>
      </c>
      <c r="PA25" s="425"/>
      <c r="PB25" s="425"/>
      <c r="PC25" s="522"/>
      <c r="PD25" s="523"/>
      <c r="PE25" s="524"/>
      <c r="PF25" s="525"/>
      <c r="PG25" s="507"/>
      <c r="PH25" s="508"/>
      <c r="PI25" s="508"/>
      <c r="PJ25" s="475" t="e">
        <f>IF(EXACT(VLOOKUP(PC25,OFERTA_0,2,FALSE),PD25),1,0)</f>
        <v>#N/A</v>
      </c>
      <c r="PK25" s="475" t="e">
        <f>IF(EXACT(VLOOKUP(PC25,OFERTA_0,3,FALSE),PE25),1,0)</f>
        <v>#N/A</v>
      </c>
      <c r="PL25" s="476" t="e">
        <f>IF(EXACT(VLOOKUP(PC25,OFERTA_0,4,FALSE),PF25),1,0)</f>
        <v>#N/A</v>
      </c>
      <c r="PM25" s="476">
        <f t="shared" ref="PM25:PN25" si="595">IF(PG25=0,0,1)</f>
        <v>0</v>
      </c>
      <c r="PN25" s="476">
        <f t="shared" si="595"/>
        <v>0</v>
      </c>
      <c r="PO25" s="476" t="e">
        <f t="shared" si="465"/>
        <v>#N/A</v>
      </c>
      <c r="PP25" s="502">
        <f t="shared" si="466"/>
        <v>0</v>
      </c>
      <c r="PQ25" s="478">
        <f t="shared" si="467"/>
        <v>0</v>
      </c>
      <c r="PR25" s="425"/>
      <c r="PS25" s="425"/>
      <c r="PT25" s="522"/>
      <c r="PU25" s="523"/>
      <c r="PV25" s="524"/>
      <c r="PW25" s="525"/>
      <c r="PX25" s="507"/>
      <c r="PY25" s="508"/>
      <c r="PZ25" s="508"/>
      <c r="QA25" s="475" t="e">
        <f>IF(EXACT(VLOOKUP(PT25,OFERTA_0,2,FALSE),PU25),1,0)</f>
        <v>#N/A</v>
      </c>
      <c r="QB25" s="475" t="e">
        <f>IF(EXACT(VLOOKUP(PT25,OFERTA_0,3,FALSE),PV25),1,0)</f>
        <v>#N/A</v>
      </c>
      <c r="QC25" s="476" t="e">
        <f>IF(EXACT(VLOOKUP(PT25,OFERTA_0,4,FALSE),PW25),1,0)</f>
        <v>#N/A</v>
      </c>
      <c r="QD25" s="476">
        <f t="shared" ref="QD25:QE25" si="596">IF(PX25=0,0,1)</f>
        <v>0</v>
      </c>
      <c r="QE25" s="476">
        <f t="shared" si="596"/>
        <v>0</v>
      </c>
      <c r="QF25" s="476" t="e">
        <f t="shared" si="469"/>
        <v>#N/A</v>
      </c>
      <c r="QG25" s="502">
        <f t="shared" si="470"/>
        <v>0</v>
      </c>
      <c r="QH25" s="478">
        <f t="shared" si="471"/>
        <v>0</v>
      </c>
      <c r="QI25" s="425"/>
      <c r="QJ25" s="425"/>
      <c r="QK25" s="522"/>
      <c r="QL25" s="523"/>
      <c r="QM25" s="524"/>
      <c r="QN25" s="525"/>
      <c r="QO25" s="507"/>
      <c r="QP25" s="508"/>
      <c r="QQ25" s="508"/>
      <c r="QR25" s="475" t="e">
        <f>IF(EXACT(VLOOKUP(QK25,OFERTA_0,2,FALSE),QL25),1,0)</f>
        <v>#N/A</v>
      </c>
      <c r="QS25" s="475" t="e">
        <f>IF(EXACT(VLOOKUP(QK25,OFERTA_0,3,FALSE),QM25),1,0)</f>
        <v>#N/A</v>
      </c>
      <c r="QT25" s="476" t="e">
        <f>IF(EXACT(VLOOKUP(QK25,OFERTA_0,4,FALSE),QN25),1,0)</f>
        <v>#N/A</v>
      </c>
      <c r="QU25" s="476">
        <f t="shared" ref="QU25:QV25" si="597">IF(QO25=0,0,1)</f>
        <v>0</v>
      </c>
      <c r="QV25" s="476">
        <f t="shared" si="597"/>
        <v>0</v>
      </c>
      <c r="QW25" s="476" t="e">
        <f t="shared" si="473"/>
        <v>#N/A</v>
      </c>
      <c r="QX25" s="502">
        <f t="shared" si="474"/>
        <v>0</v>
      </c>
      <c r="QY25" s="478">
        <f t="shared" si="475"/>
        <v>0</v>
      </c>
      <c r="QZ25" s="425"/>
      <c r="RA25" s="425"/>
      <c r="RB25" s="522"/>
      <c r="RC25" s="523"/>
      <c r="RD25" s="524"/>
      <c r="RE25" s="525"/>
      <c r="RF25" s="507"/>
      <c r="RG25" s="508"/>
      <c r="RH25" s="508"/>
      <c r="RI25" s="475" t="e">
        <f>IF(EXACT(VLOOKUP(RB25,OFERTA_0,2,FALSE),RC25),1,0)</f>
        <v>#N/A</v>
      </c>
      <c r="RJ25" s="475" t="e">
        <f>IF(EXACT(VLOOKUP(RB25,OFERTA_0,3,FALSE),RD25),1,0)</f>
        <v>#N/A</v>
      </c>
      <c r="RK25" s="476" t="e">
        <f>IF(EXACT(VLOOKUP(RB25,OFERTA_0,4,FALSE),RE25),1,0)</f>
        <v>#N/A</v>
      </c>
      <c r="RL25" s="476">
        <f t="shared" ref="RL25:RM25" si="598">IF(RF25=0,0,1)</f>
        <v>0</v>
      </c>
      <c r="RM25" s="476">
        <f t="shared" si="598"/>
        <v>0</v>
      </c>
      <c r="RN25" s="476" t="e">
        <f t="shared" si="477"/>
        <v>#N/A</v>
      </c>
      <c r="RO25" s="502">
        <f t="shared" si="478"/>
        <v>0</v>
      </c>
      <c r="RP25" s="478">
        <f t="shared" si="479"/>
        <v>0</v>
      </c>
      <c r="RQ25" s="425"/>
      <c r="RR25" s="425"/>
      <c r="RS25" s="522"/>
      <c r="RT25" s="523"/>
      <c r="RU25" s="524"/>
      <c r="RV25" s="525"/>
      <c r="RW25" s="507"/>
      <c r="RX25" s="508"/>
      <c r="RY25" s="508"/>
      <c r="RZ25" s="475" t="e">
        <f>IF(EXACT(VLOOKUP(RS25,OFERTA_0,2,FALSE),RT25),1,0)</f>
        <v>#N/A</v>
      </c>
      <c r="SA25" s="475" t="e">
        <f>IF(EXACT(VLOOKUP(RS25,OFERTA_0,3,FALSE),RU25),1,0)</f>
        <v>#N/A</v>
      </c>
      <c r="SB25" s="476" t="e">
        <f>IF(EXACT(VLOOKUP(RS25,OFERTA_0,4,FALSE),RV25),1,0)</f>
        <v>#N/A</v>
      </c>
      <c r="SC25" s="476">
        <f t="shared" ref="SC25:SD25" si="599">IF(RW25=0,0,1)</f>
        <v>0</v>
      </c>
      <c r="SD25" s="476">
        <f t="shared" si="599"/>
        <v>0</v>
      </c>
      <c r="SE25" s="476" t="e">
        <f t="shared" si="481"/>
        <v>#N/A</v>
      </c>
      <c r="SF25" s="502">
        <f t="shared" si="482"/>
        <v>0</v>
      </c>
      <c r="SG25" s="478">
        <f t="shared" si="483"/>
        <v>0</v>
      </c>
      <c r="SH25" s="425"/>
      <c r="SI25" s="425"/>
      <c r="SJ25" s="522"/>
      <c r="SK25" s="523"/>
      <c r="SL25" s="524"/>
      <c r="SM25" s="525"/>
      <c r="SN25" s="507"/>
      <c r="SO25" s="508"/>
      <c r="SP25" s="508"/>
      <c r="SQ25" s="475" t="e">
        <f>IF(EXACT(VLOOKUP(SJ25,OFERTA_0,2,FALSE),SK25),1,0)</f>
        <v>#N/A</v>
      </c>
      <c r="SR25" s="475" t="e">
        <f>IF(EXACT(VLOOKUP(SJ25,OFERTA_0,3,FALSE),SL25),1,0)</f>
        <v>#N/A</v>
      </c>
      <c r="SS25" s="476" t="e">
        <f>IF(EXACT(VLOOKUP(SJ25,OFERTA_0,4,FALSE),SM25),1,0)</f>
        <v>#N/A</v>
      </c>
      <c r="ST25" s="476">
        <f t="shared" ref="ST25:SU25" si="600">IF(SN25=0,0,1)</f>
        <v>0</v>
      </c>
      <c r="SU25" s="476">
        <f t="shared" si="600"/>
        <v>0</v>
      </c>
      <c r="SV25" s="476" t="e">
        <f t="shared" si="485"/>
        <v>#N/A</v>
      </c>
      <c r="SW25" s="502">
        <f t="shared" si="486"/>
        <v>0</v>
      </c>
      <c r="SX25" s="478">
        <f t="shared" si="487"/>
        <v>0</v>
      </c>
    </row>
    <row r="26" spans="1:518" ht="60" x14ac:dyDescent="0.2">
      <c r="A26" s="425">
        <f t="shared" si="140"/>
        <v>14</v>
      </c>
      <c r="B26" s="495" t="s">
        <v>319</v>
      </c>
      <c r="C26" s="518" t="s">
        <v>320</v>
      </c>
      <c r="D26" s="497" t="s">
        <v>314</v>
      </c>
      <c r="E26" s="498">
        <v>35</v>
      </c>
      <c r="F26" s="519"/>
      <c r="G26" s="520">
        <f t="shared" si="488"/>
        <v>0</v>
      </c>
      <c r="H26" s="444"/>
      <c r="I26" s="425"/>
      <c r="J26" s="425"/>
      <c r="K26" s="495"/>
      <c r="L26" s="518"/>
      <c r="M26" s="497"/>
      <c r="N26" s="498"/>
      <c r="O26" s="519"/>
      <c r="P26" s="520"/>
      <c r="Q26" s="444"/>
      <c r="R26" s="475" t="e">
        <f>IF(EXACT(VLOOKUP(K26,OFERTA_0,2,FALSE),L26),1,0)</f>
        <v>#N/A</v>
      </c>
      <c r="S26" s="475" t="e">
        <f>IF(EXACT(VLOOKUP(K26,OFERTA_0,3,FALSE),M26),1,0)</f>
        <v>#N/A</v>
      </c>
      <c r="T26" s="476" t="e">
        <f>IF(EXACT(VLOOKUP(K26,OFERTA_0,4,FALSE),N26),1,0)</f>
        <v>#N/A</v>
      </c>
      <c r="U26" s="476">
        <f t="shared" ref="U26:V26" si="601">IF(O26=0,0,1)</f>
        <v>0</v>
      </c>
      <c r="V26" s="476">
        <f t="shared" si="601"/>
        <v>0</v>
      </c>
      <c r="W26" s="476" t="e">
        <f t="shared" si="490"/>
        <v>#N/A</v>
      </c>
      <c r="X26" s="502">
        <f t="shared" si="491"/>
        <v>0</v>
      </c>
      <c r="Y26" s="478">
        <f t="shared" si="492"/>
        <v>0</v>
      </c>
      <c r="Z26" s="454"/>
      <c r="AA26" s="454"/>
      <c r="AB26" s="495"/>
      <c r="AC26" s="518"/>
      <c r="AD26" s="497"/>
      <c r="AE26" s="498"/>
      <c r="AF26" s="519"/>
      <c r="AG26" s="520"/>
      <c r="AH26" s="444"/>
      <c r="AI26" s="475" t="e">
        <f>IF(EXACT(VLOOKUP(AB26,OFERTA_0,2,FALSE),AC26),1,0)</f>
        <v>#N/A</v>
      </c>
      <c r="AJ26" s="475" t="e">
        <f>IF(EXACT(VLOOKUP(AB26,OFERTA_0,3,FALSE),AD26),1,0)</f>
        <v>#N/A</v>
      </c>
      <c r="AK26" s="476" t="e">
        <f>IF(EXACT(VLOOKUP(AB26,OFERTA_0,4,FALSE),AE26),1,0)</f>
        <v>#N/A</v>
      </c>
      <c r="AL26" s="476">
        <f t="shared" ref="AL26:AM26" si="602">IF(AF26=0,0,1)</f>
        <v>0</v>
      </c>
      <c r="AM26" s="476">
        <f t="shared" si="602"/>
        <v>0</v>
      </c>
      <c r="AN26" s="476" t="e">
        <f t="shared" si="494"/>
        <v>#N/A</v>
      </c>
      <c r="AO26" s="502">
        <f t="shared" si="495"/>
        <v>0</v>
      </c>
      <c r="AP26" s="478">
        <f t="shared" si="496"/>
        <v>0</v>
      </c>
      <c r="AQ26" s="454"/>
      <c r="AR26" s="454"/>
      <c r="AS26" s="495" t="s">
        <v>319</v>
      </c>
      <c r="AT26" s="518" t="s">
        <v>320</v>
      </c>
      <c r="AU26" s="497" t="s">
        <v>314</v>
      </c>
      <c r="AV26" s="498">
        <v>35</v>
      </c>
      <c r="AW26" s="519">
        <v>23500</v>
      </c>
      <c r="AX26" s="520">
        <f t="shared" si="497"/>
        <v>822500</v>
      </c>
      <c r="AY26" s="444"/>
      <c r="AZ26" s="475">
        <f>IF(EXACT(VLOOKUP(AS26,OFERTA_0,2,FALSE),AT26),1,0)</f>
        <v>1</v>
      </c>
      <c r="BA26" s="475">
        <f>IF(EXACT(VLOOKUP(AS26,OFERTA_0,3,FALSE),AU26),1,0)</f>
        <v>1</v>
      </c>
      <c r="BB26" s="476">
        <f>IF(EXACT(VLOOKUP(AS26,OFERTA_0,4,FALSE),AV26),1,0)</f>
        <v>1</v>
      </c>
      <c r="BC26" s="476">
        <f t="shared" ref="BC26:BD26" si="603">IF(AW26=0,0,1)</f>
        <v>1</v>
      </c>
      <c r="BD26" s="476">
        <f t="shared" si="603"/>
        <v>1</v>
      </c>
      <c r="BE26" s="476">
        <f t="shared" si="499"/>
        <v>1</v>
      </c>
      <c r="BF26" s="502">
        <f t="shared" si="500"/>
        <v>822500</v>
      </c>
      <c r="BG26" s="478">
        <f t="shared" si="501"/>
        <v>0</v>
      </c>
      <c r="BH26" s="425"/>
      <c r="BI26" s="425"/>
      <c r="BJ26" s="495" t="s">
        <v>319</v>
      </c>
      <c r="BK26" s="518" t="s">
        <v>320</v>
      </c>
      <c r="BL26" s="497" t="s">
        <v>314</v>
      </c>
      <c r="BM26" s="498">
        <v>35</v>
      </c>
      <c r="BN26" s="519">
        <v>22000</v>
      </c>
      <c r="BO26" s="520">
        <f t="shared" si="502"/>
        <v>770000</v>
      </c>
      <c r="BP26" s="444"/>
      <c r="BQ26" s="475">
        <f>IF(EXACT(VLOOKUP(BJ26,OFERTA_0,2,FALSE),BK26),1,0)</f>
        <v>1</v>
      </c>
      <c r="BR26" s="475">
        <f>IF(EXACT(VLOOKUP(BJ26,OFERTA_0,3,FALSE),BL26),1,0)</f>
        <v>1</v>
      </c>
      <c r="BS26" s="476">
        <f>IF(EXACT(VLOOKUP(BJ26,OFERTA_0,4,FALSE),BM26),1,0)</f>
        <v>1</v>
      </c>
      <c r="BT26" s="476">
        <f t="shared" ref="BT26:BU26" si="604">IF(BN26=0,0,1)</f>
        <v>1</v>
      </c>
      <c r="BU26" s="476">
        <f t="shared" si="604"/>
        <v>1</v>
      </c>
      <c r="BV26" s="476">
        <f t="shared" si="504"/>
        <v>1</v>
      </c>
      <c r="BW26" s="502">
        <f t="shared" si="505"/>
        <v>770000</v>
      </c>
      <c r="BX26" s="478">
        <f t="shared" si="506"/>
        <v>0</v>
      </c>
      <c r="BY26" s="425"/>
      <c r="BZ26" s="425"/>
      <c r="CA26" s="495" t="s">
        <v>319</v>
      </c>
      <c r="CB26" s="518" t="s">
        <v>320</v>
      </c>
      <c r="CC26" s="497" t="s">
        <v>314</v>
      </c>
      <c r="CD26" s="498">
        <v>35</v>
      </c>
      <c r="CE26" s="519">
        <v>34720</v>
      </c>
      <c r="CF26" s="520">
        <f t="shared" si="507"/>
        <v>1215200</v>
      </c>
      <c r="CG26" s="444"/>
      <c r="CH26" s="475">
        <f>IF(EXACT(VLOOKUP(CA26,OFERTA_0,2,FALSE),CB26),1,0)</f>
        <v>1</v>
      </c>
      <c r="CI26" s="475">
        <f>IF(EXACT(VLOOKUP(CA26,OFERTA_0,3,FALSE),CC26),1,0)</f>
        <v>1</v>
      </c>
      <c r="CJ26" s="476">
        <f>IF(EXACT(VLOOKUP(CA26,OFERTA_0,4,FALSE),CD26),1,0)</f>
        <v>1</v>
      </c>
      <c r="CK26" s="476">
        <f t="shared" ref="CK26:CL26" si="605">IF(CE26=0,0,1)</f>
        <v>1</v>
      </c>
      <c r="CL26" s="476">
        <f t="shared" si="605"/>
        <v>1</v>
      </c>
      <c r="CM26" s="476">
        <f t="shared" si="509"/>
        <v>1</v>
      </c>
      <c r="CN26" s="502">
        <f t="shared" si="510"/>
        <v>1215200</v>
      </c>
      <c r="CO26" s="478">
        <f t="shared" si="511"/>
        <v>0</v>
      </c>
      <c r="CP26" s="425"/>
      <c r="CQ26" s="425"/>
      <c r="CR26" s="495" t="s">
        <v>319</v>
      </c>
      <c r="CS26" s="518" t="s">
        <v>320</v>
      </c>
      <c r="CT26" s="497" t="s">
        <v>314</v>
      </c>
      <c r="CU26" s="498">
        <v>35</v>
      </c>
      <c r="CV26" s="519">
        <v>30000</v>
      </c>
      <c r="CW26" s="520">
        <f t="shared" si="512"/>
        <v>1050000</v>
      </c>
      <c r="CX26" s="444"/>
      <c r="CY26" s="475">
        <f>IF(EXACT(VLOOKUP(CR26,OFERTA_0,2,FALSE),CS26),1,0)</f>
        <v>1</v>
      </c>
      <c r="CZ26" s="475">
        <f>IF(EXACT(VLOOKUP(CR26,OFERTA_0,3,FALSE),CT26),1,0)</f>
        <v>1</v>
      </c>
      <c r="DA26" s="476">
        <f>IF(EXACT(VLOOKUP(CR26,OFERTA_0,4,FALSE),CU26),1,0)</f>
        <v>1</v>
      </c>
      <c r="DB26" s="476">
        <f t="shared" ref="DB26:DC26" si="606">IF(CV26=0,0,1)</f>
        <v>1</v>
      </c>
      <c r="DC26" s="476">
        <f t="shared" si="606"/>
        <v>1</v>
      </c>
      <c r="DD26" s="476">
        <f t="shared" si="514"/>
        <v>1</v>
      </c>
      <c r="DE26" s="502">
        <f t="shared" si="515"/>
        <v>1050000</v>
      </c>
      <c r="DF26" s="478">
        <f t="shared" si="516"/>
        <v>0</v>
      </c>
      <c r="DG26" s="425"/>
      <c r="DH26" s="425"/>
      <c r="DI26" s="495" t="s">
        <v>319</v>
      </c>
      <c r="DJ26" s="518" t="s">
        <v>320</v>
      </c>
      <c r="DK26" s="497" t="s">
        <v>314</v>
      </c>
      <c r="DL26" s="498">
        <v>35</v>
      </c>
      <c r="DM26" s="519">
        <v>57950</v>
      </c>
      <c r="DN26" s="520">
        <f t="shared" si="517"/>
        <v>2028250</v>
      </c>
      <c r="DO26" s="444"/>
      <c r="DP26" s="475">
        <f>IF(EXACT(VLOOKUP(DI26,OFERTA_0,2,FALSE),DJ26),1,0)</f>
        <v>1</v>
      </c>
      <c r="DQ26" s="475">
        <f>IF(EXACT(VLOOKUP(DI26,OFERTA_0,3,FALSE),DK26),1,0)</f>
        <v>1</v>
      </c>
      <c r="DR26" s="476">
        <f>IF(EXACT(VLOOKUP(DI26,OFERTA_0,4,FALSE),DL26),1,0)</f>
        <v>1</v>
      </c>
      <c r="DS26" s="476">
        <f t="shared" ref="DS26:DT26" si="607">IF(DM26=0,0,1)</f>
        <v>1</v>
      </c>
      <c r="DT26" s="476">
        <f t="shared" si="607"/>
        <v>1</v>
      </c>
      <c r="DU26" s="476">
        <f t="shared" si="519"/>
        <v>1</v>
      </c>
      <c r="DV26" s="502">
        <f t="shared" si="520"/>
        <v>2028250</v>
      </c>
      <c r="DW26" s="478">
        <f t="shared" si="521"/>
        <v>0</v>
      </c>
      <c r="DX26" s="425"/>
      <c r="DY26" s="425"/>
      <c r="DZ26" s="495" t="s">
        <v>319</v>
      </c>
      <c r="EA26" s="518" t="s">
        <v>320</v>
      </c>
      <c r="EB26" s="497" t="s">
        <v>314</v>
      </c>
      <c r="EC26" s="498">
        <v>35</v>
      </c>
      <c r="ED26" s="519">
        <v>60000</v>
      </c>
      <c r="EE26" s="520">
        <f t="shared" si="522"/>
        <v>2100000</v>
      </c>
      <c r="EF26" s="444"/>
      <c r="EG26" s="475">
        <f>IF(EXACT(VLOOKUP(DZ26,OFERTA_0,2,FALSE),EA26),1,0)</f>
        <v>1</v>
      </c>
      <c r="EH26" s="475">
        <f>IF(EXACT(VLOOKUP(DZ26,OFERTA_0,3,FALSE),EB26),1,0)</f>
        <v>1</v>
      </c>
      <c r="EI26" s="476">
        <f>IF(EXACT(VLOOKUP(DZ26,OFERTA_0,4,FALSE),EC26),1,0)</f>
        <v>1</v>
      </c>
      <c r="EJ26" s="476">
        <f t="shared" ref="EJ26:EK26" si="608">IF(ED26=0,0,1)</f>
        <v>1</v>
      </c>
      <c r="EK26" s="476">
        <f t="shared" si="608"/>
        <v>1</v>
      </c>
      <c r="EL26" s="476">
        <f t="shared" si="524"/>
        <v>1</v>
      </c>
      <c r="EM26" s="502">
        <f t="shared" si="525"/>
        <v>2100000</v>
      </c>
      <c r="EN26" s="478">
        <f t="shared" si="526"/>
        <v>0</v>
      </c>
      <c r="EO26" s="425"/>
      <c r="EP26" s="425"/>
      <c r="EQ26" s="495" t="s">
        <v>319</v>
      </c>
      <c r="ER26" s="518" t="s">
        <v>320</v>
      </c>
      <c r="ES26" s="497" t="s">
        <v>314</v>
      </c>
      <c r="ET26" s="498">
        <v>35</v>
      </c>
      <c r="EU26" s="499">
        <v>29030.731532599038</v>
      </c>
      <c r="EV26" s="520">
        <f t="shared" si="527"/>
        <v>1016076</v>
      </c>
      <c r="EW26" s="444"/>
      <c r="EX26" s="475">
        <f>IF(EXACT(VLOOKUP(EQ26,OFERTA_0,2,FALSE),ER26),1,0)</f>
        <v>1</v>
      </c>
      <c r="EY26" s="475">
        <f>IF(EXACT(VLOOKUP(EQ26,OFERTA_0,3,FALSE),ES26),1,0)</f>
        <v>1</v>
      </c>
      <c r="EZ26" s="476">
        <f>IF(EXACT(VLOOKUP(EQ26,OFERTA_0,4,FALSE),ET26),1,0)</f>
        <v>1</v>
      </c>
      <c r="FA26" s="476">
        <f t="shared" ref="FA26:FB26" si="609">IF(EU26=0,0,1)</f>
        <v>1</v>
      </c>
      <c r="FB26" s="476">
        <f t="shared" si="609"/>
        <v>1</v>
      </c>
      <c r="FC26" s="476">
        <f t="shared" si="529"/>
        <v>1</v>
      </c>
      <c r="FD26" s="502">
        <f t="shared" si="530"/>
        <v>1016076</v>
      </c>
      <c r="FE26" s="478">
        <f t="shared" si="531"/>
        <v>0</v>
      </c>
      <c r="FF26" s="425"/>
      <c r="FG26" s="425"/>
      <c r="FH26" s="495" t="s">
        <v>319</v>
      </c>
      <c r="FI26" s="518" t="s">
        <v>320</v>
      </c>
      <c r="FJ26" s="497" t="s">
        <v>314</v>
      </c>
      <c r="FK26" s="498">
        <v>35</v>
      </c>
      <c r="FL26" s="519">
        <v>18047</v>
      </c>
      <c r="FM26" s="520">
        <f t="shared" si="532"/>
        <v>631645</v>
      </c>
      <c r="FN26" s="444"/>
      <c r="FO26" s="475">
        <f>IF(EXACT(VLOOKUP(FH26,OFERTA_0,2,FALSE),FI26),1,0)</f>
        <v>1</v>
      </c>
      <c r="FP26" s="475">
        <f>IF(EXACT(VLOOKUP(FH26,OFERTA_0,3,FALSE),FJ26),1,0)</f>
        <v>1</v>
      </c>
      <c r="FQ26" s="476">
        <f>IF(EXACT(VLOOKUP(FH26,OFERTA_0,4,FALSE),FK26),1,0)</f>
        <v>1</v>
      </c>
      <c r="FR26" s="476">
        <f t="shared" ref="FR26:FS26" si="610">IF(FL26=0,0,1)</f>
        <v>1</v>
      </c>
      <c r="FS26" s="476">
        <f t="shared" si="610"/>
        <v>1</v>
      </c>
      <c r="FT26" s="476">
        <f t="shared" si="534"/>
        <v>1</v>
      </c>
      <c r="FU26" s="502">
        <f t="shared" si="535"/>
        <v>631645</v>
      </c>
      <c r="FV26" s="478">
        <f t="shared" si="536"/>
        <v>0</v>
      </c>
      <c r="FW26" s="425"/>
      <c r="FX26" s="425"/>
      <c r="FY26" s="495" t="s">
        <v>319</v>
      </c>
      <c r="FZ26" s="518" t="s">
        <v>320</v>
      </c>
      <c r="GA26" s="497" t="s">
        <v>314</v>
      </c>
      <c r="GB26" s="498">
        <v>35</v>
      </c>
      <c r="GC26" s="519">
        <v>24000</v>
      </c>
      <c r="GD26" s="520">
        <f t="shared" si="537"/>
        <v>840000</v>
      </c>
      <c r="GE26" s="444"/>
      <c r="GF26" s="475">
        <f>IF(EXACT(VLOOKUP(FY26,OFERTA_0,2,FALSE),FZ26),1,0)</f>
        <v>1</v>
      </c>
      <c r="GG26" s="475">
        <f>IF(EXACT(VLOOKUP(FY26,OFERTA_0,3,FALSE),GA26),1,0)</f>
        <v>1</v>
      </c>
      <c r="GH26" s="476">
        <f>IF(EXACT(VLOOKUP(FY26,OFERTA_0,4,FALSE),GB26),1,0)</f>
        <v>1</v>
      </c>
      <c r="GI26" s="476">
        <f t="shared" ref="GI26:GJ26" si="611">IF(GC26=0,0,1)</f>
        <v>1</v>
      </c>
      <c r="GJ26" s="476">
        <f t="shared" si="611"/>
        <v>1</v>
      </c>
      <c r="GK26" s="476">
        <f t="shared" si="539"/>
        <v>1</v>
      </c>
      <c r="GL26" s="502">
        <f t="shared" si="540"/>
        <v>840000</v>
      </c>
      <c r="GM26" s="478">
        <f t="shared" si="541"/>
        <v>0</v>
      </c>
      <c r="GN26" s="425"/>
      <c r="GO26" s="425"/>
      <c r="GP26" s="495" t="s">
        <v>319</v>
      </c>
      <c r="GQ26" s="518" t="s">
        <v>320</v>
      </c>
      <c r="GR26" s="497" t="s">
        <v>314</v>
      </c>
      <c r="GS26" s="498">
        <v>35</v>
      </c>
      <c r="GT26" s="519">
        <v>45000</v>
      </c>
      <c r="GU26" s="520">
        <f t="shared" si="542"/>
        <v>1575000</v>
      </c>
      <c r="GV26" s="444"/>
      <c r="GW26" s="475">
        <f>IF(EXACT(VLOOKUP(GP26,OFERTA_0,2,FALSE),GQ26),1,0)</f>
        <v>1</v>
      </c>
      <c r="GX26" s="475">
        <f>IF(EXACT(VLOOKUP(GP26,OFERTA_0,3,FALSE),GR26),1,0)</f>
        <v>1</v>
      </c>
      <c r="GY26" s="476">
        <f>IF(EXACT(VLOOKUP(GP26,OFERTA_0,4,FALSE),GS26),1,0)</f>
        <v>1</v>
      </c>
      <c r="GZ26" s="476">
        <f t="shared" ref="GZ26:HA26" si="612">IF(GT26=0,0,1)</f>
        <v>1</v>
      </c>
      <c r="HA26" s="476">
        <f t="shared" si="612"/>
        <v>1</v>
      </c>
      <c r="HB26" s="476">
        <f t="shared" si="544"/>
        <v>1</v>
      </c>
      <c r="HC26" s="502">
        <f t="shared" si="545"/>
        <v>1575000</v>
      </c>
      <c r="HD26" s="478">
        <f t="shared" si="546"/>
        <v>0</v>
      </c>
      <c r="HE26" s="425"/>
      <c r="HF26" s="425"/>
      <c r="HG26" s="495" t="s">
        <v>319</v>
      </c>
      <c r="HH26" s="518" t="s">
        <v>320</v>
      </c>
      <c r="HI26" s="497" t="s">
        <v>314</v>
      </c>
      <c r="HJ26" s="498">
        <v>35</v>
      </c>
      <c r="HK26" s="499">
        <v>31080</v>
      </c>
      <c r="HL26" s="520">
        <f t="shared" si="547"/>
        <v>1087800</v>
      </c>
      <c r="HM26" s="444"/>
      <c r="HN26" s="475">
        <f>IF(EXACT(VLOOKUP(HG26,OFERTA_0,2,FALSE),HH26),1,0)</f>
        <v>1</v>
      </c>
      <c r="HO26" s="475">
        <f>IF(EXACT(VLOOKUP(HG26,OFERTA_0,3,FALSE),HI26),1,0)</f>
        <v>1</v>
      </c>
      <c r="HP26" s="476">
        <f>IF(EXACT(VLOOKUP(HG26,OFERTA_0,4,FALSE),HJ26),1,0)</f>
        <v>1</v>
      </c>
      <c r="HQ26" s="476">
        <f t="shared" ref="HQ26:HR26" si="613">IF(HK26=0,0,1)</f>
        <v>1</v>
      </c>
      <c r="HR26" s="476">
        <f t="shared" si="613"/>
        <v>1</v>
      </c>
      <c r="HS26" s="476">
        <f t="shared" si="549"/>
        <v>1</v>
      </c>
      <c r="HT26" s="502">
        <f t="shared" si="550"/>
        <v>1087800</v>
      </c>
      <c r="HU26" s="478">
        <f t="shared" si="551"/>
        <v>0</v>
      </c>
      <c r="HV26" s="425"/>
      <c r="HW26" s="425"/>
      <c r="HX26" s="495" t="s">
        <v>319</v>
      </c>
      <c r="HY26" s="518" t="s">
        <v>320</v>
      </c>
      <c r="HZ26" s="497" t="s">
        <v>314</v>
      </c>
      <c r="IA26" s="498">
        <v>35</v>
      </c>
      <c r="IB26" s="519">
        <v>22000</v>
      </c>
      <c r="IC26" s="520">
        <f t="shared" si="552"/>
        <v>770000</v>
      </c>
      <c r="ID26" s="444"/>
      <c r="IE26" s="475">
        <f>IF(EXACT(VLOOKUP(HX26,OFERTA_0,2,FALSE),HY26),1,0)</f>
        <v>1</v>
      </c>
      <c r="IF26" s="475">
        <f>IF(EXACT(VLOOKUP(HX26,OFERTA_0,3,FALSE),HZ26),1,0)</f>
        <v>1</v>
      </c>
      <c r="IG26" s="476">
        <f>IF(EXACT(VLOOKUP(HX26,OFERTA_0,4,FALSE),IA26),1,0)</f>
        <v>1</v>
      </c>
      <c r="IH26" s="476">
        <f t="shared" ref="IH26:II26" si="614">IF(IB26=0,0,1)</f>
        <v>1</v>
      </c>
      <c r="II26" s="476">
        <f t="shared" si="614"/>
        <v>1</v>
      </c>
      <c r="IJ26" s="476">
        <f t="shared" si="554"/>
        <v>1</v>
      </c>
      <c r="IK26" s="502">
        <f t="shared" si="555"/>
        <v>770000</v>
      </c>
      <c r="IL26" s="478">
        <f t="shared" si="556"/>
        <v>0</v>
      </c>
      <c r="IM26" s="425"/>
      <c r="IN26" s="425"/>
      <c r="IO26" s="495" t="s">
        <v>319</v>
      </c>
      <c r="IP26" s="518" t="s">
        <v>320</v>
      </c>
      <c r="IQ26" s="497" t="s">
        <v>314</v>
      </c>
      <c r="IR26" s="498">
        <v>35</v>
      </c>
      <c r="IS26" s="519">
        <v>11890</v>
      </c>
      <c r="IT26" s="520">
        <f t="shared" si="557"/>
        <v>416150</v>
      </c>
      <c r="IU26" s="444"/>
      <c r="IV26" s="475">
        <f>IF(EXACT(VLOOKUP(IO26,OFERTA_0,2,FALSE),IP26),1,0)</f>
        <v>1</v>
      </c>
      <c r="IW26" s="475">
        <f>IF(EXACT(VLOOKUP(IO26,OFERTA_0,3,FALSE),IQ26),1,0)</f>
        <v>1</v>
      </c>
      <c r="IX26" s="476">
        <f>IF(EXACT(VLOOKUP(IO26,OFERTA_0,4,FALSE),IR26),1,0)</f>
        <v>1</v>
      </c>
      <c r="IY26" s="476">
        <f t="shared" ref="IY26:IZ26" si="615">IF(IS26=0,0,1)</f>
        <v>1</v>
      </c>
      <c r="IZ26" s="476">
        <f t="shared" si="615"/>
        <v>1</v>
      </c>
      <c r="JA26" s="476">
        <f t="shared" si="559"/>
        <v>1</v>
      </c>
      <c r="JB26" s="502">
        <f t="shared" si="560"/>
        <v>416150</v>
      </c>
      <c r="JC26" s="478">
        <f t="shared" si="561"/>
        <v>0</v>
      </c>
      <c r="JD26" s="425"/>
      <c r="JE26" s="425"/>
      <c r="JF26" s="495" t="s">
        <v>319</v>
      </c>
      <c r="JG26" s="518" t="s">
        <v>320</v>
      </c>
      <c r="JH26" s="497" t="s">
        <v>314</v>
      </c>
      <c r="JI26" s="498">
        <v>35</v>
      </c>
      <c r="JJ26" s="519">
        <v>49500</v>
      </c>
      <c r="JK26" s="520">
        <f t="shared" si="562"/>
        <v>1732500</v>
      </c>
      <c r="JL26" s="444"/>
      <c r="JM26" s="475">
        <f>IF(EXACT(VLOOKUP(JF26,OFERTA_0,2,FALSE),JG26),1,0)</f>
        <v>1</v>
      </c>
      <c r="JN26" s="475">
        <f>IF(EXACT(VLOOKUP(JF26,OFERTA_0,3,FALSE),JH26),1,0)</f>
        <v>1</v>
      </c>
      <c r="JO26" s="476">
        <f>IF(EXACT(VLOOKUP(JF26,OFERTA_0,4,FALSE),JI26),1,0)</f>
        <v>1</v>
      </c>
      <c r="JP26" s="476">
        <f t="shared" ref="JP26:JQ26" si="616">IF(JJ26=0,0,1)</f>
        <v>1</v>
      </c>
      <c r="JQ26" s="476">
        <f t="shared" si="616"/>
        <v>1</v>
      </c>
      <c r="JR26" s="476">
        <f t="shared" si="564"/>
        <v>1</v>
      </c>
      <c r="JS26" s="502">
        <f t="shared" si="565"/>
        <v>1732500</v>
      </c>
      <c r="JT26" s="478">
        <f t="shared" si="566"/>
        <v>0</v>
      </c>
      <c r="JU26" s="425"/>
      <c r="JV26" s="425"/>
      <c r="JW26" s="495" t="s">
        <v>319</v>
      </c>
      <c r="JX26" s="518" t="s">
        <v>320</v>
      </c>
      <c r="JY26" s="497" t="s">
        <v>314</v>
      </c>
      <c r="JZ26" s="498">
        <v>35</v>
      </c>
      <c r="KA26" s="519">
        <v>51000</v>
      </c>
      <c r="KB26" s="520">
        <f t="shared" si="567"/>
        <v>1785000</v>
      </c>
      <c r="KC26" s="444"/>
      <c r="KD26" s="475">
        <f>IF(EXACT(VLOOKUP(JW26,OFERTA_0,2,FALSE),JX26),1,0)</f>
        <v>1</v>
      </c>
      <c r="KE26" s="475">
        <f>IF(EXACT(VLOOKUP(JW26,OFERTA_0,3,FALSE),JY26),1,0)</f>
        <v>1</v>
      </c>
      <c r="KF26" s="476">
        <f>IF(EXACT(VLOOKUP(JW26,OFERTA_0,4,FALSE),JZ26),1,0)</f>
        <v>1</v>
      </c>
      <c r="KG26" s="476">
        <f t="shared" ref="KG26:KH26" si="617">IF(KA26=0,0,1)</f>
        <v>1</v>
      </c>
      <c r="KH26" s="476">
        <f t="shared" si="617"/>
        <v>1</v>
      </c>
      <c r="KI26" s="476">
        <f t="shared" si="569"/>
        <v>1</v>
      </c>
      <c r="KJ26" s="502">
        <f t="shared" si="570"/>
        <v>1785000</v>
      </c>
      <c r="KK26" s="478">
        <f t="shared" si="571"/>
        <v>0</v>
      </c>
      <c r="KL26" s="425"/>
      <c r="KM26" s="425"/>
      <c r="KN26" s="495" t="s">
        <v>319</v>
      </c>
      <c r="KO26" s="518" t="s">
        <v>320</v>
      </c>
      <c r="KP26" s="497" t="s">
        <v>314</v>
      </c>
      <c r="KQ26" s="498">
        <v>35</v>
      </c>
      <c r="KR26" s="519">
        <v>20520</v>
      </c>
      <c r="KS26" s="520">
        <f t="shared" si="572"/>
        <v>718200</v>
      </c>
      <c r="KT26" s="444"/>
      <c r="KU26" s="475">
        <f>IF(EXACT(VLOOKUP(KN26,OFERTA_0,2,FALSE),KO26),1,0)</f>
        <v>1</v>
      </c>
      <c r="KV26" s="475">
        <f>IF(EXACT(VLOOKUP(KN26,OFERTA_0,3,FALSE),KP26),1,0)</f>
        <v>1</v>
      </c>
      <c r="KW26" s="476">
        <f>IF(EXACT(VLOOKUP(KN26,OFERTA_0,4,FALSE),KQ26),1,0)</f>
        <v>1</v>
      </c>
      <c r="KX26" s="476">
        <f t="shared" ref="KX26:KY26" si="618">IF(KR26=0,0,1)</f>
        <v>1</v>
      </c>
      <c r="KY26" s="476">
        <f t="shared" si="618"/>
        <v>1</v>
      </c>
      <c r="KZ26" s="476">
        <f t="shared" si="574"/>
        <v>1</v>
      </c>
      <c r="LA26" s="502">
        <f t="shared" si="575"/>
        <v>718200</v>
      </c>
      <c r="LB26" s="478">
        <f t="shared" si="576"/>
        <v>0</v>
      </c>
      <c r="LC26" s="425"/>
      <c r="LD26" s="425"/>
      <c r="LE26" s="495" t="s">
        <v>319</v>
      </c>
      <c r="LF26" s="518" t="s">
        <v>320</v>
      </c>
      <c r="LG26" s="497" t="s">
        <v>314</v>
      </c>
      <c r="LH26" s="498">
        <v>35</v>
      </c>
      <c r="LI26" s="499">
        <v>31220</v>
      </c>
      <c r="LJ26" s="520">
        <f t="shared" si="577"/>
        <v>1092700</v>
      </c>
      <c r="LK26" s="444"/>
      <c r="LL26" s="475">
        <f>IF(EXACT(VLOOKUP(LE26,OFERTA_0,2,FALSE),LF26),1,0)</f>
        <v>1</v>
      </c>
      <c r="LM26" s="475">
        <f>IF(EXACT(VLOOKUP(LE26,OFERTA_0,3,FALSE),LG26),1,0)</f>
        <v>1</v>
      </c>
      <c r="LN26" s="476">
        <f>IF(EXACT(VLOOKUP(LE26,OFERTA_0,4,FALSE),LH26),1,0)</f>
        <v>1</v>
      </c>
      <c r="LO26" s="476">
        <f t="shared" ref="LO26:LP26" si="619">IF(LI26=0,0,1)</f>
        <v>1</v>
      </c>
      <c r="LP26" s="476">
        <f t="shared" si="619"/>
        <v>1</v>
      </c>
      <c r="LQ26" s="476">
        <f t="shared" si="579"/>
        <v>1</v>
      </c>
      <c r="LR26" s="502">
        <f t="shared" si="580"/>
        <v>1092700</v>
      </c>
      <c r="LS26" s="478">
        <f t="shared" si="581"/>
        <v>0</v>
      </c>
      <c r="LT26" s="425"/>
      <c r="LU26" s="425"/>
      <c r="LV26" s="495" t="s">
        <v>319</v>
      </c>
      <c r="LW26" s="518" t="s">
        <v>320</v>
      </c>
      <c r="LX26" s="497" t="s">
        <v>314</v>
      </c>
      <c r="LY26" s="498">
        <v>35</v>
      </c>
      <c r="LZ26" s="519">
        <v>45000</v>
      </c>
      <c r="MA26" s="520">
        <f t="shared" si="582"/>
        <v>1575000</v>
      </c>
      <c r="MB26" s="444"/>
      <c r="MC26" s="475">
        <f>IF(EXACT(VLOOKUP(LV26,OFERTA_0,2,FALSE),LW26),1,0)</f>
        <v>1</v>
      </c>
      <c r="MD26" s="475">
        <f>IF(EXACT(VLOOKUP(LV26,OFERTA_0,3,FALSE),LX26),1,0)</f>
        <v>1</v>
      </c>
      <c r="ME26" s="476">
        <f>IF(EXACT(VLOOKUP(LV26,OFERTA_0,4,FALSE),LY26),1,0)</f>
        <v>1</v>
      </c>
      <c r="MF26" s="476">
        <f t="shared" ref="MF26:MG26" si="620">IF(LZ26=0,0,1)</f>
        <v>1</v>
      </c>
      <c r="MG26" s="476">
        <f t="shared" si="620"/>
        <v>1</v>
      </c>
      <c r="MH26" s="476">
        <f t="shared" si="584"/>
        <v>1</v>
      </c>
      <c r="MI26" s="502">
        <f t="shared" si="585"/>
        <v>1575000</v>
      </c>
      <c r="MJ26" s="478">
        <f t="shared" si="586"/>
        <v>0</v>
      </c>
      <c r="MK26" s="425"/>
      <c r="ML26" s="425"/>
      <c r="MM26" s="495" t="s">
        <v>319</v>
      </c>
      <c r="MN26" s="518" t="s">
        <v>320</v>
      </c>
      <c r="MO26" s="497" t="s">
        <v>314</v>
      </c>
      <c r="MP26" s="498">
        <v>35</v>
      </c>
      <c r="MQ26" s="519">
        <v>34597.120920000001</v>
      </c>
      <c r="MR26" s="520">
        <f t="shared" si="587"/>
        <v>1210899</v>
      </c>
      <c r="MS26" s="444"/>
      <c r="MT26" s="475">
        <f>IF(EXACT(VLOOKUP(MM26,OFERTA_0,2,FALSE),MN26),1,0)</f>
        <v>1</v>
      </c>
      <c r="MU26" s="475">
        <f>IF(EXACT(VLOOKUP(MM26,OFERTA_0,3,FALSE),MO26),1,0)</f>
        <v>1</v>
      </c>
      <c r="MV26" s="476">
        <f>IF(EXACT(VLOOKUP(MM26,OFERTA_0,4,FALSE),MP26),1,0)</f>
        <v>1</v>
      </c>
      <c r="MW26" s="476">
        <f t="shared" ref="MW26:MX26" si="621">IF(MQ26=0,0,1)</f>
        <v>1</v>
      </c>
      <c r="MX26" s="476">
        <f t="shared" si="621"/>
        <v>1</v>
      </c>
      <c r="MY26" s="476">
        <f t="shared" si="589"/>
        <v>1</v>
      </c>
      <c r="MZ26" s="502">
        <f t="shared" si="590"/>
        <v>1210899</v>
      </c>
      <c r="NA26" s="478">
        <f t="shared" si="591"/>
        <v>0</v>
      </c>
      <c r="NB26" s="425"/>
      <c r="NC26" s="425"/>
      <c r="ND26" s="522"/>
      <c r="NE26" s="523"/>
      <c r="NF26" s="505"/>
      <c r="NG26" s="525"/>
      <c r="NH26" s="507"/>
      <c r="NI26" s="508"/>
      <c r="NJ26" s="508"/>
      <c r="NK26" s="475" t="e">
        <f>IF(EXACT(VLOOKUP(ND26,OFERTA_0,2,FALSE),NE26),1,0)</f>
        <v>#N/A</v>
      </c>
      <c r="NL26" s="475" t="e">
        <f>IF(EXACT(VLOOKUP(ND26,OFERTA_0,3,FALSE),NF26),1,0)</f>
        <v>#N/A</v>
      </c>
      <c r="NM26" s="476" t="e">
        <f>IF(EXACT(VLOOKUP(ND26,OFERTA_0,4,FALSE),NG26),1,0)</f>
        <v>#N/A</v>
      </c>
      <c r="NN26" s="476">
        <f t="shared" ref="NN26:NO26" si="622">IF(NH26=0,0,1)</f>
        <v>0</v>
      </c>
      <c r="NO26" s="476">
        <f t="shared" si="622"/>
        <v>0</v>
      </c>
      <c r="NP26" s="476" t="e">
        <f t="shared" si="453"/>
        <v>#N/A</v>
      </c>
      <c r="NQ26" s="502">
        <f t="shared" si="454"/>
        <v>0</v>
      </c>
      <c r="NR26" s="478">
        <f t="shared" si="455"/>
        <v>0</v>
      </c>
      <c r="NS26" s="425"/>
      <c r="NT26" s="425"/>
      <c r="NU26" s="522"/>
      <c r="NV26" s="523"/>
      <c r="NW26" s="505"/>
      <c r="NX26" s="525"/>
      <c r="NY26" s="507"/>
      <c r="NZ26" s="508"/>
      <c r="OA26" s="508"/>
      <c r="OB26" s="475" t="e">
        <f>IF(EXACT(VLOOKUP(NU26,OFERTA_0,2,FALSE),NV26),1,0)</f>
        <v>#N/A</v>
      </c>
      <c r="OC26" s="475" t="e">
        <f>IF(EXACT(VLOOKUP(NU26,OFERTA_0,3,FALSE),NW26),1,0)</f>
        <v>#N/A</v>
      </c>
      <c r="OD26" s="476" t="e">
        <f>IF(EXACT(VLOOKUP(NU26,OFERTA_0,4,FALSE),NX26),1,0)</f>
        <v>#N/A</v>
      </c>
      <c r="OE26" s="476">
        <f t="shared" ref="OE26:OF26" si="623">IF(NY26=0,0,1)</f>
        <v>0</v>
      </c>
      <c r="OF26" s="476">
        <f t="shared" si="623"/>
        <v>0</v>
      </c>
      <c r="OG26" s="476" t="e">
        <f t="shared" si="457"/>
        <v>#N/A</v>
      </c>
      <c r="OH26" s="502">
        <f t="shared" si="458"/>
        <v>0</v>
      </c>
      <c r="OI26" s="478">
        <f t="shared" si="459"/>
        <v>0</v>
      </c>
      <c r="OJ26" s="425"/>
      <c r="OK26" s="425"/>
      <c r="OL26" s="522"/>
      <c r="OM26" s="523"/>
      <c r="ON26" s="505"/>
      <c r="OO26" s="525"/>
      <c r="OP26" s="507"/>
      <c r="OQ26" s="508"/>
      <c r="OR26" s="508"/>
      <c r="OS26" s="475" t="e">
        <f>IF(EXACT(VLOOKUP(OL26,OFERTA_0,2,FALSE),OM26),1,0)</f>
        <v>#N/A</v>
      </c>
      <c r="OT26" s="475" t="e">
        <f>IF(EXACT(VLOOKUP(OL26,OFERTA_0,3,FALSE),ON26),1,0)</f>
        <v>#N/A</v>
      </c>
      <c r="OU26" s="476" t="e">
        <f>IF(EXACT(VLOOKUP(OL26,OFERTA_0,4,FALSE),OO26),1,0)</f>
        <v>#N/A</v>
      </c>
      <c r="OV26" s="476">
        <f t="shared" ref="OV26:OW26" si="624">IF(OP26=0,0,1)</f>
        <v>0</v>
      </c>
      <c r="OW26" s="476">
        <f t="shared" si="624"/>
        <v>0</v>
      </c>
      <c r="OX26" s="476" t="e">
        <f t="shared" si="461"/>
        <v>#N/A</v>
      </c>
      <c r="OY26" s="502">
        <f t="shared" si="462"/>
        <v>0</v>
      </c>
      <c r="OZ26" s="478">
        <f t="shared" si="463"/>
        <v>0</v>
      </c>
      <c r="PA26" s="425"/>
      <c r="PB26" s="425"/>
      <c r="PC26" s="522"/>
      <c r="PD26" s="523"/>
      <c r="PE26" s="505"/>
      <c r="PF26" s="525"/>
      <c r="PG26" s="507"/>
      <c r="PH26" s="508"/>
      <c r="PI26" s="508"/>
      <c r="PJ26" s="475" t="e">
        <f>IF(EXACT(VLOOKUP(PC26,OFERTA_0,2,FALSE),PD26),1,0)</f>
        <v>#N/A</v>
      </c>
      <c r="PK26" s="475" t="e">
        <f>IF(EXACT(VLOOKUP(PC26,OFERTA_0,3,FALSE),PE26),1,0)</f>
        <v>#N/A</v>
      </c>
      <c r="PL26" s="476" t="e">
        <f>IF(EXACT(VLOOKUP(PC26,OFERTA_0,4,FALSE),PF26),1,0)</f>
        <v>#N/A</v>
      </c>
      <c r="PM26" s="476">
        <f t="shared" ref="PM26:PN26" si="625">IF(PG26=0,0,1)</f>
        <v>0</v>
      </c>
      <c r="PN26" s="476">
        <f t="shared" si="625"/>
        <v>0</v>
      </c>
      <c r="PO26" s="476" t="e">
        <f t="shared" si="465"/>
        <v>#N/A</v>
      </c>
      <c r="PP26" s="502">
        <f t="shared" si="466"/>
        <v>0</v>
      </c>
      <c r="PQ26" s="478">
        <f t="shared" si="467"/>
        <v>0</v>
      </c>
      <c r="PR26" s="425"/>
      <c r="PS26" s="425"/>
      <c r="PT26" s="522"/>
      <c r="PU26" s="523"/>
      <c r="PV26" s="505"/>
      <c r="PW26" s="525"/>
      <c r="PX26" s="507"/>
      <c r="PY26" s="508"/>
      <c r="PZ26" s="508"/>
      <c r="QA26" s="475" t="e">
        <f>IF(EXACT(VLOOKUP(PT26,OFERTA_0,2,FALSE),PU26),1,0)</f>
        <v>#N/A</v>
      </c>
      <c r="QB26" s="475" t="e">
        <f>IF(EXACT(VLOOKUP(PT26,OFERTA_0,3,FALSE),PV26),1,0)</f>
        <v>#N/A</v>
      </c>
      <c r="QC26" s="476" t="e">
        <f>IF(EXACT(VLOOKUP(PT26,OFERTA_0,4,FALSE),PW26),1,0)</f>
        <v>#N/A</v>
      </c>
      <c r="QD26" s="476">
        <f t="shared" ref="QD26:QE26" si="626">IF(PX26=0,0,1)</f>
        <v>0</v>
      </c>
      <c r="QE26" s="476">
        <f t="shared" si="626"/>
        <v>0</v>
      </c>
      <c r="QF26" s="476" t="e">
        <f t="shared" si="469"/>
        <v>#N/A</v>
      </c>
      <c r="QG26" s="502">
        <f t="shared" si="470"/>
        <v>0</v>
      </c>
      <c r="QH26" s="478">
        <f t="shared" si="471"/>
        <v>0</v>
      </c>
      <c r="QI26" s="425"/>
      <c r="QJ26" s="425"/>
      <c r="QK26" s="522"/>
      <c r="QL26" s="523"/>
      <c r="QM26" s="505"/>
      <c r="QN26" s="525"/>
      <c r="QO26" s="507"/>
      <c r="QP26" s="508"/>
      <c r="QQ26" s="508"/>
      <c r="QR26" s="475" t="e">
        <f>IF(EXACT(VLOOKUP(QK26,OFERTA_0,2,FALSE),QL26),1,0)</f>
        <v>#N/A</v>
      </c>
      <c r="QS26" s="475" t="e">
        <f>IF(EXACT(VLOOKUP(QK26,OFERTA_0,3,FALSE),QM26),1,0)</f>
        <v>#N/A</v>
      </c>
      <c r="QT26" s="476" t="e">
        <f>IF(EXACT(VLOOKUP(QK26,OFERTA_0,4,FALSE),QN26),1,0)</f>
        <v>#N/A</v>
      </c>
      <c r="QU26" s="476">
        <f t="shared" ref="QU26:QV26" si="627">IF(QO26=0,0,1)</f>
        <v>0</v>
      </c>
      <c r="QV26" s="476">
        <f t="shared" si="627"/>
        <v>0</v>
      </c>
      <c r="QW26" s="476" t="e">
        <f t="shared" si="473"/>
        <v>#N/A</v>
      </c>
      <c r="QX26" s="502">
        <f t="shared" si="474"/>
        <v>0</v>
      </c>
      <c r="QY26" s="478">
        <f t="shared" si="475"/>
        <v>0</v>
      </c>
      <c r="QZ26" s="425"/>
      <c r="RA26" s="425"/>
      <c r="RB26" s="522"/>
      <c r="RC26" s="523"/>
      <c r="RD26" s="505"/>
      <c r="RE26" s="525"/>
      <c r="RF26" s="507"/>
      <c r="RG26" s="508"/>
      <c r="RH26" s="508"/>
      <c r="RI26" s="475" t="e">
        <f>IF(EXACT(VLOOKUP(RB26,OFERTA_0,2,FALSE),RC26),1,0)</f>
        <v>#N/A</v>
      </c>
      <c r="RJ26" s="475" t="e">
        <f>IF(EXACT(VLOOKUP(RB26,OFERTA_0,3,FALSE),RD26),1,0)</f>
        <v>#N/A</v>
      </c>
      <c r="RK26" s="476" t="e">
        <f>IF(EXACT(VLOOKUP(RB26,OFERTA_0,4,FALSE),RE26),1,0)</f>
        <v>#N/A</v>
      </c>
      <c r="RL26" s="476">
        <f t="shared" ref="RL26:RM26" si="628">IF(RF26=0,0,1)</f>
        <v>0</v>
      </c>
      <c r="RM26" s="476">
        <f t="shared" si="628"/>
        <v>0</v>
      </c>
      <c r="RN26" s="476" t="e">
        <f t="shared" si="477"/>
        <v>#N/A</v>
      </c>
      <c r="RO26" s="502">
        <f t="shared" si="478"/>
        <v>0</v>
      </c>
      <c r="RP26" s="478">
        <f t="shared" si="479"/>
        <v>0</v>
      </c>
      <c r="RQ26" s="425"/>
      <c r="RR26" s="425"/>
      <c r="RS26" s="522"/>
      <c r="RT26" s="523"/>
      <c r="RU26" s="505"/>
      <c r="RV26" s="525"/>
      <c r="RW26" s="507"/>
      <c r="RX26" s="508"/>
      <c r="RY26" s="508"/>
      <c r="RZ26" s="475" t="e">
        <f>IF(EXACT(VLOOKUP(RS26,OFERTA_0,2,FALSE),RT26),1,0)</f>
        <v>#N/A</v>
      </c>
      <c r="SA26" s="475" t="e">
        <f>IF(EXACT(VLOOKUP(RS26,OFERTA_0,3,FALSE),RU26),1,0)</f>
        <v>#N/A</v>
      </c>
      <c r="SB26" s="476" t="e">
        <f>IF(EXACT(VLOOKUP(RS26,OFERTA_0,4,FALSE),RV26),1,0)</f>
        <v>#N/A</v>
      </c>
      <c r="SC26" s="476">
        <f t="shared" ref="SC26:SD26" si="629">IF(RW26=0,0,1)</f>
        <v>0</v>
      </c>
      <c r="SD26" s="476">
        <f t="shared" si="629"/>
        <v>0</v>
      </c>
      <c r="SE26" s="476" t="e">
        <f t="shared" si="481"/>
        <v>#N/A</v>
      </c>
      <c r="SF26" s="502">
        <f t="shared" si="482"/>
        <v>0</v>
      </c>
      <c r="SG26" s="478">
        <f t="shared" si="483"/>
        <v>0</v>
      </c>
      <c r="SH26" s="425"/>
      <c r="SI26" s="425"/>
      <c r="SJ26" s="522"/>
      <c r="SK26" s="523"/>
      <c r="SL26" s="505"/>
      <c r="SM26" s="525"/>
      <c r="SN26" s="507"/>
      <c r="SO26" s="508"/>
      <c r="SP26" s="508"/>
      <c r="SQ26" s="475" t="e">
        <f>IF(EXACT(VLOOKUP(SJ26,OFERTA_0,2,FALSE),SK26),1,0)</f>
        <v>#N/A</v>
      </c>
      <c r="SR26" s="475" t="e">
        <f>IF(EXACT(VLOOKUP(SJ26,OFERTA_0,3,FALSE),SL26),1,0)</f>
        <v>#N/A</v>
      </c>
      <c r="SS26" s="476" t="e">
        <f>IF(EXACT(VLOOKUP(SJ26,OFERTA_0,4,FALSE),SM26),1,0)</f>
        <v>#N/A</v>
      </c>
      <c r="ST26" s="476">
        <f t="shared" ref="ST26:SU26" si="630">IF(SN26=0,0,1)</f>
        <v>0</v>
      </c>
      <c r="SU26" s="476">
        <f t="shared" si="630"/>
        <v>0</v>
      </c>
      <c r="SV26" s="476" t="e">
        <f t="shared" si="485"/>
        <v>#N/A</v>
      </c>
      <c r="SW26" s="502">
        <f t="shared" si="486"/>
        <v>0</v>
      </c>
      <c r="SX26" s="478">
        <f t="shared" si="487"/>
        <v>0</v>
      </c>
    </row>
    <row r="27" spans="1:518" ht="45" x14ac:dyDescent="0.2">
      <c r="A27" s="425">
        <f t="shared" si="140"/>
        <v>15</v>
      </c>
      <c r="B27" s="495" t="s">
        <v>321</v>
      </c>
      <c r="C27" s="518" t="s">
        <v>322</v>
      </c>
      <c r="D27" s="497" t="s">
        <v>295</v>
      </c>
      <c r="E27" s="498">
        <v>4500</v>
      </c>
      <c r="F27" s="519"/>
      <c r="G27" s="520">
        <f t="shared" si="488"/>
        <v>0</v>
      </c>
      <c r="H27" s="431"/>
      <c r="I27" s="425"/>
      <c r="J27" s="425"/>
      <c r="K27" s="495"/>
      <c r="L27" s="518"/>
      <c r="M27" s="497"/>
      <c r="N27" s="498"/>
      <c r="O27" s="519"/>
      <c r="P27" s="520"/>
      <c r="Q27" s="431"/>
      <c r="R27" s="475" t="e">
        <f>IF(EXACT(VLOOKUP(K27,OFERTA_0,2,FALSE),L27),1,0)</f>
        <v>#N/A</v>
      </c>
      <c r="S27" s="475" t="e">
        <f>IF(EXACT(VLOOKUP(K27,OFERTA_0,3,FALSE),M27),1,0)</f>
        <v>#N/A</v>
      </c>
      <c r="T27" s="476" t="e">
        <f>IF(EXACT(VLOOKUP(K27,OFERTA_0,4,FALSE),N27),1,0)</f>
        <v>#N/A</v>
      </c>
      <c r="U27" s="476">
        <f t="shared" ref="U27:V27" si="631">IF(O27=0,0,1)</f>
        <v>0</v>
      </c>
      <c r="V27" s="476">
        <f t="shared" si="631"/>
        <v>0</v>
      </c>
      <c r="W27" s="476" t="e">
        <f t="shared" si="490"/>
        <v>#N/A</v>
      </c>
      <c r="X27" s="502">
        <f t="shared" si="491"/>
        <v>0</v>
      </c>
      <c r="Y27" s="478">
        <f t="shared" si="492"/>
        <v>0</v>
      </c>
      <c r="Z27" s="454"/>
      <c r="AA27" s="454"/>
      <c r="AB27" s="495"/>
      <c r="AC27" s="518"/>
      <c r="AD27" s="497"/>
      <c r="AE27" s="498"/>
      <c r="AF27" s="519"/>
      <c r="AG27" s="520"/>
      <c r="AH27" s="431"/>
      <c r="AI27" s="475" t="e">
        <f>IF(EXACT(VLOOKUP(AB27,OFERTA_0,2,FALSE),AC27),1,0)</f>
        <v>#N/A</v>
      </c>
      <c r="AJ27" s="475" t="e">
        <f>IF(EXACT(VLOOKUP(AB27,OFERTA_0,3,FALSE),AD27),1,0)</f>
        <v>#N/A</v>
      </c>
      <c r="AK27" s="476" t="e">
        <f>IF(EXACT(VLOOKUP(AB27,OFERTA_0,4,FALSE),AE27),1,0)</f>
        <v>#N/A</v>
      </c>
      <c r="AL27" s="476">
        <f t="shared" ref="AL27:AM27" si="632">IF(AF27=0,0,1)</f>
        <v>0</v>
      </c>
      <c r="AM27" s="476">
        <f t="shared" si="632"/>
        <v>0</v>
      </c>
      <c r="AN27" s="476" t="e">
        <f t="shared" si="494"/>
        <v>#N/A</v>
      </c>
      <c r="AO27" s="502">
        <f t="shared" si="495"/>
        <v>0</v>
      </c>
      <c r="AP27" s="478">
        <f t="shared" si="496"/>
        <v>0</v>
      </c>
      <c r="AQ27" s="454"/>
      <c r="AR27" s="454"/>
      <c r="AS27" s="495" t="s">
        <v>321</v>
      </c>
      <c r="AT27" s="518" t="s">
        <v>322</v>
      </c>
      <c r="AU27" s="497" t="s">
        <v>295</v>
      </c>
      <c r="AV27" s="498">
        <v>4500</v>
      </c>
      <c r="AW27" s="519">
        <v>12500</v>
      </c>
      <c r="AX27" s="520">
        <f t="shared" si="497"/>
        <v>56250000</v>
      </c>
      <c r="AY27" s="431"/>
      <c r="AZ27" s="475">
        <f>IF(EXACT(VLOOKUP(AS27,OFERTA_0,2,FALSE),AT27),1,0)</f>
        <v>1</v>
      </c>
      <c r="BA27" s="475">
        <f>IF(EXACT(VLOOKUP(AS27,OFERTA_0,3,FALSE),AU27),1,0)</f>
        <v>1</v>
      </c>
      <c r="BB27" s="476">
        <f>IF(EXACT(VLOOKUP(AS27,OFERTA_0,4,FALSE),AV27),1,0)</f>
        <v>1</v>
      </c>
      <c r="BC27" s="476">
        <f t="shared" ref="BC27:BD27" si="633">IF(AW27=0,0,1)</f>
        <v>1</v>
      </c>
      <c r="BD27" s="476">
        <f t="shared" si="633"/>
        <v>1</v>
      </c>
      <c r="BE27" s="476">
        <f t="shared" si="499"/>
        <v>1</v>
      </c>
      <c r="BF27" s="502">
        <f t="shared" si="500"/>
        <v>56250000</v>
      </c>
      <c r="BG27" s="478">
        <f t="shared" si="501"/>
        <v>0</v>
      </c>
      <c r="BH27" s="425"/>
      <c r="BI27" s="425"/>
      <c r="BJ27" s="495" t="s">
        <v>321</v>
      </c>
      <c r="BK27" s="518" t="s">
        <v>322</v>
      </c>
      <c r="BL27" s="497" t="s">
        <v>295</v>
      </c>
      <c r="BM27" s="498">
        <v>4500</v>
      </c>
      <c r="BN27" s="519">
        <v>17000</v>
      </c>
      <c r="BO27" s="520">
        <f t="shared" si="502"/>
        <v>76500000</v>
      </c>
      <c r="BP27" s="431"/>
      <c r="BQ27" s="475">
        <f>IF(EXACT(VLOOKUP(BJ27,OFERTA_0,2,FALSE),BK27),1,0)</f>
        <v>1</v>
      </c>
      <c r="BR27" s="475">
        <f>IF(EXACT(VLOOKUP(BJ27,OFERTA_0,3,FALSE),BL27),1,0)</f>
        <v>1</v>
      </c>
      <c r="BS27" s="476">
        <f>IF(EXACT(VLOOKUP(BJ27,OFERTA_0,4,FALSE),BM27),1,0)</f>
        <v>1</v>
      </c>
      <c r="BT27" s="476">
        <f t="shared" ref="BT27:BU27" si="634">IF(BN27=0,0,1)</f>
        <v>1</v>
      </c>
      <c r="BU27" s="476">
        <f t="shared" si="634"/>
        <v>1</v>
      </c>
      <c r="BV27" s="476">
        <f t="shared" si="504"/>
        <v>1</v>
      </c>
      <c r="BW27" s="502">
        <f t="shared" si="505"/>
        <v>76500000</v>
      </c>
      <c r="BX27" s="478">
        <f t="shared" si="506"/>
        <v>0</v>
      </c>
      <c r="BY27" s="425"/>
      <c r="BZ27" s="425"/>
      <c r="CA27" s="495" t="s">
        <v>321</v>
      </c>
      <c r="CB27" s="518" t="s">
        <v>322</v>
      </c>
      <c r="CC27" s="497" t="s">
        <v>295</v>
      </c>
      <c r="CD27" s="498">
        <v>4500</v>
      </c>
      <c r="CE27" s="519">
        <v>9920</v>
      </c>
      <c r="CF27" s="520">
        <f t="shared" si="507"/>
        <v>44640000</v>
      </c>
      <c r="CG27" s="431"/>
      <c r="CH27" s="475">
        <f>IF(EXACT(VLOOKUP(CA27,OFERTA_0,2,FALSE),CB27),1,0)</f>
        <v>1</v>
      </c>
      <c r="CI27" s="475">
        <f>IF(EXACT(VLOOKUP(CA27,OFERTA_0,3,FALSE),CC27),1,0)</f>
        <v>1</v>
      </c>
      <c r="CJ27" s="476">
        <f>IF(EXACT(VLOOKUP(CA27,OFERTA_0,4,FALSE),CD27),1,0)</f>
        <v>1</v>
      </c>
      <c r="CK27" s="476">
        <f t="shared" ref="CK27:CL27" si="635">IF(CE27=0,0,1)</f>
        <v>1</v>
      </c>
      <c r="CL27" s="476">
        <f t="shared" si="635"/>
        <v>1</v>
      </c>
      <c r="CM27" s="476">
        <f t="shared" si="509"/>
        <v>1</v>
      </c>
      <c r="CN27" s="502">
        <f t="shared" si="510"/>
        <v>44640000</v>
      </c>
      <c r="CO27" s="478">
        <f t="shared" si="511"/>
        <v>0</v>
      </c>
      <c r="CP27" s="425"/>
      <c r="CQ27" s="425"/>
      <c r="CR27" s="495" t="s">
        <v>321</v>
      </c>
      <c r="CS27" s="518" t="s">
        <v>322</v>
      </c>
      <c r="CT27" s="497" t="s">
        <v>295</v>
      </c>
      <c r="CU27" s="498">
        <v>4500</v>
      </c>
      <c r="CV27" s="519">
        <v>12650</v>
      </c>
      <c r="CW27" s="520">
        <f t="shared" si="512"/>
        <v>56925000</v>
      </c>
      <c r="CX27" s="431"/>
      <c r="CY27" s="475">
        <f>IF(EXACT(VLOOKUP(CR27,OFERTA_0,2,FALSE),CS27),1,0)</f>
        <v>1</v>
      </c>
      <c r="CZ27" s="475">
        <f>IF(EXACT(VLOOKUP(CR27,OFERTA_0,3,FALSE),CT27),1,0)</f>
        <v>1</v>
      </c>
      <c r="DA27" s="476">
        <f>IF(EXACT(VLOOKUP(CR27,OFERTA_0,4,FALSE),CU27),1,0)</f>
        <v>1</v>
      </c>
      <c r="DB27" s="476">
        <f t="shared" ref="DB27:DC27" si="636">IF(CV27=0,0,1)</f>
        <v>1</v>
      </c>
      <c r="DC27" s="476">
        <f t="shared" si="636"/>
        <v>1</v>
      </c>
      <c r="DD27" s="476">
        <f t="shared" si="514"/>
        <v>1</v>
      </c>
      <c r="DE27" s="502">
        <f t="shared" si="515"/>
        <v>56925000</v>
      </c>
      <c r="DF27" s="478">
        <f t="shared" si="516"/>
        <v>0</v>
      </c>
      <c r="DG27" s="425"/>
      <c r="DH27" s="425"/>
      <c r="DI27" s="495" t="s">
        <v>321</v>
      </c>
      <c r="DJ27" s="518" t="s">
        <v>322</v>
      </c>
      <c r="DK27" s="497" t="s">
        <v>295</v>
      </c>
      <c r="DL27" s="498">
        <v>4500</v>
      </c>
      <c r="DM27" s="519">
        <v>18650</v>
      </c>
      <c r="DN27" s="520">
        <f t="shared" si="517"/>
        <v>83925000</v>
      </c>
      <c r="DO27" s="431"/>
      <c r="DP27" s="475">
        <f>IF(EXACT(VLOOKUP(DI27,OFERTA_0,2,FALSE),DJ27),1,0)</f>
        <v>1</v>
      </c>
      <c r="DQ27" s="475">
        <f>IF(EXACT(VLOOKUP(DI27,OFERTA_0,3,FALSE),DK27),1,0)</f>
        <v>1</v>
      </c>
      <c r="DR27" s="476">
        <f>IF(EXACT(VLOOKUP(DI27,OFERTA_0,4,FALSE),DL27),1,0)</f>
        <v>1</v>
      </c>
      <c r="DS27" s="476">
        <f t="shared" ref="DS27:DT27" si="637">IF(DM27=0,0,1)</f>
        <v>1</v>
      </c>
      <c r="DT27" s="476">
        <f t="shared" si="637"/>
        <v>1</v>
      </c>
      <c r="DU27" s="476">
        <f t="shared" si="519"/>
        <v>1</v>
      </c>
      <c r="DV27" s="502">
        <f t="shared" si="520"/>
        <v>83925000</v>
      </c>
      <c r="DW27" s="478">
        <f t="shared" si="521"/>
        <v>0</v>
      </c>
      <c r="DX27" s="425"/>
      <c r="DY27" s="425"/>
      <c r="DZ27" s="495" t="s">
        <v>321</v>
      </c>
      <c r="EA27" s="518" t="s">
        <v>322</v>
      </c>
      <c r="EB27" s="497" t="s">
        <v>295</v>
      </c>
      <c r="EC27" s="498">
        <v>4500</v>
      </c>
      <c r="ED27" s="519">
        <v>12100</v>
      </c>
      <c r="EE27" s="520">
        <f t="shared" si="522"/>
        <v>54450000</v>
      </c>
      <c r="EF27" s="431"/>
      <c r="EG27" s="475">
        <f>IF(EXACT(VLOOKUP(DZ27,OFERTA_0,2,FALSE),EA27),1,0)</f>
        <v>1</v>
      </c>
      <c r="EH27" s="475">
        <f>IF(EXACT(VLOOKUP(DZ27,OFERTA_0,3,FALSE),EB27),1,0)</f>
        <v>1</v>
      </c>
      <c r="EI27" s="476">
        <f>IF(EXACT(VLOOKUP(DZ27,OFERTA_0,4,FALSE),EC27),1,0)</f>
        <v>1</v>
      </c>
      <c r="EJ27" s="476">
        <f t="shared" ref="EJ27:EK27" si="638">IF(ED27=0,0,1)</f>
        <v>1</v>
      </c>
      <c r="EK27" s="476">
        <f t="shared" si="638"/>
        <v>1</v>
      </c>
      <c r="EL27" s="476">
        <f t="shared" si="524"/>
        <v>1</v>
      </c>
      <c r="EM27" s="502">
        <f t="shared" si="525"/>
        <v>54450000</v>
      </c>
      <c r="EN27" s="478">
        <f t="shared" si="526"/>
        <v>0</v>
      </c>
      <c r="EO27" s="425"/>
      <c r="EP27" s="425"/>
      <c r="EQ27" s="495" t="s">
        <v>321</v>
      </c>
      <c r="ER27" s="518" t="s">
        <v>322</v>
      </c>
      <c r="ES27" s="497" t="s">
        <v>295</v>
      </c>
      <c r="ET27" s="498">
        <v>4500</v>
      </c>
      <c r="EU27" s="499">
        <v>14192.802082603976</v>
      </c>
      <c r="EV27" s="520">
        <f t="shared" si="527"/>
        <v>63867609</v>
      </c>
      <c r="EW27" s="431"/>
      <c r="EX27" s="475">
        <f>IF(EXACT(VLOOKUP(EQ27,OFERTA_0,2,FALSE),ER27),1,0)</f>
        <v>1</v>
      </c>
      <c r="EY27" s="475">
        <f>IF(EXACT(VLOOKUP(EQ27,OFERTA_0,3,FALSE),ES27),1,0)</f>
        <v>1</v>
      </c>
      <c r="EZ27" s="476">
        <f>IF(EXACT(VLOOKUP(EQ27,OFERTA_0,4,FALSE),ET27),1,0)</f>
        <v>1</v>
      </c>
      <c r="FA27" s="476">
        <f t="shared" ref="FA27:FB27" si="639">IF(EU27=0,0,1)</f>
        <v>1</v>
      </c>
      <c r="FB27" s="476">
        <f t="shared" si="639"/>
        <v>1</v>
      </c>
      <c r="FC27" s="476">
        <f t="shared" si="529"/>
        <v>1</v>
      </c>
      <c r="FD27" s="502">
        <f t="shared" si="530"/>
        <v>63867609</v>
      </c>
      <c r="FE27" s="478">
        <f t="shared" si="531"/>
        <v>0</v>
      </c>
      <c r="FF27" s="425"/>
      <c r="FG27" s="425"/>
      <c r="FH27" s="495" t="s">
        <v>321</v>
      </c>
      <c r="FI27" s="518" t="s">
        <v>322</v>
      </c>
      <c r="FJ27" s="497" t="s">
        <v>295</v>
      </c>
      <c r="FK27" s="498">
        <v>4500</v>
      </c>
      <c r="FL27" s="519">
        <v>18535</v>
      </c>
      <c r="FM27" s="520">
        <f t="shared" si="532"/>
        <v>83407500</v>
      </c>
      <c r="FN27" s="431"/>
      <c r="FO27" s="475">
        <f>IF(EXACT(VLOOKUP(FH27,OFERTA_0,2,FALSE),FI27),1,0)</f>
        <v>1</v>
      </c>
      <c r="FP27" s="475">
        <f>IF(EXACT(VLOOKUP(FH27,OFERTA_0,3,FALSE),FJ27),1,0)</f>
        <v>1</v>
      </c>
      <c r="FQ27" s="476">
        <f>IF(EXACT(VLOOKUP(FH27,OFERTA_0,4,FALSE),FK27),1,0)</f>
        <v>1</v>
      </c>
      <c r="FR27" s="476">
        <f t="shared" ref="FR27:FS27" si="640">IF(FL27=0,0,1)</f>
        <v>1</v>
      </c>
      <c r="FS27" s="476">
        <f t="shared" si="640"/>
        <v>1</v>
      </c>
      <c r="FT27" s="476">
        <f t="shared" si="534"/>
        <v>1</v>
      </c>
      <c r="FU27" s="502">
        <f t="shared" si="535"/>
        <v>83407500</v>
      </c>
      <c r="FV27" s="478">
        <f t="shared" si="536"/>
        <v>0</v>
      </c>
      <c r="FW27" s="425"/>
      <c r="FX27" s="425"/>
      <c r="FY27" s="495" t="s">
        <v>321</v>
      </c>
      <c r="FZ27" s="518" t="s">
        <v>322</v>
      </c>
      <c r="GA27" s="497" t="s">
        <v>295</v>
      </c>
      <c r="GB27" s="498">
        <v>4500</v>
      </c>
      <c r="GC27" s="519">
        <v>16900</v>
      </c>
      <c r="GD27" s="520">
        <f t="shared" si="537"/>
        <v>76050000</v>
      </c>
      <c r="GE27" s="431"/>
      <c r="GF27" s="475">
        <f>IF(EXACT(VLOOKUP(FY27,OFERTA_0,2,FALSE),FZ27),1,0)</f>
        <v>1</v>
      </c>
      <c r="GG27" s="475">
        <f>IF(EXACT(VLOOKUP(FY27,OFERTA_0,3,FALSE),GA27),1,0)</f>
        <v>1</v>
      </c>
      <c r="GH27" s="476">
        <f>IF(EXACT(VLOOKUP(FY27,OFERTA_0,4,FALSE),GB27),1,0)</f>
        <v>1</v>
      </c>
      <c r="GI27" s="476">
        <f t="shared" ref="GI27:GJ27" si="641">IF(GC27=0,0,1)</f>
        <v>1</v>
      </c>
      <c r="GJ27" s="476">
        <f t="shared" si="641"/>
        <v>1</v>
      </c>
      <c r="GK27" s="476">
        <f t="shared" si="539"/>
        <v>1</v>
      </c>
      <c r="GL27" s="502">
        <f t="shared" si="540"/>
        <v>76050000</v>
      </c>
      <c r="GM27" s="478">
        <f t="shared" si="541"/>
        <v>0</v>
      </c>
      <c r="GN27" s="425"/>
      <c r="GO27" s="425"/>
      <c r="GP27" s="495" t="s">
        <v>321</v>
      </c>
      <c r="GQ27" s="518" t="s">
        <v>322</v>
      </c>
      <c r="GR27" s="497" t="s">
        <v>295</v>
      </c>
      <c r="GS27" s="498">
        <v>4500</v>
      </c>
      <c r="GT27" s="519">
        <v>17800</v>
      </c>
      <c r="GU27" s="520">
        <f t="shared" si="542"/>
        <v>80100000</v>
      </c>
      <c r="GV27" s="431"/>
      <c r="GW27" s="475">
        <f>IF(EXACT(VLOOKUP(GP27,OFERTA_0,2,FALSE),GQ27),1,0)</f>
        <v>1</v>
      </c>
      <c r="GX27" s="475">
        <f>IF(EXACT(VLOOKUP(GP27,OFERTA_0,3,FALSE),GR27),1,0)</f>
        <v>1</v>
      </c>
      <c r="GY27" s="476">
        <f>IF(EXACT(VLOOKUP(GP27,OFERTA_0,4,FALSE),GS27),1,0)</f>
        <v>1</v>
      </c>
      <c r="GZ27" s="476">
        <f t="shared" ref="GZ27:HA27" si="642">IF(GT27=0,0,1)</f>
        <v>1</v>
      </c>
      <c r="HA27" s="476">
        <f t="shared" si="642"/>
        <v>1</v>
      </c>
      <c r="HB27" s="476">
        <f t="shared" si="544"/>
        <v>1</v>
      </c>
      <c r="HC27" s="502">
        <f t="shared" si="545"/>
        <v>80100000</v>
      </c>
      <c r="HD27" s="478">
        <f t="shared" si="546"/>
        <v>0</v>
      </c>
      <c r="HE27" s="425"/>
      <c r="HF27" s="425"/>
      <c r="HG27" s="495" t="s">
        <v>321</v>
      </c>
      <c r="HH27" s="518" t="s">
        <v>322</v>
      </c>
      <c r="HI27" s="497" t="s">
        <v>295</v>
      </c>
      <c r="HJ27" s="498">
        <v>4500</v>
      </c>
      <c r="HK27" s="499">
        <v>9435</v>
      </c>
      <c r="HL27" s="520">
        <f t="shared" si="547"/>
        <v>42457500</v>
      </c>
      <c r="HM27" s="431"/>
      <c r="HN27" s="475">
        <f>IF(EXACT(VLOOKUP(HG27,OFERTA_0,2,FALSE),HH27),1,0)</f>
        <v>1</v>
      </c>
      <c r="HO27" s="475">
        <f>IF(EXACT(VLOOKUP(HG27,OFERTA_0,3,FALSE),HI27),1,0)</f>
        <v>1</v>
      </c>
      <c r="HP27" s="476">
        <f>IF(EXACT(VLOOKUP(HG27,OFERTA_0,4,FALSE),HJ27),1,0)</f>
        <v>1</v>
      </c>
      <c r="HQ27" s="476">
        <f t="shared" ref="HQ27:HR27" si="643">IF(HK27=0,0,1)</f>
        <v>1</v>
      </c>
      <c r="HR27" s="476">
        <f t="shared" si="643"/>
        <v>1</v>
      </c>
      <c r="HS27" s="476">
        <f t="shared" si="549"/>
        <v>1</v>
      </c>
      <c r="HT27" s="502">
        <f t="shared" si="550"/>
        <v>42457500</v>
      </c>
      <c r="HU27" s="478">
        <f t="shared" si="551"/>
        <v>0</v>
      </c>
      <c r="HV27" s="425"/>
      <c r="HW27" s="425"/>
      <c r="HX27" s="495" t="s">
        <v>321</v>
      </c>
      <c r="HY27" s="518" t="s">
        <v>322</v>
      </c>
      <c r="HZ27" s="497" t="s">
        <v>295</v>
      </c>
      <c r="IA27" s="498">
        <v>4500</v>
      </c>
      <c r="IB27" s="519">
        <v>17200</v>
      </c>
      <c r="IC27" s="520">
        <f t="shared" si="552"/>
        <v>77400000</v>
      </c>
      <c r="ID27" s="431"/>
      <c r="IE27" s="475">
        <f>IF(EXACT(VLOOKUP(HX27,OFERTA_0,2,FALSE),HY27),1,0)</f>
        <v>1</v>
      </c>
      <c r="IF27" s="475">
        <f>IF(EXACT(VLOOKUP(HX27,OFERTA_0,3,FALSE),HZ27),1,0)</f>
        <v>1</v>
      </c>
      <c r="IG27" s="476">
        <f>IF(EXACT(VLOOKUP(HX27,OFERTA_0,4,FALSE),IA27),1,0)</f>
        <v>1</v>
      </c>
      <c r="IH27" s="476">
        <f t="shared" ref="IH27:II27" si="644">IF(IB27=0,0,1)</f>
        <v>1</v>
      </c>
      <c r="II27" s="476">
        <f t="shared" si="644"/>
        <v>1</v>
      </c>
      <c r="IJ27" s="476">
        <f t="shared" si="554"/>
        <v>1</v>
      </c>
      <c r="IK27" s="502">
        <f t="shared" si="555"/>
        <v>77400000</v>
      </c>
      <c r="IL27" s="478">
        <f t="shared" si="556"/>
        <v>0</v>
      </c>
      <c r="IM27" s="425"/>
      <c r="IN27" s="425"/>
      <c r="IO27" s="495" t="s">
        <v>321</v>
      </c>
      <c r="IP27" s="518" t="s">
        <v>322</v>
      </c>
      <c r="IQ27" s="497" t="s">
        <v>295</v>
      </c>
      <c r="IR27" s="498">
        <v>4500</v>
      </c>
      <c r="IS27" s="519">
        <v>18075</v>
      </c>
      <c r="IT27" s="520">
        <f t="shared" si="557"/>
        <v>81337500</v>
      </c>
      <c r="IU27" s="431"/>
      <c r="IV27" s="475">
        <f>IF(EXACT(VLOOKUP(IO27,OFERTA_0,2,FALSE),IP27),1,0)</f>
        <v>1</v>
      </c>
      <c r="IW27" s="475">
        <f>IF(EXACT(VLOOKUP(IO27,OFERTA_0,3,FALSE),IQ27),1,0)</f>
        <v>1</v>
      </c>
      <c r="IX27" s="476">
        <f>IF(EXACT(VLOOKUP(IO27,OFERTA_0,4,FALSE),IR27),1,0)</f>
        <v>1</v>
      </c>
      <c r="IY27" s="476">
        <f t="shared" ref="IY27:IZ27" si="645">IF(IS27=0,0,1)</f>
        <v>1</v>
      </c>
      <c r="IZ27" s="476">
        <f t="shared" si="645"/>
        <v>1</v>
      </c>
      <c r="JA27" s="476">
        <f t="shared" si="559"/>
        <v>1</v>
      </c>
      <c r="JB27" s="502">
        <f t="shared" si="560"/>
        <v>81337500</v>
      </c>
      <c r="JC27" s="478">
        <f t="shared" si="561"/>
        <v>0</v>
      </c>
      <c r="JD27" s="425"/>
      <c r="JE27" s="425"/>
      <c r="JF27" s="495" t="s">
        <v>321</v>
      </c>
      <c r="JG27" s="518" t="s">
        <v>322</v>
      </c>
      <c r="JH27" s="497" t="s">
        <v>295</v>
      </c>
      <c r="JI27" s="498">
        <v>4500</v>
      </c>
      <c r="JJ27" s="519">
        <v>13000</v>
      </c>
      <c r="JK27" s="520">
        <f t="shared" si="562"/>
        <v>58500000</v>
      </c>
      <c r="JL27" s="431"/>
      <c r="JM27" s="475">
        <f>IF(EXACT(VLOOKUP(JF27,OFERTA_0,2,FALSE),JG27),1,0)</f>
        <v>1</v>
      </c>
      <c r="JN27" s="475">
        <f>IF(EXACT(VLOOKUP(JF27,OFERTA_0,3,FALSE),JH27),1,0)</f>
        <v>1</v>
      </c>
      <c r="JO27" s="476">
        <f>IF(EXACT(VLOOKUP(JF27,OFERTA_0,4,FALSE),JI27),1,0)</f>
        <v>1</v>
      </c>
      <c r="JP27" s="476">
        <f t="shared" ref="JP27:JQ27" si="646">IF(JJ27=0,0,1)</f>
        <v>1</v>
      </c>
      <c r="JQ27" s="476">
        <f t="shared" si="646"/>
        <v>1</v>
      </c>
      <c r="JR27" s="476">
        <f t="shared" si="564"/>
        <v>1</v>
      </c>
      <c r="JS27" s="502">
        <f t="shared" si="565"/>
        <v>58500000</v>
      </c>
      <c r="JT27" s="478">
        <f t="shared" si="566"/>
        <v>0</v>
      </c>
      <c r="JU27" s="425"/>
      <c r="JV27" s="425"/>
      <c r="JW27" s="495" t="s">
        <v>321</v>
      </c>
      <c r="JX27" s="518" t="s">
        <v>322</v>
      </c>
      <c r="JY27" s="497" t="s">
        <v>295</v>
      </c>
      <c r="JZ27" s="498">
        <v>4500</v>
      </c>
      <c r="KA27" s="519">
        <v>13500</v>
      </c>
      <c r="KB27" s="520">
        <f t="shared" si="567"/>
        <v>60750000</v>
      </c>
      <c r="KC27" s="431"/>
      <c r="KD27" s="475">
        <f>IF(EXACT(VLOOKUP(JW27,OFERTA_0,2,FALSE),JX27),1,0)</f>
        <v>1</v>
      </c>
      <c r="KE27" s="475">
        <f>IF(EXACT(VLOOKUP(JW27,OFERTA_0,3,FALSE),JY27),1,0)</f>
        <v>1</v>
      </c>
      <c r="KF27" s="476">
        <f>IF(EXACT(VLOOKUP(JW27,OFERTA_0,4,FALSE),JZ27),1,0)</f>
        <v>1</v>
      </c>
      <c r="KG27" s="476">
        <f t="shared" ref="KG27:KH27" si="647">IF(KA27=0,0,1)</f>
        <v>1</v>
      </c>
      <c r="KH27" s="476">
        <f t="shared" si="647"/>
        <v>1</v>
      </c>
      <c r="KI27" s="476">
        <f t="shared" si="569"/>
        <v>1</v>
      </c>
      <c r="KJ27" s="502">
        <f t="shared" si="570"/>
        <v>60750000</v>
      </c>
      <c r="KK27" s="478">
        <f t="shared" si="571"/>
        <v>0</v>
      </c>
      <c r="KL27" s="425"/>
      <c r="KM27" s="425"/>
      <c r="KN27" s="495" t="s">
        <v>321</v>
      </c>
      <c r="KO27" s="518" t="s">
        <v>322</v>
      </c>
      <c r="KP27" s="497" t="s">
        <v>295</v>
      </c>
      <c r="KQ27" s="498">
        <v>4500</v>
      </c>
      <c r="KR27" s="519">
        <v>10059</v>
      </c>
      <c r="KS27" s="520">
        <f t="shared" si="572"/>
        <v>45265500</v>
      </c>
      <c r="KT27" s="431"/>
      <c r="KU27" s="475">
        <f>IF(EXACT(VLOOKUP(KN27,OFERTA_0,2,FALSE),KO27),1,0)</f>
        <v>1</v>
      </c>
      <c r="KV27" s="475">
        <f>IF(EXACT(VLOOKUP(KN27,OFERTA_0,3,FALSE),KP27),1,0)</f>
        <v>1</v>
      </c>
      <c r="KW27" s="476">
        <f>IF(EXACT(VLOOKUP(KN27,OFERTA_0,4,FALSE),KQ27),1,0)</f>
        <v>1</v>
      </c>
      <c r="KX27" s="476">
        <f t="shared" ref="KX27:KY27" si="648">IF(KR27=0,0,1)</f>
        <v>1</v>
      </c>
      <c r="KY27" s="476">
        <f t="shared" si="648"/>
        <v>1</v>
      </c>
      <c r="KZ27" s="476">
        <f t="shared" si="574"/>
        <v>1</v>
      </c>
      <c r="LA27" s="502">
        <f t="shared" si="575"/>
        <v>45265500</v>
      </c>
      <c r="LB27" s="478">
        <f t="shared" si="576"/>
        <v>0</v>
      </c>
      <c r="LC27" s="425"/>
      <c r="LD27" s="425"/>
      <c r="LE27" s="495" t="s">
        <v>321</v>
      </c>
      <c r="LF27" s="518" t="s">
        <v>322</v>
      </c>
      <c r="LG27" s="497" t="s">
        <v>295</v>
      </c>
      <c r="LH27" s="498">
        <v>4500</v>
      </c>
      <c r="LI27" s="499">
        <v>9478</v>
      </c>
      <c r="LJ27" s="520">
        <f t="shared" si="577"/>
        <v>42651000</v>
      </c>
      <c r="LK27" s="431"/>
      <c r="LL27" s="475">
        <f>IF(EXACT(VLOOKUP(LE27,OFERTA_0,2,FALSE),LF27),1,0)</f>
        <v>1</v>
      </c>
      <c r="LM27" s="475">
        <f>IF(EXACT(VLOOKUP(LE27,OFERTA_0,3,FALSE),LG27),1,0)</f>
        <v>1</v>
      </c>
      <c r="LN27" s="476">
        <f>IF(EXACT(VLOOKUP(LE27,OFERTA_0,4,FALSE),LH27),1,0)</f>
        <v>1</v>
      </c>
      <c r="LO27" s="476">
        <f t="shared" ref="LO27:LP27" si="649">IF(LI27=0,0,1)</f>
        <v>1</v>
      </c>
      <c r="LP27" s="476">
        <f t="shared" si="649"/>
        <v>1</v>
      </c>
      <c r="LQ27" s="476">
        <f t="shared" si="579"/>
        <v>1</v>
      </c>
      <c r="LR27" s="502">
        <f t="shared" si="580"/>
        <v>42651000</v>
      </c>
      <c r="LS27" s="478">
        <f t="shared" si="581"/>
        <v>0</v>
      </c>
      <c r="LT27" s="425"/>
      <c r="LU27" s="425"/>
      <c r="LV27" s="495" t="s">
        <v>321</v>
      </c>
      <c r="LW27" s="518" t="s">
        <v>322</v>
      </c>
      <c r="LX27" s="497" t="s">
        <v>295</v>
      </c>
      <c r="LY27" s="498">
        <v>4500</v>
      </c>
      <c r="LZ27" s="519">
        <v>12500</v>
      </c>
      <c r="MA27" s="520">
        <f t="shared" si="582"/>
        <v>56250000</v>
      </c>
      <c r="MB27" s="431"/>
      <c r="MC27" s="475">
        <f>IF(EXACT(VLOOKUP(LV27,OFERTA_0,2,FALSE),LW27),1,0)</f>
        <v>1</v>
      </c>
      <c r="MD27" s="475">
        <f>IF(EXACT(VLOOKUP(LV27,OFERTA_0,3,FALSE),LX27),1,0)</f>
        <v>1</v>
      </c>
      <c r="ME27" s="476">
        <f>IF(EXACT(VLOOKUP(LV27,OFERTA_0,4,FALSE),LY27),1,0)</f>
        <v>1</v>
      </c>
      <c r="MF27" s="476">
        <f t="shared" ref="MF27:MG27" si="650">IF(LZ27=0,0,1)</f>
        <v>1</v>
      </c>
      <c r="MG27" s="476">
        <f t="shared" si="650"/>
        <v>1</v>
      </c>
      <c r="MH27" s="476">
        <f t="shared" si="584"/>
        <v>1</v>
      </c>
      <c r="MI27" s="502">
        <f t="shared" si="585"/>
        <v>56250000</v>
      </c>
      <c r="MJ27" s="478">
        <f t="shared" si="586"/>
        <v>0</v>
      </c>
      <c r="MK27" s="425"/>
      <c r="ML27" s="425"/>
      <c r="MM27" s="495" t="s">
        <v>321</v>
      </c>
      <c r="MN27" s="518" t="s">
        <v>322</v>
      </c>
      <c r="MO27" s="497" t="s">
        <v>295</v>
      </c>
      <c r="MP27" s="498">
        <v>4500</v>
      </c>
      <c r="MQ27" s="519">
        <v>15473.580999999998</v>
      </c>
      <c r="MR27" s="520">
        <f t="shared" si="587"/>
        <v>69631115</v>
      </c>
      <c r="MS27" s="431"/>
      <c r="MT27" s="475">
        <f>IF(EXACT(VLOOKUP(MM27,OFERTA_0,2,FALSE),MN27),1,0)</f>
        <v>1</v>
      </c>
      <c r="MU27" s="475">
        <f>IF(EXACT(VLOOKUP(MM27,OFERTA_0,3,FALSE),MO27),1,0)</f>
        <v>1</v>
      </c>
      <c r="MV27" s="476">
        <f>IF(EXACT(VLOOKUP(MM27,OFERTA_0,4,FALSE),MP27),1,0)</f>
        <v>1</v>
      </c>
      <c r="MW27" s="476">
        <f t="shared" ref="MW27:MX27" si="651">IF(MQ27=0,0,1)</f>
        <v>1</v>
      </c>
      <c r="MX27" s="476">
        <f t="shared" si="651"/>
        <v>1</v>
      </c>
      <c r="MY27" s="476">
        <f t="shared" si="589"/>
        <v>1</v>
      </c>
      <c r="MZ27" s="502">
        <f t="shared" si="590"/>
        <v>69631115</v>
      </c>
      <c r="NA27" s="478">
        <f t="shared" si="591"/>
        <v>0</v>
      </c>
      <c r="NB27" s="425"/>
      <c r="NC27" s="425"/>
      <c r="ND27" s="522"/>
      <c r="NE27" s="527"/>
      <c r="NF27" s="505"/>
      <c r="NG27" s="525"/>
      <c r="NH27" s="507"/>
      <c r="NI27" s="508"/>
      <c r="NJ27" s="508"/>
      <c r="NK27" s="475" t="e">
        <f>IF(EXACT(VLOOKUP(ND27,OFERTA_0,2,FALSE),NE27),1,0)</f>
        <v>#N/A</v>
      </c>
      <c r="NL27" s="475" t="e">
        <f>IF(EXACT(VLOOKUP(ND27,OFERTA_0,3,FALSE),NF27),1,0)</f>
        <v>#N/A</v>
      </c>
      <c r="NM27" s="476" t="e">
        <f>IF(EXACT(VLOOKUP(ND27,OFERTA_0,4,FALSE),NG27),1,0)</f>
        <v>#N/A</v>
      </c>
      <c r="NN27" s="476">
        <f t="shared" ref="NN27:NO27" si="652">IF(NH27=0,0,1)</f>
        <v>0</v>
      </c>
      <c r="NO27" s="476">
        <f t="shared" si="652"/>
        <v>0</v>
      </c>
      <c r="NP27" s="476" t="e">
        <f t="shared" si="453"/>
        <v>#N/A</v>
      </c>
      <c r="NQ27" s="502">
        <f t="shared" si="454"/>
        <v>0</v>
      </c>
      <c r="NR27" s="478">
        <f t="shared" si="455"/>
        <v>0</v>
      </c>
      <c r="NS27" s="425"/>
      <c r="NT27" s="425"/>
      <c r="NU27" s="522"/>
      <c r="NV27" s="527"/>
      <c r="NW27" s="505"/>
      <c r="NX27" s="525"/>
      <c r="NY27" s="507"/>
      <c r="NZ27" s="508"/>
      <c r="OA27" s="508"/>
      <c r="OB27" s="475" t="e">
        <f>IF(EXACT(VLOOKUP(NU27,OFERTA_0,2,FALSE),NV27),1,0)</f>
        <v>#N/A</v>
      </c>
      <c r="OC27" s="475" t="e">
        <f>IF(EXACT(VLOOKUP(NU27,OFERTA_0,3,FALSE),NW27),1,0)</f>
        <v>#N/A</v>
      </c>
      <c r="OD27" s="476" t="e">
        <f>IF(EXACT(VLOOKUP(NU27,OFERTA_0,4,FALSE),NX27),1,0)</f>
        <v>#N/A</v>
      </c>
      <c r="OE27" s="476">
        <f t="shared" ref="OE27:OF27" si="653">IF(NY27=0,0,1)</f>
        <v>0</v>
      </c>
      <c r="OF27" s="476">
        <f t="shared" si="653"/>
        <v>0</v>
      </c>
      <c r="OG27" s="476" t="e">
        <f t="shared" si="457"/>
        <v>#N/A</v>
      </c>
      <c r="OH27" s="502">
        <f t="shared" si="458"/>
        <v>0</v>
      </c>
      <c r="OI27" s="478">
        <f t="shared" si="459"/>
        <v>0</v>
      </c>
      <c r="OJ27" s="425"/>
      <c r="OK27" s="425"/>
      <c r="OL27" s="522"/>
      <c r="OM27" s="527"/>
      <c r="ON27" s="505"/>
      <c r="OO27" s="525"/>
      <c r="OP27" s="507"/>
      <c r="OQ27" s="508"/>
      <c r="OR27" s="508"/>
      <c r="OS27" s="475" t="e">
        <f>IF(EXACT(VLOOKUP(OL27,OFERTA_0,2,FALSE),OM27),1,0)</f>
        <v>#N/A</v>
      </c>
      <c r="OT27" s="475" t="e">
        <f>IF(EXACT(VLOOKUP(OL27,OFERTA_0,3,FALSE),ON27),1,0)</f>
        <v>#N/A</v>
      </c>
      <c r="OU27" s="476" t="e">
        <f>IF(EXACT(VLOOKUP(OL27,OFERTA_0,4,FALSE),OO27),1,0)</f>
        <v>#N/A</v>
      </c>
      <c r="OV27" s="476">
        <f t="shared" ref="OV27:OW27" si="654">IF(OP27=0,0,1)</f>
        <v>0</v>
      </c>
      <c r="OW27" s="476">
        <f t="shared" si="654"/>
        <v>0</v>
      </c>
      <c r="OX27" s="476" t="e">
        <f t="shared" si="461"/>
        <v>#N/A</v>
      </c>
      <c r="OY27" s="502">
        <f t="shared" si="462"/>
        <v>0</v>
      </c>
      <c r="OZ27" s="478">
        <f t="shared" si="463"/>
        <v>0</v>
      </c>
      <c r="PA27" s="425"/>
      <c r="PB27" s="425"/>
      <c r="PC27" s="522"/>
      <c r="PD27" s="527"/>
      <c r="PE27" s="505"/>
      <c r="PF27" s="525"/>
      <c r="PG27" s="507"/>
      <c r="PH27" s="508"/>
      <c r="PI27" s="508"/>
      <c r="PJ27" s="475" t="e">
        <f>IF(EXACT(VLOOKUP(PC27,OFERTA_0,2,FALSE),PD27),1,0)</f>
        <v>#N/A</v>
      </c>
      <c r="PK27" s="475" t="e">
        <f>IF(EXACT(VLOOKUP(PC27,OFERTA_0,3,FALSE),PE27),1,0)</f>
        <v>#N/A</v>
      </c>
      <c r="PL27" s="476" t="e">
        <f>IF(EXACT(VLOOKUP(PC27,OFERTA_0,4,FALSE),PF27),1,0)</f>
        <v>#N/A</v>
      </c>
      <c r="PM27" s="476">
        <f t="shared" ref="PM27:PN27" si="655">IF(PG27=0,0,1)</f>
        <v>0</v>
      </c>
      <c r="PN27" s="476">
        <f t="shared" si="655"/>
        <v>0</v>
      </c>
      <c r="PO27" s="476" t="e">
        <f t="shared" si="465"/>
        <v>#N/A</v>
      </c>
      <c r="PP27" s="502">
        <f t="shared" si="466"/>
        <v>0</v>
      </c>
      <c r="PQ27" s="478">
        <f t="shared" si="467"/>
        <v>0</v>
      </c>
      <c r="PR27" s="425"/>
      <c r="PS27" s="425"/>
      <c r="PT27" s="522"/>
      <c r="PU27" s="527"/>
      <c r="PV27" s="505"/>
      <c r="PW27" s="525"/>
      <c r="PX27" s="507"/>
      <c r="PY27" s="508"/>
      <c r="PZ27" s="508"/>
      <c r="QA27" s="475" t="e">
        <f>IF(EXACT(VLOOKUP(PT27,OFERTA_0,2,FALSE),PU27),1,0)</f>
        <v>#N/A</v>
      </c>
      <c r="QB27" s="475" t="e">
        <f>IF(EXACT(VLOOKUP(PT27,OFERTA_0,3,FALSE),PV27),1,0)</f>
        <v>#N/A</v>
      </c>
      <c r="QC27" s="476" t="e">
        <f>IF(EXACT(VLOOKUP(PT27,OFERTA_0,4,FALSE),PW27),1,0)</f>
        <v>#N/A</v>
      </c>
      <c r="QD27" s="476">
        <f t="shared" ref="QD27:QE27" si="656">IF(PX27=0,0,1)</f>
        <v>0</v>
      </c>
      <c r="QE27" s="476">
        <f t="shared" si="656"/>
        <v>0</v>
      </c>
      <c r="QF27" s="476" t="e">
        <f t="shared" si="469"/>
        <v>#N/A</v>
      </c>
      <c r="QG27" s="502">
        <f t="shared" si="470"/>
        <v>0</v>
      </c>
      <c r="QH27" s="478">
        <f t="shared" si="471"/>
        <v>0</v>
      </c>
      <c r="QI27" s="425"/>
      <c r="QJ27" s="425"/>
      <c r="QK27" s="522"/>
      <c r="QL27" s="527"/>
      <c r="QM27" s="505"/>
      <c r="QN27" s="525"/>
      <c r="QO27" s="507"/>
      <c r="QP27" s="508"/>
      <c r="QQ27" s="508"/>
      <c r="QR27" s="475" t="e">
        <f>IF(EXACT(VLOOKUP(QK27,OFERTA_0,2,FALSE),QL27),1,0)</f>
        <v>#N/A</v>
      </c>
      <c r="QS27" s="475" t="e">
        <f>IF(EXACT(VLOOKUP(QK27,OFERTA_0,3,FALSE),QM27),1,0)</f>
        <v>#N/A</v>
      </c>
      <c r="QT27" s="476" t="e">
        <f>IF(EXACT(VLOOKUP(QK27,OFERTA_0,4,FALSE),QN27),1,0)</f>
        <v>#N/A</v>
      </c>
      <c r="QU27" s="476">
        <f t="shared" ref="QU27:QV27" si="657">IF(QO27=0,0,1)</f>
        <v>0</v>
      </c>
      <c r="QV27" s="476">
        <f t="shared" si="657"/>
        <v>0</v>
      </c>
      <c r="QW27" s="476" t="e">
        <f t="shared" si="473"/>
        <v>#N/A</v>
      </c>
      <c r="QX27" s="502">
        <f t="shared" si="474"/>
        <v>0</v>
      </c>
      <c r="QY27" s="478">
        <f t="shared" si="475"/>
        <v>0</v>
      </c>
      <c r="QZ27" s="425"/>
      <c r="RA27" s="425"/>
      <c r="RB27" s="522"/>
      <c r="RC27" s="527"/>
      <c r="RD27" s="505"/>
      <c r="RE27" s="525"/>
      <c r="RF27" s="507"/>
      <c r="RG27" s="508"/>
      <c r="RH27" s="508"/>
      <c r="RI27" s="475" t="e">
        <f>IF(EXACT(VLOOKUP(RB27,OFERTA_0,2,FALSE),RC27),1,0)</f>
        <v>#N/A</v>
      </c>
      <c r="RJ27" s="475" t="e">
        <f>IF(EXACT(VLOOKUP(RB27,OFERTA_0,3,FALSE),RD27),1,0)</f>
        <v>#N/A</v>
      </c>
      <c r="RK27" s="476" t="e">
        <f>IF(EXACT(VLOOKUP(RB27,OFERTA_0,4,FALSE),RE27),1,0)</f>
        <v>#N/A</v>
      </c>
      <c r="RL27" s="476">
        <f t="shared" ref="RL27:RM27" si="658">IF(RF27=0,0,1)</f>
        <v>0</v>
      </c>
      <c r="RM27" s="476">
        <f t="shared" si="658"/>
        <v>0</v>
      </c>
      <c r="RN27" s="476" t="e">
        <f t="shared" si="477"/>
        <v>#N/A</v>
      </c>
      <c r="RO27" s="502">
        <f t="shared" si="478"/>
        <v>0</v>
      </c>
      <c r="RP27" s="478">
        <f t="shared" si="479"/>
        <v>0</v>
      </c>
      <c r="RQ27" s="425"/>
      <c r="RR27" s="425"/>
      <c r="RS27" s="522"/>
      <c r="RT27" s="527"/>
      <c r="RU27" s="505"/>
      <c r="RV27" s="525"/>
      <c r="RW27" s="507"/>
      <c r="RX27" s="508"/>
      <c r="RY27" s="508"/>
      <c r="RZ27" s="475" t="e">
        <f>IF(EXACT(VLOOKUP(RS27,OFERTA_0,2,FALSE),RT27),1,0)</f>
        <v>#N/A</v>
      </c>
      <c r="SA27" s="475" t="e">
        <f>IF(EXACT(VLOOKUP(RS27,OFERTA_0,3,FALSE),RU27),1,0)</f>
        <v>#N/A</v>
      </c>
      <c r="SB27" s="476" t="e">
        <f>IF(EXACT(VLOOKUP(RS27,OFERTA_0,4,FALSE),RV27),1,0)</f>
        <v>#N/A</v>
      </c>
      <c r="SC27" s="476">
        <f t="shared" ref="SC27:SD27" si="659">IF(RW27=0,0,1)</f>
        <v>0</v>
      </c>
      <c r="SD27" s="476">
        <f t="shared" si="659"/>
        <v>0</v>
      </c>
      <c r="SE27" s="476" t="e">
        <f t="shared" si="481"/>
        <v>#N/A</v>
      </c>
      <c r="SF27" s="502">
        <f t="shared" si="482"/>
        <v>0</v>
      </c>
      <c r="SG27" s="478">
        <f t="shared" si="483"/>
        <v>0</v>
      </c>
      <c r="SH27" s="425"/>
      <c r="SI27" s="425"/>
      <c r="SJ27" s="522"/>
      <c r="SK27" s="527"/>
      <c r="SL27" s="505"/>
      <c r="SM27" s="525"/>
      <c r="SN27" s="507"/>
      <c r="SO27" s="508"/>
      <c r="SP27" s="508"/>
      <c r="SQ27" s="475" t="e">
        <f>IF(EXACT(VLOOKUP(SJ27,OFERTA_0,2,FALSE),SK27),1,0)</f>
        <v>#N/A</v>
      </c>
      <c r="SR27" s="475" t="e">
        <f>IF(EXACT(VLOOKUP(SJ27,OFERTA_0,3,FALSE),SL27),1,0)</f>
        <v>#N/A</v>
      </c>
      <c r="SS27" s="476" t="e">
        <f>IF(EXACT(VLOOKUP(SJ27,OFERTA_0,4,FALSE),SM27),1,0)</f>
        <v>#N/A</v>
      </c>
      <c r="ST27" s="476">
        <f t="shared" ref="ST27:SU27" si="660">IF(SN27=0,0,1)</f>
        <v>0</v>
      </c>
      <c r="SU27" s="476">
        <f t="shared" si="660"/>
        <v>0</v>
      </c>
      <c r="SV27" s="476" t="e">
        <f t="shared" si="485"/>
        <v>#N/A</v>
      </c>
      <c r="SW27" s="502">
        <f t="shared" si="486"/>
        <v>0</v>
      </c>
      <c r="SX27" s="478">
        <f t="shared" si="487"/>
        <v>0</v>
      </c>
    </row>
    <row r="28" spans="1:518" ht="12.75" customHeight="1" x14ac:dyDescent="0.2">
      <c r="A28" s="425">
        <f t="shared" si="140"/>
        <v>16</v>
      </c>
      <c r="B28" s="483" t="s">
        <v>323</v>
      </c>
      <c r="C28" s="484" t="s">
        <v>324</v>
      </c>
      <c r="D28" s="485" t="s">
        <v>292</v>
      </c>
      <c r="E28" s="486"/>
      <c r="F28" s="487"/>
      <c r="G28" s="488"/>
      <c r="H28" s="528">
        <f>SUM(G29:G32)</f>
        <v>0</v>
      </c>
      <c r="I28" s="425"/>
      <c r="J28" s="425"/>
      <c r="K28" s="483"/>
      <c r="L28" s="484"/>
      <c r="M28" s="485"/>
      <c r="N28" s="486"/>
      <c r="O28" s="487"/>
      <c r="P28" s="488"/>
      <c r="Q28" s="528">
        <f>SUM(P29:P32)</f>
        <v>0</v>
      </c>
      <c r="R28" s="475"/>
      <c r="S28" s="475"/>
      <c r="T28" s="476"/>
      <c r="U28" s="476"/>
      <c r="V28" s="476"/>
      <c r="W28" s="476"/>
      <c r="X28" s="502"/>
      <c r="Y28" s="478"/>
      <c r="Z28" s="454"/>
      <c r="AA28" s="454"/>
      <c r="AB28" s="483"/>
      <c r="AC28" s="484"/>
      <c r="AD28" s="485"/>
      <c r="AE28" s="486"/>
      <c r="AF28" s="487"/>
      <c r="AG28" s="488"/>
      <c r="AH28" s="528">
        <f>SUM(AG29:AG32)</f>
        <v>0</v>
      </c>
      <c r="AI28" s="475"/>
      <c r="AJ28" s="475"/>
      <c r="AK28" s="476"/>
      <c r="AL28" s="476"/>
      <c r="AM28" s="476"/>
      <c r="AN28" s="476"/>
      <c r="AO28" s="502"/>
      <c r="AP28" s="478"/>
      <c r="AQ28" s="454"/>
      <c r="AR28" s="454"/>
      <c r="AS28" s="483" t="s">
        <v>323</v>
      </c>
      <c r="AT28" s="484" t="s">
        <v>324</v>
      </c>
      <c r="AU28" s="485" t="s">
        <v>292</v>
      </c>
      <c r="AV28" s="486"/>
      <c r="AW28" s="487"/>
      <c r="AX28" s="488"/>
      <c r="AY28" s="528">
        <f>SUM(AX29:AX32)</f>
        <v>5525000</v>
      </c>
      <c r="AZ28" s="475"/>
      <c r="BA28" s="475"/>
      <c r="BB28" s="476"/>
      <c r="BC28" s="476"/>
      <c r="BD28" s="476"/>
      <c r="BE28" s="476"/>
      <c r="BF28" s="502"/>
      <c r="BG28" s="478"/>
      <c r="BH28" s="425"/>
      <c r="BI28" s="425"/>
      <c r="BJ28" s="483" t="s">
        <v>323</v>
      </c>
      <c r="BK28" s="484" t="s">
        <v>324</v>
      </c>
      <c r="BL28" s="485" t="s">
        <v>292</v>
      </c>
      <c r="BM28" s="486"/>
      <c r="BN28" s="487"/>
      <c r="BO28" s="488"/>
      <c r="BP28" s="528">
        <f>SUM(BO29:BO32)</f>
        <v>1675000</v>
      </c>
      <c r="BQ28" s="475"/>
      <c r="BR28" s="475"/>
      <c r="BS28" s="476"/>
      <c r="BT28" s="476"/>
      <c r="BU28" s="476"/>
      <c r="BV28" s="476"/>
      <c r="BW28" s="502"/>
      <c r="BX28" s="478"/>
      <c r="BY28" s="425"/>
      <c r="BZ28" s="425"/>
      <c r="CA28" s="483" t="s">
        <v>323</v>
      </c>
      <c r="CB28" s="484" t="s">
        <v>324</v>
      </c>
      <c r="CC28" s="485" t="s">
        <v>292</v>
      </c>
      <c r="CD28" s="486"/>
      <c r="CE28" s="487"/>
      <c r="CF28" s="488"/>
      <c r="CG28" s="528">
        <f>SUM(CF29:CF32)</f>
        <v>3379000</v>
      </c>
      <c r="CH28" s="475"/>
      <c r="CI28" s="475"/>
      <c r="CJ28" s="476"/>
      <c r="CK28" s="476"/>
      <c r="CL28" s="476"/>
      <c r="CM28" s="476"/>
      <c r="CN28" s="502"/>
      <c r="CO28" s="478"/>
      <c r="CP28" s="425"/>
      <c r="CQ28" s="425"/>
      <c r="CR28" s="483" t="s">
        <v>323</v>
      </c>
      <c r="CS28" s="484" t="s">
        <v>324</v>
      </c>
      <c r="CT28" s="485" t="s">
        <v>292</v>
      </c>
      <c r="CU28" s="486"/>
      <c r="CV28" s="487"/>
      <c r="CW28" s="488"/>
      <c r="CX28" s="528">
        <f>SUM(CW29:CW32)</f>
        <v>4310000</v>
      </c>
      <c r="CY28" s="475"/>
      <c r="CZ28" s="475"/>
      <c r="DA28" s="476"/>
      <c r="DB28" s="476"/>
      <c r="DC28" s="476"/>
      <c r="DD28" s="476"/>
      <c r="DE28" s="502"/>
      <c r="DF28" s="478"/>
      <c r="DG28" s="425"/>
      <c r="DH28" s="425"/>
      <c r="DI28" s="483" t="s">
        <v>323</v>
      </c>
      <c r="DJ28" s="484" t="s">
        <v>324</v>
      </c>
      <c r="DK28" s="485" t="s">
        <v>292</v>
      </c>
      <c r="DL28" s="486"/>
      <c r="DM28" s="487"/>
      <c r="DN28" s="488"/>
      <c r="DO28" s="528">
        <f>SUM(DN29:DN32)</f>
        <v>6295600</v>
      </c>
      <c r="DP28" s="475"/>
      <c r="DQ28" s="475"/>
      <c r="DR28" s="476"/>
      <c r="DS28" s="476"/>
      <c r="DT28" s="476"/>
      <c r="DU28" s="476"/>
      <c r="DV28" s="502"/>
      <c r="DW28" s="478"/>
      <c r="DX28" s="425"/>
      <c r="DY28" s="425"/>
      <c r="DZ28" s="483" t="s">
        <v>323</v>
      </c>
      <c r="EA28" s="484" t="s">
        <v>324</v>
      </c>
      <c r="EB28" s="485" t="s">
        <v>292</v>
      </c>
      <c r="EC28" s="486"/>
      <c r="ED28" s="487"/>
      <c r="EE28" s="488"/>
      <c r="EF28" s="528">
        <f>SUM(EE29:EE32)</f>
        <v>6226000</v>
      </c>
      <c r="EG28" s="475"/>
      <c r="EH28" s="475"/>
      <c r="EI28" s="476"/>
      <c r="EJ28" s="476"/>
      <c r="EK28" s="476"/>
      <c r="EL28" s="476"/>
      <c r="EM28" s="502"/>
      <c r="EN28" s="478"/>
      <c r="EO28" s="425"/>
      <c r="EP28" s="425"/>
      <c r="EQ28" s="483" t="s">
        <v>323</v>
      </c>
      <c r="ER28" s="484" t="s">
        <v>324</v>
      </c>
      <c r="ES28" s="485" t="s">
        <v>292</v>
      </c>
      <c r="ET28" s="486"/>
      <c r="EU28" s="487"/>
      <c r="EV28" s="488"/>
      <c r="EW28" s="528">
        <f>SUM(EV29:EV32)</f>
        <v>8870501</v>
      </c>
      <c r="EX28" s="475"/>
      <c r="EY28" s="475"/>
      <c r="EZ28" s="476"/>
      <c r="FA28" s="476"/>
      <c r="FB28" s="476"/>
      <c r="FC28" s="476"/>
      <c r="FD28" s="502"/>
      <c r="FE28" s="478"/>
      <c r="FF28" s="425"/>
      <c r="FG28" s="425"/>
      <c r="FH28" s="483" t="s">
        <v>323</v>
      </c>
      <c r="FI28" s="484" t="s">
        <v>324</v>
      </c>
      <c r="FJ28" s="485" t="s">
        <v>292</v>
      </c>
      <c r="FK28" s="486"/>
      <c r="FL28" s="487"/>
      <c r="FM28" s="488"/>
      <c r="FN28" s="528">
        <f>SUM(FM29:FM32)</f>
        <v>4838490</v>
      </c>
      <c r="FO28" s="475"/>
      <c r="FP28" s="475"/>
      <c r="FQ28" s="476"/>
      <c r="FR28" s="476"/>
      <c r="FS28" s="476"/>
      <c r="FT28" s="476"/>
      <c r="FU28" s="502"/>
      <c r="FV28" s="478"/>
      <c r="FW28" s="425"/>
      <c r="FX28" s="425"/>
      <c r="FY28" s="483" t="s">
        <v>323</v>
      </c>
      <c r="FZ28" s="484" t="s">
        <v>324</v>
      </c>
      <c r="GA28" s="485" t="s">
        <v>292</v>
      </c>
      <c r="GB28" s="486"/>
      <c r="GC28" s="487"/>
      <c r="GD28" s="488"/>
      <c r="GE28" s="528">
        <f>SUM(GD29:GD32)</f>
        <v>1673500</v>
      </c>
      <c r="GF28" s="475"/>
      <c r="GG28" s="475"/>
      <c r="GH28" s="476"/>
      <c r="GI28" s="476"/>
      <c r="GJ28" s="476"/>
      <c r="GK28" s="476"/>
      <c r="GL28" s="502"/>
      <c r="GM28" s="478"/>
      <c r="GN28" s="425"/>
      <c r="GO28" s="425"/>
      <c r="GP28" s="483" t="s">
        <v>323</v>
      </c>
      <c r="GQ28" s="484" t="s">
        <v>324</v>
      </c>
      <c r="GR28" s="485" t="s">
        <v>292</v>
      </c>
      <c r="GS28" s="486"/>
      <c r="GT28" s="487"/>
      <c r="GU28" s="488"/>
      <c r="GV28" s="528">
        <f>SUM(GU29:GU32)</f>
        <v>5943500</v>
      </c>
      <c r="GW28" s="475"/>
      <c r="GX28" s="475"/>
      <c r="GY28" s="476"/>
      <c r="GZ28" s="476"/>
      <c r="HA28" s="476"/>
      <c r="HB28" s="476"/>
      <c r="HC28" s="502"/>
      <c r="HD28" s="478"/>
      <c r="HE28" s="425"/>
      <c r="HF28" s="425"/>
      <c r="HG28" s="483" t="s">
        <v>323</v>
      </c>
      <c r="HH28" s="484" t="s">
        <v>324</v>
      </c>
      <c r="HI28" s="485" t="s">
        <v>292</v>
      </c>
      <c r="HJ28" s="486"/>
      <c r="HK28" s="486"/>
      <c r="HL28" s="488"/>
      <c r="HM28" s="528">
        <f>SUM(HL29:HL32)</f>
        <v>7575750</v>
      </c>
      <c r="HN28" s="475"/>
      <c r="HO28" s="475"/>
      <c r="HP28" s="476"/>
      <c r="HQ28" s="476"/>
      <c r="HR28" s="476"/>
      <c r="HS28" s="476"/>
      <c r="HT28" s="502"/>
      <c r="HU28" s="478"/>
      <c r="HV28" s="425"/>
      <c r="HW28" s="425"/>
      <c r="HX28" s="483" t="s">
        <v>323</v>
      </c>
      <c r="HY28" s="484" t="s">
        <v>324</v>
      </c>
      <c r="HZ28" s="485" t="s">
        <v>292</v>
      </c>
      <c r="IA28" s="486"/>
      <c r="IB28" s="487"/>
      <c r="IC28" s="488"/>
      <c r="ID28" s="528">
        <f>SUM(IC29:IC32)</f>
        <v>1751000</v>
      </c>
      <c r="IE28" s="475"/>
      <c r="IF28" s="475"/>
      <c r="IG28" s="476"/>
      <c r="IH28" s="476"/>
      <c r="II28" s="476"/>
      <c r="IJ28" s="476"/>
      <c r="IK28" s="502"/>
      <c r="IL28" s="478"/>
      <c r="IM28" s="425"/>
      <c r="IN28" s="425"/>
      <c r="IO28" s="483" t="s">
        <v>323</v>
      </c>
      <c r="IP28" s="484" t="s">
        <v>324</v>
      </c>
      <c r="IQ28" s="485" t="s">
        <v>292</v>
      </c>
      <c r="IR28" s="486"/>
      <c r="IS28" s="487"/>
      <c r="IT28" s="488"/>
      <c r="IU28" s="528">
        <f>SUM(IT29:IT32)</f>
        <v>4484500</v>
      </c>
      <c r="IV28" s="475"/>
      <c r="IW28" s="475"/>
      <c r="IX28" s="476"/>
      <c r="IY28" s="476"/>
      <c r="IZ28" s="476"/>
      <c r="JA28" s="476"/>
      <c r="JB28" s="502"/>
      <c r="JC28" s="478"/>
      <c r="JD28" s="425"/>
      <c r="JE28" s="425"/>
      <c r="JF28" s="483" t="s">
        <v>323</v>
      </c>
      <c r="JG28" s="484" t="s">
        <v>324</v>
      </c>
      <c r="JH28" s="485" t="s">
        <v>292</v>
      </c>
      <c r="JI28" s="486"/>
      <c r="JJ28" s="487"/>
      <c r="JK28" s="488"/>
      <c r="JL28" s="528">
        <f>SUM(JK29:JK32)</f>
        <v>7220000</v>
      </c>
      <c r="JM28" s="475"/>
      <c r="JN28" s="475"/>
      <c r="JO28" s="476"/>
      <c r="JP28" s="476"/>
      <c r="JQ28" s="476"/>
      <c r="JR28" s="476"/>
      <c r="JS28" s="502"/>
      <c r="JT28" s="478"/>
      <c r="JU28" s="425"/>
      <c r="JV28" s="425"/>
      <c r="JW28" s="483" t="s">
        <v>323</v>
      </c>
      <c r="JX28" s="484" t="s">
        <v>324</v>
      </c>
      <c r="JY28" s="485" t="s">
        <v>292</v>
      </c>
      <c r="JZ28" s="486"/>
      <c r="KA28" s="487"/>
      <c r="KB28" s="488"/>
      <c r="KC28" s="528">
        <f>SUM(KB29:KB32)</f>
        <v>3775000</v>
      </c>
      <c r="KD28" s="475"/>
      <c r="KE28" s="475"/>
      <c r="KF28" s="476"/>
      <c r="KG28" s="476"/>
      <c r="KH28" s="476"/>
      <c r="KI28" s="476"/>
      <c r="KJ28" s="502"/>
      <c r="KK28" s="478"/>
      <c r="KL28" s="425"/>
      <c r="KM28" s="425"/>
      <c r="KN28" s="483" t="s">
        <v>323</v>
      </c>
      <c r="KO28" s="484" t="s">
        <v>324</v>
      </c>
      <c r="KP28" s="485" t="s">
        <v>292</v>
      </c>
      <c r="KQ28" s="486"/>
      <c r="KR28" s="487"/>
      <c r="KS28" s="488"/>
      <c r="KT28" s="528">
        <f>SUM(KS29:KS32)</f>
        <v>3721080</v>
      </c>
      <c r="KU28" s="475"/>
      <c r="KV28" s="475"/>
      <c r="KW28" s="476"/>
      <c r="KX28" s="476"/>
      <c r="KY28" s="476"/>
      <c r="KZ28" s="476"/>
      <c r="LA28" s="502"/>
      <c r="LB28" s="478"/>
      <c r="LC28" s="425"/>
      <c r="LD28" s="425"/>
      <c r="LE28" s="483" t="s">
        <v>323</v>
      </c>
      <c r="LF28" s="484" t="s">
        <v>324</v>
      </c>
      <c r="LG28" s="485" t="s">
        <v>292</v>
      </c>
      <c r="LH28" s="486"/>
      <c r="LI28" s="486"/>
      <c r="LJ28" s="488"/>
      <c r="LK28" s="528">
        <f>SUM(LJ29:LJ32)</f>
        <v>7609875</v>
      </c>
      <c r="LL28" s="475"/>
      <c r="LM28" s="475"/>
      <c r="LN28" s="476"/>
      <c r="LO28" s="476"/>
      <c r="LP28" s="476"/>
      <c r="LQ28" s="476"/>
      <c r="LR28" s="502"/>
      <c r="LS28" s="478"/>
      <c r="LT28" s="425"/>
      <c r="LU28" s="425"/>
      <c r="LV28" s="483" t="s">
        <v>323</v>
      </c>
      <c r="LW28" s="484" t="s">
        <v>324</v>
      </c>
      <c r="LX28" s="485" t="s">
        <v>292</v>
      </c>
      <c r="LY28" s="486"/>
      <c r="LZ28" s="487"/>
      <c r="MA28" s="488"/>
      <c r="MB28" s="528">
        <f>SUM(MA29:MA32)</f>
        <v>5500000</v>
      </c>
      <c r="MC28" s="475"/>
      <c r="MD28" s="475"/>
      <c r="ME28" s="476"/>
      <c r="MF28" s="476"/>
      <c r="MG28" s="476"/>
      <c r="MH28" s="476"/>
      <c r="MI28" s="502"/>
      <c r="MJ28" s="478"/>
      <c r="MK28" s="425"/>
      <c r="ML28" s="425"/>
      <c r="MM28" s="483" t="s">
        <v>323</v>
      </c>
      <c r="MN28" s="484" t="s">
        <v>324</v>
      </c>
      <c r="MO28" s="485" t="s">
        <v>292</v>
      </c>
      <c r="MP28" s="486"/>
      <c r="MQ28" s="487"/>
      <c r="MR28" s="488"/>
      <c r="MS28" s="528">
        <f>SUM(MR29:MR32)</f>
        <v>4800655</v>
      </c>
      <c r="MT28" s="475"/>
      <c r="MU28" s="475"/>
      <c r="MV28" s="476"/>
      <c r="MW28" s="476"/>
      <c r="MX28" s="476"/>
      <c r="MY28" s="476"/>
      <c r="MZ28" s="502"/>
      <c r="NA28" s="478"/>
      <c r="NB28" s="425"/>
      <c r="NC28" s="425"/>
      <c r="ND28" s="513"/>
      <c r="NE28" s="529"/>
      <c r="NF28" s="530"/>
      <c r="NG28" s="531"/>
      <c r="NH28" s="531"/>
      <c r="NI28" s="532"/>
      <c r="NJ28" s="532"/>
      <c r="NK28" s="475"/>
      <c r="NL28" s="475"/>
      <c r="NM28" s="476"/>
      <c r="NN28" s="476"/>
      <c r="NO28" s="476"/>
      <c r="NP28" s="476"/>
      <c r="NQ28" s="502"/>
      <c r="NR28" s="478"/>
      <c r="NS28" s="425"/>
      <c r="NT28" s="425"/>
      <c r="NU28" s="513"/>
      <c r="NV28" s="529"/>
      <c r="NW28" s="530"/>
      <c r="NX28" s="531"/>
      <c r="NY28" s="531"/>
      <c r="NZ28" s="532"/>
      <c r="OA28" s="532"/>
      <c r="OB28" s="475"/>
      <c r="OC28" s="475"/>
      <c r="OD28" s="476"/>
      <c r="OE28" s="476"/>
      <c r="OF28" s="476"/>
      <c r="OG28" s="476"/>
      <c r="OH28" s="502"/>
      <c r="OI28" s="478"/>
      <c r="OJ28" s="425"/>
      <c r="OK28" s="425"/>
      <c r="OL28" s="513"/>
      <c r="OM28" s="529"/>
      <c r="ON28" s="530"/>
      <c r="OO28" s="531"/>
      <c r="OP28" s="531"/>
      <c r="OQ28" s="532"/>
      <c r="OR28" s="532"/>
      <c r="OS28" s="475"/>
      <c r="OT28" s="475"/>
      <c r="OU28" s="476"/>
      <c r="OV28" s="476"/>
      <c r="OW28" s="476"/>
      <c r="OX28" s="476"/>
      <c r="OY28" s="502"/>
      <c r="OZ28" s="478"/>
      <c r="PA28" s="425"/>
      <c r="PB28" s="425"/>
      <c r="PC28" s="513"/>
      <c r="PD28" s="529"/>
      <c r="PE28" s="530"/>
      <c r="PF28" s="531"/>
      <c r="PG28" s="531"/>
      <c r="PH28" s="532"/>
      <c r="PI28" s="532"/>
      <c r="PJ28" s="475"/>
      <c r="PK28" s="475"/>
      <c r="PL28" s="476"/>
      <c r="PM28" s="476"/>
      <c r="PN28" s="476"/>
      <c r="PO28" s="476"/>
      <c r="PP28" s="502"/>
      <c r="PQ28" s="478"/>
      <c r="PR28" s="425"/>
      <c r="PS28" s="425"/>
      <c r="PT28" s="513"/>
      <c r="PU28" s="529"/>
      <c r="PV28" s="530"/>
      <c r="PW28" s="531"/>
      <c r="PX28" s="531"/>
      <c r="PY28" s="532"/>
      <c r="PZ28" s="532"/>
      <c r="QA28" s="475"/>
      <c r="QB28" s="475"/>
      <c r="QC28" s="476"/>
      <c r="QD28" s="476"/>
      <c r="QE28" s="476"/>
      <c r="QF28" s="476"/>
      <c r="QG28" s="502"/>
      <c r="QH28" s="478"/>
      <c r="QI28" s="425"/>
      <c r="QJ28" s="425"/>
      <c r="QK28" s="513"/>
      <c r="QL28" s="529"/>
      <c r="QM28" s="530"/>
      <c r="QN28" s="531"/>
      <c r="QO28" s="531"/>
      <c r="QP28" s="532"/>
      <c r="QQ28" s="532"/>
      <c r="QR28" s="475"/>
      <c r="QS28" s="475"/>
      <c r="QT28" s="476"/>
      <c r="QU28" s="476"/>
      <c r="QV28" s="476"/>
      <c r="QW28" s="476"/>
      <c r="QX28" s="502"/>
      <c r="QY28" s="478"/>
      <c r="QZ28" s="425"/>
      <c r="RA28" s="425"/>
      <c r="RB28" s="513"/>
      <c r="RC28" s="529"/>
      <c r="RD28" s="530"/>
      <c r="RE28" s="531"/>
      <c r="RF28" s="531"/>
      <c r="RG28" s="532"/>
      <c r="RH28" s="532"/>
      <c r="RI28" s="475"/>
      <c r="RJ28" s="475"/>
      <c r="RK28" s="476"/>
      <c r="RL28" s="476"/>
      <c r="RM28" s="476"/>
      <c r="RN28" s="476"/>
      <c r="RO28" s="502"/>
      <c r="RP28" s="478"/>
      <c r="RQ28" s="425"/>
      <c r="RR28" s="425"/>
      <c r="RS28" s="513"/>
      <c r="RT28" s="529"/>
      <c r="RU28" s="530"/>
      <c r="RV28" s="531"/>
      <c r="RW28" s="531"/>
      <c r="RX28" s="532"/>
      <c r="RY28" s="532"/>
      <c r="RZ28" s="475"/>
      <c r="SA28" s="475"/>
      <c r="SB28" s="476"/>
      <c r="SC28" s="476"/>
      <c r="SD28" s="476"/>
      <c r="SE28" s="476"/>
      <c r="SF28" s="502"/>
      <c r="SG28" s="478"/>
      <c r="SH28" s="425"/>
      <c r="SI28" s="425"/>
      <c r="SJ28" s="513"/>
      <c r="SK28" s="529"/>
      <c r="SL28" s="530"/>
      <c r="SM28" s="531"/>
      <c r="SN28" s="531"/>
      <c r="SO28" s="532"/>
      <c r="SP28" s="532"/>
      <c r="SQ28" s="475"/>
      <c r="SR28" s="475"/>
      <c r="SS28" s="476"/>
      <c r="ST28" s="476"/>
      <c r="SU28" s="476"/>
      <c r="SV28" s="476"/>
      <c r="SW28" s="502"/>
      <c r="SX28" s="478"/>
    </row>
    <row r="29" spans="1:518" ht="45" x14ac:dyDescent="0.2">
      <c r="A29" s="425">
        <f t="shared" si="140"/>
        <v>17</v>
      </c>
      <c r="B29" s="533" t="s">
        <v>325</v>
      </c>
      <c r="C29" s="496" t="s">
        <v>326</v>
      </c>
      <c r="D29" s="497" t="s">
        <v>295</v>
      </c>
      <c r="E29" s="498">
        <v>20</v>
      </c>
      <c r="F29" s="519"/>
      <c r="G29" s="520">
        <f t="shared" ref="G29:G32" si="661">ROUND(E29*F29,0)</f>
        <v>0</v>
      </c>
      <c r="H29" s="534" t="e">
        <f>H28/G77</f>
        <v>#DIV/0!</v>
      </c>
      <c r="I29" s="425"/>
      <c r="J29" s="425"/>
      <c r="K29" s="533"/>
      <c r="L29" s="496"/>
      <c r="M29" s="497"/>
      <c r="N29" s="498"/>
      <c r="O29" s="519"/>
      <c r="P29" s="520"/>
      <c r="Q29" s="534" t="e">
        <f>Q28/P77</f>
        <v>#DIV/0!</v>
      </c>
      <c r="R29" s="475" t="e">
        <f>IF(EXACT(VLOOKUP(K29,OFERTA_0,2,FALSE),L29),1,0)</f>
        <v>#N/A</v>
      </c>
      <c r="S29" s="475" t="e">
        <f>IF(EXACT(VLOOKUP(K29,OFERTA_0,3,FALSE),M29),1,0)</f>
        <v>#N/A</v>
      </c>
      <c r="T29" s="476" t="e">
        <f>IF(EXACT(VLOOKUP(K29,OFERTA_0,4,FALSE),N29),1,0)</f>
        <v>#N/A</v>
      </c>
      <c r="U29" s="476">
        <f t="shared" ref="U29:V29" si="662">IF(O29=0,0,1)</f>
        <v>0</v>
      </c>
      <c r="V29" s="476">
        <f t="shared" si="662"/>
        <v>0</v>
      </c>
      <c r="W29" s="476" t="e">
        <f t="shared" ref="W29:W32" si="663">PRODUCT(R29:V29)</f>
        <v>#N/A</v>
      </c>
      <c r="X29" s="502">
        <f t="shared" ref="X29:X32" si="664">ROUND(P29,0)</f>
        <v>0</v>
      </c>
      <c r="Y29" s="478">
        <f t="shared" ref="Y29:Y32" si="665">P29-X29</f>
        <v>0</v>
      </c>
      <c r="Z29" s="454"/>
      <c r="AA29" s="454"/>
      <c r="AB29" s="533"/>
      <c r="AC29" s="496"/>
      <c r="AD29" s="497"/>
      <c r="AE29" s="498"/>
      <c r="AF29" s="519"/>
      <c r="AG29" s="520"/>
      <c r="AH29" s="534" t="e">
        <f>AH28/AG77</f>
        <v>#DIV/0!</v>
      </c>
      <c r="AI29" s="475" t="e">
        <f>IF(EXACT(VLOOKUP(AB29,OFERTA_0,2,FALSE),AC29),1,0)</f>
        <v>#N/A</v>
      </c>
      <c r="AJ29" s="475" t="e">
        <f>IF(EXACT(VLOOKUP(AB29,OFERTA_0,3,FALSE),AD29),1,0)</f>
        <v>#N/A</v>
      </c>
      <c r="AK29" s="476" t="e">
        <f>IF(EXACT(VLOOKUP(AB29,OFERTA_0,4,FALSE),AE29),1,0)</f>
        <v>#N/A</v>
      </c>
      <c r="AL29" s="476">
        <f t="shared" ref="AL29:AM29" si="666">IF(AF29=0,0,1)</f>
        <v>0</v>
      </c>
      <c r="AM29" s="476">
        <f t="shared" si="666"/>
        <v>0</v>
      </c>
      <c r="AN29" s="476" t="e">
        <f t="shared" ref="AN29:AN32" si="667">PRODUCT(AI29:AM29)</f>
        <v>#N/A</v>
      </c>
      <c r="AO29" s="502">
        <f t="shared" ref="AO29:AO32" si="668">ROUND(AG29,0)</f>
        <v>0</v>
      </c>
      <c r="AP29" s="478">
        <f t="shared" ref="AP29:AP32" si="669">AG29-AO29</f>
        <v>0</v>
      </c>
      <c r="AQ29" s="454"/>
      <c r="AR29" s="454"/>
      <c r="AS29" s="533" t="s">
        <v>325</v>
      </c>
      <c r="AT29" s="496" t="s">
        <v>326</v>
      </c>
      <c r="AU29" s="497" t="s">
        <v>295</v>
      </c>
      <c r="AV29" s="498">
        <v>20</v>
      </c>
      <c r="AW29" s="519">
        <v>10000</v>
      </c>
      <c r="AX29" s="520">
        <f t="shared" ref="AX29:AX32" si="670">ROUND(AV29*AW29,0)</f>
        <v>200000</v>
      </c>
      <c r="AY29" s="534">
        <f>AY28/AX77</f>
        <v>3.8038991859999989E-2</v>
      </c>
      <c r="AZ29" s="475">
        <f>IF(EXACT(VLOOKUP(AS29,OFERTA_0,2,FALSE),AT29),1,0)</f>
        <v>1</v>
      </c>
      <c r="BA29" s="475">
        <f>IF(EXACT(VLOOKUP(AS29,OFERTA_0,3,FALSE),AU29),1,0)</f>
        <v>1</v>
      </c>
      <c r="BB29" s="476">
        <f>IF(EXACT(VLOOKUP(AS29,OFERTA_0,4,FALSE),AV29),1,0)</f>
        <v>1</v>
      </c>
      <c r="BC29" s="476">
        <f t="shared" ref="BC29:BD29" si="671">IF(AW29=0,0,1)</f>
        <v>1</v>
      </c>
      <c r="BD29" s="476">
        <f t="shared" si="671"/>
        <v>1</v>
      </c>
      <c r="BE29" s="476">
        <f t="shared" ref="BE29:BE32" si="672">PRODUCT(AZ29:BD29)</f>
        <v>1</v>
      </c>
      <c r="BF29" s="502">
        <f t="shared" ref="BF29:BF32" si="673">ROUND(AX29,0)</f>
        <v>200000</v>
      </c>
      <c r="BG29" s="478">
        <f t="shared" ref="BG29:BG32" si="674">AX29-BF29</f>
        <v>0</v>
      </c>
      <c r="BH29" s="425"/>
      <c r="BI29" s="425"/>
      <c r="BJ29" s="533" t="s">
        <v>325</v>
      </c>
      <c r="BK29" s="496" t="s">
        <v>326</v>
      </c>
      <c r="BL29" s="497" t="s">
        <v>295</v>
      </c>
      <c r="BM29" s="498">
        <v>20</v>
      </c>
      <c r="BN29" s="519">
        <v>18000</v>
      </c>
      <c r="BO29" s="520">
        <f t="shared" ref="BO29:BO32" si="675">ROUND(BM29*BN29,0)</f>
        <v>360000</v>
      </c>
      <c r="BP29" s="534">
        <f>BP28/BO77</f>
        <v>1.1242086074780343E-2</v>
      </c>
      <c r="BQ29" s="475">
        <f>IF(EXACT(VLOOKUP(BJ29,OFERTA_0,2,FALSE),BK29),1,0)</f>
        <v>1</v>
      </c>
      <c r="BR29" s="475">
        <f>IF(EXACT(VLOOKUP(BJ29,OFERTA_0,3,FALSE),BL29),1,0)</f>
        <v>1</v>
      </c>
      <c r="BS29" s="476">
        <f>IF(EXACT(VLOOKUP(BJ29,OFERTA_0,4,FALSE),BM29),1,0)</f>
        <v>1</v>
      </c>
      <c r="BT29" s="476">
        <f t="shared" ref="BT29:BU29" si="676">IF(BN29=0,0,1)</f>
        <v>1</v>
      </c>
      <c r="BU29" s="476">
        <f t="shared" si="676"/>
        <v>1</v>
      </c>
      <c r="BV29" s="476">
        <f t="shared" ref="BV29:BV32" si="677">PRODUCT(BQ29:BU29)</f>
        <v>1</v>
      </c>
      <c r="BW29" s="502">
        <f t="shared" ref="BW29:BW32" si="678">ROUND(BO29,0)</f>
        <v>360000</v>
      </c>
      <c r="BX29" s="478">
        <f t="shared" ref="BX29:BX32" si="679">BO29-BW29</f>
        <v>0</v>
      </c>
      <c r="BY29" s="425"/>
      <c r="BZ29" s="425"/>
      <c r="CA29" s="533" t="s">
        <v>325</v>
      </c>
      <c r="CB29" s="496" t="s">
        <v>326</v>
      </c>
      <c r="CC29" s="497" t="s">
        <v>295</v>
      </c>
      <c r="CD29" s="498">
        <v>20</v>
      </c>
      <c r="CE29" s="519">
        <v>31000</v>
      </c>
      <c r="CF29" s="520">
        <f t="shared" ref="CF29:CF32" si="680">ROUND(CD29*CE29,0)</f>
        <v>620000</v>
      </c>
      <c r="CG29" s="534">
        <f>CG28/CF77</f>
        <v>2.2854483763610642E-2</v>
      </c>
      <c r="CH29" s="475">
        <f>IF(EXACT(VLOOKUP(CA29,OFERTA_0,2,FALSE),CB29),1,0)</f>
        <v>1</v>
      </c>
      <c r="CI29" s="475">
        <f>IF(EXACT(VLOOKUP(CA29,OFERTA_0,3,FALSE),CC29),1,0)</f>
        <v>1</v>
      </c>
      <c r="CJ29" s="476">
        <f>IF(EXACT(VLOOKUP(CA29,OFERTA_0,4,FALSE),CD29),1,0)</f>
        <v>1</v>
      </c>
      <c r="CK29" s="476">
        <f t="shared" ref="CK29:CL29" si="681">IF(CE29=0,0,1)</f>
        <v>1</v>
      </c>
      <c r="CL29" s="476">
        <f t="shared" si="681"/>
        <v>1</v>
      </c>
      <c r="CM29" s="476">
        <f t="shared" ref="CM29:CM32" si="682">PRODUCT(CH29:CL29)</f>
        <v>1</v>
      </c>
      <c r="CN29" s="502">
        <f t="shared" ref="CN29:CN32" si="683">ROUND(CF29,0)</f>
        <v>620000</v>
      </c>
      <c r="CO29" s="478">
        <f t="shared" ref="CO29:CO32" si="684">CF29-CN29</f>
        <v>0</v>
      </c>
      <c r="CP29" s="425"/>
      <c r="CQ29" s="425"/>
      <c r="CR29" s="533" t="s">
        <v>325</v>
      </c>
      <c r="CS29" s="496" t="s">
        <v>326</v>
      </c>
      <c r="CT29" s="497" t="s">
        <v>295</v>
      </c>
      <c r="CU29" s="498">
        <v>20</v>
      </c>
      <c r="CV29" s="519">
        <v>45000</v>
      </c>
      <c r="CW29" s="520">
        <f t="shared" ref="CW29:CW32" si="685">ROUND(CU29*CV29,0)</f>
        <v>900000</v>
      </c>
      <c r="CX29" s="534">
        <f>CX28/CW77</f>
        <v>2.877832344565337E-2</v>
      </c>
      <c r="CY29" s="475">
        <f>IF(EXACT(VLOOKUP(CR29,OFERTA_0,2,FALSE),CS29),1,0)</f>
        <v>1</v>
      </c>
      <c r="CZ29" s="475">
        <f>IF(EXACT(VLOOKUP(CR29,OFERTA_0,3,FALSE),CT29),1,0)</f>
        <v>1</v>
      </c>
      <c r="DA29" s="476">
        <f>IF(EXACT(VLOOKUP(CR29,OFERTA_0,4,FALSE),CU29),1,0)</f>
        <v>1</v>
      </c>
      <c r="DB29" s="476">
        <f t="shared" ref="DB29:DC29" si="686">IF(CV29=0,0,1)</f>
        <v>1</v>
      </c>
      <c r="DC29" s="476">
        <f t="shared" si="686"/>
        <v>1</v>
      </c>
      <c r="DD29" s="476">
        <f t="shared" ref="DD29:DD32" si="687">PRODUCT(CY29:DC29)</f>
        <v>1</v>
      </c>
      <c r="DE29" s="502">
        <f t="shared" ref="DE29:DE32" si="688">ROUND(CW29,0)</f>
        <v>900000</v>
      </c>
      <c r="DF29" s="478">
        <f t="shared" ref="DF29:DF32" si="689">CW29-DE29</f>
        <v>0</v>
      </c>
      <c r="DG29" s="425"/>
      <c r="DH29" s="425"/>
      <c r="DI29" s="533" t="s">
        <v>325</v>
      </c>
      <c r="DJ29" s="496" t="s">
        <v>326</v>
      </c>
      <c r="DK29" s="497" t="s">
        <v>295</v>
      </c>
      <c r="DL29" s="498">
        <v>20</v>
      </c>
      <c r="DM29" s="519">
        <v>46520</v>
      </c>
      <c r="DN29" s="520">
        <f t="shared" ref="DN29:DN32" si="690">ROUND(DL29*DM29,0)</f>
        <v>930400</v>
      </c>
      <c r="DO29" s="534">
        <f>DO28/DN77</f>
        <v>4.2110689200063729E-2</v>
      </c>
      <c r="DP29" s="475">
        <f>IF(EXACT(VLOOKUP(DI29,OFERTA_0,2,FALSE),DJ29),1,0)</f>
        <v>1</v>
      </c>
      <c r="DQ29" s="475">
        <f>IF(EXACT(VLOOKUP(DI29,OFERTA_0,3,FALSE),DK29),1,0)</f>
        <v>1</v>
      </c>
      <c r="DR29" s="476">
        <f>IF(EXACT(VLOOKUP(DI29,OFERTA_0,4,FALSE),DL29),1,0)</f>
        <v>1</v>
      </c>
      <c r="DS29" s="476">
        <f t="shared" ref="DS29:DT29" si="691">IF(DM29=0,0,1)</f>
        <v>1</v>
      </c>
      <c r="DT29" s="476">
        <f t="shared" si="691"/>
        <v>1</v>
      </c>
      <c r="DU29" s="476">
        <f t="shared" ref="DU29:DU32" si="692">PRODUCT(DP29:DT29)</f>
        <v>1</v>
      </c>
      <c r="DV29" s="502">
        <f t="shared" ref="DV29:DV32" si="693">ROUND(DN29,0)</f>
        <v>930400</v>
      </c>
      <c r="DW29" s="478">
        <f t="shared" ref="DW29:DW32" si="694">DN29-DV29</f>
        <v>0</v>
      </c>
      <c r="DX29" s="425"/>
      <c r="DY29" s="425"/>
      <c r="DZ29" s="533" t="s">
        <v>325</v>
      </c>
      <c r="EA29" s="496" t="s">
        <v>326</v>
      </c>
      <c r="EB29" s="497" t="s">
        <v>295</v>
      </c>
      <c r="EC29" s="498">
        <v>20</v>
      </c>
      <c r="ED29" s="519">
        <v>19800</v>
      </c>
      <c r="EE29" s="520">
        <f t="shared" ref="EE29:EE32" si="695">ROUND(EC29*ED29,0)</f>
        <v>396000</v>
      </c>
      <c r="EF29" s="534">
        <f>EF28/EE77</f>
        <v>4.0866039730244753E-2</v>
      </c>
      <c r="EG29" s="475">
        <f>IF(EXACT(VLOOKUP(DZ29,OFERTA_0,2,FALSE),EA29),1,0)</f>
        <v>1</v>
      </c>
      <c r="EH29" s="475">
        <f>IF(EXACT(VLOOKUP(DZ29,OFERTA_0,3,FALSE),EB29),1,0)</f>
        <v>1</v>
      </c>
      <c r="EI29" s="476">
        <f>IF(EXACT(VLOOKUP(DZ29,OFERTA_0,4,FALSE),EC29),1,0)</f>
        <v>1</v>
      </c>
      <c r="EJ29" s="476">
        <f t="shared" ref="EJ29:EK29" si="696">IF(ED29=0,0,1)</f>
        <v>1</v>
      </c>
      <c r="EK29" s="476">
        <f t="shared" si="696"/>
        <v>1</v>
      </c>
      <c r="EL29" s="476">
        <f t="shared" ref="EL29:EL32" si="697">PRODUCT(EG29:EK29)</f>
        <v>1</v>
      </c>
      <c r="EM29" s="502">
        <f t="shared" ref="EM29:EM32" si="698">ROUND(EE29,0)</f>
        <v>396000</v>
      </c>
      <c r="EN29" s="478">
        <f t="shared" ref="EN29:EN32" si="699">EE29-EM29</f>
        <v>0</v>
      </c>
      <c r="EO29" s="425"/>
      <c r="EP29" s="425"/>
      <c r="EQ29" s="533" t="s">
        <v>325</v>
      </c>
      <c r="ER29" s="496" t="s">
        <v>326</v>
      </c>
      <c r="ES29" s="497" t="s">
        <v>295</v>
      </c>
      <c r="ET29" s="498">
        <v>20</v>
      </c>
      <c r="EU29" s="499">
        <v>25805.094695643591</v>
      </c>
      <c r="EV29" s="520">
        <f t="shared" ref="EV29:EV32" si="700">ROUND(ET29*EU29,0)</f>
        <v>516102</v>
      </c>
      <c r="EW29" s="534">
        <f>EW28/EV77</f>
        <v>5.7971837581298181E-2</v>
      </c>
      <c r="EX29" s="475">
        <f>IF(EXACT(VLOOKUP(EQ29,OFERTA_0,2,FALSE),ER29),1,0)</f>
        <v>1</v>
      </c>
      <c r="EY29" s="475">
        <f>IF(EXACT(VLOOKUP(EQ29,OFERTA_0,3,FALSE),ES29),1,0)</f>
        <v>1</v>
      </c>
      <c r="EZ29" s="476">
        <f>IF(EXACT(VLOOKUP(EQ29,OFERTA_0,4,FALSE),ET29),1,0)</f>
        <v>1</v>
      </c>
      <c r="FA29" s="476">
        <f t="shared" ref="FA29:FB29" si="701">IF(EU29=0,0,1)</f>
        <v>1</v>
      </c>
      <c r="FB29" s="476">
        <f t="shared" si="701"/>
        <v>1</v>
      </c>
      <c r="FC29" s="476">
        <f t="shared" ref="FC29:FC32" si="702">PRODUCT(EX29:FB29)</f>
        <v>1</v>
      </c>
      <c r="FD29" s="502">
        <f t="shared" ref="FD29:FD32" si="703">ROUND(EV29,0)</f>
        <v>516102</v>
      </c>
      <c r="FE29" s="478">
        <f t="shared" ref="FE29:FE32" si="704">EV29-FD29</f>
        <v>0</v>
      </c>
      <c r="FF29" s="425"/>
      <c r="FG29" s="425"/>
      <c r="FH29" s="533" t="s">
        <v>325</v>
      </c>
      <c r="FI29" s="496" t="s">
        <v>326</v>
      </c>
      <c r="FJ29" s="497" t="s">
        <v>295</v>
      </c>
      <c r="FK29" s="498">
        <v>20</v>
      </c>
      <c r="FL29" s="519">
        <v>18047</v>
      </c>
      <c r="FM29" s="520">
        <f t="shared" ref="FM29:FM32" si="705">ROUND(FK29*FL29,0)</f>
        <v>360940</v>
      </c>
      <c r="FN29" s="534">
        <f>FN28/FM77</f>
        <v>3.2322943056108951E-2</v>
      </c>
      <c r="FO29" s="475">
        <f>IF(EXACT(VLOOKUP(FH29,OFERTA_0,2,FALSE),FI29),1,0)</f>
        <v>1</v>
      </c>
      <c r="FP29" s="475">
        <f>IF(EXACT(VLOOKUP(FH29,OFERTA_0,3,FALSE),FJ29),1,0)</f>
        <v>1</v>
      </c>
      <c r="FQ29" s="476">
        <f>IF(EXACT(VLOOKUP(FH29,OFERTA_0,4,FALSE),FK29),1,0)</f>
        <v>1</v>
      </c>
      <c r="FR29" s="476">
        <f t="shared" ref="FR29:FS29" si="706">IF(FL29=0,0,1)</f>
        <v>1</v>
      </c>
      <c r="FS29" s="476">
        <f t="shared" si="706"/>
        <v>1</v>
      </c>
      <c r="FT29" s="476">
        <f t="shared" ref="FT29:FT32" si="707">PRODUCT(FO29:FS29)</f>
        <v>1</v>
      </c>
      <c r="FU29" s="502">
        <f t="shared" ref="FU29:FU32" si="708">ROUND(FM29,0)</f>
        <v>360940</v>
      </c>
      <c r="FV29" s="478">
        <f t="shared" ref="FV29:FV32" si="709">FM29-FU29</f>
        <v>0</v>
      </c>
      <c r="FW29" s="425"/>
      <c r="FX29" s="425"/>
      <c r="FY29" s="533" t="s">
        <v>325</v>
      </c>
      <c r="FZ29" s="496" t="s">
        <v>326</v>
      </c>
      <c r="GA29" s="497" t="s">
        <v>295</v>
      </c>
      <c r="GB29" s="498">
        <v>20</v>
      </c>
      <c r="GC29" s="519">
        <v>19000</v>
      </c>
      <c r="GD29" s="520">
        <f t="shared" ref="GD29:GD32" si="710">ROUND(GB29*GC29,0)</f>
        <v>380000</v>
      </c>
      <c r="GE29" s="534">
        <f>GE28/GD77</f>
        <v>1.1203032282941668E-2</v>
      </c>
      <c r="GF29" s="475">
        <f>IF(EXACT(VLOOKUP(FY29,OFERTA_0,2,FALSE),FZ29),1,0)</f>
        <v>1</v>
      </c>
      <c r="GG29" s="475">
        <f>IF(EXACT(VLOOKUP(FY29,OFERTA_0,3,FALSE),GA29),1,0)</f>
        <v>1</v>
      </c>
      <c r="GH29" s="476">
        <f>IF(EXACT(VLOOKUP(FY29,OFERTA_0,4,FALSE),GB29),1,0)</f>
        <v>1</v>
      </c>
      <c r="GI29" s="476">
        <f t="shared" ref="GI29:GJ29" si="711">IF(GC29=0,0,1)</f>
        <v>1</v>
      </c>
      <c r="GJ29" s="476">
        <f t="shared" si="711"/>
        <v>1</v>
      </c>
      <c r="GK29" s="476">
        <f t="shared" ref="GK29:GK32" si="712">PRODUCT(GF29:GJ29)</f>
        <v>1</v>
      </c>
      <c r="GL29" s="502">
        <f t="shared" ref="GL29:GL32" si="713">ROUND(GD29,0)</f>
        <v>380000</v>
      </c>
      <c r="GM29" s="478">
        <f t="shared" ref="GM29:GM32" si="714">GD29-GL29</f>
        <v>0</v>
      </c>
      <c r="GN29" s="425"/>
      <c r="GO29" s="425"/>
      <c r="GP29" s="533" t="s">
        <v>325</v>
      </c>
      <c r="GQ29" s="496" t="s">
        <v>326</v>
      </c>
      <c r="GR29" s="497" t="s">
        <v>295</v>
      </c>
      <c r="GS29" s="498">
        <v>20</v>
      </c>
      <c r="GT29" s="519">
        <v>58350</v>
      </c>
      <c r="GU29" s="520">
        <f t="shared" ref="GU29:GU32" si="715">ROUND(GS29*GT29,0)</f>
        <v>1167000</v>
      </c>
      <c r="GV29" s="534">
        <f>GV28/GU77</f>
        <v>3.873949182729363E-2</v>
      </c>
      <c r="GW29" s="475">
        <f>IF(EXACT(VLOOKUP(GP29,OFERTA_0,2,FALSE),GQ29),1,0)</f>
        <v>1</v>
      </c>
      <c r="GX29" s="475">
        <f>IF(EXACT(VLOOKUP(GP29,OFERTA_0,3,FALSE),GR29),1,0)</f>
        <v>1</v>
      </c>
      <c r="GY29" s="476">
        <f>IF(EXACT(VLOOKUP(GP29,OFERTA_0,4,FALSE),GS29),1,0)</f>
        <v>1</v>
      </c>
      <c r="GZ29" s="476">
        <f t="shared" ref="GZ29:HA29" si="716">IF(GT29=0,0,1)</f>
        <v>1</v>
      </c>
      <c r="HA29" s="476">
        <f t="shared" si="716"/>
        <v>1</v>
      </c>
      <c r="HB29" s="476">
        <f t="shared" ref="HB29:HB32" si="717">PRODUCT(GW29:HA29)</f>
        <v>1</v>
      </c>
      <c r="HC29" s="502">
        <f t="shared" ref="HC29:HC32" si="718">ROUND(GU29,0)</f>
        <v>1167000</v>
      </c>
      <c r="HD29" s="478">
        <f t="shared" ref="HD29:HD32" si="719">GU29-HC29</f>
        <v>0</v>
      </c>
      <c r="HE29" s="425"/>
      <c r="HF29" s="425"/>
      <c r="HG29" s="533" t="s">
        <v>325</v>
      </c>
      <c r="HH29" s="496" t="s">
        <v>326</v>
      </c>
      <c r="HI29" s="497" t="s">
        <v>295</v>
      </c>
      <c r="HJ29" s="498">
        <v>20</v>
      </c>
      <c r="HK29" s="499">
        <v>72150</v>
      </c>
      <c r="HL29" s="520">
        <f t="shared" ref="HL29:HL32" si="720">ROUND(HJ29*HK29,0)</f>
        <v>1443000</v>
      </c>
      <c r="HM29" s="534">
        <f>HM28/HL77</f>
        <v>5.1223591865944461E-2</v>
      </c>
      <c r="HN29" s="475">
        <f>IF(EXACT(VLOOKUP(HG29,OFERTA_0,2,FALSE),HH29),1,0)</f>
        <v>1</v>
      </c>
      <c r="HO29" s="475">
        <f>IF(EXACT(VLOOKUP(HG29,OFERTA_0,3,FALSE),HI29),1,0)</f>
        <v>1</v>
      </c>
      <c r="HP29" s="476">
        <f>IF(EXACT(VLOOKUP(HG29,OFERTA_0,4,FALSE),HJ29),1,0)</f>
        <v>1</v>
      </c>
      <c r="HQ29" s="476">
        <f t="shared" ref="HQ29:HR29" si="721">IF(HK29=0,0,1)</f>
        <v>1</v>
      </c>
      <c r="HR29" s="476">
        <f t="shared" si="721"/>
        <v>1</v>
      </c>
      <c r="HS29" s="476">
        <f t="shared" ref="HS29:HS32" si="722">PRODUCT(HN29:HR29)</f>
        <v>1</v>
      </c>
      <c r="HT29" s="502">
        <f t="shared" ref="HT29:HT32" si="723">ROUND(HL29,0)</f>
        <v>1443000</v>
      </c>
      <c r="HU29" s="478">
        <f t="shared" ref="HU29:HU32" si="724">HL29-HT29</f>
        <v>0</v>
      </c>
      <c r="HV29" s="425"/>
      <c r="HW29" s="425"/>
      <c r="HX29" s="533" t="s">
        <v>325</v>
      </c>
      <c r="HY29" s="496" t="s">
        <v>326</v>
      </c>
      <c r="HZ29" s="497" t="s">
        <v>295</v>
      </c>
      <c r="IA29" s="498">
        <v>20</v>
      </c>
      <c r="IB29" s="519">
        <v>20000</v>
      </c>
      <c r="IC29" s="520">
        <f t="shared" ref="IC29:IC32" si="725">ROUND(IA29*IB29,0)</f>
        <v>400000</v>
      </c>
      <c r="ID29" s="534">
        <f>ID28/IC77</f>
        <v>1.1700537082049097E-2</v>
      </c>
      <c r="IE29" s="475">
        <f>IF(EXACT(VLOOKUP(HX29,OFERTA_0,2,FALSE),HY29),1,0)</f>
        <v>1</v>
      </c>
      <c r="IF29" s="475">
        <f>IF(EXACT(VLOOKUP(HX29,OFERTA_0,3,FALSE),HZ29),1,0)</f>
        <v>1</v>
      </c>
      <c r="IG29" s="476">
        <f>IF(EXACT(VLOOKUP(HX29,OFERTA_0,4,FALSE),IA29),1,0)</f>
        <v>1</v>
      </c>
      <c r="IH29" s="476">
        <f t="shared" ref="IH29:II29" si="726">IF(IB29=0,0,1)</f>
        <v>1</v>
      </c>
      <c r="II29" s="476">
        <f t="shared" si="726"/>
        <v>1</v>
      </c>
      <c r="IJ29" s="476">
        <f t="shared" ref="IJ29:IJ32" si="727">PRODUCT(IE29:II29)</f>
        <v>1</v>
      </c>
      <c r="IK29" s="502">
        <f t="shared" ref="IK29:IK32" si="728">ROUND(IC29,0)</f>
        <v>400000</v>
      </c>
      <c r="IL29" s="478">
        <f t="shared" ref="IL29:IL32" si="729">IC29-IK29</f>
        <v>0</v>
      </c>
      <c r="IM29" s="425"/>
      <c r="IN29" s="425"/>
      <c r="IO29" s="533" t="s">
        <v>325</v>
      </c>
      <c r="IP29" s="496" t="s">
        <v>326</v>
      </c>
      <c r="IQ29" s="497" t="s">
        <v>295</v>
      </c>
      <c r="IR29" s="498">
        <v>20</v>
      </c>
      <c r="IS29" s="519">
        <v>12500</v>
      </c>
      <c r="IT29" s="520">
        <f t="shared" ref="IT29:IT32" si="730">ROUND(IR29*IS29,0)</f>
        <v>250000</v>
      </c>
      <c r="IU29" s="534">
        <f>IU28/IT77</f>
        <v>2.9834599958297424E-2</v>
      </c>
      <c r="IV29" s="475">
        <f>IF(EXACT(VLOOKUP(IO29,OFERTA_0,2,FALSE),IP29),1,0)</f>
        <v>1</v>
      </c>
      <c r="IW29" s="475">
        <f>IF(EXACT(VLOOKUP(IO29,OFERTA_0,3,FALSE),IQ29),1,0)</f>
        <v>1</v>
      </c>
      <c r="IX29" s="476">
        <f>IF(EXACT(VLOOKUP(IO29,OFERTA_0,4,FALSE),IR29),1,0)</f>
        <v>1</v>
      </c>
      <c r="IY29" s="476">
        <f t="shared" ref="IY29:IZ29" si="731">IF(IS29=0,0,1)</f>
        <v>1</v>
      </c>
      <c r="IZ29" s="476">
        <f t="shared" si="731"/>
        <v>1</v>
      </c>
      <c r="JA29" s="476">
        <f t="shared" ref="JA29:JA32" si="732">PRODUCT(IV29:IZ29)</f>
        <v>1</v>
      </c>
      <c r="JB29" s="502">
        <f t="shared" ref="JB29:JB32" si="733">ROUND(IT29,0)</f>
        <v>250000</v>
      </c>
      <c r="JC29" s="478">
        <f t="shared" ref="JC29:JC32" si="734">IT29-JB29</f>
        <v>0</v>
      </c>
      <c r="JD29" s="425"/>
      <c r="JE29" s="425"/>
      <c r="JF29" s="533" t="s">
        <v>325</v>
      </c>
      <c r="JG29" s="496" t="s">
        <v>326</v>
      </c>
      <c r="JH29" s="497" t="s">
        <v>295</v>
      </c>
      <c r="JI29" s="498">
        <v>20</v>
      </c>
      <c r="JJ29" s="519">
        <v>74500</v>
      </c>
      <c r="JK29" s="520">
        <f t="shared" ref="JK29:JK32" si="735">ROUND(JI29*JJ29,0)</f>
        <v>1490000</v>
      </c>
      <c r="JL29" s="534">
        <f>JL28/JK77</f>
        <v>4.7510439794007368E-2</v>
      </c>
      <c r="JM29" s="475">
        <f>IF(EXACT(VLOOKUP(JF29,OFERTA_0,2,FALSE),JG29),1,0)</f>
        <v>1</v>
      </c>
      <c r="JN29" s="475">
        <f>IF(EXACT(VLOOKUP(JF29,OFERTA_0,3,FALSE),JH29),1,0)</f>
        <v>1</v>
      </c>
      <c r="JO29" s="476">
        <f>IF(EXACT(VLOOKUP(JF29,OFERTA_0,4,FALSE),JI29),1,0)</f>
        <v>1</v>
      </c>
      <c r="JP29" s="476">
        <f t="shared" ref="JP29:JQ29" si="736">IF(JJ29=0,0,1)</f>
        <v>1</v>
      </c>
      <c r="JQ29" s="476">
        <f t="shared" si="736"/>
        <v>1</v>
      </c>
      <c r="JR29" s="476">
        <f t="shared" ref="JR29:JR32" si="737">PRODUCT(JM29:JQ29)</f>
        <v>1</v>
      </c>
      <c r="JS29" s="502">
        <f t="shared" ref="JS29:JS32" si="738">ROUND(JK29,0)</f>
        <v>1490000</v>
      </c>
      <c r="JT29" s="478">
        <f t="shared" ref="JT29:JT32" si="739">JK29-JS29</f>
        <v>0</v>
      </c>
      <c r="JU29" s="425"/>
      <c r="JV29" s="425"/>
      <c r="JW29" s="533" t="s">
        <v>325</v>
      </c>
      <c r="JX29" s="496" t="s">
        <v>326</v>
      </c>
      <c r="JY29" s="497" t="s">
        <v>295</v>
      </c>
      <c r="JZ29" s="498">
        <v>20</v>
      </c>
      <c r="KA29" s="519">
        <v>30000</v>
      </c>
      <c r="KB29" s="520">
        <f t="shared" ref="KB29:KB32" si="740">ROUND(JZ29*KA29,0)</f>
        <v>600000</v>
      </c>
      <c r="KC29" s="534">
        <f>KC28/KB77</f>
        <v>2.4892517078574632E-2</v>
      </c>
      <c r="KD29" s="475">
        <f>IF(EXACT(VLOOKUP(JW29,OFERTA_0,2,FALSE),JX29),1,0)</f>
        <v>1</v>
      </c>
      <c r="KE29" s="475">
        <f>IF(EXACT(VLOOKUP(JW29,OFERTA_0,3,FALSE),JY29),1,0)</f>
        <v>1</v>
      </c>
      <c r="KF29" s="476">
        <f>IF(EXACT(VLOOKUP(JW29,OFERTA_0,4,FALSE),JZ29),1,0)</f>
        <v>1</v>
      </c>
      <c r="KG29" s="476">
        <f t="shared" ref="KG29:KH29" si="741">IF(KA29=0,0,1)</f>
        <v>1</v>
      </c>
      <c r="KH29" s="476">
        <f t="shared" si="741"/>
        <v>1</v>
      </c>
      <c r="KI29" s="476">
        <f t="shared" ref="KI29:KI32" si="742">PRODUCT(KD29:KH29)</f>
        <v>1</v>
      </c>
      <c r="KJ29" s="502">
        <f t="shared" ref="KJ29:KJ32" si="743">ROUND(KB29,0)</f>
        <v>600000</v>
      </c>
      <c r="KK29" s="478">
        <f t="shared" ref="KK29:KK32" si="744">KB29-KJ29</f>
        <v>0</v>
      </c>
      <c r="KL29" s="425"/>
      <c r="KM29" s="425"/>
      <c r="KN29" s="533" t="s">
        <v>325</v>
      </c>
      <c r="KO29" s="496" t="s">
        <v>326</v>
      </c>
      <c r="KP29" s="497" t="s">
        <v>295</v>
      </c>
      <c r="KQ29" s="498">
        <v>20</v>
      </c>
      <c r="KR29" s="519">
        <v>45030</v>
      </c>
      <c r="KS29" s="520">
        <f t="shared" ref="KS29:KS32" si="745">ROUND(KQ29*KR29,0)</f>
        <v>900600</v>
      </c>
      <c r="KT29" s="534">
        <f>KT28/KS77</f>
        <v>2.4505164535141854E-2</v>
      </c>
      <c r="KU29" s="475">
        <f>IF(EXACT(VLOOKUP(KN29,OFERTA_0,2,FALSE),KO29),1,0)</f>
        <v>1</v>
      </c>
      <c r="KV29" s="475">
        <f>IF(EXACT(VLOOKUP(KN29,OFERTA_0,3,FALSE),KP29),1,0)</f>
        <v>1</v>
      </c>
      <c r="KW29" s="476">
        <f>IF(EXACT(VLOOKUP(KN29,OFERTA_0,4,FALSE),KQ29),1,0)</f>
        <v>1</v>
      </c>
      <c r="KX29" s="476">
        <f t="shared" ref="KX29:KY29" si="746">IF(KR29=0,0,1)</f>
        <v>1</v>
      </c>
      <c r="KY29" s="476">
        <f t="shared" si="746"/>
        <v>1</v>
      </c>
      <c r="KZ29" s="476">
        <f t="shared" ref="KZ29:KZ32" si="747">PRODUCT(KU29:KY29)</f>
        <v>1</v>
      </c>
      <c r="LA29" s="502">
        <f t="shared" ref="LA29:LA32" si="748">ROUND(KS29,0)</f>
        <v>900600</v>
      </c>
      <c r="LB29" s="478">
        <f t="shared" ref="LB29:LB32" si="749">KS29-LA29</f>
        <v>0</v>
      </c>
      <c r="LC29" s="425"/>
      <c r="LD29" s="425"/>
      <c r="LE29" s="533" t="s">
        <v>325</v>
      </c>
      <c r="LF29" s="496" t="s">
        <v>326</v>
      </c>
      <c r="LG29" s="497" t="s">
        <v>295</v>
      </c>
      <c r="LH29" s="498">
        <v>20</v>
      </c>
      <c r="LI29" s="499">
        <v>72475</v>
      </c>
      <c r="LJ29" s="520">
        <f t="shared" ref="LJ29:LJ32" si="750">ROUND(LH29*LI29,0)</f>
        <v>1449500</v>
      </c>
      <c r="LK29" s="534">
        <f>LK28/LJ77</f>
        <v>5.1290811770096083E-2</v>
      </c>
      <c r="LL29" s="475">
        <f>IF(EXACT(VLOOKUP(LE29,OFERTA_0,2,FALSE),LF29),1,0)</f>
        <v>1</v>
      </c>
      <c r="LM29" s="475">
        <f>IF(EXACT(VLOOKUP(LE29,OFERTA_0,3,FALSE),LG29),1,0)</f>
        <v>1</v>
      </c>
      <c r="LN29" s="476">
        <f>IF(EXACT(VLOOKUP(LE29,OFERTA_0,4,FALSE),LH29),1,0)</f>
        <v>1</v>
      </c>
      <c r="LO29" s="476">
        <f t="shared" ref="LO29:LP29" si="751">IF(LI29=0,0,1)</f>
        <v>1</v>
      </c>
      <c r="LP29" s="476">
        <f t="shared" si="751"/>
        <v>1</v>
      </c>
      <c r="LQ29" s="476">
        <f t="shared" ref="LQ29:LQ32" si="752">PRODUCT(LL29:LP29)</f>
        <v>1</v>
      </c>
      <c r="LR29" s="502">
        <f t="shared" ref="LR29:LR32" si="753">ROUND(LJ29,0)</f>
        <v>1449500</v>
      </c>
      <c r="LS29" s="478">
        <f t="shared" ref="LS29:LS32" si="754">LJ29-LR29</f>
        <v>0</v>
      </c>
      <c r="LT29" s="425"/>
      <c r="LU29" s="425"/>
      <c r="LV29" s="533" t="s">
        <v>325</v>
      </c>
      <c r="LW29" s="496" t="s">
        <v>326</v>
      </c>
      <c r="LX29" s="497" t="s">
        <v>295</v>
      </c>
      <c r="LY29" s="498">
        <v>20</v>
      </c>
      <c r="LZ29" s="519">
        <v>45000</v>
      </c>
      <c r="MA29" s="520">
        <f t="shared" ref="MA29:MA32" si="755">ROUND(LY29*LZ29,0)</f>
        <v>900000</v>
      </c>
      <c r="MB29" s="534">
        <f>MB28/MA77</f>
        <v>3.6583453455657049E-2</v>
      </c>
      <c r="MC29" s="475">
        <f>IF(EXACT(VLOOKUP(LV29,OFERTA_0,2,FALSE),LW29),1,0)</f>
        <v>1</v>
      </c>
      <c r="MD29" s="475">
        <f>IF(EXACT(VLOOKUP(LV29,OFERTA_0,3,FALSE),LX29),1,0)</f>
        <v>1</v>
      </c>
      <c r="ME29" s="476">
        <f>IF(EXACT(VLOOKUP(LV29,OFERTA_0,4,FALSE),LY29),1,0)</f>
        <v>1</v>
      </c>
      <c r="MF29" s="476">
        <f t="shared" ref="MF29:MG29" si="756">IF(LZ29=0,0,1)</f>
        <v>1</v>
      </c>
      <c r="MG29" s="476">
        <f t="shared" si="756"/>
        <v>1</v>
      </c>
      <c r="MH29" s="476">
        <f t="shared" ref="MH29:MH32" si="757">PRODUCT(MC29:MG29)</f>
        <v>1</v>
      </c>
      <c r="MI29" s="502">
        <f t="shared" ref="MI29:MI32" si="758">ROUND(MA29,0)</f>
        <v>900000</v>
      </c>
      <c r="MJ29" s="478">
        <f t="shared" ref="MJ29:MJ32" si="759">MA29-MI29</f>
        <v>0</v>
      </c>
      <c r="MK29" s="425"/>
      <c r="ML29" s="425"/>
      <c r="MM29" s="533" t="s">
        <v>325</v>
      </c>
      <c r="MN29" s="496" t="s">
        <v>326</v>
      </c>
      <c r="MO29" s="497" t="s">
        <v>295</v>
      </c>
      <c r="MP29" s="498">
        <v>20</v>
      </c>
      <c r="MQ29" s="519">
        <v>43551.926760000002</v>
      </c>
      <c r="MR29" s="520">
        <f t="shared" ref="MR29:MR32" si="760">ROUND(MP29*MQ29,0)</f>
        <v>871039</v>
      </c>
      <c r="MS29" s="534">
        <f>MS28/MR77</f>
        <v>3.1681391739667879E-2</v>
      </c>
      <c r="MT29" s="475">
        <f>IF(EXACT(VLOOKUP(MM29,OFERTA_0,2,FALSE),MN29),1,0)</f>
        <v>1</v>
      </c>
      <c r="MU29" s="475">
        <f>IF(EXACT(VLOOKUP(MM29,OFERTA_0,3,FALSE),MO29),1,0)</f>
        <v>1</v>
      </c>
      <c r="MV29" s="476">
        <f>IF(EXACT(VLOOKUP(MM29,OFERTA_0,4,FALSE),MP29),1,0)</f>
        <v>1</v>
      </c>
      <c r="MW29" s="476">
        <f t="shared" ref="MW29:MX29" si="761">IF(MQ29=0,0,1)</f>
        <v>1</v>
      </c>
      <c r="MX29" s="476">
        <f t="shared" si="761"/>
        <v>1</v>
      </c>
      <c r="MY29" s="476">
        <f t="shared" ref="MY29:MY32" si="762">PRODUCT(MT29:MX29)</f>
        <v>1</v>
      </c>
      <c r="MZ29" s="502">
        <f t="shared" ref="MZ29:MZ32" si="763">ROUND(MR29,0)</f>
        <v>871039</v>
      </c>
      <c r="NA29" s="478">
        <f t="shared" ref="NA29:NA32" si="764">MR29-MZ29</f>
        <v>0</v>
      </c>
      <c r="NB29" s="425"/>
      <c r="NC29" s="425"/>
      <c r="ND29" s="522"/>
      <c r="NE29" s="535"/>
      <c r="NF29" s="536"/>
      <c r="NG29" s="537"/>
      <c r="NH29" s="538"/>
      <c r="NI29" s="508"/>
      <c r="NJ29" s="508"/>
      <c r="NK29" s="475" t="e">
        <f>IF(EXACT(VLOOKUP(ND29,OFERTA_0,2,FALSE),NE29),1,0)</f>
        <v>#N/A</v>
      </c>
      <c r="NL29" s="475" t="e">
        <f>IF(EXACT(VLOOKUP(ND29,OFERTA_0,3,FALSE),NF29),1,0)</f>
        <v>#N/A</v>
      </c>
      <c r="NM29" s="476" t="e">
        <f>IF(EXACT(VLOOKUP(ND29,OFERTA_0,4,FALSE),NG29),1,0)</f>
        <v>#N/A</v>
      </c>
      <c r="NN29" s="476">
        <f t="shared" ref="NN29:NO29" si="765">IF(NH29=0,0,1)</f>
        <v>0</v>
      </c>
      <c r="NO29" s="476">
        <f t="shared" si="765"/>
        <v>0</v>
      </c>
      <c r="NP29" s="476" t="e">
        <f t="shared" ref="NP29:NP30" si="766">PRODUCT(NK29:NO29)</f>
        <v>#N/A</v>
      </c>
      <c r="NQ29" s="502">
        <f t="shared" ref="NQ29:NQ30" si="767">ROUND(NI29,0)</f>
        <v>0</v>
      </c>
      <c r="NR29" s="478">
        <f t="shared" ref="NR29:NR30" si="768">NI29-NQ29</f>
        <v>0</v>
      </c>
      <c r="NS29" s="425"/>
      <c r="NT29" s="425"/>
      <c r="NU29" s="522"/>
      <c r="NV29" s="535"/>
      <c r="NW29" s="536"/>
      <c r="NX29" s="537"/>
      <c r="NY29" s="538"/>
      <c r="NZ29" s="508"/>
      <c r="OA29" s="508"/>
      <c r="OB29" s="475" t="e">
        <f>IF(EXACT(VLOOKUP(NU29,OFERTA_0,2,FALSE),NV29),1,0)</f>
        <v>#N/A</v>
      </c>
      <c r="OC29" s="475" t="e">
        <f>IF(EXACT(VLOOKUP(NU29,OFERTA_0,3,FALSE),NW29),1,0)</f>
        <v>#N/A</v>
      </c>
      <c r="OD29" s="476" t="e">
        <f>IF(EXACT(VLOOKUP(NU29,OFERTA_0,4,FALSE),NX29),1,0)</f>
        <v>#N/A</v>
      </c>
      <c r="OE29" s="476">
        <f t="shared" ref="OE29:OF29" si="769">IF(NY29=0,0,1)</f>
        <v>0</v>
      </c>
      <c r="OF29" s="476">
        <f t="shared" si="769"/>
        <v>0</v>
      </c>
      <c r="OG29" s="476" t="e">
        <f t="shared" ref="OG29:OG30" si="770">PRODUCT(OB29:OF29)</f>
        <v>#N/A</v>
      </c>
      <c r="OH29" s="502">
        <f t="shared" ref="OH29:OH30" si="771">ROUND(NZ29,0)</f>
        <v>0</v>
      </c>
      <c r="OI29" s="478">
        <f t="shared" ref="OI29:OI30" si="772">NZ29-OH29</f>
        <v>0</v>
      </c>
      <c r="OJ29" s="425"/>
      <c r="OK29" s="425"/>
      <c r="OL29" s="522"/>
      <c r="OM29" s="535"/>
      <c r="ON29" s="536"/>
      <c r="OO29" s="537"/>
      <c r="OP29" s="538"/>
      <c r="OQ29" s="508"/>
      <c r="OR29" s="508"/>
      <c r="OS29" s="475" t="e">
        <f>IF(EXACT(VLOOKUP(OL29,OFERTA_0,2,FALSE),OM29),1,0)</f>
        <v>#N/A</v>
      </c>
      <c r="OT29" s="475" t="e">
        <f>IF(EXACT(VLOOKUP(OL29,OFERTA_0,3,FALSE),ON29),1,0)</f>
        <v>#N/A</v>
      </c>
      <c r="OU29" s="476" t="e">
        <f>IF(EXACT(VLOOKUP(OL29,OFERTA_0,4,FALSE),OO29),1,0)</f>
        <v>#N/A</v>
      </c>
      <c r="OV29" s="476">
        <f t="shared" ref="OV29:OW29" si="773">IF(OP29=0,0,1)</f>
        <v>0</v>
      </c>
      <c r="OW29" s="476">
        <f t="shared" si="773"/>
        <v>0</v>
      </c>
      <c r="OX29" s="476" t="e">
        <f t="shared" ref="OX29:OX30" si="774">PRODUCT(OS29:OW29)</f>
        <v>#N/A</v>
      </c>
      <c r="OY29" s="502">
        <f t="shared" ref="OY29:OY30" si="775">ROUND(OQ29,0)</f>
        <v>0</v>
      </c>
      <c r="OZ29" s="478">
        <f t="shared" ref="OZ29:OZ30" si="776">OQ29-OY29</f>
        <v>0</v>
      </c>
      <c r="PA29" s="425"/>
      <c r="PB29" s="425"/>
      <c r="PC29" s="522"/>
      <c r="PD29" s="535"/>
      <c r="PE29" s="536"/>
      <c r="PF29" s="537"/>
      <c r="PG29" s="538"/>
      <c r="PH29" s="508"/>
      <c r="PI29" s="508"/>
      <c r="PJ29" s="475" t="e">
        <f>IF(EXACT(VLOOKUP(PC29,OFERTA_0,2,FALSE),PD29),1,0)</f>
        <v>#N/A</v>
      </c>
      <c r="PK29" s="475" t="e">
        <f>IF(EXACT(VLOOKUP(PC29,OFERTA_0,3,FALSE),PE29),1,0)</f>
        <v>#N/A</v>
      </c>
      <c r="PL29" s="476" t="e">
        <f>IF(EXACT(VLOOKUP(PC29,OFERTA_0,4,FALSE),PF29),1,0)</f>
        <v>#N/A</v>
      </c>
      <c r="PM29" s="476">
        <f t="shared" ref="PM29:PN29" si="777">IF(PG29=0,0,1)</f>
        <v>0</v>
      </c>
      <c r="PN29" s="476">
        <f t="shared" si="777"/>
        <v>0</v>
      </c>
      <c r="PO29" s="476" t="e">
        <f t="shared" ref="PO29:PO30" si="778">PRODUCT(PJ29:PN29)</f>
        <v>#N/A</v>
      </c>
      <c r="PP29" s="502">
        <f t="shared" ref="PP29:PP30" si="779">ROUND(PH29,0)</f>
        <v>0</v>
      </c>
      <c r="PQ29" s="478">
        <f t="shared" ref="PQ29:PQ30" si="780">PH29-PP29</f>
        <v>0</v>
      </c>
      <c r="PR29" s="425"/>
      <c r="PS29" s="425"/>
      <c r="PT29" s="522"/>
      <c r="PU29" s="535"/>
      <c r="PV29" s="536"/>
      <c r="PW29" s="537"/>
      <c r="PX29" s="538"/>
      <c r="PY29" s="508"/>
      <c r="PZ29" s="508"/>
      <c r="QA29" s="475" t="e">
        <f>IF(EXACT(VLOOKUP(PT29,OFERTA_0,2,FALSE),PU29),1,0)</f>
        <v>#N/A</v>
      </c>
      <c r="QB29" s="475" t="e">
        <f>IF(EXACT(VLOOKUP(PT29,OFERTA_0,3,FALSE),PV29),1,0)</f>
        <v>#N/A</v>
      </c>
      <c r="QC29" s="476" t="e">
        <f>IF(EXACT(VLOOKUP(PT29,OFERTA_0,4,FALSE),PW29),1,0)</f>
        <v>#N/A</v>
      </c>
      <c r="QD29" s="476">
        <f t="shared" ref="QD29:QE29" si="781">IF(PX29=0,0,1)</f>
        <v>0</v>
      </c>
      <c r="QE29" s="476">
        <f t="shared" si="781"/>
        <v>0</v>
      </c>
      <c r="QF29" s="476" t="e">
        <f t="shared" ref="QF29:QF30" si="782">PRODUCT(QA29:QE29)</f>
        <v>#N/A</v>
      </c>
      <c r="QG29" s="502">
        <f t="shared" ref="QG29:QG30" si="783">ROUND(PY29,0)</f>
        <v>0</v>
      </c>
      <c r="QH29" s="478">
        <f t="shared" ref="QH29:QH30" si="784">PY29-QG29</f>
        <v>0</v>
      </c>
      <c r="QI29" s="425"/>
      <c r="QJ29" s="425"/>
      <c r="QK29" s="522"/>
      <c r="QL29" s="535"/>
      <c r="QM29" s="536"/>
      <c r="QN29" s="537"/>
      <c r="QO29" s="538"/>
      <c r="QP29" s="508"/>
      <c r="QQ29" s="508"/>
      <c r="QR29" s="475" t="e">
        <f>IF(EXACT(VLOOKUP(QK29,OFERTA_0,2,FALSE),QL29),1,0)</f>
        <v>#N/A</v>
      </c>
      <c r="QS29" s="475" t="e">
        <f>IF(EXACT(VLOOKUP(QK29,OFERTA_0,3,FALSE),QM29),1,0)</f>
        <v>#N/A</v>
      </c>
      <c r="QT29" s="476" t="e">
        <f>IF(EXACT(VLOOKUP(QK29,OFERTA_0,4,FALSE),QN29),1,0)</f>
        <v>#N/A</v>
      </c>
      <c r="QU29" s="476">
        <f t="shared" ref="QU29:QV29" si="785">IF(QO29=0,0,1)</f>
        <v>0</v>
      </c>
      <c r="QV29" s="476">
        <f t="shared" si="785"/>
        <v>0</v>
      </c>
      <c r="QW29" s="476" t="e">
        <f t="shared" ref="QW29:QW30" si="786">PRODUCT(QR29:QV29)</f>
        <v>#N/A</v>
      </c>
      <c r="QX29" s="502">
        <f t="shared" ref="QX29:QX30" si="787">ROUND(QP29,0)</f>
        <v>0</v>
      </c>
      <c r="QY29" s="478">
        <f t="shared" ref="QY29:QY30" si="788">QP29-QX29</f>
        <v>0</v>
      </c>
      <c r="QZ29" s="425"/>
      <c r="RA29" s="425"/>
      <c r="RB29" s="522"/>
      <c r="RC29" s="535"/>
      <c r="RD29" s="536"/>
      <c r="RE29" s="537"/>
      <c r="RF29" s="538"/>
      <c r="RG29" s="508"/>
      <c r="RH29" s="508"/>
      <c r="RI29" s="475" t="e">
        <f>IF(EXACT(VLOOKUP(RB29,OFERTA_0,2,FALSE),RC29),1,0)</f>
        <v>#N/A</v>
      </c>
      <c r="RJ29" s="475" t="e">
        <f>IF(EXACT(VLOOKUP(RB29,OFERTA_0,3,FALSE),RD29),1,0)</f>
        <v>#N/A</v>
      </c>
      <c r="RK29" s="476" t="e">
        <f>IF(EXACT(VLOOKUP(RB29,OFERTA_0,4,FALSE),RE29),1,0)</f>
        <v>#N/A</v>
      </c>
      <c r="RL29" s="476">
        <f t="shared" ref="RL29:RM29" si="789">IF(RF29=0,0,1)</f>
        <v>0</v>
      </c>
      <c r="RM29" s="476">
        <f t="shared" si="789"/>
        <v>0</v>
      </c>
      <c r="RN29" s="476" t="e">
        <f t="shared" ref="RN29:RN30" si="790">PRODUCT(RI29:RM29)</f>
        <v>#N/A</v>
      </c>
      <c r="RO29" s="502">
        <f t="shared" ref="RO29:RO30" si="791">ROUND(RG29,0)</f>
        <v>0</v>
      </c>
      <c r="RP29" s="478">
        <f t="shared" ref="RP29:RP30" si="792">RG29-RO29</f>
        <v>0</v>
      </c>
      <c r="RQ29" s="425"/>
      <c r="RR29" s="425"/>
      <c r="RS29" s="522"/>
      <c r="RT29" s="535"/>
      <c r="RU29" s="536"/>
      <c r="RV29" s="537"/>
      <c r="RW29" s="538"/>
      <c r="RX29" s="508"/>
      <c r="RY29" s="508"/>
      <c r="RZ29" s="475" t="e">
        <f>IF(EXACT(VLOOKUP(RS29,OFERTA_0,2,FALSE),RT29),1,0)</f>
        <v>#N/A</v>
      </c>
      <c r="SA29" s="475" t="e">
        <f>IF(EXACT(VLOOKUP(RS29,OFERTA_0,3,FALSE),RU29),1,0)</f>
        <v>#N/A</v>
      </c>
      <c r="SB29" s="476" t="e">
        <f>IF(EXACT(VLOOKUP(RS29,OFERTA_0,4,FALSE),RV29),1,0)</f>
        <v>#N/A</v>
      </c>
      <c r="SC29" s="476">
        <f t="shared" ref="SC29:SD29" si="793">IF(RW29=0,0,1)</f>
        <v>0</v>
      </c>
      <c r="SD29" s="476">
        <f t="shared" si="793"/>
        <v>0</v>
      </c>
      <c r="SE29" s="476" t="e">
        <f t="shared" ref="SE29:SE30" si="794">PRODUCT(RZ29:SD29)</f>
        <v>#N/A</v>
      </c>
      <c r="SF29" s="502">
        <f t="shared" ref="SF29:SF30" si="795">ROUND(RX29,0)</f>
        <v>0</v>
      </c>
      <c r="SG29" s="478">
        <f t="shared" ref="SG29:SG30" si="796">RX29-SF29</f>
        <v>0</v>
      </c>
      <c r="SH29" s="425"/>
      <c r="SI29" s="425"/>
      <c r="SJ29" s="522"/>
      <c r="SK29" s="535"/>
      <c r="SL29" s="536"/>
      <c r="SM29" s="537"/>
      <c r="SN29" s="538"/>
      <c r="SO29" s="508"/>
      <c r="SP29" s="508"/>
      <c r="SQ29" s="475" t="e">
        <f>IF(EXACT(VLOOKUP(SJ29,OFERTA_0,2,FALSE),SK29),1,0)</f>
        <v>#N/A</v>
      </c>
      <c r="SR29" s="475" t="e">
        <f>IF(EXACT(VLOOKUP(SJ29,OFERTA_0,3,FALSE),SL29),1,0)</f>
        <v>#N/A</v>
      </c>
      <c r="SS29" s="476" t="e">
        <f>IF(EXACT(VLOOKUP(SJ29,OFERTA_0,4,FALSE),SM29),1,0)</f>
        <v>#N/A</v>
      </c>
      <c r="ST29" s="476">
        <f t="shared" ref="ST29:SU29" si="797">IF(SN29=0,0,1)</f>
        <v>0</v>
      </c>
      <c r="SU29" s="476">
        <f t="shared" si="797"/>
        <v>0</v>
      </c>
      <c r="SV29" s="476" t="e">
        <f t="shared" ref="SV29:SV30" si="798">PRODUCT(SQ29:SU29)</f>
        <v>#N/A</v>
      </c>
      <c r="SW29" s="502">
        <f t="shared" ref="SW29:SW30" si="799">ROUND(SO29,0)</f>
        <v>0</v>
      </c>
      <c r="SX29" s="478">
        <f t="shared" ref="SX29:SX30" si="800">SO29-SW29</f>
        <v>0</v>
      </c>
    </row>
    <row r="30" spans="1:518" x14ac:dyDescent="0.2">
      <c r="A30" s="425">
        <f t="shared" si="140"/>
        <v>18</v>
      </c>
      <c r="B30" s="533" t="s">
        <v>327</v>
      </c>
      <c r="C30" s="496" t="s">
        <v>328</v>
      </c>
      <c r="D30" s="497" t="s">
        <v>329</v>
      </c>
      <c r="E30" s="498">
        <v>30</v>
      </c>
      <c r="F30" s="519"/>
      <c r="G30" s="520">
        <f t="shared" si="661"/>
        <v>0</v>
      </c>
      <c r="H30" s="444"/>
      <c r="I30" s="425"/>
      <c r="J30" s="425"/>
      <c r="K30" s="533"/>
      <c r="L30" s="496"/>
      <c r="M30" s="497"/>
      <c r="N30" s="498"/>
      <c r="O30" s="519"/>
      <c r="P30" s="520"/>
      <c r="Q30" s="444"/>
      <c r="R30" s="475" t="e">
        <f>IF(EXACT(VLOOKUP(K30,OFERTA_0,2,FALSE),L30),1,0)</f>
        <v>#N/A</v>
      </c>
      <c r="S30" s="475" t="e">
        <f>IF(EXACT(VLOOKUP(K30,OFERTA_0,3,FALSE),M30),1,0)</f>
        <v>#N/A</v>
      </c>
      <c r="T30" s="476" t="e">
        <f>IF(EXACT(VLOOKUP(K30,OFERTA_0,4,FALSE),N30),1,0)</f>
        <v>#N/A</v>
      </c>
      <c r="U30" s="476">
        <f t="shared" ref="U30:V30" si="801">IF(O30=0,0,1)</f>
        <v>0</v>
      </c>
      <c r="V30" s="476">
        <f t="shared" si="801"/>
        <v>0</v>
      </c>
      <c r="W30" s="476" t="e">
        <f t="shared" si="663"/>
        <v>#N/A</v>
      </c>
      <c r="X30" s="502">
        <f t="shared" si="664"/>
        <v>0</v>
      </c>
      <c r="Y30" s="478">
        <f t="shared" si="665"/>
        <v>0</v>
      </c>
      <c r="Z30" s="454"/>
      <c r="AA30" s="454"/>
      <c r="AB30" s="533"/>
      <c r="AC30" s="496"/>
      <c r="AD30" s="497"/>
      <c r="AE30" s="498"/>
      <c r="AF30" s="519"/>
      <c r="AG30" s="520"/>
      <c r="AH30" s="444"/>
      <c r="AI30" s="475" t="e">
        <f>IF(EXACT(VLOOKUP(AB30,OFERTA_0,2,FALSE),AC30),1,0)</f>
        <v>#N/A</v>
      </c>
      <c r="AJ30" s="475" t="e">
        <f>IF(EXACT(VLOOKUP(AB30,OFERTA_0,3,FALSE),AD30),1,0)</f>
        <v>#N/A</v>
      </c>
      <c r="AK30" s="476" t="e">
        <f>IF(EXACT(VLOOKUP(AB30,OFERTA_0,4,FALSE),AE30),1,0)</f>
        <v>#N/A</v>
      </c>
      <c r="AL30" s="476">
        <f t="shared" ref="AL30:AM30" si="802">IF(AF30=0,0,1)</f>
        <v>0</v>
      </c>
      <c r="AM30" s="476">
        <f t="shared" si="802"/>
        <v>0</v>
      </c>
      <c r="AN30" s="476" t="e">
        <f t="shared" si="667"/>
        <v>#N/A</v>
      </c>
      <c r="AO30" s="502">
        <f t="shared" si="668"/>
        <v>0</v>
      </c>
      <c r="AP30" s="478">
        <f t="shared" si="669"/>
        <v>0</v>
      </c>
      <c r="AQ30" s="454"/>
      <c r="AR30" s="454"/>
      <c r="AS30" s="533" t="s">
        <v>327</v>
      </c>
      <c r="AT30" s="496" t="s">
        <v>328</v>
      </c>
      <c r="AU30" s="497" t="s">
        <v>329</v>
      </c>
      <c r="AV30" s="498">
        <v>30</v>
      </c>
      <c r="AW30" s="519">
        <v>22500</v>
      </c>
      <c r="AX30" s="520">
        <f t="shared" si="670"/>
        <v>675000</v>
      </c>
      <c r="AY30" s="444"/>
      <c r="AZ30" s="475">
        <f>IF(EXACT(VLOOKUP(AS30,OFERTA_0,2,FALSE),AT30),1,0)</f>
        <v>1</v>
      </c>
      <c r="BA30" s="475">
        <f>IF(EXACT(VLOOKUP(AS30,OFERTA_0,3,FALSE),AU30),1,0)</f>
        <v>1</v>
      </c>
      <c r="BB30" s="476">
        <f>IF(EXACT(VLOOKUP(AS30,OFERTA_0,4,FALSE),AV30),1,0)</f>
        <v>1</v>
      </c>
      <c r="BC30" s="476">
        <f t="shared" ref="BC30:BD30" si="803">IF(AW30=0,0,1)</f>
        <v>1</v>
      </c>
      <c r="BD30" s="476">
        <f t="shared" si="803"/>
        <v>1</v>
      </c>
      <c r="BE30" s="476">
        <f t="shared" si="672"/>
        <v>1</v>
      </c>
      <c r="BF30" s="502">
        <f t="shared" si="673"/>
        <v>675000</v>
      </c>
      <c r="BG30" s="478">
        <f t="shared" si="674"/>
        <v>0</v>
      </c>
      <c r="BH30" s="425"/>
      <c r="BI30" s="425"/>
      <c r="BJ30" s="533" t="s">
        <v>327</v>
      </c>
      <c r="BK30" s="496" t="s">
        <v>328</v>
      </c>
      <c r="BL30" s="497" t="s">
        <v>329</v>
      </c>
      <c r="BM30" s="498">
        <v>30</v>
      </c>
      <c r="BN30" s="519">
        <v>29000</v>
      </c>
      <c r="BO30" s="520">
        <f t="shared" si="675"/>
        <v>870000</v>
      </c>
      <c r="BP30" s="444"/>
      <c r="BQ30" s="475">
        <f>IF(EXACT(VLOOKUP(BJ30,OFERTA_0,2,FALSE),BK30),1,0)</f>
        <v>1</v>
      </c>
      <c r="BR30" s="475">
        <f>IF(EXACT(VLOOKUP(BJ30,OFERTA_0,3,FALSE),BL30),1,0)</f>
        <v>1</v>
      </c>
      <c r="BS30" s="476">
        <f>IF(EXACT(VLOOKUP(BJ30,OFERTA_0,4,FALSE),BM30),1,0)</f>
        <v>1</v>
      </c>
      <c r="BT30" s="476">
        <f t="shared" ref="BT30:BU30" si="804">IF(BN30=0,0,1)</f>
        <v>1</v>
      </c>
      <c r="BU30" s="476">
        <f t="shared" si="804"/>
        <v>1</v>
      </c>
      <c r="BV30" s="476">
        <f t="shared" si="677"/>
        <v>1</v>
      </c>
      <c r="BW30" s="502">
        <f t="shared" si="678"/>
        <v>870000</v>
      </c>
      <c r="BX30" s="478">
        <f t="shared" si="679"/>
        <v>0</v>
      </c>
      <c r="BY30" s="425"/>
      <c r="BZ30" s="425"/>
      <c r="CA30" s="533" t="s">
        <v>327</v>
      </c>
      <c r="CB30" s="496" t="s">
        <v>328</v>
      </c>
      <c r="CC30" s="497" t="s">
        <v>329</v>
      </c>
      <c r="CD30" s="498">
        <v>30</v>
      </c>
      <c r="CE30" s="519">
        <v>17360</v>
      </c>
      <c r="CF30" s="520">
        <f t="shared" si="680"/>
        <v>520800</v>
      </c>
      <c r="CG30" s="444"/>
      <c r="CH30" s="475">
        <f>IF(EXACT(VLOOKUP(CA30,OFERTA_0,2,FALSE),CB30),1,0)</f>
        <v>1</v>
      </c>
      <c r="CI30" s="475">
        <f>IF(EXACT(VLOOKUP(CA30,OFERTA_0,3,FALSE),CC30),1,0)</f>
        <v>1</v>
      </c>
      <c r="CJ30" s="476">
        <f>IF(EXACT(VLOOKUP(CA30,OFERTA_0,4,FALSE),CD30),1,0)</f>
        <v>1</v>
      </c>
      <c r="CK30" s="476">
        <f t="shared" ref="CK30:CL30" si="805">IF(CE30=0,0,1)</f>
        <v>1</v>
      </c>
      <c r="CL30" s="476">
        <f t="shared" si="805"/>
        <v>1</v>
      </c>
      <c r="CM30" s="476">
        <f t="shared" si="682"/>
        <v>1</v>
      </c>
      <c r="CN30" s="502">
        <f t="shared" si="683"/>
        <v>520800</v>
      </c>
      <c r="CO30" s="478">
        <f t="shared" si="684"/>
        <v>0</v>
      </c>
      <c r="CP30" s="425"/>
      <c r="CQ30" s="425"/>
      <c r="CR30" s="533" t="s">
        <v>327</v>
      </c>
      <c r="CS30" s="496" t="s">
        <v>328</v>
      </c>
      <c r="CT30" s="497" t="s">
        <v>329</v>
      </c>
      <c r="CU30" s="498">
        <v>30</v>
      </c>
      <c r="CV30" s="519">
        <v>50000</v>
      </c>
      <c r="CW30" s="520">
        <f t="shared" si="685"/>
        <v>1500000</v>
      </c>
      <c r="CX30" s="444"/>
      <c r="CY30" s="475">
        <f>IF(EXACT(VLOOKUP(CR30,OFERTA_0,2,FALSE),CS30),1,0)</f>
        <v>1</v>
      </c>
      <c r="CZ30" s="475">
        <f>IF(EXACT(VLOOKUP(CR30,OFERTA_0,3,FALSE),CT30),1,0)</f>
        <v>1</v>
      </c>
      <c r="DA30" s="476">
        <f>IF(EXACT(VLOOKUP(CR30,OFERTA_0,4,FALSE),CU30),1,0)</f>
        <v>1</v>
      </c>
      <c r="DB30" s="476">
        <f t="shared" ref="DB30:DC30" si="806">IF(CV30=0,0,1)</f>
        <v>1</v>
      </c>
      <c r="DC30" s="476">
        <f t="shared" si="806"/>
        <v>1</v>
      </c>
      <c r="DD30" s="476">
        <f t="shared" si="687"/>
        <v>1</v>
      </c>
      <c r="DE30" s="502">
        <f t="shared" si="688"/>
        <v>1500000</v>
      </c>
      <c r="DF30" s="478">
        <f t="shared" si="689"/>
        <v>0</v>
      </c>
      <c r="DG30" s="425"/>
      <c r="DH30" s="425"/>
      <c r="DI30" s="533" t="s">
        <v>327</v>
      </c>
      <c r="DJ30" s="496" t="s">
        <v>328</v>
      </c>
      <c r="DK30" s="497" t="s">
        <v>329</v>
      </c>
      <c r="DL30" s="498">
        <v>30</v>
      </c>
      <c r="DM30" s="519">
        <v>24900</v>
      </c>
      <c r="DN30" s="520">
        <f t="shared" si="690"/>
        <v>747000</v>
      </c>
      <c r="DO30" s="444"/>
      <c r="DP30" s="475">
        <f>IF(EXACT(VLOOKUP(DI30,OFERTA_0,2,FALSE),DJ30),1,0)</f>
        <v>1</v>
      </c>
      <c r="DQ30" s="475">
        <f>IF(EXACT(VLOOKUP(DI30,OFERTA_0,3,FALSE),DK30),1,0)</f>
        <v>1</v>
      </c>
      <c r="DR30" s="476">
        <f>IF(EXACT(VLOOKUP(DI30,OFERTA_0,4,FALSE),DL30),1,0)</f>
        <v>1</v>
      </c>
      <c r="DS30" s="476">
        <f t="shared" ref="DS30:DT30" si="807">IF(DM30=0,0,1)</f>
        <v>1</v>
      </c>
      <c r="DT30" s="476">
        <f t="shared" si="807"/>
        <v>1</v>
      </c>
      <c r="DU30" s="476">
        <f t="shared" si="692"/>
        <v>1</v>
      </c>
      <c r="DV30" s="502">
        <f t="shared" si="693"/>
        <v>747000</v>
      </c>
      <c r="DW30" s="478">
        <f t="shared" si="694"/>
        <v>0</v>
      </c>
      <c r="DX30" s="425"/>
      <c r="DY30" s="425"/>
      <c r="DZ30" s="533" t="s">
        <v>327</v>
      </c>
      <c r="EA30" s="496" t="s">
        <v>328</v>
      </c>
      <c r="EB30" s="497" t="s">
        <v>329</v>
      </c>
      <c r="EC30" s="498">
        <v>30</v>
      </c>
      <c r="ED30" s="519">
        <v>99000</v>
      </c>
      <c r="EE30" s="520">
        <f t="shared" si="695"/>
        <v>2970000</v>
      </c>
      <c r="EF30" s="444"/>
      <c r="EG30" s="475">
        <f>IF(EXACT(VLOOKUP(DZ30,OFERTA_0,2,FALSE),EA30),1,0)</f>
        <v>1</v>
      </c>
      <c r="EH30" s="475">
        <f>IF(EXACT(VLOOKUP(DZ30,OFERTA_0,3,FALSE),EB30),1,0)</f>
        <v>1</v>
      </c>
      <c r="EI30" s="476">
        <f>IF(EXACT(VLOOKUP(DZ30,OFERTA_0,4,FALSE),EC30),1,0)</f>
        <v>1</v>
      </c>
      <c r="EJ30" s="476">
        <f t="shared" ref="EJ30:EK30" si="808">IF(ED30=0,0,1)</f>
        <v>1</v>
      </c>
      <c r="EK30" s="476">
        <f t="shared" si="808"/>
        <v>1</v>
      </c>
      <c r="EL30" s="476">
        <f t="shared" si="697"/>
        <v>1</v>
      </c>
      <c r="EM30" s="502">
        <f t="shared" si="698"/>
        <v>2970000</v>
      </c>
      <c r="EN30" s="478">
        <f t="shared" si="699"/>
        <v>0</v>
      </c>
      <c r="EO30" s="425"/>
      <c r="EP30" s="425"/>
      <c r="EQ30" s="533" t="s">
        <v>327</v>
      </c>
      <c r="ER30" s="496" t="s">
        <v>328</v>
      </c>
      <c r="ES30" s="497" t="s">
        <v>329</v>
      </c>
      <c r="ET30" s="498">
        <v>30</v>
      </c>
      <c r="EU30" s="499">
        <v>38707.642043465385</v>
      </c>
      <c r="EV30" s="520">
        <f t="shared" si="700"/>
        <v>1161229</v>
      </c>
      <c r="EW30" s="444"/>
      <c r="EX30" s="475">
        <f>IF(EXACT(VLOOKUP(EQ30,OFERTA_0,2,FALSE),ER30),1,0)</f>
        <v>1</v>
      </c>
      <c r="EY30" s="475">
        <f>IF(EXACT(VLOOKUP(EQ30,OFERTA_0,3,FALSE),ES30),1,0)</f>
        <v>1</v>
      </c>
      <c r="EZ30" s="476">
        <f>IF(EXACT(VLOOKUP(EQ30,OFERTA_0,4,FALSE),ET30),1,0)</f>
        <v>1</v>
      </c>
      <c r="FA30" s="476">
        <f t="shared" ref="FA30:FB30" si="809">IF(EU30=0,0,1)</f>
        <v>1</v>
      </c>
      <c r="FB30" s="476">
        <f t="shared" si="809"/>
        <v>1</v>
      </c>
      <c r="FC30" s="476">
        <f t="shared" si="702"/>
        <v>1</v>
      </c>
      <c r="FD30" s="502">
        <f t="shared" si="703"/>
        <v>1161229</v>
      </c>
      <c r="FE30" s="478">
        <f t="shared" si="704"/>
        <v>0</v>
      </c>
      <c r="FF30" s="425"/>
      <c r="FG30" s="425"/>
      <c r="FH30" s="533" t="s">
        <v>327</v>
      </c>
      <c r="FI30" s="496" t="s">
        <v>328</v>
      </c>
      <c r="FJ30" s="497" t="s">
        <v>329</v>
      </c>
      <c r="FK30" s="498">
        <v>30</v>
      </c>
      <c r="FL30" s="519">
        <v>39020</v>
      </c>
      <c r="FM30" s="520">
        <f t="shared" si="705"/>
        <v>1170600</v>
      </c>
      <c r="FN30" s="444"/>
      <c r="FO30" s="475">
        <f>IF(EXACT(VLOOKUP(FH30,OFERTA_0,2,FALSE),FI30),1,0)</f>
        <v>1</v>
      </c>
      <c r="FP30" s="475">
        <f>IF(EXACT(VLOOKUP(FH30,OFERTA_0,3,FALSE),FJ30),1,0)</f>
        <v>1</v>
      </c>
      <c r="FQ30" s="476">
        <f>IF(EXACT(VLOOKUP(FH30,OFERTA_0,4,FALSE),FK30),1,0)</f>
        <v>1</v>
      </c>
      <c r="FR30" s="476">
        <f t="shared" ref="FR30:FS30" si="810">IF(FL30=0,0,1)</f>
        <v>1</v>
      </c>
      <c r="FS30" s="476">
        <f t="shared" si="810"/>
        <v>1</v>
      </c>
      <c r="FT30" s="476">
        <f t="shared" si="707"/>
        <v>1</v>
      </c>
      <c r="FU30" s="502">
        <f t="shared" si="708"/>
        <v>1170600</v>
      </c>
      <c r="FV30" s="478">
        <f t="shared" si="709"/>
        <v>0</v>
      </c>
      <c r="FW30" s="425"/>
      <c r="FX30" s="425"/>
      <c r="FY30" s="533" t="s">
        <v>327</v>
      </c>
      <c r="FZ30" s="496" t="s">
        <v>328</v>
      </c>
      <c r="GA30" s="497" t="s">
        <v>329</v>
      </c>
      <c r="GB30" s="498">
        <v>30</v>
      </c>
      <c r="GC30" s="519">
        <v>28000</v>
      </c>
      <c r="GD30" s="520">
        <f t="shared" si="710"/>
        <v>840000</v>
      </c>
      <c r="GE30" s="444"/>
      <c r="GF30" s="475">
        <f>IF(EXACT(VLOOKUP(FY30,OFERTA_0,2,FALSE),FZ30),1,0)</f>
        <v>1</v>
      </c>
      <c r="GG30" s="475">
        <f>IF(EXACT(VLOOKUP(FY30,OFERTA_0,3,FALSE),GA30),1,0)</f>
        <v>1</v>
      </c>
      <c r="GH30" s="476">
        <f>IF(EXACT(VLOOKUP(FY30,OFERTA_0,4,FALSE),GB30),1,0)</f>
        <v>1</v>
      </c>
      <c r="GI30" s="476">
        <f t="shared" ref="GI30:GJ30" si="811">IF(GC30=0,0,1)</f>
        <v>1</v>
      </c>
      <c r="GJ30" s="476">
        <f t="shared" si="811"/>
        <v>1</v>
      </c>
      <c r="GK30" s="476">
        <f t="shared" si="712"/>
        <v>1</v>
      </c>
      <c r="GL30" s="502">
        <f t="shared" si="713"/>
        <v>840000</v>
      </c>
      <c r="GM30" s="478">
        <f t="shared" si="714"/>
        <v>0</v>
      </c>
      <c r="GN30" s="425"/>
      <c r="GO30" s="425"/>
      <c r="GP30" s="533" t="s">
        <v>327</v>
      </c>
      <c r="GQ30" s="496" t="s">
        <v>328</v>
      </c>
      <c r="GR30" s="497" t="s">
        <v>329</v>
      </c>
      <c r="GS30" s="498">
        <v>30</v>
      </c>
      <c r="GT30" s="519">
        <v>84750</v>
      </c>
      <c r="GU30" s="520">
        <f t="shared" si="715"/>
        <v>2542500</v>
      </c>
      <c r="GV30" s="444"/>
      <c r="GW30" s="475">
        <f>IF(EXACT(VLOOKUP(GP30,OFERTA_0,2,FALSE),GQ30),1,0)</f>
        <v>1</v>
      </c>
      <c r="GX30" s="475">
        <f>IF(EXACT(VLOOKUP(GP30,OFERTA_0,3,FALSE),GR30),1,0)</f>
        <v>1</v>
      </c>
      <c r="GY30" s="476">
        <f>IF(EXACT(VLOOKUP(GP30,OFERTA_0,4,FALSE),GS30),1,0)</f>
        <v>1</v>
      </c>
      <c r="GZ30" s="476">
        <f t="shared" ref="GZ30:HA30" si="812">IF(GT30=0,0,1)</f>
        <v>1</v>
      </c>
      <c r="HA30" s="476">
        <f t="shared" si="812"/>
        <v>1</v>
      </c>
      <c r="HB30" s="476">
        <f t="shared" si="717"/>
        <v>1</v>
      </c>
      <c r="HC30" s="502">
        <f t="shared" si="718"/>
        <v>2542500</v>
      </c>
      <c r="HD30" s="478">
        <f t="shared" si="719"/>
        <v>0</v>
      </c>
      <c r="HE30" s="425"/>
      <c r="HF30" s="425"/>
      <c r="HG30" s="533" t="s">
        <v>327</v>
      </c>
      <c r="HH30" s="496" t="s">
        <v>328</v>
      </c>
      <c r="HI30" s="497" t="s">
        <v>329</v>
      </c>
      <c r="HJ30" s="498">
        <v>30</v>
      </c>
      <c r="HK30" s="499">
        <v>89910</v>
      </c>
      <c r="HL30" s="520">
        <f t="shared" si="720"/>
        <v>2697300</v>
      </c>
      <c r="HM30" s="444"/>
      <c r="HN30" s="475">
        <f>IF(EXACT(VLOOKUP(HG30,OFERTA_0,2,FALSE),HH30),1,0)</f>
        <v>1</v>
      </c>
      <c r="HO30" s="475">
        <f>IF(EXACT(VLOOKUP(HG30,OFERTA_0,3,FALSE),HI30),1,0)</f>
        <v>1</v>
      </c>
      <c r="HP30" s="476">
        <f>IF(EXACT(VLOOKUP(HG30,OFERTA_0,4,FALSE),HJ30),1,0)</f>
        <v>1</v>
      </c>
      <c r="HQ30" s="476">
        <f t="shared" ref="HQ30:HR30" si="813">IF(HK30=0,0,1)</f>
        <v>1</v>
      </c>
      <c r="HR30" s="476">
        <f t="shared" si="813"/>
        <v>1</v>
      </c>
      <c r="HS30" s="476">
        <f t="shared" si="722"/>
        <v>1</v>
      </c>
      <c r="HT30" s="502">
        <f t="shared" si="723"/>
        <v>2697300</v>
      </c>
      <c r="HU30" s="478">
        <f t="shared" si="724"/>
        <v>0</v>
      </c>
      <c r="HV30" s="425"/>
      <c r="HW30" s="425"/>
      <c r="HX30" s="533" t="s">
        <v>327</v>
      </c>
      <c r="HY30" s="496" t="s">
        <v>328</v>
      </c>
      <c r="HZ30" s="497" t="s">
        <v>329</v>
      </c>
      <c r="IA30" s="498">
        <v>30</v>
      </c>
      <c r="IB30" s="519">
        <v>30000</v>
      </c>
      <c r="IC30" s="520">
        <f t="shared" si="725"/>
        <v>900000</v>
      </c>
      <c r="ID30" s="444"/>
      <c r="IE30" s="475">
        <f>IF(EXACT(VLOOKUP(HX30,OFERTA_0,2,FALSE),HY30),1,0)</f>
        <v>1</v>
      </c>
      <c r="IF30" s="475">
        <f>IF(EXACT(VLOOKUP(HX30,OFERTA_0,3,FALSE),HZ30),1,0)</f>
        <v>1</v>
      </c>
      <c r="IG30" s="476">
        <f>IF(EXACT(VLOOKUP(HX30,OFERTA_0,4,FALSE),IA30),1,0)</f>
        <v>1</v>
      </c>
      <c r="IH30" s="476">
        <f t="shared" ref="IH30:II30" si="814">IF(IB30=0,0,1)</f>
        <v>1</v>
      </c>
      <c r="II30" s="476">
        <f t="shared" si="814"/>
        <v>1</v>
      </c>
      <c r="IJ30" s="476">
        <f t="shared" si="727"/>
        <v>1</v>
      </c>
      <c r="IK30" s="502">
        <f t="shared" si="728"/>
        <v>900000</v>
      </c>
      <c r="IL30" s="478">
        <f t="shared" si="729"/>
        <v>0</v>
      </c>
      <c r="IM30" s="425"/>
      <c r="IN30" s="425"/>
      <c r="IO30" s="533" t="s">
        <v>327</v>
      </c>
      <c r="IP30" s="496" t="s">
        <v>328</v>
      </c>
      <c r="IQ30" s="497" t="s">
        <v>329</v>
      </c>
      <c r="IR30" s="498">
        <v>30</v>
      </c>
      <c r="IS30" s="519">
        <v>60700</v>
      </c>
      <c r="IT30" s="520">
        <f t="shared" si="730"/>
        <v>1821000</v>
      </c>
      <c r="IU30" s="444"/>
      <c r="IV30" s="475">
        <f>IF(EXACT(VLOOKUP(IO30,OFERTA_0,2,FALSE),IP30),1,0)</f>
        <v>1</v>
      </c>
      <c r="IW30" s="475">
        <f>IF(EXACT(VLOOKUP(IO30,OFERTA_0,3,FALSE),IQ30),1,0)</f>
        <v>1</v>
      </c>
      <c r="IX30" s="476">
        <f>IF(EXACT(VLOOKUP(IO30,OFERTA_0,4,FALSE),IR30),1,0)</f>
        <v>1</v>
      </c>
      <c r="IY30" s="476">
        <f t="shared" ref="IY30:IZ30" si="815">IF(IS30=0,0,1)</f>
        <v>1</v>
      </c>
      <c r="IZ30" s="476">
        <f t="shared" si="815"/>
        <v>1</v>
      </c>
      <c r="JA30" s="476">
        <f t="shared" si="732"/>
        <v>1</v>
      </c>
      <c r="JB30" s="502">
        <f t="shared" si="733"/>
        <v>1821000</v>
      </c>
      <c r="JC30" s="478">
        <f t="shared" si="734"/>
        <v>0</v>
      </c>
      <c r="JD30" s="425"/>
      <c r="JE30" s="425"/>
      <c r="JF30" s="533" t="s">
        <v>327</v>
      </c>
      <c r="JG30" s="496" t="s">
        <v>328</v>
      </c>
      <c r="JH30" s="497" t="s">
        <v>329</v>
      </c>
      <c r="JI30" s="498">
        <v>30</v>
      </c>
      <c r="JJ30" s="519">
        <v>60000</v>
      </c>
      <c r="JK30" s="520">
        <f t="shared" si="735"/>
        <v>1800000</v>
      </c>
      <c r="JL30" s="444"/>
      <c r="JM30" s="475">
        <f>IF(EXACT(VLOOKUP(JF30,OFERTA_0,2,FALSE),JG30),1,0)</f>
        <v>1</v>
      </c>
      <c r="JN30" s="475">
        <f>IF(EXACT(VLOOKUP(JF30,OFERTA_0,3,FALSE),JH30),1,0)</f>
        <v>1</v>
      </c>
      <c r="JO30" s="476">
        <f>IF(EXACT(VLOOKUP(JF30,OFERTA_0,4,FALSE),JI30),1,0)</f>
        <v>1</v>
      </c>
      <c r="JP30" s="476">
        <f t="shared" ref="JP30:JQ30" si="816">IF(JJ30=0,0,1)</f>
        <v>1</v>
      </c>
      <c r="JQ30" s="476">
        <f t="shared" si="816"/>
        <v>1</v>
      </c>
      <c r="JR30" s="476">
        <f t="shared" si="737"/>
        <v>1</v>
      </c>
      <c r="JS30" s="502">
        <f t="shared" si="738"/>
        <v>1800000</v>
      </c>
      <c r="JT30" s="478">
        <f t="shared" si="739"/>
        <v>0</v>
      </c>
      <c r="JU30" s="425"/>
      <c r="JV30" s="425"/>
      <c r="JW30" s="533" t="s">
        <v>327</v>
      </c>
      <c r="JX30" s="496" t="s">
        <v>328</v>
      </c>
      <c r="JY30" s="497" t="s">
        <v>329</v>
      </c>
      <c r="JZ30" s="498">
        <v>30</v>
      </c>
      <c r="KA30" s="519">
        <v>15000</v>
      </c>
      <c r="KB30" s="520">
        <f t="shared" si="740"/>
        <v>450000</v>
      </c>
      <c r="KC30" s="444"/>
      <c r="KD30" s="475">
        <f>IF(EXACT(VLOOKUP(JW30,OFERTA_0,2,FALSE),JX30),1,0)</f>
        <v>1</v>
      </c>
      <c r="KE30" s="475">
        <f>IF(EXACT(VLOOKUP(JW30,OFERTA_0,3,FALSE),JY30),1,0)</f>
        <v>1</v>
      </c>
      <c r="KF30" s="476">
        <f>IF(EXACT(VLOOKUP(JW30,OFERTA_0,4,FALSE),JZ30),1,0)</f>
        <v>1</v>
      </c>
      <c r="KG30" s="476">
        <f t="shared" ref="KG30:KH30" si="817">IF(KA30=0,0,1)</f>
        <v>1</v>
      </c>
      <c r="KH30" s="476">
        <f t="shared" si="817"/>
        <v>1</v>
      </c>
      <c r="KI30" s="476">
        <f t="shared" si="742"/>
        <v>1</v>
      </c>
      <c r="KJ30" s="502">
        <f t="shared" si="743"/>
        <v>450000</v>
      </c>
      <c r="KK30" s="478">
        <f t="shared" si="744"/>
        <v>0</v>
      </c>
      <c r="KL30" s="425"/>
      <c r="KM30" s="425"/>
      <c r="KN30" s="533" t="s">
        <v>327</v>
      </c>
      <c r="KO30" s="496" t="s">
        <v>328</v>
      </c>
      <c r="KP30" s="497" t="s">
        <v>329</v>
      </c>
      <c r="KQ30" s="498">
        <v>30</v>
      </c>
      <c r="KR30" s="519">
        <v>26352</v>
      </c>
      <c r="KS30" s="520">
        <f t="shared" si="745"/>
        <v>790560</v>
      </c>
      <c r="KT30" s="444"/>
      <c r="KU30" s="475">
        <f>IF(EXACT(VLOOKUP(KN30,OFERTA_0,2,FALSE),KO30),1,0)</f>
        <v>1</v>
      </c>
      <c r="KV30" s="475">
        <f>IF(EXACT(VLOOKUP(KN30,OFERTA_0,3,FALSE),KP30),1,0)</f>
        <v>1</v>
      </c>
      <c r="KW30" s="476">
        <f>IF(EXACT(VLOOKUP(KN30,OFERTA_0,4,FALSE),KQ30),1,0)</f>
        <v>1</v>
      </c>
      <c r="KX30" s="476">
        <f t="shared" ref="KX30:KY30" si="818">IF(KR30=0,0,1)</f>
        <v>1</v>
      </c>
      <c r="KY30" s="476">
        <f t="shared" si="818"/>
        <v>1</v>
      </c>
      <c r="KZ30" s="476">
        <f t="shared" si="747"/>
        <v>1</v>
      </c>
      <c r="LA30" s="502">
        <f t="shared" si="748"/>
        <v>790560</v>
      </c>
      <c r="LB30" s="478">
        <f t="shared" si="749"/>
        <v>0</v>
      </c>
      <c r="LC30" s="425"/>
      <c r="LD30" s="425"/>
      <c r="LE30" s="533" t="s">
        <v>327</v>
      </c>
      <c r="LF30" s="496" t="s">
        <v>328</v>
      </c>
      <c r="LG30" s="497" t="s">
        <v>329</v>
      </c>
      <c r="LH30" s="498">
        <v>30</v>
      </c>
      <c r="LI30" s="499">
        <v>90315</v>
      </c>
      <c r="LJ30" s="520">
        <f t="shared" si="750"/>
        <v>2709450</v>
      </c>
      <c r="LK30" s="444"/>
      <c r="LL30" s="475">
        <f>IF(EXACT(VLOOKUP(LE30,OFERTA_0,2,FALSE),LF30),1,0)</f>
        <v>1</v>
      </c>
      <c r="LM30" s="475">
        <f>IF(EXACT(VLOOKUP(LE30,OFERTA_0,3,FALSE),LG30),1,0)</f>
        <v>1</v>
      </c>
      <c r="LN30" s="476">
        <f>IF(EXACT(VLOOKUP(LE30,OFERTA_0,4,FALSE),LH30),1,0)</f>
        <v>1</v>
      </c>
      <c r="LO30" s="476">
        <f t="shared" ref="LO30:LP30" si="819">IF(LI30=0,0,1)</f>
        <v>1</v>
      </c>
      <c r="LP30" s="476">
        <f t="shared" si="819"/>
        <v>1</v>
      </c>
      <c r="LQ30" s="476">
        <f t="shared" si="752"/>
        <v>1</v>
      </c>
      <c r="LR30" s="502">
        <f t="shared" si="753"/>
        <v>2709450</v>
      </c>
      <c r="LS30" s="478">
        <f t="shared" si="754"/>
        <v>0</v>
      </c>
      <c r="LT30" s="425"/>
      <c r="LU30" s="425"/>
      <c r="LV30" s="533" t="s">
        <v>327</v>
      </c>
      <c r="LW30" s="496" t="s">
        <v>328</v>
      </c>
      <c r="LX30" s="497" t="s">
        <v>329</v>
      </c>
      <c r="LY30" s="498">
        <v>30</v>
      </c>
      <c r="LZ30" s="519">
        <v>35000</v>
      </c>
      <c r="MA30" s="520">
        <f t="shared" si="755"/>
        <v>1050000</v>
      </c>
      <c r="MB30" s="444"/>
      <c r="MC30" s="475">
        <f>IF(EXACT(VLOOKUP(LV30,OFERTA_0,2,FALSE),LW30),1,0)</f>
        <v>1</v>
      </c>
      <c r="MD30" s="475">
        <f>IF(EXACT(VLOOKUP(LV30,OFERTA_0,3,FALSE),LX30),1,0)</f>
        <v>1</v>
      </c>
      <c r="ME30" s="476">
        <f>IF(EXACT(VLOOKUP(LV30,OFERTA_0,4,FALSE),LY30),1,0)</f>
        <v>1</v>
      </c>
      <c r="MF30" s="476">
        <f t="shared" ref="MF30:MG30" si="820">IF(LZ30=0,0,1)</f>
        <v>1</v>
      </c>
      <c r="MG30" s="476">
        <f t="shared" si="820"/>
        <v>1</v>
      </c>
      <c r="MH30" s="476">
        <f t="shared" si="757"/>
        <v>1</v>
      </c>
      <c r="MI30" s="502">
        <f t="shared" si="758"/>
        <v>1050000</v>
      </c>
      <c r="MJ30" s="478">
        <f t="shared" si="759"/>
        <v>0</v>
      </c>
      <c r="MK30" s="425"/>
      <c r="ML30" s="425"/>
      <c r="MM30" s="533" t="s">
        <v>327</v>
      </c>
      <c r="MN30" s="496" t="s">
        <v>328</v>
      </c>
      <c r="MO30" s="497" t="s">
        <v>329</v>
      </c>
      <c r="MP30" s="498">
        <v>30</v>
      </c>
      <c r="MQ30" s="519">
        <v>44948.812140000002</v>
      </c>
      <c r="MR30" s="520">
        <f t="shared" si="760"/>
        <v>1348464</v>
      </c>
      <c r="MS30" s="444"/>
      <c r="MT30" s="475">
        <f>IF(EXACT(VLOOKUP(MM30,OFERTA_0,2,FALSE),MN30),1,0)</f>
        <v>1</v>
      </c>
      <c r="MU30" s="475">
        <f>IF(EXACT(VLOOKUP(MM30,OFERTA_0,3,FALSE),MO30),1,0)</f>
        <v>1</v>
      </c>
      <c r="MV30" s="476">
        <f>IF(EXACT(VLOOKUP(MM30,OFERTA_0,4,FALSE),MP30),1,0)</f>
        <v>1</v>
      </c>
      <c r="MW30" s="476">
        <f t="shared" ref="MW30:MX30" si="821">IF(MQ30=0,0,1)</f>
        <v>1</v>
      </c>
      <c r="MX30" s="476">
        <f t="shared" si="821"/>
        <v>1</v>
      </c>
      <c r="MY30" s="476">
        <f t="shared" si="762"/>
        <v>1</v>
      </c>
      <c r="MZ30" s="502">
        <f t="shared" si="763"/>
        <v>1348464</v>
      </c>
      <c r="NA30" s="478">
        <f t="shared" si="764"/>
        <v>0</v>
      </c>
      <c r="NB30" s="425"/>
      <c r="NC30" s="425"/>
      <c r="ND30" s="511"/>
      <c r="NE30" s="535"/>
      <c r="NF30" s="536"/>
      <c r="NG30" s="537"/>
      <c r="NH30" s="538"/>
      <c r="NI30" s="508"/>
      <c r="NJ30" s="508"/>
      <c r="NK30" s="475" t="e">
        <f>IF(EXACT(VLOOKUP(ND30,OFERTA_0,2,FALSE),NE30),1,0)</f>
        <v>#N/A</v>
      </c>
      <c r="NL30" s="475" t="e">
        <f>IF(EXACT(VLOOKUP(ND30,OFERTA_0,3,FALSE),NF30),1,0)</f>
        <v>#N/A</v>
      </c>
      <c r="NM30" s="476" t="e">
        <f>IF(EXACT(VLOOKUP(ND30,OFERTA_0,4,FALSE),NG30),1,0)</f>
        <v>#N/A</v>
      </c>
      <c r="NN30" s="476">
        <f t="shared" ref="NN30:NO30" si="822">IF(NH30=0,0,1)</f>
        <v>0</v>
      </c>
      <c r="NO30" s="476">
        <f t="shared" si="822"/>
        <v>0</v>
      </c>
      <c r="NP30" s="476" t="e">
        <f t="shared" si="766"/>
        <v>#N/A</v>
      </c>
      <c r="NQ30" s="502">
        <f t="shared" si="767"/>
        <v>0</v>
      </c>
      <c r="NR30" s="478">
        <f t="shared" si="768"/>
        <v>0</v>
      </c>
      <c r="NS30" s="425"/>
      <c r="NT30" s="425"/>
      <c r="NU30" s="511"/>
      <c r="NV30" s="535"/>
      <c r="NW30" s="536"/>
      <c r="NX30" s="537"/>
      <c r="NY30" s="538"/>
      <c r="NZ30" s="508"/>
      <c r="OA30" s="508"/>
      <c r="OB30" s="475" t="e">
        <f>IF(EXACT(VLOOKUP(NU30,OFERTA_0,2,FALSE),NV30),1,0)</f>
        <v>#N/A</v>
      </c>
      <c r="OC30" s="475" t="e">
        <f>IF(EXACT(VLOOKUP(NU30,OFERTA_0,3,FALSE),NW30),1,0)</f>
        <v>#N/A</v>
      </c>
      <c r="OD30" s="476" t="e">
        <f>IF(EXACT(VLOOKUP(NU30,OFERTA_0,4,FALSE),NX30),1,0)</f>
        <v>#N/A</v>
      </c>
      <c r="OE30" s="476">
        <f t="shared" ref="OE30:OF30" si="823">IF(NY30=0,0,1)</f>
        <v>0</v>
      </c>
      <c r="OF30" s="476">
        <f t="shared" si="823"/>
        <v>0</v>
      </c>
      <c r="OG30" s="476" t="e">
        <f t="shared" si="770"/>
        <v>#N/A</v>
      </c>
      <c r="OH30" s="502">
        <f t="shared" si="771"/>
        <v>0</v>
      </c>
      <c r="OI30" s="478">
        <f t="shared" si="772"/>
        <v>0</v>
      </c>
      <c r="OJ30" s="425"/>
      <c r="OK30" s="425"/>
      <c r="OL30" s="511"/>
      <c r="OM30" s="535"/>
      <c r="ON30" s="536"/>
      <c r="OO30" s="537"/>
      <c r="OP30" s="538"/>
      <c r="OQ30" s="508"/>
      <c r="OR30" s="508"/>
      <c r="OS30" s="475" t="e">
        <f>IF(EXACT(VLOOKUP(OL30,OFERTA_0,2,FALSE),OM30),1,0)</f>
        <v>#N/A</v>
      </c>
      <c r="OT30" s="475" t="e">
        <f>IF(EXACT(VLOOKUP(OL30,OFERTA_0,3,FALSE),ON30),1,0)</f>
        <v>#N/A</v>
      </c>
      <c r="OU30" s="476" t="e">
        <f>IF(EXACT(VLOOKUP(OL30,OFERTA_0,4,FALSE),OO30),1,0)</f>
        <v>#N/A</v>
      </c>
      <c r="OV30" s="476">
        <f t="shared" ref="OV30:OW30" si="824">IF(OP30=0,0,1)</f>
        <v>0</v>
      </c>
      <c r="OW30" s="476">
        <f t="shared" si="824"/>
        <v>0</v>
      </c>
      <c r="OX30" s="476" t="e">
        <f t="shared" si="774"/>
        <v>#N/A</v>
      </c>
      <c r="OY30" s="502">
        <f t="shared" si="775"/>
        <v>0</v>
      </c>
      <c r="OZ30" s="478">
        <f t="shared" si="776"/>
        <v>0</v>
      </c>
      <c r="PA30" s="425"/>
      <c r="PB30" s="425"/>
      <c r="PC30" s="511"/>
      <c r="PD30" s="535"/>
      <c r="PE30" s="536"/>
      <c r="PF30" s="537"/>
      <c r="PG30" s="538"/>
      <c r="PH30" s="508"/>
      <c r="PI30" s="508"/>
      <c r="PJ30" s="475" t="e">
        <f>IF(EXACT(VLOOKUP(PC30,OFERTA_0,2,FALSE),PD30),1,0)</f>
        <v>#N/A</v>
      </c>
      <c r="PK30" s="475" t="e">
        <f>IF(EXACT(VLOOKUP(PC30,OFERTA_0,3,FALSE),PE30),1,0)</f>
        <v>#N/A</v>
      </c>
      <c r="PL30" s="476" t="e">
        <f>IF(EXACT(VLOOKUP(PC30,OFERTA_0,4,FALSE),PF30),1,0)</f>
        <v>#N/A</v>
      </c>
      <c r="PM30" s="476">
        <f t="shared" ref="PM30:PN30" si="825">IF(PG30=0,0,1)</f>
        <v>0</v>
      </c>
      <c r="PN30" s="476">
        <f t="shared" si="825"/>
        <v>0</v>
      </c>
      <c r="PO30" s="476" t="e">
        <f t="shared" si="778"/>
        <v>#N/A</v>
      </c>
      <c r="PP30" s="502">
        <f t="shared" si="779"/>
        <v>0</v>
      </c>
      <c r="PQ30" s="478">
        <f t="shared" si="780"/>
        <v>0</v>
      </c>
      <c r="PR30" s="425"/>
      <c r="PS30" s="425"/>
      <c r="PT30" s="511"/>
      <c r="PU30" s="535"/>
      <c r="PV30" s="536"/>
      <c r="PW30" s="537"/>
      <c r="PX30" s="538"/>
      <c r="PY30" s="508"/>
      <c r="PZ30" s="508"/>
      <c r="QA30" s="475" t="e">
        <f>IF(EXACT(VLOOKUP(PT30,OFERTA_0,2,FALSE),PU30),1,0)</f>
        <v>#N/A</v>
      </c>
      <c r="QB30" s="475" t="e">
        <f>IF(EXACT(VLOOKUP(PT30,OFERTA_0,3,FALSE),PV30),1,0)</f>
        <v>#N/A</v>
      </c>
      <c r="QC30" s="476" t="e">
        <f>IF(EXACT(VLOOKUP(PT30,OFERTA_0,4,FALSE),PW30),1,0)</f>
        <v>#N/A</v>
      </c>
      <c r="QD30" s="476">
        <f t="shared" ref="QD30:QE30" si="826">IF(PX30=0,0,1)</f>
        <v>0</v>
      </c>
      <c r="QE30" s="476">
        <f t="shared" si="826"/>
        <v>0</v>
      </c>
      <c r="QF30" s="476" t="e">
        <f t="shared" si="782"/>
        <v>#N/A</v>
      </c>
      <c r="QG30" s="502">
        <f t="shared" si="783"/>
        <v>0</v>
      </c>
      <c r="QH30" s="478">
        <f t="shared" si="784"/>
        <v>0</v>
      </c>
      <c r="QI30" s="425"/>
      <c r="QJ30" s="425"/>
      <c r="QK30" s="511"/>
      <c r="QL30" s="535"/>
      <c r="QM30" s="536"/>
      <c r="QN30" s="537"/>
      <c r="QO30" s="538"/>
      <c r="QP30" s="508"/>
      <c r="QQ30" s="508"/>
      <c r="QR30" s="475" t="e">
        <f>IF(EXACT(VLOOKUP(QK30,OFERTA_0,2,FALSE),QL30),1,0)</f>
        <v>#N/A</v>
      </c>
      <c r="QS30" s="475" t="e">
        <f>IF(EXACT(VLOOKUP(QK30,OFERTA_0,3,FALSE),QM30),1,0)</f>
        <v>#N/A</v>
      </c>
      <c r="QT30" s="476" t="e">
        <f>IF(EXACT(VLOOKUP(QK30,OFERTA_0,4,FALSE),QN30),1,0)</f>
        <v>#N/A</v>
      </c>
      <c r="QU30" s="476">
        <f t="shared" ref="QU30:QV30" si="827">IF(QO30=0,0,1)</f>
        <v>0</v>
      </c>
      <c r="QV30" s="476">
        <f t="shared" si="827"/>
        <v>0</v>
      </c>
      <c r="QW30" s="476" t="e">
        <f t="shared" si="786"/>
        <v>#N/A</v>
      </c>
      <c r="QX30" s="502">
        <f t="shared" si="787"/>
        <v>0</v>
      </c>
      <c r="QY30" s="478">
        <f t="shared" si="788"/>
        <v>0</v>
      </c>
      <c r="QZ30" s="425"/>
      <c r="RA30" s="425"/>
      <c r="RB30" s="511"/>
      <c r="RC30" s="535"/>
      <c r="RD30" s="536"/>
      <c r="RE30" s="537"/>
      <c r="RF30" s="538"/>
      <c r="RG30" s="508"/>
      <c r="RH30" s="508"/>
      <c r="RI30" s="475" t="e">
        <f>IF(EXACT(VLOOKUP(RB30,OFERTA_0,2,FALSE),RC30),1,0)</f>
        <v>#N/A</v>
      </c>
      <c r="RJ30" s="475" t="e">
        <f>IF(EXACT(VLOOKUP(RB30,OFERTA_0,3,FALSE),RD30),1,0)</f>
        <v>#N/A</v>
      </c>
      <c r="RK30" s="476" t="e">
        <f>IF(EXACT(VLOOKUP(RB30,OFERTA_0,4,FALSE),RE30),1,0)</f>
        <v>#N/A</v>
      </c>
      <c r="RL30" s="476">
        <f t="shared" ref="RL30:RM30" si="828">IF(RF30=0,0,1)</f>
        <v>0</v>
      </c>
      <c r="RM30" s="476">
        <f t="shared" si="828"/>
        <v>0</v>
      </c>
      <c r="RN30" s="476" t="e">
        <f t="shared" si="790"/>
        <v>#N/A</v>
      </c>
      <c r="RO30" s="502">
        <f t="shared" si="791"/>
        <v>0</v>
      </c>
      <c r="RP30" s="478">
        <f t="shared" si="792"/>
        <v>0</v>
      </c>
      <c r="RQ30" s="425"/>
      <c r="RR30" s="425"/>
      <c r="RS30" s="511"/>
      <c r="RT30" s="535"/>
      <c r="RU30" s="536"/>
      <c r="RV30" s="537"/>
      <c r="RW30" s="538"/>
      <c r="RX30" s="508"/>
      <c r="RY30" s="508"/>
      <c r="RZ30" s="475" t="e">
        <f>IF(EXACT(VLOOKUP(RS30,OFERTA_0,2,FALSE),RT30),1,0)</f>
        <v>#N/A</v>
      </c>
      <c r="SA30" s="475" t="e">
        <f>IF(EXACT(VLOOKUP(RS30,OFERTA_0,3,FALSE),RU30),1,0)</f>
        <v>#N/A</v>
      </c>
      <c r="SB30" s="476" t="e">
        <f>IF(EXACT(VLOOKUP(RS30,OFERTA_0,4,FALSE),RV30),1,0)</f>
        <v>#N/A</v>
      </c>
      <c r="SC30" s="476">
        <f t="shared" ref="SC30:SD30" si="829">IF(RW30=0,0,1)</f>
        <v>0</v>
      </c>
      <c r="SD30" s="476">
        <f t="shared" si="829"/>
        <v>0</v>
      </c>
      <c r="SE30" s="476" t="e">
        <f t="shared" si="794"/>
        <v>#N/A</v>
      </c>
      <c r="SF30" s="502">
        <f t="shared" si="795"/>
        <v>0</v>
      </c>
      <c r="SG30" s="478">
        <f t="shared" si="796"/>
        <v>0</v>
      </c>
      <c r="SH30" s="425"/>
      <c r="SI30" s="425"/>
      <c r="SJ30" s="511"/>
      <c r="SK30" s="535"/>
      <c r="SL30" s="536"/>
      <c r="SM30" s="537"/>
      <c r="SN30" s="538"/>
      <c r="SO30" s="508"/>
      <c r="SP30" s="508"/>
      <c r="SQ30" s="475" t="e">
        <f>IF(EXACT(VLOOKUP(SJ30,OFERTA_0,2,FALSE),SK30),1,0)</f>
        <v>#N/A</v>
      </c>
      <c r="SR30" s="475" t="e">
        <f>IF(EXACT(VLOOKUP(SJ30,OFERTA_0,3,FALSE),SL30),1,0)</f>
        <v>#N/A</v>
      </c>
      <c r="SS30" s="476" t="e">
        <f>IF(EXACT(VLOOKUP(SJ30,OFERTA_0,4,FALSE),SM30),1,0)</f>
        <v>#N/A</v>
      </c>
      <c r="ST30" s="476">
        <f t="shared" ref="ST30:SU30" si="830">IF(SN30=0,0,1)</f>
        <v>0</v>
      </c>
      <c r="SU30" s="476">
        <f t="shared" si="830"/>
        <v>0</v>
      </c>
      <c r="SV30" s="476" t="e">
        <f t="shared" si="798"/>
        <v>#N/A</v>
      </c>
      <c r="SW30" s="502">
        <f t="shared" si="799"/>
        <v>0</v>
      </c>
      <c r="SX30" s="478">
        <f t="shared" si="800"/>
        <v>0</v>
      </c>
    </row>
    <row r="31" spans="1:518" ht="75" x14ac:dyDescent="0.2">
      <c r="A31" s="425">
        <f t="shared" si="140"/>
        <v>19</v>
      </c>
      <c r="B31" s="533" t="s">
        <v>330</v>
      </c>
      <c r="C31" s="539" t="s">
        <v>331</v>
      </c>
      <c r="D31" s="497" t="s">
        <v>329</v>
      </c>
      <c r="E31" s="498">
        <v>7</v>
      </c>
      <c r="F31" s="519"/>
      <c r="G31" s="520">
        <f t="shared" si="661"/>
        <v>0</v>
      </c>
      <c r="H31" s="444"/>
      <c r="I31" s="425"/>
      <c r="J31" s="425"/>
      <c r="K31" s="533"/>
      <c r="L31" s="539"/>
      <c r="M31" s="497"/>
      <c r="N31" s="498"/>
      <c r="O31" s="519"/>
      <c r="P31" s="520"/>
      <c r="Q31" s="444"/>
      <c r="R31" s="475" t="e">
        <f>IF(EXACT(VLOOKUP(K31,OFERTA_0,2,FALSE),L31),1,0)</f>
        <v>#N/A</v>
      </c>
      <c r="S31" s="475" t="e">
        <f>IF(EXACT(VLOOKUP(K31,OFERTA_0,3,FALSE),M31),1,0)</f>
        <v>#N/A</v>
      </c>
      <c r="T31" s="476" t="e">
        <f>IF(EXACT(VLOOKUP(K31,OFERTA_0,4,FALSE),N31),1,0)</f>
        <v>#N/A</v>
      </c>
      <c r="U31" s="476">
        <f t="shared" ref="U31:V31" si="831">IF(O31=0,0,1)</f>
        <v>0</v>
      </c>
      <c r="V31" s="476">
        <f t="shared" si="831"/>
        <v>0</v>
      </c>
      <c r="W31" s="476" t="e">
        <f t="shared" si="663"/>
        <v>#N/A</v>
      </c>
      <c r="X31" s="502">
        <f t="shared" si="664"/>
        <v>0</v>
      </c>
      <c r="Y31" s="478">
        <f t="shared" si="665"/>
        <v>0</v>
      </c>
      <c r="Z31" s="454"/>
      <c r="AA31" s="454"/>
      <c r="AB31" s="533"/>
      <c r="AC31" s="539"/>
      <c r="AD31" s="497"/>
      <c r="AE31" s="498"/>
      <c r="AF31" s="519"/>
      <c r="AG31" s="520"/>
      <c r="AH31" s="444"/>
      <c r="AI31" s="475" t="e">
        <f>IF(EXACT(VLOOKUP(AB31,OFERTA_0,2,FALSE),AC31),1,0)</f>
        <v>#N/A</v>
      </c>
      <c r="AJ31" s="475" t="e">
        <f>IF(EXACT(VLOOKUP(AB31,OFERTA_0,3,FALSE),AD31),1,0)</f>
        <v>#N/A</v>
      </c>
      <c r="AK31" s="476" t="e">
        <f>IF(EXACT(VLOOKUP(AB31,OFERTA_0,4,FALSE),AE31),1,0)</f>
        <v>#N/A</v>
      </c>
      <c r="AL31" s="476">
        <f t="shared" ref="AL31:AM31" si="832">IF(AF31=0,0,1)</f>
        <v>0</v>
      </c>
      <c r="AM31" s="476">
        <f t="shared" si="832"/>
        <v>0</v>
      </c>
      <c r="AN31" s="476" t="e">
        <f t="shared" si="667"/>
        <v>#N/A</v>
      </c>
      <c r="AO31" s="502">
        <f t="shared" si="668"/>
        <v>0</v>
      </c>
      <c r="AP31" s="478">
        <f t="shared" si="669"/>
        <v>0</v>
      </c>
      <c r="AQ31" s="454"/>
      <c r="AR31" s="454"/>
      <c r="AS31" s="533" t="s">
        <v>330</v>
      </c>
      <c r="AT31" s="539" t="s">
        <v>331</v>
      </c>
      <c r="AU31" s="497" t="s">
        <v>329</v>
      </c>
      <c r="AV31" s="498">
        <v>7</v>
      </c>
      <c r="AW31" s="519">
        <v>450000</v>
      </c>
      <c r="AX31" s="520">
        <f t="shared" si="670"/>
        <v>3150000</v>
      </c>
      <c r="AY31" s="444"/>
      <c r="AZ31" s="475">
        <f>IF(EXACT(VLOOKUP(AS31,OFERTA_0,2,FALSE),AT31),1,0)</f>
        <v>1</v>
      </c>
      <c r="BA31" s="475">
        <f>IF(EXACT(VLOOKUP(AS31,OFERTA_0,3,FALSE),AU31),1,0)</f>
        <v>1</v>
      </c>
      <c r="BB31" s="476">
        <f>IF(EXACT(VLOOKUP(AS31,OFERTA_0,4,FALSE),AV31),1,0)</f>
        <v>1</v>
      </c>
      <c r="BC31" s="476">
        <f t="shared" ref="BC31:BD31" si="833">IF(AW31=0,0,1)</f>
        <v>1</v>
      </c>
      <c r="BD31" s="476">
        <f t="shared" si="833"/>
        <v>1</v>
      </c>
      <c r="BE31" s="476">
        <f t="shared" si="672"/>
        <v>1</v>
      </c>
      <c r="BF31" s="502">
        <f t="shared" si="673"/>
        <v>3150000</v>
      </c>
      <c r="BG31" s="478">
        <f t="shared" si="674"/>
        <v>0</v>
      </c>
      <c r="BH31" s="425"/>
      <c r="BI31" s="425"/>
      <c r="BJ31" s="533" t="s">
        <v>330</v>
      </c>
      <c r="BK31" s="539" t="s">
        <v>331</v>
      </c>
      <c r="BL31" s="497" t="s">
        <v>329</v>
      </c>
      <c r="BM31" s="498">
        <v>7</v>
      </c>
      <c r="BN31" s="519">
        <v>35000</v>
      </c>
      <c r="BO31" s="520">
        <f t="shared" si="675"/>
        <v>245000</v>
      </c>
      <c r="BP31" s="444"/>
      <c r="BQ31" s="475">
        <f>IF(EXACT(VLOOKUP(BJ31,OFERTA_0,2,FALSE),BK31),1,0)</f>
        <v>1</v>
      </c>
      <c r="BR31" s="475">
        <f>IF(EXACT(VLOOKUP(BJ31,OFERTA_0,3,FALSE),BL31),1,0)</f>
        <v>1</v>
      </c>
      <c r="BS31" s="476">
        <f>IF(EXACT(VLOOKUP(BJ31,OFERTA_0,4,FALSE),BM31),1,0)</f>
        <v>1</v>
      </c>
      <c r="BT31" s="476">
        <f t="shared" ref="BT31:BU31" si="834">IF(BN31=0,0,1)</f>
        <v>1</v>
      </c>
      <c r="BU31" s="476">
        <f t="shared" si="834"/>
        <v>1</v>
      </c>
      <c r="BV31" s="476">
        <f t="shared" si="677"/>
        <v>1</v>
      </c>
      <c r="BW31" s="502">
        <f t="shared" si="678"/>
        <v>245000</v>
      </c>
      <c r="BX31" s="478">
        <f t="shared" si="679"/>
        <v>0</v>
      </c>
      <c r="BY31" s="425"/>
      <c r="BZ31" s="425"/>
      <c r="CA31" s="533" t="s">
        <v>330</v>
      </c>
      <c r="CB31" s="539" t="s">
        <v>331</v>
      </c>
      <c r="CC31" s="497" t="s">
        <v>329</v>
      </c>
      <c r="CD31" s="498">
        <v>7</v>
      </c>
      <c r="CE31" s="519">
        <v>204600</v>
      </c>
      <c r="CF31" s="520">
        <f t="shared" si="680"/>
        <v>1432200</v>
      </c>
      <c r="CG31" s="444"/>
      <c r="CH31" s="475">
        <f>IF(EXACT(VLOOKUP(CA31,OFERTA_0,2,FALSE),CB31),1,0)</f>
        <v>1</v>
      </c>
      <c r="CI31" s="475">
        <f>IF(EXACT(VLOOKUP(CA31,OFERTA_0,3,FALSE),CC31),1,0)</f>
        <v>1</v>
      </c>
      <c r="CJ31" s="476">
        <f>IF(EXACT(VLOOKUP(CA31,OFERTA_0,4,FALSE),CD31),1,0)</f>
        <v>1</v>
      </c>
      <c r="CK31" s="476">
        <f t="shared" ref="CK31:CL31" si="835">IF(CE31=0,0,1)</f>
        <v>1</v>
      </c>
      <c r="CL31" s="476">
        <f t="shared" si="835"/>
        <v>1</v>
      </c>
      <c r="CM31" s="476">
        <f t="shared" si="682"/>
        <v>1</v>
      </c>
      <c r="CN31" s="502">
        <f t="shared" si="683"/>
        <v>1432200</v>
      </c>
      <c r="CO31" s="478">
        <f t="shared" si="684"/>
        <v>0</v>
      </c>
      <c r="CP31" s="425"/>
      <c r="CQ31" s="425"/>
      <c r="CR31" s="533" t="s">
        <v>330</v>
      </c>
      <c r="CS31" s="539" t="s">
        <v>331</v>
      </c>
      <c r="CT31" s="497" t="s">
        <v>329</v>
      </c>
      <c r="CU31" s="498">
        <v>7</v>
      </c>
      <c r="CV31" s="519">
        <v>180000</v>
      </c>
      <c r="CW31" s="520">
        <f t="shared" si="685"/>
        <v>1260000</v>
      </c>
      <c r="CX31" s="444"/>
      <c r="CY31" s="475">
        <f>IF(EXACT(VLOOKUP(CR31,OFERTA_0,2,FALSE),CS31),1,0)</f>
        <v>1</v>
      </c>
      <c r="CZ31" s="475">
        <f>IF(EXACT(VLOOKUP(CR31,OFERTA_0,3,FALSE),CT31),1,0)</f>
        <v>1</v>
      </c>
      <c r="DA31" s="476">
        <f>IF(EXACT(VLOOKUP(CR31,OFERTA_0,4,FALSE),CU31),1,0)</f>
        <v>1</v>
      </c>
      <c r="DB31" s="476">
        <f t="shared" ref="DB31:DC31" si="836">IF(CV31=0,0,1)</f>
        <v>1</v>
      </c>
      <c r="DC31" s="476">
        <f t="shared" si="836"/>
        <v>1</v>
      </c>
      <c r="DD31" s="476">
        <f t="shared" si="687"/>
        <v>1</v>
      </c>
      <c r="DE31" s="502">
        <f t="shared" si="688"/>
        <v>1260000</v>
      </c>
      <c r="DF31" s="478">
        <f t="shared" si="689"/>
        <v>0</v>
      </c>
      <c r="DG31" s="425"/>
      <c r="DH31" s="425"/>
      <c r="DI31" s="533" t="s">
        <v>330</v>
      </c>
      <c r="DJ31" s="539" t="s">
        <v>331</v>
      </c>
      <c r="DK31" s="497" t="s">
        <v>329</v>
      </c>
      <c r="DL31" s="498">
        <v>7</v>
      </c>
      <c r="DM31" s="519">
        <v>353200</v>
      </c>
      <c r="DN31" s="520">
        <f t="shared" si="690"/>
        <v>2472400</v>
      </c>
      <c r="DO31" s="444"/>
      <c r="DP31" s="475">
        <f>IF(EXACT(VLOOKUP(DI31,OFERTA_0,2,FALSE),DJ31),1,0)</f>
        <v>1</v>
      </c>
      <c r="DQ31" s="475">
        <f>IF(EXACT(VLOOKUP(DI31,OFERTA_0,3,FALSE),DK31),1,0)</f>
        <v>1</v>
      </c>
      <c r="DR31" s="476">
        <f>IF(EXACT(VLOOKUP(DI31,OFERTA_0,4,FALSE),DL31),1,0)</f>
        <v>1</v>
      </c>
      <c r="DS31" s="476">
        <f t="shared" ref="DS31:DT31" si="837">IF(DM31=0,0,1)</f>
        <v>1</v>
      </c>
      <c r="DT31" s="476">
        <f t="shared" si="837"/>
        <v>1</v>
      </c>
      <c r="DU31" s="476">
        <f t="shared" si="692"/>
        <v>1</v>
      </c>
      <c r="DV31" s="502">
        <f t="shared" si="693"/>
        <v>2472400</v>
      </c>
      <c r="DW31" s="478">
        <f t="shared" si="694"/>
        <v>0</v>
      </c>
      <c r="DX31" s="425"/>
      <c r="DY31" s="425"/>
      <c r="DZ31" s="533" t="s">
        <v>330</v>
      </c>
      <c r="EA31" s="539" t="s">
        <v>331</v>
      </c>
      <c r="EB31" s="497" t="s">
        <v>329</v>
      </c>
      <c r="EC31" s="498">
        <v>7</v>
      </c>
      <c r="ED31" s="519">
        <v>220000</v>
      </c>
      <c r="EE31" s="520">
        <f t="shared" si="695"/>
        <v>1540000</v>
      </c>
      <c r="EF31" s="444"/>
      <c r="EG31" s="475">
        <f>IF(EXACT(VLOOKUP(DZ31,OFERTA_0,2,FALSE),EA31),1,0)</f>
        <v>1</v>
      </c>
      <c r="EH31" s="475">
        <f>IF(EXACT(VLOOKUP(DZ31,OFERTA_0,3,FALSE),EB31),1,0)</f>
        <v>1</v>
      </c>
      <c r="EI31" s="476">
        <f>IF(EXACT(VLOOKUP(DZ31,OFERTA_0,4,FALSE),EC31),1,0)</f>
        <v>1</v>
      </c>
      <c r="EJ31" s="476">
        <f t="shared" ref="EJ31:EK31" si="838">IF(ED31=0,0,1)</f>
        <v>1</v>
      </c>
      <c r="EK31" s="476">
        <f t="shared" si="838"/>
        <v>1</v>
      </c>
      <c r="EL31" s="476">
        <f t="shared" si="697"/>
        <v>1</v>
      </c>
      <c r="EM31" s="502">
        <f t="shared" si="698"/>
        <v>1540000</v>
      </c>
      <c r="EN31" s="478">
        <f t="shared" si="699"/>
        <v>0</v>
      </c>
      <c r="EO31" s="425"/>
      <c r="EP31" s="425"/>
      <c r="EQ31" s="533" t="s">
        <v>330</v>
      </c>
      <c r="ER31" s="539" t="s">
        <v>331</v>
      </c>
      <c r="ES31" s="497" t="s">
        <v>329</v>
      </c>
      <c r="ET31" s="498">
        <v>7</v>
      </c>
      <c r="EU31" s="499">
        <v>612870.99902153527</v>
      </c>
      <c r="EV31" s="520">
        <f t="shared" si="700"/>
        <v>4290097</v>
      </c>
      <c r="EW31" s="444"/>
      <c r="EX31" s="475">
        <f>IF(EXACT(VLOOKUP(EQ31,OFERTA_0,2,FALSE),ER31),1,0)</f>
        <v>1</v>
      </c>
      <c r="EY31" s="475">
        <f>IF(EXACT(VLOOKUP(EQ31,OFERTA_0,3,FALSE),ES31),1,0)</f>
        <v>1</v>
      </c>
      <c r="EZ31" s="476">
        <f>IF(EXACT(VLOOKUP(EQ31,OFERTA_0,4,FALSE),ET31),1,0)</f>
        <v>1</v>
      </c>
      <c r="FA31" s="476">
        <f t="shared" ref="FA31:FB31" si="839">IF(EU31=0,0,1)</f>
        <v>1</v>
      </c>
      <c r="FB31" s="476">
        <f t="shared" si="839"/>
        <v>1</v>
      </c>
      <c r="FC31" s="476">
        <f t="shared" si="702"/>
        <v>1</v>
      </c>
      <c r="FD31" s="502">
        <f t="shared" si="703"/>
        <v>4290097</v>
      </c>
      <c r="FE31" s="478">
        <f t="shared" si="704"/>
        <v>0</v>
      </c>
      <c r="FF31" s="425"/>
      <c r="FG31" s="425"/>
      <c r="FH31" s="533" t="s">
        <v>330</v>
      </c>
      <c r="FI31" s="539" t="s">
        <v>331</v>
      </c>
      <c r="FJ31" s="497" t="s">
        <v>329</v>
      </c>
      <c r="FK31" s="498">
        <v>7</v>
      </c>
      <c r="FL31" s="519">
        <v>214610</v>
      </c>
      <c r="FM31" s="520">
        <f t="shared" si="705"/>
        <v>1502270</v>
      </c>
      <c r="FN31" s="444"/>
      <c r="FO31" s="475">
        <f>IF(EXACT(VLOOKUP(FH31,OFERTA_0,2,FALSE),FI31),1,0)</f>
        <v>1</v>
      </c>
      <c r="FP31" s="475">
        <f>IF(EXACT(VLOOKUP(FH31,OFERTA_0,3,FALSE),FJ31),1,0)</f>
        <v>1</v>
      </c>
      <c r="FQ31" s="476">
        <f>IF(EXACT(VLOOKUP(FH31,OFERTA_0,4,FALSE),FK31),1,0)</f>
        <v>1</v>
      </c>
      <c r="FR31" s="476">
        <f t="shared" ref="FR31:FS31" si="840">IF(FL31=0,0,1)</f>
        <v>1</v>
      </c>
      <c r="FS31" s="476">
        <f t="shared" si="840"/>
        <v>1</v>
      </c>
      <c r="FT31" s="476">
        <f t="shared" si="707"/>
        <v>1</v>
      </c>
      <c r="FU31" s="502">
        <f t="shared" si="708"/>
        <v>1502270</v>
      </c>
      <c r="FV31" s="478">
        <f t="shared" si="709"/>
        <v>0</v>
      </c>
      <c r="FW31" s="425"/>
      <c r="FX31" s="425"/>
      <c r="FY31" s="533" t="s">
        <v>330</v>
      </c>
      <c r="FZ31" s="539" t="s">
        <v>331</v>
      </c>
      <c r="GA31" s="497" t="s">
        <v>329</v>
      </c>
      <c r="GB31" s="498">
        <v>7</v>
      </c>
      <c r="GC31" s="519">
        <v>35500</v>
      </c>
      <c r="GD31" s="520">
        <f t="shared" si="710"/>
        <v>248500</v>
      </c>
      <c r="GE31" s="444"/>
      <c r="GF31" s="475">
        <f>IF(EXACT(VLOOKUP(FY31,OFERTA_0,2,FALSE),FZ31),1,0)</f>
        <v>1</v>
      </c>
      <c r="GG31" s="475">
        <f>IF(EXACT(VLOOKUP(FY31,OFERTA_0,3,FALSE),GA31),1,0)</f>
        <v>1</v>
      </c>
      <c r="GH31" s="476">
        <f>IF(EXACT(VLOOKUP(FY31,OFERTA_0,4,FALSE),GB31),1,0)</f>
        <v>1</v>
      </c>
      <c r="GI31" s="476">
        <f t="shared" ref="GI31:GJ31" si="841">IF(GC31=0,0,1)</f>
        <v>1</v>
      </c>
      <c r="GJ31" s="476">
        <f t="shared" si="841"/>
        <v>1</v>
      </c>
      <c r="GK31" s="476">
        <f t="shared" si="712"/>
        <v>1</v>
      </c>
      <c r="GL31" s="502">
        <f t="shared" si="713"/>
        <v>248500</v>
      </c>
      <c r="GM31" s="478">
        <f t="shared" si="714"/>
        <v>0</v>
      </c>
      <c r="GN31" s="425"/>
      <c r="GO31" s="425"/>
      <c r="GP31" s="533" t="s">
        <v>330</v>
      </c>
      <c r="GQ31" s="539" t="s">
        <v>331</v>
      </c>
      <c r="GR31" s="497" t="s">
        <v>329</v>
      </c>
      <c r="GS31" s="498">
        <v>7</v>
      </c>
      <c r="GT31" s="519">
        <v>162000</v>
      </c>
      <c r="GU31" s="520">
        <f t="shared" si="715"/>
        <v>1134000</v>
      </c>
      <c r="GV31" s="444"/>
      <c r="GW31" s="475">
        <f>IF(EXACT(VLOOKUP(GP31,OFERTA_0,2,FALSE),GQ31),1,0)</f>
        <v>1</v>
      </c>
      <c r="GX31" s="475">
        <f>IF(EXACT(VLOOKUP(GP31,OFERTA_0,3,FALSE),GR31),1,0)</f>
        <v>1</v>
      </c>
      <c r="GY31" s="476">
        <f>IF(EXACT(VLOOKUP(GP31,OFERTA_0,4,FALSE),GS31),1,0)</f>
        <v>1</v>
      </c>
      <c r="GZ31" s="476">
        <f t="shared" ref="GZ31:HA31" si="842">IF(GT31=0,0,1)</f>
        <v>1</v>
      </c>
      <c r="HA31" s="476">
        <f t="shared" si="842"/>
        <v>1</v>
      </c>
      <c r="HB31" s="476">
        <f t="shared" si="717"/>
        <v>1</v>
      </c>
      <c r="HC31" s="502">
        <f t="shared" si="718"/>
        <v>1134000</v>
      </c>
      <c r="HD31" s="478">
        <f t="shared" si="719"/>
        <v>0</v>
      </c>
      <c r="HE31" s="425"/>
      <c r="HF31" s="425"/>
      <c r="HG31" s="533" t="s">
        <v>330</v>
      </c>
      <c r="HH31" s="539" t="s">
        <v>331</v>
      </c>
      <c r="HI31" s="497" t="s">
        <v>329</v>
      </c>
      <c r="HJ31" s="498">
        <v>7</v>
      </c>
      <c r="HK31" s="499">
        <v>94350</v>
      </c>
      <c r="HL31" s="520">
        <f t="shared" si="720"/>
        <v>660450</v>
      </c>
      <c r="HM31" s="444"/>
      <c r="HN31" s="475">
        <f>IF(EXACT(VLOOKUP(HG31,OFERTA_0,2,FALSE),HH31),1,0)</f>
        <v>1</v>
      </c>
      <c r="HO31" s="475">
        <f>IF(EXACT(VLOOKUP(HG31,OFERTA_0,3,FALSE),HI31),1,0)</f>
        <v>1</v>
      </c>
      <c r="HP31" s="476">
        <f>IF(EXACT(VLOOKUP(HG31,OFERTA_0,4,FALSE),HJ31),1,0)</f>
        <v>1</v>
      </c>
      <c r="HQ31" s="476">
        <f t="shared" ref="HQ31:HR31" si="843">IF(HK31=0,0,1)</f>
        <v>1</v>
      </c>
      <c r="HR31" s="476">
        <f t="shared" si="843"/>
        <v>1</v>
      </c>
      <c r="HS31" s="476">
        <f t="shared" si="722"/>
        <v>1</v>
      </c>
      <c r="HT31" s="502">
        <f t="shared" si="723"/>
        <v>660450</v>
      </c>
      <c r="HU31" s="478">
        <f t="shared" si="724"/>
        <v>0</v>
      </c>
      <c r="HV31" s="425"/>
      <c r="HW31" s="425"/>
      <c r="HX31" s="533" t="s">
        <v>330</v>
      </c>
      <c r="HY31" s="539" t="s">
        <v>331</v>
      </c>
      <c r="HZ31" s="497" t="s">
        <v>329</v>
      </c>
      <c r="IA31" s="498">
        <v>7</v>
      </c>
      <c r="IB31" s="519">
        <v>33000</v>
      </c>
      <c r="IC31" s="520">
        <f t="shared" si="725"/>
        <v>231000</v>
      </c>
      <c r="ID31" s="444"/>
      <c r="IE31" s="475">
        <f>IF(EXACT(VLOOKUP(HX31,OFERTA_0,2,FALSE),HY31),1,0)</f>
        <v>1</v>
      </c>
      <c r="IF31" s="475">
        <f>IF(EXACT(VLOOKUP(HX31,OFERTA_0,3,FALSE),HZ31),1,0)</f>
        <v>1</v>
      </c>
      <c r="IG31" s="476">
        <f>IF(EXACT(VLOOKUP(HX31,OFERTA_0,4,FALSE),IA31),1,0)</f>
        <v>1</v>
      </c>
      <c r="IH31" s="476">
        <f t="shared" ref="IH31:II31" si="844">IF(IB31=0,0,1)</f>
        <v>1</v>
      </c>
      <c r="II31" s="476">
        <f t="shared" si="844"/>
        <v>1</v>
      </c>
      <c r="IJ31" s="476">
        <f t="shared" si="727"/>
        <v>1</v>
      </c>
      <c r="IK31" s="502">
        <f t="shared" si="728"/>
        <v>231000</v>
      </c>
      <c r="IL31" s="478">
        <f t="shared" si="729"/>
        <v>0</v>
      </c>
      <c r="IM31" s="425"/>
      <c r="IN31" s="425"/>
      <c r="IO31" s="533" t="s">
        <v>330</v>
      </c>
      <c r="IP31" s="539" t="s">
        <v>331</v>
      </c>
      <c r="IQ31" s="497" t="s">
        <v>329</v>
      </c>
      <c r="IR31" s="498">
        <v>7</v>
      </c>
      <c r="IS31" s="519">
        <v>125500</v>
      </c>
      <c r="IT31" s="520">
        <f t="shared" si="730"/>
        <v>878500</v>
      </c>
      <c r="IU31" s="444"/>
      <c r="IV31" s="475">
        <f>IF(EXACT(VLOOKUP(IO31,OFERTA_0,2,FALSE),IP31),1,0)</f>
        <v>1</v>
      </c>
      <c r="IW31" s="475">
        <f>IF(EXACT(VLOOKUP(IO31,OFERTA_0,3,FALSE),IQ31),1,0)</f>
        <v>1</v>
      </c>
      <c r="IX31" s="476">
        <f>IF(EXACT(VLOOKUP(IO31,OFERTA_0,4,FALSE),IR31),1,0)</f>
        <v>1</v>
      </c>
      <c r="IY31" s="476">
        <f t="shared" ref="IY31:IZ31" si="845">IF(IS31=0,0,1)</f>
        <v>1</v>
      </c>
      <c r="IZ31" s="476">
        <f t="shared" si="845"/>
        <v>1</v>
      </c>
      <c r="JA31" s="476">
        <f t="shared" si="732"/>
        <v>1</v>
      </c>
      <c r="JB31" s="502">
        <f t="shared" si="733"/>
        <v>878500</v>
      </c>
      <c r="JC31" s="478">
        <f t="shared" si="734"/>
        <v>0</v>
      </c>
      <c r="JD31" s="425"/>
      <c r="JE31" s="425"/>
      <c r="JF31" s="533" t="s">
        <v>330</v>
      </c>
      <c r="JG31" s="539" t="s">
        <v>331</v>
      </c>
      <c r="JH31" s="497" t="s">
        <v>329</v>
      </c>
      <c r="JI31" s="498">
        <v>7</v>
      </c>
      <c r="JJ31" s="519">
        <v>420000</v>
      </c>
      <c r="JK31" s="520">
        <f t="shared" si="735"/>
        <v>2940000</v>
      </c>
      <c r="JL31" s="444"/>
      <c r="JM31" s="475">
        <f>IF(EXACT(VLOOKUP(JF31,OFERTA_0,2,FALSE),JG31),1,0)</f>
        <v>1</v>
      </c>
      <c r="JN31" s="475">
        <f>IF(EXACT(VLOOKUP(JF31,OFERTA_0,3,FALSE),JH31),1,0)</f>
        <v>1</v>
      </c>
      <c r="JO31" s="476">
        <f>IF(EXACT(VLOOKUP(JF31,OFERTA_0,4,FALSE),JI31),1,0)</f>
        <v>1</v>
      </c>
      <c r="JP31" s="476">
        <f t="shared" ref="JP31:JQ31" si="846">IF(JJ31=0,0,1)</f>
        <v>1</v>
      </c>
      <c r="JQ31" s="476">
        <f t="shared" si="846"/>
        <v>1</v>
      </c>
      <c r="JR31" s="476">
        <f t="shared" si="737"/>
        <v>1</v>
      </c>
      <c r="JS31" s="502">
        <f t="shared" si="738"/>
        <v>2940000</v>
      </c>
      <c r="JT31" s="478">
        <f t="shared" si="739"/>
        <v>0</v>
      </c>
      <c r="JU31" s="425"/>
      <c r="JV31" s="425"/>
      <c r="JW31" s="533" t="s">
        <v>330</v>
      </c>
      <c r="JX31" s="539" t="s">
        <v>331</v>
      </c>
      <c r="JY31" s="497" t="s">
        <v>329</v>
      </c>
      <c r="JZ31" s="498">
        <v>7</v>
      </c>
      <c r="KA31" s="519">
        <v>325000</v>
      </c>
      <c r="KB31" s="520">
        <f t="shared" si="740"/>
        <v>2275000</v>
      </c>
      <c r="KC31" s="444"/>
      <c r="KD31" s="475">
        <f>IF(EXACT(VLOOKUP(JW31,OFERTA_0,2,FALSE),JX31),1,0)</f>
        <v>1</v>
      </c>
      <c r="KE31" s="475">
        <f>IF(EXACT(VLOOKUP(JW31,OFERTA_0,3,FALSE),JY31),1,0)</f>
        <v>1</v>
      </c>
      <c r="KF31" s="476">
        <f>IF(EXACT(VLOOKUP(JW31,OFERTA_0,4,FALSE),JZ31),1,0)</f>
        <v>1</v>
      </c>
      <c r="KG31" s="476">
        <f t="shared" ref="KG31:KH31" si="847">IF(KA31=0,0,1)</f>
        <v>1</v>
      </c>
      <c r="KH31" s="476">
        <f t="shared" si="847"/>
        <v>1</v>
      </c>
      <c r="KI31" s="476">
        <f t="shared" si="742"/>
        <v>1</v>
      </c>
      <c r="KJ31" s="502">
        <f t="shared" si="743"/>
        <v>2275000</v>
      </c>
      <c r="KK31" s="478">
        <f t="shared" si="744"/>
        <v>0</v>
      </c>
      <c r="KL31" s="425"/>
      <c r="KM31" s="425"/>
      <c r="KN31" s="533" t="s">
        <v>330</v>
      </c>
      <c r="KO31" s="539" t="s">
        <v>331</v>
      </c>
      <c r="KP31" s="497" t="s">
        <v>329</v>
      </c>
      <c r="KQ31" s="498">
        <v>7</v>
      </c>
      <c r="KR31" s="519">
        <v>118560</v>
      </c>
      <c r="KS31" s="520">
        <f t="shared" si="745"/>
        <v>829920</v>
      </c>
      <c r="KT31" s="444"/>
      <c r="KU31" s="475">
        <f>IF(EXACT(VLOOKUP(KN31,OFERTA_0,2,FALSE),KO31),1,0)</f>
        <v>1</v>
      </c>
      <c r="KV31" s="475">
        <f>IF(EXACT(VLOOKUP(KN31,OFERTA_0,3,FALSE),KP31),1,0)</f>
        <v>1</v>
      </c>
      <c r="KW31" s="476">
        <f>IF(EXACT(VLOOKUP(KN31,OFERTA_0,4,FALSE),KQ31),1,0)</f>
        <v>1</v>
      </c>
      <c r="KX31" s="476">
        <f t="shared" ref="KX31:KY31" si="848">IF(KR31=0,0,1)</f>
        <v>1</v>
      </c>
      <c r="KY31" s="476">
        <f t="shared" si="848"/>
        <v>1</v>
      </c>
      <c r="KZ31" s="476">
        <f t="shared" si="747"/>
        <v>1</v>
      </c>
      <c r="LA31" s="502">
        <f t="shared" si="748"/>
        <v>829920</v>
      </c>
      <c r="LB31" s="478">
        <f t="shared" si="749"/>
        <v>0</v>
      </c>
      <c r="LC31" s="425"/>
      <c r="LD31" s="425"/>
      <c r="LE31" s="533" t="s">
        <v>330</v>
      </c>
      <c r="LF31" s="539" t="s">
        <v>331</v>
      </c>
      <c r="LG31" s="497" t="s">
        <v>329</v>
      </c>
      <c r="LH31" s="498">
        <v>7</v>
      </c>
      <c r="LI31" s="499">
        <v>94775</v>
      </c>
      <c r="LJ31" s="520">
        <f t="shared" si="750"/>
        <v>663425</v>
      </c>
      <c r="LK31" s="444"/>
      <c r="LL31" s="475">
        <f>IF(EXACT(VLOOKUP(LE31,OFERTA_0,2,FALSE),LF31),1,0)</f>
        <v>1</v>
      </c>
      <c r="LM31" s="475">
        <f>IF(EXACT(VLOOKUP(LE31,OFERTA_0,3,FALSE),LG31),1,0)</f>
        <v>1</v>
      </c>
      <c r="LN31" s="476">
        <f>IF(EXACT(VLOOKUP(LE31,OFERTA_0,4,FALSE),LH31),1,0)</f>
        <v>1</v>
      </c>
      <c r="LO31" s="476">
        <f t="shared" ref="LO31:LP31" si="849">IF(LI31=0,0,1)</f>
        <v>1</v>
      </c>
      <c r="LP31" s="476">
        <f t="shared" si="849"/>
        <v>1</v>
      </c>
      <c r="LQ31" s="476">
        <f t="shared" si="752"/>
        <v>1</v>
      </c>
      <c r="LR31" s="502">
        <f t="shared" si="753"/>
        <v>663425</v>
      </c>
      <c r="LS31" s="478">
        <f t="shared" si="754"/>
        <v>0</v>
      </c>
      <c r="LT31" s="425"/>
      <c r="LU31" s="425"/>
      <c r="LV31" s="533" t="s">
        <v>330</v>
      </c>
      <c r="LW31" s="539" t="s">
        <v>331</v>
      </c>
      <c r="LX31" s="497" t="s">
        <v>329</v>
      </c>
      <c r="LY31" s="498">
        <v>7</v>
      </c>
      <c r="LZ31" s="519">
        <v>150000</v>
      </c>
      <c r="MA31" s="520">
        <f t="shared" si="755"/>
        <v>1050000</v>
      </c>
      <c r="MB31" s="444"/>
      <c r="MC31" s="475">
        <f>IF(EXACT(VLOOKUP(LV31,OFERTA_0,2,FALSE),LW31),1,0)</f>
        <v>1</v>
      </c>
      <c r="MD31" s="475">
        <f>IF(EXACT(VLOOKUP(LV31,OFERTA_0,3,FALSE),LX31),1,0)</f>
        <v>1</v>
      </c>
      <c r="ME31" s="476">
        <f>IF(EXACT(VLOOKUP(LV31,OFERTA_0,4,FALSE),LY31),1,0)</f>
        <v>1</v>
      </c>
      <c r="MF31" s="476">
        <f t="shared" ref="MF31:MG31" si="850">IF(LZ31=0,0,1)</f>
        <v>1</v>
      </c>
      <c r="MG31" s="476">
        <f t="shared" si="850"/>
        <v>1</v>
      </c>
      <c r="MH31" s="476">
        <f t="shared" si="757"/>
        <v>1</v>
      </c>
      <c r="MI31" s="502">
        <f t="shared" si="758"/>
        <v>1050000</v>
      </c>
      <c r="MJ31" s="478">
        <f t="shared" si="759"/>
        <v>0</v>
      </c>
      <c r="MK31" s="425"/>
      <c r="ML31" s="425"/>
      <c r="MM31" s="533" t="s">
        <v>330</v>
      </c>
      <c r="MN31" s="539" t="s">
        <v>331</v>
      </c>
      <c r="MO31" s="497" t="s">
        <v>329</v>
      </c>
      <c r="MP31" s="498">
        <v>7</v>
      </c>
      <c r="MQ31" s="519">
        <v>183881.39352000001</v>
      </c>
      <c r="MR31" s="520">
        <f t="shared" si="760"/>
        <v>1287170</v>
      </c>
      <c r="MS31" s="444"/>
      <c r="MT31" s="475">
        <f>IF(EXACT(VLOOKUP(MM31,OFERTA_0,2,FALSE),MN31),1,0)</f>
        <v>1</v>
      </c>
      <c r="MU31" s="475">
        <f>IF(EXACT(VLOOKUP(MM31,OFERTA_0,3,FALSE),MO31),1,0)</f>
        <v>1</v>
      </c>
      <c r="MV31" s="476">
        <f>IF(EXACT(VLOOKUP(MM31,OFERTA_0,4,FALSE),MP31),1,0)</f>
        <v>1</v>
      </c>
      <c r="MW31" s="476">
        <f t="shared" ref="MW31:MX31" si="851">IF(MQ31=0,0,1)</f>
        <v>1</v>
      </c>
      <c r="MX31" s="476">
        <f t="shared" si="851"/>
        <v>1</v>
      </c>
      <c r="MY31" s="476">
        <f t="shared" si="762"/>
        <v>1</v>
      </c>
      <c r="MZ31" s="502">
        <f t="shared" si="763"/>
        <v>1287170</v>
      </c>
      <c r="NA31" s="478">
        <f t="shared" si="764"/>
        <v>0</v>
      </c>
      <c r="NB31" s="425"/>
      <c r="NC31" s="425"/>
      <c r="ND31" s="490"/>
      <c r="NE31" s="529"/>
      <c r="NF31" s="540"/>
      <c r="NG31" s="437"/>
      <c r="NH31" s="437"/>
      <c r="NI31" s="438"/>
      <c r="NJ31" s="541"/>
      <c r="NK31" s="475"/>
      <c r="NL31" s="475"/>
      <c r="NM31" s="476"/>
      <c r="NN31" s="476"/>
      <c r="NO31" s="476"/>
      <c r="NP31" s="476"/>
      <c r="NQ31" s="502"/>
      <c r="NR31" s="478"/>
      <c r="NS31" s="425"/>
      <c r="NT31" s="425"/>
      <c r="NU31" s="490"/>
      <c r="NV31" s="529"/>
      <c r="NW31" s="540"/>
      <c r="NX31" s="437"/>
      <c r="NY31" s="437"/>
      <c r="NZ31" s="438"/>
      <c r="OA31" s="541"/>
      <c r="OB31" s="475"/>
      <c r="OC31" s="475"/>
      <c r="OD31" s="476"/>
      <c r="OE31" s="476"/>
      <c r="OF31" s="476"/>
      <c r="OG31" s="476"/>
      <c r="OH31" s="502"/>
      <c r="OI31" s="478"/>
      <c r="OJ31" s="425"/>
      <c r="OK31" s="425"/>
      <c r="OL31" s="490"/>
      <c r="OM31" s="529"/>
      <c r="ON31" s="540"/>
      <c r="OO31" s="437"/>
      <c r="OP31" s="437"/>
      <c r="OQ31" s="438"/>
      <c r="OR31" s="541"/>
      <c r="OS31" s="475"/>
      <c r="OT31" s="475"/>
      <c r="OU31" s="476"/>
      <c r="OV31" s="476"/>
      <c r="OW31" s="476"/>
      <c r="OX31" s="476"/>
      <c r="OY31" s="502"/>
      <c r="OZ31" s="478"/>
      <c r="PA31" s="425"/>
      <c r="PB31" s="425"/>
      <c r="PC31" s="490"/>
      <c r="PD31" s="529"/>
      <c r="PE31" s="540"/>
      <c r="PF31" s="437"/>
      <c r="PG31" s="437"/>
      <c r="PH31" s="438"/>
      <c r="PI31" s="541"/>
      <c r="PJ31" s="475"/>
      <c r="PK31" s="475"/>
      <c r="PL31" s="476"/>
      <c r="PM31" s="476"/>
      <c r="PN31" s="476"/>
      <c r="PO31" s="476"/>
      <c r="PP31" s="502"/>
      <c r="PQ31" s="478"/>
      <c r="PR31" s="425"/>
      <c r="PS31" s="425"/>
      <c r="PT31" s="490"/>
      <c r="PU31" s="529"/>
      <c r="PV31" s="540"/>
      <c r="PW31" s="437"/>
      <c r="PX31" s="437"/>
      <c r="PY31" s="438"/>
      <c r="PZ31" s="541"/>
      <c r="QA31" s="475"/>
      <c r="QB31" s="475"/>
      <c r="QC31" s="476"/>
      <c r="QD31" s="476"/>
      <c r="QE31" s="476"/>
      <c r="QF31" s="476"/>
      <c r="QG31" s="502"/>
      <c r="QH31" s="478"/>
      <c r="QI31" s="425"/>
      <c r="QJ31" s="425"/>
      <c r="QK31" s="490"/>
      <c r="QL31" s="529"/>
      <c r="QM31" s="540"/>
      <c r="QN31" s="437"/>
      <c r="QO31" s="437"/>
      <c r="QP31" s="438"/>
      <c r="QQ31" s="541"/>
      <c r="QR31" s="475"/>
      <c r="QS31" s="475"/>
      <c r="QT31" s="476"/>
      <c r="QU31" s="476"/>
      <c r="QV31" s="476"/>
      <c r="QW31" s="476"/>
      <c r="QX31" s="502"/>
      <c r="QY31" s="478"/>
      <c r="QZ31" s="425"/>
      <c r="RA31" s="425"/>
      <c r="RB31" s="490"/>
      <c r="RC31" s="529"/>
      <c r="RD31" s="540"/>
      <c r="RE31" s="437"/>
      <c r="RF31" s="437"/>
      <c r="RG31" s="438"/>
      <c r="RH31" s="541"/>
      <c r="RI31" s="475"/>
      <c r="RJ31" s="475"/>
      <c r="RK31" s="476"/>
      <c r="RL31" s="476"/>
      <c r="RM31" s="476"/>
      <c r="RN31" s="476"/>
      <c r="RO31" s="502"/>
      <c r="RP31" s="478"/>
      <c r="RQ31" s="425"/>
      <c r="RR31" s="425"/>
      <c r="RS31" s="490"/>
      <c r="RT31" s="529"/>
      <c r="RU31" s="540"/>
      <c r="RV31" s="437"/>
      <c r="RW31" s="437"/>
      <c r="RX31" s="438"/>
      <c r="RY31" s="541"/>
      <c r="RZ31" s="475"/>
      <c r="SA31" s="475"/>
      <c r="SB31" s="476"/>
      <c r="SC31" s="476"/>
      <c r="SD31" s="476"/>
      <c r="SE31" s="476"/>
      <c r="SF31" s="502"/>
      <c r="SG31" s="478"/>
      <c r="SH31" s="425"/>
      <c r="SI31" s="425"/>
      <c r="SJ31" s="490"/>
      <c r="SK31" s="529"/>
      <c r="SL31" s="540"/>
      <c r="SM31" s="437"/>
      <c r="SN31" s="437"/>
      <c r="SO31" s="438"/>
      <c r="SP31" s="541"/>
      <c r="SQ31" s="475"/>
      <c r="SR31" s="475"/>
      <c r="SS31" s="476"/>
      <c r="ST31" s="476"/>
      <c r="SU31" s="476"/>
      <c r="SV31" s="476"/>
      <c r="SW31" s="502"/>
      <c r="SX31" s="478"/>
    </row>
    <row r="32" spans="1:518" ht="45" x14ac:dyDescent="0.2">
      <c r="A32" s="425">
        <f t="shared" si="140"/>
        <v>20</v>
      </c>
      <c r="B32" s="542" t="s">
        <v>332</v>
      </c>
      <c r="C32" s="543" t="s">
        <v>333</v>
      </c>
      <c r="D32" s="544" t="s">
        <v>329</v>
      </c>
      <c r="E32" s="498">
        <v>10</v>
      </c>
      <c r="F32" s="519"/>
      <c r="G32" s="520">
        <f t="shared" si="661"/>
        <v>0</v>
      </c>
      <c r="H32" s="431"/>
      <c r="I32" s="425"/>
      <c r="J32" s="425"/>
      <c r="K32" s="542"/>
      <c r="L32" s="543"/>
      <c r="M32" s="544"/>
      <c r="N32" s="498"/>
      <c r="O32" s="519"/>
      <c r="P32" s="520"/>
      <c r="Q32" s="431"/>
      <c r="R32" s="475" t="e">
        <f>IF(EXACT(VLOOKUP(K32,OFERTA_0,2,FALSE),L32),1,0)</f>
        <v>#N/A</v>
      </c>
      <c r="S32" s="475" t="e">
        <f>IF(EXACT(VLOOKUP(K32,OFERTA_0,3,FALSE),M32),1,0)</f>
        <v>#N/A</v>
      </c>
      <c r="T32" s="476" t="e">
        <f>IF(EXACT(VLOOKUP(K32,OFERTA_0,4,FALSE),N32),1,0)</f>
        <v>#N/A</v>
      </c>
      <c r="U32" s="476">
        <f t="shared" ref="U32:V32" si="852">IF(O32=0,0,1)</f>
        <v>0</v>
      </c>
      <c r="V32" s="476">
        <f t="shared" si="852"/>
        <v>0</v>
      </c>
      <c r="W32" s="476" t="e">
        <f t="shared" si="663"/>
        <v>#N/A</v>
      </c>
      <c r="X32" s="502">
        <f t="shared" si="664"/>
        <v>0</v>
      </c>
      <c r="Y32" s="478">
        <f t="shared" si="665"/>
        <v>0</v>
      </c>
      <c r="Z32" s="454"/>
      <c r="AA32" s="454"/>
      <c r="AB32" s="542"/>
      <c r="AC32" s="543"/>
      <c r="AD32" s="544"/>
      <c r="AE32" s="498"/>
      <c r="AF32" s="519"/>
      <c r="AG32" s="520"/>
      <c r="AH32" s="431"/>
      <c r="AI32" s="475" t="e">
        <f>IF(EXACT(VLOOKUP(AB32,OFERTA_0,2,FALSE),AC32),1,0)</f>
        <v>#N/A</v>
      </c>
      <c r="AJ32" s="475" t="e">
        <f>IF(EXACT(VLOOKUP(AB32,OFERTA_0,3,FALSE),AD32),1,0)</f>
        <v>#N/A</v>
      </c>
      <c r="AK32" s="476" t="e">
        <f>IF(EXACT(VLOOKUP(AB32,OFERTA_0,4,FALSE),AE32),1,0)</f>
        <v>#N/A</v>
      </c>
      <c r="AL32" s="476">
        <f t="shared" ref="AL32:AM32" si="853">IF(AF32=0,0,1)</f>
        <v>0</v>
      </c>
      <c r="AM32" s="476">
        <f t="shared" si="853"/>
        <v>0</v>
      </c>
      <c r="AN32" s="476" t="e">
        <f t="shared" si="667"/>
        <v>#N/A</v>
      </c>
      <c r="AO32" s="502">
        <f t="shared" si="668"/>
        <v>0</v>
      </c>
      <c r="AP32" s="478">
        <f t="shared" si="669"/>
        <v>0</v>
      </c>
      <c r="AQ32" s="454"/>
      <c r="AR32" s="454"/>
      <c r="AS32" s="542" t="s">
        <v>332</v>
      </c>
      <c r="AT32" s="543" t="s">
        <v>333</v>
      </c>
      <c r="AU32" s="544" t="s">
        <v>329</v>
      </c>
      <c r="AV32" s="498">
        <v>10</v>
      </c>
      <c r="AW32" s="519">
        <v>150000</v>
      </c>
      <c r="AX32" s="520">
        <f t="shared" si="670"/>
        <v>1500000</v>
      </c>
      <c r="AY32" s="431"/>
      <c r="AZ32" s="475">
        <f>IF(EXACT(VLOOKUP(AS32,OFERTA_0,2,FALSE),AT32),1,0)</f>
        <v>1</v>
      </c>
      <c r="BA32" s="475">
        <f>IF(EXACT(VLOOKUP(AS32,OFERTA_0,3,FALSE),AU32),1,0)</f>
        <v>1</v>
      </c>
      <c r="BB32" s="476">
        <f>IF(EXACT(VLOOKUP(AS32,OFERTA_0,4,FALSE),AV32),1,0)</f>
        <v>1</v>
      </c>
      <c r="BC32" s="476">
        <f t="shared" ref="BC32:BD32" si="854">IF(AW32=0,0,1)</f>
        <v>1</v>
      </c>
      <c r="BD32" s="476">
        <f t="shared" si="854"/>
        <v>1</v>
      </c>
      <c r="BE32" s="476">
        <f t="shared" si="672"/>
        <v>1</v>
      </c>
      <c r="BF32" s="502">
        <f t="shared" si="673"/>
        <v>1500000</v>
      </c>
      <c r="BG32" s="478">
        <f t="shared" si="674"/>
        <v>0</v>
      </c>
      <c r="BH32" s="425"/>
      <c r="BI32" s="425"/>
      <c r="BJ32" s="542" t="s">
        <v>332</v>
      </c>
      <c r="BK32" s="543" t="s">
        <v>333</v>
      </c>
      <c r="BL32" s="544" t="s">
        <v>329</v>
      </c>
      <c r="BM32" s="498">
        <v>10</v>
      </c>
      <c r="BN32" s="519">
        <v>20000</v>
      </c>
      <c r="BO32" s="520">
        <f t="shared" si="675"/>
        <v>200000</v>
      </c>
      <c r="BP32" s="431"/>
      <c r="BQ32" s="475">
        <f>IF(EXACT(VLOOKUP(BJ32,OFERTA_0,2,FALSE),BK32),1,0)</f>
        <v>1</v>
      </c>
      <c r="BR32" s="475">
        <f>IF(EXACT(VLOOKUP(BJ32,OFERTA_0,3,FALSE),BL32),1,0)</f>
        <v>1</v>
      </c>
      <c r="BS32" s="476">
        <f>IF(EXACT(VLOOKUP(BJ32,OFERTA_0,4,FALSE),BM32),1,0)</f>
        <v>1</v>
      </c>
      <c r="BT32" s="476">
        <f t="shared" ref="BT32:BU32" si="855">IF(BN32=0,0,1)</f>
        <v>1</v>
      </c>
      <c r="BU32" s="476">
        <f t="shared" si="855"/>
        <v>1</v>
      </c>
      <c r="BV32" s="476">
        <f t="shared" si="677"/>
        <v>1</v>
      </c>
      <c r="BW32" s="502">
        <f t="shared" si="678"/>
        <v>200000</v>
      </c>
      <c r="BX32" s="478">
        <f t="shared" si="679"/>
        <v>0</v>
      </c>
      <c r="BY32" s="425"/>
      <c r="BZ32" s="425"/>
      <c r="CA32" s="542" t="s">
        <v>332</v>
      </c>
      <c r="CB32" s="543" t="s">
        <v>333</v>
      </c>
      <c r="CC32" s="544" t="s">
        <v>329</v>
      </c>
      <c r="CD32" s="498">
        <v>10</v>
      </c>
      <c r="CE32" s="519">
        <v>80600</v>
      </c>
      <c r="CF32" s="520">
        <f t="shared" si="680"/>
        <v>806000</v>
      </c>
      <c r="CG32" s="431"/>
      <c r="CH32" s="475">
        <f>IF(EXACT(VLOOKUP(CA32,OFERTA_0,2,FALSE),CB32),1,0)</f>
        <v>1</v>
      </c>
      <c r="CI32" s="475">
        <f>IF(EXACT(VLOOKUP(CA32,OFERTA_0,3,FALSE),CC32),1,0)</f>
        <v>1</v>
      </c>
      <c r="CJ32" s="476">
        <f>IF(EXACT(VLOOKUP(CA32,OFERTA_0,4,FALSE),CD32),1,0)</f>
        <v>1</v>
      </c>
      <c r="CK32" s="476">
        <f t="shared" ref="CK32:CL32" si="856">IF(CE32=0,0,1)</f>
        <v>1</v>
      </c>
      <c r="CL32" s="476">
        <f t="shared" si="856"/>
        <v>1</v>
      </c>
      <c r="CM32" s="476">
        <f t="shared" si="682"/>
        <v>1</v>
      </c>
      <c r="CN32" s="502">
        <f t="shared" si="683"/>
        <v>806000</v>
      </c>
      <c r="CO32" s="478">
        <f t="shared" si="684"/>
        <v>0</v>
      </c>
      <c r="CP32" s="425"/>
      <c r="CQ32" s="425"/>
      <c r="CR32" s="542" t="s">
        <v>332</v>
      </c>
      <c r="CS32" s="543" t="s">
        <v>333</v>
      </c>
      <c r="CT32" s="544" t="s">
        <v>329</v>
      </c>
      <c r="CU32" s="498">
        <v>10</v>
      </c>
      <c r="CV32" s="519">
        <v>65000</v>
      </c>
      <c r="CW32" s="520">
        <f t="shared" si="685"/>
        <v>650000</v>
      </c>
      <c r="CX32" s="431"/>
      <c r="CY32" s="475">
        <f>IF(EXACT(VLOOKUP(CR32,OFERTA_0,2,FALSE),CS32),1,0)</f>
        <v>1</v>
      </c>
      <c r="CZ32" s="475">
        <f>IF(EXACT(VLOOKUP(CR32,OFERTA_0,3,FALSE),CT32),1,0)</f>
        <v>1</v>
      </c>
      <c r="DA32" s="476">
        <f>IF(EXACT(VLOOKUP(CR32,OFERTA_0,4,FALSE),CU32),1,0)</f>
        <v>1</v>
      </c>
      <c r="DB32" s="476">
        <f t="shared" ref="DB32:DC32" si="857">IF(CV32=0,0,1)</f>
        <v>1</v>
      </c>
      <c r="DC32" s="476">
        <f t="shared" si="857"/>
        <v>1</v>
      </c>
      <c r="DD32" s="476">
        <f t="shared" si="687"/>
        <v>1</v>
      </c>
      <c r="DE32" s="502">
        <f t="shared" si="688"/>
        <v>650000</v>
      </c>
      <c r="DF32" s="478">
        <f t="shared" si="689"/>
        <v>0</v>
      </c>
      <c r="DG32" s="425"/>
      <c r="DH32" s="425"/>
      <c r="DI32" s="542" t="s">
        <v>332</v>
      </c>
      <c r="DJ32" s="543" t="s">
        <v>333</v>
      </c>
      <c r="DK32" s="544" t="s">
        <v>329</v>
      </c>
      <c r="DL32" s="498">
        <v>10</v>
      </c>
      <c r="DM32" s="519">
        <v>214580</v>
      </c>
      <c r="DN32" s="520">
        <f t="shared" si="690"/>
        <v>2145800</v>
      </c>
      <c r="DO32" s="431"/>
      <c r="DP32" s="475">
        <f>IF(EXACT(VLOOKUP(DI32,OFERTA_0,2,FALSE),DJ32),1,0)</f>
        <v>1</v>
      </c>
      <c r="DQ32" s="475">
        <f>IF(EXACT(VLOOKUP(DI32,OFERTA_0,3,FALSE),DK32),1,0)</f>
        <v>1</v>
      </c>
      <c r="DR32" s="476">
        <f>IF(EXACT(VLOOKUP(DI32,OFERTA_0,4,FALSE),DL32),1,0)</f>
        <v>1</v>
      </c>
      <c r="DS32" s="476">
        <f t="shared" ref="DS32:DT32" si="858">IF(DM32=0,0,1)</f>
        <v>1</v>
      </c>
      <c r="DT32" s="476">
        <f t="shared" si="858"/>
        <v>1</v>
      </c>
      <c r="DU32" s="476">
        <f t="shared" si="692"/>
        <v>1</v>
      </c>
      <c r="DV32" s="502">
        <f t="shared" si="693"/>
        <v>2145800</v>
      </c>
      <c r="DW32" s="478">
        <f t="shared" si="694"/>
        <v>0</v>
      </c>
      <c r="DX32" s="425"/>
      <c r="DY32" s="425"/>
      <c r="DZ32" s="542" t="s">
        <v>332</v>
      </c>
      <c r="EA32" s="543" t="s">
        <v>333</v>
      </c>
      <c r="EB32" s="544" t="s">
        <v>329</v>
      </c>
      <c r="EC32" s="498">
        <v>10</v>
      </c>
      <c r="ED32" s="519">
        <v>132000</v>
      </c>
      <c r="EE32" s="520">
        <f t="shared" si="695"/>
        <v>1320000</v>
      </c>
      <c r="EF32" s="431"/>
      <c r="EG32" s="475">
        <f>IF(EXACT(VLOOKUP(DZ32,OFERTA_0,2,FALSE),EA32),1,0)</f>
        <v>1</v>
      </c>
      <c r="EH32" s="475">
        <f>IF(EXACT(VLOOKUP(DZ32,OFERTA_0,3,FALSE),EB32),1,0)</f>
        <v>1</v>
      </c>
      <c r="EI32" s="476">
        <f>IF(EXACT(VLOOKUP(DZ32,OFERTA_0,4,FALSE),EC32),1,0)</f>
        <v>1</v>
      </c>
      <c r="EJ32" s="476">
        <f t="shared" ref="EJ32:EK32" si="859">IF(ED32=0,0,1)</f>
        <v>1</v>
      </c>
      <c r="EK32" s="476">
        <f t="shared" si="859"/>
        <v>1</v>
      </c>
      <c r="EL32" s="476">
        <f t="shared" si="697"/>
        <v>1</v>
      </c>
      <c r="EM32" s="502">
        <f t="shared" si="698"/>
        <v>1320000</v>
      </c>
      <c r="EN32" s="478">
        <f t="shared" si="699"/>
        <v>0</v>
      </c>
      <c r="EO32" s="425"/>
      <c r="EP32" s="425"/>
      <c r="EQ32" s="542" t="s">
        <v>332</v>
      </c>
      <c r="ER32" s="543" t="s">
        <v>333</v>
      </c>
      <c r="ES32" s="544" t="s">
        <v>329</v>
      </c>
      <c r="ET32" s="498">
        <v>10</v>
      </c>
      <c r="EU32" s="499">
        <v>290307.31532599038</v>
      </c>
      <c r="EV32" s="520">
        <f t="shared" si="700"/>
        <v>2903073</v>
      </c>
      <c r="EW32" s="431"/>
      <c r="EX32" s="475">
        <f>IF(EXACT(VLOOKUP(EQ32,OFERTA_0,2,FALSE),ER32),1,0)</f>
        <v>1</v>
      </c>
      <c r="EY32" s="475">
        <f>IF(EXACT(VLOOKUP(EQ32,OFERTA_0,3,FALSE),ES32),1,0)</f>
        <v>1</v>
      </c>
      <c r="EZ32" s="476">
        <f>IF(EXACT(VLOOKUP(EQ32,OFERTA_0,4,FALSE),ET32),1,0)</f>
        <v>1</v>
      </c>
      <c r="FA32" s="476">
        <f t="shared" ref="FA32:FB32" si="860">IF(EU32=0,0,1)</f>
        <v>1</v>
      </c>
      <c r="FB32" s="476">
        <f t="shared" si="860"/>
        <v>1</v>
      </c>
      <c r="FC32" s="476">
        <f t="shared" si="702"/>
        <v>1</v>
      </c>
      <c r="FD32" s="502">
        <f t="shared" si="703"/>
        <v>2903073</v>
      </c>
      <c r="FE32" s="478">
        <f t="shared" si="704"/>
        <v>0</v>
      </c>
      <c r="FF32" s="425"/>
      <c r="FG32" s="425"/>
      <c r="FH32" s="542" t="s">
        <v>332</v>
      </c>
      <c r="FI32" s="543" t="s">
        <v>333</v>
      </c>
      <c r="FJ32" s="544" t="s">
        <v>329</v>
      </c>
      <c r="FK32" s="498">
        <v>10</v>
      </c>
      <c r="FL32" s="519">
        <v>180468</v>
      </c>
      <c r="FM32" s="520">
        <f t="shared" si="705"/>
        <v>1804680</v>
      </c>
      <c r="FN32" s="431"/>
      <c r="FO32" s="475">
        <f>IF(EXACT(VLOOKUP(FH32,OFERTA_0,2,FALSE),FI32),1,0)</f>
        <v>1</v>
      </c>
      <c r="FP32" s="475">
        <f>IF(EXACT(VLOOKUP(FH32,OFERTA_0,3,FALSE),FJ32),1,0)</f>
        <v>1</v>
      </c>
      <c r="FQ32" s="476">
        <f>IF(EXACT(VLOOKUP(FH32,OFERTA_0,4,FALSE),FK32),1,0)</f>
        <v>1</v>
      </c>
      <c r="FR32" s="476">
        <f t="shared" ref="FR32:FS32" si="861">IF(FL32=0,0,1)</f>
        <v>1</v>
      </c>
      <c r="FS32" s="476">
        <f t="shared" si="861"/>
        <v>1</v>
      </c>
      <c r="FT32" s="476">
        <f t="shared" si="707"/>
        <v>1</v>
      </c>
      <c r="FU32" s="502">
        <f t="shared" si="708"/>
        <v>1804680</v>
      </c>
      <c r="FV32" s="478">
        <f t="shared" si="709"/>
        <v>0</v>
      </c>
      <c r="FW32" s="425"/>
      <c r="FX32" s="425"/>
      <c r="FY32" s="542" t="s">
        <v>332</v>
      </c>
      <c r="FZ32" s="543" t="s">
        <v>333</v>
      </c>
      <c r="GA32" s="544" t="s">
        <v>329</v>
      </c>
      <c r="GB32" s="498">
        <v>10</v>
      </c>
      <c r="GC32" s="519">
        <v>20500</v>
      </c>
      <c r="GD32" s="520">
        <f t="shared" si="710"/>
        <v>205000</v>
      </c>
      <c r="GE32" s="431"/>
      <c r="GF32" s="475">
        <f>IF(EXACT(VLOOKUP(FY32,OFERTA_0,2,FALSE),FZ32),1,0)</f>
        <v>1</v>
      </c>
      <c r="GG32" s="475">
        <f>IF(EXACT(VLOOKUP(FY32,OFERTA_0,3,FALSE),GA32),1,0)</f>
        <v>1</v>
      </c>
      <c r="GH32" s="476">
        <f>IF(EXACT(VLOOKUP(FY32,OFERTA_0,4,FALSE),GB32),1,0)</f>
        <v>1</v>
      </c>
      <c r="GI32" s="476">
        <f t="shared" ref="GI32:GJ32" si="862">IF(GC32=0,0,1)</f>
        <v>1</v>
      </c>
      <c r="GJ32" s="476">
        <f t="shared" si="862"/>
        <v>1</v>
      </c>
      <c r="GK32" s="476">
        <f t="shared" si="712"/>
        <v>1</v>
      </c>
      <c r="GL32" s="502">
        <f t="shared" si="713"/>
        <v>205000</v>
      </c>
      <c r="GM32" s="478">
        <f t="shared" si="714"/>
        <v>0</v>
      </c>
      <c r="GN32" s="425"/>
      <c r="GO32" s="425"/>
      <c r="GP32" s="542" t="s">
        <v>332</v>
      </c>
      <c r="GQ32" s="543" t="s">
        <v>333</v>
      </c>
      <c r="GR32" s="544" t="s">
        <v>329</v>
      </c>
      <c r="GS32" s="498">
        <v>10</v>
      </c>
      <c r="GT32" s="519">
        <v>110000</v>
      </c>
      <c r="GU32" s="520">
        <f t="shared" si="715"/>
        <v>1100000</v>
      </c>
      <c r="GV32" s="431"/>
      <c r="GW32" s="475">
        <f>IF(EXACT(VLOOKUP(GP32,OFERTA_0,2,FALSE),GQ32),1,0)</f>
        <v>1</v>
      </c>
      <c r="GX32" s="475">
        <f>IF(EXACT(VLOOKUP(GP32,OFERTA_0,3,FALSE),GR32),1,0)</f>
        <v>1</v>
      </c>
      <c r="GY32" s="476">
        <f>IF(EXACT(VLOOKUP(GP32,OFERTA_0,4,FALSE),GS32),1,0)</f>
        <v>1</v>
      </c>
      <c r="GZ32" s="476">
        <f t="shared" ref="GZ32:HA32" si="863">IF(GT32=0,0,1)</f>
        <v>1</v>
      </c>
      <c r="HA32" s="476">
        <f t="shared" si="863"/>
        <v>1</v>
      </c>
      <c r="HB32" s="476">
        <f t="shared" si="717"/>
        <v>1</v>
      </c>
      <c r="HC32" s="502">
        <f t="shared" si="718"/>
        <v>1100000</v>
      </c>
      <c r="HD32" s="478">
        <f t="shared" si="719"/>
        <v>0</v>
      </c>
      <c r="HE32" s="425"/>
      <c r="HF32" s="425"/>
      <c r="HG32" s="542" t="s">
        <v>332</v>
      </c>
      <c r="HH32" s="543" t="s">
        <v>333</v>
      </c>
      <c r="HI32" s="544" t="s">
        <v>329</v>
      </c>
      <c r="HJ32" s="498">
        <v>10</v>
      </c>
      <c r="HK32" s="499">
        <v>277500</v>
      </c>
      <c r="HL32" s="520">
        <f t="shared" si="720"/>
        <v>2775000</v>
      </c>
      <c r="HM32" s="431"/>
      <c r="HN32" s="475">
        <f>IF(EXACT(VLOOKUP(HG32,OFERTA_0,2,FALSE),HH32),1,0)</f>
        <v>1</v>
      </c>
      <c r="HO32" s="475">
        <f>IF(EXACT(VLOOKUP(HG32,OFERTA_0,3,FALSE),HI32),1,0)</f>
        <v>1</v>
      </c>
      <c r="HP32" s="476">
        <f>IF(EXACT(VLOOKUP(HG32,OFERTA_0,4,FALSE),HJ32),1,0)</f>
        <v>1</v>
      </c>
      <c r="HQ32" s="476">
        <f t="shared" ref="HQ32:HR32" si="864">IF(HK32=0,0,1)</f>
        <v>1</v>
      </c>
      <c r="HR32" s="476">
        <f t="shared" si="864"/>
        <v>1</v>
      </c>
      <c r="HS32" s="476">
        <f t="shared" si="722"/>
        <v>1</v>
      </c>
      <c r="HT32" s="502">
        <f t="shared" si="723"/>
        <v>2775000</v>
      </c>
      <c r="HU32" s="478">
        <f t="shared" si="724"/>
        <v>0</v>
      </c>
      <c r="HV32" s="425"/>
      <c r="HW32" s="425"/>
      <c r="HX32" s="542" t="s">
        <v>332</v>
      </c>
      <c r="HY32" s="543" t="s">
        <v>333</v>
      </c>
      <c r="HZ32" s="544" t="s">
        <v>329</v>
      </c>
      <c r="IA32" s="498">
        <v>10</v>
      </c>
      <c r="IB32" s="519">
        <v>22000</v>
      </c>
      <c r="IC32" s="520">
        <f t="shared" si="725"/>
        <v>220000</v>
      </c>
      <c r="ID32" s="431"/>
      <c r="IE32" s="475">
        <f>IF(EXACT(VLOOKUP(HX32,OFERTA_0,2,FALSE),HY32),1,0)</f>
        <v>1</v>
      </c>
      <c r="IF32" s="475">
        <f>IF(EXACT(VLOOKUP(HX32,OFERTA_0,3,FALSE),HZ32),1,0)</f>
        <v>1</v>
      </c>
      <c r="IG32" s="476">
        <f>IF(EXACT(VLOOKUP(HX32,OFERTA_0,4,FALSE),IA32),1,0)</f>
        <v>1</v>
      </c>
      <c r="IH32" s="476">
        <f t="shared" ref="IH32:II32" si="865">IF(IB32=0,0,1)</f>
        <v>1</v>
      </c>
      <c r="II32" s="476">
        <f t="shared" si="865"/>
        <v>1</v>
      </c>
      <c r="IJ32" s="476">
        <f t="shared" si="727"/>
        <v>1</v>
      </c>
      <c r="IK32" s="502">
        <f t="shared" si="728"/>
        <v>220000</v>
      </c>
      <c r="IL32" s="478">
        <f t="shared" si="729"/>
        <v>0</v>
      </c>
      <c r="IM32" s="425"/>
      <c r="IN32" s="425"/>
      <c r="IO32" s="542" t="s">
        <v>332</v>
      </c>
      <c r="IP32" s="543" t="s">
        <v>333</v>
      </c>
      <c r="IQ32" s="544" t="s">
        <v>329</v>
      </c>
      <c r="IR32" s="498">
        <v>10</v>
      </c>
      <c r="IS32" s="519">
        <v>153500</v>
      </c>
      <c r="IT32" s="520">
        <f t="shared" si="730"/>
        <v>1535000</v>
      </c>
      <c r="IU32" s="431"/>
      <c r="IV32" s="475">
        <f>IF(EXACT(VLOOKUP(IO32,OFERTA_0,2,FALSE),IP32),1,0)</f>
        <v>1</v>
      </c>
      <c r="IW32" s="475">
        <f>IF(EXACT(VLOOKUP(IO32,OFERTA_0,3,FALSE),IQ32),1,0)</f>
        <v>1</v>
      </c>
      <c r="IX32" s="476">
        <f>IF(EXACT(VLOOKUP(IO32,OFERTA_0,4,FALSE),IR32),1,0)</f>
        <v>1</v>
      </c>
      <c r="IY32" s="476">
        <f t="shared" ref="IY32:IZ32" si="866">IF(IS32=0,0,1)</f>
        <v>1</v>
      </c>
      <c r="IZ32" s="476">
        <f t="shared" si="866"/>
        <v>1</v>
      </c>
      <c r="JA32" s="476">
        <f t="shared" si="732"/>
        <v>1</v>
      </c>
      <c r="JB32" s="502">
        <f t="shared" si="733"/>
        <v>1535000</v>
      </c>
      <c r="JC32" s="478">
        <f t="shared" si="734"/>
        <v>0</v>
      </c>
      <c r="JD32" s="425"/>
      <c r="JE32" s="425"/>
      <c r="JF32" s="542" t="s">
        <v>332</v>
      </c>
      <c r="JG32" s="543" t="s">
        <v>333</v>
      </c>
      <c r="JH32" s="544" t="s">
        <v>329</v>
      </c>
      <c r="JI32" s="498">
        <v>10</v>
      </c>
      <c r="JJ32" s="519">
        <v>99000</v>
      </c>
      <c r="JK32" s="520">
        <f t="shared" si="735"/>
        <v>990000</v>
      </c>
      <c r="JL32" s="431"/>
      <c r="JM32" s="475">
        <f>IF(EXACT(VLOOKUP(JF32,OFERTA_0,2,FALSE),JG32),1,0)</f>
        <v>1</v>
      </c>
      <c r="JN32" s="475">
        <f>IF(EXACT(VLOOKUP(JF32,OFERTA_0,3,FALSE),JH32),1,0)</f>
        <v>1</v>
      </c>
      <c r="JO32" s="476">
        <f>IF(EXACT(VLOOKUP(JF32,OFERTA_0,4,FALSE),JI32),1,0)</f>
        <v>1</v>
      </c>
      <c r="JP32" s="476">
        <f t="shared" ref="JP32:JQ32" si="867">IF(JJ32=0,0,1)</f>
        <v>1</v>
      </c>
      <c r="JQ32" s="476">
        <f t="shared" si="867"/>
        <v>1</v>
      </c>
      <c r="JR32" s="476">
        <f t="shared" si="737"/>
        <v>1</v>
      </c>
      <c r="JS32" s="502">
        <f t="shared" si="738"/>
        <v>990000</v>
      </c>
      <c r="JT32" s="478">
        <f t="shared" si="739"/>
        <v>0</v>
      </c>
      <c r="JU32" s="425"/>
      <c r="JV32" s="425"/>
      <c r="JW32" s="542" t="s">
        <v>332</v>
      </c>
      <c r="JX32" s="543" t="s">
        <v>333</v>
      </c>
      <c r="JY32" s="544" t="s">
        <v>329</v>
      </c>
      <c r="JZ32" s="498">
        <v>10</v>
      </c>
      <c r="KA32" s="519">
        <v>45000</v>
      </c>
      <c r="KB32" s="520">
        <f t="shared" si="740"/>
        <v>450000</v>
      </c>
      <c r="KC32" s="431"/>
      <c r="KD32" s="475">
        <f>IF(EXACT(VLOOKUP(JW32,OFERTA_0,2,FALSE),JX32),1,0)</f>
        <v>1</v>
      </c>
      <c r="KE32" s="475">
        <f>IF(EXACT(VLOOKUP(JW32,OFERTA_0,3,FALSE),JY32),1,0)</f>
        <v>1</v>
      </c>
      <c r="KF32" s="476">
        <f>IF(EXACT(VLOOKUP(JW32,OFERTA_0,4,FALSE),JZ32),1,0)</f>
        <v>1</v>
      </c>
      <c r="KG32" s="476">
        <f t="shared" ref="KG32:KH32" si="868">IF(KA32=0,0,1)</f>
        <v>1</v>
      </c>
      <c r="KH32" s="476">
        <f t="shared" si="868"/>
        <v>1</v>
      </c>
      <c r="KI32" s="476">
        <f t="shared" si="742"/>
        <v>1</v>
      </c>
      <c r="KJ32" s="502">
        <f t="shared" si="743"/>
        <v>450000</v>
      </c>
      <c r="KK32" s="478">
        <f t="shared" si="744"/>
        <v>0</v>
      </c>
      <c r="KL32" s="425"/>
      <c r="KM32" s="425"/>
      <c r="KN32" s="542" t="s">
        <v>332</v>
      </c>
      <c r="KO32" s="543" t="s">
        <v>333</v>
      </c>
      <c r="KP32" s="544" t="s">
        <v>329</v>
      </c>
      <c r="KQ32" s="498">
        <v>10</v>
      </c>
      <c r="KR32" s="519">
        <v>120000</v>
      </c>
      <c r="KS32" s="520">
        <f t="shared" si="745"/>
        <v>1200000</v>
      </c>
      <c r="KT32" s="431"/>
      <c r="KU32" s="475">
        <f>IF(EXACT(VLOOKUP(KN32,OFERTA_0,2,FALSE),KO32),1,0)</f>
        <v>1</v>
      </c>
      <c r="KV32" s="475">
        <f>IF(EXACT(VLOOKUP(KN32,OFERTA_0,3,FALSE),KP32),1,0)</f>
        <v>1</v>
      </c>
      <c r="KW32" s="476">
        <f>IF(EXACT(VLOOKUP(KN32,OFERTA_0,4,FALSE),KQ32),1,0)</f>
        <v>1</v>
      </c>
      <c r="KX32" s="476">
        <f t="shared" ref="KX32:KY32" si="869">IF(KR32=0,0,1)</f>
        <v>1</v>
      </c>
      <c r="KY32" s="476">
        <f t="shared" si="869"/>
        <v>1</v>
      </c>
      <c r="KZ32" s="476">
        <f t="shared" si="747"/>
        <v>1</v>
      </c>
      <c r="LA32" s="502">
        <f t="shared" si="748"/>
        <v>1200000</v>
      </c>
      <c r="LB32" s="478">
        <f t="shared" si="749"/>
        <v>0</v>
      </c>
      <c r="LC32" s="425"/>
      <c r="LD32" s="425"/>
      <c r="LE32" s="542" t="s">
        <v>332</v>
      </c>
      <c r="LF32" s="543" t="s">
        <v>333</v>
      </c>
      <c r="LG32" s="544" t="s">
        <v>329</v>
      </c>
      <c r="LH32" s="498">
        <v>10</v>
      </c>
      <c r="LI32" s="499">
        <v>278750</v>
      </c>
      <c r="LJ32" s="520">
        <f t="shared" si="750"/>
        <v>2787500</v>
      </c>
      <c r="LK32" s="431"/>
      <c r="LL32" s="475">
        <f>IF(EXACT(VLOOKUP(LE32,OFERTA_0,2,FALSE),LF32),1,0)</f>
        <v>1</v>
      </c>
      <c r="LM32" s="475">
        <f>IF(EXACT(VLOOKUP(LE32,OFERTA_0,3,FALSE),LG32),1,0)</f>
        <v>1</v>
      </c>
      <c r="LN32" s="476">
        <f>IF(EXACT(VLOOKUP(LE32,OFERTA_0,4,FALSE),LH32),1,0)</f>
        <v>1</v>
      </c>
      <c r="LO32" s="476">
        <f t="shared" ref="LO32:LP32" si="870">IF(LI32=0,0,1)</f>
        <v>1</v>
      </c>
      <c r="LP32" s="476">
        <f t="shared" si="870"/>
        <v>1</v>
      </c>
      <c r="LQ32" s="476">
        <f t="shared" si="752"/>
        <v>1</v>
      </c>
      <c r="LR32" s="502">
        <f t="shared" si="753"/>
        <v>2787500</v>
      </c>
      <c r="LS32" s="478">
        <f t="shared" si="754"/>
        <v>0</v>
      </c>
      <c r="LT32" s="425"/>
      <c r="LU32" s="425"/>
      <c r="LV32" s="542" t="s">
        <v>332</v>
      </c>
      <c r="LW32" s="543" t="s">
        <v>333</v>
      </c>
      <c r="LX32" s="544" t="s">
        <v>329</v>
      </c>
      <c r="LY32" s="498">
        <v>10</v>
      </c>
      <c r="LZ32" s="519">
        <v>250000</v>
      </c>
      <c r="MA32" s="520">
        <f t="shared" si="755"/>
        <v>2500000</v>
      </c>
      <c r="MB32" s="431"/>
      <c r="MC32" s="475">
        <f>IF(EXACT(VLOOKUP(LV32,OFERTA_0,2,FALSE),LW32),1,0)</f>
        <v>1</v>
      </c>
      <c r="MD32" s="475">
        <f>IF(EXACT(VLOOKUP(LV32,OFERTA_0,3,FALSE),LX32),1,0)</f>
        <v>1</v>
      </c>
      <c r="ME32" s="476">
        <f>IF(EXACT(VLOOKUP(LV32,OFERTA_0,4,FALSE),LY32),1,0)</f>
        <v>1</v>
      </c>
      <c r="MF32" s="476">
        <f t="shared" ref="MF32:MG32" si="871">IF(LZ32=0,0,1)</f>
        <v>1</v>
      </c>
      <c r="MG32" s="476">
        <f t="shared" si="871"/>
        <v>1</v>
      </c>
      <c r="MH32" s="476">
        <f t="shared" si="757"/>
        <v>1</v>
      </c>
      <c r="MI32" s="502">
        <f t="shared" si="758"/>
        <v>2500000</v>
      </c>
      <c r="MJ32" s="478">
        <f t="shared" si="759"/>
        <v>0</v>
      </c>
      <c r="MK32" s="425"/>
      <c r="ML32" s="425"/>
      <c r="MM32" s="542" t="s">
        <v>332</v>
      </c>
      <c r="MN32" s="543" t="s">
        <v>333</v>
      </c>
      <c r="MO32" s="544" t="s">
        <v>329</v>
      </c>
      <c r="MP32" s="498">
        <v>10</v>
      </c>
      <c r="MQ32" s="519">
        <v>129398.19408000002</v>
      </c>
      <c r="MR32" s="520">
        <f t="shared" si="760"/>
        <v>1293982</v>
      </c>
      <c r="MS32" s="431"/>
      <c r="MT32" s="475">
        <f>IF(EXACT(VLOOKUP(MM32,OFERTA_0,2,FALSE),MN32),1,0)</f>
        <v>1</v>
      </c>
      <c r="MU32" s="475">
        <f>IF(EXACT(VLOOKUP(MM32,OFERTA_0,3,FALSE),MO32),1,0)</f>
        <v>1</v>
      </c>
      <c r="MV32" s="476">
        <f>IF(EXACT(VLOOKUP(MM32,OFERTA_0,4,FALSE),MP32),1,0)</f>
        <v>1</v>
      </c>
      <c r="MW32" s="476">
        <f t="shared" ref="MW32:MX32" si="872">IF(MQ32=0,0,1)</f>
        <v>1</v>
      </c>
      <c r="MX32" s="476">
        <f t="shared" si="872"/>
        <v>1</v>
      </c>
      <c r="MY32" s="476">
        <f t="shared" si="762"/>
        <v>1</v>
      </c>
      <c r="MZ32" s="502">
        <f t="shared" si="763"/>
        <v>1293982</v>
      </c>
      <c r="NA32" s="478">
        <f t="shared" si="764"/>
        <v>0</v>
      </c>
      <c r="NB32" s="425"/>
      <c r="NC32" s="425"/>
      <c r="ND32" s="522"/>
      <c r="NE32" s="535"/>
      <c r="NF32" s="536"/>
      <c r="NG32" s="537"/>
      <c r="NH32" s="545"/>
      <c r="NI32" s="508"/>
      <c r="NJ32" s="508"/>
      <c r="NK32" s="475" t="e">
        <f>IF(EXACT(VLOOKUP(ND32,OFERTA_0,2,FALSE),NE32),1,0)</f>
        <v>#N/A</v>
      </c>
      <c r="NL32" s="475" t="e">
        <f>IF(EXACT(VLOOKUP(ND32,OFERTA_0,3,FALSE),NF32),1,0)</f>
        <v>#N/A</v>
      </c>
      <c r="NM32" s="476" t="e">
        <f>IF(EXACT(VLOOKUP(ND32,OFERTA_0,4,FALSE),NG32),1,0)</f>
        <v>#N/A</v>
      </c>
      <c r="NN32" s="476">
        <f t="shared" ref="NN32:NO32" si="873">IF(NH32=0,0,1)</f>
        <v>0</v>
      </c>
      <c r="NO32" s="476">
        <f t="shared" si="873"/>
        <v>0</v>
      </c>
      <c r="NP32" s="476" t="e">
        <f>PRODUCT(NK32:NO32)</f>
        <v>#N/A</v>
      </c>
      <c r="NQ32" s="502">
        <f>ROUND(NI32,0)</f>
        <v>0</v>
      </c>
      <c r="NR32" s="478">
        <f>NI32-NQ32</f>
        <v>0</v>
      </c>
      <c r="NS32" s="425"/>
      <c r="NT32" s="425"/>
      <c r="NU32" s="522"/>
      <c r="NV32" s="535"/>
      <c r="NW32" s="536"/>
      <c r="NX32" s="537"/>
      <c r="NY32" s="545"/>
      <c r="NZ32" s="508"/>
      <c r="OA32" s="508"/>
      <c r="OB32" s="475" t="e">
        <f>IF(EXACT(VLOOKUP(NU32,OFERTA_0,2,FALSE),NV32),1,0)</f>
        <v>#N/A</v>
      </c>
      <c r="OC32" s="475" t="e">
        <f>IF(EXACT(VLOOKUP(NU32,OFERTA_0,3,FALSE),NW32),1,0)</f>
        <v>#N/A</v>
      </c>
      <c r="OD32" s="476" t="e">
        <f>IF(EXACT(VLOOKUP(NU32,OFERTA_0,4,FALSE),NX32),1,0)</f>
        <v>#N/A</v>
      </c>
      <c r="OE32" s="476">
        <f t="shared" ref="OE32:OF32" si="874">IF(NY32=0,0,1)</f>
        <v>0</v>
      </c>
      <c r="OF32" s="476">
        <f t="shared" si="874"/>
        <v>0</v>
      </c>
      <c r="OG32" s="476" t="e">
        <f>PRODUCT(OB32:OF32)</f>
        <v>#N/A</v>
      </c>
      <c r="OH32" s="502">
        <f>ROUND(NZ32,0)</f>
        <v>0</v>
      </c>
      <c r="OI32" s="478">
        <f>NZ32-OH32</f>
        <v>0</v>
      </c>
      <c r="OJ32" s="425"/>
      <c r="OK32" s="425"/>
      <c r="OL32" s="522"/>
      <c r="OM32" s="535"/>
      <c r="ON32" s="536"/>
      <c r="OO32" s="537"/>
      <c r="OP32" s="545"/>
      <c r="OQ32" s="508"/>
      <c r="OR32" s="508"/>
      <c r="OS32" s="475" t="e">
        <f>IF(EXACT(VLOOKUP(OL32,OFERTA_0,2,FALSE),OM32),1,0)</f>
        <v>#N/A</v>
      </c>
      <c r="OT32" s="475" t="e">
        <f>IF(EXACT(VLOOKUP(OL32,OFERTA_0,3,FALSE),ON32),1,0)</f>
        <v>#N/A</v>
      </c>
      <c r="OU32" s="476" t="e">
        <f>IF(EXACT(VLOOKUP(OL32,OFERTA_0,4,FALSE),OO32),1,0)</f>
        <v>#N/A</v>
      </c>
      <c r="OV32" s="476">
        <f t="shared" ref="OV32:OW32" si="875">IF(OP32=0,0,1)</f>
        <v>0</v>
      </c>
      <c r="OW32" s="476">
        <f t="shared" si="875"/>
        <v>0</v>
      </c>
      <c r="OX32" s="476" t="e">
        <f>PRODUCT(OS32:OW32)</f>
        <v>#N/A</v>
      </c>
      <c r="OY32" s="502">
        <f>ROUND(OQ32,0)</f>
        <v>0</v>
      </c>
      <c r="OZ32" s="478">
        <f>OQ32-OY32</f>
        <v>0</v>
      </c>
      <c r="PA32" s="425"/>
      <c r="PB32" s="425"/>
      <c r="PC32" s="522"/>
      <c r="PD32" s="535"/>
      <c r="PE32" s="536"/>
      <c r="PF32" s="537"/>
      <c r="PG32" s="545"/>
      <c r="PH32" s="508"/>
      <c r="PI32" s="508"/>
      <c r="PJ32" s="475" t="e">
        <f>IF(EXACT(VLOOKUP(PC32,OFERTA_0,2,FALSE),PD32),1,0)</f>
        <v>#N/A</v>
      </c>
      <c r="PK32" s="475" t="e">
        <f>IF(EXACT(VLOOKUP(PC32,OFERTA_0,3,FALSE),PE32),1,0)</f>
        <v>#N/A</v>
      </c>
      <c r="PL32" s="476" t="e">
        <f>IF(EXACT(VLOOKUP(PC32,OFERTA_0,4,FALSE),PF32),1,0)</f>
        <v>#N/A</v>
      </c>
      <c r="PM32" s="476">
        <f t="shared" ref="PM32:PN32" si="876">IF(PG32=0,0,1)</f>
        <v>0</v>
      </c>
      <c r="PN32" s="476">
        <f t="shared" si="876"/>
        <v>0</v>
      </c>
      <c r="PO32" s="476" t="e">
        <f>PRODUCT(PJ32:PN32)</f>
        <v>#N/A</v>
      </c>
      <c r="PP32" s="502">
        <f>ROUND(PH32,0)</f>
        <v>0</v>
      </c>
      <c r="PQ32" s="478">
        <f>PH32-PP32</f>
        <v>0</v>
      </c>
      <c r="PR32" s="425"/>
      <c r="PS32" s="425"/>
      <c r="PT32" s="522"/>
      <c r="PU32" s="535"/>
      <c r="PV32" s="536"/>
      <c r="PW32" s="537"/>
      <c r="PX32" s="545"/>
      <c r="PY32" s="508"/>
      <c r="PZ32" s="508"/>
      <c r="QA32" s="475" t="e">
        <f>IF(EXACT(VLOOKUP(PT32,OFERTA_0,2,FALSE),PU32),1,0)</f>
        <v>#N/A</v>
      </c>
      <c r="QB32" s="475" t="e">
        <f>IF(EXACT(VLOOKUP(PT32,OFERTA_0,3,FALSE),PV32),1,0)</f>
        <v>#N/A</v>
      </c>
      <c r="QC32" s="476" t="e">
        <f>IF(EXACT(VLOOKUP(PT32,OFERTA_0,4,FALSE),PW32),1,0)</f>
        <v>#N/A</v>
      </c>
      <c r="QD32" s="476">
        <f t="shared" ref="QD32:QE32" si="877">IF(PX32=0,0,1)</f>
        <v>0</v>
      </c>
      <c r="QE32" s="476">
        <f t="shared" si="877"/>
        <v>0</v>
      </c>
      <c r="QF32" s="476" t="e">
        <f>PRODUCT(QA32:QE32)</f>
        <v>#N/A</v>
      </c>
      <c r="QG32" s="502">
        <f>ROUND(PY32,0)</f>
        <v>0</v>
      </c>
      <c r="QH32" s="478">
        <f>PY32-QG32</f>
        <v>0</v>
      </c>
      <c r="QI32" s="425"/>
      <c r="QJ32" s="425"/>
      <c r="QK32" s="522"/>
      <c r="QL32" s="535"/>
      <c r="QM32" s="536"/>
      <c r="QN32" s="537"/>
      <c r="QO32" s="545"/>
      <c r="QP32" s="508"/>
      <c r="QQ32" s="508"/>
      <c r="QR32" s="475" t="e">
        <f>IF(EXACT(VLOOKUP(QK32,OFERTA_0,2,FALSE),QL32),1,0)</f>
        <v>#N/A</v>
      </c>
      <c r="QS32" s="475" t="e">
        <f>IF(EXACT(VLOOKUP(QK32,OFERTA_0,3,FALSE),QM32),1,0)</f>
        <v>#N/A</v>
      </c>
      <c r="QT32" s="476" t="e">
        <f>IF(EXACT(VLOOKUP(QK32,OFERTA_0,4,FALSE),QN32),1,0)</f>
        <v>#N/A</v>
      </c>
      <c r="QU32" s="476">
        <f t="shared" ref="QU32:QV32" si="878">IF(QO32=0,0,1)</f>
        <v>0</v>
      </c>
      <c r="QV32" s="476">
        <f t="shared" si="878"/>
        <v>0</v>
      </c>
      <c r="QW32" s="476" t="e">
        <f>PRODUCT(QR32:QV32)</f>
        <v>#N/A</v>
      </c>
      <c r="QX32" s="502">
        <f>ROUND(QP32,0)</f>
        <v>0</v>
      </c>
      <c r="QY32" s="478">
        <f>QP32-QX32</f>
        <v>0</v>
      </c>
      <c r="QZ32" s="425"/>
      <c r="RA32" s="425"/>
      <c r="RB32" s="522"/>
      <c r="RC32" s="535"/>
      <c r="RD32" s="536"/>
      <c r="RE32" s="537"/>
      <c r="RF32" s="545"/>
      <c r="RG32" s="508"/>
      <c r="RH32" s="508"/>
      <c r="RI32" s="475" t="e">
        <f>IF(EXACT(VLOOKUP(RB32,OFERTA_0,2,FALSE),RC32),1,0)</f>
        <v>#N/A</v>
      </c>
      <c r="RJ32" s="475" t="e">
        <f>IF(EXACT(VLOOKUP(RB32,OFERTA_0,3,FALSE),RD32),1,0)</f>
        <v>#N/A</v>
      </c>
      <c r="RK32" s="476" t="e">
        <f>IF(EXACT(VLOOKUP(RB32,OFERTA_0,4,FALSE),RE32),1,0)</f>
        <v>#N/A</v>
      </c>
      <c r="RL32" s="476">
        <f t="shared" ref="RL32:RM32" si="879">IF(RF32=0,0,1)</f>
        <v>0</v>
      </c>
      <c r="RM32" s="476">
        <f t="shared" si="879"/>
        <v>0</v>
      </c>
      <c r="RN32" s="476" t="e">
        <f>PRODUCT(RI32:RM32)</f>
        <v>#N/A</v>
      </c>
      <c r="RO32" s="502">
        <f>ROUND(RG32,0)</f>
        <v>0</v>
      </c>
      <c r="RP32" s="478">
        <f>RG32-RO32</f>
        <v>0</v>
      </c>
      <c r="RQ32" s="425"/>
      <c r="RR32" s="425"/>
      <c r="RS32" s="522"/>
      <c r="RT32" s="535"/>
      <c r="RU32" s="536"/>
      <c r="RV32" s="537"/>
      <c r="RW32" s="545"/>
      <c r="RX32" s="508"/>
      <c r="RY32" s="508"/>
      <c r="RZ32" s="475" t="e">
        <f>IF(EXACT(VLOOKUP(RS32,OFERTA_0,2,FALSE),RT32),1,0)</f>
        <v>#N/A</v>
      </c>
      <c r="SA32" s="475" t="e">
        <f>IF(EXACT(VLOOKUP(RS32,OFERTA_0,3,FALSE),RU32),1,0)</f>
        <v>#N/A</v>
      </c>
      <c r="SB32" s="476" t="e">
        <f>IF(EXACT(VLOOKUP(RS32,OFERTA_0,4,FALSE),RV32),1,0)</f>
        <v>#N/A</v>
      </c>
      <c r="SC32" s="476">
        <f t="shared" ref="SC32:SD32" si="880">IF(RW32=0,0,1)</f>
        <v>0</v>
      </c>
      <c r="SD32" s="476">
        <f t="shared" si="880"/>
        <v>0</v>
      </c>
      <c r="SE32" s="476" t="e">
        <f>PRODUCT(RZ32:SD32)</f>
        <v>#N/A</v>
      </c>
      <c r="SF32" s="502">
        <f>ROUND(RX32,0)</f>
        <v>0</v>
      </c>
      <c r="SG32" s="478">
        <f>RX32-SF32</f>
        <v>0</v>
      </c>
      <c r="SH32" s="425"/>
      <c r="SI32" s="425"/>
      <c r="SJ32" s="522"/>
      <c r="SK32" s="535"/>
      <c r="SL32" s="536"/>
      <c r="SM32" s="537"/>
      <c r="SN32" s="545"/>
      <c r="SO32" s="508"/>
      <c r="SP32" s="508"/>
      <c r="SQ32" s="475" t="e">
        <f>IF(EXACT(VLOOKUP(SJ32,OFERTA_0,2,FALSE),SK32),1,0)</f>
        <v>#N/A</v>
      </c>
      <c r="SR32" s="475" t="e">
        <f>IF(EXACT(VLOOKUP(SJ32,OFERTA_0,3,FALSE),SL32),1,0)</f>
        <v>#N/A</v>
      </c>
      <c r="SS32" s="476" t="e">
        <f>IF(EXACT(VLOOKUP(SJ32,OFERTA_0,4,FALSE),SM32),1,0)</f>
        <v>#N/A</v>
      </c>
      <c r="ST32" s="476">
        <f t="shared" ref="ST32:SU32" si="881">IF(SN32=0,0,1)</f>
        <v>0</v>
      </c>
      <c r="SU32" s="476">
        <f t="shared" si="881"/>
        <v>0</v>
      </c>
      <c r="SV32" s="476" t="e">
        <f>PRODUCT(SQ32:SU32)</f>
        <v>#N/A</v>
      </c>
      <c r="SW32" s="502">
        <f>ROUND(SO32,0)</f>
        <v>0</v>
      </c>
      <c r="SX32" s="478">
        <f>SO32-SW32</f>
        <v>0</v>
      </c>
    </row>
    <row r="33" spans="1:518" ht="12.75" customHeight="1" x14ac:dyDescent="0.2">
      <c r="A33" s="425">
        <f t="shared" si="140"/>
        <v>21</v>
      </c>
      <c r="B33" s="483" t="s">
        <v>334</v>
      </c>
      <c r="C33" s="484" t="s">
        <v>335</v>
      </c>
      <c r="D33" s="485" t="s">
        <v>292</v>
      </c>
      <c r="E33" s="486"/>
      <c r="F33" s="487"/>
      <c r="G33" s="488"/>
      <c r="H33" s="489">
        <f>SUM(G34)</f>
        <v>0</v>
      </c>
      <c r="I33" s="425"/>
      <c r="J33" s="425"/>
      <c r="K33" s="483"/>
      <c r="L33" s="484"/>
      <c r="M33" s="485"/>
      <c r="N33" s="486"/>
      <c r="O33" s="487"/>
      <c r="P33" s="488"/>
      <c r="Q33" s="489">
        <f>SUM(P34)</f>
        <v>0</v>
      </c>
      <c r="R33" s="475"/>
      <c r="S33" s="475"/>
      <c r="T33" s="476"/>
      <c r="U33" s="476"/>
      <c r="V33" s="476"/>
      <c r="W33" s="476"/>
      <c r="X33" s="502"/>
      <c r="Y33" s="478"/>
      <c r="Z33" s="454"/>
      <c r="AA33" s="454"/>
      <c r="AB33" s="483"/>
      <c r="AC33" s="484"/>
      <c r="AD33" s="485"/>
      <c r="AE33" s="486"/>
      <c r="AF33" s="487"/>
      <c r="AG33" s="488"/>
      <c r="AH33" s="489">
        <f>SUM(AG34)</f>
        <v>0</v>
      </c>
      <c r="AI33" s="475"/>
      <c r="AJ33" s="475"/>
      <c r="AK33" s="476"/>
      <c r="AL33" s="476"/>
      <c r="AM33" s="476"/>
      <c r="AN33" s="476"/>
      <c r="AO33" s="502"/>
      <c r="AP33" s="478"/>
      <c r="AQ33" s="454"/>
      <c r="AR33" s="454"/>
      <c r="AS33" s="483" t="s">
        <v>334</v>
      </c>
      <c r="AT33" s="484" t="s">
        <v>335</v>
      </c>
      <c r="AU33" s="485" t="s">
        <v>292</v>
      </c>
      <c r="AV33" s="486"/>
      <c r="AW33" s="487"/>
      <c r="AX33" s="488"/>
      <c r="AY33" s="489">
        <f>SUM(AX34)</f>
        <v>750000</v>
      </c>
      <c r="AZ33" s="475"/>
      <c r="BA33" s="475"/>
      <c r="BB33" s="476"/>
      <c r="BC33" s="476"/>
      <c r="BD33" s="476"/>
      <c r="BE33" s="476"/>
      <c r="BF33" s="502"/>
      <c r="BG33" s="478"/>
      <c r="BH33" s="425"/>
      <c r="BI33" s="425"/>
      <c r="BJ33" s="483" t="s">
        <v>334</v>
      </c>
      <c r="BK33" s="484" t="s">
        <v>335</v>
      </c>
      <c r="BL33" s="485" t="s">
        <v>292</v>
      </c>
      <c r="BM33" s="486"/>
      <c r="BN33" s="487"/>
      <c r="BO33" s="488"/>
      <c r="BP33" s="489">
        <f>SUM(BO34)</f>
        <v>750000</v>
      </c>
      <c r="BQ33" s="475"/>
      <c r="BR33" s="475"/>
      <c r="BS33" s="476"/>
      <c r="BT33" s="476"/>
      <c r="BU33" s="476"/>
      <c r="BV33" s="476"/>
      <c r="BW33" s="502"/>
      <c r="BX33" s="478"/>
      <c r="BY33" s="425"/>
      <c r="BZ33" s="425"/>
      <c r="CA33" s="483" t="s">
        <v>334</v>
      </c>
      <c r="CB33" s="484" t="s">
        <v>335</v>
      </c>
      <c r="CC33" s="485" t="s">
        <v>292</v>
      </c>
      <c r="CD33" s="486"/>
      <c r="CE33" s="487"/>
      <c r="CF33" s="488"/>
      <c r="CG33" s="489">
        <f>SUM(CF34)</f>
        <v>465000</v>
      </c>
      <c r="CH33" s="475"/>
      <c r="CI33" s="475"/>
      <c r="CJ33" s="476"/>
      <c r="CK33" s="476"/>
      <c r="CL33" s="476"/>
      <c r="CM33" s="476"/>
      <c r="CN33" s="502"/>
      <c r="CO33" s="478"/>
      <c r="CP33" s="425"/>
      <c r="CQ33" s="425"/>
      <c r="CR33" s="483" t="s">
        <v>334</v>
      </c>
      <c r="CS33" s="484" t="s">
        <v>335</v>
      </c>
      <c r="CT33" s="485" t="s">
        <v>292</v>
      </c>
      <c r="CU33" s="486"/>
      <c r="CV33" s="487"/>
      <c r="CW33" s="488"/>
      <c r="CX33" s="489">
        <f>SUM(CW34)</f>
        <v>600000</v>
      </c>
      <c r="CY33" s="475"/>
      <c r="CZ33" s="475"/>
      <c r="DA33" s="476"/>
      <c r="DB33" s="476"/>
      <c r="DC33" s="476"/>
      <c r="DD33" s="476"/>
      <c r="DE33" s="502"/>
      <c r="DF33" s="478"/>
      <c r="DG33" s="425"/>
      <c r="DH33" s="425"/>
      <c r="DI33" s="483" t="s">
        <v>334</v>
      </c>
      <c r="DJ33" s="484" t="s">
        <v>335</v>
      </c>
      <c r="DK33" s="485" t="s">
        <v>292</v>
      </c>
      <c r="DL33" s="486"/>
      <c r="DM33" s="487"/>
      <c r="DN33" s="488"/>
      <c r="DO33" s="489">
        <f>SUM(DN34)</f>
        <v>875000</v>
      </c>
      <c r="DP33" s="475"/>
      <c r="DQ33" s="475"/>
      <c r="DR33" s="476"/>
      <c r="DS33" s="476"/>
      <c r="DT33" s="476"/>
      <c r="DU33" s="476"/>
      <c r="DV33" s="502"/>
      <c r="DW33" s="478"/>
      <c r="DX33" s="425"/>
      <c r="DY33" s="425"/>
      <c r="DZ33" s="483" t="s">
        <v>334</v>
      </c>
      <c r="EA33" s="484" t="s">
        <v>335</v>
      </c>
      <c r="EB33" s="485" t="s">
        <v>292</v>
      </c>
      <c r="EC33" s="486"/>
      <c r="ED33" s="487"/>
      <c r="EE33" s="488"/>
      <c r="EF33" s="489">
        <f>SUM(EE34)</f>
        <v>475200</v>
      </c>
      <c r="EG33" s="475"/>
      <c r="EH33" s="475"/>
      <c r="EI33" s="476"/>
      <c r="EJ33" s="476"/>
      <c r="EK33" s="476"/>
      <c r="EL33" s="476"/>
      <c r="EM33" s="502"/>
      <c r="EN33" s="478"/>
      <c r="EO33" s="425"/>
      <c r="EP33" s="425"/>
      <c r="EQ33" s="483" t="s">
        <v>334</v>
      </c>
      <c r="ER33" s="484" t="s">
        <v>335</v>
      </c>
      <c r="ES33" s="485" t="s">
        <v>292</v>
      </c>
      <c r="ET33" s="486"/>
      <c r="EU33" s="487"/>
      <c r="EV33" s="488"/>
      <c r="EW33" s="489">
        <f>SUM(EV34)</f>
        <v>483846</v>
      </c>
      <c r="EX33" s="475"/>
      <c r="EY33" s="475"/>
      <c r="EZ33" s="476"/>
      <c r="FA33" s="476"/>
      <c r="FB33" s="476"/>
      <c r="FC33" s="476"/>
      <c r="FD33" s="502"/>
      <c r="FE33" s="478"/>
      <c r="FF33" s="425"/>
      <c r="FG33" s="425"/>
      <c r="FH33" s="483" t="s">
        <v>334</v>
      </c>
      <c r="FI33" s="484" t="s">
        <v>335</v>
      </c>
      <c r="FJ33" s="485" t="s">
        <v>292</v>
      </c>
      <c r="FK33" s="486"/>
      <c r="FL33" s="487"/>
      <c r="FM33" s="488"/>
      <c r="FN33" s="489">
        <f>SUM(FM34)</f>
        <v>565790</v>
      </c>
      <c r="FO33" s="475"/>
      <c r="FP33" s="475"/>
      <c r="FQ33" s="476"/>
      <c r="FR33" s="476"/>
      <c r="FS33" s="476"/>
      <c r="FT33" s="476"/>
      <c r="FU33" s="502"/>
      <c r="FV33" s="478"/>
      <c r="FW33" s="425"/>
      <c r="FX33" s="425"/>
      <c r="FY33" s="483" t="s">
        <v>334</v>
      </c>
      <c r="FZ33" s="484" t="s">
        <v>335</v>
      </c>
      <c r="GA33" s="485" t="s">
        <v>292</v>
      </c>
      <c r="GB33" s="486"/>
      <c r="GC33" s="487"/>
      <c r="GD33" s="488"/>
      <c r="GE33" s="489">
        <f>SUM(GD34)</f>
        <v>775000</v>
      </c>
      <c r="GF33" s="475"/>
      <c r="GG33" s="475"/>
      <c r="GH33" s="476"/>
      <c r="GI33" s="476"/>
      <c r="GJ33" s="476"/>
      <c r="GK33" s="476"/>
      <c r="GL33" s="502"/>
      <c r="GM33" s="478"/>
      <c r="GN33" s="425"/>
      <c r="GO33" s="425"/>
      <c r="GP33" s="483" t="s">
        <v>334</v>
      </c>
      <c r="GQ33" s="484" t="s">
        <v>335</v>
      </c>
      <c r="GR33" s="485" t="s">
        <v>292</v>
      </c>
      <c r="GS33" s="486"/>
      <c r="GT33" s="487"/>
      <c r="GU33" s="488"/>
      <c r="GV33" s="489">
        <f>SUM(GU34)</f>
        <v>850000</v>
      </c>
      <c r="GW33" s="475"/>
      <c r="GX33" s="475"/>
      <c r="GY33" s="476"/>
      <c r="GZ33" s="476"/>
      <c r="HA33" s="476"/>
      <c r="HB33" s="476"/>
      <c r="HC33" s="502"/>
      <c r="HD33" s="478"/>
      <c r="HE33" s="425"/>
      <c r="HF33" s="425"/>
      <c r="HG33" s="483" t="s">
        <v>334</v>
      </c>
      <c r="HH33" s="484" t="s">
        <v>335</v>
      </c>
      <c r="HI33" s="485" t="s">
        <v>292</v>
      </c>
      <c r="HJ33" s="486"/>
      <c r="HK33" s="486"/>
      <c r="HL33" s="488"/>
      <c r="HM33" s="489">
        <f>SUM(HL34)</f>
        <v>388500</v>
      </c>
      <c r="HN33" s="475"/>
      <c r="HO33" s="475"/>
      <c r="HP33" s="476"/>
      <c r="HQ33" s="476"/>
      <c r="HR33" s="476"/>
      <c r="HS33" s="476"/>
      <c r="HT33" s="502"/>
      <c r="HU33" s="478"/>
      <c r="HV33" s="425"/>
      <c r="HW33" s="425"/>
      <c r="HX33" s="483" t="s">
        <v>334</v>
      </c>
      <c r="HY33" s="484" t="s">
        <v>335</v>
      </c>
      <c r="HZ33" s="485" t="s">
        <v>292</v>
      </c>
      <c r="IA33" s="486"/>
      <c r="IB33" s="487"/>
      <c r="IC33" s="488"/>
      <c r="ID33" s="489">
        <f>SUM(IC34)</f>
        <v>800000</v>
      </c>
      <c r="IE33" s="475"/>
      <c r="IF33" s="475"/>
      <c r="IG33" s="476"/>
      <c r="IH33" s="476"/>
      <c r="II33" s="476"/>
      <c r="IJ33" s="476"/>
      <c r="IK33" s="502"/>
      <c r="IL33" s="478"/>
      <c r="IM33" s="425"/>
      <c r="IN33" s="425"/>
      <c r="IO33" s="483" t="s">
        <v>334</v>
      </c>
      <c r="IP33" s="484" t="s">
        <v>335</v>
      </c>
      <c r="IQ33" s="485" t="s">
        <v>292</v>
      </c>
      <c r="IR33" s="486"/>
      <c r="IS33" s="487"/>
      <c r="IT33" s="488"/>
      <c r="IU33" s="489">
        <f>SUM(IT34)</f>
        <v>2294500</v>
      </c>
      <c r="IV33" s="475"/>
      <c r="IW33" s="475"/>
      <c r="IX33" s="476"/>
      <c r="IY33" s="476"/>
      <c r="IZ33" s="476"/>
      <c r="JA33" s="476"/>
      <c r="JB33" s="502"/>
      <c r="JC33" s="478"/>
      <c r="JD33" s="425"/>
      <c r="JE33" s="425"/>
      <c r="JF33" s="483" t="s">
        <v>334</v>
      </c>
      <c r="JG33" s="484" t="s">
        <v>335</v>
      </c>
      <c r="JH33" s="485" t="s">
        <v>292</v>
      </c>
      <c r="JI33" s="486"/>
      <c r="JJ33" s="487"/>
      <c r="JK33" s="488"/>
      <c r="JL33" s="489">
        <f>SUM(JK34)</f>
        <v>1625000</v>
      </c>
      <c r="JM33" s="475"/>
      <c r="JN33" s="475"/>
      <c r="JO33" s="476"/>
      <c r="JP33" s="476"/>
      <c r="JQ33" s="476"/>
      <c r="JR33" s="476"/>
      <c r="JS33" s="502"/>
      <c r="JT33" s="478"/>
      <c r="JU33" s="425"/>
      <c r="JV33" s="425"/>
      <c r="JW33" s="483" t="s">
        <v>334</v>
      </c>
      <c r="JX33" s="484" t="s">
        <v>335</v>
      </c>
      <c r="JY33" s="485" t="s">
        <v>292</v>
      </c>
      <c r="JZ33" s="486"/>
      <c r="KA33" s="487"/>
      <c r="KB33" s="488"/>
      <c r="KC33" s="489">
        <f>SUM(KB34)</f>
        <v>250000</v>
      </c>
      <c r="KD33" s="475"/>
      <c r="KE33" s="475"/>
      <c r="KF33" s="476"/>
      <c r="KG33" s="476"/>
      <c r="KH33" s="476"/>
      <c r="KI33" s="476"/>
      <c r="KJ33" s="502"/>
      <c r="KK33" s="478"/>
      <c r="KL33" s="425"/>
      <c r="KM33" s="425"/>
      <c r="KN33" s="483" t="s">
        <v>334</v>
      </c>
      <c r="KO33" s="484" t="s">
        <v>335</v>
      </c>
      <c r="KP33" s="485" t="s">
        <v>292</v>
      </c>
      <c r="KQ33" s="486"/>
      <c r="KR33" s="487"/>
      <c r="KS33" s="488"/>
      <c r="KT33" s="489">
        <f>SUM(KS34)</f>
        <v>276000</v>
      </c>
      <c r="KU33" s="475"/>
      <c r="KV33" s="475"/>
      <c r="KW33" s="476"/>
      <c r="KX33" s="476"/>
      <c r="KY33" s="476"/>
      <c r="KZ33" s="476"/>
      <c r="LA33" s="502"/>
      <c r="LB33" s="478"/>
      <c r="LC33" s="425"/>
      <c r="LD33" s="425"/>
      <c r="LE33" s="483" t="s">
        <v>334</v>
      </c>
      <c r="LF33" s="484" t="s">
        <v>335</v>
      </c>
      <c r="LG33" s="485" t="s">
        <v>292</v>
      </c>
      <c r="LH33" s="486"/>
      <c r="LI33" s="486"/>
      <c r="LJ33" s="488"/>
      <c r="LK33" s="489">
        <f>SUM(LJ34)</f>
        <v>390250</v>
      </c>
      <c r="LL33" s="475"/>
      <c r="LM33" s="475"/>
      <c r="LN33" s="476"/>
      <c r="LO33" s="476"/>
      <c r="LP33" s="476"/>
      <c r="LQ33" s="476"/>
      <c r="LR33" s="502"/>
      <c r="LS33" s="478"/>
      <c r="LT33" s="425"/>
      <c r="LU33" s="425"/>
      <c r="LV33" s="483" t="s">
        <v>334</v>
      </c>
      <c r="LW33" s="484" t="s">
        <v>335</v>
      </c>
      <c r="LX33" s="485" t="s">
        <v>292</v>
      </c>
      <c r="LY33" s="486"/>
      <c r="LZ33" s="487"/>
      <c r="MA33" s="488"/>
      <c r="MB33" s="489">
        <f>SUM(MA34)</f>
        <v>3250000</v>
      </c>
      <c r="MC33" s="475"/>
      <c r="MD33" s="475"/>
      <c r="ME33" s="476"/>
      <c r="MF33" s="476"/>
      <c r="MG33" s="476"/>
      <c r="MH33" s="476"/>
      <c r="MI33" s="502"/>
      <c r="MJ33" s="478"/>
      <c r="MK33" s="425"/>
      <c r="ML33" s="425"/>
      <c r="MM33" s="483" t="s">
        <v>334</v>
      </c>
      <c r="MN33" s="484" t="s">
        <v>335</v>
      </c>
      <c r="MO33" s="485" t="s">
        <v>292</v>
      </c>
      <c r="MP33" s="486"/>
      <c r="MQ33" s="487"/>
      <c r="MR33" s="488"/>
      <c r="MS33" s="489">
        <f>SUM(MR34)</f>
        <v>1206107</v>
      </c>
      <c r="MT33" s="475"/>
      <c r="MU33" s="475"/>
      <c r="MV33" s="476"/>
      <c r="MW33" s="476"/>
      <c r="MX33" s="476"/>
      <c r="MY33" s="476"/>
      <c r="MZ33" s="502"/>
      <c r="NA33" s="478"/>
      <c r="NB33" s="425"/>
      <c r="NC33" s="425"/>
      <c r="ND33" s="546"/>
      <c r="NE33" s="547"/>
      <c r="NF33" s="548"/>
      <c r="NG33" s="549"/>
      <c r="NH33" s="550"/>
      <c r="NI33" s="551"/>
      <c r="NJ33" s="551"/>
      <c r="NK33" s="475"/>
      <c r="NL33" s="475"/>
      <c r="NM33" s="476"/>
      <c r="NN33" s="476"/>
      <c r="NO33" s="476"/>
      <c r="NP33" s="476"/>
      <c r="NQ33" s="502"/>
      <c r="NR33" s="478"/>
      <c r="NS33" s="425"/>
      <c r="NT33" s="425"/>
      <c r="NU33" s="546"/>
      <c r="NV33" s="547"/>
      <c r="NW33" s="548"/>
      <c r="NX33" s="549"/>
      <c r="NY33" s="550"/>
      <c r="NZ33" s="551"/>
      <c r="OA33" s="551"/>
      <c r="OB33" s="475"/>
      <c r="OC33" s="475"/>
      <c r="OD33" s="476"/>
      <c r="OE33" s="476"/>
      <c r="OF33" s="476"/>
      <c r="OG33" s="476"/>
      <c r="OH33" s="502"/>
      <c r="OI33" s="478"/>
      <c r="OJ33" s="425"/>
      <c r="OK33" s="425"/>
      <c r="OL33" s="546"/>
      <c r="OM33" s="547"/>
      <c r="ON33" s="548"/>
      <c r="OO33" s="549"/>
      <c r="OP33" s="550"/>
      <c r="OQ33" s="551"/>
      <c r="OR33" s="551"/>
      <c r="OS33" s="475"/>
      <c r="OT33" s="475"/>
      <c r="OU33" s="476"/>
      <c r="OV33" s="476"/>
      <c r="OW33" s="476"/>
      <c r="OX33" s="476"/>
      <c r="OY33" s="502"/>
      <c r="OZ33" s="478"/>
      <c r="PA33" s="425"/>
      <c r="PB33" s="425"/>
      <c r="PC33" s="546"/>
      <c r="PD33" s="547"/>
      <c r="PE33" s="548"/>
      <c r="PF33" s="549"/>
      <c r="PG33" s="550"/>
      <c r="PH33" s="551"/>
      <c r="PI33" s="551"/>
      <c r="PJ33" s="475"/>
      <c r="PK33" s="475"/>
      <c r="PL33" s="476"/>
      <c r="PM33" s="476"/>
      <c r="PN33" s="476"/>
      <c r="PO33" s="476"/>
      <c r="PP33" s="502"/>
      <c r="PQ33" s="478"/>
      <c r="PR33" s="425"/>
      <c r="PS33" s="425"/>
      <c r="PT33" s="546"/>
      <c r="PU33" s="547"/>
      <c r="PV33" s="548"/>
      <c r="PW33" s="549"/>
      <c r="PX33" s="550"/>
      <c r="PY33" s="551"/>
      <c r="PZ33" s="551"/>
      <c r="QA33" s="475"/>
      <c r="QB33" s="475"/>
      <c r="QC33" s="476"/>
      <c r="QD33" s="476"/>
      <c r="QE33" s="476"/>
      <c r="QF33" s="476"/>
      <c r="QG33" s="502"/>
      <c r="QH33" s="478"/>
      <c r="QI33" s="425"/>
      <c r="QJ33" s="425"/>
      <c r="QK33" s="546"/>
      <c r="QL33" s="547"/>
      <c r="QM33" s="548"/>
      <c r="QN33" s="549"/>
      <c r="QO33" s="550"/>
      <c r="QP33" s="551"/>
      <c r="QQ33" s="551"/>
      <c r="QR33" s="475"/>
      <c r="QS33" s="475"/>
      <c r="QT33" s="476"/>
      <c r="QU33" s="476"/>
      <c r="QV33" s="476"/>
      <c r="QW33" s="476"/>
      <c r="QX33" s="502"/>
      <c r="QY33" s="478"/>
      <c r="QZ33" s="425"/>
      <c r="RA33" s="425"/>
      <c r="RB33" s="546"/>
      <c r="RC33" s="547"/>
      <c r="RD33" s="548"/>
      <c r="RE33" s="549"/>
      <c r="RF33" s="550"/>
      <c r="RG33" s="551"/>
      <c r="RH33" s="551"/>
      <c r="RI33" s="475"/>
      <c r="RJ33" s="475"/>
      <c r="RK33" s="476"/>
      <c r="RL33" s="476"/>
      <c r="RM33" s="476"/>
      <c r="RN33" s="476"/>
      <c r="RO33" s="502"/>
      <c r="RP33" s="478"/>
      <c r="RQ33" s="425"/>
      <c r="RR33" s="425"/>
      <c r="RS33" s="546"/>
      <c r="RT33" s="547"/>
      <c r="RU33" s="548"/>
      <c r="RV33" s="549"/>
      <c r="RW33" s="550"/>
      <c r="RX33" s="551"/>
      <c r="RY33" s="551"/>
      <c r="RZ33" s="475"/>
      <c r="SA33" s="475"/>
      <c r="SB33" s="476"/>
      <c r="SC33" s="476"/>
      <c r="SD33" s="476"/>
      <c r="SE33" s="476"/>
      <c r="SF33" s="502"/>
      <c r="SG33" s="478"/>
      <c r="SH33" s="425"/>
      <c r="SI33" s="425"/>
      <c r="SJ33" s="546"/>
      <c r="SK33" s="547"/>
      <c r="SL33" s="548"/>
      <c r="SM33" s="549"/>
      <c r="SN33" s="550"/>
      <c r="SO33" s="551"/>
      <c r="SP33" s="551"/>
      <c r="SQ33" s="475"/>
      <c r="SR33" s="475"/>
      <c r="SS33" s="476"/>
      <c r="ST33" s="476"/>
      <c r="SU33" s="476"/>
      <c r="SV33" s="476"/>
      <c r="SW33" s="502"/>
      <c r="SX33" s="478"/>
    </row>
    <row r="34" spans="1:518" ht="90" x14ac:dyDescent="0.2">
      <c r="A34" s="425">
        <f t="shared" si="140"/>
        <v>22</v>
      </c>
      <c r="B34" s="533" t="s">
        <v>336</v>
      </c>
      <c r="C34" s="496" t="s">
        <v>337</v>
      </c>
      <c r="D34" s="497" t="s">
        <v>338</v>
      </c>
      <c r="E34" s="498">
        <v>5</v>
      </c>
      <c r="F34" s="519"/>
      <c r="G34" s="520">
        <f>ROUND(E34*F34,0)</f>
        <v>0</v>
      </c>
      <c r="H34" s="552" t="e">
        <f>H33/G77</f>
        <v>#DIV/0!</v>
      </c>
      <c r="I34" s="425"/>
      <c r="J34" s="425"/>
      <c r="K34" s="533"/>
      <c r="L34" s="496"/>
      <c r="M34" s="497"/>
      <c r="N34" s="498"/>
      <c r="O34" s="519"/>
      <c r="P34" s="520"/>
      <c r="Q34" s="552" t="e">
        <f>Q33/P77</f>
        <v>#DIV/0!</v>
      </c>
      <c r="R34" s="475" t="e">
        <f>IF(EXACT(VLOOKUP(K34,OFERTA_0,2,FALSE),L34),1,0)</f>
        <v>#N/A</v>
      </c>
      <c r="S34" s="475" t="e">
        <f>IF(EXACT(VLOOKUP(K34,OFERTA_0,3,FALSE),M34),1,0)</f>
        <v>#N/A</v>
      </c>
      <c r="T34" s="476" t="e">
        <f>IF(EXACT(VLOOKUP(K34,OFERTA_0,4,FALSE),N34),1,0)</f>
        <v>#N/A</v>
      </c>
      <c r="U34" s="476">
        <f t="shared" ref="U34:V34" si="882">IF(O34=0,0,1)</f>
        <v>0</v>
      </c>
      <c r="V34" s="476">
        <f t="shared" si="882"/>
        <v>0</v>
      </c>
      <c r="W34" s="476" t="e">
        <f>PRODUCT(R34:V34)</f>
        <v>#N/A</v>
      </c>
      <c r="X34" s="502">
        <f>ROUND(P34,0)</f>
        <v>0</v>
      </c>
      <c r="Y34" s="478">
        <f>P34-X34</f>
        <v>0</v>
      </c>
      <c r="Z34" s="454"/>
      <c r="AA34" s="454"/>
      <c r="AB34" s="533"/>
      <c r="AC34" s="496"/>
      <c r="AD34" s="497"/>
      <c r="AE34" s="498"/>
      <c r="AF34" s="519"/>
      <c r="AG34" s="520"/>
      <c r="AH34" s="552" t="e">
        <f>AH33/AG77</f>
        <v>#DIV/0!</v>
      </c>
      <c r="AI34" s="475" t="e">
        <f>IF(EXACT(VLOOKUP(AB34,OFERTA_0,2,FALSE),AC34),1,0)</f>
        <v>#N/A</v>
      </c>
      <c r="AJ34" s="475" t="e">
        <f>IF(EXACT(VLOOKUP(AB34,OFERTA_0,3,FALSE),AD34),1,0)</f>
        <v>#N/A</v>
      </c>
      <c r="AK34" s="476" t="e">
        <f>IF(EXACT(VLOOKUP(AB34,OFERTA_0,4,FALSE),AE34),1,0)</f>
        <v>#N/A</v>
      </c>
      <c r="AL34" s="476">
        <f t="shared" ref="AL34:AM34" si="883">IF(AF34=0,0,1)</f>
        <v>0</v>
      </c>
      <c r="AM34" s="476">
        <f t="shared" si="883"/>
        <v>0</v>
      </c>
      <c r="AN34" s="476" t="e">
        <f>PRODUCT(AI34:AM34)</f>
        <v>#N/A</v>
      </c>
      <c r="AO34" s="502">
        <f>ROUND(AG34,0)</f>
        <v>0</v>
      </c>
      <c r="AP34" s="478">
        <f>AG34-AO34</f>
        <v>0</v>
      </c>
      <c r="AQ34" s="454"/>
      <c r="AR34" s="454"/>
      <c r="AS34" s="533" t="s">
        <v>336</v>
      </c>
      <c r="AT34" s="496" t="s">
        <v>337</v>
      </c>
      <c r="AU34" s="497" t="s">
        <v>338</v>
      </c>
      <c r="AV34" s="498">
        <v>5</v>
      </c>
      <c r="AW34" s="519">
        <v>150000</v>
      </c>
      <c r="AX34" s="520">
        <f>ROUND(AV34*AW34,0)</f>
        <v>750000</v>
      </c>
      <c r="AY34" s="552">
        <f>AY33/AX77</f>
        <v>5.1636640533936629E-3</v>
      </c>
      <c r="AZ34" s="475">
        <f>IF(EXACT(VLOOKUP(AS34,OFERTA_0,2,FALSE),AT34),1,0)</f>
        <v>1</v>
      </c>
      <c r="BA34" s="475">
        <f>IF(EXACT(VLOOKUP(AS34,OFERTA_0,3,FALSE),AU34),1,0)</f>
        <v>1</v>
      </c>
      <c r="BB34" s="476">
        <f>IF(EXACT(VLOOKUP(AS34,OFERTA_0,4,FALSE),AV34),1,0)</f>
        <v>1</v>
      </c>
      <c r="BC34" s="476">
        <f t="shared" ref="BC34:BD34" si="884">IF(AW34=0,0,1)</f>
        <v>1</v>
      </c>
      <c r="BD34" s="476">
        <f t="shared" si="884"/>
        <v>1</v>
      </c>
      <c r="BE34" s="476">
        <f>PRODUCT(AZ34:BD34)</f>
        <v>1</v>
      </c>
      <c r="BF34" s="502">
        <f>ROUND(AX34,0)</f>
        <v>750000</v>
      </c>
      <c r="BG34" s="478">
        <f>AX34-BF34</f>
        <v>0</v>
      </c>
      <c r="BH34" s="425"/>
      <c r="BI34" s="425"/>
      <c r="BJ34" s="533" t="s">
        <v>336</v>
      </c>
      <c r="BK34" s="496" t="s">
        <v>337</v>
      </c>
      <c r="BL34" s="497" t="s">
        <v>338</v>
      </c>
      <c r="BM34" s="498">
        <v>5</v>
      </c>
      <c r="BN34" s="519">
        <v>150000</v>
      </c>
      <c r="BO34" s="520">
        <f>ROUND(BM34*BN34,0)</f>
        <v>750000</v>
      </c>
      <c r="BP34" s="552">
        <f>BP33/BO77</f>
        <v>5.0337698842300048E-3</v>
      </c>
      <c r="BQ34" s="475">
        <f>IF(EXACT(VLOOKUP(BJ34,OFERTA_0,2,FALSE),BK34),1,0)</f>
        <v>1</v>
      </c>
      <c r="BR34" s="475">
        <f>IF(EXACT(VLOOKUP(BJ34,OFERTA_0,3,FALSE),BL34),1,0)</f>
        <v>1</v>
      </c>
      <c r="BS34" s="476">
        <f>IF(EXACT(VLOOKUP(BJ34,OFERTA_0,4,FALSE),BM34),1,0)</f>
        <v>1</v>
      </c>
      <c r="BT34" s="476">
        <f t="shared" ref="BT34:BU34" si="885">IF(BN34=0,0,1)</f>
        <v>1</v>
      </c>
      <c r="BU34" s="476">
        <f t="shared" si="885"/>
        <v>1</v>
      </c>
      <c r="BV34" s="476">
        <f>PRODUCT(BQ34:BU34)</f>
        <v>1</v>
      </c>
      <c r="BW34" s="502">
        <f>ROUND(BO34,0)</f>
        <v>750000</v>
      </c>
      <c r="BX34" s="478">
        <f>BO34-BW34</f>
        <v>0</v>
      </c>
      <c r="BY34" s="425"/>
      <c r="BZ34" s="425"/>
      <c r="CA34" s="533" t="s">
        <v>336</v>
      </c>
      <c r="CB34" s="496" t="s">
        <v>337</v>
      </c>
      <c r="CC34" s="497" t="s">
        <v>338</v>
      </c>
      <c r="CD34" s="498">
        <v>5</v>
      </c>
      <c r="CE34" s="519">
        <v>93000</v>
      </c>
      <c r="CF34" s="520">
        <f>ROUND(CD34*CE34,0)</f>
        <v>465000</v>
      </c>
      <c r="CG34" s="552">
        <f>CG33/CF77</f>
        <v>3.1451124445335747E-3</v>
      </c>
      <c r="CH34" s="475">
        <f>IF(EXACT(VLOOKUP(CA34,OFERTA_0,2,FALSE),CB34),1,0)</f>
        <v>1</v>
      </c>
      <c r="CI34" s="475">
        <f>IF(EXACT(VLOOKUP(CA34,OFERTA_0,3,FALSE),CC34),1,0)</f>
        <v>1</v>
      </c>
      <c r="CJ34" s="476">
        <f>IF(EXACT(VLOOKUP(CA34,OFERTA_0,4,FALSE),CD34),1,0)</f>
        <v>1</v>
      </c>
      <c r="CK34" s="476">
        <f t="shared" ref="CK34:CL34" si="886">IF(CE34=0,0,1)</f>
        <v>1</v>
      </c>
      <c r="CL34" s="476">
        <f t="shared" si="886"/>
        <v>1</v>
      </c>
      <c r="CM34" s="476">
        <f>PRODUCT(CH34:CL34)</f>
        <v>1</v>
      </c>
      <c r="CN34" s="502">
        <f>ROUND(CF34,0)</f>
        <v>465000</v>
      </c>
      <c r="CO34" s="478">
        <f>CF34-CN34</f>
        <v>0</v>
      </c>
      <c r="CP34" s="425"/>
      <c r="CQ34" s="425"/>
      <c r="CR34" s="533" t="s">
        <v>336</v>
      </c>
      <c r="CS34" s="496" t="s">
        <v>337</v>
      </c>
      <c r="CT34" s="497" t="s">
        <v>338</v>
      </c>
      <c r="CU34" s="498">
        <v>5</v>
      </c>
      <c r="CV34" s="519">
        <v>120000</v>
      </c>
      <c r="CW34" s="520">
        <f>ROUND(CU34*CV34,0)</f>
        <v>600000</v>
      </c>
      <c r="CX34" s="552">
        <f>CX33/CW77</f>
        <v>4.0062631246849242E-3</v>
      </c>
      <c r="CY34" s="475">
        <f>IF(EXACT(VLOOKUP(CR34,OFERTA_0,2,FALSE),CS34),1,0)</f>
        <v>1</v>
      </c>
      <c r="CZ34" s="475">
        <f>IF(EXACT(VLOOKUP(CR34,OFERTA_0,3,FALSE),CT34),1,0)</f>
        <v>1</v>
      </c>
      <c r="DA34" s="476">
        <f>IF(EXACT(VLOOKUP(CR34,OFERTA_0,4,FALSE),CU34),1,0)</f>
        <v>1</v>
      </c>
      <c r="DB34" s="476">
        <f t="shared" ref="DB34:DC34" si="887">IF(CV34=0,0,1)</f>
        <v>1</v>
      </c>
      <c r="DC34" s="476">
        <f t="shared" si="887"/>
        <v>1</v>
      </c>
      <c r="DD34" s="476">
        <f>PRODUCT(CY34:DC34)</f>
        <v>1</v>
      </c>
      <c r="DE34" s="502">
        <f>ROUND(CW34,0)</f>
        <v>600000</v>
      </c>
      <c r="DF34" s="478">
        <f>CW34-DE34</f>
        <v>0</v>
      </c>
      <c r="DG34" s="425"/>
      <c r="DH34" s="425"/>
      <c r="DI34" s="533" t="s">
        <v>336</v>
      </c>
      <c r="DJ34" s="496" t="s">
        <v>337</v>
      </c>
      <c r="DK34" s="497" t="s">
        <v>338</v>
      </c>
      <c r="DL34" s="498">
        <v>5</v>
      </c>
      <c r="DM34" s="519">
        <v>175000</v>
      </c>
      <c r="DN34" s="520">
        <f>ROUND(DL34*DM34,0)</f>
        <v>875000</v>
      </c>
      <c r="DO34" s="552">
        <f>DO33/DN77</f>
        <v>5.8527944993417248E-3</v>
      </c>
      <c r="DP34" s="475">
        <f>IF(EXACT(VLOOKUP(DI34,OFERTA_0,2,FALSE),DJ34),1,0)</f>
        <v>1</v>
      </c>
      <c r="DQ34" s="475">
        <f>IF(EXACT(VLOOKUP(DI34,OFERTA_0,3,FALSE),DK34),1,0)</f>
        <v>1</v>
      </c>
      <c r="DR34" s="476">
        <f>IF(EXACT(VLOOKUP(DI34,OFERTA_0,4,FALSE),DL34),1,0)</f>
        <v>1</v>
      </c>
      <c r="DS34" s="476">
        <f t="shared" ref="DS34:DT34" si="888">IF(DM34=0,0,1)</f>
        <v>1</v>
      </c>
      <c r="DT34" s="476">
        <f t="shared" si="888"/>
        <v>1</v>
      </c>
      <c r="DU34" s="476">
        <f>PRODUCT(DP34:DT34)</f>
        <v>1</v>
      </c>
      <c r="DV34" s="502">
        <f>ROUND(DN34,0)</f>
        <v>875000</v>
      </c>
      <c r="DW34" s="478">
        <f>DN34-DV34</f>
        <v>0</v>
      </c>
      <c r="DX34" s="425"/>
      <c r="DY34" s="425"/>
      <c r="DZ34" s="533" t="s">
        <v>336</v>
      </c>
      <c r="EA34" s="496" t="s">
        <v>337</v>
      </c>
      <c r="EB34" s="497" t="s">
        <v>338</v>
      </c>
      <c r="EC34" s="498">
        <v>5</v>
      </c>
      <c r="ED34" s="519">
        <v>95040</v>
      </c>
      <c r="EE34" s="520">
        <f>ROUND(EC34*ED34,0)</f>
        <v>475200</v>
      </c>
      <c r="EF34" s="552">
        <f>EF33/EE77</f>
        <v>3.1191040924851122E-3</v>
      </c>
      <c r="EG34" s="475">
        <f>IF(EXACT(VLOOKUP(DZ34,OFERTA_0,2,FALSE),EA34),1,0)</f>
        <v>1</v>
      </c>
      <c r="EH34" s="475">
        <f>IF(EXACT(VLOOKUP(DZ34,OFERTA_0,3,FALSE),EB34),1,0)</f>
        <v>1</v>
      </c>
      <c r="EI34" s="476">
        <f>IF(EXACT(VLOOKUP(DZ34,OFERTA_0,4,FALSE),EC34),1,0)</f>
        <v>1</v>
      </c>
      <c r="EJ34" s="476">
        <f t="shared" ref="EJ34:EK34" si="889">IF(ED34=0,0,1)</f>
        <v>1</v>
      </c>
      <c r="EK34" s="476">
        <f t="shared" si="889"/>
        <v>1</v>
      </c>
      <c r="EL34" s="476">
        <f>PRODUCT(EG34:EK34)</f>
        <v>1</v>
      </c>
      <c r="EM34" s="502">
        <f>ROUND(EE34,0)</f>
        <v>475200</v>
      </c>
      <c r="EN34" s="478">
        <f>EE34-EM34</f>
        <v>0</v>
      </c>
      <c r="EO34" s="425"/>
      <c r="EP34" s="425"/>
      <c r="EQ34" s="533" t="s">
        <v>336</v>
      </c>
      <c r="ER34" s="496" t="s">
        <v>337</v>
      </c>
      <c r="ES34" s="497" t="s">
        <v>338</v>
      </c>
      <c r="ET34" s="498">
        <v>5</v>
      </c>
      <c r="EU34" s="499">
        <v>96769.105108663469</v>
      </c>
      <c r="EV34" s="520">
        <f>ROUND(ET34*EU34,0)</f>
        <v>483846</v>
      </c>
      <c r="EW34" s="552">
        <f>EW33/EV77</f>
        <v>3.1621034399703916E-3</v>
      </c>
      <c r="EX34" s="475">
        <f>IF(EXACT(VLOOKUP(EQ34,OFERTA_0,2,FALSE),ER34),1,0)</f>
        <v>1</v>
      </c>
      <c r="EY34" s="475">
        <f>IF(EXACT(VLOOKUP(EQ34,OFERTA_0,3,FALSE),ES34),1,0)</f>
        <v>1</v>
      </c>
      <c r="EZ34" s="476">
        <f>IF(EXACT(VLOOKUP(EQ34,OFERTA_0,4,FALSE),ET34),1,0)</f>
        <v>1</v>
      </c>
      <c r="FA34" s="476">
        <f t="shared" ref="FA34:FB34" si="890">IF(EU34=0,0,1)</f>
        <v>1</v>
      </c>
      <c r="FB34" s="476">
        <f t="shared" si="890"/>
        <v>1</v>
      </c>
      <c r="FC34" s="476">
        <f>PRODUCT(EX34:FB34)</f>
        <v>1</v>
      </c>
      <c r="FD34" s="502">
        <f>ROUND(EV34,0)</f>
        <v>483846</v>
      </c>
      <c r="FE34" s="478">
        <f>EV34-FD34</f>
        <v>0</v>
      </c>
      <c r="FF34" s="425"/>
      <c r="FG34" s="425"/>
      <c r="FH34" s="533" t="s">
        <v>336</v>
      </c>
      <c r="FI34" s="496" t="s">
        <v>337</v>
      </c>
      <c r="FJ34" s="497" t="s">
        <v>338</v>
      </c>
      <c r="FK34" s="498">
        <v>5</v>
      </c>
      <c r="FL34" s="519">
        <v>113158</v>
      </c>
      <c r="FM34" s="520">
        <f>ROUND(FK34*FL34,0)</f>
        <v>565790</v>
      </c>
      <c r="FN34" s="552">
        <f>FN33/FM77</f>
        <v>3.7796911746672793E-3</v>
      </c>
      <c r="FO34" s="475">
        <f>IF(EXACT(VLOOKUP(FH34,OFERTA_0,2,FALSE),FI34),1,0)</f>
        <v>1</v>
      </c>
      <c r="FP34" s="475">
        <f>IF(EXACT(VLOOKUP(FH34,OFERTA_0,3,FALSE),FJ34),1,0)</f>
        <v>1</v>
      </c>
      <c r="FQ34" s="476">
        <f>IF(EXACT(VLOOKUP(FH34,OFERTA_0,4,FALSE),FK34),1,0)</f>
        <v>1</v>
      </c>
      <c r="FR34" s="476">
        <f t="shared" ref="FR34:FS34" si="891">IF(FL34=0,0,1)</f>
        <v>1</v>
      </c>
      <c r="FS34" s="476">
        <f t="shared" si="891"/>
        <v>1</v>
      </c>
      <c r="FT34" s="476">
        <f>PRODUCT(FO34:FS34)</f>
        <v>1</v>
      </c>
      <c r="FU34" s="502">
        <f>ROUND(FM34,0)</f>
        <v>565790</v>
      </c>
      <c r="FV34" s="478">
        <f>FM34-FU34</f>
        <v>0</v>
      </c>
      <c r="FW34" s="425"/>
      <c r="FX34" s="425"/>
      <c r="FY34" s="533" t="s">
        <v>336</v>
      </c>
      <c r="FZ34" s="496" t="s">
        <v>337</v>
      </c>
      <c r="GA34" s="497" t="s">
        <v>338</v>
      </c>
      <c r="GB34" s="498">
        <v>5</v>
      </c>
      <c r="GC34" s="519">
        <v>155000</v>
      </c>
      <c r="GD34" s="520">
        <f>ROUND(GB34*GC34,0)</f>
        <v>775000</v>
      </c>
      <c r="GE34" s="552">
        <f>GE33/GD77</f>
        <v>5.1881386431310381E-3</v>
      </c>
      <c r="GF34" s="475">
        <f>IF(EXACT(VLOOKUP(FY34,OFERTA_0,2,FALSE),FZ34),1,0)</f>
        <v>1</v>
      </c>
      <c r="GG34" s="475">
        <f>IF(EXACT(VLOOKUP(FY34,OFERTA_0,3,FALSE),GA34),1,0)</f>
        <v>1</v>
      </c>
      <c r="GH34" s="476">
        <f>IF(EXACT(VLOOKUP(FY34,OFERTA_0,4,FALSE),GB34),1,0)</f>
        <v>1</v>
      </c>
      <c r="GI34" s="476">
        <f t="shared" ref="GI34:GJ34" si="892">IF(GC34=0,0,1)</f>
        <v>1</v>
      </c>
      <c r="GJ34" s="476">
        <f t="shared" si="892"/>
        <v>1</v>
      </c>
      <c r="GK34" s="476">
        <f>PRODUCT(GF34:GJ34)</f>
        <v>1</v>
      </c>
      <c r="GL34" s="502">
        <f>ROUND(GD34,0)</f>
        <v>775000</v>
      </c>
      <c r="GM34" s="478">
        <f>GD34-GL34</f>
        <v>0</v>
      </c>
      <c r="GN34" s="425"/>
      <c r="GO34" s="425"/>
      <c r="GP34" s="533" t="s">
        <v>336</v>
      </c>
      <c r="GQ34" s="496" t="s">
        <v>337</v>
      </c>
      <c r="GR34" s="497" t="s">
        <v>338</v>
      </c>
      <c r="GS34" s="498">
        <v>5</v>
      </c>
      <c r="GT34" s="519">
        <v>170000</v>
      </c>
      <c r="GU34" s="520">
        <f>ROUND(GS34*GT34,0)</f>
        <v>850000</v>
      </c>
      <c r="GV34" s="552">
        <f>GV33/GU77</f>
        <v>5.540265509077073E-3</v>
      </c>
      <c r="GW34" s="475">
        <f>IF(EXACT(VLOOKUP(GP34,OFERTA_0,2,FALSE),GQ34),1,0)</f>
        <v>1</v>
      </c>
      <c r="GX34" s="475">
        <f>IF(EXACT(VLOOKUP(GP34,OFERTA_0,3,FALSE),GR34),1,0)</f>
        <v>1</v>
      </c>
      <c r="GY34" s="476">
        <f>IF(EXACT(VLOOKUP(GP34,OFERTA_0,4,FALSE),GS34),1,0)</f>
        <v>1</v>
      </c>
      <c r="GZ34" s="476">
        <f t="shared" ref="GZ34:HA34" si="893">IF(GT34=0,0,1)</f>
        <v>1</v>
      </c>
      <c r="HA34" s="476">
        <f t="shared" si="893"/>
        <v>1</v>
      </c>
      <c r="HB34" s="476">
        <f>PRODUCT(GW34:HA34)</f>
        <v>1</v>
      </c>
      <c r="HC34" s="502">
        <f>ROUND(GU34,0)</f>
        <v>850000</v>
      </c>
      <c r="HD34" s="478">
        <f>GU34-HC34</f>
        <v>0</v>
      </c>
      <c r="HE34" s="425"/>
      <c r="HF34" s="425"/>
      <c r="HG34" s="533" t="s">
        <v>336</v>
      </c>
      <c r="HH34" s="496" t="s">
        <v>337</v>
      </c>
      <c r="HI34" s="497" t="s">
        <v>338</v>
      </c>
      <c r="HJ34" s="498">
        <v>5</v>
      </c>
      <c r="HK34" s="499">
        <v>77700</v>
      </c>
      <c r="HL34" s="520">
        <f>ROUND(HJ34*HK34,0)</f>
        <v>388500</v>
      </c>
      <c r="HM34" s="552">
        <f>HM33/HL77</f>
        <v>2.6268508649202288E-3</v>
      </c>
      <c r="HN34" s="475">
        <f>IF(EXACT(VLOOKUP(HG34,OFERTA_0,2,FALSE),HH34),1,0)</f>
        <v>1</v>
      </c>
      <c r="HO34" s="475">
        <f>IF(EXACT(VLOOKUP(HG34,OFERTA_0,3,FALSE),HI34),1,0)</f>
        <v>1</v>
      </c>
      <c r="HP34" s="476">
        <f>IF(EXACT(VLOOKUP(HG34,OFERTA_0,4,FALSE),HJ34),1,0)</f>
        <v>1</v>
      </c>
      <c r="HQ34" s="476">
        <f t="shared" ref="HQ34:HR34" si="894">IF(HK34=0,0,1)</f>
        <v>1</v>
      </c>
      <c r="HR34" s="476">
        <f t="shared" si="894"/>
        <v>1</v>
      </c>
      <c r="HS34" s="476">
        <f>PRODUCT(HN34:HR34)</f>
        <v>1</v>
      </c>
      <c r="HT34" s="502">
        <f>ROUND(HL34,0)</f>
        <v>388500</v>
      </c>
      <c r="HU34" s="478">
        <f>HL34-HT34</f>
        <v>0</v>
      </c>
      <c r="HV34" s="425"/>
      <c r="HW34" s="425"/>
      <c r="HX34" s="533" t="s">
        <v>336</v>
      </c>
      <c r="HY34" s="496" t="s">
        <v>337</v>
      </c>
      <c r="HZ34" s="497" t="s">
        <v>338</v>
      </c>
      <c r="IA34" s="498">
        <v>5</v>
      </c>
      <c r="IB34" s="519">
        <v>160000</v>
      </c>
      <c r="IC34" s="520">
        <f>ROUND(IA34*IB34,0)</f>
        <v>800000</v>
      </c>
      <c r="ID34" s="552">
        <f>ID33/IC77</f>
        <v>5.3457622305192907E-3</v>
      </c>
      <c r="IE34" s="475">
        <f>IF(EXACT(VLOOKUP(HX34,OFERTA_0,2,FALSE),HY34),1,0)</f>
        <v>1</v>
      </c>
      <c r="IF34" s="475">
        <f>IF(EXACT(VLOOKUP(HX34,OFERTA_0,3,FALSE),HZ34),1,0)</f>
        <v>1</v>
      </c>
      <c r="IG34" s="476">
        <f>IF(EXACT(VLOOKUP(HX34,OFERTA_0,4,FALSE),IA34),1,0)</f>
        <v>1</v>
      </c>
      <c r="IH34" s="476">
        <f t="shared" ref="IH34:II34" si="895">IF(IB34=0,0,1)</f>
        <v>1</v>
      </c>
      <c r="II34" s="476">
        <f t="shared" si="895"/>
        <v>1</v>
      </c>
      <c r="IJ34" s="476">
        <f>PRODUCT(IE34:II34)</f>
        <v>1</v>
      </c>
      <c r="IK34" s="502">
        <f>ROUND(IC34,0)</f>
        <v>800000</v>
      </c>
      <c r="IL34" s="478">
        <f>IC34-IK34</f>
        <v>0</v>
      </c>
      <c r="IM34" s="425"/>
      <c r="IN34" s="425"/>
      <c r="IO34" s="533" t="s">
        <v>336</v>
      </c>
      <c r="IP34" s="496" t="s">
        <v>337</v>
      </c>
      <c r="IQ34" s="497" t="s">
        <v>338</v>
      </c>
      <c r="IR34" s="498">
        <v>5</v>
      </c>
      <c r="IS34" s="519">
        <v>458900</v>
      </c>
      <c r="IT34" s="520">
        <f>ROUND(IR34*IS34,0)</f>
        <v>2294500</v>
      </c>
      <c r="IU34" s="552">
        <f>IU33/IT77</f>
        <v>1.5264910158170017E-2</v>
      </c>
      <c r="IV34" s="475">
        <f>IF(EXACT(VLOOKUP(IO34,OFERTA_0,2,FALSE),IP34),1,0)</f>
        <v>1</v>
      </c>
      <c r="IW34" s="475">
        <f>IF(EXACT(VLOOKUP(IO34,OFERTA_0,3,FALSE),IQ34),1,0)</f>
        <v>1</v>
      </c>
      <c r="IX34" s="476">
        <f>IF(EXACT(VLOOKUP(IO34,OFERTA_0,4,FALSE),IR34),1,0)</f>
        <v>1</v>
      </c>
      <c r="IY34" s="476">
        <f t="shared" ref="IY34:IZ34" si="896">IF(IS34=0,0,1)</f>
        <v>1</v>
      </c>
      <c r="IZ34" s="476">
        <f t="shared" si="896"/>
        <v>1</v>
      </c>
      <c r="JA34" s="476">
        <f>PRODUCT(IV34:IZ34)</f>
        <v>1</v>
      </c>
      <c r="JB34" s="502">
        <f>ROUND(IT34,0)</f>
        <v>2294500</v>
      </c>
      <c r="JC34" s="478">
        <f>IT34-JB34</f>
        <v>0</v>
      </c>
      <c r="JD34" s="425"/>
      <c r="JE34" s="425"/>
      <c r="JF34" s="533" t="s">
        <v>336</v>
      </c>
      <c r="JG34" s="496" t="s">
        <v>337</v>
      </c>
      <c r="JH34" s="497" t="s">
        <v>338</v>
      </c>
      <c r="JI34" s="498">
        <v>5</v>
      </c>
      <c r="JJ34" s="519">
        <v>325000</v>
      </c>
      <c r="JK34" s="520">
        <f>ROUND(JI34*JJ34,0)</f>
        <v>1625000</v>
      </c>
      <c r="JL34" s="552">
        <f>JL33/JK77</f>
        <v>1.0693139150313292E-2</v>
      </c>
      <c r="JM34" s="475">
        <f>IF(EXACT(VLOOKUP(JF34,OFERTA_0,2,FALSE),JG34),1,0)</f>
        <v>1</v>
      </c>
      <c r="JN34" s="475">
        <f>IF(EXACT(VLOOKUP(JF34,OFERTA_0,3,FALSE),JH34),1,0)</f>
        <v>1</v>
      </c>
      <c r="JO34" s="476">
        <f>IF(EXACT(VLOOKUP(JF34,OFERTA_0,4,FALSE),JI34),1,0)</f>
        <v>1</v>
      </c>
      <c r="JP34" s="476">
        <f t="shared" ref="JP34:JQ34" si="897">IF(JJ34=0,0,1)</f>
        <v>1</v>
      </c>
      <c r="JQ34" s="476">
        <f t="shared" si="897"/>
        <v>1</v>
      </c>
      <c r="JR34" s="476">
        <f>PRODUCT(JM34:JQ34)</f>
        <v>1</v>
      </c>
      <c r="JS34" s="502">
        <f>ROUND(JK34,0)</f>
        <v>1625000</v>
      </c>
      <c r="JT34" s="478">
        <f>JK34-JS34</f>
        <v>0</v>
      </c>
      <c r="JU34" s="425"/>
      <c r="JV34" s="425"/>
      <c r="JW34" s="533" t="s">
        <v>336</v>
      </c>
      <c r="JX34" s="496" t="s">
        <v>337</v>
      </c>
      <c r="JY34" s="497" t="s">
        <v>338</v>
      </c>
      <c r="JZ34" s="498">
        <v>5</v>
      </c>
      <c r="KA34" s="519">
        <v>50000</v>
      </c>
      <c r="KB34" s="520">
        <f>ROUND(JZ34*KA34,0)</f>
        <v>250000</v>
      </c>
      <c r="KC34" s="552">
        <f>KC33/KB77</f>
        <v>1.648511064806267E-3</v>
      </c>
      <c r="KD34" s="475">
        <f>IF(EXACT(VLOOKUP(JW34,OFERTA_0,2,FALSE),JX34),1,0)</f>
        <v>1</v>
      </c>
      <c r="KE34" s="475">
        <f>IF(EXACT(VLOOKUP(JW34,OFERTA_0,3,FALSE),JY34),1,0)</f>
        <v>1</v>
      </c>
      <c r="KF34" s="476">
        <f>IF(EXACT(VLOOKUP(JW34,OFERTA_0,4,FALSE),JZ34),1,0)</f>
        <v>1</v>
      </c>
      <c r="KG34" s="476">
        <f t="shared" ref="KG34:KH34" si="898">IF(KA34=0,0,1)</f>
        <v>1</v>
      </c>
      <c r="KH34" s="476">
        <f t="shared" si="898"/>
        <v>1</v>
      </c>
      <c r="KI34" s="476">
        <f>PRODUCT(KD34:KH34)</f>
        <v>1</v>
      </c>
      <c r="KJ34" s="502">
        <f>ROUND(KB34,0)</f>
        <v>250000</v>
      </c>
      <c r="KK34" s="478">
        <f>KB34-KJ34</f>
        <v>0</v>
      </c>
      <c r="KL34" s="425"/>
      <c r="KM34" s="425"/>
      <c r="KN34" s="533" t="s">
        <v>336</v>
      </c>
      <c r="KO34" s="496" t="s">
        <v>337</v>
      </c>
      <c r="KP34" s="497" t="s">
        <v>338</v>
      </c>
      <c r="KQ34" s="498">
        <v>5</v>
      </c>
      <c r="KR34" s="519">
        <v>55200</v>
      </c>
      <c r="KS34" s="520">
        <f>ROUND(KQ34*KR34,0)</f>
        <v>276000</v>
      </c>
      <c r="KT34" s="552">
        <f>KT33/KS77</f>
        <v>1.8175974210979478E-3</v>
      </c>
      <c r="KU34" s="475">
        <f>IF(EXACT(VLOOKUP(KN34,OFERTA_0,2,FALSE),KO34),1,0)</f>
        <v>1</v>
      </c>
      <c r="KV34" s="475">
        <f>IF(EXACT(VLOOKUP(KN34,OFERTA_0,3,FALSE),KP34),1,0)</f>
        <v>1</v>
      </c>
      <c r="KW34" s="476">
        <f>IF(EXACT(VLOOKUP(KN34,OFERTA_0,4,FALSE),KQ34),1,0)</f>
        <v>1</v>
      </c>
      <c r="KX34" s="476">
        <f t="shared" ref="KX34:KY34" si="899">IF(KR34=0,0,1)</f>
        <v>1</v>
      </c>
      <c r="KY34" s="476">
        <f t="shared" si="899"/>
        <v>1</v>
      </c>
      <c r="KZ34" s="476">
        <f>PRODUCT(KU34:KY34)</f>
        <v>1</v>
      </c>
      <c r="LA34" s="502">
        <f>ROUND(KS34,0)</f>
        <v>276000</v>
      </c>
      <c r="LB34" s="478">
        <f>KS34-LA34</f>
        <v>0</v>
      </c>
      <c r="LC34" s="425"/>
      <c r="LD34" s="425"/>
      <c r="LE34" s="533" t="s">
        <v>336</v>
      </c>
      <c r="LF34" s="496" t="s">
        <v>337</v>
      </c>
      <c r="LG34" s="497" t="s">
        <v>338</v>
      </c>
      <c r="LH34" s="498">
        <v>5</v>
      </c>
      <c r="LI34" s="499">
        <v>78050</v>
      </c>
      <c r="LJ34" s="520">
        <f>ROUND(LH34*LI34,0)</f>
        <v>390250</v>
      </c>
      <c r="LK34" s="552">
        <f>LK33/LJ77</f>
        <v>2.6302980394921067E-3</v>
      </c>
      <c r="LL34" s="475">
        <f>IF(EXACT(VLOOKUP(LE34,OFERTA_0,2,FALSE),LF34),1,0)</f>
        <v>1</v>
      </c>
      <c r="LM34" s="475">
        <f>IF(EXACT(VLOOKUP(LE34,OFERTA_0,3,FALSE),LG34),1,0)</f>
        <v>1</v>
      </c>
      <c r="LN34" s="476">
        <f>IF(EXACT(VLOOKUP(LE34,OFERTA_0,4,FALSE),LH34),1,0)</f>
        <v>1</v>
      </c>
      <c r="LO34" s="476">
        <f t="shared" ref="LO34:LP34" si="900">IF(LI34=0,0,1)</f>
        <v>1</v>
      </c>
      <c r="LP34" s="476">
        <f t="shared" si="900"/>
        <v>1</v>
      </c>
      <c r="LQ34" s="476">
        <f>PRODUCT(LL34:LP34)</f>
        <v>1</v>
      </c>
      <c r="LR34" s="502">
        <f>ROUND(LJ34,0)</f>
        <v>390250</v>
      </c>
      <c r="LS34" s="478">
        <f>LJ34-LR34</f>
        <v>0</v>
      </c>
      <c r="LT34" s="425"/>
      <c r="LU34" s="425"/>
      <c r="LV34" s="533" t="s">
        <v>336</v>
      </c>
      <c r="LW34" s="496" t="s">
        <v>337</v>
      </c>
      <c r="LX34" s="497" t="s">
        <v>338</v>
      </c>
      <c r="LY34" s="498">
        <v>5</v>
      </c>
      <c r="LZ34" s="519">
        <v>650000</v>
      </c>
      <c r="MA34" s="520">
        <f>ROUND(LY34*LZ34,0)</f>
        <v>3250000</v>
      </c>
      <c r="MB34" s="552">
        <f>MB33/MA77</f>
        <v>2.1617495223797349E-2</v>
      </c>
      <c r="MC34" s="475">
        <f>IF(EXACT(VLOOKUP(LV34,OFERTA_0,2,FALSE),LW34),1,0)</f>
        <v>1</v>
      </c>
      <c r="MD34" s="475">
        <f>IF(EXACT(VLOOKUP(LV34,OFERTA_0,3,FALSE),LX34),1,0)</f>
        <v>1</v>
      </c>
      <c r="ME34" s="476">
        <f>IF(EXACT(VLOOKUP(LV34,OFERTA_0,4,FALSE),LY34),1,0)</f>
        <v>1</v>
      </c>
      <c r="MF34" s="476">
        <f t="shared" ref="MF34:MG34" si="901">IF(LZ34=0,0,1)</f>
        <v>1</v>
      </c>
      <c r="MG34" s="476">
        <f t="shared" si="901"/>
        <v>1</v>
      </c>
      <c r="MH34" s="476">
        <f>PRODUCT(MC34:MG34)</f>
        <v>1</v>
      </c>
      <c r="MI34" s="502">
        <f>ROUND(MA34,0)</f>
        <v>3250000</v>
      </c>
      <c r="MJ34" s="478">
        <f>MA34-MI34</f>
        <v>0</v>
      </c>
      <c r="MK34" s="425"/>
      <c r="ML34" s="425"/>
      <c r="MM34" s="533" t="s">
        <v>336</v>
      </c>
      <c r="MN34" s="496" t="s">
        <v>337</v>
      </c>
      <c r="MO34" s="497" t="s">
        <v>338</v>
      </c>
      <c r="MP34" s="498">
        <v>5</v>
      </c>
      <c r="MQ34" s="519">
        <v>241221.33000000002</v>
      </c>
      <c r="MR34" s="520">
        <f>ROUND(MP34*MQ34,0)</f>
        <v>1206107</v>
      </c>
      <c r="MS34" s="552">
        <f>MS33/MR77</f>
        <v>7.9595697559927993E-3</v>
      </c>
      <c r="MT34" s="475">
        <f>IF(EXACT(VLOOKUP(MM34,OFERTA_0,2,FALSE),MN34),1,0)</f>
        <v>1</v>
      </c>
      <c r="MU34" s="475">
        <f>IF(EXACT(VLOOKUP(MM34,OFERTA_0,3,FALSE),MO34),1,0)</f>
        <v>1</v>
      </c>
      <c r="MV34" s="476">
        <f>IF(EXACT(VLOOKUP(MM34,OFERTA_0,4,FALSE),MP34),1,0)</f>
        <v>1</v>
      </c>
      <c r="MW34" s="476">
        <f t="shared" ref="MW34:MX34" si="902">IF(MQ34=0,0,1)</f>
        <v>1</v>
      </c>
      <c r="MX34" s="476">
        <f t="shared" si="902"/>
        <v>1</v>
      </c>
      <c r="MY34" s="476">
        <f>PRODUCT(MT34:MX34)</f>
        <v>1</v>
      </c>
      <c r="MZ34" s="502">
        <f>ROUND(MR34,0)</f>
        <v>1206107</v>
      </c>
      <c r="NA34" s="478">
        <f>MR34-MZ34</f>
        <v>0</v>
      </c>
      <c r="NB34" s="425"/>
      <c r="NC34" s="425"/>
      <c r="ND34" s="553"/>
      <c r="NE34" s="554"/>
      <c r="NF34" s="555"/>
      <c r="NG34" s="556"/>
      <c r="NH34" s="557"/>
      <c r="NI34" s="558"/>
      <c r="NJ34" s="558"/>
      <c r="NK34" s="475"/>
      <c r="NL34" s="475"/>
      <c r="NM34" s="476"/>
      <c r="NN34" s="476"/>
      <c r="NO34" s="476"/>
      <c r="NP34" s="476"/>
      <c r="NQ34" s="502"/>
      <c r="NR34" s="478"/>
      <c r="NS34" s="425"/>
      <c r="NT34" s="425"/>
      <c r="NU34" s="553"/>
      <c r="NV34" s="554"/>
      <c r="NW34" s="555"/>
      <c r="NX34" s="556"/>
      <c r="NY34" s="557"/>
      <c r="NZ34" s="558"/>
      <c r="OA34" s="558"/>
      <c r="OB34" s="475"/>
      <c r="OC34" s="475"/>
      <c r="OD34" s="476"/>
      <c r="OE34" s="476"/>
      <c r="OF34" s="476"/>
      <c r="OG34" s="476"/>
      <c r="OH34" s="502"/>
      <c r="OI34" s="478"/>
      <c r="OJ34" s="425"/>
      <c r="OK34" s="425"/>
      <c r="OL34" s="553"/>
      <c r="OM34" s="554"/>
      <c r="ON34" s="555"/>
      <c r="OO34" s="556"/>
      <c r="OP34" s="557"/>
      <c r="OQ34" s="558"/>
      <c r="OR34" s="558"/>
      <c r="OS34" s="475"/>
      <c r="OT34" s="475"/>
      <c r="OU34" s="476"/>
      <c r="OV34" s="476"/>
      <c r="OW34" s="476"/>
      <c r="OX34" s="476"/>
      <c r="OY34" s="502"/>
      <c r="OZ34" s="478"/>
      <c r="PA34" s="425"/>
      <c r="PB34" s="425"/>
      <c r="PC34" s="553"/>
      <c r="PD34" s="554"/>
      <c r="PE34" s="555"/>
      <c r="PF34" s="556"/>
      <c r="PG34" s="557"/>
      <c r="PH34" s="558"/>
      <c r="PI34" s="558"/>
      <c r="PJ34" s="475"/>
      <c r="PK34" s="475"/>
      <c r="PL34" s="476"/>
      <c r="PM34" s="476"/>
      <c r="PN34" s="476"/>
      <c r="PO34" s="476"/>
      <c r="PP34" s="502"/>
      <c r="PQ34" s="478"/>
      <c r="PR34" s="425"/>
      <c r="PS34" s="425"/>
      <c r="PT34" s="553"/>
      <c r="PU34" s="554"/>
      <c r="PV34" s="555"/>
      <c r="PW34" s="556"/>
      <c r="PX34" s="557"/>
      <c r="PY34" s="558"/>
      <c r="PZ34" s="558"/>
      <c r="QA34" s="475"/>
      <c r="QB34" s="475"/>
      <c r="QC34" s="476"/>
      <c r="QD34" s="476"/>
      <c r="QE34" s="476"/>
      <c r="QF34" s="476"/>
      <c r="QG34" s="502"/>
      <c r="QH34" s="478"/>
      <c r="QI34" s="425"/>
      <c r="QJ34" s="425"/>
      <c r="QK34" s="553"/>
      <c r="QL34" s="554"/>
      <c r="QM34" s="555"/>
      <c r="QN34" s="556"/>
      <c r="QO34" s="557"/>
      <c r="QP34" s="558"/>
      <c r="QQ34" s="558"/>
      <c r="QR34" s="475"/>
      <c r="QS34" s="475"/>
      <c r="QT34" s="476"/>
      <c r="QU34" s="476"/>
      <c r="QV34" s="476"/>
      <c r="QW34" s="476"/>
      <c r="QX34" s="502"/>
      <c r="QY34" s="478"/>
      <c r="QZ34" s="425"/>
      <c r="RA34" s="425"/>
      <c r="RB34" s="553"/>
      <c r="RC34" s="554"/>
      <c r="RD34" s="555"/>
      <c r="RE34" s="556"/>
      <c r="RF34" s="557"/>
      <c r="RG34" s="558"/>
      <c r="RH34" s="558"/>
      <c r="RI34" s="475"/>
      <c r="RJ34" s="475"/>
      <c r="RK34" s="476"/>
      <c r="RL34" s="476"/>
      <c r="RM34" s="476"/>
      <c r="RN34" s="476"/>
      <c r="RO34" s="502"/>
      <c r="RP34" s="478"/>
      <c r="RQ34" s="425"/>
      <c r="RR34" s="425"/>
      <c r="RS34" s="553"/>
      <c r="RT34" s="554"/>
      <c r="RU34" s="555"/>
      <c r="RV34" s="556"/>
      <c r="RW34" s="557"/>
      <c r="RX34" s="558"/>
      <c r="RY34" s="558"/>
      <c r="RZ34" s="475"/>
      <c r="SA34" s="475"/>
      <c r="SB34" s="476"/>
      <c r="SC34" s="476"/>
      <c r="SD34" s="476"/>
      <c r="SE34" s="476"/>
      <c r="SF34" s="502"/>
      <c r="SG34" s="478"/>
      <c r="SH34" s="425"/>
      <c r="SI34" s="425"/>
      <c r="SJ34" s="553"/>
      <c r="SK34" s="554"/>
      <c r="SL34" s="555"/>
      <c r="SM34" s="556"/>
      <c r="SN34" s="557"/>
      <c r="SO34" s="558"/>
      <c r="SP34" s="558"/>
      <c r="SQ34" s="475"/>
      <c r="SR34" s="475"/>
      <c r="SS34" s="476"/>
      <c r="ST34" s="476"/>
      <c r="SU34" s="476"/>
      <c r="SV34" s="476"/>
      <c r="SW34" s="502"/>
      <c r="SX34" s="478"/>
    </row>
    <row r="35" spans="1:518" ht="12.75" customHeight="1" x14ac:dyDescent="0.2">
      <c r="A35" s="425">
        <f t="shared" si="140"/>
        <v>23</v>
      </c>
      <c r="B35" s="559"/>
      <c r="C35" s="560" t="s">
        <v>339</v>
      </c>
      <c r="D35" s="561"/>
      <c r="E35" s="562"/>
      <c r="F35" s="563"/>
      <c r="G35" s="564">
        <f>SUM(G14:G34)</f>
        <v>0</v>
      </c>
      <c r="H35" s="565" t="e">
        <f>+G35/$I$76</f>
        <v>#DIV/0!</v>
      </c>
      <c r="I35" s="425"/>
      <c r="J35" s="425"/>
      <c r="K35" s="559"/>
      <c r="L35" s="560"/>
      <c r="M35" s="561"/>
      <c r="N35" s="562"/>
      <c r="O35" s="563"/>
      <c r="P35" s="564"/>
      <c r="Q35" s="566" t="e">
        <f>+P35/$P$77</f>
        <v>#DIV/0!</v>
      </c>
      <c r="R35" s="475"/>
      <c r="S35" s="475"/>
      <c r="T35" s="476"/>
      <c r="U35" s="476"/>
      <c r="V35" s="476"/>
      <c r="W35" s="476"/>
      <c r="X35" s="502"/>
      <c r="Y35" s="478"/>
      <c r="Z35" s="454"/>
      <c r="AA35" s="454"/>
      <c r="AB35" s="559"/>
      <c r="AC35" s="560"/>
      <c r="AD35" s="561"/>
      <c r="AE35" s="562"/>
      <c r="AF35" s="563"/>
      <c r="AG35" s="564"/>
      <c r="AH35" s="566" t="e">
        <f>+AG35/$P$77</f>
        <v>#DIV/0!</v>
      </c>
      <c r="AI35" s="475"/>
      <c r="AJ35" s="475"/>
      <c r="AK35" s="476"/>
      <c r="AL35" s="476"/>
      <c r="AM35" s="476"/>
      <c r="AN35" s="476"/>
      <c r="AO35" s="502"/>
      <c r="AP35" s="478"/>
      <c r="AQ35" s="454"/>
      <c r="AR35" s="454"/>
      <c r="AS35" s="559"/>
      <c r="AT35" s="560" t="s">
        <v>339</v>
      </c>
      <c r="AU35" s="561"/>
      <c r="AV35" s="562"/>
      <c r="AW35" s="563"/>
      <c r="AX35" s="564">
        <f>SUM(AX14:AX34)</f>
        <v>96553000</v>
      </c>
      <c r="AY35" s="566">
        <f>+AX35/AX77</f>
        <v>0.66475634046309118</v>
      </c>
      <c r="AZ35" s="475"/>
      <c r="BA35" s="475"/>
      <c r="BB35" s="476"/>
      <c r="BC35" s="476"/>
      <c r="BD35" s="476"/>
      <c r="BE35" s="476"/>
      <c r="BF35" s="502"/>
      <c r="BG35" s="478"/>
      <c r="BH35" s="425"/>
      <c r="BI35" s="425"/>
      <c r="BJ35" s="559"/>
      <c r="BK35" s="560" t="s">
        <v>339</v>
      </c>
      <c r="BL35" s="561"/>
      <c r="BM35" s="562"/>
      <c r="BN35" s="563"/>
      <c r="BO35" s="564">
        <f>SUM(BO14:BO34)</f>
        <v>98882800</v>
      </c>
      <c r="BP35" s="566">
        <f>+BO35/BO77</f>
        <v>0.66367101427778485</v>
      </c>
      <c r="BQ35" s="475"/>
      <c r="BR35" s="475"/>
      <c r="BS35" s="476"/>
      <c r="BT35" s="476"/>
      <c r="BU35" s="476"/>
      <c r="BV35" s="476"/>
      <c r="BW35" s="502"/>
      <c r="BX35" s="478"/>
      <c r="BY35" s="425"/>
      <c r="BZ35" s="425"/>
      <c r="CA35" s="559"/>
      <c r="CB35" s="560" t="s">
        <v>339</v>
      </c>
      <c r="CC35" s="561"/>
      <c r="CD35" s="562"/>
      <c r="CE35" s="563"/>
      <c r="CF35" s="564">
        <f>SUM(CF14:CF34)</f>
        <v>93788144</v>
      </c>
      <c r="CG35" s="566">
        <f>+CF35/CF77</f>
        <v>0.63435324482603639</v>
      </c>
      <c r="CH35" s="475"/>
      <c r="CI35" s="475"/>
      <c r="CJ35" s="476"/>
      <c r="CK35" s="476"/>
      <c r="CL35" s="476"/>
      <c r="CM35" s="476"/>
      <c r="CN35" s="502"/>
      <c r="CO35" s="478"/>
      <c r="CP35" s="425"/>
      <c r="CQ35" s="425"/>
      <c r="CR35" s="559"/>
      <c r="CS35" s="560" t="s">
        <v>339</v>
      </c>
      <c r="CT35" s="561"/>
      <c r="CU35" s="562"/>
      <c r="CV35" s="563"/>
      <c r="CW35" s="564">
        <f>SUM(CW14:CW34)</f>
        <v>91143500</v>
      </c>
      <c r="CX35" s="566">
        <f>+CW35/CW77</f>
        <v>0.60857473850786725</v>
      </c>
      <c r="CY35" s="475"/>
      <c r="CZ35" s="475"/>
      <c r="DA35" s="476"/>
      <c r="DB35" s="476"/>
      <c r="DC35" s="476"/>
      <c r="DD35" s="476"/>
      <c r="DE35" s="502"/>
      <c r="DF35" s="478"/>
      <c r="DG35" s="425"/>
      <c r="DH35" s="425"/>
      <c r="DI35" s="559"/>
      <c r="DJ35" s="560" t="s">
        <v>339</v>
      </c>
      <c r="DK35" s="561"/>
      <c r="DL35" s="562"/>
      <c r="DM35" s="563"/>
      <c r="DN35" s="564">
        <f>SUM(DN14:DN34)</f>
        <v>117243010</v>
      </c>
      <c r="DO35" s="566">
        <f>+DN35/DN77</f>
        <v>0.78422770744487635</v>
      </c>
      <c r="DP35" s="475"/>
      <c r="DQ35" s="475"/>
      <c r="DR35" s="476"/>
      <c r="DS35" s="476"/>
      <c r="DT35" s="476"/>
      <c r="DU35" s="476"/>
      <c r="DV35" s="502"/>
      <c r="DW35" s="478"/>
      <c r="DX35" s="425"/>
      <c r="DY35" s="425"/>
      <c r="DZ35" s="559"/>
      <c r="EA35" s="560" t="s">
        <v>339</v>
      </c>
      <c r="EB35" s="561"/>
      <c r="EC35" s="562"/>
      <c r="ED35" s="563"/>
      <c r="EE35" s="564">
        <f>SUM(EE14:EE34)</f>
        <v>85779794</v>
      </c>
      <c r="EF35" s="566">
        <f>+EE35/EE77</f>
        <v>0.5630389446926134</v>
      </c>
      <c r="EG35" s="475"/>
      <c r="EH35" s="475"/>
      <c r="EI35" s="476"/>
      <c r="EJ35" s="476"/>
      <c r="EK35" s="476"/>
      <c r="EL35" s="476"/>
      <c r="EM35" s="502"/>
      <c r="EN35" s="478"/>
      <c r="EO35" s="425"/>
      <c r="EP35" s="425"/>
      <c r="EQ35" s="559"/>
      <c r="ER35" s="560" t="s">
        <v>339</v>
      </c>
      <c r="ES35" s="561"/>
      <c r="ET35" s="562"/>
      <c r="EU35" s="563"/>
      <c r="EV35" s="564">
        <f>SUM(EV14:EV34)</f>
        <v>104940289</v>
      </c>
      <c r="EW35" s="566">
        <f>+EV35/EV77</f>
        <v>0.6858216226617293</v>
      </c>
      <c r="EX35" s="475"/>
      <c r="EY35" s="475"/>
      <c r="EZ35" s="476"/>
      <c r="FA35" s="476"/>
      <c r="FB35" s="476"/>
      <c r="FC35" s="476"/>
      <c r="FD35" s="502"/>
      <c r="FE35" s="478"/>
      <c r="FF35" s="425"/>
      <c r="FG35" s="425"/>
      <c r="FH35" s="559"/>
      <c r="FI35" s="560" t="s">
        <v>339</v>
      </c>
      <c r="FJ35" s="561"/>
      <c r="FK35" s="562"/>
      <c r="FL35" s="563"/>
      <c r="FM35" s="564">
        <f>SUM(FM14:FM34)</f>
        <v>108990804</v>
      </c>
      <c r="FN35" s="566">
        <f>+FM35/FM77</f>
        <v>0.72809978967230105</v>
      </c>
      <c r="FO35" s="475"/>
      <c r="FP35" s="475"/>
      <c r="FQ35" s="476"/>
      <c r="FR35" s="476"/>
      <c r="FS35" s="476"/>
      <c r="FT35" s="476"/>
      <c r="FU35" s="502"/>
      <c r="FV35" s="478"/>
      <c r="FW35" s="425"/>
      <c r="FX35" s="425"/>
      <c r="FY35" s="559"/>
      <c r="FZ35" s="560" t="s">
        <v>339</v>
      </c>
      <c r="GA35" s="561"/>
      <c r="GB35" s="562"/>
      <c r="GC35" s="563"/>
      <c r="GD35" s="564">
        <f>SUM(GD14:GD34)</f>
        <v>98828700</v>
      </c>
      <c r="GE35" s="566">
        <f>+GD35/GD77</f>
        <v>0.66159612583277994</v>
      </c>
      <c r="GF35" s="475"/>
      <c r="GG35" s="475"/>
      <c r="GH35" s="476"/>
      <c r="GI35" s="476"/>
      <c r="GJ35" s="476"/>
      <c r="GK35" s="476"/>
      <c r="GL35" s="502"/>
      <c r="GM35" s="478"/>
      <c r="GN35" s="425"/>
      <c r="GO35" s="425"/>
      <c r="GP35" s="559"/>
      <c r="GQ35" s="560" t="s">
        <v>339</v>
      </c>
      <c r="GR35" s="561"/>
      <c r="GS35" s="562"/>
      <c r="GT35" s="563"/>
      <c r="GU35" s="564">
        <f>SUM(GU14:GU34)</f>
        <v>110993500</v>
      </c>
      <c r="GV35" s="566">
        <f>+GU35/GU77</f>
        <v>0.72345112915499543</v>
      </c>
      <c r="GW35" s="475"/>
      <c r="GX35" s="475"/>
      <c r="GY35" s="476"/>
      <c r="GZ35" s="476"/>
      <c r="HA35" s="476"/>
      <c r="HB35" s="476"/>
      <c r="HC35" s="502"/>
      <c r="HD35" s="478"/>
      <c r="HE35" s="425"/>
      <c r="HF35" s="425"/>
      <c r="HG35" s="559"/>
      <c r="HH35" s="560" t="s">
        <v>339</v>
      </c>
      <c r="HI35" s="561"/>
      <c r="HJ35" s="562"/>
      <c r="HK35" s="562"/>
      <c r="HL35" s="564">
        <f>SUM(HL14:HL34)</f>
        <v>93246660</v>
      </c>
      <c r="HM35" s="566">
        <f>+HL35/HL77</f>
        <v>0.63048923930996781</v>
      </c>
      <c r="HN35" s="475"/>
      <c r="HO35" s="475"/>
      <c r="HP35" s="476"/>
      <c r="HQ35" s="476"/>
      <c r="HR35" s="476"/>
      <c r="HS35" s="476"/>
      <c r="HT35" s="502"/>
      <c r="HU35" s="478"/>
      <c r="HV35" s="425"/>
      <c r="HW35" s="425"/>
      <c r="HX35" s="559"/>
      <c r="HY35" s="560" t="s">
        <v>339</v>
      </c>
      <c r="HZ35" s="561"/>
      <c r="IA35" s="562"/>
      <c r="IB35" s="563"/>
      <c r="IC35" s="564">
        <f>SUM(IC14:IC34)</f>
        <v>100986500</v>
      </c>
      <c r="ID35" s="566">
        <f>+IC35/IC77</f>
        <v>0.67481227186542048</v>
      </c>
      <c r="IE35" s="475"/>
      <c r="IF35" s="475"/>
      <c r="IG35" s="476"/>
      <c r="IH35" s="476"/>
      <c r="II35" s="476"/>
      <c r="IJ35" s="476"/>
      <c r="IK35" s="502"/>
      <c r="IL35" s="478"/>
      <c r="IM35" s="425"/>
      <c r="IN35" s="425"/>
      <c r="IO35" s="559"/>
      <c r="IP35" s="560" t="s">
        <v>339</v>
      </c>
      <c r="IQ35" s="561"/>
      <c r="IR35" s="562"/>
      <c r="IS35" s="563"/>
      <c r="IT35" s="564">
        <f>SUM(IT14:IT34)</f>
        <v>105856128</v>
      </c>
      <c r="IU35" s="566">
        <f>+IT35/IT77</f>
        <v>0.70424244219295951</v>
      </c>
      <c r="IV35" s="475"/>
      <c r="IW35" s="475"/>
      <c r="IX35" s="476"/>
      <c r="IY35" s="476"/>
      <c r="IZ35" s="476"/>
      <c r="JA35" s="476"/>
      <c r="JB35" s="502"/>
      <c r="JC35" s="478"/>
      <c r="JD35" s="425"/>
      <c r="JE35" s="425"/>
      <c r="JF35" s="559"/>
      <c r="JG35" s="560" t="s">
        <v>339</v>
      </c>
      <c r="JH35" s="561"/>
      <c r="JI35" s="562"/>
      <c r="JJ35" s="563"/>
      <c r="JK35" s="564">
        <f>SUM(JK14:JK34)</f>
        <v>108123500</v>
      </c>
      <c r="JL35" s="566">
        <f>+JK35/JK77</f>
        <v>0.71149515748855341</v>
      </c>
      <c r="JM35" s="475"/>
      <c r="JN35" s="475"/>
      <c r="JO35" s="476"/>
      <c r="JP35" s="476"/>
      <c r="JQ35" s="476"/>
      <c r="JR35" s="476"/>
      <c r="JS35" s="502"/>
      <c r="JT35" s="478"/>
      <c r="JU35" s="425"/>
      <c r="JV35" s="425"/>
      <c r="JW35" s="559"/>
      <c r="JX35" s="560" t="s">
        <v>339</v>
      </c>
      <c r="JY35" s="561"/>
      <c r="JZ35" s="562"/>
      <c r="KA35" s="563"/>
      <c r="KB35" s="564">
        <f>SUM(KB14:KB34)</f>
        <v>108970000</v>
      </c>
      <c r="KC35" s="566">
        <f>+KB35/KB77</f>
        <v>0.7185530029277557</v>
      </c>
      <c r="KD35" s="475"/>
      <c r="KE35" s="475"/>
      <c r="KF35" s="476"/>
      <c r="KG35" s="476"/>
      <c r="KH35" s="476"/>
      <c r="KI35" s="476"/>
      <c r="KJ35" s="502"/>
      <c r="KK35" s="478"/>
      <c r="KL35" s="425"/>
      <c r="KM35" s="425"/>
      <c r="KN35" s="559"/>
      <c r="KO35" s="560" t="s">
        <v>339</v>
      </c>
      <c r="KP35" s="561"/>
      <c r="KQ35" s="562"/>
      <c r="KR35" s="563"/>
      <c r="KS35" s="564">
        <f>SUM(KS14:KS34)</f>
        <v>79255830</v>
      </c>
      <c r="KT35" s="566">
        <f>+KS35/KS77</f>
        <v>0.52193910222817885</v>
      </c>
      <c r="KU35" s="475"/>
      <c r="KV35" s="475"/>
      <c r="KW35" s="476"/>
      <c r="KX35" s="476"/>
      <c r="KY35" s="476"/>
      <c r="KZ35" s="476"/>
      <c r="LA35" s="502"/>
      <c r="LB35" s="478"/>
      <c r="LC35" s="425"/>
      <c r="LD35" s="425"/>
      <c r="LE35" s="559"/>
      <c r="LF35" s="560" t="s">
        <v>339</v>
      </c>
      <c r="LG35" s="561"/>
      <c r="LH35" s="562"/>
      <c r="LI35" s="562"/>
      <c r="LJ35" s="564">
        <f>SUM(LJ14:LJ34)</f>
        <v>93668940</v>
      </c>
      <c r="LK35" s="566">
        <f>+LJ35/LJ77</f>
        <v>0.63133178537681944</v>
      </c>
      <c r="LL35" s="475"/>
      <c r="LM35" s="475"/>
      <c r="LN35" s="476"/>
      <c r="LO35" s="476"/>
      <c r="LP35" s="476"/>
      <c r="LQ35" s="476"/>
      <c r="LR35" s="502"/>
      <c r="LS35" s="478"/>
      <c r="LT35" s="425"/>
      <c r="LU35" s="425"/>
      <c r="LV35" s="559"/>
      <c r="LW35" s="560" t="s">
        <v>339</v>
      </c>
      <c r="LX35" s="561"/>
      <c r="LY35" s="562"/>
      <c r="LZ35" s="563"/>
      <c r="MA35" s="564">
        <f>SUM(MA14:MA34)</f>
        <v>106749000</v>
      </c>
      <c r="MB35" s="566">
        <f>+MA35/MA77</f>
        <v>0.71004492235235173</v>
      </c>
      <c r="MC35" s="475"/>
      <c r="MD35" s="475"/>
      <c r="ME35" s="476"/>
      <c r="MF35" s="476"/>
      <c r="MG35" s="476"/>
      <c r="MH35" s="476"/>
      <c r="MI35" s="502"/>
      <c r="MJ35" s="478"/>
      <c r="MK35" s="425"/>
      <c r="ML35" s="425"/>
      <c r="MM35" s="559"/>
      <c r="MN35" s="560" t="s">
        <v>339</v>
      </c>
      <c r="MO35" s="561"/>
      <c r="MP35" s="562"/>
      <c r="MQ35" s="563"/>
      <c r="MR35" s="564">
        <f>SUM(MR14:MR34)</f>
        <v>97312083</v>
      </c>
      <c r="MS35" s="566">
        <f>+MR35/MR77</f>
        <v>0.64220032943964422</v>
      </c>
      <c r="MT35" s="475"/>
      <c r="MU35" s="475"/>
      <c r="MV35" s="476"/>
      <c r="MW35" s="476"/>
      <c r="MX35" s="476"/>
      <c r="MY35" s="476"/>
      <c r="MZ35" s="502"/>
      <c r="NA35" s="478"/>
      <c r="NB35" s="425"/>
      <c r="NC35" s="425"/>
      <c r="ND35" s="567"/>
      <c r="NE35" s="568"/>
      <c r="NF35" s="569"/>
      <c r="NG35" s="570"/>
      <c r="NH35" s="571"/>
      <c r="NI35" s="571"/>
      <c r="NJ35" s="571"/>
      <c r="NK35" s="475" t="e">
        <f t="shared" ref="NK35:NK40" si="903">IF(EXACT(VLOOKUP(ND35,OFERTA_0,2,FALSE),NE35),1,0)</f>
        <v>#N/A</v>
      </c>
      <c r="NL35" s="475" t="e">
        <f t="shared" ref="NL35:NL40" si="904">IF(EXACT(VLOOKUP(ND35,OFERTA_0,3,FALSE),NF35),1,0)</f>
        <v>#N/A</v>
      </c>
      <c r="NM35" s="476" t="e">
        <f t="shared" ref="NM35:NM40" si="905">IF(EXACT(VLOOKUP(ND35,OFERTA_0,4,FALSE),NG35),1,0)</f>
        <v>#N/A</v>
      </c>
      <c r="NN35" s="476">
        <f t="shared" ref="NN35:NO35" si="906">IF(NH35=0,0,1)</f>
        <v>0</v>
      </c>
      <c r="NO35" s="476">
        <f t="shared" si="906"/>
        <v>0</v>
      </c>
      <c r="NP35" s="476" t="e">
        <f t="shared" ref="NP35:NP40" si="907">PRODUCT(NK35:NO35)</f>
        <v>#N/A</v>
      </c>
      <c r="NQ35" s="502">
        <f t="shared" ref="NQ35:NQ40" si="908">ROUND(NI35,0)</f>
        <v>0</v>
      </c>
      <c r="NR35" s="478">
        <f t="shared" ref="NR35:NR40" si="909">NI35-NQ35</f>
        <v>0</v>
      </c>
      <c r="NS35" s="425"/>
      <c r="NT35" s="425"/>
      <c r="NU35" s="567"/>
      <c r="NV35" s="568"/>
      <c r="NW35" s="569"/>
      <c r="NX35" s="570"/>
      <c r="NY35" s="571"/>
      <c r="NZ35" s="571"/>
      <c r="OA35" s="571"/>
      <c r="OB35" s="475" t="e">
        <f t="shared" ref="OB35:OB40" si="910">IF(EXACT(VLOOKUP(NU35,OFERTA_0,2,FALSE),NV35),1,0)</f>
        <v>#N/A</v>
      </c>
      <c r="OC35" s="475" t="e">
        <f t="shared" ref="OC35:OC40" si="911">IF(EXACT(VLOOKUP(NU35,OFERTA_0,3,FALSE),NW35),1,0)</f>
        <v>#N/A</v>
      </c>
      <c r="OD35" s="476" t="e">
        <f t="shared" ref="OD35:OD40" si="912">IF(EXACT(VLOOKUP(NU35,OFERTA_0,4,FALSE),NX35),1,0)</f>
        <v>#N/A</v>
      </c>
      <c r="OE35" s="476">
        <f t="shared" ref="OE35:OF35" si="913">IF(NY35=0,0,1)</f>
        <v>0</v>
      </c>
      <c r="OF35" s="476">
        <f t="shared" si="913"/>
        <v>0</v>
      </c>
      <c r="OG35" s="476" t="e">
        <f t="shared" ref="OG35:OG40" si="914">PRODUCT(OB35:OF35)</f>
        <v>#N/A</v>
      </c>
      <c r="OH35" s="502">
        <f t="shared" ref="OH35:OH40" si="915">ROUND(NZ35,0)</f>
        <v>0</v>
      </c>
      <c r="OI35" s="478">
        <f t="shared" ref="OI35:OI40" si="916">NZ35-OH35</f>
        <v>0</v>
      </c>
      <c r="OJ35" s="425"/>
      <c r="OK35" s="425"/>
      <c r="OL35" s="567"/>
      <c r="OM35" s="568"/>
      <c r="ON35" s="569"/>
      <c r="OO35" s="570"/>
      <c r="OP35" s="571"/>
      <c r="OQ35" s="571"/>
      <c r="OR35" s="571"/>
      <c r="OS35" s="475" t="e">
        <f t="shared" ref="OS35:OS40" si="917">IF(EXACT(VLOOKUP(OL35,OFERTA_0,2,FALSE),OM35),1,0)</f>
        <v>#N/A</v>
      </c>
      <c r="OT35" s="475" t="e">
        <f t="shared" ref="OT35:OT40" si="918">IF(EXACT(VLOOKUP(OL35,OFERTA_0,3,FALSE),ON35),1,0)</f>
        <v>#N/A</v>
      </c>
      <c r="OU35" s="476" t="e">
        <f t="shared" ref="OU35:OU40" si="919">IF(EXACT(VLOOKUP(OL35,OFERTA_0,4,FALSE),OO35),1,0)</f>
        <v>#N/A</v>
      </c>
      <c r="OV35" s="476">
        <f t="shared" ref="OV35:OW35" si="920">IF(OP35=0,0,1)</f>
        <v>0</v>
      </c>
      <c r="OW35" s="476">
        <f t="shared" si="920"/>
        <v>0</v>
      </c>
      <c r="OX35" s="476" t="e">
        <f t="shared" ref="OX35:OX40" si="921">PRODUCT(OS35:OW35)</f>
        <v>#N/A</v>
      </c>
      <c r="OY35" s="502">
        <f t="shared" ref="OY35:OY40" si="922">ROUND(OQ35,0)</f>
        <v>0</v>
      </c>
      <c r="OZ35" s="478">
        <f t="shared" ref="OZ35:OZ40" si="923">OQ35-OY35</f>
        <v>0</v>
      </c>
      <c r="PA35" s="425"/>
      <c r="PB35" s="425"/>
      <c r="PC35" s="567"/>
      <c r="PD35" s="568"/>
      <c r="PE35" s="569"/>
      <c r="PF35" s="570"/>
      <c r="PG35" s="571"/>
      <c r="PH35" s="571"/>
      <c r="PI35" s="571"/>
      <c r="PJ35" s="475" t="e">
        <f t="shared" ref="PJ35:PJ40" si="924">IF(EXACT(VLOOKUP(PC35,OFERTA_0,2,FALSE),PD35),1,0)</f>
        <v>#N/A</v>
      </c>
      <c r="PK35" s="475" t="e">
        <f t="shared" ref="PK35:PK40" si="925">IF(EXACT(VLOOKUP(PC35,OFERTA_0,3,FALSE),PE35),1,0)</f>
        <v>#N/A</v>
      </c>
      <c r="PL35" s="476" t="e">
        <f t="shared" ref="PL35:PL40" si="926">IF(EXACT(VLOOKUP(PC35,OFERTA_0,4,FALSE),PF35),1,0)</f>
        <v>#N/A</v>
      </c>
      <c r="PM35" s="476">
        <f t="shared" ref="PM35:PN35" si="927">IF(PG35=0,0,1)</f>
        <v>0</v>
      </c>
      <c r="PN35" s="476">
        <f t="shared" si="927"/>
        <v>0</v>
      </c>
      <c r="PO35" s="476" t="e">
        <f t="shared" ref="PO35:PO40" si="928">PRODUCT(PJ35:PN35)</f>
        <v>#N/A</v>
      </c>
      <c r="PP35" s="502">
        <f t="shared" ref="PP35:PP40" si="929">ROUND(PH35,0)</f>
        <v>0</v>
      </c>
      <c r="PQ35" s="478">
        <f t="shared" ref="PQ35:PQ40" si="930">PH35-PP35</f>
        <v>0</v>
      </c>
      <c r="PR35" s="425"/>
      <c r="PS35" s="425"/>
      <c r="PT35" s="567"/>
      <c r="PU35" s="568"/>
      <c r="PV35" s="569"/>
      <c r="PW35" s="570"/>
      <c r="PX35" s="571"/>
      <c r="PY35" s="571"/>
      <c r="PZ35" s="571"/>
      <c r="QA35" s="475" t="e">
        <f t="shared" ref="QA35:QA40" si="931">IF(EXACT(VLOOKUP(PT35,OFERTA_0,2,FALSE),PU35),1,0)</f>
        <v>#N/A</v>
      </c>
      <c r="QB35" s="475" t="e">
        <f t="shared" ref="QB35:QB40" si="932">IF(EXACT(VLOOKUP(PT35,OFERTA_0,3,FALSE),PV35),1,0)</f>
        <v>#N/A</v>
      </c>
      <c r="QC35" s="476" t="e">
        <f t="shared" ref="QC35:QC40" si="933">IF(EXACT(VLOOKUP(PT35,OFERTA_0,4,FALSE),PW35),1,0)</f>
        <v>#N/A</v>
      </c>
      <c r="QD35" s="476">
        <f t="shared" ref="QD35:QE35" si="934">IF(PX35=0,0,1)</f>
        <v>0</v>
      </c>
      <c r="QE35" s="476">
        <f t="shared" si="934"/>
        <v>0</v>
      </c>
      <c r="QF35" s="476" t="e">
        <f t="shared" ref="QF35:QF40" si="935">PRODUCT(QA35:QE35)</f>
        <v>#N/A</v>
      </c>
      <c r="QG35" s="502">
        <f t="shared" ref="QG35:QG40" si="936">ROUND(PY35,0)</f>
        <v>0</v>
      </c>
      <c r="QH35" s="478">
        <f t="shared" ref="QH35:QH40" si="937">PY35-QG35</f>
        <v>0</v>
      </c>
      <c r="QI35" s="425"/>
      <c r="QJ35" s="425"/>
      <c r="QK35" s="567"/>
      <c r="QL35" s="568"/>
      <c r="QM35" s="569"/>
      <c r="QN35" s="570"/>
      <c r="QO35" s="571"/>
      <c r="QP35" s="571"/>
      <c r="QQ35" s="571"/>
      <c r="QR35" s="475" t="e">
        <f t="shared" ref="QR35:QR40" si="938">IF(EXACT(VLOOKUP(QK35,OFERTA_0,2,FALSE),QL35),1,0)</f>
        <v>#N/A</v>
      </c>
      <c r="QS35" s="475" t="e">
        <f t="shared" ref="QS35:QS40" si="939">IF(EXACT(VLOOKUP(QK35,OFERTA_0,3,FALSE),QM35),1,0)</f>
        <v>#N/A</v>
      </c>
      <c r="QT35" s="476" t="e">
        <f t="shared" ref="QT35:QT40" si="940">IF(EXACT(VLOOKUP(QK35,OFERTA_0,4,FALSE),QN35),1,0)</f>
        <v>#N/A</v>
      </c>
      <c r="QU35" s="476">
        <f t="shared" ref="QU35:QV35" si="941">IF(QO35=0,0,1)</f>
        <v>0</v>
      </c>
      <c r="QV35" s="476">
        <f t="shared" si="941"/>
        <v>0</v>
      </c>
      <c r="QW35" s="476" t="e">
        <f t="shared" ref="QW35:QW40" si="942">PRODUCT(QR35:QV35)</f>
        <v>#N/A</v>
      </c>
      <c r="QX35" s="502">
        <f t="shared" ref="QX35:QX40" si="943">ROUND(QP35,0)</f>
        <v>0</v>
      </c>
      <c r="QY35" s="478">
        <f t="shared" ref="QY35:QY40" si="944">QP35-QX35</f>
        <v>0</v>
      </c>
      <c r="QZ35" s="425"/>
      <c r="RA35" s="425"/>
      <c r="RB35" s="567"/>
      <c r="RC35" s="568"/>
      <c r="RD35" s="569"/>
      <c r="RE35" s="570"/>
      <c r="RF35" s="571"/>
      <c r="RG35" s="571"/>
      <c r="RH35" s="571"/>
      <c r="RI35" s="475" t="e">
        <f t="shared" ref="RI35:RI40" si="945">IF(EXACT(VLOOKUP(RB35,OFERTA_0,2,FALSE),RC35),1,0)</f>
        <v>#N/A</v>
      </c>
      <c r="RJ35" s="475" t="e">
        <f t="shared" ref="RJ35:RJ40" si="946">IF(EXACT(VLOOKUP(RB35,OFERTA_0,3,FALSE),RD35),1,0)</f>
        <v>#N/A</v>
      </c>
      <c r="RK35" s="476" t="e">
        <f t="shared" ref="RK35:RK40" si="947">IF(EXACT(VLOOKUP(RB35,OFERTA_0,4,FALSE),RE35),1,0)</f>
        <v>#N/A</v>
      </c>
      <c r="RL35" s="476">
        <f t="shared" ref="RL35:RM35" si="948">IF(RF35=0,0,1)</f>
        <v>0</v>
      </c>
      <c r="RM35" s="476">
        <f t="shared" si="948"/>
        <v>0</v>
      </c>
      <c r="RN35" s="476" t="e">
        <f t="shared" ref="RN35:RN40" si="949">PRODUCT(RI35:RM35)</f>
        <v>#N/A</v>
      </c>
      <c r="RO35" s="502">
        <f t="shared" ref="RO35:RO40" si="950">ROUND(RG35,0)</f>
        <v>0</v>
      </c>
      <c r="RP35" s="478">
        <f t="shared" ref="RP35:RP40" si="951">RG35-RO35</f>
        <v>0</v>
      </c>
      <c r="RQ35" s="425"/>
      <c r="RR35" s="425"/>
      <c r="RS35" s="567"/>
      <c r="RT35" s="568"/>
      <c r="RU35" s="569"/>
      <c r="RV35" s="570"/>
      <c r="RW35" s="571"/>
      <c r="RX35" s="571"/>
      <c r="RY35" s="571"/>
      <c r="RZ35" s="475" t="e">
        <f t="shared" ref="RZ35:RZ40" si="952">IF(EXACT(VLOOKUP(RS35,OFERTA_0,2,FALSE),RT35),1,0)</f>
        <v>#N/A</v>
      </c>
      <c r="SA35" s="475" t="e">
        <f t="shared" ref="SA35:SA40" si="953">IF(EXACT(VLOOKUP(RS35,OFERTA_0,3,FALSE),RU35),1,0)</f>
        <v>#N/A</v>
      </c>
      <c r="SB35" s="476" t="e">
        <f t="shared" ref="SB35:SB40" si="954">IF(EXACT(VLOOKUP(RS35,OFERTA_0,4,FALSE),RV35),1,0)</f>
        <v>#N/A</v>
      </c>
      <c r="SC35" s="476">
        <f t="shared" ref="SC35:SD35" si="955">IF(RW35=0,0,1)</f>
        <v>0</v>
      </c>
      <c r="SD35" s="476">
        <f t="shared" si="955"/>
        <v>0</v>
      </c>
      <c r="SE35" s="476" t="e">
        <f t="shared" ref="SE35:SE40" si="956">PRODUCT(RZ35:SD35)</f>
        <v>#N/A</v>
      </c>
      <c r="SF35" s="502">
        <f t="shared" ref="SF35:SF40" si="957">ROUND(RX35,0)</f>
        <v>0</v>
      </c>
      <c r="SG35" s="478">
        <f t="shared" ref="SG35:SG40" si="958">RX35-SF35</f>
        <v>0</v>
      </c>
      <c r="SH35" s="425"/>
      <c r="SI35" s="425"/>
      <c r="SJ35" s="567"/>
      <c r="SK35" s="568"/>
      <c r="SL35" s="569"/>
      <c r="SM35" s="570"/>
      <c r="SN35" s="571"/>
      <c r="SO35" s="571"/>
      <c r="SP35" s="571"/>
      <c r="SQ35" s="475" t="e">
        <f t="shared" ref="SQ35:SQ40" si="959">IF(EXACT(VLOOKUP(SJ35,OFERTA_0,2,FALSE),SK35),1,0)</f>
        <v>#N/A</v>
      </c>
      <c r="SR35" s="475" t="e">
        <f t="shared" ref="SR35:SR40" si="960">IF(EXACT(VLOOKUP(SJ35,OFERTA_0,3,FALSE),SL35),1,0)</f>
        <v>#N/A</v>
      </c>
      <c r="SS35" s="476" t="e">
        <f t="shared" ref="SS35:SS40" si="961">IF(EXACT(VLOOKUP(SJ35,OFERTA_0,4,FALSE),SM35),1,0)</f>
        <v>#N/A</v>
      </c>
      <c r="ST35" s="476">
        <f t="shared" ref="ST35:SU35" si="962">IF(SN35=0,0,1)</f>
        <v>0</v>
      </c>
      <c r="SU35" s="476">
        <f t="shared" si="962"/>
        <v>0</v>
      </c>
      <c r="SV35" s="476" t="e">
        <f t="shared" ref="SV35:SV40" si="963">PRODUCT(SQ35:SU35)</f>
        <v>#N/A</v>
      </c>
      <c r="SW35" s="502">
        <f t="shared" ref="SW35:SW40" si="964">ROUND(SO35,0)</f>
        <v>0</v>
      </c>
      <c r="SX35" s="478">
        <f t="shared" ref="SX35:SX40" si="965">SO35-SW35</f>
        <v>0</v>
      </c>
    </row>
    <row r="36" spans="1:518" ht="12.75" customHeight="1" x14ac:dyDescent="0.2">
      <c r="A36" s="425">
        <f t="shared" si="140"/>
        <v>24</v>
      </c>
      <c r="B36" s="572"/>
      <c r="C36" s="573" t="s">
        <v>340</v>
      </c>
      <c r="D36" s="574" t="s">
        <v>292</v>
      </c>
      <c r="E36" s="574"/>
      <c r="F36" s="574"/>
      <c r="G36" s="574"/>
      <c r="H36" s="575"/>
      <c r="I36" s="425"/>
      <c r="J36" s="425"/>
      <c r="K36" s="572"/>
      <c r="L36" s="573"/>
      <c r="M36" s="574"/>
      <c r="N36" s="574"/>
      <c r="O36" s="574"/>
      <c r="P36" s="574"/>
      <c r="Q36" s="575"/>
      <c r="R36" s="475"/>
      <c r="S36" s="475"/>
      <c r="T36" s="476"/>
      <c r="U36" s="476"/>
      <c r="V36" s="476"/>
      <c r="W36" s="476"/>
      <c r="X36" s="502"/>
      <c r="Y36" s="478"/>
      <c r="Z36" s="454"/>
      <c r="AA36" s="454"/>
      <c r="AB36" s="572"/>
      <c r="AC36" s="573"/>
      <c r="AD36" s="574"/>
      <c r="AE36" s="574"/>
      <c r="AF36" s="574"/>
      <c r="AG36" s="574"/>
      <c r="AH36" s="575"/>
      <c r="AI36" s="475"/>
      <c r="AJ36" s="475"/>
      <c r="AK36" s="476"/>
      <c r="AL36" s="476"/>
      <c r="AM36" s="476"/>
      <c r="AN36" s="476"/>
      <c r="AO36" s="502"/>
      <c r="AP36" s="478"/>
      <c r="AQ36" s="454"/>
      <c r="AR36" s="454"/>
      <c r="AS36" s="572"/>
      <c r="AT36" s="573" t="s">
        <v>340</v>
      </c>
      <c r="AU36" s="574" t="s">
        <v>292</v>
      </c>
      <c r="AV36" s="574"/>
      <c r="AW36" s="574"/>
      <c r="AX36" s="574"/>
      <c r="AY36" s="575"/>
      <c r="AZ36" s="475"/>
      <c r="BA36" s="475"/>
      <c r="BB36" s="476"/>
      <c r="BC36" s="476"/>
      <c r="BD36" s="476"/>
      <c r="BE36" s="476"/>
      <c r="BF36" s="502"/>
      <c r="BG36" s="478"/>
      <c r="BH36" s="425"/>
      <c r="BI36" s="425"/>
      <c r="BJ36" s="572"/>
      <c r="BK36" s="573" t="s">
        <v>340</v>
      </c>
      <c r="BL36" s="574" t="s">
        <v>292</v>
      </c>
      <c r="BM36" s="574"/>
      <c r="BN36" s="574"/>
      <c r="BO36" s="574"/>
      <c r="BP36" s="575"/>
      <c r="BQ36" s="475"/>
      <c r="BR36" s="475"/>
      <c r="BS36" s="476"/>
      <c r="BT36" s="476"/>
      <c r="BU36" s="476"/>
      <c r="BV36" s="476"/>
      <c r="BW36" s="502"/>
      <c r="BX36" s="478"/>
      <c r="BY36" s="425"/>
      <c r="BZ36" s="425"/>
      <c r="CA36" s="572"/>
      <c r="CB36" s="573" t="s">
        <v>340</v>
      </c>
      <c r="CC36" s="574" t="s">
        <v>292</v>
      </c>
      <c r="CD36" s="574"/>
      <c r="CE36" s="574"/>
      <c r="CF36" s="574"/>
      <c r="CG36" s="575"/>
      <c r="CH36" s="475"/>
      <c r="CI36" s="475"/>
      <c r="CJ36" s="476"/>
      <c r="CK36" s="476"/>
      <c r="CL36" s="476"/>
      <c r="CM36" s="476"/>
      <c r="CN36" s="502"/>
      <c r="CO36" s="478"/>
      <c r="CP36" s="425"/>
      <c r="CQ36" s="425"/>
      <c r="CR36" s="572"/>
      <c r="CS36" s="573" t="s">
        <v>340</v>
      </c>
      <c r="CT36" s="574" t="s">
        <v>292</v>
      </c>
      <c r="CU36" s="574"/>
      <c r="CV36" s="574"/>
      <c r="CW36" s="574"/>
      <c r="CX36" s="575"/>
      <c r="CY36" s="475"/>
      <c r="CZ36" s="475"/>
      <c r="DA36" s="476"/>
      <c r="DB36" s="476"/>
      <c r="DC36" s="476"/>
      <c r="DD36" s="476"/>
      <c r="DE36" s="502"/>
      <c r="DF36" s="478"/>
      <c r="DG36" s="425"/>
      <c r="DH36" s="425"/>
      <c r="DI36" s="572"/>
      <c r="DJ36" s="573" t="s">
        <v>340</v>
      </c>
      <c r="DK36" s="574" t="s">
        <v>292</v>
      </c>
      <c r="DL36" s="574"/>
      <c r="DM36" s="574"/>
      <c r="DN36" s="574"/>
      <c r="DO36" s="575"/>
      <c r="DP36" s="475"/>
      <c r="DQ36" s="475"/>
      <c r="DR36" s="476"/>
      <c r="DS36" s="476"/>
      <c r="DT36" s="476"/>
      <c r="DU36" s="476"/>
      <c r="DV36" s="502"/>
      <c r="DW36" s="478"/>
      <c r="DX36" s="425"/>
      <c r="DY36" s="425"/>
      <c r="DZ36" s="572"/>
      <c r="EA36" s="573" t="s">
        <v>340</v>
      </c>
      <c r="EB36" s="574" t="s">
        <v>292</v>
      </c>
      <c r="EC36" s="574"/>
      <c r="ED36" s="574"/>
      <c r="EE36" s="574"/>
      <c r="EF36" s="575"/>
      <c r="EG36" s="475"/>
      <c r="EH36" s="475"/>
      <c r="EI36" s="476"/>
      <c r="EJ36" s="476"/>
      <c r="EK36" s="476"/>
      <c r="EL36" s="476"/>
      <c r="EM36" s="502"/>
      <c r="EN36" s="478"/>
      <c r="EO36" s="425"/>
      <c r="EP36" s="425"/>
      <c r="EQ36" s="572"/>
      <c r="ER36" s="573" t="s">
        <v>340</v>
      </c>
      <c r="ES36" s="574" t="s">
        <v>292</v>
      </c>
      <c r="ET36" s="574"/>
      <c r="EU36" s="574"/>
      <c r="EV36" s="574"/>
      <c r="EW36" s="575"/>
      <c r="EX36" s="475"/>
      <c r="EY36" s="475"/>
      <c r="EZ36" s="476"/>
      <c r="FA36" s="476"/>
      <c r="FB36" s="476"/>
      <c r="FC36" s="476"/>
      <c r="FD36" s="502"/>
      <c r="FE36" s="478"/>
      <c r="FF36" s="425"/>
      <c r="FG36" s="425"/>
      <c r="FH36" s="572"/>
      <c r="FI36" s="573" t="s">
        <v>340</v>
      </c>
      <c r="FJ36" s="574" t="s">
        <v>292</v>
      </c>
      <c r="FK36" s="574"/>
      <c r="FL36" s="574"/>
      <c r="FM36" s="574"/>
      <c r="FN36" s="575"/>
      <c r="FO36" s="475"/>
      <c r="FP36" s="475"/>
      <c r="FQ36" s="476"/>
      <c r="FR36" s="476"/>
      <c r="FS36" s="476"/>
      <c r="FT36" s="476"/>
      <c r="FU36" s="502"/>
      <c r="FV36" s="478"/>
      <c r="FW36" s="425"/>
      <c r="FX36" s="425"/>
      <c r="FY36" s="572"/>
      <c r="FZ36" s="573" t="s">
        <v>340</v>
      </c>
      <c r="GA36" s="574" t="s">
        <v>292</v>
      </c>
      <c r="GB36" s="574"/>
      <c r="GC36" s="574"/>
      <c r="GD36" s="574"/>
      <c r="GE36" s="575"/>
      <c r="GF36" s="475"/>
      <c r="GG36" s="475"/>
      <c r="GH36" s="476"/>
      <c r="GI36" s="476"/>
      <c r="GJ36" s="476"/>
      <c r="GK36" s="476"/>
      <c r="GL36" s="502"/>
      <c r="GM36" s="478"/>
      <c r="GN36" s="425"/>
      <c r="GO36" s="425"/>
      <c r="GP36" s="572"/>
      <c r="GQ36" s="573" t="s">
        <v>340</v>
      </c>
      <c r="GR36" s="574" t="s">
        <v>292</v>
      </c>
      <c r="GS36" s="574"/>
      <c r="GT36" s="574"/>
      <c r="GU36" s="574"/>
      <c r="GV36" s="575"/>
      <c r="GW36" s="475"/>
      <c r="GX36" s="475"/>
      <c r="GY36" s="476"/>
      <c r="GZ36" s="476"/>
      <c r="HA36" s="476"/>
      <c r="HB36" s="476"/>
      <c r="HC36" s="502"/>
      <c r="HD36" s="478"/>
      <c r="HE36" s="425"/>
      <c r="HF36" s="425"/>
      <c r="HG36" s="572"/>
      <c r="HH36" s="573" t="s">
        <v>340</v>
      </c>
      <c r="HI36" s="574" t="s">
        <v>292</v>
      </c>
      <c r="HJ36" s="574"/>
      <c r="HK36" s="574"/>
      <c r="HL36" s="574"/>
      <c r="HM36" s="575"/>
      <c r="HN36" s="475"/>
      <c r="HO36" s="475"/>
      <c r="HP36" s="476"/>
      <c r="HQ36" s="476"/>
      <c r="HR36" s="476"/>
      <c r="HS36" s="476"/>
      <c r="HT36" s="502"/>
      <c r="HU36" s="478"/>
      <c r="HV36" s="425"/>
      <c r="HW36" s="425"/>
      <c r="HX36" s="572"/>
      <c r="HY36" s="573" t="s">
        <v>340</v>
      </c>
      <c r="HZ36" s="574" t="s">
        <v>292</v>
      </c>
      <c r="IA36" s="574"/>
      <c r="IB36" s="574"/>
      <c r="IC36" s="574"/>
      <c r="ID36" s="575"/>
      <c r="IE36" s="475"/>
      <c r="IF36" s="475"/>
      <c r="IG36" s="476"/>
      <c r="IH36" s="476"/>
      <c r="II36" s="476"/>
      <c r="IJ36" s="476"/>
      <c r="IK36" s="502"/>
      <c r="IL36" s="478"/>
      <c r="IM36" s="425"/>
      <c r="IN36" s="425"/>
      <c r="IO36" s="572"/>
      <c r="IP36" s="573" t="s">
        <v>340</v>
      </c>
      <c r="IQ36" s="574" t="s">
        <v>292</v>
      </c>
      <c r="IR36" s="574"/>
      <c r="IS36" s="574"/>
      <c r="IT36" s="574"/>
      <c r="IU36" s="575"/>
      <c r="IV36" s="475"/>
      <c r="IW36" s="475"/>
      <c r="IX36" s="476"/>
      <c r="IY36" s="476"/>
      <c r="IZ36" s="476"/>
      <c r="JA36" s="476"/>
      <c r="JB36" s="502"/>
      <c r="JC36" s="478"/>
      <c r="JD36" s="425"/>
      <c r="JE36" s="425"/>
      <c r="JF36" s="572"/>
      <c r="JG36" s="573" t="s">
        <v>340</v>
      </c>
      <c r="JH36" s="574" t="s">
        <v>292</v>
      </c>
      <c r="JI36" s="574"/>
      <c r="JJ36" s="574"/>
      <c r="JK36" s="574"/>
      <c r="JL36" s="575"/>
      <c r="JM36" s="475"/>
      <c r="JN36" s="475"/>
      <c r="JO36" s="476"/>
      <c r="JP36" s="476"/>
      <c r="JQ36" s="476"/>
      <c r="JR36" s="476"/>
      <c r="JS36" s="502"/>
      <c r="JT36" s="478"/>
      <c r="JU36" s="425"/>
      <c r="JV36" s="425"/>
      <c r="JW36" s="572"/>
      <c r="JX36" s="573" t="s">
        <v>340</v>
      </c>
      <c r="JY36" s="574" t="s">
        <v>292</v>
      </c>
      <c r="JZ36" s="574"/>
      <c r="KA36" s="574"/>
      <c r="KB36" s="574"/>
      <c r="KC36" s="575"/>
      <c r="KD36" s="475"/>
      <c r="KE36" s="475"/>
      <c r="KF36" s="476"/>
      <c r="KG36" s="476"/>
      <c r="KH36" s="476"/>
      <c r="KI36" s="476"/>
      <c r="KJ36" s="502"/>
      <c r="KK36" s="478"/>
      <c r="KL36" s="425"/>
      <c r="KM36" s="425"/>
      <c r="KN36" s="572"/>
      <c r="KO36" s="573" t="s">
        <v>340</v>
      </c>
      <c r="KP36" s="574" t="s">
        <v>292</v>
      </c>
      <c r="KQ36" s="574"/>
      <c r="KR36" s="574"/>
      <c r="KS36" s="574"/>
      <c r="KT36" s="575"/>
      <c r="KU36" s="475"/>
      <c r="KV36" s="475"/>
      <c r="KW36" s="476"/>
      <c r="KX36" s="476"/>
      <c r="KY36" s="476"/>
      <c r="KZ36" s="476"/>
      <c r="LA36" s="502"/>
      <c r="LB36" s="478"/>
      <c r="LC36" s="425"/>
      <c r="LD36" s="425"/>
      <c r="LE36" s="572"/>
      <c r="LF36" s="573" t="s">
        <v>340</v>
      </c>
      <c r="LG36" s="574" t="s">
        <v>292</v>
      </c>
      <c r="LH36" s="574"/>
      <c r="LI36" s="574"/>
      <c r="LJ36" s="574"/>
      <c r="LK36" s="575"/>
      <c r="LL36" s="475"/>
      <c r="LM36" s="475"/>
      <c r="LN36" s="476"/>
      <c r="LO36" s="476"/>
      <c r="LP36" s="476"/>
      <c r="LQ36" s="476"/>
      <c r="LR36" s="502"/>
      <c r="LS36" s="478"/>
      <c r="LT36" s="425"/>
      <c r="LU36" s="425"/>
      <c r="LV36" s="572"/>
      <c r="LW36" s="573" t="s">
        <v>340</v>
      </c>
      <c r="LX36" s="574" t="s">
        <v>292</v>
      </c>
      <c r="LY36" s="574"/>
      <c r="LZ36" s="574"/>
      <c r="MA36" s="574"/>
      <c r="MB36" s="575"/>
      <c r="MC36" s="475"/>
      <c r="MD36" s="475"/>
      <c r="ME36" s="476"/>
      <c r="MF36" s="476"/>
      <c r="MG36" s="476"/>
      <c r="MH36" s="476"/>
      <c r="MI36" s="502"/>
      <c r="MJ36" s="478"/>
      <c r="MK36" s="425"/>
      <c r="ML36" s="425"/>
      <c r="MM36" s="572"/>
      <c r="MN36" s="573" t="s">
        <v>340</v>
      </c>
      <c r="MO36" s="574" t="s">
        <v>292</v>
      </c>
      <c r="MP36" s="574"/>
      <c r="MQ36" s="574"/>
      <c r="MR36" s="574"/>
      <c r="MS36" s="575"/>
      <c r="MT36" s="475"/>
      <c r="MU36" s="475"/>
      <c r="MV36" s="476"/>
      <c r="MW36" s="476"/>
      <c r="MX36" s="476"/>
      <c r="MY36" s="476"/>
      <c r="MZ36" s="502"/>
      <c r="NA36" s="478"/>
      <c r="NB36" s="425"/>
      <c r="NC36" s="425"/>
      <c r="ND36" s="567"/>
      <c r="NE36" s="576"/>
      <c r="NF36" s="570"/>
      <c r="NG36" s="570"/>
      <c r="NH36" s="577"/>
      <c r="NI36" s="577"/>
      <c r="NJ36" s="577"/>
      <c r="NK36" s="475" t="e">
        <f t="shared" si="903"/>
        <v>#N/A</v>
      </c>
      <c r="NL36" s="475" t="e">
        <f t="shared" si="904"/>
        <v>#N/A</v>
      </c>
      <c r="NM36" s="476" t="e">
        <f t="shared" si="905"/>
        <v>#N/A</v>
      </c>
      <c r="NN36" s="476">
        <f t="shared" ref="NN36:NO36" si="966">IF(NH36=0,0,1)</f>
        <v>0</v>
      </c>
      <c r="NO36" s="476">
        <f t="shared" si="966"/>
        <v>0</v>
      </c>
      <c r="NP36" s="476" t="e">
        <f t="shared" si="907"/>
        <v>#N/A</v>
      </c>
      <c r="NQ36" s="502">
        <f t="shared" si="908"/>
        <v>0</v>
      </c>
      <c r="NR36" s="478">
        <f t="shared" si="909"/>
        <v>0</v>
      </c>
      <c r="NS36" s="425"/>
      <c r="NT36" s="425"/>
      <c r="NU36" s="567"/>
      <c r="NV36" s="576"/>
      <c r="NW36" s="570"/>
      <c r="NX36" s="570"/>
      <c r="NY36" s="577"/>
      <c r="NZ36" s="577"/>
      <c r="OA36" s="577"/>
      <c r="OB36" s="475" t="e">
        <f t="shared" si="910"/>
        <v>#N/A</v>
      </c>
      <c r="OC36" s="475" t="e">
        <f t="shared" si="911"/>
        <v>#N/A</v>
      </c>
      <c r="OD36" s="476" t="e">
        <f t="shared" si="912"/>
        <v>#N/A</v>
      </c>
      <c r="OE36" s="476">
        <f t="shared" ref="OE36:OF36" si="967">IF(NY36=0,0,1)</f>
        <v>0</v>
      </c>
      <c r="OF36" s="476">
        <f t="shared" si="967"/>
        <v>0</v>
      </c>
      <c r="OG36" s="476" t="e">
        <f t="shared" si="914"/>
        <v>#N/A</v>
      </c>
      <c r="OH36" s="502">
        <f t="shared" si="915"/>
        <v>0</v>
      </c>
      <c r="OI36" s="478">
        <f t="shared" si="916"/>
        <v>0</v>
      </c>
      <c r="OJ36" s="425"/>
      <c r="OK36" s="425"/>
      <c r="OL36" s="567"/>
      <c r="OM36" s="576"/>
      <c r="ON36" s="570"/>
      <c r="OO36" s="570"/>
      <c r="OP36" s="577"/>
      <c r="OQ36" s="577"/>
      <c r="OR36" s="577"/>
      <c r="OS36" s="475" t="e">
        <f t="shared" si="917"/>
        <v>#N/A</v>
      </c>
      <c r="OT36" s="475" t="e">
        <f t="shared" si="918"/>
        <v>#N/A</v>
      </c>
      <c r="OU36" s="476" t="e">
        <f t="shared" si="919"/>
        <v>#N/A</v>
      </c>
      <c r="OV36" s="476">
        <f t="shared" ref="OV36:OW36" si="968">IF(OP36=0,0,1)</f>
        <v>0</v>
      </c>
      <c r="OW36" s="476">
        <f t="shared" si="968"/>
        <v>0</v>
      </c>
      <c r="OX36" s="476" t="e">
        <f t="shared" si="921"/>
        <v>#N/A</v>
      </c>
      <c r="OY36" s="502">
        <f t="shared" si="922"/>
        <v>0</v>
      </c>
      <c r="OZ36" s="478">
        <f t="shared" si="923"/>
        <v>0</v>
      </c>
      <c r="PA36" s="425"/>
      <c r="PB36" s="425"/>
      <c r="PC36" s="567"/>
      <c r="PD36" s="576"/>
      <c r="PE36" s="570"/>
      <c r="PF36" s="570"/>
      <c r="PG36" s="577"/>
      <c r="PH36" s="577"/>
      <c r="PI36" s="577"/>
      <c r="PJ36" s="475" t="e">
        <f t="shared" si="924"/>
        <v>#N/A</v>
      </c>
      <c r="PK36" s="475" t="e">
        <f t="shared" si="925"/>
        <v>#N/A</v>
      </c>
      <c r="PL36" s="476" t="e">
        <f t="shared" si="926"/>
        <v>#N/A</v>
      </c>
      <c r="PM36" s="476">
        <f t="shared" ref="PM36:PN36" si="969">IF(PG36=0,0,1)</f>
        <v>0</v>
      </c>
      <c r="PN36" s="476">
        <f t="shared" si="969"/>
        <v>0</v>
      </c>
      <c r="PO36" s="476" t="e">
        <f t="shared" si="928"/>
        <v>#N/A</v>
      </c>
      <c r="PP36" s="502">
        <f t="shared" si="929"/>
        <v>0</v>
      </c>
      <c r="PQ36" s="478">
        <f t="shared" si="930"/>
        <v>0</v>
      </c>
      <c r="PR36" s="425"/>
      <c r="PS36" s="425"/>
      <c r="PT36" s="567"/>
      <c r="PU36" s="576"/>
      <c r="PV36" s="570"/>
      <c r="PW36" s="570"/>
      <c r="PX36" s="577"/>
      <c r="PY36" s="577"/>
      <c r="PZ36" s="577"/>
      <c r="QA36" s="475" t="e">
        <f t="shared" si="931"/>
        <v>#N/A</v>
      </c>
      <c r="QB36" s="475" t="e">
        <f t="shared" si="932"/>
        <v>#N/A</v>
      </c>
      <c r="QC36" s="476" t="e">
        <f t="shared" si="933"/>
        <v>#N/A</v>
      </c>
      <c r="QD36" s="476">
        <f t="shared" ref="QD36:QE36" si="970">IF(PX36=0,0,1)</f>
        <v>0</v>
      </c>
      <c r="QE36" s="476">
        <f t="shared" si="970"/>
        <v>0</v>
      </c>
      <c r="QF36" s="476" t="e">
        <f t="shared" si="935"/>
        <v>#N/A</v>
      </c>
      <c r="QG36" s="502">
        <f t="shared" si="936"/>
        <v>0</v>
      </c>
      <c r="QH36" s="478">
        <f t="shared" si="937"/>
        <v>0</v>
      </c>
      <c r="QI36" s="425"/>
      <c r="QJ36" s="425"/>
      <c r="QK36" s="567"/>
      <c r="QL36" s="576"/>
      <c r="QM36" s="570"/>
      <c r="QN36" s="570"/>
      <c r="QO36" s="577"/>
      <c r="QP36" s="577"/>
      <c r="QQ36" s="577"/>
      <c r="QR36" s="475" t="e">
        <f t="shared" si="938"/>
        <v>#N/A</v>
      </c>
      <c r="QS36" s="475" t="e">
        <f t="shared" si="939"/>
        <v>#N/A</v>
      </c>
      <c r="QT36" s="476" t="e">
        <f t="shared" si="940"/>
        <v>#N/A</v>
      </c>
      <c r="QU36" s="476">
        <f t="shared" ref="QU36:QV36" si="971">IF(QO36=0,0,1)</f>
        <v>0</v>
      </c>
      <c r="QV36" s="476">
        <f t="shared" si="971"/>
        <v>0</v>
      </c>
      <c r="QW36" s="476" t="e">
        <f t="shared" si="942"/>
        <v>#N/A</v>
      </c>
      <c r="QX36" s="502">
        <f t="shared" si="943"/>
        <v>0</v>
      </c>
      <c r="QY36" s="478">
        <f t="shared" si="944"/>
        <v>0</v>
      </c>
      <c r="QZ36" s="425"/>
      <c r="RA36" s="425"/>
      <c r="RB36" s="567"/>
      <c r="RC36" s="576"/>
      <c r="RD36" s="570"/>
      <c r="RE36" s="570"/>
      <c r="RF36" s="577"/>
      <c r="RG36" s="577"/>
      <c r="RH36" s="577"/>
      <c r="RI36" s="475" t="e">
        <f t="shared" si="945"/>
        <v>#N/A</v>
      </c>
      <c r="RJ36" s="475" t="e">
        <f t="shared" si="946"/>
        <v>#N/A</v>
      </c>
      <c r="RK36" s="476" t="e">
        <f t="shared" si="947"/>
        <v>#N/A</v>
      </c>
      <c r="RL36" s="476">
        <f t="shared" ref="RL36:RM36" si="972">IF(RF36=0,0,1)</f>
        <v>0</v>
      </c>
      <c r="RM36" s="476">
        <f t="shared" si="972"/>
        <v>0</v>
      </c>
      <c r="RN36" s="476" t="e">
        <f t="shared" si="949"/>
        <v>#N/A</v>
      </c>
      <c r="RO36" s="502">
        <f t="shared" si="950"/>
        <v>0</v>
      </c>
      <c r="RP36" s="478">
        <f t="shared" si="951"/>
        <v>0</v>
      </c>
      <c r="RQ36" s="425"/>
      <c r="RR36" s="425"/>
      <c r="RS36" s="567"/>
      <c r="RT36" s="576"/>
      <c r="RU36" s="570"/>
      <c r="RV36" s="570"/>
      <c r="RW36" s="577"/>
      <c r="RX36" s="577"/>
      <c r="RY36" s="577"/>
      <c r="RZ36" s="475" t="e">
        <f t="shared" si="952"/>
        <v>#N/A</v>
      </c>
      <c r="SA36" s="475" t="e">
        <f t="shared" si="953"/>
        <v>#N/A</v>
      </c>
      <c r="SB36" s="476" t="e">
        <f t="shared" si="954"/>
        <v>#N/A</v>
      </c>
      <c r="SC36" s="476">
        <f t="shared" ref="SC36:SD36" si="973">IF(RW36=0,0,1)</f>
        <v>0</v>
      </c>
      <c r="SD36" s="476">
        <f t="shared" si="973"/>
        <v>0</v>
      </c>
      <c r="SE36" s="476" t="e">
        <f t="shared" si="956"/>
        <v>#N/A</v>
      </c>
      <c r="SF36" s="502">
        <f t="shared" si="957"/>
        <v>0</v>
      </c>
      <c r="SG36" s="478">
        <f t="shared" si="958"/>
        <v>0</v>
      </c>
      <c r="SH36" s="425"/>
      <c r="SI36" s="425"/>
      <c r="SJ36" s="567"/>
      <c r="SK36" s="576"/>
      <c r="SL36" s="570"/>
      <c r="SM36" s="570"/>
      <c r="SN36" s="577"/>
      <c r="SO36" s="577"/>
      <c r="SP36" s="577"/>
      <c r="SQ36" s="475" t="e">
        <f t="shared" si="959"/>
        <v>#N/A</v>
      </c>
      <c r="SR36" s="475" t="e">
        <f t="shared" si="960"/>
        <v>#N/A</v>
      </c>
      <c r="SS36" s="476" t="e">
        <f t="shared" si="961"/>
        <v>#N/A</v>
      </c>
      <c r="ST36" s="476">
        <f t="shared" ref="ST36:SU36" si="974">IF(SN36=0,0,1)</f>
        <v>0</v>
      </c>
      <c r="SU36" s="476">
        <f t="shared" si="974"/>
        <v>0</v>
      </c>
      <c r="SV36" s="476" t="e">
        <f t="shared" si="963"/>
        <v>#N/A</v>
      </c>
      <c r="SW36" s="502">
        <f t="shared" si="964"/>
        <v>0</v>
      </c>
      <c r="SX36" s="478">
        <f t="shared" si="965"/>
        <v>0</v>
      </c>
    </row>
    <row r="37" spans="1:518" ht="16.5" x14ac:dyDescent="0.2">
      <c r="A37" s="425">
        <f t="shared" si="140"/>
        <v>25</v>
      </c>
      <c r="B37" s="483" t="s">
        <v>341</v>
      </c>
      <c r="C37" s="484" t="s">
        <v>342</v>
      </c>
      <c r="D37" s="485"/>
      <c r="E37" s="486"/>
      <c r="F37" s="487"/>
      <c r="G37" s="488"/>
      <c r="H37" s="528">
        <f>SUM(G38:G39)</f>
        <v>0</v>
      </c>
      <c r="I37" s="425"/>
      <c r="J37" s="425"/>
      <c r="K37" s="483"/>
      <c r="L37" s="484"/>
      <c r="M37" s="485"/>
      <c r="N37" s="486"/>
      <c r="O37" s="487"/>
      <c r="P37" s="488"/>
      <c r="Q37" s="528">
        <f>SUM(P38:P39)</f>
        <v>0</v>
      </c>
      <c r="R37" s="475"/>
      <c r="S37" s="475"/>
      <c r="T37" s="476"/>
      <c r="U37" s="476"/>
      <c r="V37" s="476"/>
      <c r="W37" s="476"/>
      <c r="X37" s="502"/>
      <c r="Y37" s="478"/>
      <c r="Z37" s="454"/>
      <c r="AA37" s="454"/>
      <c r="AB37" s="483"/>
      <c r="AC37" s="484"/>
      <c r="AD37" s="485"/>
      <c r="AE37" s="486"/>
      <c r="AF37" s="487"/>
      <c r="AG37" s="488"/>
      <c r="AH37" s="528">
        <f>SUM(AG38:AG39)</f>
        <v>0</v>
      </c>
      <c r="AI37" s="475"/>
      <c r="AJ37" s="475"/>
      <c r="AK37" s="476"/>
      <c r="AL37" s="476"/>
      <c r="AM37" s="476"/>
      <c r="AN37" s="476"/>
      <c r="AO37" s="502"/>
      <c r="AP37" s="478"/>
      <c r="AQ37" s="454"/>
      <c r="AR37" s="454"/>
      <c r="AS37" s="483" t="s">
        <v>341</v>
      </c>
      <c r="AT37" s="484" t="s">
        <v>342</v>
      </c>
      <c r="AU37" s="485"/>
      <c r="AV37" s="486"/>
      <c r="AW37" s="487"/>
      <c r="AX37" s="488"/>
      <c r="AY37" s="528">
        <f>SUM(AX38:AX39)</f>
        <v>273000</v>
      </c>
      <c r="AZ37" s="475"/>
      <c r="BA37" s="475"/>
      <c r="BB37" s="476"/>
      <c r="BC37" s="476"/>
      <c r="BD37" s="476"/>
      <c r="BE37" s="476"/>
      <c r="BF37" s="502"/>
      <c r="BG37" s="478"/>
      <c r="BH37" s="425"/>
      <c r="BI37" s="425"/>
      <c r="BJ37" s="483" t="s">
        <v>341</v>
      </c>
      <c r="BK37" s="484" t="s">
        <v>342</v>
      </c>
      <c r="BL37" s="485"/>
      <c r="BM37" s="486"/>
      <c r="BN37" s="487"/>
      <c r="BO37" s="488"/>
      <c r="BP37" s="528">
        <f>SUM(BO38:BO39)</f>
        <v>294000</v>
      </c>
      <c r="BQ37" s="475"/>
      <c r="BR37" s="475"/>
      <c r="BS37" s="476"/>
      <c r="BT37" s="476"/>
      <c r="BU37" s="476"/>
      <c r="BV37" s="476"/>
      <c r="BW37" s="502"/>
      <c r="BX37" s="478"/>
      <c r="BY37" s="425"/>
      <c r="BZ37" s="425"/>
      <c r="CA37" s="483" t="s">
        <v>341</v>
      </c>
      <c r="CB37" s="484" t="s">
        <v>342</v>
      </c>
      <c r="CC37" s="485"/>
      <c r="CD37" s="486"/>
      <c r="CE37" s="487"/>
      <c r="CF37" s="488"/>
      <c r="CG37" s="528">
        <f>SUM(CF38:CF39)</f>
        <v>434000</v>
      </c>
      <c r="CH37" s="475"/>
      <c r="CI37" s="475"/>
      <c r="CJ37" s="476"/>
      <c r="CK37" s="476"/>
      <c r="CL37" s="476"/>
      <c r="CM37" s="476"/>
      <c r="CN37" s="502"/>
      <c r="CO37" s="478"/>
      <c r="CP37" s="425"/>
      <c r="CQ37" s="425"/>
      <c r="CR37" s="483" t="s">
        <v>341</v>
      </c>
      <c r="CS37" s="484" t="s">
        <v>342</v>
      </c>
      <c r="CT37" s="485"/>
      <c r="CU37" s="486"/>
      <c r="CV37" s="487"/>
      <c r="CW37" s="488"/>
      <c r="CX37" s="528">
        <f>SUM(CW38:CW39)</f>
        <v>323400</v>
      </c>
      <c r="CY37" s="475"/>
      <c r="CZ37" s="475"/>
      <c r="DA37" s="476"/>
      <c r="DB37" s="476"/>
      <c r="DC37" s="476"/>
      <c r="DD37" s="476"/>
      <c r="DE37" s="502"/>
      <c r="DF37" s="478"/>
      <c r="DG37" s="425"/>
      <c r="DH37" s="425"/>
      <c r="DI37" s="483" t="s">
        <v>341</v>
      </c>
      <c r="DJ37" s="484" t="s">
        <v>342</v>
      </c>
      <c r="DK37" s="485"/>
      <c r="DL37" s="486"/>
      <c r="DM37" s="487"/>
      <c r="DN37" s="488"/>
      <c r="DO37" s="528">
        <f>SUM(DN38:DN39)</f>
        <v>243180</v>
      </c>
      <c r="DP37" s="475"/>
      <c r="DQ37" s="475"/>
      <c r="DR37" s="476"/>
      <c r="DS37" s="476"/>
      <c r="DT37" s="476"/>
      <c r="DU37" s="476"/>
      <c r="DV37" s="502"/>
      <c r="DW37" s="478"/>
      <c r="DX37" s="425"/>
      <c r="DY37" s="425"/>
      <c r="DZ37" s="483" t="s">
        <v>341</v>
      </c>
      <c r="EA37" s="484" t="s">
        <v>342</v>
      </c>
      <c r="EB37" s="485"/>
      <c r="EC37" s="486"/>
      <c r="ED37" s="487"/>
      <c r="EE37" s="488"/>
      <c r="EF37" s="528">
        <f>SUM(EE38:EE39)</f>
        <v>323442</v>
      </c>
      <c r="EG37" s="475"/>
      <c r="EH37" s="475"/>
      <c r="EI37" s="476"/>
      <c r="EJ37" s="476"/>
      <c r="EK37" s="476"/>
      <c r="EL37" s="476"/>
      <c r="EM37" s="502"/>
      <c r="EN37" s="478"/>
      <c r="EO37" s="425"/>
      <c r="EP37" s="425"/>
      <c r="EQ37" s="483" t="s">
        <v>341</v>
      </c>
      <c r="ER37" s="484" t="s">
        <v>342</v>
      </c>
      <c r="ES37" s="485"/>
      <c r="ET37" s="486"/>
      <c r="EU37" s="487"/>
      <c r="EV37" s="488"/>
      <c r="EW37" s="528">
        <f>SUM(EV38:EV39)</f>
        <v>496748</v>
      </c>
      <c r="EX37" s="475"/>
      <c r="EY37" s="475"/>
      <c r="EZ37" s="476"/>
      <c r="FA37" s="476"/>
      <c r="FB37" s="476"/>
      <c r="FC37" s="476"/>
      <c r="FD37" s="502"/>
      <c r="FE37" s="478"/>
      <c r="FF37" s="425"/>
      <c r="FG37" s="425"/>
      <c r="FH37" s="483" t="s">
        <v>341</v>
      </c>
      <c r="FI37" s="484" t="s">
        <v>342</v>
      </c>
      <c r="FJ37" s="485"/>
      <c r="FK37" s="486"/>
      <c r="FL37" s="487"/>
      <c r="FM37" s="488"/>
      <c r="FN37" s="528">
        <f>SUM(FM38:FM39)</f>
        <v>334600</v>
      </c>
      <c r="FO37" s="475"/>
      <c r="FP37" s="475"/>
      <c r="FQ37" s="476"/>
      <c r="FR37" s="476"/>
      <c r="FS37" s="476"/>
      <c r="FT37" s="476"/>
      <c r="FU37" s="502"/>
      <c r="FV37" s="478"/>
      <c r="FW37" s="425"/>
      <c r="FX37" s="425"/>
      <c r="FY37" s="483" t="s">
        <v>341</v>
      </c>
      <c r="FZ37" s="484" t="s">
        <v>342</v>
      </c>
      <c r="GA37" s="485"/>
      <c r="GB37" s="486"/>
      <c r="GC37" s="487"/>
      <c r="GD37" s="488"/>
      <c r="GE37" s="528">
        <f>SUM(GD38:GD39)</f>
        <v>294000</v>
      </c>
      <c r="GF37" s="475"/>
      <c r="GG37" s="475"/>
      <c r="GH37" s="476"/>
      <c r="GI37" s="476"/>
      <c r="GJ37" s="476"/>
      <c r="GK37" s="476"/>
      <c r="GL37" s="502"/>
      <c r="GM37" s="478"/>
      <c r="GN37" s="425"/>
      <c r="GO37" s="425"/>
      <c r="GP37" s="483" t="s">
        <v>341</v>
      </c>
      <c r="GQ37" s="484" t="s">
        <v>342</v>
      </c>
      <c r="GR37" s="485"/>
      <c r="GS37" s="486"/>
      <c r="GT37" s="487"/>
      <c r="GU37" s="488"/>
      <c r="GV37" s="528">
        <f>SUM(GU38:GU39)</f>
        <v>408800</v>
      </c>
      <c r="GW37" s="475"/>
      <c r="GX37" s="475"/>
      <c r="GY37" s="476"/>
      <c r="GZ37" s="476"/>
      <c r="HA37" s="476"/>
      <c r="HB37" s="476"/>
      <c r="HC37" s="502"/>
      <c r="HD37" s="478"/>
      <c r="HE37" s="425"/>
      <c r="HF37" s="425"/>
      <c r="HG37" s="483" t="s">
        <v>341</v>
      </c>
      <c r="HH37" s="484" t="s">
        <v>342</v>
      </c>
      <c r="HI37" s="485"/>
      <c r="HJ37" s="486"/>
      <c r="HK37" s="486"/>
      <c r="HL37" s="488"/>
      <c r="HM37" s="528">
        <f>SUM(HL38:HL39)</f>
        <v>543900</v>
      </c>
      <c r="HN37" s="475"/>
      <c r="HO37" s="475"/>
      <c r="HP37" s="476"/>
      <c r="HQ37" s="476"/>
      <c r="HR37" s="476"/>
      <c r="HS37" s="476"/>
      <c r="HT37" s="502"/>
      <c r="HU37" s="478"/>
      <c r="HV37" s="425"/>
      <c r="HW37" s="425"/>
      <c r="HX37" s="483" t="s">
        <v>341</v>
      </c>
      <c r="HY37" s="484" t="s">
        <v>342</v>
      </c>
      <c r="HZ37" s="485"/>
      <c r="IA37" s="486"/>
      <c r="IB37" s="487"/>
      <c r="IC37" s="488"/>
      <c r="ID37" s="528">
        <f>SUM(IC38:IC39)</f>
        <v>280000</v>
      </c>
      <c r="IE37" s="475"/>
      <c r="IF37" s="475"/>
      <c r="IG37" s="476"/>
      <c r="IH37" s="476"/>
      <c r="II37" s="476"/>
      <c r="IJ37" s="476"/>
      <c r="IK37" s="502"/>
      <c r="IL37" s="478"/>
      <c r="IM37" s="425"/>
      <c r="IN37" s="425"/>
      <c r="IO37" s="483" t="s">
        <v>341</v>
      </c>
      <c r="IP37" s="484" t="s">
        <v>342</v>
      </c>
      <c r="IQ37" s="485"/>
      <c r="IR37" s="486"/>
      <c r="IS37" s="487"/>
      <c r="IT37" s="488"/>
      <c r="IU37" s="528">
        <f>SUM(IT38:IT39)</f>
        <v>245826</v>
      </c>
      <c r="IV37" s="475"/>
      <c r="IW37" s="475"/>
      <c r="IX37" s="476"/>
      <c r="IY37" s="476"/>
      <c r="IZ37" s="476"/>
      <c r="JA37" s="476"/>
      <c r="JB37" s="502"/>
      <c r="JC37" s="478"/>
      <c r="JD37" s="425"/>
      <c r="JE37" s="425"/>
      <c r="JF37" s="483" t="s">
        <v>341</v>
      </c>
      <c r="JG37" s="484" t="s">
        <v>342</v>
      </c>
      <c r="JH37" s="485"/>
      <c r="JI37" s="486"/>
      <c r="JJ37" s="487"/>
      <c r="JK37" s="488"/>
      <c r="JL37" s="528">
        <f>SUM(JK38:JK39)</f>
        <v>231000</v>
      </c>
      <c r="JM37" s="475"/>
      <c r="JN37" s="475"/>
      <c r="JO37" s="476"/>
      <c r="JP37" s="476"/>
      <c r="JQ37" s="476"/>
      <c r="JR37" s="476"/>
      <c r="JS37" s="502"/>
      <c r="JT37" s="478"/>
      <c r="JU37" s="425"/>
      <c r="JV37" s="425"/>
      <c r="JW37" s="483" t="s">
        <v>341</v>
      </c>
      <c r="JX37" s="484" t="s">
        <v>342</v>
      </c>
      <c r="JY37" s="485"/>
      <c r="JZ37" s="486"/>
      <c r="KA37" s="487"/>
      <c r="KB37" s="488"/>
      <c r="KC37" s="528">
        <f>SUM(KB38:KB39)</f>
        <v>441000</v>
      </c>
      <c r="KD37" s="475"/>
      <c r="KE37" s="475"/>
      <c r="KF37" s="476"/>
      <c r="KG37" s="476"/>
      <c r="KH37" s="476"/>
      <c r="KI37" s="476"/>
      <c r="KJ37" s="502"/>
      <c r="KK37" s="478"/>
      <c r="KL37" s="425"/>
      <c r="KM37" s="425"/>
      <c r="KN37" s="483" t="s">
        <v>341</v>
      </c>
      <c r="KO37" s="484" t="s">
        <v>342</v>
      </c>
      <c r="KP37" s="485"/>
      <c r="KQ37" s="486"/>
      <c r="KR37" s="487"/>
      <c r="KS37" s="488"/>
      <c r="KT37" s="528">
        <f>SUM(KS38:KS39)</f>
        <v>255668</v>
      </c>
      <c r="KU37" s="475"/>
      <c r="KV37" s="475"/>
      <c r="KW37" s="476"/>
      <c r="KX37" s="476"/>
      <c r="KY37" s="476"/>
      <c r="KZ37" s="476"/>
      <c r="LA37" s="502"/>
      <c r="LB37" s="478"/>
      <c r="LC37" s="425"/>
      <c r="LD37" s="425"/>
      <c r="LE37" s="483" t="s">
        <v>341</v>
      </c>
      <c r="LF37" s="484" t="s">
        <v>342</v>
      </c>
      <c r="LG37" s="485"/>
      <c r="LH37" s="486"/>
      <c r="LI37" s="486"/>
      <c r="LJ37" s="488"/>
      <c r="LK37" s="528">
        <f>SUM(LJ38:LJ39)</f>
        <v>546350</v>
      </c>
      <c r="LL37" s="475"/>
      <c r="LM37" s="475"/>
      <c r="LN37" s="476"/>
      <c r="LO37" s="476"/>
      <c r="LP37" s="476"/>
      <c r="LQ37" s="476"/>
      <c r="LR37" s="502"/>
      <c r="LS37" s="478"/>
      <c r="LT37" s="425"/>
      <c r="LU37" s="425"/>
      <c r="LV37" s="483" t="s">
        <v>341</v>
      </c>
      <c r="LW37" s="484" t="s">
        <v>342</v>
      </c>
      <c r="LX37" s="485"/>
      <c r="LY37" s="486"/>
      <c r="LZ37" s="487"/>
      <c r="MA37" s="488"/>
      <c r="MB37" s="528">
        <f>SUM(MA38:MA39)</f>
        <v>210000</v>
      </c>
      <c r="MC37" s="475"/>
      <c r="MD37" s="475"/>
      <c r="ME37" s="476"/>
      <c r="MF37" s="476"/>
      <c r="MG37" s="476"/>
      <c r="MH37" s="476"/>
      <c r="MI37" s="502"/>
      <c r="MJ37" s="478"/>
      <c r="MK37" s="425"/>
      <c r="ML37" s="425"/>
      <c r="MM37" s="483" t="s">
        <v>341</v>
      </c>
      <c r="MN37" s="484" t="s">
        <v>342</v>
      </c>
      <c r="MO37" s="485"/>
      <c r="MP37" s="486"/>
      <c r="MQ37" s="487"/>
      <c r="MR37" s="488"/>
      <c r="MS37" s="528">
        <f>SUM(MR38:MR39)</f>
        <v>1018672</v>
      </c>
      <c r="MT37" s="475"/>
      <c r="MU37" s="475"/>
      <c r="MV37" s="476"/>
      <c r="MW37" s="476"/>
      <c r="MX37" s="476"/>
      <c r="MY37" s="476"/>
      <c r="MZ37" s="502"/>
      <c r="NA37" s="478"/>
      <c r="NB37" s="425"/>
      <c r="NC37" s="425"/>
      <c r="ND37" s="567"/>
      <c r="NE37" s="523"/>
      <c r="NF37" s="570"/>
      <c r="NG37" s="570"/>
      <c r="NH37" s="577"/>
      <c r="NI37" s="577"/>
      <c r="NJ37" s="577"/>
      <c r="NK37" s="475" t="e">
        <f t="shared" si="903"/>
        <v>#N/A</v>
      </c>
      <c r="NL37" s="475" t="e">
        <f t="shared" si="904"/>
        <v>#N/A</v>
      </c>
      <c r="NM37" s="476" t="e">
        <f t="shared" si="905"/>
        <v>#N/A</v>
      </c>
      <c r="NN37" s="476">
        <f t="shared" ref="NN37:NO37" si="975">IF(NH37=0,0,1)</f>
        <v>0</v>
      </c>
      <c r="NO37" s="476">
        <f t="shared" si="975"/>
        <v>0</v>
      </c>
      <c r="NP37" s="476" t="e">
        <f t="shared" si="907"/>
        <v>#N/A</v>
      </c>
      <c r="NQ37" s="502">
        <f t="shared" si="908"/>
        <v>0</v>
      </c>
      <c r="NR37" s="478">
        <f t="shared" si="909"/>
        <v>0</v>
      </c>
      <c r="NS37" s="425"/>
      <c r="NT37" s="425"/>
      <c r="NU37" s="567"/>
      <c r="NV37" s="523"/>
      <c r="NW37" s="570"/>
      <c r="NX37" s="570"/>
      <c r="NY37" s="577"/>
      <c r="NZ37" s="577"/>
      <c r="OA37" s="577"/>
      <c r="OB37" s="475" t="e">
        <f t="shared" si="910"/>
        <v>#N/A</v>
      </c>
      <c r="OC37" s="475" t="e">
        <f t="shared" si="911"/>
        <v>#N/A</v>
      </c>
      <c r="OD37" s="476" t="e">
        <f t="shared" si="912"/>
        <v>#N/A</v>
      </c>
      <c r="OE37" s="476">
        <f t="shared" ref="OE37:OF37" si="976">IF(NY37=0,0,1)</f>
        <v>0</v>
      </c>
      <c r="OF37" s="476">
        <f t="shared" si="976"/>
        <v>0</v>
      </c>
      <c r="OG37" s="476" t="e">
        <f t="shared" si="914"/>
        <v>#N/A</v>
      </c>
      <c r="OH37" s="502">
        <f t="shared" si="915"/>
        <v>0</v>
      </c>
      <c r="OI37" s="478">
        <f t="shared" si="916"/>
        <v>0</v>
      </c>
      <c r="OJ37" s="425"/>
      <c r="OK37" s="425"/>
      <c r="OL37" s="567"/>
      <c r="OM37" s="523"/>
      <c r="ON37" s="570"/>
      <c r="OO37" s="570"/>
      <c r="OP37" s="577"/>
      <c r="OQ37" s="577"/>
      <c r="OR37" s="577"/>
      <c r="OS37" s="475" t="e">
        <f t="shared" si="917"/>
        <v>#N/A</v>
      </c>
      <c r="OT37" s="475" t="e">
        <f t="shared" si="918"/>
        <v>#N/A</v>
      </c>
      <c r="OU37" s="476" t="e">
        <f t="shared" si="919"/>
        <v>#N/A</v>
      </c>
      <c r="OV37" s="476">
        <f t="shared" ref="OV37:OW37" si="977">IF(OP37=0,0,1)</f>
        <v>0</v>
      </c>
      <c r="OW37" s="476">
        <f t="shared" si="977"/>
        <v>0</v>
      </c>
      <c r="OX37" s="476" t="e">
        <f t="shared" si="921"/>
        <v>#N/A</v>
      </c>
      <c r="OY37" s="502">
        <f t="shared" si="922"/>
        <v>0</v>
      </c>
      <c r="OZ37" s="478">
        <f t="shared" si="923"/>
        <v>0</v>
      </c>
      <c r="PA37" s="425"/>
      <c r="PB37" s="425"/>
      <c r="PC37" s="567"/>
      <c r="PD37" s="523"/>
      <c r="PE37" s="570"/>
      <c r="PF37" s="570"/>
      <c r="PG37" s="577"/>
      <c r="PH37" s="577"/>
      <c r="PI37" s="577"/>
      <c r="PJ37" s="475" t="e">
        <f t="shared" si="924"/>
        <v>#N/A</v>
      </c>
      <c r="PK37" s="475" t="e">
        <f t="shared" si="925"/>
        <v>#N/A</v>
      </c>
      <c r="PL37" s="476" t="e">
        <f t="shared" si="926"/>
        <v>#N/A</v>
      </c>
      <c r="PM37" s="476">
        <f t="shared" ref="PM37:PN37" si="978">IF(PG37=0,0,1)</f>
        <v>0</v>
      </c>
      <c r="PN37" s="476">
        <f t="shared" si="978"/>
        <v>0</v>
      </c>
      <c r="PO37" s="476" t="e">
        <f t="shared" si="928"/>
        <v>#N/A</v>
      </c>
      <c r="PP37" s="502">
        <f t="shared" si="929"/>
        <v>0</v>
      </c>
      <c r="PQ37" s="478">
        <f t="shared" si="930"/>
        <v>0</v>
      </c>
      <c r="PR37" s="425"/>
      <c r="PS37" s="425"/>
      <c r="PT37" s="567"/>
      <c r="PU37" s="523"/>
      <c r="PV37" s="570"/>
      <c r="PW37" s="570"/>
      <c r="PX37" s="577"/>
      <c r="PY37" s="577"/>
      <c r="PZ37" s="577"/>
      <c r="QA37" s="475" t="e">
        <f t="shared" si="931"/>
        <v>#N/A</v>
      </c>
      <c r="QB37" s="475" t="e">
        <f t="shared" si="932"/>
        <v>#N/A</v>
      </c>
      <c r="QC37" s="476" t="e">
        <f t="shared" si="933"/>
        <v>#N/A</v>
      </c>
      <c r="QD37" s="476">
        <f t="shared" ref="QD37:QE37" si="979">IF(PX37=0,0,1)</f>
        <v>0</v>
      </c>
      <c r="QE37" s="476">
        <f t="shared" si="979"/>
        <v>0</v>
      </c>
      <c r="QF37" s="476" t="e">
        <f t="shared" si="935"/>
        <v>#N/A</v>
      </c>
      <c r="QG37" s="502">
        <f t="shared" si="936"/>
        <v>0</v>
      </c>
      <c r="QH37" s="478">
        <f t="shared" si="937"/>
        <v>0</v>
      </c>
      <c r="QI37" s="425"/>
      <c r="QJ37" s="425"/>
      <c r="QK37" s="567"/>
      <c r="QL37" s="523"/>
      <c r="QM37" s="570"/>
      <c r="QN37" s="570"/>
      <c r="QO37" s="577"/>
      <c r="QP37" s="577"/>
      <c r="QQ37" s="577"/>
      <c r="QR37" s="475" t="e">
        <f t="shared" si="938"/>
        <v>#N/A</v>
      </c>
      <c r="QS37" s="475" t="e">
        <f t="shared" si="939"/>
        <v>#N/A</v>
      </c>
      <c r="QT37" s="476" t="e">
        <f t="shared" si="940"/>
        <v>#N/A</v>
      </c>
      <c r="QU37" s="476">
        <f t="shared" ref="QU37:QV37" si="980">IF(QO37=0,0,1)</f>
        <v>0</v>
      </c>
      <c r="QV37" s="476">
        <f t="shared" si="980"/>
        <v>0</v>
      </c>
      <c r="QW37" s="476" t="e">
        <f t="shared" si="942"/>
        <v>#N/A</v>
      </c>
      <c r="QX37" s="502">
        <f t="shared" si="943"/>
        <v>0</v>
      </c>
      <c r="QY37" s="478">
        <f t="shared" si="944"/>
        <v>0</v>
      </c>
      <c r="QZ37" s="425"/>
      <c r="RA37" s="425"/>
      <c r="RB37" s="567"/>
      <c r="RC37" s="523"/>
      <c r="RD37" s="570"/>
      <c r="RE37" s="570"/>
      <c r="RF37" s="577"/>
      <c r="RG37" s="577"/>
      <c r="RH37" s="577"/>
      <c r="RI37" s="475" t="e">
        <f t="shared" si="945"/>
        <v>#N/A</v>
      </c>
      <c r="RJ37" s="475" t="e">
        <f t="shared" si="946"/>
        <v>#N/A</v>
      </c>
      <c r="RK37" s="476" t="e">
        <f t="shared" si="947"/>
        <v>#N/A</v>
      </c>
      <c r="RL37" s="476">
        <f t="shared" ref="RL37:RM37" si="981">IF(RF37=0,0,1)</f>
        <v>0</v>
      </c>
      <c r="RM37" s="476">
        <f t="shared" si="981"/>
        <v>0</v>
      </c>
      <c r="RN37" s="476" t="e">
        <f t="shared" si="949"/>
        <v>#N/A</v>
      </c>
      <c r="RO37" s="502">
        <f t="shared" si="950"/>
        <v>0</v>
      </c>
      <c r="RP37" s="478">
        <f t="shared" si="951"/>
        <v>0</v>
      </c>
      <c r="RQ37" s="425"/>
      <c r="RR37" s="425"/>
      <c r="RS37" s="567"/>
      <c r="RT37" s="523"/>
      <c r="RU37" s="570"/>
      <c r="RV37" s="570"/>
      <c r="RW37" s="577"/>
      <c r="RX37" s="577"/>
      <c r="RY37" s="577"/>
      <c r="RZ37" s="475" t="e">
        <f t="shared" si="952"/>
        <v>#N/A</v>
      </c>
      <c r="SA37" s="475" t="e">
        <f t="shared" si="953"/>
        <v>#N/A</v>
      </c>
      <c r="SB37" s="476" t="e">
        <f t="shared" si="954"/>
        <v>#N/A</v>
      </c>
      <c r="SC37" s="476">
        <f t="shared" ref="SC37:SD37" si="982">IF(RW37=0,0,1)</f>
        <v>0</v>
      </c>
      <c r="SD37" s="476">
        <f t="shared" si="982"/>
        <v>0</v>
      </c>
      <c r="SE37" s="476" t="e">
        <f t="shared" si="956"/>
        <v>#N/A</v>
      </c>
      <c r="SF37" s="502">
        <f t="shared" si="957"/>
        <v>0</v>
      </c>
      <c r="SG37" s="478">
        <f t="shared" si="958"/>
        <v>0</v>
      </c>
      <c r="SH37" s="425"/>
      <c r="SI37" s="425"/>
      <c r="SJ37" s="567"/>
      <c r="SK37" s="523"/>
      <c r="SL37" s="570"/>
      <c r="SM37" s="570"/>
      <c r="SN37" s="577"/>
      <c r="SO37" s="577"/>
      <c r="SP37" s="577"/>
      <c r="SQ37" s="475" t="e">
        <f t="shared" si="959"/>
        <v>#N/A</v>
      </c>
      <c r="SR37" s="475" t="e">
        <f t="shared" si="960"/>
        <v>#N/A</v>
      </c>
      <c r="SS37" s="476" t="e">
        <f t="shared" si="961"/>
        <v>#N/A</v>
      </c>
      <c r="ST37" s="476">
        <f t="shared" ref="ST37:SU37" si="983">IF(SN37=0,0,1)</f>
        <v>0</v>
      </c>
      <c r="SU37" s="476">
        <f t="shared" si="983"/>
        <v>0</v>
      </c>
      <c r="SV37" s="476" t="e">
        <f t="shared" si="963"/>
        <v>#N/A</v>
      </c>
      <c r="SW37" s="502">
        <f t="shared" si="964"/>
        <v>0</v>
      </c>
      <c r="SX37" s="478">
        <f t="shared" si="965"/>
        <v>0</v>
      </c>
    </row>
    <row r="38" spans="1:518" ht="49.5" customHeight="1" x14ac:dyDescent="0.2">
      <c r="A38" s="425">
        <f t="shared" si="140"/>
        <v>26</v>
      </c>
      <c r="B38" s="578"/>
      <c r="C38" s="579" t="s">
        <v>343</v>
      </c>
      <c r="D38" s="579"/>
      <c r="E38" s="579"/>
      <c r="F38" s="579"/>
      <c r="G38" s="579"/>
      <c r="H38" s="580" t="e">
        <f>H37/G77</f>
        <v>#DIV/0!</v>
      </c>
      <c r="I38" s="425"/>
      <c r="J38" s="425"/>
      <c r="K38" s="578"/>
      <c r="L38" s="579"/>
      <c r="M38" s="579"/>
      <c r="N38" s="579"/>
      <c r="O38" s="579"/>
      <c r="P38" s="579"/>
      <c r="Q38" s="580" t="e">
        <f>Q37/P77</f>
        <v>#DIV/0!</v>
      </c>
      <c r="R38" s="475"/>
      <c r="S38" s="475"/>
      <c r="T38" s="476"/>
      <c r="U38" s="476"/>
      <c r="V38" s="476"/>
      <c r="W38" s="476"/>
      <c r="X38" s="502"/>
      <c r="Y38" s="478"/>
      <c r="Z38" s="454"/>
      <c r="AA38" s="454"/>
      <c r="AB38" s="578"/>
      <c r="AC38" s="579"/>
      <c r="AD38" s="579"/>
      <c r="AE38" s="579"/>
      <c r="AF38" s="579"/>
      <c r="AG38" s="579"/>
      <c r="AH38" s="580" t="e">
        <f>AH37/AG77</f>
        <v>#DIV/0!</v>
      </c>
      <c r="AI38" s="475"/>
      <c r="AJ38" s="475"/>
      <c r="AK38" s="476"/>
      <c r="AL38" s="476"/>
      <c r="AM38" s="476"/>
      <c r="AN38" s="476"/>
      <c r="AO38" s="502"/>
      <c r="AP38" s="478"/>
      <c r="AQ38" s="454"/>
      <c r="AR38" s="454"/>
      <c r="AS38" s="578"/>
      <c r="AT38" s="579" t="s">
        <v>343</v>
      </c>
      <c r="AU38" s="579"/>
      <c r="AV38" s="579"/>
      <c r="AW38" s="579"/>
      <c r="AX38" s="579"/>
      <c r="AY38" s="580">
        <f>AY37/AX77</f>
        <v>1.8795737154352935E-3</v>
      </c>
      <c r="AZ38" s="475"/>
      <c r="BA38" s="475"/>
      <c r="BB38" s="476"/>
      <c r="BC38" s="476"/>
      <c r="BD38" s="476"/>
      <c r="BE38" s="476"/>
      <c r="BF38" s="502"/>
      <c r="BG38" s="478"/>
      <c r="BH38" s="425"/>
      <c r="BI38" s="425"/>
      <c r="BJ38" s="578"/>
      <c r="BK38" s="579" t="s">
        <v>343</v>
      </c>
      <c r="BL38" s="579"/>
      <c r="BM38" s="579"/>
      <c r="BN38" s="579"/>
      <c r="BO38" s="579"/>
      <c r="BP38" s="580">
        <f>BP37/BO77</f>
        <v>1.9732377946181617E-3</v>
      </c>
      <c r="BQ38" s="475"/>
      <c r="BR38" s="475"/>
      <c r="BS38" s="476"/>
      <c r="BT38" s="476"/>
      <c r="BU38" s="476"/>
      <c r="BV38" s="476"/>
      <c r="BW38" s="502"/>
      <c r="BX38" s="478"/>
      <c r="BY38" s="425"/>
      <c r="BZ38" s="425"/>
      <c r="CA38" s="578"/>
      <c r="CB38" s="579" t="s">
        <v>343</v>
      </c>
      <c r="CC38" s="579"/>
      <c r="CD38" s="579"/>
      <c r="CE38" s="579"/>
      <c r="CF38" s="579"/>
      <c r="CG38" s="580">
        <f>CG37/CF77</f>
        <v>2.9354382815646699E-3</v>
      </c>
      <c r="CH38" s="475"/>
      <c r="CI38" s="475"/>
      <c r="CJ38" s="476"/>
      <c r="CK38" s="476"/>
      <c r="CL38" s="476"/>
      <c r="CM38" s="476"/>
      <c r="CN38" s="502"/>
      <c r="CO38" s="478"/>
      <c r="CP38" s="425"/>
      <c r="CQ38" s="425"/>
      <c r="CR38" s="578"/>
      <c r="CS38" s="579" t="s">
        <v>343</v>
      </c>
      <c r="CT38" s="579"/>
      <c r="CU38" s="579"/>
      <c r="CV38" s="579"/>
      <c r="CW38" s="579"/>
      <c r="CX38" s="580">
        <f>CX37/CW77</f>
        <v>2.159375824205174E-3</v>
      </c>
      <c r="CY38" s="475"/>
      <c r="CZ38" s="475"/>
      <c r="DA38" s="476"/>
      <c r="DB38" s="476"/>
      <c r="DC38" s="476"/>
      <c r="DD38" s="476"/>
      <c r="DE38" s="502"/>
      <c r="DF38" s="478"/>
      <c r="DG38" s="425"/>
      <c r="DH38" s="425"/>
      <c r="DI38" s="578"/>
      <c r="DJ38" s="579" t="s">
        <v>343</v>
      </c>
      <c r="DK38" s="579"/>
      <c r="DL38" s="579"/>
      <c r="DM38" s="579"/>
      <c r="DN38" s="579"/>
      <c r="DO38" s="580">
        <f>DO37/DN77</f>
        <v>1.6266086472570521E-3</v>
      </c>
      <c r="DP38" s="475"/>
      <c r="DQ38" s="475"/>
      <c r="DR38" s="476"/>
      <c r="DS38" s="476"/>
      <c r="DT38" s="476"/>
      <c r="DU38" s="476"/>
      <c r="DV38" s="502"/>
      <c r="DW38" s="478"/>
      <c r="DX38" s="425"/>
      <c r="DY38" s="425"/>
      <c r="DZ38" s="578"/>
      <c r="EA38" s="579" t="s">
        <v>343</v>
      </c>
      <c r="EB38" s="579"/>
      <c r="EC38" s="579"/>
      <c r="ED38" s="579"/>
      <c r="EE38" s="579"/>
      <c r="EF38" s="580">
        <f>EF37/EE77</f>
        <v>2.1229992968888251E-3</v>
      </c>
      <c r="EG38" s="475"/>
      <c r="EH38" s="475"/>
      <c r="EI38" s="476"/>
      <c r="EJ38" s="476"/>
      <c r="EK38" s="476"/>
      <c r="EL38" s="476"/>
      <c r="EM38" s="502"/>
      <c r="EN38" s="478"/>
      <c r="EO38" s="425"/>
      <c r="EP38" s="425"/>
      <c r="EQ38" s="578"/>
      <c r="ER38" s="579" t="s">
        <v>343</v>
      </c>
      <c r="ES38" s="579"/>
      <c r="ET38" s="579"/>
      <c r="EU38" s="579"/>
      <c r="EV38" s="579"/>
      <c r="EW38" s="580">
        <f>EW37/EV77</f>
        <v>3.2464225385730422E-3</v>
      </c>
      <c r="EX38" s="475"/>
      <c r="EY38" s="475"/>
      <c r="EZ38" s="476"/>
      <c r="FA38" s="476"/>
      <c r="FB38" s="476"/>
      <c r="FC38" s="476"/>
      <c r="FD38" s="502"/>
      <c r="FE38" s="478"/>
      <c r="FF38" s="425"/>
      <c r="FG38" s="425"/>
      <c r="FH38" s="578"/>
      <c r="FI38" s="579" t="s">
        <v>343</v>
      </c>
      <c r="FJ38" s="579"/>
      <c r="FK38" s="579"/>
      <c r="FL38" s="579"/>
      <c r="FM38" s="579"/>
      <c r="FN38" s="580">
        <f>FN37/FM77</f>
        <v>2.2352545415148229E-3</v>
      </c>
      <c r="FO38" s="475"/>
      <c r="FP38" s="475"/>
      <c r="FQ38" s="476"/>
      <c r="FR38" s="476"/>
      <c r="FS38" s="476"/>
      <c r="FT38" s="476"/>
      <c r="FU38" s="502"/>
      <c r="FV38" s="478"/>
      <c r="FW38" s="425"/>
      <c r="FX38" s="425"/>
      <c r="FY38" s="578"/>
      <c r="FZ38" s="579" t="s">
        <v>343</v>
      </c>
      <c r="GA38" s="579"/>
      <c r="GB38" s="579"/>
      <c r="GC38" s="579"/>
      <c r="GD38" s="579"/>
      <c r="GE38" s="580">
        <f>GE37/GD77</f>
        <v>1.9681454981684198E-3</v>
      </c>
      <c r="GF38" s="475"/>
      <c r="GG38" s="475"/>
      <c r="GH38" s="476"/>
      <c r="GI38" s="476"/>
      <c r="GJ38" s="476"/>
      <c r="GK38" s="476"/>
      <c r="GL38" s="502"/>
      <c r="GM38" s="478"/>
      <c r="GN38" s="425"/>
      <c r="GO38" s="425"/>
      <c r="GP38" s="578"/>
      <c r="GQ38" s="579" t="s">
        <v>343</v>
      </c>
      <c r="GR38" s="579"/>
      <c r="GS38" s="579"/>
      <c r="GT38" s="579"/>
      <c r="GU38" s="579"/>
      <c r="GV38" s="580">
        <f>GV37/GU77</f>
        <v>2.66454181189495E-3</v>
      </c>
      <c r="GW38" s="475"/>
      <c r="GX38" s="475"/>
      <c r="GY38" s="476"/>
      <c r="GZ38" s="476"/>
      <c r="HA38" s="476"/>
      <c r="HB38" s="476"/>
      <c r="HC38" s="502"/>
      <c r="HD38" s="478"/>
      <c r="HE38" s="425"/>
      <c r="HF38" s="425"/>
      <c r="HG38" s="578"/>
      <c r="HH38" s="579" t="s">
        <v>343</v>
      </c>
      <c r="HI38" s="579"/>
      <c r="HJ38" s="579"/>
      <c r="HK38" s="579"/>
      <c r="HL38" s="579"/>
      <c r="HM38" s="580">
        <f>HM37/HL77</f>
        <v>3.6775912108883207E-3</v>
      </c>
      <c r="HN38" s="475"/>
      <c r="HO38" s="475"/>
      <c r="HP38" s="476"/>
      <c r="HQ38" s="476"/>
      <c r="HR38" s="476"/>
      <c r="HS38" s="476"/>
      <c r="HT38" s="502"/>
      <c r="HU38" s="478"/>
      <c r="HV38" s="425"/>
      <c r="HW38" s="425"/>
      <c r="HX38" s="578"/>
      <c r="HY38" s="579" t="s">
        <v>343</v>
      </c>
      <c r="HZ38" s="579"/>
      <c r="IA38" s="579"/>
      <c r="IB38" s="579"/>
      <c r="IC38" s="579"/>
      <c r="ID38" s="580">
        <f>ID37/IC77</f>
        <v>1.8710167806817518E-3</v>
      </c>
      <c r="IE38" s="475"/>
      <c r="IF38" s="475"/>
      <c r="IG38" s="476"/>
      <c r="IH38" s="476"/>
      <c r="II38" s="476"/>
      <c r="IJ38" s="476"/>
      <c r="IK38" s="502"/>
      <c r="IL38" s="478"/>
      <c r="IM38" s="425"/>
      <c r="IN38" s="425"/>
      <c r="IO38" s="578"/>
      <c r="IP38" s="579" t="s">
        <v>343</v>
      </c>
      <c r="IQ38" s="579"/>
      <c r="IR38" s="579"/>
      <c r="IS38" s="579"/>
      <c r="IT38" s="579"/>
      <c r="IU38" s="580">
        <f>IU37/IT77</f>
        <v>1.6354377008247123E-3</v>
      </c>
      <c r="IV38" s="475"/>
      <c r="IW38" s="475"/>
      <c r="IX38" s="476"/>
      <c r="IY38" s="476"/>
      <c r="IZ38" s="476"/>
      <c r="JA38" s="476"/>
      <c r="JB38" s="502"/>
      <c r="JC38" s="478"/>
      <c r="JD38" s="425"/>
      <c r="JE38" s="425"/>
      <c r="JF38" s="578"/>
      <c r="JG38" s="579" t="s">
        <v>343</v>
      </c>
      <c r="JH38" s="579"/>
      <c r="JI38" s="579"/>
      <c r="JJ38" s="579"/>
      <c r="JK38" s="579"/>
      <c r="JL38" s="580">
        <f>JL37/JK77</f>
        <v>1.520070857675305E-3</v>
      </c>
      <c r="JM38" s="475"/>
      <c r="JN38" s="475"/>
      <c r="JO38" s="476"/>
      <c r="JP38" s="476"/>
      <c r="JQ38" s="476"/>
      <c r="JR38" s="476"/>
      <c r="JS38" s="502"/>
      <c r="JT38" s="478"/>
      <c r="JU38" s="425"/>
      <c r="JV38" s="425"/>
      <c r="JW38" s="578"/>
      <c r="JX38" s="579" t="s">
        <v>343</v>
      </c>
      <c r="JY38" s="579"/>
      <c r="JZ38" s="579"/>
      <c r="KA38" s="579"/>
      <c r="KB38" s="579"/>
      <c r="KC38" s="580">
        <f>KC37/KB77</f>
        <v>2.907973518318255E-3</v>
      </c>
      <c r="KD38" s="475"/>
      <c r="KE38" s="475"/>
      <c r="KF38" s="476"/>
      <c r="KG38" s="476"/>
      <c r="KH38" s="476"/>
      <c r="KI38" s="476"/>
      <c r="KJ38" s="502"/>
      <c r="KK38" s="478"/>
      <c r="KL38" s="425"/>
      <c r="KM38" s="425"/>
      <c r="KN38" s="578"/>
      <c r="KO38" s="579" t="s">
        <v>343</v>
      </c>
      <c r="KP38" s="579"/>
      <c r="KQ38" s="579"/>
      <c r="KR38" s="579"/>
      <c r="KS38" s="579"/>
      <c r="KT38" s="580">
        <f>KT37/KS77</f>
        <v>1.6837010777437324E-3</v>
      </c>
      <c r="KU38" s="475"/>
      <c r="KV38" s="475"/>
      <c r="KW38" s="476"/>
      <c r="KX38" s="476"/>
      <c r="KY38" s="476"/>
      <c r="KZ38" s="476"/>
      <c r="LA38" s="502"/>
      <c r="LB38" s="478"/>
      <c r="LC38" s="425"/>
      <c r="LD38" s="425"/>
      <c r="LE38" s="578"/>
      <c r="LF38" s="579" t="s">
        <v>343</v>
      </c>
      <c r="LG38" s="579"/>
      <c r="LH38" s="579"/>
      <c r="LI38" s="579"/>
      <c r="LJ38" s="579"/>
      <c r="LK38" s="580">
        <f>LK37/LJ77</f>
        <v>3.6824172552889496E-3</v>
      </c>
      <c r="LL38" s="475"/>
      <c r="LM38" s="475"/>
      <c r="LN38" s="476"/>
      <c r="LO38" s="476"/>
      <c r="LP38" s="476"/>
      <c r="LQ38" s="476"/>
      <c r="LR38" s="502"/>
      <c r="LS38" s="478"/>
      <c r="LT38" s="425"/>
      <c r="LU38" s="425"/>
      <c r="LV38" s="578"/>
      <c r="LW38" s="579" t="s">
        <v>343</v>
      </c>
      <c r="LX38" s="579"/>
      <c r="LY38" s="579"/>
      <c r="LZ38" s="579"/>
      <c r="MA38" s="579"/>
      <c r="MB38" s="580">
        <f>MB37/MA77</f>
        <v>1.3968227683069055E-3</v>
      </c>
      <c r="MC38" s="475"/>
      <c r="MD38" s="475"/>
      <c r="ME38" s="476"/>
      <c r="MF38" s="476"/>
      <c r="MG38" s="476"/>
      <c r="MH38" s="476"/>
      <c r="MI38" s="502"/>
      <c r="MJ38" s="478"/>
      <c r="MK38" s="425"/>
      <c r="ML38" s="425"/>
      <c r="MM38" s="578"/>
      <c r="MN38" s="579" t="s">
        <v>343</v>
      </c>
      <c r="MO38" s="579"/>
      <c r="MP38" s="579"/>
      <c r="MQ38" s="579"/>
      <c r="MR38" s="579"/>
      <c r="MS38" s="580">
        <f>MS37/MR77</f>
        <v>6.722613203038119E-3</v>
      </c>
      <c r="MT38" s="475"/>
      <c r="MU38" s="475"/>
      <c r="MV38" s="476"/>
      <c r="MW38" s="476"/>
      <c r="MX38" s="476"/>
      <c r="MY38" s="476"/>
      <c r="MZ38" s="502"/>
      <c r="NA38" s="478"/>
      <c r="NB38" s="425"/>
      <c r="NC38" s="425"/>
      <c r="ND38" s="569"/>
      <c r="NE38" s="523"/>
      <c r="NF38" s="569"/>
      <c r="NG38" s="537"/>
      <c r="NH38" s="538"/>
      <c r="NI38" s="508"/>
      <c r="NJ38" s="508"/>
      <c r="NK38" s="475" t="e">
        <f t="shared" si="903"/>
        <v>#N/A</v>
      </c>
      <c r="NL38" s="475" t="e">
        <f t="shared" si="904"/>
        <v>#N/A</v>
      </c>
      <c r="NM38" s="476" t="e">
        <f t="shared" si="905"/>
        <v>#N/A</v>
      </c>
      <c r="NN38" s="476">
        <f t="shared" ref="NN38:NO38" si="984">IF(NH38=0,0,1)</f>
        <v>0</v>
      </c>
      <c r="NO38" s="476">
        <f t="shared" si="984"/>
        <v>0</v>
      </c>
      <c r="NP38" s="476" t="e">
        <f t="shared" si="907"/>
        <v>#N/A</v>
      </c>
      <c r="NQ38" s="502">
        <f t="shared" si="908"/>
        <v>0</v>
      </c>
      <c r="NR38" s="478">
        <f t="shared" si="909"/>
        <v>0</v>
      </c>
      <c r="NS38" s="425"/>
      <c r="NT38" s="425"/>
      <c r="NU38" s="569"/>
      <c r="NV38" s="523"/>
      <c r="NW38" s="569"/>
      <c r="NX38" s="537"/>
      <c r="NY38" s="538"/>
      <c r="NZ38" s="508"/>
      <c r="OA38" s="508"/>
      <c r="OB38" s="475" t="e">
        <f t="shared" si="910"/>
        <v>#N/A</v>
      </c>
      <c r="OC38" s="475" t="e">
        <f t="shared" si="911"/>
        <v>#N/A</v>
      </c>
      <c r="OD38" s="476" t="e">
        <f t="shared" si="912"/>
        <v>#N/A</v>
      </c>
      <c r="OE38" s="476">
        <f t="shared" ref="OE38:OF38" si="985">IF(NY38=0,0,1)</f>
        <v>0</v>
      </c>
      <c r="OF38" s="476">
        <f t="shared" si="985"/>
        <v>0</v>
      </c>
      <c r="OG38" s="476" t="e">
        <f t="shared" si="914"/>
        <v>#N/A</v>
      </c>
      <c r="OH38" s="502">
        <f t="shared" si="915"/>
        <v>0</v>
      </c>
      <c r="OI38" s="478">
        <f t="shared" si="916"/>
        <v>0</v>
      </c>
      <c r="OJ38" s="425"/>
      <c r="OK38" s="425"/>
      <c r="OL38" s="569"/>
      <c r="OM38" s="523"/>
      <c r="ON38" s="569"/>
      <c r="OO38" s="537"/>
      <c r="OP38" s="538"/>
      <c r="OQ38" s="508"/>
      <c r="OR38" s="508"/>
      <c r="OS38" s="475" t="e">
        <f t="shared" si="917"/>
        <v>#N/A</v>
      </c>
      <c r="OT38" s="475" t="e">
        <f t="shared" si="918"/>
        <v>#N/A</v>
      </c>
      <c r="OU38" s="476" t="e">
        <f t="shared" si="919"/>
        <v>#N/A</v>
      </c>
      <c r="OV38" s="476">
        <f t="shared" ref="OV38:OW38" si="986">IF(OP38=0,0,1)</f>
        <v>0</v>
      </c>
      <c r="OW38" s="476">
        <f t="shared" si="986"/>
        <v>0</v>
      </c>
      <c r="OX38" s="476" t="e">
        <f t="shared" si="921"/>
        <v>#N/A</v>
      </c>
      <c r="OY38" s="502">
        <f t="shared" si="922"/>
        <v>0</v>
      </c>
      <c r="OZ38" s="478">
        <f t="shared" si="923"/>
        <v>0</v>
      </c>
      <c r="PA38" s="425"/>
      <c r="PB38" s="425"/>
      <c r="PC38" s="569"/>
      <c r="PD38" s="523"/>
      <c r="PE38" s="569"/>
      <c r="PF38" s="537"/>
      <c r="PG38" s="538"/>
      <c r="PH38" s="508"/>
      <c r="PI38" s="508"/>
      <c r="PJ38" s="475" t="e">
        <f t="shared" si="924"/>
        <v>#N/A</v>
      </c>
      <c r="PK38" s="475" t="e">
        <f t="shared" si="925"/>
        <v>#N/A</v>
      </c>
      <c r="PL38" s="476" t="e">
        <f t="shared" si="926"/>
        <v>#N/A</v>
      </c>
      <c r="PM38" s="476">
        <f t="shared" ref="PM38:PN38" si="987">IF(PG38=0,0,1)</f>
        <v>0</v>
      </c>
      <c r="PN38" s="476">
        <f t="shared" si="987"/>
        <v>0</v>
      </c>
      <c r="PO38" s="476" t="e">
        <f t="shared" si="928"/>
        <v>#N/A</v>
      </c>
      <c r="PP38" s="502">
        <f t="shared" si="929"/>
        <v>0</v>
      </c>
      <c r="PQ38" s="478">
        <f t="shared" si="930"/>
        <v>0</v>
      </c>
      <c r="PR38" s="425"/>
      <c r="PS38" s="425"/>
      <c r="PT38" s="569"/>
      <c r="PU38" s="523"/>
      <c r="PV38" s="569"/>
      <c r="PW38" s="537"/>
      <c r="PX38" s="538"/>
      <c r="PY38" s="508"/>
      <c r="PZ38" s="508"/>
      <c r="QA38" s="475" t="e">
        <f t="shared" si="931"/>
        <v>#N/A</v>
      </c>
      <c r="QB38" s="475" t="e">
        <f t="shared" si="932"/>
        <v>#N/A</v>
      </c>
      <c r="QC38" s="476" t="e">
        <f t="shared" si="933"/>
        <v>#N/A</v>
      </c>
      <c r="QD38" s="476">
        <f t="shared" ref="QD38:QE38" si="988">IF(PX38=0,0,1)</f>
        <v>0</v>
      </c>
      <c r="QE38" s="476">
        <f t="shared" si="988"/>
        <v>0</v>
      </c>
      <c r="QF38" s="476" t="e">
        <f t="shared" si="935"/>
        <v>#N/A</v>
      </c>
      <c r="QG38" s="502">
        <f t="shared" si="936"/>
        <v>0</v>
      </c>
      <c r="QH38" s="478">
        <f t="shared" si="937"/>
        <v>0</v>
      </c>
      <c r="QI38" s="425"/>
      <c r="QJ38" s="425"/>
      <c r="QK38" s="569"/>
      <c r="QL38" s="523"/>
      <c r="QM38" s="569"/>
      <c r="QN38" s="537"/>
      <c r="QO38" s="538"/>
      <c r="QP38" s="508"/>
      <c r="QQ38" s="508"/>
      <c r="QR38" s="475" t="e">
        <f t="shared" si="938"/>
        <v>#N/A</v>
      </c>
      <c r="QS38" s="475" t="e">
        <f t="shared" si="939"/>
        <v>#N/A</v>
      </c>
      <c r="QT38" s="476" t="e">
        <f t="shared" si="940"/>
        <v>#N/A</v>
      </c>
      <c r="QU38" s="476">
        <f t="shared" ref="QU38:QV38" si="989">IF(QO38=0,0,1)</f>
        <v>0</v>
      </c>
      <c r="QV38" s="476">
        <f t="shared" si="989"/>
        <v>0</v>
      </c>
      <c r="QW38" s="476" t="e">
        <f t="shared" si="942"/>
        <v>#N/A</v>
      </c>
      <c r="QX38" s="502">
        <f t="shared" si="943"/>
        <v>0</v>
      </c>
      <c r="QY38" s="478">
        <f t="shared" si="944"/>
        <v>0</v>
      </c>
      <c r="QZ38" s="425"/>
      <c r="RA38" s="425"/>
      <c r="RB38" s="569"/>
      <c r="RC38" s="523"/>
      <c r="RD38" s="569"/>
      <c r="RE38" s="537"/>
      <c r="RF38" s="538"/>
      <c r="RG38" s="508"/>
      <c r="RH38" s="508"/>
      <c r="RI38" s="475" t="e">
        <f t="shared" si="945"/>
        <v>#N/A</v>
      </c>
      <c r="RJ38" s="475" t="e">
        <f t="shared" si="946"/>
        <v>#N/A</v>
      </c>
      <c r="RK38" s="476" t="e">
        <f t="shared" si="947"/>
        <v>#N/A</v>
      </c>
      <c r="RL38" s="476">
        <f t="shared" ref="RL38:RM38" si="990">IF(RF38=0,0,1)</f>
        <v>0</v>
      </c>
      <c r="RM38" s="476">
        <f t="shared" si="990"/>
        <v>0</v>
      </c>
      <c r="RN38" s="476" t="e">
        <f t="shared" si="949"/>
        <v>#N/A</v>
      </c>
      <c r="RO38" s="502">
        <f t="shared" si="950"/>
        <v>0</v>
      </c>
      <c r="RP38" s="478">
        <f t="shared" si="951"/>
        <v>0</v>
      </c>
      <c r="RQ38" s="425"/>
      <c r="RR38" s="425"/>
      <c r="RS38" s="569"/>
      <c r="RT38" s="523"/>
      <c r="RU38" s="569"/>
      <c r="RV38" s="537"/>
      <c r="RW38" s="538"/>
      <c r="RX38" s="508"/>
      <c r="RY38" s="508"/>
      <c r="RZ38" s="475" t="e">
        <f t="shared" si="952"/>
        <v>#N/A</v>
      </c>
      <c r="SA38" s="475" t="e">
        <f t="shared" si="953"/>
        <v>#N/A</v>
      </c>
      <c r="SB38" s="476" t="e">
        <f t="shared" si="954"/>
        <v>#N/A</v>
      </c>
      <c r="SC38" s="476">
        <f t="shared" ref="SC38:SD38" si="991">IF(RW38=0,0,1)</f>
        <v>0</v>
      </c>
      <c r="SD38" s="476">
        <f t="shared" si="991"/>
        <v>0</v>
      </c>
      <c r="SE38" s="476" t="e">
        <f t="shared" si="956"/>
        <v>#N/A</v>
      </c>
      <c r="SF38" s="502">
        <f t="shared" si="957"/>
        <v>0</v>
      </c>
      <c r="SG38" s="478">
        <f t="shared" si="958"/>
        <v>0</v>
      </c>
      <c r="SH38" s="425"/>
      <c r="SI38" s="425"/>
      <c r="SJ38" s="569"/>
      <c r="SK38" s="523"/>
      <c r="SL38" s="569"/>
      <c r="SM38" s="537"/>
      <c r="SN38" s="538"/>
      <c r="SO38" s="508"/>
      <c r="SP38" s="508"/>
      <c r="SQ38" s="475" t="e">
        <f t="shared" si="959"/>
        <v>#N/A</v>
      </c>
      <c r="SR38" s="475" t="e">
        <f t="shared" si="960"/>
        <v>#N/A</v>
      </c>
      <c r="SS38" s="476" t="e">
        <f t="shared" si="961"/>
        <v>#N/A</v>
      </c>
      <c r="ST38" s="476">
        <f t="shared" ref="ST38:SU38" si="992">IF(SN38=0,0,1)</f>
        <v>0</v>
      </c>
      <c r="SU38" s="476">
        <f t="shared" si="992"/>
        <v>0</v>
      </c>
      <c r="SV38" s="476" t="e">
        <f t="shared" si="963"/>
        <v>#N/A</v>
      </c>
      <c r="SW38" s="502">
        <f t="shared" si="964"/>
        <v>0</v>
      </c>
      <c r="SX38" s="478">
        <f t="shared" si="965"/>
        <v>0</v>
      </c>
    </row>
    <row r="39" spans="1:518" ht="30" x14ac:dyDescent="0.2">
      <c r="A39" s="425">
        <f t="shared" si="140"/>
        <v>27</v>
      </c>
      <c r="B39" s="581" t="s">
        <v>344</v>
      </c>
      <c r="C39" s="582" t="s">
        <v>345</v>
      </c>
      <c r="D39" s="497" t="s">
        <v>329</v>
      </c>
      <c r="E39" s="583">
        <v>14</v>
      </c>
      <c r="F39" s="519"/>
      <c r="G39" s="520">
        <f>ROUND(E39*F39,0)</f>
        <v>0</v>
      </c>
      <c r="H39" s="444"/>
      <c r="I39" s="425"/>
      <c r="J39" s="425"/>
      <c r="K39" s="581"/>
      <c r="L39" s="582"/>
      <c r="M39" s="497"/>
      <c r="N39" s="583"/>
      <c r="O39" s="519"/>
      <c r="P39" s="520"/>
      <c r="Q39" s="444"/>
      <c r="R39" s="475" t="e">
        <f>IF(EXACT(VLOOKUP(K39,OFERTA_0,2,FALSE),L39),1,0)</f>
        <v>#N/A</v>
      </c>
      <c r="S39" s="475" t="e">
        <f>IF(EXACT(VLOOKUP(K39,OFERTA_0,3,FALSE),M39),1,0)</f>
        <v>#N/A</v>
      </c>
      <c r="T39" s="476" t="e">
        <f>IF(EXACT(VLOOKUP(K39,OFERTA_0,4,FALSE),N39),1,0)</f>
        <v>#N/A</v>
      </c>
      <c r="U39" s="476">
        <f t="shared" ref="U39:V39" si="993">IF(O39=0,0,1)</f>
        <v>0</v>
      </c>
      <c r="V39" s="476">
        <f t="shared" si="993"/>
        <v>0</v>
      </c>
      <c r="W39" s="476" t="e">
        <f>PRODUCT(R39:V39)</f>
        <v>#N/A</v>
      </c>
      <c r="X39" s="502">
        <f>ROUND(P39,0)</f>
        <v>0</v>
      </c>
      <c r="Y39" s="478">
        <f>P39-X39</f>
        <v>0</v>
      </c>
      <c r="Z39" s="454"/>
      <c r="AA39" s="454"/>
      <c r="AB39" s="581"/>
      <c r="AC39" s="582"/>
      <c r="AD39" s="497"/>
      <c r="AE39" s="583"/>
      <c r="AF39" s="519"/>
      <c r="AG39" s="520"/>
      <c r="AH39" s="444"/>
      <c r="AI39" s="475" t="e">
        <f>IF(EXACT(VLOOKUP(AB39,OFERTA_0,2,FALSE),AC39),1,0)</f>
        <v>#N/A</v>
      </c>
      <c r="AJ39" s="475" t="e">
        <f>IF(EXACT(VLOOKUP(AB39,OFERTA_0,3,FALSE),AD39),1,0)</f>
        <v>#N/A</v>
      </c>
      <c r="AK39" s="476" t="e">
        <f>IF(EXACT(VLOOKUP(AB39,OFERTA_0,4,FALSE),AE39),1,0)</f>
        <v>#N/A</v>
      </c>
      <c r="AL39" s="476">
        <f t="shared" ref="AL39:AM39" si="994">IF(AF39=0,0,1)</f>
        <v>0</v>
      </c>
      <c r="AM39" s="476">
        <f t="shared" si="994"/>
        <v>0</v>
      </c>
      <c r="AN39" s="476" t="e">
        <f>PRODUCT(AI39:AM39)</f>
        <v>#N/A</v>
      </c>
      <c r="AO39" s="502">
        <f>ROUND(AG39,0)</f>
        <v>0</v>
      </c>
      <c r="AP39" s="478">
        <f>AG39-AO39</f>
        <v>0</v>
      </c>
      <c r="AQ39" s="454"/>
      <c r="AR39" s="454"/>
      <c r="AS39" s="581" t="s">
        <v>344</v>
      </c>
      <c r="AT39" s="582" t="s">
        <v>345</v>
      </c>
      <c r="AU39" s="497" t="s">
        <v>329</v>
      </c>
      <c r="AV39" s="583">
        <v>14</v>
      </c>
      <c r="AW39" s="519">
        <v>19500</v>
      </c>
      <c r="AX39" s="520">
        <f>ROUND(AV39*AW39,0)</f>
        <v>273000</v>
      </c>
      <c r="AY39" s="444"/>
      <c r="AZ39" s="475">
        <f>IF(EXACT(VLOOKUP(AS39,OFERTA_0,2,FALSE),AT39),1,0)</f>
        <v>1</v>
      </c>
      <c r="BA39" s="475">
        <f>IF(EXACT(VLOOKUP(AS39,OFERTA_0,3,FALSE),AU39),1,0)</f>
        <v>1</v>
      </c>
      <c r="BB39" s="476">
        <f>IF(EXACT(VLOOKUP(AS39,OFERTA_0,4,FALSE),AV39),1,0)</f>
        <v>1</v>
      </c>
      <c r="BC39" s="476">
        <f t="shared" ref="BC39:BD39" si="995">IF(AW39=0,0,1)</f>
        <v>1</v>
      </c>
      <c r="BD39" s="476">
        <f t="shared" si="995"/>
        <v>1</v>
      </c>
      <c r="BE39" s="476">
        <f>PRODUCT(AZ39:BD39)</f>
        <v>1</v>
      </c>
      <c r="BF39" s="502">
        <f>ROUND(AX39,0)</f>
        <v>273000</v>
      </c>
      <c r="BG39" s="478">
        <f>AX39-BF39</f>
        <v>0</v>
      </c>
      <c r="BH39" s="425"/>
      <c r="BI39" s="425"/>
      <c r="BJ39" s="581" t="s">
        <v>344</v>
      </c>
      <c r="BK39" s="582" t="s">
        <v>345</v>
      </c>
      <c r="BL39" s="497" t="s">
        <v>329</v>
      </c>
      <c r="BM39" s="583">
        <v>14</v>
      </c>
      <c r="BN39" s="519">
        <v>21000</v>
      </c>
      <c r="BO39" s="520">
        <f>ROUND(BM39*BN39,0)</f>
        <v>294000</v>
      </c>
      <c r="BP39" s="444"/>
      <c r="BQ39" s="475">
        <f>IF(EXACT(VLOOKUP(BJ39,OFERTA_0,2,FALSE),BK39),1,0)</f>
        <v>1</v>
      </c>
      <c r="BR39" s="475">
        <f>IF(EXACT(VLOOKUP(BJ39,OFERTA_0,3,FALSE),BL39),1,0)</f>
        <v>1</v>
      </c>
      <c r="BS39" s="476">
        <f>IF(EXACT(VLOOKUP(BJ39,OFERTA_0,4,FALSE),BM39),1,0)</f>
        <v>1</v>
      </c>
      <c r="BT39" s="476">
        <f t="shared" ref="BT39:BU39" si="996">IF(BN39=0,0,1)</f>
        <v>1</v>
      </c>
      <c r="BU39" s="476">
        <f t="shared" si="996"/>
        <v>1</v>
      </c>
      <c r="BV39" s="476">
        <f>PRODUCT(BQ39:BU39)</f>
        <v>1</v>
      </c>
      <c r="BW39" s="502">
        <f>ROUND(BO39,0)</f>
        <v>294000</v>
      </c>
      <c r="BX39" s="478">
        <f>BO39-BW39</f>
        <v>0</v>
      </c>
      <c r="BY39" s="425"/>
      <c r="BZ39" s="425"/>
      <c r="CA39" s="581" t="s">
        <v>344</v>
      </c>
      <c r="CB39" s="582" t="s">
        <v>345</v>
      </c>
      <c r="CC39" s="497" t="s">
        <v>329</v>
      </c>
      <c r="CD39" s="583">
        <v>14</v>
      </c>
      <c r="CE39" s="519">
        <v>31000</v>
      </c>
      <c r="CF39" s="520">
        <f>ROUND(CD39*CE39,0)</f>
        <v>434000</v>
      </c>
      <c r="CG39" s="444"/>
      <c r="CH39" s="475">
        <f>IF(EXACT(VLOOKUP(CA39,OFERTA_0,2,FALSE),CB39),1,0)</f>
        <v>1</v>
      </c>
      <c r="CI39" s="475">
        <f>IF(EXACT(VLOOKUP(CA39,OFERTA_0,3,FALSE),CC39),1,0)</f>
        <v>1</v>
      </c>
      <c r="CJ39" s="476">
        <f>IF(EXACT(VLOOKUP(CA39,OFERTA_0,4,FALSE),CD39),1,0)</f>
        <v>1</v>
      </c>
      <c r="CK39" s="476">
        <f t="shared" ref="CK39:CL39" si="997">IF(CE39=0,0,1)</f>
        <v>1</v>
      </c>
      <c r="CL39" s="476">
        <f t="shared" si="997"/>
        <v>1</v>
      </c>
      <c r="CM39" s="476">
        <f>PRODUCT(CH39:CL39)</f>
        <v>1</v>
      </c>
      <c r="CN39" s="502">
        <f>ROUND(CF39,0)</f>
        <v>434000</v>
      </c>
      <c r="CO39" s="478">
        <f>CF39-CN39</f>
        <v>0</v>
      </c>
      <c r="CP39" s="425"/>
      <c r="CQ39" s="425"/>
      <c r="CR39" s="581" t="s">
        <v>344</v>
      </c>
      <c r="CS39" s="582" t="s">
        <v>345</v>
      </c>
      <c r="CT39" s="497" t="s">
        <v>329</v>
      </c>
      <c r="CU39" s="583">
        <v>14</v>
      </c>
      <c r="CV39" s="519">
        <v>23100</v>
      </c>
      <c r="CW39" s="520">
        <f>ROUND(CU39*CV39,0)</f>
        <v>323400</v>
      </c>
      <c r="CX39" s="444"/>
      <c r="CY39" s="475">
        <f>IF(EXACT(VLOOKUP(CR39,OFERTA_0,2,FALSE),CS39),1,0)</f>
        <v>1</v>
      </c>
      <c r="CZ39" s="475">
        <f>IF(EXACT(VLOOKUP(CR39,OFERTA_0,3,FALSE),CT39),1,0)</f>
        <v>1</v>
      </c>
      <c r="DA39" s="476">
        <f>IF(EXACT(VLOOKUP(CR39,OFERTA_0,4,FALSE),CU39),1,0)</f>
        <v>1</v>
      </c>
      <c r="DB39" s="476">
        <f t="shared" ref="DB39:DC39" si="998">IF(CV39=0,0,1)</f>
        <v>1</v>
      </c>
      <c r="DC39" s="476">
        <f t="shared" si="998"/>
        <v>1</v>
      </c>
      <c r="DD39" s="476">
        <f>PRODUCT(CY39:DC39)</f>
        <v>1</v>
      </c>
      <c r="DE39" s="502">
        <f>ROUND(CW39,0)</f>
        <v>323400</v>
      </c>
      <c r="DF39" s="478">
        <f>CW39-DE39</f>
        <v>0</v>
      </c>
      <c r="DG39" s="425"/>
      <c r="DH39" s="425"/>
      <c r="DI39" s="581" t="s">
        <v>344</v>
      </c>
      <c r="DJ39" s="582" t="s">
        <v>345</v>
      </c>
      <c r="DK39" s="497" t="s">
        <v>329</v>
      </c>
      <c r="DL39" s="583">
        <v>14</v>
      </c>
      <c r="DM39" s="519">
        <v>17370</v>
      </c>
      <c r="DN39" s="520">
        <f>ROUND(DL39*DM39,0)</f>
        <v>243180</v>
      </c>
      <c r="DO39" s="444"/>
      <c r="DP39" s="475">
        <f>IF(EXACT(VLOOKUP(DI39,OFERTA_0,2,FALSE),DJ39),1,0)</f>
        <v>1</v>
      </c>
      <c r="DQ39" s="475">
        <f>IF(EXACT(VLOOKUP(DI39,OFERTA_0,3,FALSE),DK39),1,0)</f>
        <v>1</v>
      </c>
      <c r="DR39" s="476">
        <f>IF(EXACT(VLOOKUP(DI39,OFERTA_0,4,FALSE),DL39),1,0)</f>
        <v>1</v>
      </c>
      <c r="DS39" s="476">
        <f t="shared" ref="DS39:DT39" si="999">IF(DM39=0,0,1)</f>
        <v>1</v>
      </c>
      <c r="DT39" s="476">
        <f t="shared" si="999"/>
        <v>1</v>
      </c>
      <c r="DU39" s="476">
        <f>PRODUCT(DP39:DT39)</f>
        <v>1</v>
      </c>
      <c r="DV39" s="502">
        <f>ROUND(DN39,0)</f>
        <v>243180</v>
      </c>
      <c r="DW39" s="478">
        <f>DN39-DV39</f>
        <v>0</v>
      </c>
      <c r="DX39" s="425"/>
      <c r="DY39" s="425"/>
      <c r="DZ39" s="581" t="s">
        <v>344</v>
      </c>
      <c r="EA39" s="582" t="s">
        <v>345</v>
      </c>
      <c r="EB39" s="497" t="s">
        <v>329</v>
      </c>
      <c r="EC39" s="583">
        <v>14</v>
      </c>
      <c r="ED39" s="519">
        <v>23103</v>
      </c>
      <c r="EE39" s="520">
        <f>ROUND(EC39*ED39,0)</f>
        <v>323442</v>
      </c>
      <c r="EF39" s="444"/>
      <c r="EG39" s="475">
        <f>IF(EXACT(VLOOKUP(DZ39,OFERTA_0,2,FALSE),EA39),1,0)</f>
        <v>1</v>
      </c>
      <c r="EH39" s="475">
        <f>IF(EXACT(VLOOKUP(DZ39,OFERTA_0,3,FALSE),EB39),1,0)</f>
        <v>1</v>
      </c>
      <c r="EI39" s="476">
        <f>IF(EXACT(VLOOKUP(DZ39,OFERTA_0,4,FALSE),EC39),1,0)</f>
        <v>1</v>
      </c>
      <c r="EJ39" s="476">
        <f t="shared" ref="EJ39:EK39" si="1000">IF(ED39=0,0,1)</f>
        <v>1</v>
      </c>
      <c r="EK39" s="476">
        <f t="shared" si="1000"/>
        <v>1</v>
      </c>
      <c r="EL39" s="476">
        <f>PRODUCT(EG39:EK39)</f>
        <v>1</v>
      </c>
      <c r="EM39" s="502">
        <f>ROUND(EE39,0)</f>
        <v>323442</v>
      </c>
      <c r="EN39" s="478">
        <f>EE39-EM39</f>
        <v>0</v>
      </c>
      <c r="EO39" s="425"/>
      <c r="EP39" s="425"/>
      <c r="EQ39" s="581" t="s">
        <v>344</v>
      </c>
      <c r="ER39" s="582" t="s">
        <v>345</v>
      </c>
      <c r="ES39" s="497" t="s">
        <v>329</v>
      </c>
      <c r="ET39" s="583">
        <v>14</v>
      </c>
      <c r="EU39" s="499">
        <v>35482.005206509937</v>
      </c>
      <c r="EV39" s="520">
        <f>ROUND(ET39*EU39,0)</f>
        <v>496748</v>
      </c>
      <c r="EW39" s="444"/>
      <c r="EX39" s="475">
        <f>IF(EXACT(VLOOKUP(EQ39,OFERTA_0,2,FALSE),ER39),1,0)</f>
        <v>1</v>
      </c>
      <c r="EY39" s="475">
        <f>IF(EXACT(VLOOKUP(EQ39,OFERTA_0,3,FALSE),ES39),1,0)</f>
        <v>1</v>
      </c>
      <c r="EZ39" s="476">
        <f>IF(EXACT(VLOOKUP(EQ39,OFERTA_0,4,FALSE),ET39),1,0)</f>
        <v>1</v>
      </c>
      <c r="FA39" s="476">
        <f t="shared" ref="FA39:FB39" si="1001">IF(EU39=0,0,1)</f>
        <v>1</v>
      </c>
      <c r="FB39" s="476">
        <f t="shared" si="1001"/>
        <v>1</v>
      </c>
      <c r="FC39" s="476">
        <f>PRODUCT(EX39:FB39)</f>
        <v>1</v>
      </c>
      <c r="FD39" s="502">
        <f>ROUND(EV39,0)</f>
        <v>496748</v>
      </c>
      <c r="FE39" s="478">
        <f>EV39-FD39</f>
        <v>0</v>
      </c>
      <c r="FF39" s="425"/>
      <c r="FG39" s="425"/>
      <c r="FH39" s="581" t="s">
        <v>344</v>
      </c>
      <c r="FI39" s="582" t="s">
        <v>345</v>
      </c>
      <c r="FJ39" s="497" t="s">
        <v>329</v>
      </c>
      <c r="FK39" s="583">
        <v>14</v>
      </c>
      <c r="FL39" s="519">
        <v>23900</v>
      </c>
      <c r="FM39" s="520">
        <f>ROUND(FK39*FL39,0)</f>
        <v>334600</v>
      </c>
      <c r="FN39" s="444"/>
      <c r="FO39" s="475">
        <f>IF(EXACT(VLOOKUP(FH39,OFERTA_0,2,FALSE),FI39),1,0)</f>
        <v>1</v>
      </c>
      <c r="FP39" s="475">
        <f>IF(EXACT(VLOOKUP(FH39,OFERTA_0,3,FALSE),FJ39),1,0)</f>
        <v>1</v>
      </c>
      <c r="FQ39" s="476">
        <f>IF(EXACT(VLOOKUP(FH39,OFERTA_0,4,FALSE),FK39),1,0)</f>
        <v>1</v>
      </c>
      <c r="FR39" s="476">
        <f t="shared" ref="FR39:FS39" si="1002">IF(FL39=0,0,1)</f>
        <v>1</v>
      </c>
      <c r="FS39" s="476">
        <f t="shared" si="1002"/>
        <v>1</v>
      </c>
      <c r="FT39" s="476">
        <f>PRODUCT(FO39:FS39)</f>
        <v>1</v>
      </c>
      <c r="FU39" s="502">
        <f>ROUND(FM39,0)</f>
        <v>334600</v>
      </c>
      <c r="FV39" s="478">
        <f>FM39-FU39</f>
        <v>0</v>
      </c>
      <c r="FW39" s="425"/>
      <c r="FX39" s="425"/>
      <c r="FY39" s="581" t="s">
        <v>344</v>
      </c>
      <c r="FZ39" s="582" t="s">
        <v>345</v>
      </c>
      <c r="GA39" s="497" t="s">
        <v>329</v>
      </c>
      <c r="GB39" s="583">
        <v>14</v>
      </c>
      <c r="GC39" s="519">
        <v>21000</v>
      </c>
      <c r="GD39" s="520">
        <f>ROUND(GB39*GC39,0)</f>
        <v>294000</v>
      </c>
      <c r="GE39" s="444"/>
      <c r="GF39" s="475">
        <f>IF(EXACT(VLOOKUP(FY39,OFERTA_0,2,FALSE),FZ39),1,0)</f>
        <v>1</v>
      </c>
      <c r="GG39" s="475">
        <f>IF(EXACT(VLOOKUP(FY39,OFERTA_0,3,FALSE),GA39),1,0)</f>
        <v>1</v>
      </c>
      <c r="GH39" s="476">
        <f>IF(EXACT(VLOOKUP(FY39,OFERTA_0,4,FALSE),GB39),1,0)</f>
        <v>1</v>
      </c>
      <c r="GI39" s="476">
        <f t="shared" ref="GI39:GJ39" si="1003">IF(GC39=0,0,1)</f>
        <v>1</v>
      </c>
      <c r="GJ39" s="476">
        <f t="shared" si="1003"/>
        <v>1</v>
      </c>
      <c r="GK39" s="476">
        <f>PRODUCT(GF39:GJ39)</f>
        <v>1</v>
      </c>
      <c r="GL39" s="502">
        <f>ROUND(GD39,0)</f>
        <v>294000</v>
      </c>
      <c r="GM39" s="478">
        <f>GD39-GL39</f>
        <v>0</v>
      </c>
      <c r="GN39" s="425"/>
      <c r="GO39" s="425"/>
      <c r="GP39" s="581" t="s">
        <v>344</v>
      </c>
      <c r="GQ39" s="582" t="s">
        <v>345</v>
      </c>
      <c r="GR39" s="497" t="s">
        <v>329</v>
      </c>
      <c r="GS39" s="583">
        <v>14</v>
      </c>
      <c r="GT39" s="519">
        <v>29200</v>
      </c>
      <c r="GU39" s="520">
        <f>ROUND(GS39*GT39,0)</f>
        <v>408800</v>
      </c>
      <c r="GV39" s="444"/>
      <c r="GW39" s="475">
        <f>IF(EXACT(VLOOKUP(GP39,OFERTA_0,2,FALSE),GQ39),1,0)</f>
        <v>1</v>
      </c>
      <c r="GX39" s="475">
        <f>IF(EXACT(VLOOKUP(GP39,OFERTA_0,3,FALSE),GR39),1,0)</f>
        <v>1</v>
      </c>
      <c r="GY39" s="476">
        <f>IF(EXACT(VLOOKUP(GP39,OFERTA_0,4,FALSE),GS39),1,0)</f>
        <v>1</v>
      </c>
      <c r="GZ39" s="476">
        <f t="shared" ref="GZ39:HA39" si="1004">IF(GT39=0,0,1)</f>
        <v>1</v>
      </c>
      <c r="HA39" s="476">
        <f t="shared" si="1004"/>
        <v>1</v>
      </c>
      <c r="HB39" s="476">
        <f>PRODUCT(GW39:HA39)</f>
        <v>1</v>
      </c>
      <c r="HC39" s="502">
        <f>ROUND(GU39,0)</f>
        <v>408800</v>
      </c>
      <c r="HD39" s="478">
        <f>GU39-HC39</f>
        <v>0</v>
      </c>
      <c r="HE39" s="425"/>
      <c r="HF39" s="425"/>
      <c r="HG39" s="581" t="s">
        <v>344</v>
      </c>
      <c r="HH39" s="582" t="s">
        <v>345</v>
      </c>
      <c r="HI39" s="497" t="s">
        <v>329</v>
      </c>
      <c r="HJ39" s="583">
        <v>14</v>
      </c>
      <c r="HK39" s="499">
        <v>38850</v>
      </c>
      <c r="HL39" s="520">
        <f>ROUND(HJ39*HK39,0)</f>
        <v>543900</v>
      </c>
      <c r="HM39" s="444"/>
      <c r="HN39" s="475">
        <f>IF(EXACT(VLOOKUP(HG39,OFERTA_0,2,FALSE),HH39),1,0)</f>
        <v>1</v>
      </c>
      <c r="HO39" s="475">
        <f>IF(EXACT(VLOOKUP(HG39,OFERTA_0,3,FALSE),HI39),1,0)</f>
        <v>1</v>
      </c>
      <c r="HP39" s="476">
        <f>IF(EXACT(VLOOKUP(HG39,OFERTA_0,4,FALSE),HJ39),1,0)</f>
        <v>1</v>
      </c>
      <c r="HQ39" s="476">
        <f t="shared" ref="HQ39:HR39" si="1005">IF(HK39=0,0,1)</f>
        <v>1</v>
      </c>
      <c r="HR39" s="476">
        <f t="shared" si="1005"/>
        <v>1</v>
      </c>
      <c r="HS39" s="476">
        <f>PRODUCT(HN39:HR39)</f>
        <v>1</v>
      </c>
      <c r="HT39" s="502">
        <f>ROUND(HL39,0)</f>
        <v>543900</v>
      </c>
      <c r="HU39" s="478">
        <f>HL39-HT39</f>
        <v>0</v>
      </c>
      <c r="HV39" s="425"/>
      <c r="HW39" s="425"/>
      <c r="HX39" s="581" t="s">
        <v>344</v>
      </c>
      <c r="HY39" s="582" t="s">
        <v>345</v>
      </c>
      <c r="HZ39" s="497" t="s">
        <v>329</v>
      </c>
      <c r="IA39" s="583">
        <v>14</v>
      </c>
      <c r="IB39" s="519">
        <v>20000</v>
      </c>
      <c r="IC39" s="520">
        <f>ROUND(IA39*IB39,0)</f>
        <v>280000</v>
      </c>
      <c r="ID39" s="444"/>
      <c r="IE39" s="475">
        <f>IF(EXACT(VLOOKUP(HX39,OFERTA_0,2,FALSE),HY39),1,0)</f>
        <v>1</v>
      </c>
      <c r="IF39" s="475">
        <f>IF(EXACT(VLOOKUP(HX39,OFERTA_0,3,FALSE),HZ39),1,0)</f>
        <v>1</v>
      </c>
      <c r="IG39" s="476">
        <f>IF(EXACT(VLOOKUP(HX39,OFERTA_0,4,FALSE),IA39),1,0)</f>
        <v>1</v>
      </c>
      <c r="IH39" s="476">
        <f t="shared" ref="IH39:II39" si="1006">IF(IB39=0,0,1)</f>
        <v>1</v>
      </c>
      <c r="II39" s="476">
        <f t="shared" si="1006"/>
        <v>1</v>
      </c>
      <c r="IJ39" s="476">
        <f>PRODUCT(IE39:II39)</f>
        <v>1</v>
      </c>
      <c r="IK39" s="502">
        <f>ROUND(IC39,0)</f>
        <v>280000</v>
      </c>
      <c r="IL39" s="478">
        <f>IC39-IK39</f>
        <v>0</v>
      </c>
      <c r="IM39" s="425"/>
      <c r="IN39" s="425"/>
      <c r="IO39" s="581" t="s">
        <v>344</v>
      </c>
      <c r="IP39" s="582" t="s">
        <v>345</v>
      </c>
      <c r="IQ39" s="497" t="s">
        <v>329</v>
      </c>
      <c r="IR39" s="583">
        <v>14</v>
      </c>
      <c r="IS39" s="519">
        <v>17559</v>
      </c>
      <c r="IT39" s="520">
        <f>ROUND(IR39*IS39,0)</f>
        <v>245826</v>
      </c>
      <c r="IU39" s="444"/>
      <c r="IV39" s="475">
        <f>IF(EXACT(VLOOKUP(IO39,OFERTA_0,2,FALSE),IP39),1,0)</f>
        <v>1</v>
      </c>
      <c r="IW39" s="475">
        <f>IF(EXACT(VLOOKUP(IO39,OFERTA_0,3,FALSE),IQ39),1,0)</f>
        <v>1</v>
      </c>
      <c r="IX39" s="476">
        <f>IF(EXACT(VLOOKUP(IO39,OFERTA_0,4,FALSE),IR39),1,0)</f>
        <v>1</v>
      </c>
      <c r="IY39" s="476">
        <f t="shared" ref="IY39:IZ39" si="1007">IF(IS39=0,0,1)</f>
        <v>1</v>
      </c>
      <c r="IZ39" s="476">
        <f t="shared" si="1007"/>
        <v>1</v>
      </c>
      <c r="JA39" s="476">
        <f>PRODUCT(IV39:IZ39)</f>
        <v>1</v>
      </c>
      <c r="JB39" s="502">
        <f>ROUND(IT39,0)</f>
        <v>245826</v>
      </c>
      <c r="JC39" s="478">
        <f>IT39-JB39</f>
        <v>0</v>
      </c>
      <c r="JD39" s="425"/>
      <c r="JE39" s="425"/>
      <c r="JF39" s="581" t="s">
        <v>344</v>
      </c>
      <c r="JG39" s="582" t="s">
        <v>345</v>
      </c>
      <c r="JH39" s="497" t="s">
        <v>329</v>
      </c>
      <c r="JI39" s="583">
        <v>14</v>
      </c>
      <c r="JJ39" s="519">
        <v>16500</v>
      </c>
      <c r="JK39" s="520">
        <f>ROUND(JI39*JJ39,0)</f>
        <v>231000</v>
      </c>
      <c r="JL39" s="444"/>
      <c r="JM39" s="475">
        <f>IF(EXACT(VLOOKUP(JF39,OFERTA_0,2,FALSE),JG39),1,0)</f>
        <v>1</v>
      </c>
      <c r="JN39" s="475">
        <f>IF(EXACT(VLOOKUP(JF39,OFERTA_0,3,FALSE),JH39),1,0)</f>
        <v>1</v>
      </c>
      <c r="JO39" s="476">
        <f>IF(EXACT(VLOOKUP(JF39,OFERTA_0,4,FALSE),JI39),1,0)</f>
        <v>1</v>
      </c>
      <c r="JP39" s="476">
        <f t="shared" ref="JP39:JQ39" si="1008">IF(JJ39=0,0,1)</f>
        <v>1</v>
      </c>
      <c r="JQ39" s="476">
        <f t="shared" si="1008"/>
        <v>1</v>
      </c>
      <c r="JR39" s="476">
        <f>PRODUCT(JM39:JQ39)</f>
        <v>1</v>
      </c>
      <c r="JS39" s="502">
        <f>ROUND(JK39,0)</f>
        <v>231000</v>
      </c>
      <c r="JT39" s="478">
        <f>JK39-JS39</f>
        <v>0</v>
      </c>
      <c r="JU39" s="425"/>
      <c r="JV39" s="425"/>
      <c r="JW39" s="581" t="s">
        <v>344</v>
      </c>
      <c r="JX39" s="582" t="s">
        <v>345</v>
      </c>
      <c r="JY39" s="497" t="s">
        <v>329</v>
      </c>
      <c r="JZ39" s="583">
        <v>14</v>
      </c>
      <c r="KA39" s="519">
        <v>31500</v>
      </c>
      <c r="KB39" s="520">
        <f>ROUND(JZ39*KA39,0)</f>
        <v>441000</v>
      </c>
      <c r="KC39" s="444"/>
      <c r="KD39" s="475">
        <f>IF(EXACT(VLOOKUP(JW39,OFERTA_0,2,FALSE),JX39),1,0)</f>
        <v>1</v>
      </c>
      <c r="KE39" s="475">
        <f>IF(EXACT(VLOOKUP(JW39,OFERTA_0,3,FALSE),JY39),1,0)</f>
        <v>1</v>
      </c>
      <c r="KF39" s="476">
        <f>IF(EXACT(VLOOKUP(JW39,OFERTA_0,4,FALSE),JZ39),1,0)</f>
        <v>1</v>
      </c>
      <c r="KG39" s="476">
        <f t="shared" ref="KG39:KH39" si="1009">IF(KA39=0,0,1)</f>
        <v>1</v>
      </c>
      <c r="KH39" s="476">
        <f t="shared" si="1009"/>
        <v>1</v>
      </c>
      <c r="KI39" s="476">
        <f>PRODUCT(KD39:KH39)</f>
        <v>1</v>
      </c>
      <c r="KJ39" s="502">
        <f>ROUND(KB39,0)</f>
        <v>441000</v>
      </c>
      <c r="KK39" s="478">
        <f>KB39-KJ39</f>
        <v>0</v>
      </c>
      <c r="KL39" s="425"/>
      <c r="KM39" s="425"/>
      <c r="KN39" s="581" t="s">
        <v>344</v>
      </c>
      <c r="KO39" s="582" t="s">
        <v>345</v>
      </c>
      <c r="KP39" s="497" t="s">
        <v>329</v>
      </c>
      <c r="KQ39" s="583">
        <v>14</v>
      </c>
      <c r="KR39" s="519">
        <v>18262</v>
      </c>
      <c r="KS39" s="520">
        <f>ROUND(KQ39*KR39,0)</f>
        <v>255668</v>
      </c>
      <c r="KT39" s="444"/>
      <c r="KU39" s="475">
        <f>IF(EXACT(VLOOKUP(KN39,OFERTA_0,2,FALSE),KO39),1,0)</f>
        <v>1</v>
      </c>
      <c r="KV39" s="475">
        <f>IF(EXACT(VLOOKUP(KN39,OFERTA_0,3,FALSE),KP39),1,0)</f>
        <v>1</v>
      </c>
      <c r="KW39" s="476">
        <f>IF(EXACT(VLOOKUP(KN39,OFERTA_0,4,FALSE),KQ39),1,0)</f>
        <v>1</v>
      </c>
      <c r="KX39" s="476">
        <f t="shared" ref="KX39:KY39" si="1010">IF(KR39=0,0,1)</f>
        <v>1</v>
      </c>
      <c r="KY39" s="476">
        <f t="shared" si="1010"/>
        <v>1</v>
      </c>
      <c r="KZ39" s="476">
        <f>PRODUCT(KU39:KY39)</f>
        <v>1</v>
      </c>
      <c r="LA39" s="502">
        <f>ROUND(KS39,0)</f>
        <v>255668</v>
      </c>
      <c r="LB39" s="478">
        <f>KS39-LA39</f>
        <v>0</v>
      </c>
      <c r="LC39" s="425"/>
      <c r="LD39" s="425"/>
      <c r="LE39" s="581" t="s">
        <v>344</v>
      </c>
      <c r="LF39" s="582" t="s">
        <v>345</v>
      </c>
      <c r="LG39" s="497" t="s">
        <v>329</v>
      </c>
      <c r="LH39" s="583">
        <v>14</v>
      </c>
      <c r="LI39" s="499">
        <v>39025</v>
      </c>
      <c r="LJ39" s="520">
        <f>ROUND(LH39*LI39,0)</f>
        <v>546350</v>
      </c>
      <c r="LK39" s="444"/>
      <c r="LL39" s="475">
        <f>IF(EXACT(VLOOKUP(LE39,OFERTA_0,2,FALSE),LF39),1,0)</f>
        <v>1</v>
      </c>
      <c r="LM39" s="475">
        <f>IF(EXACT(VLOOKUP(LE39,OFERTA_0,3,FALSE),LG39),1,0)</f>
        <v>1</v>
      </c>
      <c r="LN39" s="476">
        <f>IF(EXACT(VLOOKUP(LE39,OFERTA_0,4,FALSE),LH39),1,0)</f>
        <v>1</v>
      </c>
      <c r="LO39" s="476">
        <f t="shared" ref="LO39:LP39" si="1011">IF(LI39=0,0,1)</f>
        <v>1</v>
      </c>
      <c r="LP39" s="476">
        <f t="shared" si="1011"/>
        <v>1</v>
      </c>
      <c r="LQ39" s="476">
        <f>PRODUCT(LL39:LP39)</f>
        <v>1</v>
      </c>
      <c r="LR39" s="502">
        <f>ROUND(LJ39,0)</f>
        <v>546350</v>
      </c>
      <c r="LS39" s="478">
        <f>LJ39-LR39</f>
        <v>0</v>
      </c>
      <c r="LT39" s="425"/>
      <c r="LU39" s="425"/>
      <c r="LV39" s="581" t="s">
        <v>344</v>
      </c>
      <c r="LW39" s="582" t="s">
        <v>345</v>
      </c>
      <c r="LX39" s="497" t="s">
        <v>329</v>
      </c>
      <c r="LY39" s="583">
        <v>14</v>
      </c>
      <c r="LZ39" s="519">
        <v>15000</v>
      </c>
      <c r="MA39" s="520">
        <f>ROUND(LY39*LZ39,0)</f>
        <v>210000</v>
      </c>
      <c r="MB39" s="444"/>
      <c r="MC39" s="475">
        <f>IF(EXACT(VLOOKUP(LV39,OFERTA_0,2,FALSE),LW39),1,0)</f>
        <v>1</v>
      </c>
      <c r="MD39" s="475">
        <f>IF(EXACT(VLOOKUP(LV39,OFERTA_0,3,FALSE),LX39),1,0)</f>
        <v>1</v>
      </c>
      <c r="ME39" s="476">
        <f>IF(EXACT(VLOOKUP(LV39,OFERTA_0,4,FALSE),LY39),1,0)</f>
        <v>1</v>
      </c>
      <c r="MF39" s="476">
        <f t="shared" ref="MF39:MG39" si="1012">IF(LZ39=0,0,1)</f>
        <v>1</v>
      </c>
      <c r="MG39" s="476">
        <f t="shared" si="1012"/>
        <v>1</v>
      </c>
      <c r="MH39" s="476">
        <f>PRODUCT(MC39:MG39)</f>
        <v>1</v>
      </c>
      <c r="MI39" s="502">
        <f>ROUND(MA39,0)</f>
        <v>210000</v>
      </c>
      <c r="MJ39" s="478">
        <f>MA39-MI39</f>
        <v>0</v>
      </c>
      <c r="MK39" s="425"/>
      <c r="ML39" s="425"/>
      <c r="MM39" s="581" t="s">
        <v>344</v>
      </c>
      <c r="MN39" s="582" t="s">
        <v>345</v>
      </c>
      <c r="MO39" s="497" t="s">
        <v>329</v>
      </c>
      <c r="MP39" s="583">
        <v>14</v>
      </c>
      <c r="MQ39" s="519">
        <v>72762.286439999996</v>
      </c>
      <c r="MR39" s="520">
        <f>ROUND(MP39*MQ39,0)</f>
        <v>1018672</v>
      </c>
      <c r="MS39" s="444"/>
      <c r="MT39" s="475">
        <f>IF(EXACT(VLOOKUP(MM39,OFERTA_0,2,FALSE),MN39),1,0)</f>
        <v>1</v>
      </c>
      <c r="MU39" s="475">
        <f>IF(EXACT(VLOOKUP(MM39,OFERTA_0,3,FALSE),MO39),1,0)</f>
        <v>1</v>
      </c>
      <c r="MV39" s="476">
        <f>IF(EXACT(VLOOKUP(MM39,OFERTA_0,4,FALSE),MP39),1,0)</f>
        <v>1</v>
      </c>
      <c r="MW39" s="476">
        <f t="shared" ref="MW39:MX39" si="1013">IF(MQ39=0,0,1)</f>
        <v>1</v>
      </c>
      <c r="MX39" s="476">
        <f t="shared" si="1013"/>
        <v>1</v>
      </c>
      <c r="MY39" s="476">
        <f>PRODUCT(MT39:MX39)</f>
        <v>1</v>
      </c>
      <c r="MZ39" s="502">
        <f>ROUND(MR39,0)</f>
        <v>1018672</v>
      </c>
      <c r="NA39" s="478">
        <f>MR39-MZ39</f>
        <v>0</v>
      </c>
      <c r="NB39" s="425"/>
      <c r="NC39" s="425"/>
      <c r="ND39" s="567"/>
      <c r="NE39" s="584"/>
      <c r="NF39" s="585"/>
      <c r="NG39" s="537"/>
      <c r="NH39" s="586"/>
      <c r="NI39" s="587"/>
      <c r="NJ39" s="587"/>
      <c r="NK39" s="475" t="e">
        <f t="shared" si="903"/>
        <v>#N/A</v>
      </c>
      <c r="NL39" s="475" t="e">
        <f t="shared" si="904"/>
        <v>#N/A</v>
      </c>
      <c r="NM39" s="476" t="e">
        <f t="shared" si="905"/>
        <v>#N/A</v>
      </c>
      <c r="NN39" s="476">
        <f t="shared" ref="NN39:NO39" si="1014">IF(NH39=0,0,1)</f>
        <v>0</v>
      </c>
      <c r="NO39" s="476">
        <f t="shared" si="1014"/>
        <v>0</v>
      </c>
      <c r="NP39" s="476" t="e">
        <f t="shared" si="907"/>
        <v>#N/A</v>
      </c>
      <c r="NQ39" s="502">
        <f t="shared" si="908"/>
        <v>0</v>
      </c>
      <c r="NR39" s="478">
        <f t="shared" si="909"/>
        <v>0</v>
      </c>
      <c r="NS39" s="425"/>
      <c r="NT39" s="425"/>
      <c r="NU39" s="567"/>
      <c r="NV39" s="584"/>
      <c r="NW39" s="585"/>
      <c r="NX39" s="537"/>
      <c r="NY39" s="586"/>
      <c r="NZ39" s="587"/>
      <c r="OA39" s="587"/>
      <c r="OB39" s="475" t="e">
        <f t="shared" si="910"/>
        <v>#N/A</v>
      </c>
      <c r="OC39" s="475" t="e">
        <f t="shared" si="911"/>
        <v>#N/A</v>
      </c>
      <c r="OD39" s="476" t="e">
        <f t="shared" si="912"/>
        <v>#N/A</v>
      </c>
      <c r="OE39" s="476">
        <f t="shared" ref="OE39:OF39" si="1015">IF(NY39=0,0,1)</f>
        <v>0</v>
      </c>
      <c r="OF39" s="476">
        <f t="shared" si="1015"/>
        <v>0</v>
      </c>
      <c r="OG39" s="476" t="e">
        <f t="shared" si="914"/>
        <v>#N/A</v>
      </c>
      <c r="OH39" s="502">
        <f t="shared" si="915"/>
        <v>0</v>
      </c>
      <c r="OI39" s="478">
        <f t="shared" si="916"/>
        <v>0</v>
      </c>
      <c r="OJ39" s="425"/>
      <c r="OK39" s="425"/>
      <c r="OL39" s="567"/>
      <c r="OM39" s="584"/>
      <c r="ON39" s="585"/>
      <c r="OO39" s="537"/>
      <c r="OP39" s="586"/>
      <c r="OQ39" s="587"/>
      <c r="OR39" s="587"/>
      <c r="OS39" s="475" t="e">
        <f t="shared" si="917"/>
        <v>#N/A</v>
      </c>
      <c r="OT39" s="475" t="e">
        <f t="shared" si="918"/>
        <v>#N/A</v>
      </c>
      <c r="OU39" s="476" t="e">
        <f t="shared" si="919"/>
        <v>#N/A</v>
      </c>
      <c r="OV39" s="476">
        <f t="shared" ref="OV39:OW39" si="1016">IF(OP39=0,0,1)</f>
        <v>0</v>
      </c>
      <c r="OW39" s="476">
        <f t="shared" si="1016"/>
        <v>0</v>
      </c>
      <c r="OX39" s="476" t="e">
        <f t="shared" si="921"/>
        <v>#N/A</v>
      </c>
      <c r="OY39" s="502">
        <f t="shared" si="922"/>
        <v>0</v>
      </c>
      <c r="OZ39" s="478">
        <f t="shared" si="923"/>
        <v>0</v>
      </c>
      <c r="PA39" s="425"/>
      <c r="PB39" s="425"/>
      <c r="PC39" s="567"/>
      <c r="PD39" s="584"/>
      <c r="PE39" s="585"/>
      <c r="PF39" s="537"/>
      <c r="PG39" s="586"/>
      <c r="PH39" s="587"/>
      <c r="PI39" s="587"/>
      <c r="PJ39" s="475" t="e">
        <f t="shared" si="924"/>
        <v>#N/A</v>
      </c>
      <c r="PK39" s="475" t="e">
        <f t="shared" si="925"/>
        <v>#N/A</v>
      </c>
      <c r="PL39" s="476" t="e">
        <f t="shared" si="926"/>
        <v>#N/A</v>
      </c>
      <c r="PM39" s="476">
        <f t="shared" ref="PM39:PN39" si="1017">IF(PG39=0,0,1)</f>
        <v>0</v>
      </c>
      <c r="PN39" s="476">
        <f t="shared" si="1017"/>
        <v>0</v>
      </c>
      <c r="PO39" s="476" t="e">
        <f t="shared" si="928"/>
        <v>#N/A</v>
      </c>
      <c r="PP39" s="502">
        <f t="shared" si="929"/>
        <v>0</v>
      </c>
      <c r="PQ39" s="478">
        <f t="shared" si="930"/>
        <v>0</v>
      </c>
      <c r="PR39" s="425"/>
      <c r="PS39" s="425"/>
      <c r="PT39" s="567"/>
      <c r="PU39" s="584"/>
      <c r="PV39" s="585"/>
      <c r="PW39" s="537"/>
      <c r="PX39" s="586"/>
      <c r="PY39" s="587"/>
      <c r="PZ39" s="587"/>
      <c r="QA39" s="475" t="e">
        <f t="shared" si="931"/>
        <v>#N/A</v>
      </c>
      <c r="QB39" s="475" t="e">
        <f t="shared" si="932"/>
        <v>#N/A</v>
      </c>
      <c r="QC39" s="476" t="e">
        <f t="shared" si="933"/>
        <v>#N/A</v>
      </c>
      <c r="QD39" s="476">
        <f t="shared" ref="QD39:QE39" si="1018">IF(PX39=0,0,1)</f>
        <v>0</v>
      </c>
      <c r="QE39" s="476">
        <f t="shared" si="1018"/>
        <v>0</v>
      </c>
      <c r="QF39" s="476" t="e">
        <f t="shared" si="935"/>
        <v>#N/A</v>
      </c>
      <c r="QG39" s="502">
        <f t="shared" si="936"/>
        <v>0</v>
      </c>
      <c r="QH39" s="478">
        <f t="shared" si="937"/>
        <v>0</v>
      </c>
      <c r="QI39" s="425"/>
      <c r="QJ39" s="425"/>
      <c r="QK39" s="567"/>
      <c r="QL39" s="584"/>
      <c r="QM39" s="585"/>
      <c r="QN39" s="537"/>
      <c r="QO39" s="586"/>
      <c r="QP39" s="587"/>
      <c r="QQ39" s="587"/>
      <c r="QR39" s="475" t="e">
        <f t="shared" si="938"/>
        <v>#N/A</v>
      </c>
      <c r="QS39" s="475" t="e">
        <f t="shared" si="939"/>
        <v>#N/A</v>
      </c>
      <c r="QT39" s="476" t="e">
        <f t="shared" si="940"/>
        <v>#N/A</v>
      </c>
      <c r="QU39" s="476">
        <f t="shared" ref="QU39:QV39" si="1019">IF(QO39=0,0,1)</f>
        <v>0</v>
      </c>
      <c r="QV39" s="476">
        <f t="shared" si="1019"/>
        <v>0</v>
      </c>
      <c r="QW39" s="476" t="e">
        <f t="shared" si="942"/>
        <v>#N/A</v>
      </c>
      <c r="QX39" s="502">
        <f t="shared" si="943"/>
        <v>0</v>
      </c>
      <c r="QY39" s="478">
        <f t="shared" si="944"/>
        <v>0</v>
      </c>
      <c r="QZ39" s="425"/>
      <c r="RA39" s="425"/>
      <c r="RB39" s="567"/>
      <c r="RC39" s="584"/>
      <c r="RD39" s="585"/>
      <c r="RE39" s="537"/>
      <c r="RF39" s="586"/>
      <c r="RG39" s="587"/>
      <c r="RH39" s="587"/>
      <c r="RI39" s="475" t="e">
        <f t="shared" si="945"/>
        <v>#N/A</v>
      </c>
      <c r="RJ39" s="475" t="e">
        <f t="shared" si="946"/>
        <v>#N/A</v>
      </c>
      <c r="RK39" s="476" t="e">
        <f t="shared" si="947"/>
        <v>#N/A</v>
      </c>
      <c r="RL39" s="476">
        <f t="shared" ref="RL39:RM39" si="1020">IF(RF39=0,0,1)</f>
        <v>0</v>
      </c>
      <c r="RM39" s="476">
        <f t="shared" si="1020"/>
        <v>0</v>
      </c>
      <c r="RN39" s="476" t="e">
        <f t="shared" si="949"/>
        <v>#N/A</v>
      </c>
      <c r="RO39" s="502">
        <f t="shared" si="950"/>
        <v>0</v>
      </c>
      <c r="RP39" s="478">
        <f t="shared" si="951"/>
        <v>0</v>
      </c>
      <c r="RQ39" s="425"/>
      <c r="RR39" s="425"/>
      <c r="RS39" s="567"/>
      <c r="RT39" s="584"/>
      <c r="RU39" s="585"/>
      <c r="RV39" s="537"/>
      <c r="RW39" s="586"/>
      <c r="RX39" s="587"/>
      <c r="RY39" s="587"/>
      <c r="RZ39" s="475" t="e">
        <f t="shared" si="952"/>
        <v>#N/A</v>
      </c>
      <c r="SA39" s="475" t="e">
        <f t="shared" si="953"/>
        <v>#N/A</v>
      </c>
      <c r="SB39" s="476" t="e">
        <f t="shared" si="954"/>
        <v>#N/A</v>
      </c>
      <c r="SC39" s="476">
        <f t="shared" ref="SC39:SD39" si="1021">IF(RW39=0,0,1)</f>
        <v>0</v>
      </c>
      <c r="SD39" s="476">
        <f t="shared" si="1021"/>
        <v>0</v>
      </c>
      <c r="SE39" s="476" t="e">
        <f t="shared" si="956"/>
        <v>#N/A</v>
      </c>
      <c r="SF39" s="502">
        <f t="shared" si="957"/>
        <v>0</v>
      </c>
      <c r="SG39" s="478">
        <f t="shared" si="958"/>
        <v>0</v>
      </c>
      <c r="SH39" s="425"/>
      <c r="SI39" s="425"/>
      <c r="SJ39" s="567"/>
      <c r="SK39" s="584"/>
      <c r="SL39" s="585"/>
      <c r="SM39" s="537"/>
      <c r="SN39" s="586"/>
      <c r="SO39" s="587"/>
      <c r="SP39" s="587"/>
      <c r="SQ39" s="475" t="e">
        <f t="shared" si="959"/>
        <v>#N/A</v>
      </c>
      <c r="SR39" s="475" t="e">
        <f t="shared" si="960"/>
        <v>#N/A</v>
      </c>
      <c r="SS39" s="476" t="e">
        <f t="shared" si="961"/>
        <v>#N/A</v>
      </c>
      <c r="ST39" s="476">
        <f t="shared" ref="ST39:SU39" si="1022">IF(SN39=0,0,1)</f>
        <v>0</v>
      </c>
      <c r="SU39" s="476">
        <f t="shared" si="1022"/>
        <v>0</v>
      </c>
      <c r="SV39" s="476" t="e">
        <f t="shared" si="963"/>
        <v>#N/A</v>
      </c>
      <c r="SW39" s="502">
        <f t="shared" si="964"/>
        <v>0</v>
      </c>
      <c r="SX39" s="478">
        <f t="shared" si="965"/>
        <v>0</v>
      </c>
    </row>
    <row r="40" spans="1:518" ht="16.5" x14ac:dyDescent="0.2">
      <c r="A40" s="425">
        <f t="shared" si="140"/>
        <v>28</v>
      </c>
      <c r="B40" s="483" t="s">
        <v>346</v>
      </c>
      <c r="C40" s="484" t="s">
        <v>347</v>
      </c>
      <c r="D40" s="485"/>
      <c r="E40" s="486"/>
      <c r="F40" s="487"/>
      <c r="G40" s="488"/>
      <c r="H40" s="528">
        <f>SUM(G41:G47)</f>
        <v>0</v>
      </c>
      <c r="I40" s="425"/>
      <c r="J40" s="425"/>
      <c r="K40" s="483"/>
      <c r="L40" s="484"/>
      <c r="M40" s="485"/>
      <c r="N40" s="486"/>
      <c r="O40" s="487"/>
      <c r="P40" s="488"/>
      <c r="Q40" s="528">
        <f>SUM(P41:P47)</f>
        <v>0</v>
      </c>
      <c r="R40" s="475"/>
      <c r="S40" s="475"/>
      <c r="T40" s="476"/>
      <c r="U40" s="476"/>
      <c r="V40" s="476"/>
      <c r="W40" s="476"/>
      <c r="X40" s="502"/>
      <c r="Y40" s="478"/>
      <c r="Z40" s="454"/>
      <c r="AA40" s="454"/>
      <c r="AB40" s="483"/>
      <c r="AC40" s="484"/>
      <c r="AD40" s="485"/>
      <c r="AE40" s="486"/>
      <c r="AF40" s="487"/>
      <c r="AG40" s="488"/>
      <c r="AH40" s="528">
        <f>SUM(AG41:AG47)</f>
        <v>0</v>
      </c>
      <c r="AI40" s="475"/>
      <c r="AJ40" s="475"/>
      <c r="AK40" s="476"/>
      <c r="AL40" s="476"/>
      <c r="AM40" s="476"/>
      <c r="AN40" s="476"/>
      <c r="AO40" s="502"/>
      <c r="AP40" s="478"/>
      <c r="AQ40" s="454"/>
      <c r="AR40" s="454"/>
      <c r="AS40" s="483" t="s">
        <v>346</v>
      </c>
      <c r="AT40" s="484" t="s">
        <v>347</v>
      </c>
      <c r="AU40" s="485"/>
      <c r="AV40" s="486"/>
      <c r="AW40" s="487"/>
      <c r="AX40" s="488"/>
      <c r="AY40" s="528">
        <f>SUM(AX41:AX47)</f>
        <v>10134500</v>
      </c>
      <c r="AZ40" s="475"/>
      <c r="BA40" s="475"/>
      <c r="BB40" s="476"/>
      <c r="BC40" s="476"/>
      <c r="BD40" s="476"/>
      <c r="BE40" s="476"/>
      <c r="BF40" s="502"/>
      <c r="BG40" s="478"/>
      <c r="BH40" s="425"/>
      <c r="BI40" s="425"/>
      <c r="BJ40" s="483" t="s">
        <v>346</v>
      </c>
      <c r="BK40" s="484" t="s">
        <v>347</v>
      </c>
      <c r="BL40" s="485"/>
      <c r="BM40" s="486"/>
      <c r="BN40" s="487"/>
      <c r="BO40" s="488"/>
      <c r="BP40" s="528">
        <f>SUM(BO41:BO47)</f>
        <v>17546000</v>
      </c>
      <c r="BQ40" s="475"/>
      <c r="BR40" s="475"/>
      <c r="BS40" s="476"/>
      <c r="BT40" s="476"/>
      <c r="BU40" s="476"/>
      <c r="BV40" s="476"/>
      <c r="BW40" s="502"/>
      <c r="BX40" s="478"/>
      <c r="BY40" s="425"/>
      <c r="BZ40" s="425"/>
      <c r="CA40" s="483" t="s">
        <v>346</v>
      </c>
      <c r="CB40" s="484" t="s">
        <v>347</v>
      </c>
      <c r="CC40" s="485"/>
      <c r="CD40" s="486"/>
      <c r="CE40" s="487"/>
      <c r="CF40" s="488"/>
      <c r="CG40" s="528">
        <f>SUM(CF41:CF47)</f>
        <v>29068080</v>
      </c>
      <c r="CH40" s="475"/>
      <c r="CI40" s="475"/>
      <c r="CJ40" s="476"/>
      <c r="CK40" s="476"/>
      <c r="CL40" s="476"/>
      <c r="CM40" s="476"/>
      <c r="CN40" s="502"/>
      <c r="CO40" s="478"/>
      <c r="CP40" s="425"/>
      <c r="CQ40" s="425"/>
      <c r="CR40" s="483" t="s">
        <v>346</v>
      </c>
      <c r="CS40" s="484" t="s">
        <v>347</v>
      </c>
      <c r="CT40" s="485"/>
      <c r="CU40" s="486"/>
      <c r="CV40" s="487"/>
      <c r="CW40" s="488"/>
      <c r="CX40" s="528">
        <f>SUM(CW41:CW47)</f>
        <v>24312200</v>
      </c>
      <c r="CY40" s="475"/>
      <c r="CZ40" s="475"/>
      <c r="DA40" s="476"/>
      <c r="DB40" s="476"/>
      <c r="DC40" s="476"/>
      <c r="DD40" s="476"/>
      <c r="DE40" s="502"/>
      <c r="DF40" s="478"/>
      <c r="DG40" s="425"/>
      <c r="DH40" s="425"/>
      <c r="DI40" s="483" t="s">
        <v>346</v>
      </c>
      <c r="DJ40" s="484" t="s">
        <v>347</v>
      </c>
      <c r="DK40" s="485"/>
      <c r="DL40" s="486"/>
      <c r="DM40" s="487"/>
      <c r="DN40" s="488"/>
      <c r="DO40" s="528">
        <f>SUM(DN41:DN47)</f>
        <v>5900004</v>
      </c>
      <c r="DP40" s="475"/>
      <c r="DQ40" s="475"/>
      <c r="DR40" s="476"/>
      <c r="DS40" s="476"/>
      <c r="DT40" s="476"/>
      <c r="DU40" s="476"/>
      <c r="DV40" s="502"/>
      <c r="DW40" s="478"/>
      <c r="DX40" s="425"/>
      <c r="DY40" s="425"/>
      <c r="DZ40" s="483" t="s">
        <v>346</v>
      </c>
      <c r="EA40" s="484" t="s">
        <v>347</v>
      </c>
      <c r="EB40" s="485"/>
      <c r="EC40" s="486"/>
      <c r="ED40" s="487"/>
      <c r="EE40" s="488"/>
      <c r="EF40" s="528">
        <f>SUM(EE41:EE47)</f>
        <v>11260171</v>
      </c>
      <c r="EG40" s="475"/>
      <c r="EH40" s="475"/>
      <c r="EI40" s="476"/>
      <c r="EJ40" s="476"/>
      <c r="EK40" s="476"/>
      <c r="EL40" s="476"/>
      <c r="EM40" s="502"/>
      <c r="EN40" s="478"/>
      <c r="EO40" s="425"/>
      <c r="EP40" s="425"/>
      <c r="EQ40" s="483" t="s">
        <v>346</v>
      </c>
      <c r="ER40" s="484" t="s">
        <v>347</v>
      </c>
      <c r="ES40" s="485"/>
      <c r="ET40" s="486"/>
      <c r="EU40" s="487"/>
      <c r="EV40" s="488"/>
      <c r="EW40" s="528">
        <f>SUM(EV41:EV47)</f>
        <v>17757130</v>
      </c>
      <c r="EX40" s="475"/>
      <c r="EY40" s="475"/>
      <c r="EZ40" s="476"/>
      <c r="FA40" s="476"/>
      <c r="FB40" s="476"/>
      <c r="FC40" s="476"/>
      <c r="FD40" s="502"/>
      <c r="FE40" s="478"/>
      <c r="FF40" s="425"/>
      <c r="FG40" s="425"/>
      <c r="FH40" s="483" t="s">
        <v>346</v>
      </c>
      <c r="FI40" s="484" t="s">
        <v>347</v>
      </c>
      <c r="FJ40" s="485"/>
      <c r="FK40" s="486"/>
      <c r="FL40" s="487"/>
      <c r="FM40" s="488"/>
      <c r="FN40" s="528">
        <f>SUM(FM41:FM47)</f>
        <v>18027331</v>
      </c>
      <c r="FO40" s="475"/>
      <c r="FP40" s="475"/>
      <c r="FQ40" s="476"/>
      <c r="FR40" s="476"/>
      <c r="FS40" s="476"/>
      <c r="FT40" s="476"/>
      <c r="FU40" s="502"/>
      <c r="FV40" s="478"/>
      <c r="FW40" s="425"/>
      <c r="FX40" s="425"/>
      <c r="FY40" s="483" t="s">
        <v>346</v>
      </c>
      <c r="FZ40" s="484" t="s">
        <v>347</v>
      </c>
      <c r="GA40" s="485"/>
      <c r="GB40" s="486"/>
      <c r="GC40" s="487"/>
      <c r="GD40" s="488"/>
      <c r="GE40" s="528">
        <f>SUM(GD41:GD47)</f>
        <v>17801800</v>
      </c>
      <c r="GF40" s="475"/>
      <c r="GG40" s="475"/>
      <c r="GH40" s="476"/>
      <c r="GI40" s="476"/>
      <c r="GJ40" s="476"/>
      <c r="GK40" s="476"/>
      <c r="GL40" s="502"/>
      <c r="GM40" s="478"/>
      <c r="GN40" s="425"/>
      <c r="GO40" s="425"/>
      <c r="GP40" s="483" t="s">
        <v>346</v>
      </c>
      <c r="GQ40" s="484" t="s">
        <v>347</v>
      </c>
      <c r="GR40" s="485"/>
      <c r="GS40" s="486"/>
      <c r="GT40" s="487"/>
      <c r="GU40" s="488"/>
      <c r="GV40" s="528">
        <f>SUM(GU41:GU47)</f>
        <v>14444750</v>
      </c>
      <c r="GW40" s="475"/>
      <c r="GX40" s="475"/>
      <c r="GY40" s="476"/>
      <c r="GZ40" s="476"/>
      <c r="HA40" s="476"/>
      <c r="HB40" s="476"/>
      <c r="HC40" s="502"/>
      <c r="HD40" s="478"/>
      <c r="HE40" s="425"/>
      <c r="HF40" s="425"/>
      <c r="HG40" s="483" t="s">
        <v>346</v>
      </c>
      <c r="HH40" s="484" t="s">
        <v>347</v>
      </c>
      <c r="HI40" s="485"/>
      <c r="HJ40" s="486"/>
      <c r="HK40" s="486"/>
      <c r="HL40" s="488"/>
      <c r="HM40" s="528">
        <f>SUM(HL41:HL47)</f>
        <v>10085890</v>
      </c>
      <c r="HN40" s="475"/>
      <c r="HO40" s="475"/>
      <c r="HP40" s="476"/>
      <c r="HQ40" s="476"/>
      <c r="HR40" s="476"/>
      <c r="HS40" s="476"/>
      <c r="HT40" s="502"/>
      <c r="HU40" s="478"/>
      <c r="HV40" s="425"/>
      <c r="HW40" s="425"/>
      <c r="HX40" s="483" t="s">
        <v>346</v>
      </c>
      <c r="HY40" s="484" t="s">
        <v>347</v>
      </c>
      <c r="HZ40" s="485"/>
      <c r="IA40" s="486"/>
      <c r="IB40" s="487"/>
      <c r="IC40" s="488"/>
      <c r="ID40" s="528">
        <f>SUM(IC41:IC47)</f>
        <v>16962000</v>
      </c>
      <c r="IE40" s="475"/>
      <c r="IF40" s="475"/>
      <c r="IG40" s="476"/>
      <c r="IH40" s="476"/>
      <c r="II40" s="476"/>
      <c r="IJ40" s="476"/>
      <c r="IK40" s="502"/>
      <c r="IL40" s="478"/>
      <c r="IM40" s="425"/>
      <c r="IN40" s="425"/>
      <c r="IO40" s="483" t="s">
        <v>346</v>
      </c>
      <c r="IP40" s="484" t="s">
        <v>347</v>
      </c>
      <c r="IQ40" s="485"/>
      <c r="IR40" s="486"/>
      <c r="IS40" s="487"/>
      <c r="IT40" s="488"/>
      <c r="IU40" s="528">
        <f>SUM(IT41:IT47)</f>
        <v>14056220</v>
      </c>
      <c r="IV40" s="475"/>
      <c r="IW40" s="475"/>
      <c r="IX40" s="476"/>
      <c r="IY40" s="476"/>
      <c r="IZ40" s="476"/>
      <c r="JA40" s="476"/>
      <c r="JB40" s="502"/>
      <c r="JC40" s="478"/>
      <c r="JD40" s="425"/>
      <c r="JE40" s="425"/>
      <c r="JF40" s="483" t="s">
        <v>346</v>
      </c>
      <c r="JG40" s="484" t="s">
        <v>347</v>
      </c>
      <c r="JH40" s="485"/>
      <c r="JI40" s="486"/>
      <c r="JJ40" s="487"/>
      <c r="JK40" s="488"/>
      <c r="JL40" s="528">
        <f>SUM(JK41:JK47)</f>
        <v>17012100</v>
      </c>
      <c r="JM40" s="475"/>
      <c r="JN40" s="475"/>
      <c r="JO40" s="476"/>
      <c r="JP40" s="476"/>
      <c r="JQ40" s="476"/>
      <c r="JR40" s="476"/>
      <c r="JS40" s="502"/>
      <c r="JT40" s="478"/>
      <c r="JU40" s="425"/>
      <c r="JV40" s="425"/>
      <c r="JW40" s="483" t="s">
        <v>346</v>
      </c>
      <c r="JX40" s="484" t="s">
        <v>347</v>
      </c>
      <c r="JY40" s="485"/>
      <c r="JZ40" s="486"/>
      <c r="KA40" s="487"/>
      <c r="KB40" s="488"/>
      <c r="KC40" s="528">
        <f>SUM(KB41:KB47)</f>
        <v>18006000</v>
      </c>
      <c r="KD40" s="475"/>
      <c r="KE40" s="475"/>
      <c r="KF40" s="476"/>
      <c r="KG40" s="476"/>
      <c r="KH40" s="476"/>
      <c r="KI40" s="476"/>
      <c r="KJ40" s="502"/>
      <c r="KK40" s="478"/>
      <c r="KL40" s="425"/>
      <c r="KM40" s="425"/>
      <c r="KN40" s="483" t="s">
        <v>346</v>
      </c>
      <c r="KO40" s="484" t="s">
        <v>347</v>
      </c>
      <c r="KP40" s="485"/>
      <c r="KQ40" s="486"/>
      <c r="KR40" s="487"/>
      <c r="KS40" s="488"/>
      <c r="KT40" s="528">
        <f>SUM(KS41:KS47)</f>
        <v>14397711</v>
      </c>
      <c r="KU40" s="475"/>
      <c r="KV40" s="475"/>
      <c r="KW40" s="476"/>
      <c r="KX40" s="476"/>
      <c r="KY40" s="476"/>
      <c r="KZ40" s="476"/>
      <c r="LA40" s="502"/>
      <c r="LB40" s="478"/>
      <c r="LC40" s="425"/>
      <c r="LD40" s="425"/>
      <c r="LE40" s="483" t="s">
        <v>346</v>
      </c>
      <c r="LF40" s="484" t="s">
        <v>347</v>
      </c>
      <c r="LG40" s="485"/>
      <c r="LH40" s="486"/>
      <c r="LI40" s="486"/>
      <c r="LJ40" s="488"/>
      <c r="LK40" s="528">
        <f>SUM(LJ41:LJ47)</f>
        <v>9933535</v>
      </c>
      <c r="LL40" s="475"/>
      <c r="LM40" s="475"/>
      <c r="LN40" s="476"/>
      <c r="LO40" s="476"/>
      <c r="LP40" s="476"/>
      <c r="LQ40" s="476"/>
      <c r="LR40" s="502"/>
      <c r="LS40" s="478"/>
      <c r="LT40" s="425"/>
      <c r="LU40" s="425"/>
      <c r="LV40" s="483" t="s">
        <v>346</v>
      </c>
      <c r="LW40" s="484" t="s">
        <v>347</v>
      </c>
      <c r="LX40" s="485"/>
      <c r="LY40" s="486"/>
      <c r="LZ40" s="487"/>
      <c r="MA40" s="488"/>
      <c r="MB40" s="528">
        <f>SUM(MA41:MA47)</f>
        <v>16611000</v>
      </c>
      <c r="MC40" s="475"/>
      <c r="MD40" s="475"/>
      <c r="ME40" s="476"/>
      <c r="MF40" s="476"/>
      <c r="MG40" s="476"/>
      <c r="MH40" s="476"/>
      <c r="MI40" s="502"/>
      <c r="MJ40" s="478"/>
      <c r="MK40" s="425"/>
      <c r="ML40" s="425"/>
      <c r="MM40" s="483" t="s">
        <v>346</v>
      </c>
      <c r="MN40" s="484" t="s">
        <v>347</v>
      </c>
      <c r="MO40" s="485"/>
      <c r="MP40" s="486"/>
      <c r="MQ40" s="487"/>
      <c r="MR40" s="488"/>
      <c r="MS40" s="528">
        <f>SUM(MR41:MR47)</f>
        <v>8117634</v>
      </c>
      <c r="MT40" s="475"/>
      <c r="MU40" s="475"/>
      <c r="MV40" s="476"/>
      <c r="MW40" s="476"/>
      <c r="MX40" s="476"/>
      <c r="MY40" s="476"/>
      <c r="MZ40" s="502"/>
      <c r="NA40" s="478"/>
      <c r="NB40" s="425"/>
      <c r="NC40" s="425"/>
      <c r="ND40" s="567"/>
      <c r="NE40" s="523"/>
      <c r="NF40" s="588"/>
      <c r="NG40" s="525"/>
      <c r="NH40" s="586"/>
      <c r="NI40" s="587"/>
      <c r="NJ40" s="587"/>
      <c r="NK40" s="475" t="e">
        <f t="shared" si="903"/>
        <v>#N/A</v>
      </c>
      <c r="NL40" s="475" t="e">
        <f t="shared" si="904"/>
        <v>#N/A</v>
      </c>
      <c r="NM40" s="476" t="e">
        <f t="shared" si="905"/>
        <v>#N/A</v>
      </c>
      <c r="NN40" s="476">
        <f t="shared" ref="NN40:NO40" si="1023">IF(NH40=0,0,1)</f>
        <v>0</v>
      </c>
      <c r="NO40" s="476">
        <f t="shared" si="1023"/>
        <v>0</v>
      </c>
      <c r="NP40" s="476" t="e">
        <f t="shared" si="907"/>
        <v>#N/A</v>
      </c>
      <c r="NQ40" s="502">
        <f t="shared" si="908"/>
        <v>0</v>
      </c>
      <c r="NR40" s="478">
        <f t="shared" si="909"/>
        <v>0</v>
      </c>
      <c r="NS40" s="425"/>
      <c r="NT40" s="425"/>
      <c r="NU40" s="567"/>
      <c r="NV40" s="523"/>
      <c r="NW40" s="588"/>
      <c r="NX40" s="525"/>
      <c r="NY40" s="586"/>
      <c r="NZ40" s="587"/>
      <c r="OA40" s="587"/>
      <c r="OB40" s="475" t="e">
        <f t="shared" si="910"/>
        <v>#N/A</v>
      </c>
      <c r="OC40" s="475" t="e">
        <f t="shared" si="911"/>
        <v>#N/A</v>
      </c>
      <c r="OD40" s="476" t="e">
        <f t="shared" si="912"/>
        <v>#N/A</v>
      </c>
      <c r="OE40" s="476">
        <f t="shared" ref="OE40:OF40" si="1024">IF(NY40=0,0,1)</f>
        <v>0</v>
      </c>
      <c r="OF40" s="476">
        <f t="shared" si="1024"/>
        <v>0</v>
      </c>
      <c r="OG40" s="476" t="e">
        <f t="shared" si="914"/>
        <v>#N/A</v>
      </c>
      <c r="OH40" s="502">
        <f t="shared" si="915"/>
        <v>0</v>
      </c>
      <c r="OI40" s="478">
        <f t="shared" si="916"/>
        <v>0</v>
      </c>
      <c r="OJ40" s="425"/>
      <c r="OK40" s="425"/>
      <c r="OL40" s="567"/>
      <c r="OM40" s="523"/>
      <c r="ON40" s="588"/>
      <c r="OO40" s="525"/>
      <c r="OP40" s="586"/>
      <c r="OQ40" s="587"/>
      <c r="OR40" s="587"/>
      <c r="OS40" s="475" t="e">
        <f t="shared" si="917"/>
        <v>#N/A</v>
      </c>
      <c r="OT40" s="475" t="e">
        <f t="shared" si="918"/>
        <v>#N/A</v>
      </c>
      <c r="OU40" s="476" t="e">
        <f t="shared" si="919"/>
        <v>#N/A</v>
      </c>
      <c r="OV40" s="476">
        <f t="shared" ref="OV40:OW40" si="1025">IF(OP40=0,0,1)</f>
        <v>0</v>
      </c>
      <c r="OW40" s="476">
        <f t="shared" si="1025"/>
        <v>0</v>
      </c>
      <c r="OX40" s="476" t="e">
        <f t="shared" si="921"/>
        <v>#N/A</v>
      </c>
      <c r="OY40" s="502">
        <f t="shared" si="922"/>
        <v>0</v>
      </c>
      <c r="OZ40" s="478">
        <f t="shared" si="923"/>
        <v>0</v>
      </c>
      <c r="PA40" s="425"/>
      <c r="PB40" s="425"/>
      <c r="PC40" s="567"/>
      <c r="PD40" s="523"/>
      <c r="PE40" s="588"/>
      <c r="PF40" s="525"/>
      <c r="PG40" s="586"/>
      <c r="PH40" s="587"/>
      <c r="PI40" s="587"/>
      <c r="PJ40" s="475" t="e">
        <f t="shared" si="924"/>
        <v>#N/A</v>
      </c>
      <c r="PK40" s="475" t="e">
        <f t="shared" si="925"/>
        <v>#N/A</v>
      </c>
      <c r="PL40" s="476" t="e">
        <f t="shared" si="926"/>
        <v>#N/A</v>
      </c>
      <c r="PM40" s="476">
        <f t="shared" ref="PM40:PN40" si="1026">IF(PG40=0,0,1)</f>
        <v>0</v>
      </c>
      <c r="PN40" s="476">
        <f t="shared" si="1026"/>
        <v>0</v>
      </c>
      <c r="PO40" s="476" t="e">
        <f t="shared" si="928"/>
        <v>#N/A</v>
      </c>
      <c r="PP40" s="502">
        <f t="shared" si="929"/>
        <v>0</v>
      </c>
      <c r="PQ40" s="478">
        <f t="shared" si="930"/>
        <v>0</v>
      </c>
      <c r="PR40" s="425"/>
      <c r="PS40" s="425"/>
      <c r="PT40" s="567"/>
      <c r="PU40" s="523"/>
      <c r="PV40" s="588"/>
      <c r="PW40" s="525"/>
      <c r="PX40" s="586"/>
      <c r="PY40" s="587"/>
      <c r="PZ40" s="587"/>
      <c r="QA40" s="475" t="e">
        <f t="shared" si="931"/>
        <v>#N/A</v>
      </c>
      <c r="QB40" s="475" t="e">
        <f t="shared" si="932"/>
        <v>#N/A</v>
      </c>
      <c r="QC40" s="476" t="e">
        <f t="shared" si="933"/>
        <v>#N/A</v>
      </c>
      <c r="QD40" s="476">
        <f t="shared" ref="QD40:QE40" si="1027">IF(PX40=0,0,1)</f>
        <v>0</v>
      </c>
      <c r="QE40" s="476">
        <f t="shared" si="1027"/>
        <v>0</v>
      </c>
      <c r="QF40" s="476" t="e">
        <f t="shared" si="935"/>
        <v>#N/A</v>
      </c>
      <c r="QG40" s="502">
        <f t="shared" si="936"/>
        <v>0</v>
      </c>
      <c r="QH40" s="478">
        <f t="shared" si="937"/>
        <v>0</v>
      </c>
      <c r="QI40" s="425"/>
      <c r="QJ40" s="425"/>
      <c r="QK40" s="567"/>
      <c r="QL40" s="523"/>
      <c r="QM40" s="588"/>
      <c r="QN40" s="525"/>
      <c r="QO40" s="586"/>
      <c r="QP40" s="587"/>
      <c r="QQ40" s="587"/>
      <c r="QR40" s="475" t="e">
        <f t="shared" si="938"/>
        <v>#N/A</v>
      </c>
      <c r="QS40" s="475" t="e">
        <f t="shared" si="939"/>
        <v>#N/A</v>
      </c>
      <c r="QT40" s="476" t="e">
        <f t="shared" si="940"/>
        <v>#N/A</v>
      </c>
      <c r="QU40" s="476">
        <f t="shared" ref="QU40:QV40" si="1028">IF(QO40=0,0,1)</f>
        <v>0</v>
      </c>
      <c r="QV40" s="476">
        <f t="shared" si="1028"/>
        <v>0</v>
      </c>
      <c r="QW40" s="476" t="e">
        <f t="shared" si="942"/>
        <v>#N/A</v>
      </c>
      <c r="QX40" s="502">
        <f t="shared" si="943"/>
        <v>0</v>
      </c>
      <c r="QY40" s="478">
        <f t="shared" si="944"/>
        <v>0</v>
      </c>
      <c r="QZ40" s="425"/>
      <c r="RA40" s="425"/>
      <c r="RB40" s="567"/>
      <c r="RC40" s="523"/>
      <c r="RD40" s="588"/>
      <c r="RE40" s="525"/>
      <c r="RF40" s="586"/>
      <c r="RG40" s="587"/>
      <c r="RH40" s="587"/>
      <c r="RI40" s="475" t="e">
        <f t="shared" si="945"/>
        <v>#N/A</v>
      </c>
      <c r="RJ40" s="475" t="e">
        <f t="shared" si="946"/>
        <v>#N/A</v>
      </c>
      <c r="RK40" s="476" t="e">
        <f t="shared" si="947"/>
        <v>#N/A</v>
      </c>
      <c r="RL40" s="476">
        <f t="shared" ref="RL40:RM40" si="1029">IF(RF40=0,0,1)</f>
        <v>0</v>
      </c>
      <c r="RM40" s="476">
        <f t="shared" si="1029"/>
        <v>0</v>
      </c>
      <c r="RN40" s="476" t="e">
        <f t="shared" si="949"/>
        <v>#N/A</v>
      </c>
      <c r="RO40" s="502">
        <f t="shared" si="950"/>
        <v>0</v>
      </c>
      <c r="RP40" s="478">
        <f t="shared" si="951"/>
        <v>0</v>
      </c>
      <c r="RQ40" s="425"/>
      <c r="RR40" s="425"/>
      <c r="RS40" s="567"/>
      <c r="RT40" s="523"/>
      <c r="RU40" s="588"/>
      <c r="RV40" s="525"/>
      <c r="RW40" s="586"/>
      <c r="RX40" s="587"/>
      <c r="RY40" s="587"/>
      <c r="RZ40" s="475" t="e">
        <f t="shared" si="952"/>
        <v>#N/A</v>
      </c>
      <c r="SA40" s="475" t="e">
        <f t="shared" si="953"/>
        <v>#N/A</v>
      </c>
      <c r="SB40" s="476" t="e">
        <f t="shared" si="954"/>
        <v>#N/A</v>
      </c>
      <c r="SC40" s="476">
        <f t="shared" ref="SC40:SD40" si="1030">IF(RW40=0,0,1)</f>
        <v>0</v>
      </c>
      <c r="SD40" s="476">
        <f t="shared" si="1030"/>
        <v>0</v>
      </c>
      <c r="SE40" s="476" t="e">
        <f t="shared" si="956"/>
        <v>#N/A</v>
      </c>
      <c r="SF40" s="502">
        <f t="shared" si="957"/>
        <v>0</v>
      </c>
      <c r="SG40" s="478">
        <f t="shared" si="958"/>
        <v>0</v>
      </c>
      <c r="SH40" s="425"/>
      <c r="SI40" s="425"/>
      <c r="SJ40" s="567"/>
      <c r="SK40" s="523"/>
      <c r="SL40" s="588"/>
      <c r="SM40" s="525"/>
      <c r="SN40" s="586"/>
      <c r="SO40" s="587"/>
      <c r="SP40" s="587"/>
      <c r="SQ40" s="475" t="e">
        <f t="shared" si="959"/>
        <v>#N/A</v>
      </c>
      <c r="SR40" s="475" t="e">
        <f t="shared" si="960"/>
        <v>#N/A</v>
      </c>
      <c r="SS40" s="476" t="e">
        <f t="shared" si="961"/>
        <v>#N/A</v>
      </c>
      <c r="ST40" s="476">
        <f t="shared" ref="ST40:SU40" si="1031">IF(SN40=0,0,1)</f>
        <v>0</v>
      </c>
      <c r="SU40" s="476">
        <f t="shared" si="1031"/>
        <v>0</v>
      </c>
      <c r="SV40" s="476" t="e">
        <f t="shared" si="963"/>
        <v>#N/A</v>
      </c>
      <c r="SW40" s="502">
        <f t="shared" si="964"/>
        <v>0</v>
      </c>
      <c r="SX40" s="478">
        <f t="shared" si="965"/>
        <v>0</v>
      </c>
    </row>
    <row r="41" spans="1:518" ht="50.25" customHeight="1" x14ac:dyDescent="0.2">
      <c r="A41" s="425">
        <f t="shared" si="140"/>
        <v>29</v>
      </c>
      <c r="B41" s="578"/>
      <c r="C41" s="579" t="s">
        <v>348</v>
      </c>
      <c r="D41" s="579"/>
      <c r="E41" s="579"/>
      <c r="F41" s="579"/>
      <c r="G41" s="579"/>
      <c r="H41" s="580" t="e">
        <f>H40/G77</f>
        <v>#DIV/0!</v>
      </c>
      <c r="I41" s="425"/>
      <c r="J41" s="425"/>
      <c r="K41" s="578"/>
      <c r="L41" s="579"/>
      <c r="M41" s="579"/>
      <c r="N41" s="579"/>
      <c r="O41" s="579"/>
      <c r="P41" s="579"/>
      <c r="Q41" s="580" t="e">
        <f>Q40/P77</f>
        <v>#DIV/0!</v>
      </c>
      <c r="R41" s="475"/>
      <c r="S41" s="475"/>
      <c r="T41" s="476"/>
      <c r="U41" s="476"/>
      <c r="V41" s="476"/>
      <c r="W41" s="476"/>
      <c r="X41" s="502"/>
      <c r="Y41" s="478"/>
      <c r="Z41" s="454"/>
      <c r="AA41" s="454"/>
      <c r="AB41" s="578"/>
      <c r="AC41" s="579"/>
      <c r="AD41" s="579"/>
      <c r="AE41" s="579"/>
      <c r="AF41" s="579"/>
      <c r="AG41" s="579"/>
      <c r="AH41" s="580" t="e">
        <f>AH40/AG77</f>
        <v>#DIV/0!</v>
      </c>
      <c r="AI41" s="475"/>
      <c r="AJ41" s="475"/>
      <c r="AK41" s="476"/>
      <c r="AL41" s="476"/>
      <c r="AM41" s="476"/>
      <c r="AN41" s="476"/>
      <c r="AO41" s="502"/>
      <c r="AP41" s="478"/>
      <c r="AQ41" s="454"/>
      <c r="AR41" s="454"/>
      <c r="AS41" s="578"/>
      <c r="AT41" s="579" t="s">
        <v>348</v>
      </c>
      <c r="AU41" s="579"/>
      <c r="AV41" s="579"/>
      <c r="AW41" s="579"/>
      <c r="AX41" s="579"/>
      <c r="AY41" s="580">
        <f>AY40/AX77</f>
        <v>6.977487113215744E-2</v>
      </c>
      <c r="AZ41" s="475"/>
      <c r="BA41" s="475"/>
      <c r="BB41" s="476"/>
      <c r="BC41" s="476"/>
      <c r="BD41" s="476"/>
      <c r="BE41" s="476"/>
      <c r="BF41" s="502"/>
      <c r="BG41" s="478"/>
      <c r="BH41" s="425"/>
      <c r="BI41" s="425"/>
      <c r="BJ41" s="578"/>
      <c r="BK41" s="579" t="s">
        <v>348</v>
      </c>
      <c r="BL41" s="579"/>
      <c r="BM41" s="579"/>
      <c r="BN41" s="579"/>
      <c r="BO41" s="579"/>
      <c r="BP41" s="580">
        <f>BP40/BO77</f>
        <v>0.11776336851826621</v>
      </c>
      <c r="BQ41" s="475"/>
      <c r="BR41" s="475"/>
      <c r="BS41" s="476"/>
      <c r="BT41" s="476"/>
      <c r="BU41" s="476"/>
      <c r="BV41" s="476"/>
      <c r="BW41" s="502"/>
      <c r="BX41" s="478"/>
      <c r="BY41" s="425"/>
      <c r="BZ41" s="425"/>
      <c r="CA41" s="578"/>
      <c r="CB41" s="579" t="s">
        <v>348</v>
      </c>
      <c r="CC41" s="579"/>
      <c r="CD41" s="579"/>
      <c r="CE41" s="579"/>
      <c r="CF41" s="579"/>
      <c r="CG41" s="580">
        <f>CG40/CF77</f>
        <v>0.19660726913268284</v>
      </c>
      <c r="CH41" s="475"/>
      <c r="CI41" s="475"/>
      <c r="CJ41" s="476"/>
      <c r="CK41" s="476"/>
      <c r="CL41" s="476"/>
      <c r="CM41" s="476"/>
      <c r="CN41" s="502"/>
      <c r="CO41" s="478"/>
      <c r="CP41" s="425"/>
      <c r="CQ41" s="425"/>
      <c r="CR41" s="578"/>
      <c r="CS41" s="579" t="s">
        <v>348</v>
      </c>
      <c r="CT41" s="579"/>
      <c r="CU41" s="579"/>
      <c r="CV41" s="579"/>
      <c r="CW41" s="579"/>
      <c r="CX41" s="580">
        <f>CX40/CW77</f>
        <v>0.16233511723327468</v>
      </c>
      <c r="CY41" s="475"/>
      <c r="CZ41" s="475"/>
      <c r="DA41" s="476"/>
      <c r="DB41" s="476"/>
      <c r="DC41" s="476"/>
      <c r="DD41" s="476"/>
      <c r="DE41" s="502"/>
      <c r="DF41" s="478"/>
      <c r="DG41" s="425"/>
      <c r="DH41" s="425"/>
      <c r="DI41" s="578"/>
      <c r="DJ41" s="579" t="s">
        <v>348</v>
      </c>
      <c r="DK41" s="579"/>
      <c r="DL41" s="579"/>
      <c r="DM41" s="579"/>
      <c r="DN41" s="579"/>
      <c r="DO41" s="580">
        <f>DO40/DN77</f>
        <v>3.9464583951193337E-2</v>
      </c>
      <c r="DP41" s="475"/>
      <c r="DQ41" s="475"/>
      <c r="DR41" s="476"/>
      <c r="DS41" s="476"/>
      <c r="DT41" s="476"/>
      <c r="DU41" s="476"/>
      <c r="DV41" s="502"/>
      <c r="DW41" s="478"/>
      <c r="DX41" s="425"/>
      <c r="DY41" s="425"/>
      <c r="DZ41" s="578"/>
      <c r="EA41" s="579" t="s">
        <v>348</v>
      </c>
      <c r="EB41" s="579"/>
      <c r="EC41" s="579"/>
      <c r="ED41" s="579"/>
      <c r="EE41" s="579"/>
      <c r="EF41" s="580">
        <f>EF40/EE77</f>
        <v>7.3909186549204919E-2</v>
      </c>
      <c r="EG41" s="475"/>
      <c r="EH41" s="475"/>
      <c r="EI41" s="476"/>
      <c r="EJ41" s="476"/>
      <c r="EK41" s="476"/>
      <c r="EL41" s="476"/>
      <c r="EM41" s="502"/>
      <c r="EN41" s="478"/>
      <c r="EO41" s="425"/>
      <c r="EP41" s="425"/>
      <c r="EQ41" s="578"/>
      <c r="ER41" s="579" t="s">
        <v>348</v>
      </c>
      <c r="ES41" s="579"/>
      <c r="ET41" s="579"/>
      <c r="EU41" s="579"/>
      <c r="EV41" s="579"/>
      <c r="EW41" s="580">
        <f>EW40/EV77</f>
        <v>0.11604907730352518</v>
      </c>
      <c r="EX41" s="475"/>
      <c r="EY41" s="475"/>
      <c r="EZ41" s="476"/>
      <c r="FA41" s="476"/>
      <c r="FB41" s="476"/>
      <c r="FC41" s="476"/>
      <c r="FD41" s="502"/>
      <c r="FE41" s="478"/>
      <c r="FF41" s="425"/>
      <c r="FG41" s="425"/>
      <c r="FH41" s="578"/>
      <c r="FI41" s="579" t="s">
        <v>348</v>
      </c>
      <c r="FJ41" s="579"/>
      <c r="FK41" s="579"/>
      <c r="FL41" s="579"/>
      <c r="FM41" s="579"/>
      <c r="FN41" s="580">
        <f>FN40/FM77</f>
        <v>0.12042938879002077</v>
      </c>
      <c r="FO41" s="475"/>
      <c r="FP41" s="475"/>
      <c r="FQ41" s="476"/>
      <c r="FR41" s="476"/>
      <c r="FS41" s="476"/>
      <c r="FT41" s="476"/>
      <c r="FU41" s="502"/>
      <c r="FV41" s="478"/>
      <c r="FW41" s="425"/>
      <c r="FX41" s="425"/>
      <c r="FY41" s="578"/>
      <c r="FZ41" s="579" t="s">
        <v>348</v>
      </c>
      <c r="GA41" s="579"/>
      <c r="GB41" s="579"/>
      <c r="GC41" s="579"/>
      <c r="GD41" s="579"/>
      <c r="GE41" s="580">
        <f>GE40/GD77</f>
        <v>0.11917187935134209</v>
      </c>
      <c r="GF41" s="475"/>
      <c r="GG41" s="475"/>
      <c r="GH41" s="476"/>
      <c r="GI41" s="476"/>
      <c r="GJ41" s="476"/>
      <c r="GK41" s="476"/>
      <c r="GL41" s="502"/>
      <c r="GM41" s="478"/>
      <c r="GN41" s="425"/>
      <c r="GO41" s="425"/>
      <c r="GP41" s="578"/>
      <c r="GQ41" s="579" t="s">
        <v>348</v>
      </c>
      <c r="GR41" s="579"/>
      <c r="GS41" s="579"/>
      <c r="GT41" s="579"/>
      <c r="GU41" s="579"/>
      <c r="GV41" s="580">
        <f>GV40/GU77</f>
        <v>9.4150294367342416E-2</v>
      </c>
      <c r="GW41" s="475"/>
      <c r="GX41" s="475"/>
      <c r="GY41" s="476"/>
      <c r="GZ41" s="476"/>
      <c r="HA41" s="476"/>
      <c r="HB41" s="476"/>
      <c r="HC41" s="502"/>
      <c r="HD41" s="478"/>
      <c r="HE41" s="425"/>
      <c r="HF41" s="425"/>
      <c r="HG41" s="578"/>
      <c r="HH41" s="579" t="s">
        <v>348</v>
      </c>
      <c r="HI41" s="579"/>
      <c r="HJ41" s="579"/>
      <c r="HK41" s="579"/>
      <c r="HL41" s="579"/>
      <c r="HM41" s="580">
        <f>HM40/HL77</f>
        <v>6.819595590731091E-2</v>
      </c>
      <c r="HN41" s="475"/>
      <c r="HO41" s="475"/>
      <c r="HP41" s="476"/>
      <c r="HQ41" s="476"/>
      <c r="HR41" s="476"/>
      <c r="HS41" s="476"/>
      <c r="HT41" s="502"/>
      <c r="HU41" s="478"/>
      <c r="HV41" s="425"/>
      <c r="HW41" s="425"/>
      <c r="HX41" s="578"/>
      <c r="HY41" s="579" t="s">
        <v>348</v>
      </c>
      <c r="HZ41" s="579"/>
      <c r="IA41" s="579"/>
      <c r="IB41" s="579"/>
      <c r="IC41" s="579"/>
      <c r="ID41" s="580">
        <f>ID40/IC77</f>
        <v>0.11334352369258525</v>
      </c>
      <c r="IE41" s="475"/>
      <c r="IF41" s="475"/>
      <c r="IG41" s="476"/>
      <c r="IH41" s="476"/>
      <c r="II41" s="476"/>
      <c r="IJ41" s="476"/>
      <c r="IK41" s="502"/>
      <c r="IL41" s="478"/>
      <c r="IM41" s="425"/>
      <c r="IN41" s="425"/>
      <c r="IO41" s="578"/>
      <c r="IP41" s="579" t="s">
        <v>348</v>
      </c>
      <c r="IQ41" s="579"/>
      <c r="IR41" s="579"/>
      <c r="IS41" s="579"/>
      <c r="IT41" s="579"/>
      <c r="IU41" s="580">
        <f>IU40/IT77</f>
        <v>9.3513591398331902E-2</v>
      </c>
      <c r="IV41" s="475"/>
      <c r="IW41" s="475"/>
      <c r="IX41" s="476"/>
      <c r="IY41" s="476"/>
      <c r="IZ41" s="476"/>
      <c r="JA41" s="476"/>
      <c r="JB41" s="502"/>
      <c r="JC41" s="478"/>
      <c r="JD41" s="425"/>
      <c r="JE41" s="425"/>
      <c r="JF41" s="578"/>
      <c r="JG41" s="579" t="s">
        <v>348</v>
      </c>
      <c r="JH41" s="579"/>
      <c r="JI41" s="579"/>
      <c r="JJ41" s="579"/>
      <c r="JK41" s="579"/>
      <c r="JL41" s="580">
        <f>JL40/JK77</f>
        <v>0.11194630925479677</v>
      </c>
      <c r="JM41" s="475"/>
      <c r="JN41" s="475"/>
      <c r="JO41" s="476"/>
      <c r="JP41" s="476"/>
      <c r="JQ41" s="476"/>
      <c r="JR41" s="476"/>
      <c r="JS41" s="502"/>
      <c r="JT41" s="478"/>
      <c r="JU41" s="425"/>
      <c r="JV41" s="425"/>
      <c r="JW41" s="578"/>
      <c r="JX41" s="579" t="s">
        <v>348</v>
      </c>
      <c r="JY41" s="579"/>
      <c r="JZ41" s="579"/>
      <c r="KA41" s="579"/>
      <c r="KB41" s="579"/>
      <c r="KC41" s="580">
        <f>KC40/KB77</f>
        <v>0.11873236093160658</v>
      </c>
      <c r="KD41" s="475"/>
      <c r="KE41" s="475"/>
      <c r="KF41" s="476"/>
      <c r="KG41" s="476"/>
      <c r="KH41" s="476"/>
      <c r="KI41" s="476"/>
      <c r="KJ41" s="502"/>
      <c r="KK41" s="478"/>
      <c r="KL41" s="425"/>
      <c r="KM41" s="425"/>
      <c r="KN41" s="578"/>
      <c r="KO41" s="579" t="s">
        <v>348</v>
      </c>
      <c r="KP41" s="579"/>
      <c r="KQ41" s="579"/>
      <c r="KR41" s="579"/>
      <c r="KS41" s="579"/>
      <c r="KT41" s="580">
        <f>KT40/KS77</f>
        <v>9.4816095591715777E-2</v>
      </c>
      <c r="KU41" s="475"/>
      <c r="KV41" s="475"/>
      <c r="KW41" s="476"/>
      <c r="KX41" s="476"/>
      <c r="KY41" s="476"/>
      <c r="KZ41" s="476"/>
      <c r="LA41" s="502"/>
      <c r="LB41" s="478"/>
      <c r="LC41" s="425"/>
      <c r="LD41" s="425"/>
      <c r="LE41" s="578"/>
      <c r="LF41" s="579" t="s">
        <v>348</v>
      </c>
      <c r="LG41" s="579"/>
      <c r="LH41" s="579"/>
      <c r="LI41" s="579"/>
      <c r="LJ41" s="579"/>
      <c r="LK41" s="580">
        <f>LK40/LJ77</f>
        <v>6.6952357810957652E-2</v>
      </c>
      <c r="LL41" s="475"/>
      <c r="LM41" s="475"/>
      <c r="LN41" s="476"/>
      <c r="LO41" s="476"/>
      <c r="LP41" s="476"/>
      <c r="LQ41" s="476"/>
      <c r="LR41" s="502"/>
      <c r="LS41" s="478"/>
      <c r="LT41" s="425"/>
      <c r="LU41" s="425"/>
      <c r="LV41" s="578"/>
      <c r="LW41" s="579" t="s">
        <v>348</v>
      </c>
      <c r="LX41" s="579"/>
      <c r="LY41" s="579"/>
      <c r="LZ41" s="579"/>
      <c r="MA41" s="579"/>
      <c r="MB41" s="580">
        <f>MB40/MA77</f>
        <v>0.11048868097307622</v>
      </c>
      <c r="MC41" s="475"/>
      <c r="MD41" s="475"/>
      <c r="ME41" s="476"/>
      <c r="MF41" s="476"/>
      <c r="MG41" s="476"/>
      <c r="MH41" s="476"/>
      <c r="MI41" s="502"/>
      <c r="MJ41" s="478"/>
      <c r="MK41" s="425"/>
      <c r="ML41" s="425"/>
      <c r="MM41" s="578"/>
      <c r="MN41" s="579" t="s">
        <v>348</v>
      </c>
      <c r="MO41" s="579"/>
      <c r="MP41" s="579"/>
      <c r="MQ41" s="579"/>
      <c r="MR41" s="579"/>
      <c r="MS41" s="580">
        <f>MS40/MR77</f>
        <v>5.3571427805840482E-2</v>
      </c>
      <c r="MT41" s="475"/>
      <c r="MU41" s="475"/>
      <c r="MV41" s="476"/>
      <c r="MW41" s="476"/>
      <c r="MX41" s="476"/>
      <c r="MY41" s="476"/>
      <c r="MZ41" s="502"/>
      <c r="NA41" s="478"/>
      <c r="NB41" s="425"/>
      <c r="NC41" s="425"/>
      <c r="ND41" s="570"/>
      <c r="NE41" s="523"/>
      <c r="NF41" s="588"/>
      <c r="NG41" s="525"/>
      <c r="NH41" s="538"/>
      <c r="NI41" s="508"/>
      <c r="NJ41" s="508"/>
      <c r="NK41" s="475"/>
      <c r="NL41" s="475"/>
      <c r="NM41" s="476"/>
      <c r="NN41" s="476"/>
      <c r="NO41" s="476"/>
      <c r="NP41" s="476"/>
      <c r="NQ41" s="502"/>
      <c r="NR41" s="478"/>
      <c r="NS41" s="425"/>
      <c r="NT41" s="425"/>
      <c r="NU41" s="570"/>
      <c r="NV41" s="523"/>
      <c r="NW41" s="588"/>
      <c r="NX41" s="525"/>
      <c r="NY41" s="538"/>
      <c r="NZ41" s="508"/>
      <c r="OA41" s="508"/>
      <c r="OB41" s="475"/>
      <c r="OC41" s="475"/>
      <c r="OD41" s="476"/>
      <c r="OE41" s="476"/>
      <c r="OF41" s="476"/>
      <c r="OG41" s="476"/>
      <c r="OH41" s="502"/>
      <c r="OI41" s="478"/>
      <c r="OJ41" s="425"/>
      <c r="OK41" s="425"/>
      <c r="OL41" s="570"/>
      <c r="OM41" s="523"/>
      <c r="ON41" s="588"/>
      <c r="OO41" s="525"/>
      <c r="OP41" s="538"/>
      <c r="OQ41" s="508"/>
      <c r="OR41" s="508"/>
      <c r="OS41" s="475"/>
      <c r="OT41" s="475"/>
      <c r="OU41" s="476"/>
      <c r="OV41" s="476"/>
      <c r="OW41" s="476"/>
      <c r="OX41" s="476"/>
      <c r="OY41" s="502"/>
      <c r="OZ41" s="478"/>
      <c r="PA41" s="425"/>
      <c r="PB41" s="425"/>
      <c r="PC41" s="570"/>
      <c r="PD41" s="523"/>
      <c r="PE41" s="588"/>
      <c r="PF41" s="525"/>
      <c r="PG41" s="538"/>
      <c r="PH41" s="508"/>
      <c r="PI41" s="508"/>
      <c r="PJ41" s="475"/>
      <c r="PK41" s="475"/>
      <c r="PL41" s="476"/>
      <c r="PM41" s="476"/>
      <c r="PN41" s="476"/>
      <c r="PO41" s="476"/>
      <c r="PP41" s="502"/>
      <c r="PQ41" s="478"/>
      <c r="PR41" s="425"/>
      <c r="PS41" s="425"/>
      <c r="PT41" s="570"/>
      <c r="PU41" s="523"/>
      <c r="PV41" s="588"/>
      <c r="PW41" s="525"/>
      <c r="PX41" s="538"/>
      <c r="PY41" s="508"/>
      <c r="PZ41" s="508"/>
      <c r="QA41" s="475"/>
      <c r="QB41" s="475"/>
      <c r="QC41" s="476"/>
      <c r="QD41" s="476"/>
      <c r="QE41" s="476"/>
      <c r="QF41" s="476"/>
      <c r="QG41" s="502"/>
      <c r="QH41" s="478"/>
      <c r="QI41" s="425"/>
      <c r="QJ41" s="425"/>
      <c r="QK41" s="570"/>
      <c r="QL41" s="523"/>
      <c r="QM41" s="588"/>
      <c r="QN41" s="525"/>
      <c r="QO41" s="538"/>
      <c r="QP41" s="508"/>
      <c r="QQ41" s="508"/>
      <c r="QR41" s="475"/>
      <c r="QS41" s="475"/>
      <c r="QT41" s="476"/>
      <c r="QU41" s="476"/>
      <c r="QV41" s="476"/>
      <c r="QW41" s="476"/>
      <c r="QX41" s="502"/>
      <c r="QY41" s="478"/>
      <c r="QZ41" s="425"/>
      <c r="RA41" s="425"/>
      <c r="RB41" s="570"/>
      <c r="RC41" s="523"/>
      <c r="RD41" s="588"/>
      <c r="RE41" s="525"/>
      <c r="RF41" s="538"/>
      <c r="RG41" s="508"/>
      <c r="RH41" s="508"/>
      <c r="RI41" s="475"/>
      <c r="RJ41" s="475"/>
      <c r="RK41" s="476"/>
      <c r="RL41" s="476"/>
      <c r="RM41" s="476"/>
      <c r="RN41" s="476"/>
      <c r="RO41" s="502"/>
      <c r="RP41" s="478"/>
      <c r="RQ41" s="425"/>
      <c r="RR41" s="425"/>
      <c r="RS41" s="570"/>
      <c r="RT41" s="523"/>
      <c r="RU41" s="588"/>
      <c r="RV41" s="525"/>
      <c r="RW41" s="538"/>
      <c r="RX41" s="508"/>
      <c r="RY41" s="508"/>
      <c r="RZ41" s="475"/>
      <c r="SA41" s="475"/>
      <c r="SB41" s="476"/>
      <c r="SC41" s="476"/>
      <c r="SD41" s="476"/>
      <c r="SE41" s="476"/>
      <c r="SF41" s="502"/>
      <c r="SG41" s="478"/>
      <c r="SH41" s="425"/>
      <c r="SI41" s="425"/>
      <c r="SJ41" s="570"/>
      <c r="SK41" s="523"/>
      <c r="SL41" s="588"/>
      <c r="SM41" s="525"/>
      <c r="SN41" s="538"/>
      <c r="SO41" s="508"/>
      <c r="SP41" s="508"/>
      <c r="SQ41" s="475"/>
      <c r="SR41" s="475"/>
      <c r="SS41" s="476"/>
      <c r="ST41" s="476"/>
      <c r="SU41" s="476"/>
      <c r="SV41" s="476"/>
      <c r="SW41" s="502"/>
      <c r="SX41" s="478"/>
    </row>
    <row r="42" spans="1:518" ht="60" x14ac:dyDescent="0.2">
      <c r="A42" s="425">
        <f t="shared" si="140"/>
        <v>30</v>
      </c>
      <c r="B42" s="589" t="s">
        <v>349</v>
      </c>
      <c r="C42" s="582" t="s">
        <v>350</v>
      </c>
      <c r="D42" s="497" t="s">
        <v>329</v>
      </c>
      <c r="E42" s="498">
        <v>13</v>
      </c>
      <c r="F42" s="519"/>
      <c r="G42" s="520">
        <f t="shared" ref="G42:G47" si="1032">ROUND(E42*F42,0)</f>
        <v>0</v>
      </c>
      <c r="H42" s="444"/>
      <c r="I42" s="425"/>
      <c r="J42" s="425"/>
      <c r="K42" s="589"/>
      <c r="L42" s="582"/>
      <c r="M42" s="497"/>
      <c r="N42" s="498"/>
      <c r="O42" s="519"/>
      <c r="P42" s="520"/>
      <c r="Q42" s="444"/>
      <c r="R42" s="475" t="e">
        <f t="shared" ref="R42:R47" si="1033">IF(EXACT(VLOOKUP(K42,OFERTA_0,2,FALSE),L42),1,0)</f>
        <v>#N/A</v>
      </c>
      <c r="S42" s="475" t="e">
        <f t="shared" ref="S42:S47" si="1034">IF(EXACT(VLOOKUP(K42,OFERTA_0,3,FALSE),M42),1,0)</f>
        <v>#N/A</v>
      </c>
      <c r="T42" s="476" t="e">
        <f t="shared" ref="T42:T47" si="1035">IF(EXACT(VLOOKUP(K42,OFERTA_0,4,FALSE),N42),1,0)</f>
        <v>#N/A</v>
      </c>
      <c r="U42" s="476">
        <f t="shared" ref="U42:V42" si="1036">IF(O42=0,0,1)</f>
        <v>0</v>
      </c>
      <c r="V42" s="476">
        <f t="shared" si="1036"/>
        <v>0</v>
      </c>
      <c r="W42" s="476" t="e">
        <f t="shared" ref="W42:W47" si="1037">PRODUCT(R42:V42)</f>
        <v>#N/A</v>
      </c>
      <c r="X42" s="502">
        <f t="shared" ref="X42:X47" si="1038">ROUND(P42,0)</f>
        <v>0</v>
      </c>
      <c r="Y42" s="478">
        <f t="shared" ref="Y42:Y47" si="1039">P42-X42</f>
        <v>0</v>
      </c>
      <c r="Z42" s="454"/>
      <c r="AA42" s="454"/>
      <c r="AB42" s="589"/>
      <c r="AC42" s="582"/>
      <c r="AD42" s="497"/>
      <c r="AE42" s="498"/>
      <c r="AF42" s="519"/>
      <c r="AG42" s="520"/>
      <c r="AH42" s="444"/>
      <c r="AI42" s="475" t="e">
        <f t="shared" ref="AI42:AI47" si="1040">IF(EXACT(VLOOKUP(AB42,OFERTA_0,2,FALSE),AC42),1,0)</f>
        <v>#N/A</v>
      </c>
      <c r="AJ42" s="475" t="e">
        <f t="shared" ref="AJ42:AJ47" si="1041">IF(EXACT(VLOOKUP(AB42,OFERTA_0,3,FALSE),AD42),1,0)</f>
        <v>#N/A</v>
      </c>
      <c r="AK42" s="476" t="e">
        <f t="shared" ref="AK42:AK47" si="1042">IF(EXACT(VLOOKUP(AB42,OFERTA_0,4,FALSE),AE42),1,0)</f>
        <v>#N/A</v>
      </c>
      <c r="AL42" s="476">
        <f t="shared" ref="AL42:AM42" si="1043">IF(AF42=0,0,1)</f>
        <v>0</v>
      </c>
      <c r="AM42" s="476">
        <f t="shared" si="1043"/>
        <v>0</v>
      </c>
      <c r="AN42" s="476" t="e">
        <f t="shared" ref="AN42:AN47" si="1044">PRODUCT(AI42:AM42)</f>
        <v>#N/A</v>
      </c>
      <c r="AO42" s="502">
        <f t="shared" ref="AO42:AO47" si="1045">ROUND(AG42,0)</f>
        <v>0</v>
      </c>
      <c r="AP42" s="478">
        <f t="shared" ref="AP42:AP47" si="1046">AG42-AO42</f>
        <v>0</v>
      </c>
      <c r="AQ42" s="454"/>
      <c r="AR42" s="454"/>
      <c r="AS42" s="589" t="s">
        <v>349</v>
      </c>
      <c r="AT42" s="582" t="s">
        <v>350</v>
      </c>
      <c r="AU42" s="497" t="s">
        <v>329</v>
      </c>
      <c r="AV42" s="498">
        <v>13</v>
      </c>
      <c r="AW42" s="519">
        <v>37500</v>
      </c>
      <c r="AX42" s="520">
        <f t="shared" ref="AX42:AX47" si="1047">ROUND(AV42*AW42,0)</f>
        <v>487500</v>
      </c>
      <c r="AY42" s="444"/>
      <c r="AZ42" s="475">
        <f t="shared" ref="AZ42:AZ47" si="1048">IF(EXACT(VLOOKUP(AS42,OFERTA_0,2,FALSE),AT42),1,0)</f>
        <v>1</v>
      </c>
      <c r="BA42" s="475">
        <f t="shared" ref="BA42:BA47" si="1049">IF(EXACT(VLOOKUP(AS42,OFERTA_0,3,FALSE),AU42),1,0)</f>
        <v>1</v>
      </c>
      <c r="BB42" s="476">
        <f t="shared" ref="BB42:BB47" si="1050">IF(EXACT(VLOOKUP(AS42,OFERTA_0,4,FALSE),AV42),1,0)</f>
        <v>1</v>
      </c>
      <c r="BC42" s="476">
        <f t="shared" ref="BC42:BD42" si="1051">IF(AW42=0,0,1)</f>
        <v>1</v>
      </c>
      <c r="BD42" s="476">
        <f t="shared" si="1051"/>
        <v>1</v>
      </c>
      <c r="BE42" s="476">
        <f t="shared" ref="BE42:BE47" si="1052">PRODUCT(AZ42:BD42)</f>
        <v>1</v>
      </c>
      <c r="BF42" s="502">
        <f t="shared" ref="BF42:BF47" si="1053">ROUND(AX42,0)</f>
        <v>487500</v>
      </c>
      <c r="BG42" s="478">
        <f t="shared" ref="BG42:BG47" si="1054">AX42-BF42</f>
        <v>0</v>
      </c>
      <c r="BH42" s="425"/>
      <c r="BI42" s="425"/>
      <c r="BJ42" s="589" t="s">
        <v>349</v>
      </c>
      <c r="BK42" s="582" t="s">
        <v>350</v>
      </c>
      <c r="BL42" s="497" t="s">
        <v>329</v>
      </c>
      <c r="BM42" s="498">
        <v>13</v>
      </c>
      <c r="BN42" s="519">
        <v>58000</v>
      </c>
      <c r="BO42" s="520">
        <f t="shared" ref="BO42:BO47" si="1055">ROUND(BM42*BN42,0)</f>
        <v>754000</v>
      </c>
      <c r="BP42" s="444"/>
      <c r="BQ42" s="475">
        <f t="shared" ref="BQ42:BQ47" si="1056">IF(EXACT(VLOOKUP(BJ42,OFERTA_0,2,FALSE),BK42),1,0)</f>
        <v>1</v>
      </c>
      <c r="BR42" s="475">
        <f t="shared" ref="BR42:BR47" si="1057">IF(EXACT(VLOOKUP(BJ42,OFERTA_0,3,FALSE),BL42),1,0)</f>
        <v>1</v>
      </c>
      <c r="BS42" s="476">
        <f t="shared" ref="BS42:BS47" si="1058">IF(EXACT(VLOOKUP(BJ42,OFERTA_0,4,FALSE),BM42),1,0)</f>
        <v>1</v>
      </c>
      <c r="BT42" s="476">
        <f t="shared" ref="BT42:BU42" si="1059">IF(BN42=0,0,1)</f>
        <v>1</v>
      </c>
      <c r="BU42" s="476">
        <f t="shared" si="1059"/>
        <v>1</v>
      </c>
      <c r="BV42" s="476">
        <f t="shared" ref="BV42:BV47" si="1060">PRODUCT(BQ42:BU42)</f>
        <v>1</v>
      </c>
      <c r="BW42" s="502">
        <f t="shared" ref="BW42:BW47" si="1061">ROUND(BO42,0)</f>
        <v>754000</v>
      </c>
      <c r="BX42" s="478">
        <f t="shared" ref="BX42:BX47" si="1062">BO42-BW42</f>
        <v>0</v>
      </c>
      <c r="BY42" s="425"/>
      <c r="BZ42" s="425"/>
      <c r="CA42" s="589" t="s">
        <v>349</v>
      </c>
      <c r="CB42" s="582" t="s">
        <v>350</v>
      </c>
      <c r="CC42" s="497" t="s">
        <v>329</v>
      </c>
      <c r="CD42" s="498">
        <v>13</v>
      </c>
      <c r="CE42" s="519">
        <v>96720</v>
      </c>
      <c r="CF42" s="520">
        <f t="shared" ref="CF42:CF47" si="1063">ROUND(CD42*CE42,0)</f>
        <v>1257360</v>
      </c>
      <c r="CG42" s="444"/>
      <c r="CH42" s="475">
        <f t="shared" ref="CH42:CH47" si="1064">IF(EXACT(VLOOKUP(CA42,OFERTA_0,2,FALSE),CB42),1,0)</f>
        <v>1</v>
      </c>
      <c r="CI42" s="475">
        <f t="shared" ref="CI42:CI47" si="1065">IF(EXACT(VLOOKUP(CA42,OFERTA_0,3,FALSE),CC42),1,0)</f>
        <v>1</v>
      </c>
      <c r="CJ42" s="476">
        <f t="shared" ref="CJ42:CJ47" si="1066">IF(EXACT(VLOOKUP(CA42,OFERTA_0,4,FALSE),CD42),1,0)</f>
        <v>1</v>
      </c>
      <c r="CK42" s="476">
        <f t="shared" ref="CK42:CL42" si="1067">IF(CE42=0,0,1)</f>
        <v>1</v>
      </c>
      <c r="CL42" s="476">
        <f t="shared" si="1067"/>
        <v>1</v>
      </c>
      <c r="CM42" s="476">
        <f t="shared" ref="CM42:CM47" si="1068">PRODUCT(CH42:CL42)</f>
        <v>1</v>
      </c>
      <c r="CN42" s="502">
        <f t="shared" ref="CN42:CN47" si="1069">ROUND(CF42,0)</f>
        <v>1257360</v>
      </c>
      <c r="CO42" s="478">
        <f t="shared" ref="CO42:CO47" si="1070">CF42-CN42</f>
        <v>0</v>
      </c>
      <c r="CP42" s="425"/>
      <c r="CQ42" s="425"/>
      <c r="CR42" s="589" t="s">
        <v>349</v>
      </c>
      <c r="CS42" s="582" t="s">
        <v>350</v>
      </c>
      <c r="CT42" s="497" t="s">
        <v>329</v>
      </c>
      <c r="CU42" s="498">
        <v>13</v>
      </c>
      <c r="CV42" s="519">
        <v>78100</v>
      </c>
      <c r="CW42" s="520">
        <f t="shared" ref="CW42:CW47" si="1071">ROUND(CU42*CV42,0)</f>
        <v>1015300</v>
      </c>
      <c r="CX42" s="444"/>
      <c r="CY42" s="475">
        <f t="shared" ref="CY42:CY47" si="1072">IF(EXACT(VLOOKUP(CR42,OFERTA_0,2,FALSE),CS42),1,0)</f>
        <v>1</v>
      </c>
      <c r="CZ42" s="475">
        <f t="shared" ref="CZ42:CZ47" si="1073">IF(EXACT(VLOOKUP(CR42,OFERTA_0,3,FALSE),CT42),1,0)</f>
        <v>1</v>
      </c>
      <c r="DA42" s="476">
        <f t="shared" ref="DA42:DA47" si="1074">IF(EXACT(VLOOKUP(CR42,OFERTA_0,4,FALSE),CU42),1,0)</f>
        <v>1</v>
      </c>
      <c r="DB42" s="476">
        <f t="shared" ref="DB42:DC42" si="1075">IF(CV42=0,0,1)</f>
        <v>1</v>
      </c>
      <c r="DC42" s="476">
        <f t="shared" si="1075"/>
        <v>1</v>
      </c>
      <c r="DD42" s="476">
        <f t="shared" ref="DD42:DD47" si="1076">PRODUCT(CY42:DC42)</f>
        <v>1</v>
      </c>
      <c r="DE42" s="502">
        <f t="shared" ref="DE42:DE47" si="1077">ROUND(CW42,0)</f>
        <v>1015300</v>
      </c>
      <c r="DF42" s="478">
        <f t="shared" ref="DF42:DF47" si="1078">CW42-DE42</f>
        <v>0</v>
      </c>
      <c r="DG42" s="425"/>
      <c r="DH42" s="425"/>
      <c r="DI42" s="589" t="s">
        <v>349</v>
      </c>
      <c r="DJ42" s="582" t="s">
        <v>350</v>
      </c>
      <c r="DK42" s="497" t="s">
        <v>329</v>
      </c>
      <c r="DL42" s="498">
        <v>13</v>
      </c>
      <c r="DM42" s="519">
        <v>18200</v>
      </c>
      <c r="DN42" s="520">
        <f t="shared" ref="DN42:DN47" si="1079">ROUND(DL42*DM42,0)</f>
        <v>236600</v>
      </c>
      <c r="DO42" s="444"/>
      <c r="DP42" s="475">
        <f t="shared" ref="DP42:DP47" si="1080">IF(EXACT(VLOOKUP(DI42,OFERTA_0,2,FALSE),DJ42),1,0)</f>
        <v>1</v>
      </c>
      <c r="DQ42" s="475">
        <f t="shared" ref="DQ42:DQ47" si="1081">IF(EXACT(VLOOKUP(DI42,OFERTA_0,3,FALSE),DK42),1,0)</f>
        <v>1</v>
      </c>
      <c r="DR42" s="476">
        <f t="shared" ref="DR42:DR47" si="1082">IF(EXACT(VLOOKUP(DI42,OFERTA_0,4,FALSE),DL42),1,0)</f>
        <v>1</v>
      </c>
      <c r="DS42" s="476">
        <f t="shared" ref="DS42:DT42" si="1083">IF(DM42=0,0,1)</f>
        <v>1</v>
      </c>
      <c r="DT42" s="476">
        <f t="shared" si="1083"/>
        <v>1</v>
      </c>
      <c r="DU42" s="476">
        <f t="shared" ref="DU42:DU47" si="1084">PRODUCT(DP42:DT42)</f>
        <v>1</v>
      </c>
      <c r="DV42" s="502">
        <f t="shared" ref="DV42:DV47" si="1085">ROUND(DN42,0)</f>
        <v>236600</v>
      </c>
      <c r="DW42" s="478">
        <f t="shared" ref="DW42:DW47" si="1086">DN42-DV42</f>
        <v>0</v>
      </c>
      <c r="DX42" s="425"/>
      <c r="DY42" s="425"/>
      <c r="DZ42" s="589" t="s">
        <v>349</v>
      </c>
      <c r="EA42" s="582" t="s">
        <v>350</v>
      </c>
      <c r="EB42" s="497" t="s">
        <v>329</v>
      </c>
      <c r="EC42" s="498">
        <v>13</v>
      </c>
      <c r="ED42" s="519">
        <v>45257</v>
      </c>
      <c r="EE42" s="520">
        <f t="shared" ref="EE42:EE47" si="1087">ROUND(EC42*ED42,0)</f>
        <v>588341</v>
      </c>
      <c r="EF42" s="444"/>
      <c r="EG42" s="475">
        <f t="shared" ref="EG42:EG47" si="1088">IF(EXACT(VLOOKUP(DZ42,OFERTA_0,2,FALSE),EA42),1,0)</f>
        <v>1</v>
      </c>
      <c r="EH42" s="475">
        <f t="shared" ref="EH42:EH47" si="1089">IF(EXACT(VLOOKUP(DZ42,OFERTA_0,3,FALSE),EB42),1,0)</f>
        <v>1</v>
      </c>
      <c r="EI42" s="476">
        <f t="shared" ref="EI42:EI47" si="1090">IF(EXACT(VLOOKUP(DZ42,OFERTA_0,4,FALSE),EC42),1,0)</f>
        <v>1</v>
      </c>
      <c r="EJ42" s="476">
        <f t="shared" ref="EJ42:EK42" si="1091">IF(ED42=0,0,1)</f>
        <v>1</v>
      </c>
      <c r="EK42" s="476">
        <f t="shared" si="1091"/>
        <v>1</v>
      </c>
      <c r="EL42" s="476">
        <f t="shared" ref="EL42:EL47" si="1092">PRODUCT(EG42:EK42)</f>
        <v>1</v>
      </c>
      <c r="EM42" s="502">
        <f t="shared" ref="EM42:EM47" si="1093">ROUND(EE42,0)</f>
        <v>588341</v>
      </c>
      <c r="EN42" s="478">
        <f t="shared" ref="EN42:EN47" si="1094">EE42-EM42</f>
        <v>0</v>
      </c>
      <c r="EO42" s="425"/>
      <c r="EP42" s="425"/>
      <c r="EQ42" s="589" t="s">
        <v>349</v>
      </c>
      <c r="ER42" s="582" t="s">
        <v>350</v>
      </c>
      <c r="ES42" s="497" t="s">
        <v>329</v>
      </c>
      <c r="ET42" s="498">
        <v>13</v>
      </c>
      <c r="EU42" s="499">
        <v>54835.826228242629</v>
      </c>
      <c r="EV42" s="520">
        <f t="shared" ref="EV42:EV47" si="1095">ROUND(ET42*EU42,0)</f>
        <v>712866</v>
      </c>
      <c r="EW42" s="444"/>
      <c r="EX42" s="475">
        <f t="shared" ref="EX42:EX47" si="1096">IF(EXACT(VLOOKUP(EQ42,OFERTA_0,2,FALSE),ER42),1,0)</f>
        <v>1</v>
      </c>
      <c r="EY42" s="475">
        <f t="shared" ref="EY42:EY47" si="1097">IF(EXACT(VLOOKUP(EQ42,OFERTA_0,3,FALSE),ES42),1,0)</f>
        <v>1</v>
      </c>
      <c r="EZ42" s="476">
        <f t="shared" ref="EZ42:EZ47" si="1098">IF(EXACT(VLOOKUP(EQ42,OFERTA_0,4,FALSE),ET42),1,0)</f>
        <v>1</v>
      </c>
      <c r="FA42" s="476">
        <f t="shared" ref="FA42:FB42" si="1099">IF(EU42=0,0,1)</f>
        <v>1</v>
      </c>
      <c r="FB42" s="476">
        <f t="shared" si="1099"/>
        <v>1</v>
      </c>
      <c r="FC42" s="476">
        <f t="shared" ref="FC42:FC47" si="1100">PRODUCT(EX42:FB42)</f>
        <v>1</v>
      </c>
      <c r="FD42" s="502">
        <f t="shared" ref="FD42:FD47" si="1101">ROUND(EV42,0)</f>
        <v>712866</v>
      </c>
      <c r="FE42" s="478">
        <f t="shared" ref="FE42:FE47" si="1102">EV42-FD42</f>
        <v>0</v>
      </c>
      <c r="FF42" s="425"/>
      <c r="FG42" s="425"/>
      <c r="FH42" s="589" t="s">
        <v>349</v>
      </c>
      <c r="FI42" s="582" t="s">
        <v>350</v>
      </c>
      <c r="FJ42" s="497" t="s">
        <v>329</v>
      </c>
      <c r="FK42" s="498">
        <v>13</v>
      </c>
      <c r="FL42" s="519">
        <v>60481</v>
      </c>
      <c r="FM42" s="520">
        <f t="shared" ref="FM42:FM47" si="1103">ROUND(FK42*FL42,0)</f>
        <v>786253</v>
      </c>
      <c r="FN42" s="444"/>
      <c r="FO42" s="475">
        <f t="shared" ref="FO42:FO47" si="1104">IF(EXACT(VLOOKUP(FH42,OFERTA_0,2,FALSE),FI42),1,0)</f>
        <v>1</v>
      </c>
      <c r="FP42" s="475">
        <f t="shared" ref="FP42:FP47" si="1105">IF(EXACT(VLOOKUP(FH42,OFERTA_0,3,FALSE),FJ42),1,0)</f>
        <v>1</v>
      </c>
      <c r="FQ42" s="476">
        <f t="shared" ref="FQ42:FQ47" si="1106">IF(EXACT(VLOOKUP(FH42,OFERTA_0,4,FALSE),FK42),1,0)</f>
        <v>1</v>
      </c>
      <c r="FR42" s="476">
        <f t="shared" ref="FR42:FS42" si="1107">IF(FL42=0,0,1)</f>
        <v>1</v>
      </c>
      <c r="FS42" s="476">
        <f t="shared" si="1107"/>
        <v>1</v>
      </c>
      <c r="FT42" s="476">
        <f t="shared" ref="FT42:FT47" si="1108">PRODUCT(FO42:FS42)</f>
        <v>1</v>
      </c>
      <c r="FU42" s="502">
        <f t="shared" ref="FU42:FU47" si="1109">ROUND(FM42,0)</f>
        <v>786253</v>
      </c>
      <c r="FV42" s="478">
        <f t="shared" ref="FV42:FV47" si="1110">FM42-FU42</f>
        <v>0</v>
      </c>
      <c r="FW42" s="425"/>
      <c r="FX42" s="425"/>
      <c r="FY42" s="589" t="s">
        <v>349</v>
      </c>
      <c r="FZ42" s="582" t="s">
        <v>350</v>
      </c>
      <c r="GA42" s="497" t="s">
        <v>329</v>
      </c>
      <c r="GB42" s="498">
        <v>13</v>
      </c>
      <c r="GC42" s="519">
        <v>58800</v>
      </c>
      <c r="GD42" s="520">
        <f t="shared" ref="GD42:GD47" si="1111">ROUND(GB42*GC42,0)</f>
        <v>764400</v>
      </c>
      <c r="GE42" s="444"/>
      <c r="GF42" s="475">
        <f t="shared" ref="GF42:GF47" si="1112">IF(EXACT(VLOOKUP(FY42,OFERTA_0,2,FALSE),FZ42),1,0)</f>
        <v>1</v>
      </c>
      <c r="GG42" s="475">
        <f t="shared" ref="GG42:GG47" si="1113">IF(EXACT(VLOOKUP(FY42,OFERTA_0,3,FALSE),GA42),1,0)</f>
        <v>1</v>
      </c>
      <c r="GH42" s="476">
        <f t="shared" ref="GH42:GH47" si="1114">IF(EXACT(VLOOKUP(FY42,OFERTA_0,4,FALSE),GB42),1,0)</f>
        <v>1</v>
      </c>
      <c r="GI42" s="476">
        <f t="shared" ref="GI42:GJ42" si="1115">IF(GC42=0,0,1)</f>
        <v>1</v>
      </c>
      <c r="GJ42" s="476">
        <f t="shared" si="1115"/>
        <v>1</v>
      </c>
      <c r="GK42" s="476">
        <f t="shared" ref="GK42:GK47" si="1116">PRODUCT(GF42:GJ42)</f>
        <v>1</v>
      </c>
      <c r="GL42" s="502">
        <f t="shared" ref="GL42:GL47" si="1117">ROUND(GD42,0)</f>
        <v>764400</v>
      </c>
      <c r="GM42" s="478">
        <f t="shared" ref="GM42:GM47" si="1118">GD42-GL42</f>
        <v>0</v>
      </c>
      <c r="GN42" s="425"/>
      <c r="GO42" s="425"/>
      <c r="GP42" s="589" t="s">
        <v>349</v>
      </c>
      <c r="GQ42" s="582" t="s">
        <v>350</v>
      </c>
      <c r="GR42" s="497" t="s">
        <v>329</v>
      </c>
      <c r="GS42" s="498">
        <v>13</v>
      </c>
      <c r="GT42" s="519">
        <v>52250</v>
      </c>
      <c r="GU42" s="520">
        <f t="shared" ref="GU42:GU47" si="1119">ROUND(GS42*GT42,0)</f>
        <v>679250</v>
      </c>
      <c r="GV42" s="444"/>
      <c r="GW42" s="475">
        <f t="shared" ref="GW42:GW47" si="1120">IF(EXACT(VLOOKUP(GP42,OFERTA_0,2,FALSE),GQ42),1,0)</f>
        <v>1</v>
      </c>
      <c r="GX42" s="475">
        <f t="shared" ref="GX42:GX47" si="1121">IF(EXACT(VLOOKUP(GP42,OFERTA_0,3,FALSE),GR42),1,0)</f>
        <v>1</v>
      </c>
      <c r="GY42" s="476">
        <f t="shared" ref="GY42:GY47" si="1122">IF(EXACT(VLOOKUP(GP42,OFERTA_0,4,FALSE),GS42),1,0)</f>
        <v>1</v>
      </c>
      <c r="GZ42" s="476">
        <f t="shared" ref="GZ42:HA42" si="1123">IF(GT42=0,0,1)</f>
        <v>1</v>
      </c>
      <c r="HA42" s="476">
        <f t="shared" si="1123"/>
        <v>1</v>
      </c>
      <c r="HB42" s="476">
        <f t="shared" ref="HB42:HB47" si="1124">PRODUCT(GW42:HA42)</f>
        <v>1</v>
      </c>
      <c r="HC42" s="502">
        <f t="shared" ref="HC42:HC47" si="1125">ROUND(GU42,0)</f>
        <v>679250</v>
      </c>
      <c r="HD42" s="478">
        <f t="shared" ref="HD42:HD47" si="1126">GU42-HC42</f>
        <v>0</v>
      </c>
      <c r="HE42" s="425"/>
      <c r="HF42" s="425"/>
      <c r="HG42" s="589" t="s">
        <v>349</v>
      </c>
      <c r="HH42" s="582" t="s">
        <v>350</v>
      </c>
      <c r="HI42" s="497" t="s">
        <v>329</v>
      </c>
      <c r="HJ42" s="498">
        <v>13</v>
      </c>
      <c r="HK42" s="499">
        <v>51060</v>
      </c>
      <c r="HL42" s="520">
        <f t="shared" ref="HL42:HL47" si="1127">ROUND(HJ42*HK42,0)</f>
        <v>663780</v>
      </c>
      <c r="HM42" s="444"/>
      <c r="HN42" s="475">
        <f t="shared" ref="HN42:HN47" si="1128">IF(EXACT(VLOOKUP(HG42,OFERTA_0,2,FALSE),HH42),1,0)</f>
        <v>1</v>
      </c>
      <c r="HO42" s="475">
        <f t="shared" ref="HO42:HO47" si="1129">IF(EXACT(VLOOKUP(HG42,OFERTA_0,3,FALSE),HI42),1,0)</f>
        <v>1</v>
      </c>
      <c r="HP42" s="476">
        <f t="shared" ref="HP42:HP47" si="1130">IF(EXACT(VLOOKUP(HG42,OFERTA_0,4,FALSE),HJ42),1,0)</f>
        <v>1</v>
      </c>
      <c r="HQ42" s="476">
        <f t="shared" ref="HQ42:HR42" si="1131">IF(HK42=0,0,1)</f>
        <v>1</v>
      </c>
      <c r="HR42" s="476">
        <f t="shared" si="1131"/>
        <v>1</v>
      </c>
      <c r="HS42" s="476">
        <f t="shared" ref="HS42:HS47" si="1132">PRODUCT(HN42:HR42)</f>
        <v>1</v>
      </c>
      <c r="HT42" s="502">
        <f t="shared" ref="HT42:HT47" si="1133">ROUND(HL42,0)</f>
        <v>663780</v>
      </c>
      <c r="HU42" s="478">
        <f t="shared" ref="HU42:HU47" si="1134">HL42-HT42</f>
        <v>0</v>
      </c>
      <c r="HV42" s="425"/>
      <c r="HW42" s="425"/>
      <c r="HX42" s="589" t="s">
        <v>349</v>
      </c>
      <c r="HY42" s="582" t="s">
        <v>350</v>
      </c>
      <c r="HZ42" s="497" t="s">
        <v>329</v>
      </c>
      <c r="IA42" s="498">
        <v>13</v>
      </c>
      <c r="IB42" s="519">
        <v>57000</v>
      </c>
      <c r="IC42" s="520">
        <f t="shared" ref="IC42:IC47" si="1135">ROUND(IA42*IB42,0)</f>
        <v>741000</v>
      </c>
      <c r="ID42" s="444"/>
      <c r="IE42" s="475">
        <f t="shared" ref="IE42:IE47" si="1136">IF(EXACT(VLOOKUP(HX42,OFERTA_0,2,FALSE),HY42),1,0)</f>
        <v>1</v>
      </c>
      <c r="IF42" s="475">
        <f t="shared" ref="IF42:IF47" si="1137">IF(EXACT(VLOOKUP(HX42,OFERTA_0,3,FALSE),HZ42),1,0)</f>
        <v>1</v>
      </c>
      <c r="IG42" s="476">
        <f t="shared" ref="IG42:IG47" si="1138">IF(EXACT(VLOOKUP(HX42,OFERTA_0,4,FALSE),IA42),1,0)</f>
        <v>1</v>
      </c>
      <c r="IH42" s="476">
        <f t="shared" ref="IH42:II42" si="1139">IF(IB42=0,0,1)</f>
        <v>1</v>
      </c>
      <c r="II42" s="476">
        <f t="shared" si="1139"/>
        <v>1</v>
      </c>
      <c r="IJ42" s="476">
        <f t="shared" ref="IJ42:IJ47" si="1140">PRODUCT(IE42:II42)</f>
        <v>1</v>
      </c>
      <c r="IK42" s="502">
        <f t="shared" ref="IK42:IK47" si="1141">ROUND(IC42,0)</f>
        <v>741000</v>
      </c>
      <c r="IL42" s="478">
        <f t="shared" ref="IL42:IL47" si="1142">IC42-IK42</f>
        <v>0</v>
      </c>
      <c r="IM42" s="425"/>
      <c r="IN42" s="425"/>
      <c r="IO42" s="589" t="s">
        <v>349</v>
      </c>
      <c r="IP42" s="582" t="s">
        <v>350</v>
      </c>
      <c r="IQ42" s="497" t="s">
        <v>329</v>
      </c>
      <c r="IR42" s="498">
        <v>13</v>
      </c>
      <c r="IS42" s="519">
        <v>57770</v>
      </c>
      <c r="IT42" s="520">
        <f t="shared" ref="IT42:IT47" si="1143">ROUND(IR42*IS42,0)</f>
        <v>751010</v>
      </c>
      <c r="IU42" s="444"/>
      <c r="IV42" s="475">
        <f t="shared" ref="IV42:IV47" si="1144">IF(EXACT(VLOOKUP(IO42,OFERTA_0,2,FALSE),IP42),1,0)</f>
        <v>1</v>
      </c>
      <c r="IW42" s="475">
        <f t="shared" ref="IW42:IW47" si="1145">IF(EXACT(VLOOKUP(IO42,OFERTA_0,3,FALSE),IQ42),1,0)</f>
        <v>1</v>
      </c>
      <c r="IX42" s="476">
        <f t="shared" ref="IX42:IX47" si="1146">IF(EXACT(VLOOKUP(IO42,OFERTA_0,4,FALSE),IR42),1,0)</f>
        <v>1</v>
      </c>
      <c r="IY42" s="476">
        <f t="shared" ref="IY42:IZ42" si="1147">IF(IS42=0,0,1)</f>
        <v>1</v>
      </c>
      <c r="IZ42" s="476">
        <f t="shared" si="1147"/>
        <v>1</v>
      </c>
      <c r="JA42" s="476">
        <f t="shared" ref="JA42:JA47" si="1148">PRODUCT(IV42:IZ42)</f>
        <v>1</v>
      </c>
      <c r="JB42" s="502">
        <f t="shared" ref="JB42:JB47" si="1149">ROUND(IT42,0)</f>
        <v>751010</v>
      </c>
      <c r="JC42" s="478">
        <f t="shared" ref="JC42:JC47" si="1150">IT42-JB42</f>
        <v>0</v>
      </c>
      <c r="JD42" s="425"/>
      <c r="JE42" s="425"/>
      <c r="JF42" s="589" t="s">
        <v>349</v>
      </c>
      <c r="JG42" s="582" t="s">
        <v>350</v>
      </c>
      <c r="JH42" s="497" t="s">
        <v>329</v>
      </c>
      <c r="JI42" s="498">
        <v>13</v>
      </c>
      <c r="JJ42" s="519">
        <v>57000</v>
      </c>
      <c r="JK42" s="520">
        <f t="shared" ref="JK42:JK47" si="1151">ROUND(JI42*JJ42,0)</f>
        <v>741000</v>
      </c>
      <c r="JL42" s="444"/>
      <c r="JM42" s="475">
        <f t="shared" ref="JM42:JM47" si="1152">IF(EXACT(VLOOKUP(JF42,OFERTA_0,2,FALSE),JG42),1,0)</f>
        <v>1</v>
      </c>
      <c r="JN42" s="475">
        <f t="shared" ref="JN42:JN47" si="1153">IF(EXACT(VLOOKUP(JF42,OFERTA_0,3,FALSE),JH42),1,0)</f>
        <v>1</v>
      </c>
      <c r="JO42" s="476">
        <f t="shared" ref="JO42:JO47" si="1154">IF(EXACT(VLOOKUP(JF42,OFERTA_0,4,FALSE),JI42),1,0)</f>
        <v>1</v>
      </c>
      <c r="JP42" s="476">
        <f t="shared" ref="JP42:JQ42" si="1155">IF(JJ42=0,0,1)</f>
        <v>1</v>
      </c>
      <c r="JQ42" s="476">
        <f t="shared" si="1155"/>
        <v>1</v>
      </c>
      <c r="JR42" s="476">
        <f t="shared" ref="JR42:JR47" si="1156">PRODUCT(JM42:JQ42)</f>
        <v>1</v>
      </c>
      <c r="JS42" s="502">
        <f t="shared" ref="JS42:JS47" si="1157">ROUND(JK42,0)</f>
        <v>741000</v>
      </c>
      <c r="JT42" s="478">
        <f t="shared" ref="JT42:JT47" si="1158">JK42-JS42</f>
        <v>0</v>
      </c>
      <c r="JU42" s="425"/>
      <c r="JV42" s="425"/>
      <c r="JW42" s="589" t="s">
        <v>349</v>
      </c>
      <c r="JX42" s="582" t="s">
        <v>350</v>
      </c>
      <c r="JY42" s="497" t="s">
        <v>329</v>
      </c>
      <c r="JZ42" s="498">
        <v>13</v>
      </c>
      <c r="KA42" s="519">
        <v>59000</v>
      </c>
      <c r="KB42" s="520">
        <f t="shared" ref="KB42:KB47" si="1159">ROUND(JZ42*KA42,0)</f>
        <v>767000</v>
      </c>
      <c r="KC42" s="444"/>
      <c r="KD42" s="475">
        <f t="shared" ref="KD42:KD47" si="1160">IF(EXACT(VLOOKUP(JW42,OFERTA_0,2,FALSE),JX42),1,0)</f>
        <v>1</v>
      </c>
      <c r="KE42" s="475">
        <f t="shared" ref="KE42:KE47" si="1161">IF(EXACT(VLOOKUP(JW42,OFERTA_0,3,FALSE),JY42),1,0)</f>
        <v>1</v>
      </c>
      <c r="KF42" s="476">
        <f t="shared" ref="KF42:KF47" si="1162">IF(EXACT(VLOOKUP(JW42,OFERTA_0,4,FALSE),JZ42),1,0)</f>
        <v>1</v>
      </c>
      <c r="KG42" s="476">
        <f t="shared" ref="KG42:KH42" si="1163">IF(KA42=0,0,1)</f>
        <v>1</v>
      </c>
      <c r="KH42" s="476">
        <f t="shared" si="1163"/>
        <v>1</v>
      </c>
      <c r="KI42" s="476">
        <f t="shared" ref="KI42:KI47" si="1164">PRODUCT(KD42:KH42)</f>
        <v>1</v>
      </c>
      <c r="KJ42" s="502">
        <f t="shared" ref="KJ42:KJ47" si="1165">ROUND(KB42,0)</f>
        <v>767000</v>
      </c>
      <c r="KK42" s="478">
        <f t="shared" ref="KK42:KK47" si="1166">KB42-KJ42</f>
        <v>0</v>
      </c>
      <c r="KL42" s="425"/>
      <c r="KM42" s="425"/>
      <c r="KN42" s="589" t="s">
        <v>349</v>
      </c>
      <c r="KO42" s="582" t="s">
        <v>350</v>
      </c>
      <c r="KP42" s="497" t="s">
        <v>329</v>
      </c>
      <c r="KQ42" s="498">
        <v>13</v>
      </c>
      <c r="KR42" s="519">
        <v>38652</v>
      </c>
      <c r="KS42" s="520">
        <f t="shared" ref="KS42:KS47" si="1167">ROUND(KQ42*KR42,0)</f>
        <v>502476</v>
      </c>
      <c r="KT42" s="444"/>
      <c r="KU42" s="475">
        <f t="shared" ref="KU42:KU47" si="1168">IF(EXACT(VLOOKUP(KN42,OFERTA_0,2,FALSE),KO42),1,0)</f>
        <v>1</v>
      </c>
      <c r="KV42" s="475">
        <f t="shared" ref="KV42:KV47" si="1169">IF(EXACT(VLOOKUP(KN42,OFERTA_0,3,FALSE),KP42),1,0)</f>
        <v>1</v>
      </c>
      <c r="KW42" s="476">
        <f t="shared" ref="KW42:KW47" si="1170">IF(EXACT(VLOOKUP(KN42,OFERTA_0,4,FALSE),KQ42),1,0)</f>
        <v>1</v>
      </c>
      <c r="KX42" s="476">
        <f t="shared" ref="KX42:KY42" si="1171">IF(KR42=0,0,1)</f>
        <v>1</v>
      </c>
      <c r="KY42" s="476">
        <f t="shared" si="1171"/>
        <v>1</v>
      </c>
      <c r="KZ42" s="476">
        <f t="shared" ref="KZ42:KZ47" si="1172">PRODUCT(KU42:KY42)</f>
        <v>1</v>
      </c>
      <c r="LA42" s="502">
        <f t="shared" ref="LA42:LA47" si="1173">ROUND(KS42,0)</f>
        <v>502476</v>
      </c>
      <c r="LB42" s="478">
        <f t="shared" ref="LB42:LB47" si="1174">KS42-LA42</f>
        <v>0</v>
      </c>
      <c r="LC42" s="425"/>
      <c r="LD42" s="425"/>
      <c r="LE42" s="589" t="s">
        <v>349</v>
      </c>
      <c r="LF42" s="582" t="s">
        <v>350</v>
      </c>
      <c r="LG42" s="497" t="s">
        <v>329</v>
      </c>
      <c r="LH42" s="498">
        <v>13</v>
      </c>
      <c r="LI42" s="499">
        <v>51290</v>
      </c>
      <c r="LJ42" s="520">
        <f t="shared" ref="LJ42:LJ47" si="1175">ROUND(LH42*LI42,0)</f>
        <v>666770</v>
      </c>
      <c r="LK42" s="444"/>
      <c r="LL42" s="475">
        <f t="shared" ref="LL42:LL47" si="1176">IF(EXACT(VLOOKUP(LE42,OFERTA_0,2,FALSE),LF42),1,0)</f>
        <v>1</v>
      </c>
      <c r="LM42" s="475">
        <f t="shared" ref="LM42:LM47" si="1177">IF(EXACT(VLOOKUP(LE42,OFERTA_0,3,FALSE),LG42),1,0)</f>
        <v>1</v>
      </c>
      <c r="LN42" s="476">
        <f t="shared" ref="LN42:LN47" si="1178">IF(EXACT(VLOOKUP(LE42,OFERTA_0,4,FALSE),LH42),1,0)</f>
        <v>1</v>
      </c>
      <c r="LO42" s="476">
        <f t="shared" ref="LO42:LP42" si="1179">IF(LI42=0,0,1)</f>
        <v>1</v>
      </c>
      <c r="LP42" s="476">
        <f t="shared" si="1179"/>
        <v>1</v>
      </c>
      <c r="LQ42" s="476">
        <f t="shared" ref="LQ42:LQ47" si="1180">PRODUCT(LL42:LP42)</f>
        <v>1</v>
      </c>
      <c r="LR42" s="502">
        <f t="shared" ref="LR42:LR47" si="1181">ROUND(LJ42,0)</f>
        <v>666770</v>
      </c>
      <c r="LS42" s="478">
        <f t="shared" ref="LS42:LS47" si="1182">LJ42-LR42</f>
        <v>0</v>
      </c>
      <c r="LT42" s="425"/>
      <c r="LU42" s="425"/>
      <c r="LV42" s="589" t="s">
        <v>349</v>
      </c>
      <c r="LW42" s="582" t="s">
        <v>350</v>
      </c>
      <c r="LX42" s="497" t="s">
        <v>329</v>
      </c>
      <c r="LY42" s="498">
        <v>13</v>
      </c>
      <c r="LZ42" s="519">
        <v>60000</v>
      </c>
      <c r="MA42" s="520">
        <f t="shared" ref="MA42:MA47" si="1183">ROUND(LY42*LZ42,0)</f>
        <v>780000</v>
      </c>
      <c r="MB42" s="444"/>
      <c r="MC42" s="475">
        <f t="shared" ref="MC42:MC47" si="1184">IF(EXACT(VLOOKUP(LV42,OFERTA_0,2,FALSE),LW42),1,0)</f>
        <v>1</v>
      </c>
      <c r="MD42" s="475">
        <f t="shared" ref="MD42:MD47" si="1185">IF(EXACT(VLOOKUP(LV42,OFERTA_0,3,FALSE),LX42),1,0)</f>
        <v>1</v>
      </c>
      <c r="ME42" s="476">
        <f t="shared" ref="ME42:ME47" si="1186">IF(EXACT(VLOOKUP(LV42,OFERTA_0,4,FALSE),LY42),1,0)</f>
        <v>1</v>
      </c>
      <c r="MF42" s="476">
        <f t="shared" ref="MF42:MG42" si="1187">IF(LZ42=0,0,1)</f>
        <v>1</v>
      </c>
      <c r="MG42" s="476">
        <f t="shared" si="1187"/>
        <v>1</v>
      </c>
      <c r="MH42" s="476">
        <f t="shared" ref="MH42:MH47" si="1188">PRODUCT(MC42:MG42)</f>
        <v>1</v>
      </c>
      <c r="MI42" s="502">
        <f t="shared" ref="MI42:MI47" si="1189">ROUND(MA42,0)</f>
        <v>780000</v>
      </c>
      <c r="MJ42" s="478">
        <f t="shared" ref="MJ42:MJ47" si="1190">MA42-MI42</f>
        <v>0</v>
      </c>
      <c r="MK42" s="425"/>
      <c r="ML42" s="425"/>
      <c r="MM42" s="589" t="s">
        <v>349</v>
      </c>
      <c r="MN42" s="582" t="s">
        <v>350</v>
      </c>
      <c r="MO42" s="497" t="s">
        <v>329</v>
      </c>
      <c r="MP42" s="498">
        <v>13</v>
      </c>
      <c r="MQ42" s="519">
        <v>45068.563139999998</v>
      </c>
      <c r="MR42" s="520">
        <f t="shared" ref="MR42:MR47" si="1191">ROUND(MP42*MQ42,0)</f>
        <v>585891</v>
      </c>
      <c r="MS42" s="444"/>
      <c r="MT42" s="475">
        <f t="shared" ref="MT42:MT47" si="1192">IF(EXACT(VLOOKUP(MM42,OFERTA_0,2,FALSE),MN42),1,0)</f>
        <v>1</v>
      </c>
      <c r="MU42" s="475">
        <f t="shared" ref="MU42:MU47" si="1193">IF(EXACT(VLOOKUP(MM42,OFERTA_0,3,FALSE),MO42),1,0)</f>
        <v>1</v>
      </c>
      <c r="MV42" s="476">
        <f t="shared" ref="MV42:MV47" si="1194">IF(EXACT(VLOOKUP(MM42,OFERTA_0,4,FALSE),MP42),1,0)</f>
        <v>1</v>
      </c>
      <c r="MW42" s="476">
        <f t="shared" ref="MW42:MX42" si="1195">IF(MQ42=0,0,1)</f>
        <v>1</v>
      </c>
      <c r="MX42" s="476">
        <f t="shared" si="1195"/>
        <v>1</v>
      </c>
      <c r="MY42" s="476">
        <f t="shared" ref="MY42:MY47" si="1196">PRODUCT(MT42:MX42)</f>
        <v>1</v>
      </c>
      <c r="MZ42" s="502">
        <f t="shared" ref="MZ42:MZ47" si="1197">ROUND(MR42,0)</f>
        <v>585891</v>
      </c>
      <c r="NA42" s="478">
        <f t="shared" ref="NA42:NA47" si="1198">MR42-MZ42</f>
        <v>0</v>
      </c>
      <c r="NB42" s="425"/>
      <c r="NC42" s="425"/>
      <c r="ND42" s="570"/>
      <c r="NE42" s="523"/>
      <c r="NF42" s="588"/>
      <c r="NG42" s="525"/>
      <c r="NH42" s="538"/>
      <c r="NI42" s="508"/>
      <c r="NJ42" s="508"/>
      <c r="NK42" s="475" t="e">
        <f t="shared" ref="NK42:NK61" si="1199">IF(EXACT(VLOOKUP(ND42,OFERTA_0,2,FALSE),NE42),1,0)</f>
        <v>#N/A</v>
      </c>
      <c r="NL42" s="475" t="e">
        <f t="shared" ref="NL42:NL61" si="1200">IF(EXACT(VLOOKUP(ND42,OFERTA_0,3,FALSE),NF42),1,0)</f>
        <v>#N/A</v>
      </c>
      <c r="NM42" s="476" t="e">
        <f t="shared" ref="NM42:NM61" si="1201">IF(EXACT(VLOOKUP(ND42,OFERTA_0,4,FALSE),NG42),1,0)</f>
        <v>#N/A</v>
      </c>
      <c r="NN42" s="476">
        <f t="shared" ref="NN42:NO42" si="1202">IF(NH42=0,0,1)</f>
        <v>0</v>
      </c>
      <c r="NO42" s="476">
        <f t="shared" si="1202"/>
        <v>0</v>
      </c>
      <c r="NP42" s="476" t="e">
        <f t="shared" ref="NP42:NP61" si="1203">PRODUCT(NK42:NO42)</f>
        <v>#N/A</v>
      </c>
      <c r="NQ42" s="502">
        <f t="shared" ref="NQ42:NQ61" si="1204">ROUND(NI42,0)</f>
        <v>0</v>
      </c>
      <c r="NR42" s="478">
        <f t="shared" ref="NR42:NR61" si="1205">NI42-NQ42</f>
        <v>0</v>
      </c>
      <c r="NS42" s="425"/>
      <c r="NT42" s="425"/>
      <c r="NU42" s="570"/>
      <c r="NV42" s="523"/>
      <c r="NW42" s="588"/>
      <c r="NX42" s="525"/>
      <c r="NY42" s="538"/>
      <c r="NZ42" s="508"/>
      <c r="OA42" s="508"/>
      <c r="OB42" s="475" t="e">
        <f t="shared" ref="OB42:OB61" si="1206">IF(EXACT(VLOOKUP(NU42,OFERTA_0,2,FALSE),NV42),1,0)</f>
        <v>#N/A</v>
      </c>
      <c r="OC42" s="475" t="e">
        <f t="shared" ref="OC42:OC61" si="1207">IF(EXACT(VLOOKUP(NU42,OFERTA_0,3,FALSE),NW42),1,0)</f>
        <v>#N/A</v>
      </c>
      <c r="OD42" s="476" t="e">
        <f t="shared" ref="OD42:OD61" si="1208">IF(EXACT(VLOOKUP(NU42,OFERTA_0,4,FALSE),NX42),1,0)</f>
        <v>#N/A</v>
      </c>
      <c r="OE42" s="476">
        <f t="shared" ref="OE42:OF42" si="1209">IF(NY42=0,0,1)</f>
        <v>0</v>
      </c>
      <c r="OF42" s="476">
        <f t="shared" si="1209"/>
        <v>0</v>
      </c>
      <c r="OG42" s="476" t="e">
        <f t="shared" ref="OG42:OG61" si="1210">PRODUCT(OB42:OF42)</f>
        <v>#N/A</v>
      </c>
      <c r="OH42" s="502">
        <f t="shared" ref="OH42:OH61" si="1211">ROUND(NZ42,0)</f>
        <v>0</v>
      </c>
      <c r="OI42" s="478">
        <f t="shared" ref="OI42:OI61" si="1212">NZ42-OH42</f>
        <v>0</v>
      </c>
      <c r="OJ42" s="425"/>
      <c r="OK42" s="425"/>
      <c r="OL42" s="570"/>
      <c r="OM42" s="523"/>
      <c r="ON42" s="588"/>
      <c r="OO42" s="525"/>
      <c r="OP42" s="538"/>
      <c r="OQ42" s="508"/>
      <c r="OR42" s="508"/>
      <c r="OS42" s="475" t="e">
        <f t="shared" ref="OS42:OS61" si="1213">IF(EXACT(VLOOKUP(OL42,OFERTA_0,2,FALSE),OM42),1,0)</f>
        <v>#N/A</v>
      </c>
      <c r="OT42" s="475" t="e">
        <f t="shared" ref="OT42:OT61" si="1214">IF(EXACT(VLOOKUP(OL42,OFERTA_0,3,FALSE),ON42),1,0)</f>
        <v>#N/A</v>
      </c>
      <c r="OU42" s="476" t="e">
        <f t="shared" ref="OU42:OU61" si="1215">IF(EXACT(VLOOKUP(OL42,OFERTA_0,4,FALSE),OO42),1,0)</f>
        <v>#N/A</v>
      </c>
      <c r="OV42" s="476">
        <f t="shared" ref="OV42:OW42" si="1216">IF(OP42=0,0,1)</f>
        <v>0</v>
      </c>
      <c r="OW42" s="476">
        <f t="shared" si="1216"/>
        <v>0</v>
      </c>
      <c r="OX42" s="476" t="e">
        <f t="shared" ref="OX42:OX61" si="1217">PRODUCT(OS42:OW42)</f>
        <v>#N/A</v>
      </c>
      <c r="OY42" s="502">
        <f t="shared" ref="OY42:OY61" si="1218">ROUND(OQ42,0)</f>
        <v>0</v>
      </c>
      <c r="OZ42" s="478">
        <f t="shared" ref="OZ42:OZ61" si="1219">OQ42-OY42</f>
        <v>0</v>
      </c>
      <c r="PA42" s="425"/>
      <c r="PB42" s="425"/>
      <c r="PC42" s="570"/>
      <c r="PD42" s="523"/>
      <c r="PE42" s="588"/>
      <c r="PF42" s="525"/>
      <c r="PG42" s="538"/>
      <c r="PH42" s="508"/>
      <c r="PI42" s="508"/>
      <c r="PJ42" s="475" t="e">
        <f t="shared" ref="PJ42:PJ61" si="1220">IF(EXACT(VLOOKUP(PC42,OFERTA_0,2,FALSE),PD42),1,0)</f>
        <v>#N/A</v>
      </c>
      <c r="PK42" s="475" t="e">
        <f t="shared" ref="PK42:PK61" si="1221">IF(EXACT(VLOOKUP(PC42,OFERTA_0,3,FALSE),PE42),1,0)</f>
        <v>#N/A</v>
      </c>
      <c r="PL42" s="476" t="e">
        <f t="shared" ref="PL42:PL61" si="1222">IF(EXACT(VLOOKUP(PC42,OFERTA_0,4,FALSE),PF42),1,0)</f>
        <v>#N/A</v>
      </c>
      <c r="PM42" s="476">
        <f t="shared" ref="PM42:PN42" si="1223">IF(PG42=0,0,1)</f>
        <v>0</v>
      </c>
      <c r="PN42" s="476">
        <f t="shared" si="1223"/>
        <v>0</v>
      </c>
      <c r="PO42" s="476" t="e">
        <f t="shared" ref="PO42:PO61" si="1224">PRODUCT(PJ42:PN42)</f>
        <v>#N/A</v>
      </c>
      <c r="PP42" s="502">
        <f t="shared" ref="PP42:PP61" si="1225">ROUND(PH42,0)</f>
        <v>0</v>
      </c>
      <c r="PQ42" s="478">
        <f t="shared" ref="PQ42:PQ61" si="1226">PH42-PP42</f>
        <v>0</v>
      </c>
      <c r="PR42" s="425"/>
      <c r="PS42" s="425"/>
      <c r="PT42" s="570"/>
      <c r="PU42" s="523"/>
      <c r="PV42" s="588"/>
      <c r="PW42" s="525"/>
      <c r="PX42" s="538"/>
      <c r="PY42" s="508"/>
      <c r="PZ42" s="508"/>
      <c r="QA42" s="475" t="e">
        <f t="shared" ref="QA42:QA61" si="1227">IF(EXACT(VLOOKUP(PT42,OFERTA_0,2,FALSE),PU42),1,0)</f>
        <v>#N/A</v>
      </c>
      <c r="QB42" s="475" t="e">
        <f t="shared" ref="QB42:QB61" si="1228">IF(EXACT(VLOOKUP(PT42,OFERTA_0,3,FALSE),PV42),1,0)</f>
        <v>#N/A</v>
      </c>
      <c r="QC42" s="476" t="e">
        <f t="shared" ref="QC42:QC61" si="1229">IF(EXACT(VLOOKUP(PT42,OFERTA_0,4,FALSE),PW42),1,0)</f>
        <v>#N/A</v>
      </c>
      <c r="QD42" s="476">
        <f t="shared" ref="QD42:QE42" si="1230">IF(PX42=0,0,1)</f>
        <v>0</v>
      </c>
      <c r="QE42" s="476">
        <f t="shared" si="1230"/>
        <v>0</v>
      </c>
      <c r="QF42" s="476" t="e">
        <f t="shared" ref="QF42:QF61" si="1231">PRODUCT(QA42:QE42)</f>
        <v>#N/A</v>
      </c>
      <c r="QG42" s="502">
        <f t="shared" ref="QG42:QG61" si="1232">ROUND(PY42,0)</f>
        <v>0</v>
      </c>
      <c r="QH42" s="478">
        <f t="shared" ref="QH42:QH61" si="1233">PY42-QG42</f>
        <v>0</v>
      </c>
      <c r="QI42" s="425"/>
      <c r="QJ42" s="425"/>
      <c r="QK42" s="570"/>
      <c r="QL42" s="523"/>
      <c r="QM42" s="588"/>
      <c r="QN42" s="525"/>
      <c r="QO42" s="538"/>
      <c r="QP42" s="508"/>
      <c r="QQ42" s="508"/>
      <c r="QR42" s="475" t="e">
        <f t="shared" ref="QR42:QR61" si="1234">IF(EXACT(VLOOKUP(QK42,OFERTA_0,2,FALSE),QL42),1,0)</f>
        <v>#N/A</v>
      </c>
      <c r="QS42" s="475" t="e">
        <f t="shared" ref="QS42:QS61" si="1235">IF(EXACT(VLOOKUP(QK42,OFERTA_0,3,FALSE),QM42),1,0)</f>
        <v>#N/A</v>
      </c>
      <c r="QT42" s="476" t="e">
        <f t="shared" ref="QT42:QT61" si="1236">IF(EXACT(VLOOKUP(QK42,OFERTA_0,4,FALSE),QN42),1,0)</f>
        <v>#N/A</v>
      </c>
      <c r="QU42" s="476">
        <f t="shared" ref="QU42:QV42" si="1237">IF(QO42=0,0,1)</f>
        <v>0</v>
      </c>
      <c r="QV42" s="476">
        <f t="shared" si="1237"/>
        <v>0</v>
      </c>
      <c r="QW42" s="476" t="e">
        <f t="shared" ref="QW42:QW61" si="1238">PRODUCT(QR42:QV42)</f>
        <v>#N/A</v>
      </c>
      <c r="QX42" s="502">
        <f t="shared" ref="QX42:QX61" si="1239">ROUND(QP42,0)</f>
        <v>0</v>
      </c>
      <c r="QY42" s="478">
        <f t="shared" ref="QY42:QY61" si="1240">QP42-QX42</f>
        <v>0</v>
      </c>
      <c r="QZ42" s="425"/>
      <c r="RA42" s="425"/>
      <c r="RB42" s="570"/>
      <c r="RC42" s="523"/>
      <c r="RD42" s="588"/>
      <c r="RE42" s="525"/>
      <c r="RF42" s="538"/>
      <c r="RG42" s="508"/>
      <c r="RH42" s="508"/>
      <c r="RI42" s="475" t="e">
        <f t="shared" ref="RI42:RI61" si="1241">IF(EXACT(VLOOKUP(RB42,OFERTA_0,2,FALSE),RC42),1,0)</f>
        <v>#N/A</v>
      </c>
      <c r="RJ42" s="475" t="e">
        <f t="shared" ref="RJ42:RJ61" si="1242">IF(EXACT(VLOOKUP(RB42,OFERTA_0,3,FALSE),RD42),1,0)</f>
        <v>#N/A</v>
      </c>
      <c r="RK42" s="476" t="e">
        <f t="shared" ref="RK42:RK61" si="1243">IF(EXACT(VLOOKUP(RB42,OFERTA_0,4,FALSE),RE42),1,0)</f>
        <v>#N/A</v>
      </c>
      <c r="RL42" s="476">
        <f t="shared" ref="RL42:RM42" si="1244">IF(RF42=0,0,1)</f>
        <v>0</v>
      </c>
      <c r="RM42" s="476">
        <f t="shared" si="1244"/>
        <v>0</v>
      </c>
      <c r="RN42" s="476" t="e">
        <f t="shared" ref="RN42:RN61" si="1245">PRODUCT(RI42:RM42)</f>
        <v>#N/A</v>
      </c>
      <c r="RO42" s="502">
        <f t="shared" ref="RO42:RO61" si="1246">ROUND(RG42,0)</f>
        <v>0</v>
      </c>
      <c r="RP42" s="478">
        <f t="shared" ref="RP42:RP61" si="1247">RG42-RO42</f>
        <v>0</v>
      </c>
      <c r="RQ42" s="425"/>
      <c r="RR42" s="425"/>
      <c r="RS42" s="570"/>
      <c r="RT42" s="523"/>
      <c r="RU42" s="588"/>
      <c r="RV42" s="525"/>
      <c r="RW42" s="538"/>
      <c r="RX42" s="508"/>
      <c r="RY42" s="508"/>
      <c r="RZ42" s="475" t="e">
        <f t="shared" ref="RZ42:RZ61" si="1248">IF(EXACT(VLOOKUP(RS42,OFERTA_0,2,FALSE),RT42),1,0)</f>
        <v>#N/A</v>
      </c>
      <c r="SA42" s="475" t="e">
        <f t="shared" ref="SA42:SA61" si="1249">IF(EXACT(VLOOKUP(RS42,OFERTA_0,3,FALSE),RU42),1,0)</f>
        <v>#N/A</v>
      </c>
      <c r="SB42" s="476" t="e">
        <f t="shared" ref="SB42:SB61" si="1250">IF(EXACT(VLOOKUP(RS42,OFERTA_0,4,FALSE),RV42),1,0)</f>
        <v>#N/A</v>
      </c>
      <c r="SC42" s="476">
        <f t="shared" ref="SC42:SD42" si="1251">IF(RW42=0,0,1)</f>
        <v>0</v>
      </c>
      <c r="SD42" s="476">
        <f t="shared" si="1251"/>
        <v>0</v>
      </c>
      <c r="SE42" s="476" t="e">
        <f t="shared" ref="SE42:SE61" si="1252">PRODUCT(RZ42:SD42)</f>
        <v>#N/A</v>
      </c>
      <c r="SF42" s="502">
        <f t="shared" ref="SF42:SF61" si="1253">ROUND(RX42,0)</f>
        <v>0</v>
      </c>
      <c r="SG42" s="478">
        <f t="shared" ref="SG42:SG61" si="1254">RX42-SF42</f>
        <v>0</v>
      </c>
      <c r="SH42" s="425"/>
      <c r="SI42" s="425"/>
      <c r="SJ42" s="570"/>
      <c r="SK42" s="523"/>
      <c r="SL42" s="588"/>
      <c r="SM42" s="525"/>
      <c r="SN42" s="538"/>
      <c r="SO42" s="508"/>
      <c r="SP42" s="508"/>
      <c r="SQ42" s="475" t="e">
        <f t="shared" ref="SQ42:SQ61" si="1255">IF(EXACT(VLOOKUP(SJ42,OFERTA_0,2,FALSE),SK42),1,0)</f>
        <v>#N/A</v>
      </c>
      <c r="SR42" s="475" t="e">
        <f t="shared" ref="SR42:SR61" si="1256">IF(EXACT(VLOOKUP(SJ42,OFERTA_0,3,FALSE),SL42),1,0)</f>
        <v>#N/A</v>
      </c>
      <c r="SS42" s="476" t="e">
        <f t="shared" ref="SS42:SS61" si="1257">IF(EXACT(VLOOKUP(SJ42,OFERTA_0,4,FALSE),SM42),1,0)</f>
        <v>#N/A</v>
      </c>
      <c r="ST42" s="476">
        <f t="shared" ref="ST42:SU42" si="1258">IF(SN42=0,0,1)</f>
        <v>0</v>
      </c>
      <c r="SU42" s="476">
        <f t="shared" si="1258"/>
        <v>0</v>
      </c>
      <c r="SV42" s="476" t="e">
        <f t="shared" ref="SV42:SV61" si="1259">PRODUCT(SQ42:SU42)</f>
        <v>#N/A</v>
      </c>
      <c r="SW42" s="502">
        <f t="shared" ref="SW42:SW61" si="1260">ROUND(SO42,0)</f>
        <v>0</v>
      </c>
      <c r="SX42" s="478">
        <f t="shared" ref="SX42:SX61" si="1261">SO42-SW42</f>
        <v>0</v>
      </c>
    </row>
    <row r="43" spans="1:518" ht="75" x14ac:dyDescent="0.2">
      <c r="A43" s="425">
        <f t="shared" si="140"/>
        <v>31</v>
      </c>
      <c r="B43" s="589" t="s">
        <v>351</v>
      </c>
      <c r="C43" s="590" t="s">
        <v>352</v>
      </c>
      <c r="D43" s="497" t="s">
        <v>329</v>
      </c>
      <c r="E43" s="583">
        <v>170</v>
      </c>
      <c r="F43" s="519"/>
      <c r="G43" s="520">
        <f t="shared" si="1032"/>
        <v>0</v>
      </c>
      <c r="H43" s="444"/>
      <c r="I43" s="425"/>
      <c r="J43" s="425"/>
      <c r="K43" s="589"/>
      <c r="L43" s="590"/>
      <c r="M43" s="497"/>
      <c r="N43" s="583"/>
      <c r="O43" s="519"/>
      <c r="P43" s="520"/>
      <c r="Q43" s="444"/>
      <c r="R43" s="475" t="e">
        <f t="shared" si="1033"/>
        <v>#N/A</v>
      </c>
      <c r="S43" s="475" t="e">
        <f t="shared" si="1034"/>
        <v>#N/A</v>
      </c>
      <c r="T43" s="476" t="e">
        <f t="shared" si="1035"/>
        <v>#N/A</v>
      </c>
      <c r="U43" s="476">
        <f t="shared" ref="U43:V43" si="1262">IF(O43=0,0,1)</f>
        <v>0</v>
      </c>
      <c r="V43" s="476">
        <f t="shared" si="1262"/>
        <v>0</v>
      </c>
      <c r="W43" s="476" t="e">
        <f t="shared" si="1037"/>
        <v>#N/A</v>
      </c>
      <c r="X43" s="502">
        <f t="shared" si="1038"/>
        <v>0</v>
      </c>
      <c r="Y43" s="478">
        <f t="shared" si="1039"/>
        <v>0</v>
      </c>
      <c r="Z43" s="454"/>
      <c r="AA43" s="454"/>
      <c r="AB43" s="589"/>
      <c r="AC43" s="590"/>
      <c r="AD43" s="497"/>
      <c r="AE43" s="583"/>
      <c r="AF43" s="519"/>
      <c r="AG43" s="520"/>
      <c r="AH43" s="444"/>
      <c r="AI43" s="475" t="e">
        <f t="shared" si="1040"/>
        <v>#N/A</v>
      </c>
      <c r="AJ43" s="475" t="e">
        <f t="shared" si="1041"/>
        <v>#N/A</v>
      </c>
      <c r="AK43" s="476" t="e">
        <f t="shared" si="1042"/>
        <v>#N/A</v>
      </c>
      <c r="AL43" s="476">
        <f t="shared" ref="AL43:AM43" si="1263">IF(AF43=0,0,1)</f>
        <v>0</v>
      </c>
      <c r="AM43" s="476">
        <f t="shared" si="1263"/>
        <v>0</v>
      </c>
      <c r="AN43" s="476" t="e">
        <f t="shared" si="1044"/>
        <v>#N/A</v>
      </c>
      <c r="AO43" s="502">
        <f t="shared" si="1045"/>
        <v>0</v>
      </c>
      <c r="AP43" s="478">
        <f t="shared" si="1046"/>
        <v>0</v>
      </c>
      <c r="AQ43" s="454"/>
      <c r="AR43" s="454"/>
      <c r="AS43" s="589" t="s">
        <v>351</v>
      </c>
      <c r="AT43" s="590" t="s">
        <v>352</v>
      </c>
      <c r="AU43" s="497" t="s">
        <v>329</v>
      </c>
      <c r="AV43" s="583">
        <v>170</v>
      </c>
      <c r="AW43" s="519">
        <v>32500</v>
      </c>
      <c r="AX43" s="520">
        <f t="shared" si="1047"/>
        <v>5525000</v>
      </c>
      <c r="AY43" s="444"/>
      <c r="AZ43" s="475">
        <f t="shared" si="1048"/>
        <v>1</v>
      </c>
      <c r="BA43" s="475">
        <f t="shared" si="1049"/>
        <v>1</v>
      </c>
      <c r="BB43" s="476">
        <f t="shared" si="1050"/>
        <v>1</v>
      </c>
      <c r="BC43" s="476">
        <f t="shared" ref="BC43:BD43" si="1264">IF(AW43=0,0,1)</f>
        <v>1</v>
      </c>
      <c r="BD43" s="476">
        <f t="shared" si="1264"/>
        <v>1</v>
      </c>
      <c r="BE43" s="476">
        <f t="shared" si="1052"/>
        <v>1</v>
      </c>
      <c r="BF43" s="502">
        <f t="shared" si="1053"/>
        <v>5525000</v>
      </c>
      <c r="BG43" s="478">
        <f t="shared" si="1054"/>
        <v>0</v>
      </c>
      <c r="BH43" s="425"/>
      <c r="BI43" s="425"/>
      <c r="BJ43" s="589" t="s">
        <v>351</v>
      </c>
      <c r="BK43" s="590" t="s">
        <v>352</v>
      </c>
      <c r="BL43" s="497" t="s">
        <v>329</v>
      </c>
      <c r="BM43" s="583">
        <v>170</v>
      </c>
      <c r="BN43" s="519">
        <v>57000</v>
      </c>
      <c r="BO43" s="520">
        <f t="shared" si="1055"/>
        <v>9690000</v>
      </c>
      <c r="BP43" s="444"/>
      <c r="BQ43" s="475">
        <f t="shared" si="1056"/>
        <v>1</v>
      </c>
      <c r="BR43" s="475">
        <f t="shared" si="1057"/>
        <v>1</v>
      </c>
      <c r="BS43" s="476">
        <f t="shared" si="1058"/>
        <v>1</v>
      </c>
      <c r="BT43" s="476">
        <f t="shared" ref="BT43:BU43" si="1265">IF(BN43=0,0,1)</f>
        <v>1</v>
      </c>
      <c r="BU43" s="476">
        <f t="shared" si="1265"/>
        <v>1</v>
      </c>
      <c r="BV43" s="476">
        <f t="shared" si="1060"/>
        <v>1</v>
      </c>
      <c r="BW43" s="502">
        <f t="shared" si="1061"/>
        <v>9690000</v>
      </c>
      <c r="BX43" s="478">
        <f t="shared" si="1062"/>
        <v>0</v>
      </c>
      <c r="BY43" s="425"/>
      <c r="BZ43" s="425"/>
      <c r="CA43" s="589" t="s">
        <v>351</v>
      </c>
      <c r="CB43" s="590" t="s">
        <v>352</v>
      </c>
      <c r="CC43" s="497" t="s">
        <v>329</v>
      </c>
      <c r="CD43" s="583">
        <v>170</v>
      </c>
      <c r="CE43" s="519">
        <v>96720</v>
      </c>
      <c r="CF43" s="520">
        <f t="shared" si="1063"/>
        <v>16442400</v>
      </c>
      <c r="CG43" s="444"/>
      <c r="CH43" s="475">
        <f t="shared" si="1064"/>
        <v>1</v>
      </c>
      <c r="CI43" s="475">
        <f t="shared" si="1065"/>
        <v>1</v>
      </c>
      <c r="CJ43" s="476">
        <f t="shared" si="1066"/>
        <v>1</v>
      </c>
      <c r="CK43" s="476">
        <f t="shared" ref="CK43:CL43" si="1266">IF(CE43=0,0,1)</f>
        <v>1</v>
      </c>
      <c r="CL43" s="476">
        <f t="shared" si="1266"/>
        <v>1</v>
      </c>
      <c r="CM43" s="476">
        <f t="shared" si="1068"/>
        <v>1</v>
      </c>
      <c r="CN43" s="502">
        <f t="shared" si="1069"/>
        <v>16442400</v>
      </c>
      <c r="CO43" s="478">
        <f t="shared" si="1070"/>
        <v>0</v>
      </c>
      <c r="CP43" s="425"/>
      <c r="CQ43" s="425"/>
      <c r="CR43" s="589" t="s">
        <v>351</v>
      </c>
      <c r="CS43" s="590" t="s">
        <v>352</v>
      </c>
      <c r="CT43" s="497" t="s">
        <v>329</v>
      </c>
      <c r="CU43" s="583">
        <v>170</v>
      </c>
      <c r="CV43" s="519">
        <v>75900</v>
      </c>
      <c r="CW43" s="520">
        <f t="shared" si="1071"/>
        <v>12903000</v>
      </c>
      <c r="CX43" s="444"/>
      <c r="CY43" s="475">
        <f t="shared" si="1072"/>
        <v>1</v>
      </c>
      <c r="CZ43" s="475">
        <f t="shared" si="1073"/>
        <v>1</v>
      </c>
      <c r="DA43" s="476">
        <f t="shared" si="1074"/>
        <v>1</v>
      </c>
      <c r="DB43" s="476">
        <f t="shared" ref="DB43:DC43" si="1267">IF(CV43=0,0,1)</f>
        <v>1</v>
      </c>
      <c r="DC43" s="476">
        <f t="shared" si="1267"/>
        <v>1</v>
      </c>
      <c r="DD43" s="476">
        <f t="shared" si="1076"/>
        <v>1</v>
      </c>
      <c r="DE43" s="502">
        <f t="shared" si="1077"/>
        <v>12903000</v>
      </c>
      <c r="DF43" s="478">
        <f t="shared" si="1078"/>
        <v>0</v>
      </c>
      <c r="DG43" s="425"/>
      <c r="DH43" s="425"/>
      <c r="DI43" s="589" t="s">
        <v>351</v>
      </c>
      <c r="DJ43" s="590" t="s">
        <v>352</v>
      </c>
      <c r="DK43" s="497" t="s">
        <v>329</v>
      </c>
      <c r="DL43" s="583">
        <v>170</v>
      </c>
      <c r="DM43" s="519">
        <v>18200</v>
      </c>
      <c r="DN43" s="520">
        <f t="shared" si="1079"/>
        <v>3094000</v>
      </c>
      <c r="DO43" s="444"/>
      <c r="DP43" s="475">
        <f t="shared" si="1080"/>
        <v>1</v>
      </c>
      <c r="DQ43" s="475">
        <f t="shared" si="1081"/>
        <v>1</v>
      </c>
      <c r="DR43" s="476">
        <f t="shared" si="1082"/>
        <v>1</v>
      </c>
      <c r="DS43" s="476">
        <f t="shared" ref="DS43:DT43" si="1268">IF(DM43=0,0,1)</f>
        <v>1</v>
      </c>
      <c r="DT43" s="476">
        <f t="shared" si="1268"/>
        <v>1</v>
      </c>
      <c r="DU43" s="476">
        <f t="shared" si="1084"/>
        <v>1</v>
      </c>
      <c r="DV43" s="502">
        <f t="shared" si="1085"/>
        <v>3094000</v>
      </c>
      <c r="DW43" s="478">
        <f t="shared" si="1086"/>
        <v>0</v>
      </c>
      <c r="DX43" s="425"/>
      <c r="DY43" s="425"/>
      <c r="DZ43" s="589" t="s">
        <v>351</v>
      </c>
      <c r="EA43" s="590" t="s">
        <v>352</v>
      </c>
      <c r="EB43" s="497" t="s">
        <v>329</v>
      </c>
      <c r="EC43" s="583">
        <v>170</v>
      </c>
      <c r="ED43" s="519">
        <v>32637</v>
      </c>
      <c r="EE43" s="520">
        <f t="shared" si="1087"/>
        <v>5548290</v>
      </c>
      <c r="EF43" s="444"/>
      <c r="EG43" s="475">
        <f t="shared" si="1088"/>
        <v>1</v>
      </c>
      <c r="EH43" s="475">
        <f t="shared" si="1089"/>
        <v>1</v>
      </c>
      <c r="EI43" s="476">
        <f t="shared" si="1090"/>
        <v>1</v>
      </c>
      <c r="EJ43" s="476">
        <f t="shared" ref="EJ43:EK43" si="1269">IF(ED43=0,0,1)</f>
        <v>1</v>
      </c>
      <c r="EK43" s="476">
        <f t="shared" si="1269"/>
        <v>1</v>
      </c>
      <c r="EL43" s="476">
        <f t="shared" si="1092"/>
        <v>1</v>
      </c>
      <c r="EM43" s="502">
        <f t="shared" si="1093"/>
        <v>5548290</v>
      </c>
      <c r="EN43" s="478">
        <f t="shared" si="1094"/>
        <v>0</v>
      </c>
      <c r="EO43" s="425"/>
      <c r="EP43" s="425"/>
      <c r="EQ43" s="589" t="s">
        <v>351</v>
      </c>
      <c r="ER43" s="590" t="s">
        <v>352</v>
      </c>
      <c r="ES43" s="497" t="s">
        <v>329</v>
      </c>
      <c r="ET43" s="583">
        <v>170</v>
      </c>
      <c r="EU43" s="499">
        <v>58061.463065198077</v>
      </c>
      <c r="EV43" s="520">
        <f t="shared" si="1095"/>
        <v>9870449</v>
      </c>
      <c r="EW43" s="444"/>
      <c r="EX43" s="475">
        <f t="shared" si="1096"/>
        <v>1</v>
      </c>
      <c r="EY43" s="475">
        <f t="shared" si="1097"/>
        <v>1</v>
      </c>
      <c r="EZ43" s="476">
        <f t="shared" si="1098"/>
        <v>1</v>
      </c>
      <c r="FA43" s="476">
        <f t="shared" ref="FA43:FB43" si="1270">IF(EU43=0,0,1)</f>
        <v>1</v>
      </c>
      <c r="FB43" s="476">
        <f t="shared" si="1270"/>
        <v>1</v>
      </c>
      <c r="FC43" s="476">
        <f t="shared" si="1100"/>
        <v>1</v>
      </c>
      <c r="FD43" s="502">
        <f t="shared" si="1101"/>
        <v>9870449</v>
      </c>
      <c r="FE43" s="478">
        <f t="shared" si="1102"/>
        <v>0</v>
      </c>
      <c r="FF43" s="425"/>
      <c r="FG43" s="425"/>
      <c r="FH43" s="589" t="s">
        <v>351</v>
      </c>
      <c r="FI43" s="590" t="s">
        <v>352</v>
      </c>
      <c r="FJ43" s="497" t="s">
        <v>329</v>
      </c>
      <c r="FK43" s="583">
        <v>170</v>
      </c>
      <c r="FL43" s="519">
        <v>59506</v>
      </c>
      <c r="FM43" s="520">
        <f t="shared" si="1103"/>
        <v>10116020</v>
      </c>
      <c r="FN43" s="444"/>
      <c r="FO43" s="475">
        <f t="shared" si="1104"/>
        <v>1</v>
      </c>
      <c r="FP43" s="475">
        <f t="shared" si="1105"/>
        <v>1</v>
      </c>
      <c r="FQ43" s="476">
        <f t="shared" si="1106"/>
        <v>1</v>
      </c>
      <c r="FR43" s="476">
        <f t="shared" ref="FR43:FS43" si="1271">IF(FL43=0,0,1)</f>
        <v>1</v>
      </c>
      <c r="FS43" s="476">
        <f t="shared" si="1271"/>
        <v>1</v>
      </c>
      <c r="FT43" s="476">
        <f t="shared" si="1108"/>
        <v>1</v>
      </c>
      <c r="FU43" s="502">
        <f t="shared" si="1109"/>
        <v>10116020</v>
      </c>
      <c r="FV43" s="478">
        <f t="shared" si="1110"/>
        <v>0</v>
      </c>
      <c r="FW43" s="425"/>
      <c r="FX43" s="425"/>
      <c r="FY43" s="589" t="s">
        <v>351</v>
      </c>
      <c r="FZ43" s="590" t="s">
        <v>352</v>
      </c>
      <c r="GA43" s="497" t="s">
        <v>329</v>
      </c>
      <c r="GB43" s="583">
        <v>170</v>
      </c>
      <c r="GC43" s="519">
        <v>57900</v>
      </c>
      <c r="GD43" s="520">
        <f t="shared" si="1111"/>
        <v>9843000</v>
      </c>
      <c r="GE43" s="444"/>
      <c r="GF43" s="475">
        <f t="shared" si="1112"/>
        <v>1</v>
      </c>
      <c r="GG43" s="475">
        <f t="shared" si="1113"/>
        <v>1</v>
      </c>
      <c r="GH43" s="476">
        <f t="shared" si="1114"/>
        <v>1</v>
      </c>
      <c r="GI43" s="476">
        <f t="shared" ref="GI43:GJ43" si="1272">IF(GC43=0,0,1)</f>
        <v>1</v>
      </c>
      <c r="GJ43" s="476">
        <f t="shared" si="1272"/>
        <v>1</v>
      </c>
      <c r="GK43" s="476">
        <f t="shared" si="1116"/>
        <v>1</v>
      </c>
      <c r="GL43" s="502">
        <f t="shared" si="1117"/>
        <v>9843000</v>
      </c>
      <c r="GM43" s="478">
        <f t="shared" si="1118"/>
        <v>0</v>
      </c>
      <c r="GN43" s="425"/>
      <c r="GO43" s="425"/>
      <c r="GP43" s="589" t="s">
        <v>351</v>
      </c>
      <c r="GQ43" s="590" t="s">
        <v>352</v>
      </c>
      <c r="GR43" s="497" t="s">
        <v>329</v>
      </c>
      <c r="GS43" s="583">
        <v>170</v>
      </c>
      <c r="GT43" s="519">
        <v>47500</v>
      </c>
      <c r="GU43" s="520">
        <f t="shared" si="1119"/>
        <v>8075000</v>
      </c>
      <c r="GV43" s="444"/>
      <c r="GW43" s="475">
        <f t="shared" si="1120"/>
        <v>1</v>
      </c>
      <c r="GX43" s="475">
        <f t="shared" si="1121"/>
        <v>1</v>
      </c>
      <c r="GY43" s="476">
        <f t="shared" si="1122"/>
        <v>1</v>
      </c>
      <c r="GZ43" s="476">
        <f t="shared" ref="GZ43:HA43" si="1273">IF(GT43=0,0,1)</f>
        <v>1</v>
      </c>
      <c r="HA43" s="476">
        <f t="shared" si="1273"/>
        <v>1</v>
      </c>
      <c r="HB43" s="476">
        <f t="shared" si="1124"/>
        <v>1</v>
      </c>
      <c r="HC43" s="502">
        <f t="shared" si="1125"/>
        <v>8075000</v>
      </c>
      <c r="HD43" s="478">
        <f t="shared" si="1126"/>
        <v>0</v>
      </c>
      <c r="HE43" s="425"/>
      <c r="HF43" s="425"/>
      <c r="HG43" s="589" t="s">
        <v>351</v>
      </c>
      <c r="HH43" s="590" t="s">
        <v>352</v>
      </c>
      <c r="HI43" s="497" t="s">
        <v>329</v>
      </c>
      <c r="HJ43" s="583">
        <v>170</v>
      </c>
      <c r="HK43" s="499">
        <v>29970</v>
      </c>
      <c r="HL43" s="520">
        <f t="shared" si="1127"/>
        <v>5094900</v>
      </c>
      <c r="HM43" s="444"/>
      <c r="HN43" s="475">
        <f t="shared" si="1128"/>
        <v>1</v>
      </c>
      <c r="HO43" s="475">
        <f t="shared" si="1129"/>
        <v>1</v>
      </c>
      <c r="HP43" s="476">
        <f t="shared" si="1130"/>
        <v>1</v>
      </c>
      <c r="HQ43" s="476">
        <f t="shared" ref="HQ43:HR43" si="1274">IF(HK43=0,0,1)</f>
        <v>1</v>
      </c>
      <c r="HR43" s="476">
        <f t="shared" si="1274"/>
        <v>1</v>
      </c>
      <c r="HS43" s="476">
        <f t="shared" si="1132"/>
        <v>1</v>
      </c>
      <c r="HT43" s="502">
        <f t="shared" si="1133"/>
        <v>5094900</v>
      </c>
      <c r="HU43" s="478">
        <f t="shared" si="1134"/>
        <v>0</v>
      </c>
      <c r="HV43" s="425"/>
      <c r="HW43" s="425"/>
      <c r="HX43" s="589" t="s">
        <v>351</v>
      </c>
      <c r="HY43" s="590" t="s">
        <v>352</v>
      </c>
      <c r="HZ43" s="497" t="s">
        <v>329</v>
      </c>
      <c r="IA43" s="583">
        <v>170</v>
      </c>
      <c r="IB43" s="519">
        <v>55000</v>
      </c>
      <c r="IC43" s="520">
        <f t="shared" si="1135"/>
        <v>9350000</v>
      </c>
      <c r="ID43" s="444"/>
      <c r="IE43" s="475">
        <f t="shared" si="1136"/>
        <v>1</v>
      </c>
      <c r="IF43" s="475">
        <f t="shared" si="1137"/>
        <v>1</v>
      </c>
      <c r="IG43" s="476">
        <f t="shared" si="1138"/>
        <v>1</v>
      </c>
      <c r="IH43" s="476">
        <f t="shared" ref="IH43:II43" si="1275">IF(IB43=0,0,1)</f>
        <v>1</v>
      </c>
      <c r="II43" s="476">
        <f t="shared" si="1275"/>
        <v>1</v>
      </c>
      <c r="IJ43" s="476">
        <f t="shared" si="1140"/>
        <v>1</v>
      </c>
      <c r="IK43" s="502">
        <f t="shared" si="1141"/>
        <v>9350000</v>
      </c>
      <c r="IL43" s="478">
        <f t="shared" si="1142"/>
        <v>0</v>
      </c>
      <c r="IM43" s="425"/>
      <c r="IN43" s="425"/>
      <c r="IO43" s="589" t="s">
        <v>351</v>
      </c>
      <c r="IP43" s="590" t="s">
        <v>352</v>
      </c>
      <c r="IQ43" s="497" t="s">
        <v>329</v>
      </c>
      <c r="IR43" s="583">
        <v>170</v>
      </c>
      <c r="IS43" s="519">
        <v>42216</v>
      </c>
      <c r="IT43" s="520">
        <f t="shared" si="1143"/>
        <v>7176720</v>
      </c>
      <c r="IU43" s="444"/>
      <c r="IV43" s="475">
        <f t="shared" si="1144"/>
        <v>1</v>
      </c>
      <c r="IW43" s="475">
        <f t="shared" si="1145"/>
        <v>1</v>
      </c>
      <c r="IX43" s="476">
        <f t="shared" si="1146"/>
        <v>1</v>
      </c>
      <c r="IY43" s="476">
        <f t="shared" ref="IY43:IZ43" si="1276">IF(IS43=0,0,1)</f>
        <v>1</v>
      </c>
      <c r="IZ43" s="476">
        <f t="shared" si="1276"/>
        <v>1</v>
      </c>
      <c r="JA43" s="476">
        <f t="shared" si="1148"/>
        <v>1</v>
      </c>
      <c r="JB43" s="502">
        <f t="shared" si="1149"/>
        <v>7176720</v>
      </c>
      <c r="JC43" s="478">
        <f t="shared" si="1150"/>
        <v>0</v>
      </c>
      <c r="JD43" s="425"/>
      <c r="JE43" s="425"/>
      <c r="JF43" s="589" t="s">
        <v>351</v>
      </c>
      <c r="JG43" s="590" t="s">
        <v>352</v>
      </c>
      <c r="JH43" s="497" t="s">
        <v>329</v>
      </c>
      <c r="JI43" s="583">
        <v>170</v>
      </c>
      <c r="JJ43" s="519">
        <v>54300</v>
      </c>
      <c r="JK43" s="520">
        <f t="shared" si="1151"/>
        <v>9231000</v>
      </c>
      <c r="JL43" s="444"/>
      <c r="JM43" s="475">
        <f t="shared" si="1152"/>
        <v>1</v>
      </c>
      <c r="JN43" s="475">
        <f t="shared" si="1153"/>
        <v>1</v>
      </c>
      <c r="JO43" s="476">
        <f t="shared" si="1154"/>
        <v>1</v>
      </c>
      <c r="JP43" s="476">
        <f t="shared" ref="JP43:JQ43" si="1277">IF(JJ43=0,0,1)</f>
        <v>1</v>
      </c>
      <c r="JQ43" s="476">
        <f t="shared" si="1277"/>
        <v>1</v>
      </c>
      <c r="JR43" s="476">
        <f t="shared" si="1156"/>
        <v>1</v>
      </c>
      <c r="JS43" s="502">
        <f t="shared" si="1157"/>
        <v>9231000</v>
      </c>
      <c r="JT43" s="478">
        <f t="shared" si="1158"/>
        <v>0</v>
      </c>
      <c r="JU43" s="425"/>
      <c r="JV43" s="425"/>
      <c r="JW43" s="589" t="s">
        <v>351</v>
      </c>
      <c r="JX43" s="590" t="s">
        <v>352</v>
      </c>
      <c r="JY43" s="497" t="s">
        <v>329</v>
      </c>
      <c r="JZ43" s="583">
        <v>170</v>
      </c>
      <c r="KA43" s="519">
        <v>59000</v>
      </c>
      <c r="KB43" s="520">
        <f t="shared" si="1159"/>
        <v>10030000</v>
      </c>
      <c r="KC43" s="444"/>
      <c r="KD43" s="475">
        <f t="shared" si="1160"/>
        <v>1</v>
      </c>
      <c r="KE43" s="475">
        <f t="shared" si="1161"/>
        <v>1</v>
      </c>
      <c r="KF43" s="476">
        <f t="shared" si="1162"/>
        <v>1</v>
      </c>
      <c r="KG43" s="476">
        <f t="shared" ref="KG43:KH43" si="1278">IF(KA43=0,0,1)</f>
        <v>1</v>
      </c>
      <c r="KH43" s="476">
        <f t="shared" si="1278"/>
        <v>1</v>
      </c>
      <c r="KI43" s="476">
        <f t="shared" si="1164"/>
        <v>1</v>
      </c>
      <c r="KJ43" s="502">
        <f t="shared" si="1165"/>
        <v>10030000</v>
      </c>
      <c r="KK43" s="478">
        <f t="shared" si="1166"/>
        <v>0</v>
      </c>
      <c r="KL43" s="425"/>
      <c r="KM43" s="425"/>
      <c r="KN43" s="589" t="s">
        <v>351</v>
      </c>
      <c r="KO43" s="590" t="s">
        <v>352</v>
      </c>
      <c r="KP43" s="497" t="s">
        <v>329</v>
      </c>
      <c r="KQ43" s="583">
        <v>170</v>
      </c>
      <c r="KR43" s="519">
        <v>48622</v>
      </c>
      <c r="KS43" s="520">
        <f t="shared" si="1167"/>
        <v>8265740</v>
      </c>
      <c r="KT43" s="444"/>
      <c r="KU43" s="475">
        <f t="shared" si="1168"/>
        <v>1</v>
      </c>
      <c r="KV43" s="475">
        <f t="shared" si="1169"/>
        <v>1</v>
      </c>
      <c r="KW43" s="476">
        <f t="shared" si="1170"/>
        <v>1</v>
      </c>
      <c r="KX43" s="476">
        <f t="shared" ref="KX43:KY43" si="1279">IF(KR43=0,0,1)</f>
        <v>1</v>
      </c>
      <c r="KY43" s="476">
        <f t="shared" si="1279"/>
        <v>1</v>
      </c>
      <c r="KZ43" s="476">
        <f t="shared" si="1172"/>
        <v>1</v>
      </c>
      <c r="LA43" s="502">
        <f t="shared" si="1173"/>
        <v>8265740</v>
      </c>
      <c r="LB43" s="478">
        <f t="shared" si="1174"/>
        <v>0</v>
      </c>
      <c r="LC43" s="425"/>
      <c r="LD43" s="425"/>
      <c r="LE43" s="589" t="s">
        <v>351</v>
      </c>
      <c r="LF43" s="590" t="s">
        <v>352</v>
      </c>
      <c r="LG43" s="497" t="s">
        <v>329</v>
      </c>
      <c r="LH43" s="583">
        <v>170</v>
      </c>
      <c r="LI43" s="499">
        <v>30105</v>
      </c>
      <c r="LJ43" s="520">
        <f t="shared" si="1175"/>
        <v>5117850</v>
      </c>
      <c r="LK43" s="444"/>
      <c r="LL43" s="475">
        <f t="shared" si="1176"/>
        <v>1</v>
      </c>
      <c r="LM43" s="475">
        <f t="shared" si="1177"/>
        <v>1</v>
      </c>
      <c r="LN43" s="476">
        <f t="shared" si="1178"/>
        <v>1</v>
      </c>
      <c r="LO43" s="476">
        <f t="shared" ref="LO43:LP43" si="1280">IF(LI43=0,0,1)</f>
        <v>1</v>
      </c>
      <c r="LP43" s="476">
        <f t="shared" si="1280"/>
        <v>1</v>
      </c>
      <c r="LQ43" s="476">
        <f t="shared" si="1180"/>
        <v>1</v>
      </c>
      <c r="LR43" s="502">
        <f t="shared" si="1181"/>
        <v>5117850</v>
      </c>
      <c r="LS43" s="478">
        <f t="shared" si="1182"/>
        <v>0</v>
      </c>
      <c r="LT43" s="425"/>
      <c r="LU43" s="425"/>
      <c r="LV43" s="589" t="s">
        <v>351</v>
      </c>
      <c r="LW43" s="590" t="s">
        <v>352</v>
      </c>
      <c r="LX43" s="497" t="s">
        <v>329</v>
      </c>
      <c r="LY43" s="583">
        <v>170</v>
      </c>
      <c r="LZ43" s="519">
        <v>51000</v>
      </c>
      <c r="MA43" s="520">
        <f t="shared" si="1183"/>
        <v>8670000</v>
      </c>
      <c r="MB43" s="444"/>
      <c r="MC43" s="475">
        <f t="shared" si="1184"/>
        <v>1</v>
      </c>
      <c r="MD43" s="475">
        <f t="shared" si="1185"/>
        <v>1</v>
      </c>
      <c r="ME43" s="476">
        <f t="shared" si="1186"/>
        <v>1</v>
      </c>
      <c r="MF43" s="476">
        <f t="shared" ref="MF43:MG43" si="1281">IF(LZ43=0,0,1)</f>
        <v>1</v>
      </c>
      <c r="MG43" s="476">
        <f t="shared" si="1281"/>
        <v>1</v>
      </c>
      <c r="MH43" s="476">
        <f t="shared" si="1188"/>
        <v>1</v>
      </c>
      <c r="MI43" s="502">
        <f t="shared" si="1189"/>
        <v>8670000</v>
      </c>
      <c r="MJ43" s="478">
        <f t="shared" si="1190"/>
        <v>0</v>
      </c>
      <c r="MK43" s="425"/>
      <c r="ML43" s="425"/>
      <c r="MM43" s="589" t="s">
        <v>351</v>
      </c>
      <c r="MN43" s="590" t="s">
        <v>352</v>
      </c>
      <c r="MO43" s="497" t="s">
        <v>329</v>
      </c>
      <c r="MP43" s="583">
        <v>170</v>
      </c>
      <c r="MQ43" s="519">
        <v>24438.844999999998</v>
      </c>
      <c r="MR43" s="520">
        <f t="shared" si="1191"/>
        <v>4154604</v>
      </c>
      <c r="MS43" s="444"/>
      <c r="MT43" s="475">
        <f t="shared" si="1192"/>
        <v>1</v>
      </c>
      <c r="MU43" s="475">
        <f t="shared" si="1193"/>
        <v>1</v>
      </c>
      <c r="MV43" s="476">
        <f t="shared" si="1194"/>
        <v>1</v>
      </c>
      <c r="MW43" s="476">
        <f t="shared" ref="MW43:MX43" si="1282">IF(MQ43=0,0,1)</f>
        <v>1</v>
      </c>
      <c r="MX43" s="476">
        <f t="shared" si="1282"/>
        <v>1</v>
      </c>
      <c r="MY43" s="476">
        <f t="shared" si="1196"/>
        <v>1</v>
      </c>
      <c r="MZ43" s="502">
        <f t="shared" si="1197"/>
        <v>4154604</v>
      </c>
      <c r="NA43" s="478">
        <f t="shared" si="1198"/>
        <v>0</v>
      </c>
      <c r="NB43" s="425"/>
      <c r="NC43" s="425"/>
      <c r="ND43" s="570"/>
      <c r="NE43" s="523"/>
      <c r="NF43" s="588"/>
      <c r="NG43" s="525"/>
      <c r="NH43" s="538"/>
      <c r="NI43" s="508"/>
      <c r="NJ43" s="508"/>
      <c r="NK43" s="475" t="e">
        <f t="shared" si="1199"/>
        <v>#N/A</v>
      </c>
      <c r="NL43" s="475" t="e">
        <f t="shared" si="1200"/>
        <v>#N/A</v>
      </c>
      <c r="NM43" s="476" t="e">
        <f t="shared" si="1201"/>
        <v>#N/A</v>
      </c>
      <c r="NN43" s="476">
        <f t="shared" ref="NN43:NO43" si="1283">IF(NH43=0,0,1)</f>
        <v>0</v>
      </c>
      <c r="NO43" s="476">
        <f t="shared" si="1283"/>
        <v>0</v>
      </c>
      <c r="NP43" s="476" t="e">
        <f t="shared" si="1203"/>
        <v>#N/A</v>
      </c>
      <c r="NQ43" s="502">
        <f t="shared" si="1204"/>
        <v>0</v>
      </c>
      <c r="NR43" s="478">
        <f t="shared" si="1205"/>
        <v>0</v>
      </c>
      <c r="NS43" s="425"/>
      <c r="NT43" s="425"/>
      <c r="NU43" s="570"/>
      <c r="NV43" s="523"/>
      <c r="NW43" s="588"/>
      <c r="NX43" s="525"/>
      <c r="NY43" s="538"/>
      <c r="NZ43" s="508"/>
      <c r="OA43" s="508"/>
      <c r="OB43" s="475" t="e">
        <f t="shared" si="1206"/>
        <v>#N/A</v>
      </c>
      <c r="OC43" s="475" t="e">
        <f t="shared" si="1207"/>
        <v>#N/A</v>
      </c>
      <c r="OD43" s="476" t="e">
        <f t="shared" si="1208"/>
        <v>#N/A</v>
      </c>
      <c r="OE43" s="476">
        <f t="shared" ref="OE43:OF43" si="1284">IF(NY43=0,0,1)</f>
        <v>0</v>
      </c>
      <c r="OF43" s="476">
        <f t="shared" si="1284"/>
        <v>0</v>
      </c>
      <c r="OG43" s="476" t="e">
        <f t="shared" si="1210"/>
        <v>#N/A</v>
      </c>
      <c r="OH43" s="502">
        <f t="shared" si="1211"/>
        <v>0</v>
      </c>
      <c r="OI43" s="478">
        <f t="shared" si="1212"/>
        <v>0</v>
      </c>
      <c r="OJ43" s="425"/>
      <c r="OK43" s="425"/>
      <c r="OL43" s="570"/>
      <c r="OM43" s="523"/>
      <c r="ON43" s="588"/>
      <c r="OO43" s="525"/>
      <c r="OP43" s="538"/>
      <c r="OQ43" s="508"/>
      <c r="OR43" s="508"/>
      <c r="OS43" s="475" t="e">
        <f t="shared" si="1213"/>
        <v>#N/A</v>
      </c>
      <c r="OT43" s="475" t="e">
        <f t="shared" si="1214"/>
        <v>#N/A</v>
      </c>
      <c r="OU43" s="476" t="e">
        <f t="shared" si="1215"/>
        <v>#N/A</v>
      </c>
      <c r="OV43" s="476">
        <f t="shared" ref="OV43:OW43" si="1285">IF(OP43=0,0,1)</f>
        <v>0</v>
      </c>
      <c r="OW43" s="476">
        <f t="shared" si="1285"/>
        <v>0</v>
      </c>
      <c r="OX43" s="476" t="e">
        <f t="shared" si="1217"/>
        <v>#N/A</v>
      </c>
      <c r="OY43" s="502">
        <f t="shared" si="1218"/>
        <v>0</v>
      </c>
      <c r="OZ43" s="478">
        <f t="shared" si="1219"/>
        <v>0</v>
      </c>
      <c r="PA43" s="425"/>
      <c r="PB43" s="425"/>
      <c r="PC43" s="570"/>
      <c r="PD43" s="523"/>
      <c r="PE43" s="588"/>
      <c r="PF43" s="525"/>
      <c r="PG43" s="538"/>
      <c r="PH43" s="508"/>
      <c r="PI43" s="508"/>
      <c r="PJ43" s="475" t="e">
        <f t="shared" si="1220"/>
        <v>#N/A</v>
      </c>
      <c r="PK43" s="475" t="e">
        <f t="shared" si="1221"/>
        <v>#N/A</v>
      </c>
      <c r="PL43" s="476" t="e">
        <f t="shared" si="1222"/>
        <v>#N/A</v>
      </c>
      <c r="PM43" s="476">
        <f t="shared" ref="PM43:PN43" si="1286">IF(PG43=0,0,1)</f>
        <v>0</v>
      </c>
      <c r="PN43" s="476">
        <f t="shared" si="1286"/>
        <v>0</v>
      </c>
      <c r="PO43" s="476" t="e">
        <f t="shared" si="1224"/>
        <v>#N/A</v>
      </c>
      <c r="PP43" s="502">
        <f t="shared" si="1225"/>
        <v>0</v>
      </c>
      <c r="PQ43" s="478">
        <f t="shared" si="1226"/>
        <v>0</v>
      </c>
      <c r="PR43" s="425"/>
      <c r="PS43" s="425"/>
      <c r="PT43" s="570"/>
      <c r="PU43" s="523"/>
      <c r="PV43" s="588"/>
      <c r="PW43" s="525"/>
      <c r="PX43" s="538"/>
      <c r="PY43" s="508"/>
      <c r="PZ43" s="508"/>
      <c r="QA43" s="475" t="e">
        <f t="shared" si="1227"/>
        <v>#N/A</v>
      </c>
      <c r="QB43" s="475" t="e">
        <f t="shared" si="1228"/>
        <v>#N/A</v>
      </c>
      <c r="QC43" s="476" t="e">
        <f t="shared" si="1229"/>
        <v>#N/A</v>
      </c>
      <c r="QD43" s="476">
        <f t="shared" ref="QD43:QE43" si="1287">IF(PX43=0,0,1)</f>
        <v>0</v>
      </c>
      <c r="QE43" s="476">
        <f t="shared" si="1287"/>
        <v>0</v>
      </c>
      <c r="QF43" s="476" t="e">
        <f t="shared" si="1231"/>
        <v>#N/A</v>
      </c>
      <c r="QG43" s="502">
        <f t="shared" si="1232"/>
        <v>0</v>
      </c>
      <c r="QH43" s="478">
        <f t="shared" si="1233"/>
        <v>0</v>
      </c>
      <c r="QI43" s="425"/>
      <c r="QJ43" s="425"/>
      <c r="QK43" s="570"/>
      <c r="QL43" s="523"/>
      <c r="QM43" s="588"/>
      <c r="QN43" s="525"/>
      <c r="QO43" s="538"/>
      <c r="QP43" s="508"/>
      <c r="QQ43" s="508"/>
      <c r="QR43" s="475" t="e">
        <f t="shared" si="1234"/>
        <v>#N/A</v>
      </c>
      <c r="QS43" s="475" t="e">
        <f t="shared" si="1235"/>
        <v>#N/A</v>
      </c>
      <c r="QT43" s="476" t="e">
        <f t="shared" si="1236"/>
        <v>#N/A</v>
      </c>
      <c r="QU43" s="476">
        <f t="shared" ref="QU43:QV43" si="1288">IF(QO43=0,0,1)</f>
        <v>0</v>
      </c>
      <c r="QV43" s="476">
        <f t="shared" si="1288"/>
        <v>0</v>
      </c>
      <c r="QW43" s="476" t="e">
        <f t="shared" si="1238"/>
        <v>#N/A</v>
      </c>
      <c r="QX43" s="502">
        <f t="shared" si="1239"/>
        <v>0</v>
      </c>
      <c r="QY43" s="478">
        <f t="shared" si="1240"/>
        <v>0</v>
      </c>
      <c r="QZ43" s="425"/>
      <c r="RA43" s="425"/>
      <c r="RB43" s="570"/>
      <c r="RC43" s="523"/>
      <c r="RD43" s="588"/>
      <c r="RE43" s="525"/>
      <c r="RF43" s="538"/>
      <c r="RG43" s="508"/>
      <c r="RH43" s="508"/>
      <c r="RI43" s="475" t="e">
        <f t="shared" si="1241"/>
        <v>#N/A</v>
      </c>
      <c r="RJ43" s="475" t="e">
        <f t="shared" si="1242"/>
        <v>#N/A</v>
      </c>
      <c r="RK43" s="476" t="e">
        <f t="shared" si="1243"/>
        <v>#N/A</v>
      </c>
      <c r="RL43" s="476">
        <f t="shared" ref="RL43:RM43" si="1289">IF(RF43=0,0,1)</f>
        <v>0</v>
      </c>
      <c r="RM43" s="476">
        <f t="shared" si="1289"/>
        <v>0</v>
      </c>
      <c r="RN43" s="476" t="e">
        <f t="shared" si="1245"/>
        <v>#N/A</v>
      </c>
      <c r="RO43" s="502">
        <f t="shared" si="1246"/>
        <v>0</v>
      </c>
      <c r="RP43" s="478">
        <f t="shared" si="1247"/>
        <v>0</v>
      </c>
      <c r="RQ43" s="425"/>
      <c r="RR43" s="425"/>
      <c r="RS43" s="570"/>
      <c r="RT43" s="523"/>
      <c r="RU43" s="588"/>
      <c r="RV43" s="525"/>
      <c r="RW43" s="538"/>
      <c r="RX43" s="508"/>
      <c r="RY43" s="508"/>
      <c r="RZ43" s="475" t="e">
        <f t="shared" si="1248"/>
        <v>#N/A</v>
      </c>
      <c r="SA43" s="475" t="e">
        <f t="shared" si="1249"/>
        <v>#N/A</v>
      </c>
      <c r="SB43" s="476" t="e">
        <f t="shared" si="1250"/>
        <v>#N/A</v>
      </c>
      <c r="SC43" s="476">
        <f t="shared" ref="SC43:SD43" si="1290">IF(RW43=0,0,1)</f>
        <v>0</v>
      </c>
      <c r="SD43" s="476">
        <f t="shared" si="1290"/>
        <v>0</v>
      </c>
      <c r="SE43" s="476" t="e">
        <f t="shared" si="1252"/>
        <v>#N/A</v>
      </c>
      <c r="SF43" s="502">
        <f t="shared" si="1253"/>
        <v>0</v>
      </c>
      <c r="SG43" s="478">
        <f t="shared" si="1254"/>
        <v>0</v>
      </c>
      <c r="SH43" s="425"/>
      <c r="SI43" s="425"/>
      <c r="SJ43" s="570"/>
      <c r="SK43" s="523"/>
      <c r="SL43" s="588"/>
      <c r="SM43" s="525"/>
      <c r="SN43" s="538"/>
      <c r="SO43" s="508"/>
      <c r="SP43" s="508"/>
      <c r="SQ43" s="475" t="e">
        <f t="shared" si="1255"/>
        <v>#N/A</v>
      </c>
      <c r="SR43" s="475" t="e">
        <f t="shared" si="1256"/>
        <v>#N/A</v>
      </c>
      <c r="SS43" s="476" t="e">
        <f t="shared" si="1257"/>
        <v>#N/A</v>
      </c>
      <c r="ST43" s="476">
        <f t="shared" ref="ST43:SU43" si="1291">IF(SN43=0,0,1)</f>
        <v>0</v>
      </c>
      <c r="SU43" s="476">
        <f t="shared" si="1291"/>
        <v>0</v>
      </c>
      <c r="SV43" s="476" t="e">
        <f t="shared" si="1259"/>
        <v>#N/A</v>
      </c>
      <c r="SW43" s="502">
        <f t="shared" si="1260"/>
        <v>0</v>
      </c>
      <c r="SX43" s="478">
        <f t="shared" si="1261"/>
        <v>0</v>
      </c>
    </row>
    <row r="44" spans="1:518" ht="75" x14ac:dyDescent="0.2">
      <c r="A44" s="425">
        <f t="shared" si="140"/>
        <v>32</v>
      </c>
      <c r="B44" s="589" t="s">
        <v>353</v>
      </c>
      <c r="C44" s="590" t="s">
        <v>354</v>
      </c>
      <c r="D44" s="497" t="s">
        <v>329</v>
      </c>
      <c r="E44" s="583">
        <v>35</v>
      </c>
      <c r="F44" s="519"/>
      <c r="G44" s="520">
        <f t="shared" si="1032"/>
        <v>0</v>
      </c>
      <c r="H44" s="444"/>
      <c r="I44" s="425"/>
      <c r="J44" s="425"/>
      <c r="K44" s="589"/>
      <c r="L44" s="590"/>
      <c r="M44" s="497"/>
      <c r="N44" s="583"/>
      <c r="O44" s="519"/>
      <c r="P44" s="520"/>
      <c r="Q44" s="444"/>
      <c r="R44" s="475" t="e">
        <f t="shared" si="1033"/>
        <v>#N/A</v>
      </c>
      <c r="S44" s="475" t="e">
        <f t="shared" si="1034"/>
        <v>#N/A</v>
      </c>
      <c r="T44" s="476" t="e">
        <f t="shared" si="1035"/>
        <v>#N/A</v>
      </c>
      <c r="U44" s="476">
        <f t="shared" ref="U44:V44" si="1292">IF(O44=0,0,1)</f>
        <v>0</v>
      </c>
      <c r="V44" s="476">
        <f t="shared" si="1292"/>
        <v>0</v>
      </c>
      <c r="W44" s="476" t="e">
        <f t="shared" si="1037"/>
        <v>#N/A</v>
      </c>
      <c r="X44" s="502">
        <f t="shared" si="1038"/>
        <v>0</v>
      </c>
      <c r="Y44" s="478">
        <f t="shared" si="1039"/>
        <v>0</v>
      </c>
      <c r="Z44" s="454"/>
      <c r="AA44" s="454"/>
      <c r="AB44" s="589"/>
      <c r="AC44" s="590"/>
      <c r="AD44" s="497"/>
      <c r="AE44" s="583"/>
      <c r="AF44" s="519"/>
      <c r="AG44" s="520"/>
      <c r="AH44" s="444"/>
      <c r="AI44" s="475" t="e">
        <f t="shared" si="1040"/>
        <v>#N/A</v>
      </c>
      <c r="AJ44" s="475" t="e">
        <f t="shared" si="1041"/>
        <v>#N/A</v>
      </c>
      <c r="AK44" s="476" t="e">
        <f t="shared" si="1042"/>
        <v>#N/A</v>
      </c>
      <c r="AL44" s="476">
        <f t="shared" ref="AL44:AM44" si="1293">IF(AF44=0,0,1)</f>
        <v>0</v>
      </c>
      <c r="AM44" s="476">
        <f t="shared" si="1293"/>
        <v>0</v>
      </c>
      <c r="AN44" s="476" t="e">
        <f t="shared" si="1044"/>
        <v>#N/A</v>
      </c>
      <c r="AO44" s="502">
        <f t="shared" si="1045"/>
        <v>0</v>
      </c>
      <c r="AP44" s="478">
        <f t="shared" si="1046"/>
        <v>0</v>
      </c>
      <c r="AQ44" s="454"/>
      <c r="AR44" s="454"/>
      <c r="AS44" s="589" t="s">
        <v>353</v>
      </c>
      <c r="AT44" s="590" t="s">
        <v>354</v>
      </c>
      <c r="AU44" s="497" t="s">
        <v>329</v>
      </c>
      <c r="AV44" s="583">
        <v>35</v>
      </c>
      <c r="AW44" s="519">
        <v>39500</v>
      </c>
      <c r="AX44" s="520">
        <f t="shared" si="1047"/>
        <v>1382500</v>
      </c>
      <c r="AY44" s="444"/>
      <c r="AZ44" s="475">
        <f t="shared" si="1048"/>
        <v>1</v>
      </c>
      <c r="BA44" s="475">
        <f t="shared" si="1049"/>
        <v>1</v>
      </c>
      <c r="BB44" s="476">
        <f t="shared" si="1050"/>
        <v>1</v>
      </c>
      <c r="BC44" s="476">
        <f t="shared" ref="BC44:BD44" si="1294">IF(AW44=0,0,1)</f>
        <v>1</v>
      </c>
      <c r="BD44" s="476">
        <f t="shared" si="1294"/>
        <v>1</v>
      </c>
      <c r="BE44" s="476">
        <f t="shared" si="1052"/>
        <v>1</v>
      </c>
      <c r="BF44" s="502">
        <f t="shared" si="1053"/>
        <v>1382500</v>
      </c>
      <c r="BG44" s="478">
        <f t="shared" si="1054"/>
        <v>0</v>
      </c>
      <c r="BH44" s="425"/>
      <c r="BI44" s="425"/>
      <c r="BJ44" s="589" t="s">
        <v>353</v>
      </c>
      <c r="BK44" s="590" t="s">
        <v>354</v>
      </c>
      <c r="BL44" s="497" t="s">
        <v>329</v>
      </c>
      <c r="BM44" s="583">
        <v>35</v>
      </c>
      <c r="BN44" s="519">
        <v>64000</v>
      </c>
      <c r="BO44" s="520">
        <f t="shared" si="1055"/>
        <v>2240000</v>
      </c>
      <c r="BP44" s="444"/>
      <c r="BQ44" s="475">
        <f t="shared" si="1056"/>
        <v>1</v>
      </c>
      <c r="BR44" s="475">
        <f t="shared" si="1057"/>
        <v>1</v>
      </c>
      <c r="BS44" s="476">
        <f t="shared" si="1058"/>
        <v>1</v>
      </c>
      <c r="BT44" s="476">
        <f t="shared" ref="BT44:BU44" si="1295">IF(BN44=0,0,1)</f>
        <v>1</v>
      </c>
      <c r="BU44" s="476">
        <f t="shared" si="1295"/>
        <v>1</v>
      </c>
      <c r="BV44" s="476">
        <f t="shared" si="1060"/>
        <v>1</v>
      </c>
      <c r="BW44" s="502">
        <f t="shared" si="1061"/>
        <v>2240000</v>
      </c>
      <c r="BX44" s="478">
        <f t="shared" si="1062"/>
        <v>0</v>
      </c>
      <c r="BY44" s="425"/>
      <c r="BZ44" s="425"/>
      <c r="CA44" s="589" t="s">
        <v>353</v>
      </c>
      <c r="CB44" s="590" t="s">
        <v>354</v>
      </c>
      <c r="CC44" s="497" t="s">
        <v>329</v>
      </c>
      <c r="CD44" s="583">
        <v>35</v>
      </c>
      <c r="CE44" s="519">
        <v>96720</v>
      </c>
      <c r="CF44" s="520">
        <f t="shared" si="1063"/>
        <v>3385200</v>
      </c>
      <c r="CG44" s="444"/>
      <c r="CH44" s="475">
        <f t="shared" si="1064"/>
        <v>1</v>
      </c>
      <c r="CI44" s="475">
        <f t="shared" si="1065"/>
        <v>1</v>
      </c>
      <c r="CJ44" s="476">
        <f t="shared" si="1066"/>
        <v>1</v>
      </c>
      <c r="CK44" s="476">
        <f t="shared" ref="CK44:CL44" si="1296">IF(CE44=0,0,1)</f>
        <v>1</v>
      </c>
      <c r="CL44" s="476">
        <f t="shared" si="1296"/>
        <v>1</v>
      </c>
      <c r="CM44" s="476">
        <f t="shared" si="1068"/>
        <v>1</v>
      </c>
      <c r="CN44" s="502">
        <f t="shared" si="1069"/>
        <v>3385200</v>
      </c>
      <c r="CO44" s="478">
        <f t="shared" si="1070"/>
        <v>0</v>
      </c>
      <c r="CP44" s="425"/>
      <c r="CQ44" s="425"/>
      <c r="CR44" s="589" t="s">
        <v>353</v>
      </c>
      <c r="CS44" s="590" t="s">
        <v>354</v>
      </c>
      <c r="CT44" s="497" t="s">
        <v>329</v>
      </c>
      <c r="CU44" s="583">
        <v>35</v>
      </c>
      <c r="CV44" s="519">
        <v>94600</v>
      </c>
      <c r="CW44" s="520">
        <f t="shared" si="1071"/>
        <v>3311000</v>
      </c>
      <c r="CX44" s="444"/>
      <c r="CY44" s="475">
        <f t="shared" si="1072"/>
        <v>1</v>
      </c>
      <c r="CZ44" s="475">
        <f t="shared" si="1073"/>
        <v>1</v>
      </c>
      <c r="DA44" s="476">
        <f t="shared" si="1074"/>
        <v>1</v>
      </c>
      <c r="DB44" s="476">
        <f t="shared" ref="DB44:DC44" si="1297">IF(CV44=0,0,1)</f>
        <v>1</v>
      </c>
      <c r="DC44" s="476">
        <f t="shared" si="1297"/>
        <v>1</v>
      </c>
      <c r="DD44" s="476">
        <f t="shared" si="1076"/>
        <v>1</v>
      </c>
      <c r="DE44" s="502">
        <f t="shared" si="1077"/>
        <v>3311000</v>
      </c>
      <c r="DF44" s="478">
        <f t="shared" si="1078"/>
        <v>0</v>
      </c>
      <c r="DG44" s="425"/>
      <c r="DH44" s="425"/>
      <c r="DI44" s="589" t="s">
        <v>353</v>
      </c>
      <c r="DJ44" s="590" t="s">
        <v>354</v>
      </c>
      <c r="DK44" s="497" t="s">
        <v>329</v>
      </c>
      <c r="DL44" s="583">
        <v>35</v>
      </c>
      <c r="DM44" s="519">
        <v>18200</v>
      </c>
      <c r="DN44" s="520">
        <f t="shared" si="1079"/>
        <v>637000</v>
      </c>
      <c r="DO44" s="444"/>
      <c r="DP44" s="475">
        <f t="shared" si="1080"/>
        <v>1</v>
      </c>
      <c r="DQ44" s="475">
        <f t="shared" si="1081"/>
        <v>1</v>
      </c>
      <c r="DR44" s="476">
        <f t="shared" si="1082"/>
        <v>1</v>
      </c>
      <c r="DS44" s="476">
        <f t="shared" ref="DS44:DT44" si="1298">IF(DM44=0,0,1)</f>
        <v>1</v>
      </c>
      <c r="DT44" s="476">
        <f t="shared" si="1298"/>
        <v>1</v>
      </c>
      <c r="DU44" s="476">
        <f t="shared" si="1084"/>
        <v>1</v>
      </c>
      <c r="DV44" s="502">
        <f t="shared" si="1085"/>
        <v>637000</v>
      </c>
      <c r="DW44" s="478">
        <f t="shared" si="1086"/>
        <v>0</v>
      </c>
      <c r="DX44" s="425"/>
      <c r="DY44" s="425"/>
      <c r="DZ44" s="589" t="s">
        <v>353</v>
      </c>
      <c r="EA44" s="590" t="s">
        <v>354</v>
      </c>
      <c r="EB44" s="497" t="s">
        <v>329</v>
      </c>
      <c r="EC44" s="583">
        <v>35</v>
      </c>
      <c r="ED44" s="519">
        <v>53962</v>
      </c>
      <c r="EE44" s="520">
        <f t="shared" si="1087"/>
        <v>1888670</v>
      </c>
      <c r="EF44" s="444"/>
      <c r="EG44" s="475">
        <f t="shared" si="1088"/>
        <v>1</v>
      </c>
      <c r="EH44" s="475">
        <f t="shared" si="1089"/>
        <v>1</v>
      </c>
      <c r="EI44" s="476">
        <f t="shared" si="1090"/>
        <v>1</v>
      </c>
      <c r="EJ44" s="476">
        <f t="shared" ref="EJ44:EK44" si="1299">IF(ED44=0,0,1)</f>
        <v>1</v>
      </c>
      <c r="EK44" s="476">
        <f t="shared" si="1299"/>
        <v>1</v>
      </c>
      <c r="EL44" s="476">
        <f t="shared" si="1092"/>
        <v>1</v>
      </c>
      <c r="EM44" s="502">
        <f t="shared" si="1093"/>
        <v>1888670</v>
      </c>
      <c r="EN44" s="478">
        <f t="shared" si="1094"/>
        <v>0</v>
      </c>
      <c r="EO44" s="425"/>
      <c r="EP44" s="425"/>
      <c r="EQ44" s="589" t="s">
        <v>353</v>
      </c>
      <c r="ER44" s="590" t="s">
        <v>354</v>
      </c>
      <c r="ES44" s="497" t="s">
        <v>329</v>
      </c>
      <c r="ET44" s="583">
        <v>35</v>
      </c>
      <c r="EU44" s="499">
        <v>61287.099902153532</v>
      </c>
      <c r="EV44" s="520">
        <f t="shared" si="1095"/>
        <v>2145048</v>
      </c>
      <c r="EW44" s="444"/>
      <c r="EX44" s="475">
        <f t="shared" si="1096"/>
        <v>1</v>
      </c>
      <c r="EY44" s="475">
        <f t="shared" si="1097"/>
        <v>1</v>
      </c>
      <c r="EZ44" s="476">
        <f t="shared" si="1098"/>
        <v>1</v>
      </c>
      <c r="FA44" s="476">
        <f t="shared" ref="FA44:FB44" si="1300">IF(EU44=0,0,1)</f>
        <v>1</v>
      </c>
      <c r="FB44" s="476">
        <f t="shared" si="1300"/>
        <v>1</v>
      </c>
      <c r="FC44" s="476">
        <f t="shared" si="1100"/>
        <v>1</v>
      </c>
      <c r="FD44" s="502">
        <f t="shared" si="1101"/>
        <v>2145048</v>
      </c>
      <c r="FE44" s="478">
        <f t="shared" si="1102"/>
        <v>0</v>
      </c>
      <c r="FF44" s="425"/>
      <c r="FG44" s="425"/>
      <c r="FH44" s="589" t="s">
        <v>353</v>
      </c>
      <c r="FI44" s="590" t="s">
        <v>354</v>
      </c>
      <c r="FJ44" s="497" t="s">
        <v>329</v>
      </c>
      <c r="FK44" s="583">
        <v>35</v>
      </c>
      <c r="FL44" s="519">
        <v>60481</v>
      </c>
      <c r="FM44" s="520">
        <f t="shared" si="1103"/>
        <v>2116835</v>
      </c>
      <c r="FN44" s="444"/>
      <c r="FO44" s="475">
        <f t="shared" si="1104"/>
        <v>1</v>
      </c>
      <c r="FP44" s="475">
        <f t="shared" si="1105"/>
        <v>1</v>
      </c>
      <c r="FQ44" s="476">
        <f t="shared" si="1106"/>
        <v>1</v>
      </c>
      <c r="FR44" s="476">
        <f t="shared" ref="FR44:FS44" si="1301">IF(FL44=0,0,1)</f>
        <v>1</v>
      </c>
      <c r="FS44" s="476">
        <f t="shared" si="1301"/>
        <v>1</v>
      </c>
      <c r="FT44" s="476">
        <f t="shared" si="1108"/>
        <v>1</v>
      </c>
      <c r="FU44" s="502">
        <f t="shared" si="1109"/>
        <v>2116835</v>
      </c>
      <c r="FV44" s="478">
        <f t="shared" si="1110"/>
        <v>0</v>
      </c>
      <c r="FW44" s="425"/>
      <c r="FX44" s="425"/>
      <c r="FY44" s="589" t="s">
        <v>353</v>
      </c>
      <c r="FZ44" s="590" t="s">
        <v>354</v>
      </c>
      <c r="GA44" s="497" t="s">
        <v>329</v>
      </c>
      <c r="GB44" s="583">
        <v>35</v>
      </c>
      <c r="GC44" s="519">
        <v>65100</v>
      </c>
      <c r="GD44" s="520">
        <f t="shared" si="1111"/>
        <v>2278500</v>
      </c>
      <c r="GE44" s="444"/>
      <c r="GF44" s="475">
        <f t="shared" si="1112"/>
        <v>1</v>
      </c>
      <c r="GG44" s="475">
        <f t="shared" si="1113"/>
        <v>1</v>
      </c>
      <c r="GH44" s="476">
        <f t="shared" si="1114"/>
        <v>1</v>
      </c>
      <c r="GI44" s="476">
        <f t="shared" ref="GI44:GJ44" si="1302">IF(GC44=0,0,1)</f>
        <v>1</v>
      </c>
      <c r="GJ44" s="476">
        <f t="shared" si="1302"/>
        <v>1</v>
      </c>
      <c r="GK44" s="476">
        <f t="shared" si="1116"/>
        <v>1</v>
      </c>
      <c r="GL44" s="502">
        <f t="shared" si="1117"/>
        <v>2278500</v>
      </c>
      <c r="GM44" s="478">
        <f t="shared" si="1118"/>
        <v>0</v>
      </c>
      <c r="GN44" s="425"/>
      <c r="GO44" s="425"/>
      <c r="GP44" s="589" t="s">
        <v>353</v>
      </c>
      <c r="GQ44" s="590" t="s">
        <v>354</v>
      </c>
      <c r="GR44" s="497" t="s">
        <v>329</v>
      </c>
      <c r="GS44" s="583">
        <v>35</v>
      </c>
      <c r="GT44" s="519">
        <v>47500</v>
      </c>
      <c r="GU44" s="520">
        <f t="shared" si="1119"/>
        <v>1662500</v>
      </c>
      <c r="GV44" s="444"/>
      <c r="GW44" s="475">
        <f t="shared" si="1120"/>
        <v>1</v>
      </c>
      <c r="GX44" s="475">
        <f t="shared" si="1121"/>
        <v>1</v>
      </c>
      <c r="GY44" s="476">
        <f t="shared" si="1122"/>
        <v>1</v>
      </c>
      <c r="GZ44" s="476">
        <f t="shared" ref="GZ44:HA44" si="1303">IF(GT44=0,0,1)</f>
        <v>1</v>
      </c>
      <c r="HA44" s="476">
        <f t="shared" si="1303"/>
        <v>1</v>
      </c>
      <c r="HB44" s="476">
        <f t="shared" si="1124"/>
        <v>1</v>
      </c>
      <c r="HC44" s="502">
        <f t="shared" si="1125"/>
        <v>1662500</v>
      </c>
      <c r="HD44" s="478">
        <f t="shared" si="1126"/>
        <v>0</v>
      </c>
      <c r="HE44" s="425"/>
      <c r="HF44" s="425"/>
      <c r="HG44" s="589" t="s">
        <v>353</v>
      </c>
      <c r="HH44" s="590" t="s">
        <v>354</v>
      </c>
      <c r="HI44" s="497" t="s">
        <v>329</v>
      </c>
      <c r="HJ44" s="583">
        <v>35</v>
      </c>
      <c r="HK44" s="499">
        <v>36630</v>
      </c>
      <c r="HL44" s="520">
        <f t="shared" si="1127"/>
        <v>1282050</v>
      </c>
      <c r="HM44" s="444"/>
      <c r="HN44" s="475">
        <f t="shared" si="1128"/>
        <v>1</v>
      </c>
      <c r="HO44" s="475">
        <f t="shared" si="1129"/>
        <v>1</v>
      </c>
      <c r="HP44" s="476">
        <f t="shared" si="1130"/>
        <v>1</v>
      </c>
      <c r="HQ44" s="476">
        <f t="shared" ref="HQ44:HR44" si="1304">IF(HK44=0,0,1)</f>
        <v>1</v>
      </c>
      <c r="HR44" s="476">
        <f t="shared" si="1304"/>
        <v>1</v>
      </c>
      <c r="HS44" s="476">
        <f t="shared" si="1132"/>
        <v>1</v>
      </c>
      <c r="HT44" s="502">
        <f t="shared" si="1133"/>
        <v>1282050</v>
      </c>
      <c r="HU44" s="478">
        <f t="shared" si="1134"/>
        <v>0</v>
      </c>
      <c r="HV44" s="425"/>
      <c r="HW44" s="425"/>
      <c r="HX44" s="589" t="s">
        <v>353</v>
      </c>
      <c r="HY44" s="590" t="s">
        <v>354</v>
      </c>
      <c r="HZ44" s="497" t="s">
        <v>329</v>
      </c>
      <c r="IA44" s="583">
        <v>35</v>
      </c>
      <c r="IB44" s="519">
        <v>64000</v>
      </c>
      <c r="IC44" s="520">
        <f t="shared" si="1135"/>
        <v>2240000</v>
      </c>
      <c r="ID44" s="444"/>
      <c r="IE44" s="475">
        <f t="shared" si="1136"/>
        <v>1</v>
      </c>
      <c r="IF44" s="475">
        <f t="shared" si="1137"/>
        <v>1</v>
      </c>
      <c r="IG44" s="476">
        <f t="shared" si="1138"/>
        <v>1</v>
      </c>
      <c r="IH44" s="476">
        <f t="shared" ref="IH44:II44" si="1305">IF(IB44=0,0,1)</f>
        <v>1</v>
      </c>
      <c r="II44" s="476">
        <f t="shared" si="1305"/>
        <v>1</v>
      </c>
      <c r="IJ44" s="476">
        <f t="shared" si="1140"/>
        <v>1</v>
      </c>
      <c r="IK44" s="502">
        <f t="shared" si="1141"/>
        <v>2240000</v>
      </c>
      <c r="IL44" s="478">
        <f t="shared" si="1142"/>
        <v>0</v>
      </c>
      <c r="IM44" s="425"/>
      <c r="IN44" s="425"/>
      <c r="IO44" s="589" t="s">
        <v>353</v>
      </c>
      <c r="IP44" s="590" t="s">
        <v>354</v>
      </c>
      <c r="IQ44" s="497" t="s">
        <v>329</v>
      </c>
      <c r="IR44" s="583">
        <v>35</v>
      </c>
      <c r="IS44" s="519">
        <v>51164</v>
      </c>
      <c r="IT44" s="520">
        <f t="shared" si="1143"/>
        <v>1790740</v>
      </c>
      <c r="IU44" s="444"/>
      <c r="IV44" s="475">
        <f t="shared" si="1144"/>
        <v>1</v>
      </c>
      <c r="IW44" s="475">
        <f t="shared" si="1145"/>
        <v>1</v>
      </c>
      <c r="IX44" s="476">
        <f t="shared" si="1146"/>
        <v>1</v>
      </c>
      <c r="IY44" s="476">
        <f t="shared" ref="IY44:IZ44" si="1306">IF(IS44=0,0,1)</f>
        <v>1</v>
      </c>
      <c r="IZ44" s="476">
        <f t="shared" si="1306"/>
        <v>1</v>
      </c>
      <c r="JA44" s="476">
        <f t="shared" si="1148"/>
        <v>1</v>
      </c>
      <c r="JB44" s="502">
        <f t="shared" si="1149"/>
        <v>1790740</v>
      </c>
      <c r="JC44" s="478">
        <f t="shared" si="1150"/>
        <v>0</v>
      </c>
      <c r="JD44" s="425"/>
      <c r="JE44" s="425"/>
      <c r="JF44" s="589" t="s">
        <v>353</v>
      </c>
      <c r="JG44" s="590" t="s">
        <v>354</v>
      </c>
      <c r="JH44" s="497" t="s">
        <v>329</v>
      </c>
      <c r="JI44" s="583">
        <v>35</v>
      </c>
      <c r="JJ44" s="519">
        <v>61300</v>
      </c>
      <c r="JK44" s="520">
        <f t="shared" si="1151"/>
        <v>2145500</v>
      </c>
      <c r="JL44" s="444"/>
      <c r="JM44" s="475">
        <f t="shared" si="1152"/>
        <v>1</v>
      </c>
      <c r="JN44" s="475">
        <f t="shared" si="1153"/>
        <v>1</v>
      </c>
      <c r="JO44" s="476">
        <f t="shared" si="1154"/>
        <v>1</v>
      </c>
      <c r="JP44" s="476">
        <f t="shared" ref="JP44:JQ44" si="1307">IF(JJ44=0,0,1)</f>
        <v>1</v>
      </c>
      <c r="JQ44" s="476">
        <f t="shared" si="1307"/>
        <v>1</v>
      </c>
      <c r="JR44" s="476">
        <f t="shared" si="1156"/>
        <v>1</v>
      </c>
      <c r="JS44" s="502">
        <f t="shared" si="1157"/>
        <v>2145500</v>
      </c>
      <c r="JT44" s="478">
        <f t="shared" si="1158"/>
        <v>0</v>
      </c>
      <c r="JU44" s="425"/>
      <c r="JV44" s="425"/>
      <c r="JW44" s="589" t="s">
        <v>353</v>
      </c>
      <c r="JX44" s="590" t="s">
        <v>354</v>
      </c>
      <c r="JY44" s="497" t="s">
        <v>329</v>
      </c>
      <c r="JZ44" s="583">
        <v>35</v>
      </c>
      <c r="KA44" s="519">
        <v>61000</v>
      </c>
      <c r="KB44" s="520">
        <f t="shared" si="1159"/>
        <v>2135000</v>
      </c>
      <c r="KC44" s="444"/>
      <c r="KD44" s="475">
        <f t="shared" si="1160"/>
        <v>1</v>
      </c>
      <c r="KE44" s="475">
        <f t="shared" si="1161"/>
        <v>1</v>
      </c>
      <c r="KF44" s="476">
        <f t="shared" si="1162"/>
        <v>1</v>
      </c>
      <c r="KG44" s="476">
        <f t="shared" ref="KG44:KH44" si="1308">IF(KA44=0,0,1)</f>
        <v>1</v>
      </c>
      <c r="KH44" s="476">
        <f t="shared" si="1308"/>
        <v>1</v>
      </c>
      <c r="KI44" s="476">
        <f t="shared" si="1164"/>
        <v>1</v>
      </c>
      <c r="KJ44" s="502">
        <f t="shared" si="1165"/>
        <v>2135000</v>
      </c>
      <c r="KK44" s="478">
        <f t="shared" si="1166"/>
        <v>0</v>
      </c>
      <c r="KL44" s="425"/>
      <c r="KM44" s="425"/>
      <c r="KN44" s="589" t="s">
        <v>353</v>
      </c>
      <c r="KO44" s="590" t="s">
        <v>354</v>
      </c>
      <c r="KP44" s="497" t="s">
        <v>329</v>
      </c>
      <c r="KQ44" s="583">
        <v>35</v>
      </c>
      <c r="KR44" s="519">
        <v>45582</v>
      </c>
      <c r="KS44" s="520">
        <f t="shared" si="1167"/>
        <v>1595370</v>
      </c>
      <c r="KT44" s="444"/>
      <c r="KU44" s="475">
        <f t="shared" si="1168"/>
        <v>1</v>
      </c>
      <c r="KV44" s="475">
        <f t="shared" si="1169"/>
        <v>1</v>
      </c>
      <c r="KW44" s="476">
        <f t="shared" si="1170"/>
        <v>1</v>
      </c>
      <c r="KX44" s="476">
        <f t="shared" ref="KX44:KY44" si="1309">IF(KR44=0,0,1)</f>
        <v>1</v>
      </c>
      <c r="KY44" s="476">
        <f t="shared" si="1309"/>
        <v>1</v>
      </c>
      <c r="KZ44" s="476">
        <f t="shared" si="1172"/>
        <v>1</v>
      </c>
      <c r="LA44" s="502">
        <f t="shared" si="1173"/>
        <v>1595370</v>
      </c>
      <c r="LB44" s="478">
        <f t="shared" si="1174"/>
        <v>0</v>
      </c>
      <c r="LC44" s="425"/>
      <c r="LD44" s="425"/>
      <c r="LE44" s="589" t="s">
        <v>353</v>
      </c>
      <c r="LF44" s="590" t="s">
        <v>354</v>
      </c>
      <c r="LG44" s="497" t="s">
        <v>329</v>
      </c>
      <c r="LH44" s="583">
        <v>35</v>
      </c>
      <c r="LI44" s="499">
        <v>42370</v>
      </c>
      <c r="LJ44" s="520">
        <f t="shared" si="1175"/>
        <v>1482950</v>
      </c>
      <c r="LK44" s="444"/>
      <c r="LL44" s="475">
        <f t="shared" si="1176"/>
        <v>1</v>
      </c>
      <c r="LM44" s="475">
        <f t="shared" si="1177"/>
        <v>1</v>
      </c>
      <c r="LN44" s="476">
        <f t="shared" si="1178"/>
        <v>1</v>
      </c>
      <c r="LO44" s="476">
        <f t="shared" ref="LO44:LP44" si="1310">IF(LI44=0,0,1)</f>
        <v>1</v>
      </c>
      <c r="LP44" s="476">
        <f t="shared" si="1310"/>
        <v>1</v>
      </c>
      <c r="LQ44" s="476">
        <f t="shared" si="1180"/>
        <v>1</v>
      </c>
      <c r="LR44" s="502">
        <f t="shared" si="1181"/>
        <v>1482950</v>
      </c>
      <c r="LS44" s="478">
        <f t="shared" si="1182"/>
        <v>0</v>
      </c>
      <c r="LT44" s="425"/>
      <c r="LU44" s="425"/>
      <c r="LV44" s="589" t="s">
        <v>353</v>
      </c>
      <c r="LW44" s="590" t="s">
        <v>354</v>
      </c>
      <c r="LX44" s="497" t="s">
        <v>329</v>
      </c>
      <c r="LY44" s="583">
        <v>35</v>
      </c>
      <c r="LZ44" s="519">
        <v>65000</v>
      </c>
      <c r="MA44" s="520">
        <f t="shared" si="1183"/>
        <v>2275000</v>
      </c>
      <c r="MB44" s="444"/>
      <c r="MC44" s="475">
        <f t="shared" si="1184"/>
        <v>1</v>
      </c>
      <c r="MD44" s="475">
        <f t="shared" si="1185"/>
        <v>1</v>
      </c>
      <c r="ME44" s="476">
        <f t="shared" si="1186"/>
        <v>1</v>
      </c>
      <c r="MF44" s="476">
        <f t="shared" ref="MF44:MG44" si="1311">IF(LZ44=0,0,1)</f>
        <v>1</v>
      </c>
      <c r="MG44" s="476">
        <f t="shared" si="1311"/>
        <v>1</v>
      </c>
      <c r="MH44" s="476">
        <f t="shared" si="1188"/>
        <v>1</v>
      </c>
      <c r="MI44" s="502">
        <f t="shared" si="1189"/>
        <v>2275000</v>
      </c>
      <c r="MJ44" s="478">
        <f t="shared" si="1190"/>
        <v>0</v>
      </c>
      <c r="MK44" s="425"/>
      <c r="ML44" s="425"/>
      <c r="MM44" s="589" t="s">
        <v>353</v>
      </c>
      <c r="MN44" s="590" t="s">
        <v>354</v>
      </c>
      <c r="MO44" s="497" t="s">
        <v>329</v>
      </c>
      <c r="MP44" s="583">
        <v>35</v>
      </c>
      <c r="MQ44" s="519">
        <v>25000</v>
      </c>
      <c r="MR44" s="520">
        <f t="shared" si="1191"/>
        <v>875000</v>
      </c>
      <c r="MS44" s="444"/>
      <c r="MT44" s="475">
        <f t="shared" si="1192"/>
        <v>1</v>
      </c>
      <c r="MU44" s="475">
        <f t="shared" si="1193"/>
        <v>1</v>
      </c>
      <c r="MV44" s="476">
        <f t="shared" si="1194"/>
        <v>1</v>
      </c>
      <c r="MW44" s="476">
        <f t="shared" ref="MW44:MX44" si="1312">IF(MQ44=0,0,1)</f>
        <v>1</v>
      </c>
      <c r="MX44" s="476">
        <f t="shared" si="1312"/>
        <v>1</v>
      </c>
      <c r="MY44" s="476">
        <f t="shared" si="1196"/>
        <v>1</v>
      </c>
      <c r="MZ44" s="502">
        <f t="shared" si="1197"/>
        <v>875000</v>
      </c>
      <c r="NA44" s="478">
        <f t="shared" si="1198"/>
        <v>0</v>
      </c>
      <c r="NB44" s="425"/>
      <c r="NC44" s="425"/>
      <c r="ND44" s="570"/>
      <c r="NE44" s="523"/>
      <c r="NF44" s="588"/>
      <c r="NG44" s="525"/>
      <c r="NH44" s="538"/>
      <c r="NI44" s="508"/>
      <c r="NJ44" s="508"/>
      <c r="NK44" s="475" t="e">
        <f t="shared" si="1199"/>
        <v>#N/A</v>
      </c>
      <c r="NL44" s="475" t="e">
        <f t="shared" si="1200"/>
        <v>#N/A</v>
      </c>
      <c r="NM44" s="476" t="e">
        <f t="shared" si="1201"/>
        <v>#N/A</v>
      </c>
      <c r="NN44" s="476">
        <f t="shared" ref="NN44:NO44" si="1313">IF(NH44=0,0,1)</f>
        <v>0</v>
      </c>
      <c r="NO44" s="476">
        <f t="shared" si="1313"/>
        <v>0</v>
      </c>
      <c r="NP44" s="476" t="e">
        <f t="shared" si="1203"/>
        <v>#N/A</v>
      </c>
      <c r="NQ44" s="502">
        <f t="shared" si="1204"/>
        <v>0</v>
      </c>
      <c r="NR44" s="478">
        <f t="shared" si="1205"/>
        <v>0</v>
      </c>
      <c r="NS44" s="425"/>
      <c r="NT44" s="425"/>
      <c r="NU44" s="570"/>
      <c r="NV44" s="523"/>
      <c r="NW44" s="588"/>
      <c r="NX44" s="525"/>
      <c r="NY44" s="538"/>
      <c r="NZ44" s="508"/>
      <c r="OA44" s="508"/>
      <c r="OB44" s="475" t="e">
        <f t="shared" si="1206"/>
        <v>#N/A</v>
      </c>
      <c r="OC44" s="475" t="e">
        <f t="shared" si="1207"/>
        <v>#N/A</v>
      </c>
      <c r="OD44" s="476" t="e">
        <f t="shared" si="1208"/>
        <v>#N/A</v>
      </c>
      <c r="OE44" s="476">
        <f t="shared" ref="OE44:OF44" si="1314">IF(NY44=0,0,1)</f>
        <v>0</v>
      </c>
      <c r="OF44" s="476">
        <f t="shared" si="1314"/>
        <v>0</v>
      </c>
      <c r="OG44" s="476" t="e">
        <f t="shared" si="1210"/>
        <v>#N/A</v>
      </c>
      <c r="OH44" s="502">
        <f t="shared" si="1211"/>
        <v>0</v>
      </c>
      <c r="OI44" s="478">
        <f t="shared" si="1212"/>
        <v>0</v>
      </c>
      <c r="OJ44" s="425"/>
      <c r="OK44" s="425"/>
      <c r="OL44" s="570"/>
      <c r="OM44" s="523"/>
      <c r="ON44" s="588"/>
      <c r="OO44" s="525"/>
      <c r="OP44" s="538"/>
      <c r="OQ44" s="508"/>
      <c r="OR44" s="508"/>
      <c r="OS44" s="475" t="e">
        <f t="shared" si="1213"/>
        <v>#N/A</v>
      </c>
      <c r="OT44" s="475" t="e">
        <f t="shared" si="1214"/>
        <v>#N/A</v>
      </c>
      <c r="OU44" s="476" t="e">
        <f t="shared" si="1215"/>
        <v>#N/A</v>
      </c>
      <c r="OV44" s="476">
        <f t="shared" ref="OV44:OW44" si="1315">IF(OP44=0,0,1)</f>
        <v>0</v>
      </c>
      <c r="OW44" s="476">
        <f t="shared" si="1315"/>
        <v>0</v>
      </c>
      <c r="OX44" s="476" t="e">
        <f t="shared" si="1217"/>
        <v>#N/A</v>
      </c>
      <c r="OY44" s="502">
        <f t="shared" si="1218"/>
        <v>0</v>
      </c>
      <c r="OZ44" s="478">
        <f t="shared" si="1219"/>
        <v>0</v>
      </c>
      <c r="PA44" s="425"/>
      <c r="PB44" s="425"/>
      <c r="PC44" s="570"/>
      <c r="PD44" s="523"/>
      <c r="PE44" s="588"/>
      <c r="PF44" s="525"/>
      <c r="PG44" s="538"/>
      <c r="PH44" s="508"/>
      <c r="PI44" s="508"/>
      <c r="PJ44" s="475" t="e">
        <f t="shared" si="1220"/>
        <v>#N/A</v>
      </c>
      <c r="PK44" s="475" t="e">
        <f t="shared" si="1221"/>
        <v>#N/A</v>
      </c>
      <c r="PL44" s="476" t="e">
        <f t="shared" si="1222"/>
        <v>#N/A</v>
      </c>
      <c r="PM44" s="476">
        <f t="shared" ref="PM44:PN44" si="1316">IF(PG44=0,0,1)</f>
        <v>0</v>
      </c>
      <c r="PN44" s="476">
        <f t="shared" si="1316"/>
        <v>0</v>
      </c>
      <c r="PO44" s="476" t="e">
        <f t="shared" si="1224"/>
        <v>#N/A</v>
      </c>
      <c r="PP44" s="502">
        <f t="shared" si="1225"/>
        <v>0</v>
      </c>
      <c r="PQ44" s="478">
        <f t="shared" si="1226"/>
        <v>0</v>
      </c>
      <c r="PR44" s="425"/>
      <c r="PS44" s="425"/>
      <c r="PT44" s="570"/>
      <c r="PU44" s="523"/>
      <c r="PV44" s="588"/>
      <c r="PW44" s="525"/>
      <c r="PX44" s="538"/>
      <c r="PY44" s="508"/>
      <c r="PZ44" s="508"/>
      <c r="QA44" s="475" t="e">
        <f t="shared" si="1227"/>
        <v>#N/A</v>
      </c>
      <c r="QB44" s="475" t="e">
        <f t="shared" si="1228"/>
        <v>#N/A</v>
      </c>
      <c r="QC44" s="476" t="e">
        <f t="shared" si="1229"/>
        <v>#N/A</v>
      </c>
      <c r="QD44" s="476">
        <f t="shared" ref="QD44:QE44" si="1317">IF(PX44=0,0,1)</f>
        <v>0</v>
      </c>
      <c r="QE44" s="476">
        <f t="shared" si="1317"/>
        <v>0</v>
      </c>
      <c r="QF44" s="476" t="e">
        <f t="shared" si="1231"/>
        <v>#N/A</v>
      </c>
      <c r="QG44" s="502">
        <f t="shared" si="1232"/>
        <v>0</v>
      </c>
      <c r="QH44" s="478">
        <f t="shared" si="1233"/>
        <v>0</v>
      </c>
      <c r="QI44" s="425"/>
      <c r="QJ44" s="425"/>
      <c r="QK44" s="570"/>
      <c r="QL44" s="523"/>
      <c r="QM44" s="588"/>
      <c r="QN44" s="525"/>
      <c r="QO44" s="538"/>
      <c r="QP44" s="508"/>
      <c r="QQ44" s="508"/>
      <c r="QR44" s="475" t="e">
        <f t="shared" si="1234"/>
        <v>#N/A</v>
      </c>
      <c r="QS44" s="475" t="e">
        <f t="shared" si="1235"/>
        <v>#N/A</v>
      </c>
      <c r="QT44" s="476" t="e">
        <f t="shared" si="1236"/>
        <v>#N/A</v>
      </c>
      <c r="QU44" s="476">
        <f t="shared" ref="QU44:QV44" si="1318">IF(QO44=0,0,1)</f>
        <v>0</v>
      </c>
      <c r="QV44" s="476">
        <f t="shared" si="1318"/>
        <v>0</v>
      </c>
      <c r="QW44" s="476" t="e">
        <f t="shared" si="1238"/>
        <v>#N/A</v>
      </c>
      <c r="QX44" s="502">
        <f t="shared" si="1239"/>
        <v>0</v>
      </c>
      <c r="QY44" s="478">
        <f t="shared" si="1240"/>
        <v>0</v>
      </c>
      <c r="QZ44" s="425"/>
      <c r="RA44" s="425"/>
      <c r="RB44" s="570"/>
      <c r="RC44" s="523"/>
      <c r="RD44" s="588"/>
      <c r="RE44" s="525"/>
      <c r="RF44" s="538"/>
      <c r="RG44" s="508"/>
      <c r="RH44" s="508"/>
      <c r="RI44" s="475" t="e">
        <f t="shared" si="1241"/>
        <v>#N/A</v>
      </c>
      <c r="RJ44" s="475" t="e">
        <f t="shared" si="1242"/>
        <v>#N/A</v>
      </c>
      <c r="RK44" s="476" t="e">
        <f t="shared" si="1243"/>
        <v>#N/A</v>
      </c>
      <c r="RL44" s="476">
        <f t="shared" ref="RL44:RM44" si="1319">IF(RF44=0,0,1)</f>
        <v>0</v>
      </c>
      <c r="RM44" s="476">
        <f t="shared" si="1319"/>
        <v>0</v>
      </c>
      <c r="RN44" s="476" t="e">
        <f t="shared" si="1245"/>
        <v>#N/A</v>
      </c>
      <c r="RO44" s="502">
        <f t="shared" si="1246"/>
        <v>0</v>
      </c>
      <c r="RP44" s="478">
        <f t="shared" si="1247"/>
        <v>0</v>
      </c>
      <c r="RQ44" s="425"/>
      <c r="RR44" s="425"/>
      <c r="RS44" s="570"/>
      <c r="RT44" s="523"/>
      <c r="RU44" s="588"/>
      <c r="RV44" s="525"/>
      <c r="RW44" s="538"/>
      <c r="RX44" s="508"/>
      <c r="RY44" s="508"/>
      <c r="RZ44" s="475" t="e">
        <f t="shared" si="1248"/>
        <v>#N/A</v>
      </c>
      <c r="SA44" s="475" t="e">
        <f t="shared" si="1249"/>
        <v>#N/A</v>
      </c>
      <c r="SB44" s="476" t="e">
        <f t="shared" si="1250"/>
        <v>#N/A</v>
      </c>
      <c r="SC44" s="476">
        <f t="shared" ref="SC44:SD44" si="1320">IF(RW44=0,0,1)</f>
        <v>0</v>
      </c>
      <c r="SD44" s="476">
        <f t="shared" si="1320"/>
        <v>0</v>
      </c>
      <c r="SE44" s="476" t="e">
        <f t="shared" si="1252"/>
        <v>#N/A</v>
      </c>
      <c r="SF44" s="502">
        <f t="shared" si="1253"/>
        <v>0</v>
      </c>
      <c r="SG44" s="478">
        <f t="shared" si="1254"/>
        <v>0</v>
      </c>
      <c r="SH44" s="425"/>
      <c r="SI44" s="425"/>
      <c r="SJ44" s="570"/>
      <c r="SK44" s="523"/>
      <c r="SL44" s="588"/>
      <c r="SM44" s="525"/>
      <c r="SN44" s="538"/>
      <c r="SO44" s="508"/>
      <c r="SP44" s="508"/>
      <c r="SQ44" s="475" t="e">
        <f t="shared" si="1255"/>
        <v>#N/A</v>
      </c>
      <c r="SR44" s="475" t="e">
        <f t="shared" si="1256"/>
        <v>#N/A</v>
      </c>
      <c r="SS44" s="476" t="e">
        <f t="shared" si="1257"/>
        <v>#N/A</v>
      </c>
      <c r="ST44" s="476">
        <f t="shared" ref="ST44:SU44" si="1321">IF(SN44=0,0,1)</f>
        <v>0</v>
      </c>
      <c r="SU44" s="476">
        <f t="shared" si="1321"/>
        <v>0</v>
      </c>
      <c r="SV44" s="476" t="e">
        <f t="shared" si="1259"/>
        <v>#N/A</v>
      </c>
      <c r="SW44" s="502">
        <f t="shared" si="1260"/>
        <v>0</v>
      </c>
      <c r="SX44" s="478">
        <f t="shared" si="1261"/>
        <v>0</v>
      </c>
    </row>
    <row r="45" spans="1:518" ht="75" x14ac:dyDescent="0.2">
      <c r="A45" s="425">
        <f t="shared" si="140"/>
        <v>33</v>
      </c>
      <c r="B45" s="589" t="s">
        <v>355</v>
      </c>
      <c r="C45" s="590" t="s">
        <v>356</v>
      </c>
      <c r="D45" s="497" t="s">
        <v>329</v>
      </c>
      <c r="E45" s="583">
        <v>71</v>
      </c>
      <c r="F45" s="519"/>
      <c r="G45" s="520">
        <f t="shared" si="1032"/>
        <v>0</v>
      </c>
      <c r="H45" s="444"/>
      <c r="I45" s="425"/>
      <c r="J45" s="425"/>
      <c r="K45" s="589"/>
      <c r="L45" s="590"/>
      <c r="M45" s="497"/>
      <c r="N45" s="583"/>
      <c r="O45" s="519"/>
      <c r="P45" s="520"/>
      <c r="Q45" s="444"/>
      <c r="R45" s="475" t="e">
        <f t="shared" si="1033"/>
        <v>#N/A</v>
      </c>
      <c r="S45" s="475" t="e">
        <f t="shared" si="1034"/>
        <v>#N/A</v>
      </c>
      <c r="T45" s="476" t="e">
        <f t="shared" si="1035"/>
        <v>#N/A</v>
      </c>
      <c r="U45" s="476">
        <f t="shared" ref="U45:V45" si="1322">IF(O45=0,0,1)</f>
        <v>0</v>
      </c>
      <c r="V45" s="476">
        <f t="shared" si="1322"/>
        <v>0</v>
      </c>
      <c r="W45" s="476" t="e">
        <f t="shared" si="1037"/>
        <v>#N/A</v>
      </c>
      <c r="X45" s="502">
        <f t="shared" si="1038"/>
        <v>0</v>
      </c>
      <c r="Y45" s="478">
        <f t="shared" si="1039"/>
        <v>0</v>
      </c>
      <c r="Z45" s="454"/>
      <c r="AA45" s="454"/>
      <c r="AB45" s="589"/>
      <c r="AC45" s="590"/>
      <c r="AD45" s="497"/>
      <c r="AE45" s="583"/>
      <c r="AF45" s="519"/>
      <c r="AG45" s="520"/>
      <c r="AH45" s="444"/>
      <c r="AI45" s="475" t="e">
        <f t="shared" si="1040"/>
        <v>#N/A</v>
      </c>
      <c r="AJ45" s="475" t="e">
        <f t="shared" si="1041"/>
        <v>#N/A</v>
      </c>
      <c r="AK45" s="476" t="e">
        <f t="shared" si="1042"/>
        <v>#N/A</v>
      </c>
      <c r="AL45" s="476">
        <f t="shared" ref="AL45:AM45" si="1323">IF(AF45=0,0,1)</f>
        <v>0</v>
      </c>
      <c r="AM45" s="476">
        <f t="shared" si="1323"/>
        <v>0</v>
      </c>
      <c r="AN45" s="476" t="e">
        <f t="shared" si="1044"/>
        <v>#N/A</v>
      </c>
      <c r="AO45" s="502">
        <f t="shared" si="1045"/>
        <v>0</v>
      </c>
      <c r="AP45" s="478">
        <f t="shared" si="1046"/>
        <v>0</v>
      </c>
      <c r="AQ45" s="454"/>
      <c r="AR45" s="454"/>
      <c r="AS45" s="589" t="s">
        <v>355</v>
      </c>
      <c r="AT45" s="590" t="s">
        <v>356</v>
      </c>
      <c r="AU45" s="497" t="s">
        <v>329</v>
      </c>
      <c r="AV45" s="583">
        <v>71</v>
      </c>
      <c r="AW45" s="519">
        <v>32500</v>
      </c>
      <c r="AX45" s="520">
        <f t="shared" si="1047"/>
        <v>2307500</v>
      </c>
      <c r="AY45" s="444"/>
      <c r="AZ45" s="475">
        <f t="shared" si="1048"/>
        <v>1</v>
      </c>
      <c r="BA45" s="475">
        <f t="shared" si="1049"/>
        <v>1</v>
      </c>
      <c r="BB45" s="476">
        <f t="shared" si="1050"/>
        <v>1</v>
      </c>
      <c r="BC45" s="476">
        <f t="shared" ref="BC45:BD45" si="1324">IF(AW45=0,0,1)</f>
        <v>1</v>
      </c>
      <c r="BD45" s="476">
        <f t="shared" si="1324"/>
        <v>1</v>
      </c>
      <c r="BE45" s="476">
        <f t="shared" si="1052"/>
        <v>1</v>
      </c>
      <c r="BF45" s="502">
        <f t="shared" si="1053"/>
        <v>2307500</v>
      </c>
      <c r="BG45" s="478">
        <f t="shared" si="1054"/>
        <v>0</v>
      </c>
      <c r="BH45" s="425"/>
      <c r="BI45" s="425"/>
      <c r="BJ45" s="589" t="s">
        <v>355</v>
      </c>
      <c r="BK45" s="590" t="s">
        <v>356</v>
      </c>
      <c r="BL45" s="497" t="s">
        <v>329</v>
      </c>
      <c r="BM45" s="583">
        <v>71</v>
      </c>
      <c r="BN45" s="519">
        <v>58000</v>
      </c>
      <c r="BO45" s="520">
        <f t="shared" si="1055"/>
        <v>4118000</v>
      </c>
      <c r="BP45" s="444"/>
      <c r="BQ45" s="475">
        <f t="shared" si="1056"/>
        <v>1</v>
      </c>
      <c r="BR45" s="475">
        <f t="shared" si="1057"/>
        <v>1</v>
      </c>
      <c r="BS45" s="476">
        <f t="shared" si="1058"/>
        <v>1</v>
      </c>
      <c r="BT45" s="476">
        <f t="shared" ref="BT45:BU45" si="1325">IF(BN45=0,0,1)</f>
        <v>1</v>
      </c>
      <c r="BU45" s="476">
        <f t="shared" si="1325"/>
        <v>1</v>
      </c>
      <c r="BV45" s="476">
        <f t="shared" si="1060"/>
        <v>1</v>
      </c>
      <c r="BW45" s="502">
        <f t="shared" si="1061"/>
        <v>4118000</v>
      </c>
      <c r="BX45" s="478">
        <f t="shared" si="1062"/>
        <v>0</v>
      </c>
      <c r="BY45" s="425"/>
      <c r="BZ45" s="425"/>
      <c r="CA45" s="589" t="s">
        <v>355</v>
      </c>
      <c r="CB45" s="590" t="s">
        <v>356</v>
      </c>
      <c r="CC45" s="497" t="s">
        <v>329</v>
      </c>
      <c r="CD45" s="583">
        <v>71</v>
      </c>
      <c r="CE45" s="519">
        <v>96720</v>
      </c>
      <c r="CF45" s="520">
        <f t="shared" si="1063"/>
        <v>6867120</v>
      </c>
      <c r="CG45" s="444"/>
      <c r="CH45" s="475">
        <f t="shared" si="1064"/>
        <v>1</v>
      </c>
      <c r="CI45" s="475">
        <f t="shared" si="1065"/>
        <v>1</v>
      </c>
      <c r="CJ45" s="476">
        <f t="shared" si="1066"/>
        <v>1</v>
      </c>
      <c r="CK45" s="476">
        <f t="shared" ref="CK45:CL45" si="1326">IF(CE45=0,0,1)</f>
        <v>1</v>
      </c>
      <c r="CL45" s="476">
        <f t="shared" si="1326"/>
        <v>1</v>
      </c>
      <c r="CM45" s="476">
        <f t="shared" si="1068"/>
        <v>1</v>
      </c>
      <c r="CN45" s="502">
        <f t="shared" si="1069"/>
        <v>6867120</v>
      </c>
      <c r="CO45" s="478">
        <f t="shared" si="1070"/>
        <v>0</v>
      </c>
      <c r="CP45" s="425"/>
      <c r="CQ45" s="425"/>
      <c r="CR45" s="589" t="s">
        <v>355</v>
      </c>
      <c r="CS45" s="590" t="s">
        <v>356</v>
      </c>
      <c r="CT45" s="497" t="s">
        <v>329</v>
      </c>
      <c r="CU45" s="583">
        <v>71</v>
      </c>
      <c r="CV45" s="519">
        <v>84700</v>
      </c>
      <c r="CW45" s="520">
        <f t="shared" si="1071"/>
        <v>6013700</v>
      </c>
      <c r="CX45" s="444"/>
      <c r="CY45" s="475">
        <f t="shared" si="1072"/>
        <v>1</v>
      </c>
      <c r="CZ45" s="475">
        <f t="shared" si="1073"/>
        <v>1</v>
      </c>
      <c r="DA45" s="476">
        <f t="shared" si="1074"/>
        <v>1</v>
      </c>
      <c r="DB45" s="476">
        <f t="shared" ref="DB45:DC45" si="1327">IF(CV45=0,0,1)</f>
        <v>1</v>
      </c>
      <c r="DC45" s="476">
        <f t="shared" si="1327"/>
        <v>1</v>
      </c>
      <c r="DD45" s="476">
        <f t="shared" si="1076"/>
        <v>1</v>
      </c>
      <c r="DE45" s="502">
        <f t="shared" si="1077"/>
        <v>6013700</v>
      </c>
      <c r="DF45" s="478">
        <f t="shared" si="1078"/>
        <v>0</v>
      </c>
      <c r="DG45" s="425"/>
      <c r="DH45" s="425"/>
      <c r="DI45" s="589" t="s">
        <v>355</v>
      </c>
      <c r="DJ45" s="590" t="s">
        <v>356</v>
      </c>
      <c r="DK45" s="497" t="s">
        <v>329</v>
      </c>
      <c r="DL45" s="583">
        <v>71</v>
      </c>
      <c r="DM45" s="519">
        <v>21760</v>
      </c>
      <c r="DN45" s="520">
        <f t="shared" si="1079"/>
        <v>1544960</v>
      </c>
      <c r="DO45" s="444"/>
      <c r="DP45" s="475">
        <f t="shared" si="1080"/>
        <v>1</v>
      </c>
      <c r="DQ45" s="475">
        <f t="shared" si="1081"/>
        <v>1</v>
      </c>
      <c r="DR45" s="476">
        <f t="shared" si="1082"/>
        <v>1</v>
      </c>
      <c r="DS45" s="476">
        <f t="shared" ref="DS45:DT45" si="1328">IF(DM45=0,0,1)</f>
        <v>1</v>
      </c>
      <c r="DT45" s="476">
        <f t="shared" si="1328"/>
        <v>1</v>
      </c>
      <c r="DU45" s="476">
        <f t="shared" si="1084"/>
        <v>1</v>
      </c>
      <c r="DV45" s="502">
        <f t="shared" si="1085"/>
        <v>1544960</v>
      </c>
      <c r="DW45" s="478">
        <f t="shared" si="1086"/>
        <v>0</v>
      </c>
      <c r="DX45" s="425"/>
      <c r="DY45" s="425"/>
      <c r="DZ45" s="589" t="s">
        <v>355</v>
      </c>
      <c r="EA45" s="590" t="s">
        <v>356</v>
      </c>
      <c r="EB45" s="497" t="s">
        <v>329</v>
      </c>
      <c r="EC45" s="583">
        <v>71</v>
      </c>
      <c r="ED45" s="519">
        <v>35976</v>
      </c>
      <c r="EE45" s="520">
        <f t="shared" si="1087"/>
        <v>2554296</v>
      </c>
      <c r="EF45" s="444"/>
      <c r="EG45" s="475">
        <f t="shared" si="1088"/>
        <v>1</v>
      </c>
      <c r="EH45" s="475">
        <f t="shared" si="1089"/>
        <v>1</v>
      </c>
      <c r="EI45" s="476">
        <f t="shared" si="1090"/>
        <v>1</v>
      </c>
      <c r="EJ45" s="476">
        <f t="shared" ref="EJ45:EK45" si="1329">IF(ED45=0,0,1)</f>
        <v>1</v>
      </c>
      <c r="EK45" s="476">
        <f t="shared" si="1329"/>
        <v>1</v>
      </c>
      <c r="EL45" s="476">
        <f t="shared" si="1092"/>
        <v>1</v>
      </c>
      <c r="EM45" s="502">
        <f t="shared" si="1093"/>
        <v>2554296</v>
      </c>
      <c r="EN45" s="478">
        <f t="shared" si="1094"/>
        <v>0</v>
      </c>
      <c r="EO45" s="425"/>
      <c r="EP45" s="425"/>
      <c r="EQ45" s="589" t="s">
        <v>355</v>
      </c>
      <c r="ER45" s="590" t="s">
        <v>356</v>
      </c>
      <c r="ES45" s="497" t="s">
        <v>329</v>
      </c>
      <c r="ET45" s="583">
        <v>71</v>
      </c>
      <c r="EU45" s="499">
        <v>61287.099902153532</v>
      </c>
      <c r="EV45" s="520">
        <f t="shared" si="1095"/>
        <v>4351384</v>
      </c>
      <c r="EW45" s="444"/>
      <c r="EX45" s="475">
        <f t="shared" si="1096"/>
        <v>1</v>
      </c>
      <c r="EY45" s="475">
        <f t="shared" si="1097"/>
        <v>1</v>
      </c>
      <c r="EZ45" s="476">
        <f t="shared" si="1098"/>
        <v>1</v>
      </c>
      <c r="FA45" s="476">
        <f t="shared" ref="FA45:FB45" si="1330">IF(EU45=0,0,1)</f>
        <v>1</v>
      </c>
      <c r="FB45" s="476">
        <f t="shared" si="1330"/>
        <v>1</v>
      </c>
      <c r="FC45" s="476">
        <f t="shared" si="1100"/>
        <v>1</v>
      </c>
      <c r="FD45" s="502">
        <f t="shared" si="1101"/>
        <v>4351384</v>
      </c>
      <c r="FE45" s="478">
        <f t="shared" si="1102"/>
        <v>0</v>
      </c>
      <c r="FF45" s="425"/>
      <c r="FG45" s="425"/>
      <c r="FH45" s="589" t="s">
        <v>355</v>
      </c>
      <c r="FI45" s="590" t="s">
        <v>356</v>
      </c>
      <c r="FJ45" s="497" t="s">
        <v>329</v>
      </c>
      <c r="FK45" s="583">
        <v>71</v>
      </c>
      <c r="FL45" s="519">
        <v>60481</v>
      </c>
      <c r="FM45" s="520">
        <f t="shared" si="1103"/>
        <v>4294151</v>
      </c>
      <c r="FN45" s="444"/>
      <c r="FO45" s="475">
        <f t="shared" si="1104"/>
        <v>1</v>
      </c>
      <c r="FP45" s="475">
        <f t="shared" si="1105"/>
        <v>1</v>
      </c>
      <c r="FQ45" s="476">
        <f t="shared" si="1106"/>
        <v>1</v>
      </c>
      <c r="FR45" s="476">
        <f t="shared" ref="FR45:FS45" si="1331">IF(FL45=0,0,1)</f>
        <v>1</v>
      </c>
      <c r="FS45" s="476">
        <f t="shared" si="1331"/>
        <v>1</v>
      </c>
      <c r="FT45" s="476">
        <f t="shared" si="1108"/>
        <v>1</v>
      </c>
      <c r="FU45" s="502">
        <f t="shared" si="1109"/>
        <v>4294151</v>
      </c>
      <c r="FV45" s="478">
        <f t="shared" si="1110"/>
        <v>0</v>
      </c>
      <c r="FW45" s="425"/>
      <c r="FX45" s="425"/>
      <c r="FY45" s="589" t="s">
        <v>355</v>
      </c>
      <c r="FZ45" s="590" t="s">
        <v>356</v>
      </c>
      <c r="GA45" s="497" t="s">
        <v>329</v>
      </c>
      <c r="GB45" s="583">
        <v>71</v>
      </c>
      <c r="GC45" s="519">
        <v>58700</v>
      </c>
      <c r="GD45" s="520">
        <f t="shared" si="1111"/>
        <v>4167700</v>
      </c>
      <c r="GE45" s="444"/>
      <c r="GF45" s="475">
        <f t="shared" si="1112"/>
        <v>1</v>
      </c>
      <c r="GG45" s="475">
        <f t="shared" si="1113"/>
        <v>1</v>
      </c>
      <c r="GH45" s="476">
        <f t="shared" si="1114"/>
        <v>1</v>
      </c>
      <c r="GI45" s="476">
        <f t="shared" ref="GI45:GJ45" si="1332">IF(GC45=0,0,1)</f>
        <v>1</v>
      </c>
      <c r="GJ45" s="476">
        <f t="shared" si="1332"/>
        <v>1</v>
      </c>
      <c r="GK45" s="476">
        <f t="shared" si="1116"/>
        <v>1</v>
      </c>
      <c r="GL45" s="502">
        <f t="shared" si="1117"/>
        <v>4167700</v>
      </c>
      <c r="GM45" s="478">
        <f t="shared" si="1118"/>
        <v>0</v>
      </c>
      <c r="GN45" s="425"/>
      <c r="GO45" s="425"/>
      <c r="GP45" s="589" t="s">
        <v>355</v>
      </c>
      <c r="GQ45" s="590" t="s">
        <v>356</v>
      </c>
      <c r="GR45" s="497" t="s">
        <v>329</v>
      </c>
      <c r="GS45" s="583">
        <v>71</v>
      </c>
      <c r="GT45" s="519">
        <v>47500</v>
      </c>
      <c r="GU45" s="520">
        <f t="shared" si="1119"/>
        <v>3372500</v>
      </c>
      <c r="GV45" s="444"/>
      <c r="GW45" s="475">
        <f t="shared" si="1120"/>
        <v>1</v>
      </c>
      <c r="GX45" s="475">
        <f t="shared" si="1121"/>
        <v>1</v>
      </c>
      <c r="GY45" s="476">
        <f t="shared" si="1122"/>
        <v>1</v>
      </c>
      <c r="GZ45" s="476">
        <f t="shared" ref="GZ45:HA45" si="1333">IF(GT45=0,0,1)</f>
        <v>1</v>
      </c>
      <c r="HA45" s="476">
        <f t="shared" si="1333"/>
        <v>1</v>
      </c>
      <c r="HB45" s="476">
        <f t="shared" si="1124"/>
        <v>1</v>
      </c>
      <c r="HC45" s="502">
        <f t="shared" si="1125"/>
        <v>3372500</v>
      </c>
      <c r="HD45" s="478">
        <f t="shared" si="1126"/>
        <v>0</v>
      </c>
      <c r="HE45" s="425"/>
      <c r="HF45" s="425"/>
      <c r="HG45" s="589" t="s">
        <v>355</v>
      </c>
      <c r="HH45" s="590" t="s">
        <v>356</v>
      </c>
      <c r="HI45" s="497" t="s">
        <v>329</v>
      </c>
      <c r="HJ45" s="583">
        <v>71</v>
      </c>
      <c r="HK45" s="499">
        <v>35000</v>
      </c>
      <c r="HL45" s="520">
        <f t="shared" si="1127"/>
        <v>2485000</v>
      </c>
      <c r="HM45" s="444"/>
      <c r="HN45" s="475">
        <f t="shared" si="1128"/>
        <v>1</v>
      </c>
      <c r="HO45" s="475">
        <f t="shared" si="1129"/>
        <v>1</v>
      </c>
      <c r="HP45" s="476">
        <f t="shared" si="1130"/>
        <v>1</v>
      </c>
      <c r="HQ45" s="476">
        <f t="shared" ref="HQ45:HR45" si="1334">IF(HK45=0,0,1)</f>
        <v>1</v>
      </c>
      <c r="HR45" s="476">
        <f t="shared" si="1334"/>
        <v>1</v>
      </c>
      <c r="HS45" s="476">
        <f t="shared" si="1132"/>
        <v>1</v>
      </c>
      <c r="HT45" s="502">
        <f t="shared" si="1133"/>
        <v>2485000</v>
      </c>
      <c r="HU45" s="478">
        <f t="shared" si="1134"/>
        <v>0</v>
      </c>
      <c r="HV45" s="425"/>
      <c r="HW45" s="425"/>
      <c r="HX45" s="589" t="s">
        <v>355</v>
      </c>
      <c r="HY45" s="590" t="s">
        <v>356</v>
      </c>
      <c r="HZ45" s="497" t="s">
        <v>329</v>
      </c>
      <c r="IA45" s="583">
        <v>71</v>
      </c>
      <c r="IB45" s="519">
        <v>55000</v>
      </c>
      <c r="IC45" s="520">
        <f t="shared" si="1135"/>
        <v>3905000</v>
      </c>
      <c r="ID45" s="444"/>
      <c r="IE45" s="475">
        <f t="shared" si="1136"/>
        <v>1</v>
      </c>
      <c r="IF45" s="475">
        <f t="shared" si="1137"/>
        <v>1</v>
      </c>
      <c r="IG45" s="476">
        <f t="shared" si="1138"/>
        <v>1</v>
      </c>
      <c r="IH45" s="476">
        <f t="shared" ref="IH45:II45" si="1335">IF(IB45=0,0,1)</f>
        <v>1</v>
      </c>
      <c r="II45" s="476">
        <f t="shared" si="1335"/>
        <v>1</v>
      </c>
      <c r="IJ45" s="476">
        <f t="shared" si="1140"/>
        <v>1</v>
      </c>
      <c r="IK45" s="502">
        <f t="shared" si="1141"/>
        <v>3905000</v>
      </c>
      <c r="IL45" s="478">
        <f t="shared" si="1142"/>
        <v>0</v>
      </c>
      <c r="IM45" s="425"/>
      <c r="IN45" s="425"/>
      <c r="IO45" s="589" t="s">
        <v>355</v>
      </c>
      <c r="IP45" s="590" t="s">
        <v>356</v>
      </c>
      <c r="IQ45" s="497" t="s">
        <v>329</v>
      </c>
      <c r="IR45" s="583">
        <v>71</v>
      </c>
      <c r="IS45" s="519">
        <v>52270</v>
      </c>
      <c r="IT45" s="520">
        <f t="shared" si="1143"/>
        <v>3711170</v>
      </c>
      <c r="IU45" s="444"/>
      <c r="IV45" s="475">
        <f t="shared" si="1144"/>
        <v>1</v>
      </c>
      <c r="IW45" s="475">
        <f t="shared" si="1145"/>
        <v>1</v>
      </c>
      <c r="IX45" s="476">
        <f t="shared" si="1146"/>
        <v>1</v>
      </c>
      <c r="IY45" s="476">
        <f t="shared" ref="IY45:IZ45" si="1336">IF(IS45=0,0,1)</f>
        <v>1</v>
      </c>
      <c r="IZ45" s="476">
        <f t="shared" si="1336"/>
        <v>1</v>
      </c>
      <c r="JA45" s="476">
        <f t="shared" si="1148"/>
        <v>1</v>
      </c>
      <c r="JB45" s="502">
        <f t="shared" si="1149"/>
        <v>3711170</v>
      </c>
      <c r="JC45" s="478">
        <f t="shared" si="1150"/>
        <v>0</v>
      </c>
      <c r="JD45" s="425"/>
      <c r="JE45" s="425"/>
      <c r="JF45" s="589" t="s">
        <v>355</v>
      </c>
      <c r="JG45" s="590" t="s">
        <v>356</v>
      </c>
      <c r="JH45" s="497" t="s">
        <v>329</v>
      </c>
      <c r="JI45" s="583">
        <v>71</v>
      </c>
      <c r="JJ45" s="519">
        <v>59000</v>
      </c>
      <c r="JK45" s="520">
        <f t="shared" si="1151"/>
        <v>4189000</v>
      </c>
      <c r="JL45" s="444"/>
      <c r="JM45" s="475">
        <f t="shared" si="1152"/>
        <v>1</v>
      </c>
      <c r="JN45" s="475">
        <f t="shared" si="1153"/>
        <v>1</v>
      </c>
      <c r="JO45" s="476">
        <f t="shared" si="1154"/>
        <v>1</v>
      </c>
      <c r="JP45" s="476">
        <f t="shared" ref="JP45:JQ45" si="1337">IF(JJ45=0,0,1)</f>
        <v>1</v>
      </c>
      <c r="JQ45" s="476">
        <f t="shared" si="1337"/>
        <v>1</v>
      </c>
      <c r="JR45" s="476">
        <f t="shared" si="1156"/>
        <v>1</v>
      </c>
      <c r="JS45" s="502">
        <f t="shared" si="1157"/>
        <v>4189000</v>
      </c>
      <c r="JT45" s="478">
        <f t="shared" si="1158"/>
        <v>0</v>
      </c>
      <c r="JU45" s="425"/>
      <c r="JV45" s="425"/>
      <c r="JW45" s="589" t="s">
        <v>355</v>
      </c>
      <c r="JX45" s="590" t="s">
        <v>356</v>
      </c>
      <c r="JY45" s="497" t="s">
        <v>329</v>
      </c>
      <c r="JZ45" s="583">
        <v>71</v>
      </c>
      <c r="KA45" s="519">
        <v>59000</v>
      </c>
      <c r="KB45" s="520">
        <f t="shared" si="1159"/>
        <v>4189000</v>
      </c>
      <c r="KC45" s="444"/>
      <c r="KD45" s="475">
        <f t="shared" si="1160"/>
        <v>1</v>
      </c>
      <c r="KE45" s="475">
        <f t="shared" si="1161"/>
        <v>1</v>
      </c>
      <c r="KF45" s="476">
        <f t="shared" si="1162"/>
        <v>1</v>
      </c>
      <c r="KG45" s="476">
        <f t="shared" ref="KG45:KH45" si="1338">IF(KA45=0,0,1)</f>
        <v>1</v>
      </c>
      <c r="KH45" s="476">
        <f t="shared" si="1338"/>
        <v>1</v>
      </c>
      <c r="KI45" s="476">
        <f t="shared" si="1164"/>
        <v>1</v>
      </c>
      <c r="KJ45" s="502">
        <f t="shared" si="1165"/>
        <v>4189000</v>
      </c>
      <c r="KK45" s="478">
        <f t="shared" si="1166"/>
        <v>0</v>
      </c>
      <c r="KL45" s="425"/>
      <c r="KM45" s="425"/>
      <c r="KN45" s="589" t="s">
        <v>355</v>
      </c>
      <c r="KO45" s="590" t="s">
        <v>356</v>
      </c>
      <c r="KP45" s="497" t="s">
        <v>329</v>
      </c>
      <c r="KQ45" s="583">
        <v>71</v>
      </c>
      <c r="KR45" s="519">
        <v>48569</v>
      </c>
      <c r="KS45" s="520">
        <f t="shared" si="1167"/>
        <v>3448399</v>
      </c>
      <c r="KT45" s="444"/>
      <c r="KU45" s="475">
        <f t="shared" si="1168"/>
        <v>1</v>
      </c>
      <c r="KV45" s="475">
        <f t="shared" si="1169"/>
        <v>1</v>
      </c>
      <c r="KW45" s="476">
        <f t="shared" si="1170"/>
        <v>1</v>
      </c>
      <c r="KX45" s="476">
        <f t="shared" ref="KX45:KY45" si="1339">IF(KR45=0,0,1)</f>
        <v>1</v>
      </c>
      <c r="KY45" s="476">
        <f t="shared" si="1339"/>
        <v>1</v>
      </c>
      <c r="KZ45" s="476">
        <f t="shared" si="1172"/>
        <v>1</v>
      </c>
      <c r="LA45" s="502">
        <f t="shared" si="1173"/>
        <v>3448399</v>
      </c>
      <c r="LB45" s="478">
        <f t="shared" si="1174"/>
        <v>0</v>
      </c>
      <c r="LC45" s="425"/>
      <c r="LD45" s="425"/>
      <c r="LE45" s="589" t="s">
        <v>355</v>
      </c>
      <c r="LF45" s="590" t="s">
        <v>356</v>
      </c>
      <c r="LG45" s="497" t="s">
        <v>329</v>
      </c>
      <c r="LH45" s="583">
        <v>71</v>
      </c>
      <c r="LI45" s="499">
        <v>30105</v>
      </c>
      <c r="LJ45" s="520">
        <f t="shared" si="1175"/>
        <v>2137455</v>
      </c>
      <c r="LK45" s="444"/>
      <c r="LL45" s="475">
        <f t="shared" si="1176"/>
        <v>1</v>
      </c>
      <c r="LM45" s="475">
        <f t="shared" si="1177"/>
        <v>1</v>
      </c>
      <c r="LN45" s="476">
        <f t="shared" si="1178"/>
        <v>1</v>
      </c>
      <c r="LO45" s="476">
        <f t="shared" ref="LO45:LP45" si="1340">IF(LI45=0,0,1)</f>
        <v>1</v>
      </c>
      <c r="LP45" s="476">
        <f t="shared" si="1340"/>
        <v>1</v>
      </c>
      <c r="LQ45" s="476">
        <f t="shared" si="1180"/>
        <v>1</v>
      </c>
      <c r="LR45" s="502">
        <f t="shared" si="1181"/>
        <v>2137455</v>
      </c>
      <c r="LS45" s="478">
        <f t="shared" si="1182"/>
        <v>0</v>
      </c>
      <c r="LT45" s="425"/>
      <c r="LU45" s="425"/>
      <c r="LV45" s="589" t="s">
        <v>355</v>
      </c>
      <c r="LW45" s="590" t="s">
        <v>356</v>
      </c>
      <c r="LX45" s="497" t="s">
        <v>329</v>
      </c>
      <c r="LY45" s="583">
        <v>71</v>
      </c>
      <c r="LZ45" s="519">
        <v>58000</v>
      </c>
      <c r="MA45" s="520">
        <f t="shared" si="1183"/>
        <v>4118000</v>
      </c>
      <c r="MB45" s="444"/>
      <c r="MC45" s="475">
        <f t="shared" si="1184"/>
        <v>1</v>
      </c>
      <c r="MD45" s="475">
        <f t="shared" si="1185"/>
        <v>1</v>
      </c>
      <c r="ME45" s="476">
        <f t="shared" si="1186"/>
        <v>1</v>
      </c>
      <c r="MF45" s="476">
        <f t="shared" ref="MF45:MG45" si="1341">IF(LZ45=0,0,1)</f>
        <v>1</v>
      </c>
      <c r="MG45" s="476">
        <f t="shared" si="1341"/>
        <v>1</v>
      </c>
      <c r="MH45" s="476">
        <f t="shared" si="1188"/>
        <v>1</v>
      </c>
      <c r="MI45" s="502">
        <f t="shared" si="1189"/>
        <v>4118000</v>
      </c>
      <c r="MJ45" s="478">
        <f t="shared" si="1190"/>
        <v>0</v>
      </c>
      <c r="MK45" s="425"/>
      <c r="ML45" s="425"/>
      <c r="MM45" s="589" t="s">
        <v>355</v>
      </c>
      <c r="MN45" s="590" t="s">
        <v>356</v>
      </c>
      <c r="MO45" s="497" t="s">
        <v>329</v>
      </c>
      <c r="MP45" s="583">
        <v>71</v>
      </c>
      <c r="MQ45" s="519">
        <v>26473.288999999997</v>
      </c>
      <c r="MR45" s="520">
        <f t="shared" si="1191"/>
        <v>1879604</v>
      </c>
      <c r="MS45" s="444"/>
      <c r="MT45" s="475">
        <f t="shared" si="1192"/>
        <v>1</v>
      </c>
      <c r="MU45" s="475">
        <f t="shared" si="1193"/>
        <v>1</v>
      </c>
      <c r="MV45" s="476">
        <f t="shared" si="1194"/>
        <v>1</v>
      </c>
      <c r="MW45" s="476">
        <f t="shared" ref="MW45:MX45" si="1342">IF(MQ45=0,0,1)</f>
        <v>1</v>
      </c>
      <c r="MX45" s="476">
        <f t="shared" si="1342"/>
        <v>1</v>
      </c>
      <c r="MY45" s="476">
        <f t="shared" si="1196"/>
        <v>1</v>
      </c>
      <c r="MZ45" s="502">
        <f t="shared" si="1197"/>
        <v>1879604</v>
      </c>
      <c r="NA45" s="478">
        <f t="shared" si="1198"/>
        <v>0</v>
      </c>
      <c r="NB45" s="425"/>
      <c r="NC45" s="425"/>
      <c r="ND45" s="570"/>
      <c r="NE45" s="523"/>
      <c r="NF45" s="591"/>
      <c r="NG45" s="525"/>
      <c r="NH45" s="538"/>
      <c r="NI45" s="508"/>
      <c r="NJ45" s="508"/>
      <c r="NK45" s="475" t="e">
        <f t="shared" si="1199"/>
        <v>#N/A</v>
      </c>
      <c r="NL45" s="475" t="e">
        <f t="shared" si="1200"/>
        <v>#N/A</v>
      </c>
      <c r="NM45" s="476" t="e">
        <f t="shared" si="1201"/>
        <v>#N/A</v>
      </c>
      <c r="NN45" s="476">
        <f t="shared" ref="NN45:NO45" si="1343">IF(NH45=0,0,1)</f>
        <v>0</v>
      </c>
      <c r="NO45" s="476">
        <f t="shared" si="1343"/>
        <v>0</v>
      </c>
      <c r="NP45" s="476" t="e">
        <f t="shared" si="1203"/>
        <v>#N/A</v>
      </c>
      <c r="NQ45" s="502">
        <f t="shared" si="1204"/>
        <v>0</v>
      </c>
      <c r="NR45" s="478">
        <f t="shared" si="1205"/>
        <v>0</v>
      </c>
      <c r="NS45" s="425"/>
      <c r="NT45" s="425"/>
      <c r="NU45" s="570"/>
      <c r="NV45" s="523"/>
      <c r="NW45" s="591"/>
      <c r="NX45" s="525"/>
      <c r="NY45" s="538"/>
      <c r="NZ45" s="508"/>
      <c r="OA45" s="508"/>
      <c r="OB45" s="475" t="e">
        <f t="shared" si="1206"/>
        <v>#N/A</v>
      </c>
      <c r="OC45" s="475" t="e">
        <f t="shared" si="1207"/>
        <v>#N/A</v>
      </c>
      <c r="OD45" s="476" t="e">
        <f t="shared" si="1208"/>
        <v>#N/A</v>
      </c>
      <c r="OE45" s="476">
        <f t="shared" ref="OE45:OF45" si="1344">IF(NY45=0,0,1)</f>
        <v>0</v>
      </c>
      <c r="OF45" s="476">
        <f t="shared" si="1344"/>
        <v>0</v>
      </c>
      <c r="OG45" s="476" t="e">
        <f t="shared" si="1210"/>
        <v>#N/A</v>
      </c>
      <c r="OH45" s="502">
        <f t="shared" si="1211"/>
        <v>0</v>
      </c>
      <c r="OI45" s="478">
        <f t="shared" si="1212"/>
        <v>0</v>
      </c>
      <c r="OJ45" s="425"/>
      <c r="OK45" s="425"/>
      <c r="OL45" s="570"/>
      <c r="OM45" s="523"/>
      <c r="ON45" s="591"/>
      <c r="OO45" s="525"/>
      <c r="OP45" s="538"/>
      <c r="OQ45" s="508"/>
      <c r="OR45" s="508"/>
      <c r="OS45" s="475" t="e">
        <f t="shared" si="1213"/>
        <v>#N/A</v>
      </c>
      <c r="OT45" s="475" t="e">
        <f t="shared" si="1214"/>
        <v>#N/A</v>
      </c>
      <c r="OU45" s="476" t="e">
        <f t="shared" si="1215"/>
        <v>#N/A</v>
      </c>
      <c r="OV45" s="476">
        <f t="shared" ref="OV45:OW45" si="1345">IF(OP45=0,0,1)</f>
        <v>0</v>
      </c>
      <c r="OW45" s="476">
        <f t="shared" si="1345"/>
        <v>0</v>
      </c>
      <c r="OX45" s="476" t="e">
        <f t="shared" si="1217"/>
        <v>#N/A</v>
      </c>
      <c r="OY45" s="502">
        <f t="shared" si="1218"/>
        <v>0</v>
      </c>
      <c r="OZ45" s="478">
        <f t="shared" si="1219"/>
        <v>0</v>
      </c>
      <c r="PA45" s="425"/>
      <c r="PB45" s="425"/>
      <c r="PC45" s="570"/>
      <c r="PD45" s="523"/>
      <c r="PE45" s="591"/>
      <c r="PF45" s="525"/>
      <c r="PG45" s="538"/>
      <c r="PH45" s="508"/>
      <c r="PI45" s="508"/>
      <c r="PJ45" s="475" t="e">
        <f t="shared" si="1220"/>
        <v>#N/A</v>
      </c>
      <c r="PK45" s="475" t="e">
        <f t="shared" si="1221"/>
        <v>#N/A</v>
      </c>
      <c r="PL45" s="476" t="e">
        <f t="shared" si="1222"/>
        <v>#N/A</v>
      </c>
      <c r="PM45" s="476">
        <f t="shared" ref="PM45:PN45" si="1346">IF(PG45=0,0,1)</f>
        <v>0</v>
      </c>
      <c r="PN45" s="476">
        <f t="shared" si="1346"/>
        <v>0</v>
      </c>
      <c r="PO45" s="476" t="e">
        <f t="shared" si="1224"/>
        <v>#N/A</v>
      </c>
      <c r="PP45" s="502">
        <f t="shared" si="1225"/>
        <v>0</v>
      </c>
      <c r="PQ45" s="478">
        <f t="shared" si="1226"/>
        <v>0</v>
      </c>
      <c r="PR45" s="425"/>
      <c r="PS45" s="425"/>
      <c r="PT45" s="570"/>
      <c r="PU45" s="523"/>
      <c r="PV45" s="591"/>
      <c r="PW45" s="525"/>
      <c r="PX45" s="538"/>
      <c r="PY45" s="508"/>
      <c r="PZ45" s="508"/>
      <c r="QA45" s="475" t="e">
        <f t="shared" si="1227"/>
        <v>#N/A</v>
      </c>
      <c r="QB45" s="475" t="e">
        <f t="shared" si="1228"/>
        <v>#N/A</v>
      </c>
      <c r="QC45" s="476" t="e">
        <f t="shared" si="1229"/>
        <v>#N/A</v>
      </c>
      <c r="QD45" s="476">
        <f t="shared" ref="QD45:QE45" si="1347">IF(PX45=0,0,1)</f>
        <v>0</v>
      </c>
      <c r="QE45" s="476">
        <f t="shared" si="1347"/>
        <v>0</v>
      </c>
      <c r="QF45" s="476" t="e">
        <f t="shared" si="1231"/>
        <v>#N/A</v>
      </c>
      <c r="QG45" s="502">
        <f t="shared" si="1232"/>
        <v>0</v>
      </c>
      <c r="QH45" s="478">
        <f t="shared" si="1233"/>
        <v>0</v>
      </c>
      <c r="QI45" s="425"/>
      <c r="QJ45" s="425"/>
      <c r="QK45" s="570"/>
      <c r="QL45" s="523"/>
      <c r="QM45" s="591"/>
      <c r="QN45" s="525"/>
      <c r="QO45" s="538"/>
      <c r="QP45" s="508"/>
      <c r="QQ45" s="508"/>
      <c r="QR45" s="475" t="e">
        <f t="shared" si="1234"/>
        <v>#N/A</v>
      </c>
      <c r="QS45" s="475" t="e">
        <f t="shared" si="1235"/>
        <v>#N/A</v>
      </c>
      <c r="QT45" s="476" t="e">
        <f t="shared" si="1236"/>
        <v>#N/A</v>
      </c>
      <c r="QU45" s="476">
        <f t="shared" ref="QU45:QV45" si="1348">IF(QO45=0,0,1)</f>
        <v>0</v>
      </c>
      <c r="QV45" s="476">
        <f t="shared" si="1348"/>
        <v>0</v>
      </c>
      <c r="QW45" s="476" t="e">
        <f t="shared" si="1238"/>
        <v>#N/A</v>
      </c>
      <c r="QX45" s="502">
        <f t="shared" si="1239"/>
        <v>0</v>
      </c>
      <c r="QY45" s="478">
        <f t="shared" si="1240"/>
        <v>0</v>
      </c>
      <c r="QZ45" s="425"/>
      <c r="RA45" s="425"/>
      <c r="RB45" s="570"/>
      <c r="RC45" s="523"/>
      <c r="RD45" s="591"/>
      <c r="RE45" s="525"/>
      <c r="RF45" s="538"/>
      <c r="RG45" s="508"/>
      <c r="RH45" s="508"/>
      <c r="RI45" s="475" t="e">
        <f t="shared" si="1241"/>
        <v>#N/A</v>
      </c>
      <c r="RJ45" s="475" t="e">
        <f t="shared" si="1242"/>
        <v>#N/A</v>
      </c>
      <c r="RK45" s="476" t="e">
        <f t="shared" si="1243"/>
        <v>#N/A</v>
      </c>
      <c r="RL45" s="476">
        <f t="shared" ref="RL45:RM45" si="1349">IF(RF45=0,0,1)</f>
        <v>0</v>
      </c>
      <c r="RM45" s="476">
        <f t="shared" si="1349"/>
        <v>0</v>
      </c>
      <c r="RN45" s="476" t="e">
        <f t="shared" si="1245"/>
        <v>#N/A</v>
      </c>
      <c r="RO45" s="502">
        <f t="shared" si="1246"/>
        <v>0</v>
      </c>
      <c r="RP45" s="478">
        <f t="shared" si="1247"/>
        <v>0</v>
      </c>
      <c r="RQ45" s="425"/>
      <c r="RR45" s="425"/>
      <c r="RS45" s="570"/>
      <c r="RT45" s="523"/>
      <c r="RU45" s="591"/>
      <c r="RV45" s="525"/>
      <c r="RW45" s="538"/>
      <c r="RX45" s="508"/>
      <c r="RY45" s="508"/>
      <c r="RZ45" s="475" t="e">
        <f t="shared" si="1248"/>
        <v>#N/A</v>
      </c>
      <c r="SA45" s="475" t="e">
        <f t="shared" si="1249"/>
        <v>#N/A</v>
      </c>
      <c r="SB45" s="476" t="e">
        <f t="shared" si="1250"/>
        <v>#N/A</v>
      </c>
      <c r="SC45" s="476">
        <f t="shared" ref="SC45:SD45" si="1350">IF(RW45=0,0,1)</f>
        <v>0</v>
      </c>
      <c r="SD45" s="476">
        <f t="shared" si="1350"/>
        <v>0</v>
      </c>
      <c r="SE45" s="476" t="e">
        <f t="shared" si="1252"/>
        <v>#N/A</v>
      </c>
      <c r="SF45" s="502">
        <f t="shared" si="1253"/>
        <v>0</v>
      </c>
      <c r="SG45" s="478">
        <f t="shared" si="1254"/>
        <v>0</v>
      </c>
      <c r="SH45" s="425"/>
      <c r="SI45" s="425"/>
      <c r="SJ45" s="570"/>
      <c r="SK45" s="523"/>
      <c r="SL45" s="591"/>
      <c r="SM45" s="525"/>
      <c r="SN45" s="538"/>
      <c r="SO45" s="508"/>
      <c r="SP45" s="508"/>
      <c r="SQ45" s="475" t="e">
        <f t="shared" si="1255"/>
        <v>#N/A</v>
      </c>
      <c r="SR45" s="475" t="e">
        <f t="shared" si="1256"/>
        <v>#N/A</v>
      </c>
      <c r="SS45" s="476" t="e">
        <f t="shared" si="1257"/>
        <v>#N/A</v>
      </c>
      <c r="ST45" s="476">
        <f t="shared" ref="ST45:SU45" si="1351">IF(SN45=0,0,1)</f>
        <v>0</v>
      </c>
      <c r="SU45" s="476">
        <f t="shared" si="1351"/>
        <v>0</v>
      </c>
      <c r="SV45" s="476" t="e">
        <f t="shared" si="1259"/>
        <v>#N/A</v>
      </c>
      <c r="SW45" s="502">
        <f t="shared" si="1260"/>
        <v>0</v>
      </c>
      <c r="SX45" s="478">
        <f t="shared" si="1261"/>
        <v>0</v>
      </c>
    </row>
    <row r="46" spans="1:518" ht="75" x14ac:dyDescent="0.2">
      <c r="A46" s="425">
        <f t="shared" si="140"/>
        <v>34</v>
      </c>
      <c r="B46" s="589" t="s">
        <v>357</v>
      </c>
      <c r="C46" s="590" t="s">
        <v>358</v>
      </c>
      <c r="D46" s="497" t="s">
        <v>329</v>
      </c>
      <c r="E46" s="583">
        <v>6</v>
      </c>
      <c r="F46" s="519"/>
      <c r="G46" s="520">
        <f t="shared" si="1032"/>
        <v>0</v>
      </c>
      <c r="H46" s="444"/>
      <c r="I46" s="425"/>
      <c r="J46" s="425"/>
      <c r="K46" s="589"/>
      <c r="L46" s="590"/>
      <c r="M46" s="497"/>
      <c r="N46" s="583"/>
      <c r="O46" s="519"/>
      <c r="P46" s="520"/>
      <c r="Q46" s="444"/>
      <c r="R46" s="475" t="e">
        <f t="shared" si="1033"/>
        <v>#N/A</v>
      </c>
      <c r="S46" s="475" t="e">
        <f t="shared" si="1034"/>
        <v>#N/A</v>
      </c>
      <c r="T46" s="476" t="e">
        <f t="shared" si="1035"/>
        <v>#N/A</v>
      </c>
      <c r="U46" s="476">
        <f t="shared" ref="U46:V46" si="1352">IF(O46=0,0,1)</f>
        <v>0</v>
      </c>
      <c r="V46" s="476">
        <f t="shared" si="1352"/>
        <v>0</v>
      </c>
      <c r="W46" s="476" t="e">
        <f t="shared" si="1037"/>
        <v>#N/A</v>
      </c>
      <c r="X46" s="502">
        <f t="shared" si="1038"/>
        <v>0</v>
      </c>
      <c r="Y46" s="478">
        <f t="shared" si="1039"/>
        <v>0</v>
      </c>
      <c r="Z46" s="454"/>
      <c r="AA46" s="454"/>
      <c r="AB46" s="589"/>
      <c r="AC46" s="590"/>
      <c r="AD46" s="497"/>
      <c r="AE46" s="583"/>
      <c r="AF46" s="519"/>
      <c r="AG46" s="520"/>
      <c r="AH46" s="444"/>
      <c r="AI46" s="475" t="e">
        <f t="shared" si="1040"/>
        <v>#N/A</v>
      </c>
      <c r="AJ46" s="475" t="e">
        <f t="shared" si="1041"/>
        <v>#N/A</v>
      </c>
      <c r="AK46" s="476" t="e">
        <f t="shared" si="1042"/>
        <v>#N/A</v>
      </c>
      <c r="AL46" s="476">
        <f t="shared" ref="AL46:AM46" si="1353">IF(AF46=0,0,1)</f>
        <v>0</v>
      </c>
      <c r="AM46" s="476">
        <f t="shared" si="1353"/>
        <v>0</v>
      </c>
      <c r="AN46" s="476" t="e">
        <f t="shared" si="1044"/>
        <v>#N/A</v>
      </c>
      <c r="AO46" s="502">
        <f t="shared" si="1045"/>
        <v>0</v>
      </c>
      <c r="AP46" s="478">
        <f t="shared" si="1046"/>
        <v>0</v>
      </c>
      <c r="AQ46" s="454"/>
      <c r="AR46" s="454"/>
      <c r="AS46" s="589" t="s">
        <v>357</v>
      </c>
      <c r="AT46" s="590" t="s">
        <v>358</v>
      </c>
      <c r="AU46" s="497" t="s">
        <v>329</v>
      </c>
      <c r="AV46" s="583">
        <v>6</v>
      </c>
      <c r="AW46" s="519">
        <v>39500</v>
      </c>
      <c r="AX46" s="520">
        <f t="shared" si="1047"/>
        <v>237000</v>
      </c>
      <c r="AY46" s="444"/>
      <c r="AZ46" s="475">
        <f t="shared" si="1048"/>
        <v>1</v>
      </c>
      <c r="BA46" s="475">
        <f t="shared" si="1049"/>
        <v>1</v>
      </c>
      <c r="BB46" s="476">
        <f t="shared" si="1050"/>
        <v>1</v>
      </c>
      <c r="BC46" s="476">
        <f t="shared" ref="BC46:BD46" si="1354">IF(AW46=0,0,1)</f>
        <v>1</v>
      </c>
      <c r="BD46" s="476">
        <f t="shared" si="1354"/>
        <v>1</v>
      </c>
      <c r="BE46" s="476">
        <f t="shared" si="1052"/>
        <v>1</v>
      </c>
      <c r="BF46" s="502">
        <f t="shared" si="1053"/>
        <v>237000</v>
      </c>
      <c r="BG46" s="478">
        <f t="shared" si="1054"/>
        <v>0</v>
      </c>
      <c r="BH46" s="425"/>
      <c r="BI46" s="425"/>
      <c r="BJ46" s="589" t="s">
        <v>357</v>
      </c>
      <c r="BK46" s="590" t="s">
        <v>358</v>
      </c>
      <c r="BL46" s="497" t="s">
        <v>329</v>
      </c>
      <c r="BM46" s="583">
        <v>6</v>
      </c>
      <c r="BN46" s="519">
        <v>66000</v>
      </c>
      <c r="BO46" s="520">
        <f t="shared" si="1055"/>
        <v>396000</v>
      </c>
      <c r="BP46" s="444"/>
      <c r="BQ46" s="475">
        <f t="shared" si="1056"/>
        <v>1</v>
      </c>
      <c r="BR46" s="475">
        <f t="shared" si="1057"/>
        <v>1</v>
      </c>
      <c r="BS46" s="476">
        <f t="shared" si="1058"/>
        <v>1</v>
      </c>
      <c r="BT46" s="476">
        <f t="shared" ref="BT46:BU46" si="1355">IF(BN46=0,0,1)</f>
        <v>1</v>
      </c>
      <c r="BU46" s="476">
        <f t="shared" si="1355"/>
        <v>1</v>
      </c>
      <c r="BV46" s="476">
        <f t="shared" si="1060"/>
        <v>1</v>
      </c>
      <c r="BW46" s="502">
        <f t="shared" si="1061"/>
        <v>396000</v>
      </c>
      <c r="BX46" s="478">
        <f t="shared" si="1062"/>
        <v>0</v>
      </c>
      <c r="BY46" s="425"/>
      <c r="BZ46" s="425"/>
      <c r="CA46" s="589" t="s">
        <v>357</v>
      </c>
      <c r="CB46" s="590" t="s">
        <v>358</v>
      </c>
      <c r="CC46" s="497" t="s">
        <v>329</v>
      </c>
      <c r="CD46" s="583">
        <v>6</v>
      </c>
      <c r="CE46" s="519">
        <v>117800</v>
      </c>
      <c r="CF46" s="520">
        <f t="shared" si="1063"/>
        <v>706800</v>
      </c>
      <c r="CG46" s="444"/>
      <c r="CH46" s="475">
        <f t="shared" si="1064"/>
        <v>1</v>
      </c>
      <c r="CI46" s="475">
        <f t="shared" si="1065"/>
        <v>1</v>
      </c>
      <c r="CJ46" s="476">
        <f t="shared" si="1066"/>
        <v>1</v>
      </c>
      <c r="CK46" s="476">
        <f t="shared" ref="CK46:CL46" si="1356">IF(CE46=0,0,1)</f>
        <v>1</v>
      </c>
      <c r="CL46" s="476">
        <f t="shared" si="1356"/>
        <v>1</v>
      </c>
      <c r="CM46" s="476">
        <f t="shared" si="1068"/>
        <v>1</v>
      </c>
      <c r="CN46" s="502">
        <f t="shared" si="1069"/>
        <v>706800</v>
      </c>
      <c r="CO46" s="478">
        <f t="shared" si="1070"/>
        <v>0</v>
      </c>
      <c r="CP46" s="425"/>
      <c r="CQ46" s="425"/>
      <c r="CR46" s="589" t="s">
        <v>357</v>
      </c>
      <c r="CS46" s="590" t="s">
        <v>358</v>
      </c>
      <c r="CT46" s="497" t="s">
        <v>329</v>
      </c>
      <c r="CU46" s="583">
        <v>6</v>
      </c>
      <c r="CV46" s="519">
        <v>105600</v>
      </c>
      <c r="CW46" s="520">
        <f t="shared" si="1071"/>
        <v>633600</v>
      </c>
      <c r="CX46" s="444"/>
      <c r="CY46" s="475">
        <f t="shared" si="1072"/>
        <v>1</v>
      </c>
      <c r="CZ46" s="475">
        <f t="shared" si="1073"/>
        <v>1</v>
      </c>
      <c r="DA46" s="476">
        <f t="shared" si="1074"/>
        <v>1</v>
      </c>
      <c r="DB46" s="476">
        <f t="shared" ref="DB46:DC46" si="1357">IF(CV46=0,0,1)</f>
        <v>1</v>
      </c>
      <c r="DC46" s="476">
        <f t="shared" si="1357"/>
        <v>1</v>
      </c>
      <c r="DD46" s="476">
        <f t="shared" si="1076"/>
        <v>1</v>
      </c>
      <c r="DE46" s="502">
        <f t="shared" si="1077"/>
        <v>633600</v>
      </c>
      <c r="DF46" s="478">
        <f t="shared" si="1078"/>
        <v>0</v>
      </c>
      <c r="DG46" s="425"/>
      <c r="DH46" s="425"/>
      <c r="DI46" s="589" t="s">
        <v>357</v>
      </c>
      <c r="DJ46" s="590" t="s">
        <v>358</v>
      </c>
      <c r="DK46" s="497" t="s">
        <v>329</v>
      </c>
      <c r="DL46" s="583">
        <v>6</v>
      </c>
      <c r="DM46" s="519">
        <v>42240</v>
      </c>
      <c r="DN46" s="520">
        <f t="shared" si="1079"/>
        <v>253440</v>
      </c>
      <c r="DO46" s="444"/>
      <c r="DP46" s="475">
        <f t="shared" si="1080"/>
        <v>1</v>
      </c>
      <c r="DQ46" s="475">
        <f t="shared" si="1081"/>
        <v>1</v>
      </c>
      <c r="DR46" s="476">
        <f t="shared" si="1082"/>
        <v>1</v>
      </c>
      <c r="DS46" s="476">
        <f t="shared" ref="DS46:DT46" si="1358">IF(DM46=0,0,1)</f>
        <v>1</v>
      </c>
      <c r="DT46" s="476">
        <f t="shared" si="1358"/>
        <v>1</v>
      </c>
      <c r="DU46" s="476">
        <f t="shared" si="1084"/>
        <v>1</v>
      </c>
      <c r="DV46" s="502">
        <f t="shared" si="1085"/>
        <v>253440</v>
      </c>
      <c r="DW46" s="478">
        <f t="shared" si="1086"/>
        <v>0</v>
      </c>
      <c r="DX46" s="425"/>
      <c r="DY46" s="425"/>
      <c r="DZ46" s="589" t="s">
        <v>357</v>
      </c>
      <c r="EA46" s="590" t="s">
        <v>358</v>
      </c>
      <c r="EB46" s="497" t="s">
        <v>329</v>
      </c>
      <c r="EC46" s="583">
        <v>6</v>
      </c>
      <c r="ED46" s="519">
        <v>57301</v>
      </c>
      <c r="EE46" s="520">
        <f t="shared" si="1087"/>
        <v>343806</v>
      </c>
      <c r="EF46" s="444"/>
      <c r="EG46" s="475">
        <f t="shared" si="1088"/>
        <v>1</v>
      </c>
      <c r="EH46" s="475">
        <f t="shared" si="1089"/>
        <v>1</v>
      </c>
      <c r="EI46" s="476">
        <f t="shared" si="1090"/>
        <v>1</v>
      </c>
      <c r="EJ46" s="476">
        <f t="shared" ref="EJ46:EK46" si="1359">IF(ED46=0,0,1)</f>
        <v>1</v>
      </c>
      <c r="EK46" s="476">
        <f t="shared" si="1359"/>
        <v>1</v>
      </c>
      <c r="EL46" s="476">
        <f t="shared" si="1092"/>
        <v>1</v>
      </c>
      <c r="EM46" s="502">
        <f t="shared" si="1093"/>
        <v>343806</v>
      </c>
      <c r="EN46" s="478">
        <f t="shared" si="1094"/>
        <v>0</v>
      </c>
      <c r="EO46" s="425"/>
      <c r="EP46" s="425"/>
      <c r="EQ46" s="589" t="s">
        <v>357</v>
      </c>
      <c r="ER46" s="590" t="s">
        <v>358</v>
      </c>
      <c r="ES46" s="497" t="s">
        <v>329</v>
      </c>
      <c r="ET46" s="583">
        <v>6</v>
      </c>
      <c r="EU46" s="499">
        <v>64512.736739108979</v>
      </c>
      <c r="EV46" s="520">
        <f t="shared" si="1095"/>
        <v>387076</v>
      </c>
      <c r="EW46" s="444"/>
      <c r="EX46" s="475">
        <f t="shared" si="1096"/>
        <v>1</v>
      </c>
      <c r="EY46" s="475">
        <f t="shared" si="1097"/>
        <v>1</v>
      </c>
      <c r="EZ46" s="476">
        <f t="shared" si="1098"/>
        <v>1</v>
      </c>
      <c r="FA46" s="476">
        <f t="shared" ref="FA46:FB46" si="1360">IF(EU46=0,0,1)</f>
        <v>1</v>
      </c>
      <c r="FB46" s="476">
        <f t="shared" si="1360"/>
        <v>1</v>
      </c>
      <c r="FC46" s="476">
        <f t="shared" si="1100"/>
        <v>1</v>
      </c>
      <c r="FD46" s="502">
        <f t="shared" si="1101"/>
        <v>387076</v>
      </c>
      <c r="FE46" s="478">
        <f t="shared" si="1102"/>
        <v>0</v>
      </c>
      <c r="FF46" s="425"/>
      <c r="FG46" s="425"/>
      <c r="FH46" s="589" t="s">
        <v>357</v>
      </c>
      <c r="FI46" s="590" t="s">
        <v>358</v>
      </c>
      <c r="FJ46" s="497" t="s">
        <v>329</v>
      </c>
      <c r="FK46" s="583">
        <v>6</v>
      </c>
      <c r="FL46" s="519">
        <v>59506</v>
      </c>
      <c r="FM46" s="520">
        <f t="shared" si="1103"/>
        <v>357036</v>
      </c>
      <c r="FN46" s="444"/>
      <c r="FO46" s="475">
        <f t="shared" si="1104"/>
        <v>1</v>
      </c>
      <c r="FP46" s="475">
        <f t="shared" si="1105"/>
        <v>1</v>
      </c>
      <c r="FQ46" s="476">
        <f t="shared" si="1106"/>
        <v>1</v>
      </c>
      <c r="FR46" s="476">
        <f t="shared" ref="FR46:FS46" si="1361">IF(FL46=0,0,1)</f>
        <v>1</v>
      </c>
      <c r="FS46" s="476">
        <f t="shared" si="1361"/>
        <v>1</v>
      </c>
      <c r="FT46" s="476">
        <f t="shared" si="1108"/>
        <v>1</v>
      </c>
      <c r="FU46" s="502">
        <f t="shared" si="1109"/>
        <v>357036</v>
      </c>
      <c r="FV46" s="478">
        <f t="shared" si="1110"/>
        <v>0</v>
      </c>
      <c r="FW46" s="425"/>
      <c r="FX46" s="425"/>
      <c r="FY46" s="589" t="s">
        <v>357</v>
      </c>
      <c r="FZ46" s="590" t="s">
        <v>358</v>
      </c>
      <c r="GA46" s="497" t="s">
        <v>329</v>
      </c>
      <c r="GB46" s="583">
        <v>6</v>
      </c>
      <c r="GC46" s="519">
        <v>65800</v>
      </c>
      <c r="GD46" s="520">
        <f t="shared" si="1111"/>
        <v>394800</v>
      </c>
      <c r="GE46" s="444"/>
      <c r="GF46" s="475">
        <f t="shared" si="1112"/>
        <v>1</v>
      </c>
      <c r="GG46" s="475">
        <f t="shared" si="1113"/>
        <v>1</v>
      </c>
      <c r="GH46" s="476">
        <f t="shared" si="1114"/>
        <v>1</v>
      </c>
      <c r="GI46" s="476">
        <f t="shared" ref="GI46:GJ46" si="1362">IF(GC46=0,0,1)</f>
        <v>1</v>
      </c>
      <c r="GJ46" s="476">
        <f t="shared" si="1362"/>
        <v>1</v>
      </c>
      <c r="GK46" s="476">
        <f t="shared" si="1116"/>
        <v>1</v>
      </c>
      <c r="GL46" s="502">
        <f t="shared" si="1117"/>
        <v>394800</v>
      </c>
      <c r="GM46" s="478">
        <f t="shared" si="1118"/>
        <v>0</v>
      </c>
      <c r="GN46" s="425"/>
      <c r="GO46" s="425"/>
      <c r="GP46" s="589" t="s">
        <v>357</v>
      </c>
      <c r="GQ46" s="590" t="s">
        <v>358</v>
      </c>
      <c r="GR46" s="497" t="s">
        <v>329</v>
      </c>
      <c r="GS46" s="583">
        <v>6</v>
      </c>
      <c r="GT46" s="519">
        <v>57000</v>
      </c>
      <c r="GU46" s="520">
        <f t="shared" si="1119"/>
        <v>342000</v>
      </c>
      <c r="GV46" s="444"/>
      <c r="GW46" s="475">
        <f t="shared" si="1120"/>
        <v>1</v>
      </c>
      <c r="GX46" s="475">
        <f t="shared" si="1121"/>
        <v>1</v>
      </c>
      <c r="GY46" s="476">
        <f t="shared" si="1122"/>
        <v>1</v>
      </c>
      <c r="GZ46" s="476">
        <f t="shared" ref="GZ46:HA46" si="1363">IF(GT46=0,0,1)</f>
        <v>1</v>
      </c>
      <c r="HA46" s="476">
        <f t="shared" si="1363"/>
        <v>1</v>
      </c>
      <c r="HB46" s="476">
        <f t="shared" si="1124"/>
        <v>1</v>
      </c>
      <c r="HC46" s="502">
        <f t="shared" si="1125"/>
        <v>342000</v>
      </c>
      <c r="HD46" s="478">
        <f t="shared" si="1126"/>
        <v>0</v>
      </c>
      <c r="HE46" s="425"/>
      <c r="HF46" s="425"/>
      <c r="HG46" s="589" t="s">
        <v>357</v>
      </c>
      <c r="HH46" s="590" t="s">
        <v>358</v>
      </c>
      <c r="HI46" s="497" t="s">
        <v>329</v>
      </c>
      <c r="HJ46" s="583">
        <v>6</v>
      </c>
      <c r="HK46" s="499">
        <v>42300</v>
      </c>
      <c r="HL46" s="520">
        <f t="shared" si="1127"/>
        <v>253800</v>
      </c>
      <c r="HM46" s="444"/>
      <c r="HN46" s="475">
        <f t="shared" si="1128"/>
        <v>1</v>
      </c>
      <c r="HO46" s="475">
        <f t="shared" si="1129"/>
        <v>1</v>
      </c>
      <c r="HP46" s="476">
        <f t="shared" si="1130"/>
        <v>1</v>
      </c>
      <c r="HQ46" s="476">
        <f t="shared" ref="HQ46:HR46" si="1364">IF(HK46=0,0,1)</f>
        <v>1</v>
      </c>
      <c r="HR46" s="476">
        <f t="shared" si="1364"/>
        <v>1</v>
      </c>
      <c r="HS46" s="476">
        <f t="shared" si="1132"/>
        <v>1</v>
      </c>
      <c r="HT46" s="502">
        <f t="shared" si="1133"/>
        <v>253800</v>
      </c>
      <c r="HU46" s="478">
        <f t="shared" si="1134"/>
        <v>0</v>
      </c>
      <c r="HV46" s="425"/>
      <c r="HW46" s="425"/>
      <c r="HX46" s="589" t="s">
        <v>357</v>
      </c>
      <c r="HY46" s="590" t="s">
        <v>358</v>
      </c>
      <c r="HZ46" s="497" t="s">
        <v>329</v>
      </c>
      <c r="IA46" s="583">
        <v>6</v>
      </c>
      <c r="IB46" s="519">
        <v>64000</v>
      </c>
      <c r="IC46" s="520">
        <f t="shared" si="1135"/>
        <v>384000</v>
      </c>
      <c r="ID46" s="444"/>
      <c r="IE46" s="475">
        <f t="shared" si="1136"/>
        <v>1</v>
      </c>
      <c r="IF46" s="475">
        <f t="shared" si="1137"/>
        <v>1</v>
      </c>
      <c r="IG46" s="476">
        <f t="shared" si="1138"/>
        <v>1</v>
      </c>
      <c r="IH46" s="476">
        <f t="shared" ref="IH46:II46" si="1365">IF(IB46=0,0,1)</f>
        <v>1</v>
      </c>
      <c r="II46" s="476">
        <f t="shared" si="1365"/>
        <v>1</v>
      </c>
      <c r="IJ46" s="476">
        <f t="shared" si="1140"/>
        <v>1</v>
      </c>
      <c r="IK46" s="502">
        <f t="shared" si="1141"/>
        <v>384000</v>
      </c>
      <c r="IL46" s="478">
        <f t="shared" si="1142"/>
        <v>0</v>
      </c>
      <c r="IM46" s="425"/>
      <c r="IN46" s="425"/>
      <c r="IO46" s="589" t="s">
        <v>357</v>
      </c>
      <c r="IP46" s="590" t="s">
        <v>358</v>
      </c>
      <c r="IQ46" s="497" t="s">
        <v>329</v>
      </c>
      <c r="IR46" s="583">
        <v>6</v>
      </c>
      <c r="IS46" s="519">
        <v>65075</v>
      </c>
      <c r="IT46" s="520">
        <f t="shared" si="1143"/>
        <v>390450</v>
      </c>
      <c r="IU46" s="444"/>
      <c r="IV46" s="475">
        <f t="shared" si="1144"/>
        <v>1</v>
      </c>
      <c r="IW46" s="475">
        <f t="shared" si="1145"/>
        <v>1</v>
      </c>
      <c r="IX46" s="476">
        <f t="shared" si="1146"/>
        <v>1</v>
      </c>
      <c r="IY46" s="476">
        <f t="shared" ref="IY46:IZ46" si="1366">IF(IS46=0,0,1)</f>
        <v>1</v>
      </c>
      <c r="IZ46" s="476">
        <f t="shared" si="1366"/>
        <v>1</v>
      </c>
      <c r="JA46" s="476">
        <f t="shared" si="1148"/>
        <v>1</v>
      </c>
      <c r="JB46" s="502">
        <f t="shared" si="1149"/>
        <v>390450</v>
      </c>
      <c r="JC46" s="478">
        <f t="shared" si="1150"/>
        <v>0</v>
      </c>
      <c r="JD46" s="425"/>
      <c r="JE46" s="425"/>
      <c r="JF46" s="589" t="s">
        <v>357</v>
      </c>
      <c r="JG46" s="590" t="s">
        <v>358</v>
      </c>
      <c r="JH46" s="497" t="s">
        <v>329</v>
      </c>
      <c r="JI46" s="583">
        <v>6</v>
      </c>
      <c r="JJ46" s="519">
        <v>61300</v>
      </c>
      <c r="JK46" s="520">
        <f t="shared" si="1151"/>
        <v>367800</v>
      </c>
      <c r="JL46" s="444"/>
      <c r="JM46" s="475">
        <f t="shared" si="1152"/>
        <v>1</v>
      </c>
      <c r="JN46" s="475">
        <f t="shared" si="1153"/>
        <v>1</v>
      </c>
      <c r="JO46" s="476">
        <f t="shared" si="1154"/>
        <v>1</v>
      </c>
      <c r="JP46" s="476">
        <f t="shared" ref="JP46:JQ46" si="1367">IF(JJ46=0,0,1)</f>
        <v>1</v>
      </c>
      <c r="JQ46" s="476">
        <f t="shared" si="1367"/>
        <v>1</v>
      </c>
      <c r="JR46" s="476">
        <f t="shared" si="1156"/>
        <v>1</v>
      </c>
      <c r="JS46" s="502">
        <f t="shared" si="1157"/>
        <v>367800</v>
      </c>
      <c r="JT46" s="478">
        <f t="shared" si="1158"/>
        <v>0</v>
      </c>
      <c r="JU46" s="425"/>
      <c r="JV46" s="425"/>
      <c r="JW46" s="589" t="s">
        <v>357</v>
      </c>
      <c r="JX46" s="590" t="s">
        <v>358</v>
      </c>
      <c r="JY46" s="497" t="s">
        <v>329</v>
      </c>
      <c r="JZ46" s="583">
        <v>6</v>
      </c>
      <c r="KA46" s="519">
        <v>82500</v>
      </c>
      <c r="KB46" s="520">
        <f t="shared" si="1159"/>
        <v>495000</v>
      </c>
      <c r="KC46" s="444"/>
      <c r="KD46" s="475">
        <f t="shared" si="1160"/>
        <v>1</v>
      </c>
      <c r="KE46" s="475">
        <f t="shared" si="1161"/>
        <v>1</v>
      </c>
      <c r="KF46" s="476">
        <f t="shared" si="1162"/>
        <v>1</v>
      </c>
      <c r="KG46" s="476">
        <f t="shared" ref="KG46:KH46" si="1368">IF(KA46=0,0,1)</f>
        <v>1</v>
      </c>
      <c r="KH46" s="476">
        <f t="shared" si="1368"/>
        <v>1</v>
      </c>
      <c r="KI46" s="476">
        <f t="shared" si="1164"/>
        <v>1</v>
      </c>
      <c r="KJ46" s="502">
        <f t="shared" si="1165"/>
        <v>495000</v>
      </c>
      <c r="KK46" s="478">
        <f t="shared" si="1166"/>
        <v>0</v>
      </c>
      <c r="KL46" s="425"/>
      <c r="KM46" s="425"/>
      <c r="KN46" s="589" t="s">
        <v>357</v>
      </c>
      <c r="KO46" s="590" t="s">
        <v>358</v>
      </c>
      <c r="KP46" s="497" t="s">
        <v>329</v>
      </c>
      <c r="KQ46" s="583">
        <v>6</v>
      </c>
      <c r="KR46" s="519">
        <v>45269</v>
      </c>
      <c r="KS46" s="520">
        <f t="shared" si="1167"/>
        <v>271614</v>
      </c>
      <c r="KT46" s="444"/>
      <c r="KU46" s="475">
        <f t="shared" si="1168"/>
        <v>1</v>
      </c>
      <c r="KV46" s="475">
        <f t="shared" si="1169"/>
        <v>1</v>
      </c>
      <c r="KW46" s="476">
        <f t="shared" si="1170"/>
        <v>1</v>
      </c>
      <c r="KX46" s="476">
        <f t="shared" ref="KX46:KY46" si="1369">IF(KR46=0,0,1)</f>
        <v>1</v>
      </c>
      <c r="KY46" s="476">
        <f t="shared" si="1369"/>
        <v>1</v>
      </c>
      <c r="KZ46" s="476">
        <f t="shared" si="1172"/>
        <v>1</v>
      </c>
      <c r="LA46" s="502">
        <f t="shared" si="1173"/>
        <v>271614</v>
      </c>
      <c r="LB46" s="478">
        <f t="shared" si="1174"/>
        <v>0</v>
      </c>
      <c r="LC46" s="425"/>
      <c r="LD46" s="425"/>
      <c r="LE46" s="589" t="s">
        <v>357</v>
      </c>
      <c r="LF46" s="590" t="s">
        <v>358</v>
      </c>
      <c r="LG46" s="497" t="s">
        <v>329</v>
      </c>
      <c r="LH46" s="583">
        <v>6</v>
      </c>
      <c r="LI46" s="499">
        <v>36795</v>
      </c>
      <c r="LJ46" s="520">
        <f t="shared" si="1175"/>
        <v>220770</v>
      </c>
      <c r="LK46" s="444"/>
      <c r="LL46" s="475">
        <f t="shared" si="1176"/>
        <v>1</v>
      </c>
      <c r="LM46" s="475">
        <f t="shared" si="1177"/>
        <v>1</v>
      </c>
      <c r="LN46" s="476">
        <f t="shared" si="1178"/>
        <v>1</v>
      </c>
      <c r="LO46" s="476">
        <f t="shared" ref="LO46:LP46" si="1370">IF(LI46=0,0,1)</f>
        <v>1</v>
      </c>
      <c r="LP46" s="476">
        <f t="shared" si="1370"/>
        <v>1</v>
      </c>
      <c r="LQ46" s="476">
        <f t="shared" si="1180"/>
        <v>1</v>
      </c>
      <c r="LR46" s="502">
        <f t="shared" si="1181"/>
        <v>220770</v>
      </c>
      <c r="LS46" s="478">
        <f t="shared" si="1182"/>
        <v>0</v>
      </c>
      <c r="LT46" s="425"/>
      <c r="LU46" s="425"/>
      <c r="LV46" s="589" t="s">
        <v>357</v>
      </c>
      <c r="LW46" s="590" t="s">
        <v>358</v>
      </c>
      <c r="LX46" s="497" t="s">
        <v>329</v>
      </c>
      <c r="LY46" s="583">
        <v>6</v>
      </c>
      <c r="LZ46" s="519">
        <v>63000</v>
      </c>
      <c r="MA46" s="520">
        <f t="shared" si="1183"/>
        <v>378000</v>
      </c>
      <c r="MB46" s="444"/>
      <c r="MC46" s="475">
        <f t="shared" si="1184"/>
        <v>1</v>
      </c>
      <c r="MD46" s="475">
        <f t="shared" si="1185"/>
        <v>1</v>
      </c>
      <c r="ME46" s="476">
        <f t="shared" si="1186"/>
        <v>1</v>
      </c>
      <c r="MF46" s="476">
        <f t="shared" ref="MF46:MG46" si="1371">IF(LZ46=0,0,1)</f>
        <v>1</v>
      </c>
      <c r="MG46" s="476">
        <f t="shared" si="1371"/>
        <v>1</v>
      </c>
      <c r="MH46" s="476">
        <f t="shared" si="1188"/>
        <v>1</v>
      </c>
      <c r="MI46" s="502">
        <f t="shared" si="1189"/>
        <v>378000</v>
      </c>
      <c r="MJ46" s="478">
        <f t="shared" si="1190"/>
        <v>0</v>
      </c>
      <c r="MK46" s="425"/>
      <c r="ML46" s="425"/>
      <c r="MM46" s="589" t="s">
        <v>357</v>
      </c>
      <c r="MN46" s="590" t="s">
        <v>358</v>
      </c>
      <c r="MO46" s="497" t="s">
        <v>329</v>
      </c>
      <c r="MP46" s="583">
        <v>6</v>
      </c>
      <c r="MQ46" s="519">
        <v>51211.561979999999</v>
      </c>
      <c r="MR46" s="520">
        <f t="shared" si="1191"/>
        <v>307269</v>
      </c>
      <c r="MS46" s="444"/>
      <c r="MT46" s="475">
        <f t="shared" si="1192"/>
        <v>1</v>
      </c>
      <c r="MU46" s="475">
        <f t="shared" si="1193"/>
        <v>1</v>
      </c>
      <c r="MV46" s="476">
        <f t="shared" si="1194"/>
        <v>1</v>
      </c>
      <c r="MW46" s="476">
        <f t="shared" ref="MW46:MX46" si="1372">IF(MQ46=0,0,1)</f>
        <v>1</v>
      </c>
      <c r="MX46" s="476">
        <f t="shared" si="1372"/>
        <v>1</v>
      </c>
      <c r="MY46" s="476">
        <f t="shared" si="1196"/>
        <v>1</v>
      </c>
      <c r="MZ46" s="502">
        <f t="shared" si="1197"/>
        <v>307269</v>
      </c>
      <c r="NA46" s="478">
        <f t="shared" si="1198"/>
        <v>0</v>
      </c>
      <c r="NB46" s="425"/>
      <c r="NC46" s="425"/>
      <c r="ND46" s="592"/>
      <c r="NE46" s="584"/>
      <c r="NF46" s="593"/>
      <c r="NG46" s="525"/>
      <c r="NH46" s="586"/>
      <c r="NI46" s="587"/>
      <c r="NJ46" s="587"/>
      <c r="NK46" s="475" t="e">
        <f t="shared" si="1199"/>
        <v>#N/A</v>
      </c>
      <c r="NL46" s="475" t="e">
        <f t="shared" si="1200"/>
        <v>#N/A</v>
      </c>
      <c r="NM46" s="476" t="e">
        <f t="shared" si="1201"/>
        <v>#N/A</v>
      </c>
      <c r="NN46" s="476">
        <f t="shared" ref="NN46:NO46" si="1373">IF(NH46=0,0,1)</f>
        <v>0</v>
      </c>
      <c r="NO46" s="476">
        <f t="shared" si="1373"/>
        <v>0</v>
      </c>
      <c r="NP46" s="476" t="e">
        <f t="shared" si="1203"/>
        <v>#N/A</v>
      </c>
      <c r="NQ46" s="502">
        <f t="shared" si="1204"/>
        <v>0</v>
      </c>
      <c r="NR46" s="478">
        <f t="shared" si="1205"/>
        <v>0</v>
      </c>
      <c r="NS46" s="425"/>
      <c r="NT46" s="425"/>
      <c r="NU46" s="592"/>
      <c r="NV46" s="584"/>
      <c r="NW46" s="593"/>
      <c r="NX46" s="525"/>
      <c r="NY46" s="586"/>
      <c r="NZ46" s="587"/>
      <c r="OA46" s="587"/>
      <c r="OB46" s="475" t="e">
        <f t="shared" si="1206"/>
        <v>#N/A</v>
      </c>
      <c r="OC46" s="475" t="e">
        <f t="shared" si="1207"/>
        <v>#N/A</v>
      </c>
      <c r="OD46" s="476" t="e">
        <f t="shared" si="1208"/>
        <v>#N/A</v>
      </c>
      <c r="OE46" s="476">
        <f t="shared" ref="OE46:OF46" si="1374">IF(NY46=0,0,1)</f>
        <v>0</v>
      </c>
      <c r="OF46" s="476">
        <f t="shared" si="1374"/>
        <v>0</v>
      </c>
      <c r="OG46" s="476" t="e">
        <f t="shared" si="1210"/>
        <v>#N/A</v>
      </c>
      <c r="OH46" s="502">
        <f t="shared" si="1211"/>
        <v>0</v>
      </c>
      <c r="OI46" s="478">
        <f t="shared" si="1212"/>
        <v>0</v>
      </c>
      <c r="OJ46" s="425"/>
      <c r="OK46" s="425"/>
      <c r="OL46" s="592"/>
      <c r="OM46" s="584"/>
      <c r="ON46" s="593"/>
      <c r="OO46" s="525"/>
      <c r="OP46" s="586"/>
      <c r="OQ46" s="587"/>
      <c r="OR46" s="587"/>
      <c r="OS46" s="475" t="e">
        <f t="shared" si="1213"/>
        <v>#N/A</v>
      </c>
      <c r="OT46" s="475" t="e">
        <f t="shared" si="1214"/>
        <v>#N/A</v>
      </c>
      <c r="OU46" s="476" t="e">
        <f t="shared" si="1215"/>
        <v>#N/A</v>
      </c>
      <c r="OV46" s="476">
        <f t="shared" ref="OV46:OW46" si="1375">IF(OP46=0,0,1)</f>
        <v>0</v>
      </c>
      <c r="OW46" s="476">
        <f t="shared" si="1375"/>
        <v>0</v>
      </c>
      <c r="OX46" s="476" t="e">
        <f t="shared" si="1217"/>
        <v>#N/A</v>
      </c>
      <c r="OY46" s="502">
        <f t="shared" si="1218"/>
        <v>0</v>
      </c>
      <c r="OZ46" s="478">
        <f t="shared" si="1219"/>
        <v>0</v>
      </c>
      <c r="PA46" s="425"/>
      <c r="PB46" s="425"/>
      <c r="PC46" s="592"/>
      <c r="PD46" s="584"/>
      <c r="PE46" s="593"/>
      <c r="PF46" s="525"/>
      <c r="PG46" s="586"/>
      <c r="PH46" s="587"/>
      <c r="PI46" s="587"/>
      <c r="PJ46" s="475" t="e">
        <f t="shared" si="1220"/>
        <v>#N/A</v>
      </c>
      <c r="PK46" s="475" t="e">
        <f t="shared" si="1221"/>
        <v>#N/A</v>
      </c>
      <c r="PL46" s="476" t="e">
        <f t="shared" si="1222"/>
        <v>#N/A</v>
      </c>
      <c r="PM46" s="476">
        <f t="shared" ref="PM46:PN46" si="1376">IF(PG46=0,0,1)</f>
        <v>0</v>
      </c>
      <c r="PN46" s="476">
        <f t="shared" si="1376"/>
        <v>0</v>
      </c>
      <c r="PO46" s="476" t="e">
        <f t="shared" si="1224"/>
        <v>#N/A</v>
      </c>
      <c r="PP46" s="502">
        <f t="shared" si="1225"/>
        <v>0</v>
      </c>
      <c r="PQ46" s="478">
        <f t="shared" si="1226"/>
        <v>0</v>
      </c>
      <c r="PR46" s="425"/>
      <c r="PS46" s="425"/>
      <c r="PT46" s="592"/>
      <c r="PU46" s="584"/>
      <c r="PV46" s="593"/>
      <c r="PW46" s="525"/>
      <c r="PX46" s="586"/>
      <c r="PY46" s="587"/>
      <c r="PZ46" s="587"/>
      <c r="QA46" s="475" t="e">
        <f t="shared" si="1227"/>
        <v>#N/A</v>
      </c>
      <c r="QB46" s="475" t="e">
        <f t="shared" si="1228"/>
        <v>#N/A</v>
      </c>
      <c r="QC46" s="476" t="e">
        <f t="shared" si="1229"/>
        <v>#N/A</v>
      </c>
      <c r="QD46" s="476">
        <f t="shared" ref="QD46:QE46" si="1377">IF(PX46=0,0,1)</f>
        <v>0</v>
      </c>
      <c r="QE46" s="476">
        <f t="shared" si="1377"/>
        <v>0</v>
      </c>
      <c r="QF46" s="476" t="e">
        <f t="shared" si="1231"/>
        <v>#N/A</v>
      </c>
      <c r="QG46" s="502">
        <f t="shared" si="1232"/>
        <v>0</v>
      </c>
      <c r="QH46" s="478">
        <f t="shared" si="1233"/>
        <v>0</v>
      </c>
      <c r="QI46" s="425"/>
      <c r="QJ46" s="425"/>
      <c r="QK46" s="592"/>
      <c r="QL46" s="584"/>
      <c r="QM46" s="593"/>
      <c r="QN46" s="525"/>
      <c r="QO46" s="586"/>
      <c r="QP46" s="587"/>
      <c r="QQ46" s="587"/>
      <c r="QR46" s="475" t="e">
        <f t="shared" si="1234"/>
        <v>#N/A</v>
      </c>
      <c r="QS46" s="475" t="e">
        <f t="shared" si="1235"/>
        <v>#N/A</v>
      </c>
      <c r="QT46" s="476" t="e">
        <f t="shared" si="1236"/>
        <v>#N/A</v>
      </c>
      <c r="QU46" s="476">
        <f t="shared" ref="QU46:QV46" si="1378">IF(QO46=0,0,1)</f>
        <v>0</v>
      </c>
      <c r="QV46" s="476">
        <f t="shared" si="1378"/>
        <v>0</v>
      </c>
      <c r="QW46" s="476" t="e">
        <f t="shared" si="1238"/>
        <v>#N/A</v>
      </c>
      <c r="QX46" s="502">
        <f t="shared" si="1239"/>
        <v>0</v>
      </c>
      <c r="QY46" s="478">
        <f t="shared" si="1240"/>
        <v>0</v>
      </c>
      <c r="QZ46" s="425"/>
      <c r="RA46" s="425"/>
      <c r="RB46" s="592"/>
      <c r="RC46" s="584"/>
      <c r="RD46" s="593"/>
      <c r="RE46" s="525"/>
      <c r="RF46" s="586"/>
      <c r="RG46" s="587"/>
      <c r="RH46" s="587"/>
      <c r="RI46" s="475" t="e">
        <f t="shared" si="1241"/>
        <v>#N/A</v>
      </c>
      <c r="RJ46" s="475" t="e">
        <f t="shared" si="1242"/>
        <v>#N/A</v>
      </c>
      <c r="RK46" s="476" t="e">
        <f t="shared" si="1243"/>
        <v>#N/A</v>
      </c>
      <c r="RL46" s="476">
        <f t="shared" ref="RL46:RM46" si="1379">IF(RF46=0,0,1)</f>
        <v>0</v>
      </c>
      <c r="RM46" s="476">
        <f t="shared" si="1379"/>
        <v>0</v>
      </c>
      <c r="RN46" s="476" t="e">
        <f t="shared" si="1245"/>
        <v>#N/A</v>
      </c>
      <c r="RO46" s="502">
        <f t="shared" si="1246"/>
        <v>0</v>
      </c>
      <c r="RP46" s="478">
        <f t="shared" si="1247"/>
        <v>0</v>
      </c>
      <c r="RQ46" s="425"/>
      <c r="RR46" s="425"/>
      <c r="RS46" s="592"/>
      <c r="RT46" s="584"/>
      <c r="RU46" s="593"/>
      <c r="RV46" s="525"/>
      <c r="RW46" s="586"/>
      <c r="RX46" s="587"/>
      <c r="RY46" s="587"/>
      <c r="RZ46" s="475" t="e">
        <f t="shared" si="1248"/>
        <v>#N/A</v>
      </c>
      <c r="SA46" s="475" t="e">
        <f t="shared" si="1249"/>
        <v>#N/A</v>
      </c>
      <c r="SB46" s="476" t="e">
        <f t="shared" si="1250"/>
        <v>#N/A</v>
      </c>
      <c r="SC46" s="476">
        <f t="shared" ref="SC46:SD46" si="1380">IF(RW46=0,0,1)</f>
        <v>0</v>
      </c>
      <c r="SD46" s="476">
        <f t="shared" si="1380"/>
        <v>0</v>
      </c>
      <c r="SE46" s="476" t="e">
        <f t="shared" si="1252"/>
        <v>#N/A</v>
      </c>
      <c r="SF46" s="502">
        <f t="shared" si="1253"/>
        <v>0</v>
      </c>
      <c r="SG46" s="478">
        <f t="shared" si="1254"/>
        <v>0</v>
      </c>
      <c r="SH46" s="425"/>
      <c r="SI46" s="425"/>
      <c r="SJ46" s="592"/>
      <c r="SK46" s="584"/>
      <c r="SL46" s="593"/>
      <c r="SM46" s="525"/>
      <c r="SN46" s="586"/>
      <c r="SO46" s="587"/>
      <c r="SP46" s="587"/>
      <c r="SQ46" s="475" t="e">
        <f t="shared" si="1255"/>
        <v>#N/A</v>
      </c>
      <c r="SR46" s="475" t="e">
        <f t="shared" si="1256"/>
        <v>#N/A</v>
      </c>
      <c r="SS46" s="476" t="e">
        <f t="shared" si="1257"/>
        <v>#N/A</v>
      </c>
      <c r="ST46" s="476">
        <f t="shared" ref="ST46:SU46" si="1381">IF(SN46=0,0,1)</f>
        <v>0</v>
      </c>
      <c r="SU46" s="476">
        <f t="shared" si="1381"/>
        <v>0</v>
      </c>
      <c r="SV46" s="476" t="e">
        <f t="shared" si="1259"/>
        <v>#N/A</v>
      </c>
      <c r="SW46" s="502">
        <f t="shared" si="1260"/>
        <v>0</v>
      </c>
      <c r="SX46" s="478">
        <f t="shared" si="1261"/>
        <v>0</v>
      </c>
    </row>
    <row r="47" spans="1:518" ht="60" x14ac:dyDescent="0.2">
      <c r="A47" s="425">
        <f t="shared" si="140"/>
        <v>35</v>
      </c>
      <c r="B47" s="589" t="s">
        <v>359</v>
      </c>
      <c r="C47" s="590" t="s">
        <v>360</v>
      </c>
      <c r="D47" s="497" t="s">
        <v>329</v>
      </c>
      <c r="E47" s="583">
        <v>6</v>
      </c>
      <c r="F47" s="519"/>
      <c r="G47" s="520">
        <f t="shared" si="1032"/>
        <v>0</v>
      </c>
      <c r="H47" s="444"/>
      <c r="I47" s="425"/>
      <c r="J47" s="425"/>
      <c r="K47" s="589"/>
      <c r="L47" s="590"/>
      <c r="M47" s="497"/>
      <c r="N47" s="583"/>
      <c r="O47" s="519"/>
      <c r="P47" s="520"/>
      <c r="Q47" s="444"/>
      <c r="R47" s="475" t="e">
        <f t="shared" si="1033"/>
        <v>#N/A</v>
      </c>
      <c r="S47" s="475" t="e">
        <f t="shared" si="1034"/>
        <v>#N/A</v>
      </c>
      <c r="T47" s="476" t="e">
        <f t="shared" si="1035"/>
        <v>#N/A</v>
      </c>
      <c r="U47" s="476">
        <f t="shared" ref="U47:V47" si="1382">IF(O47=0,0,1)</f>
        <v>0</v>
      </c>
      <c r="V47" s="476">
        <f t="shared" si="1382"/>
        <v>0</v>
      </c>
      <c r="W47" s="476" t="e">
        <f t="shared" si="1037"/>
        <v>#N/A</v>
      </c>
      <c r="X47" s="502">
        <f t="shared" si="1038"/>
        <v>0</v>
      </c>
      <c r="Y47" s="478">
        <f t="shared" si="1039"/>
        <v>0</v>
      </c>
      <c r="Z47" s="454"/>
      <c r="AA47" s="454"/>
      <c r="AB47" s="589"/>
      <c r="AC47" s="590"/>
      <c r="AD47" s="497"/>
      <c r="AE47" s="583"/>
      <c r="AF47" s="519"/>
      <c r="AG47" s="520"/>
      <c r="AH47" s="444"/>
      <c r="AI47" s="475" t="e">
        <f t="shared" si="1040"/>
        <v>#N/A</v>
      </c>
      <c r="AJ47" s="475" t="e">
        <f t="shared" si="1041"/>
        <v>#N/A</v>
      </c>
      <c r="AK47" s="476" t="e">
        <f t="shared" si="1042"/>
        <v>#N/A</v>
      </c>
      <c r="AL47" s="476">
        <f t="shared" ref="AL47:AM47" si="1383">IF(AF47=0,0,1)</f>
        <v>0</v>
      </c>
      <c r="AM47" s="476">
        <f t="shared" si="1383"/>
        <v>0</v>
      </c>
      <c r="AN47" s="476" t="e">
        <f t="shared" si="1044"/>
        <v>#N/A</v>
      </c>
      <c r="AO47" s="502">
        <f t="shared" si="1045"/>
        <v>0</v>
      </c>
      <c r="AP47" s="478">
        <f t="shared" si="1046"/>
        <v>0</v>
      </c>
      <c r="AQ47" s="454"/>
      <c r="AR47" s="454"/>
      <c r="AS47" s="589" t="s">
        <v>359</v>
      </c>
      <c r="AT47" s="590" t="s">
        <v>360</v>
      </c>
      <c r="AU47" s="497" t="s">
        <v>329</v>
      </c>
      <c r="AV47" s="583">
        <v>6</v>
      </c>
      <c r="AW47" s="519">
        <v>32500</v>
      </c>
      <c r="AX47" s="520">
        <f t="shared" si="1047"/>
        <v>195000</v>
      </c>
      <c r="AY47" s="444"/>
      <c r="AZ47" s="475">
        <f t="shared" si="1048"/>
        <v>1</v>
      </c>
      <c r="BA47" s="475">
        <f t="shared" si="1049"/>
        <v>1</v>
      </c>
      <c r="BB47" s="476">
        <f t="shared" si="1050"/>
        <v>1</v>
      </c>
      <c r="BC47" s="476">
        <f t="shared" ref="BC47:BD47" si="1384">IF(AW47=0,0,1)</f>
        <v>1</v>
      </c>
      <c r="BD47" s="476">
        <f t="shared" si="1384"/>
        <v>1</v>
      </c>
      <c r="BE47" s="476">
        <f t="shared" si="1052"/>
        <v>1</v>
      </c>
      <c r="BF47" s="502">
        <f t="shared" si="1053"/>
        <v>195000</v>
      </c>
      <c r="BG47" s="478">
        <f t="shared" si="1054"/>
        <v>0</v>
      </c>
      <c r="BH47" s="425"/>
      <c r="BI47" s="425"/>
      <c r="BJ47" s="589" t="s">
        <v>359</v>
      </c>
      <c r="BK47" s="590" t="s">
        <v>360</v>
      </c>
      <c r="BL47" s="497" t="s">
        <v>329</v>
      </c>
      <c r="BM47" s="583">
        <v>6</v>
      </c>
      <c r="BN47" s="519">
        <v>58000</v>
      </c>
      <c r="BO47" s="520">
        <f t="shared" si="1055"/>
        <v>348000</v>
      </c>
      <c r="BP47" s="444"/>
      <c r="BQ47" s="475">
        <f t="shared" si="1056"/>
        <v>1</v>
      </c>
      <c r="BR47" s="475">
        <f t="shared" si="1057"/>
        <v>1</v>
      </c>
      <c r="BS47" s="476">
        <f t="shared" si="1058"/>
        <v>1</v>
      </c>
      <c r="BT47" s="476">
        <f t="shared" ref="BT47:BU47" si="1385">IF(BN47=0,0,1)</f>
        <v>1</v>
      </c>
      <c r="BU47" s="476">
        <f t="shared" si="1385"/>
        <v>1</v>
      </c>
      <c r="BV47" s="476">
        <f t="shared" si="1060"/>
        <v>1</v>
      </c>
      <c r="BW47" s="502">
        <f t="shared" si="1061"/>
        <v>348000</v>
      </c>
      <c r="BX47" s="478">
        <f t="shared" si="1062"/>
        <v>0</v>
      </c>
      <c r="BY47" s="425"/>
      <c r="BZ47" s="425"/>
      <c r="CA47" s="589" t="s">
        <v>359</v>
      </c>
      <c r="CB47" s="590" t="s">
        <v>360</v>
      </c>
      <c r="CC47" s="497" t="s">
        <v>329</v>
      </c>
      <c r="CD47" s="583">
        <v>6</v>
      </c>
      <c r="CE47" s="519">
        <v>68200</v>
      </c>
      <c r="CF47" s="520">
        <f t="shared" si="1063"/>
        <v>409200</v>
      </c>
      <c r="CG47" s="444"/>
      <c r="CH47" s="475">
        <f t="shared" si="1064"/>
        <v>1</v>
      </c>
      <c r="CI47" s="475">
        <f t="shared" si="1065"/>
        <v>1</v>
      </c>
      <c r="CJ47" s="476">
        <f t="shared" si="1066"/>
        <v>1</v>
      </c>
      <c r="CK47" s="476">
        <f t="shared" ref="CK47:CL47" si="1386">IF(CE47=0,0,1)</f>
        <v>1</v>
      </c>
      <c r="CL47" s="476">
        <f t="shared" si="1386"/>
        <v>1</v>
      </c>
      <c r="CM47" s="476">
        <f t="shared" si="1068"/>
        <v>1</v>
      </c>
      <c r="CN47" s="502">
        <f t="shared" si="1069"/>
        <v>409200</v>
      </c>
      <c r="CO47" s="478">
        <f t="shared" si="1070"/>
        <v>0</v>
      </c>
      <c r="CP47" s="425"/>
      <c r="CQ47" s="425"/>
      <c r="CR47" s="589" t="s">
        <v>359</v>
      </c>
      <c r="CS47" s="590" t="s">
        <v>360</v>
      </c>
      <c r="CT47" s="497" t="s">
        <v>329</v>
      </c>
      <c r="CU47" s="583">
        <v>6</v>
      </c>
      <c r="CV47" s="519">
        <v>72600</v>
      </c>
      <c r="CW47" s="520">
        <f t="shared" si="1071"/>
        <v>435600</v>
      </c>
      <c r="CX47" s="444"/>
      <c r="CY47" s="475">
        <f t="shared" si="1072"/>
        <v>1</v>
      </c>
      <c r="CZ47" s="475">
        <f t="shared" si="1073"/>
        <v>1</v>
      </c>
      <c r="DA47" s="476">
        <f t="shared" si="1074"/>
        <v>1</v>
      </c>
      <c r="DB47" s="476">
        <f t="shared" ref="DB47:DC47" si="1387">IF(CV47=0,0,1)</f>
        <v>1</v>
      </c>
      <c r="DC47" s="476">
        <f t="shared" si="1387"/>
        <v>1</v>
      </c>
      <c r="DD47" s="476">
        <f t="shared" si="1076"/>
        <v>1</v>
      </c>
      <c r="DE47" s="502">
        <f t="shared" si="1077"/>
        <v>435600</v>
      </c>
      <c r="DF47" s="478">
        <f t="shared" si="1078"/>
        <v>0</v>
      </c>
      <c r="DG47" s="425"/>
      <c r="DH47" s="425"/>
      <c r="DI47" s="589" t="s">
        <v>359</v>
      </c>
      <c r="DJ47" s="590" t="s">
        <v>360</v>
      </c>
      <c r="DK47" s="497" t="s">
        <v>329</v>
      </c>
      <c r="DL47" s="583">
        <v>6</v>
      </c>
      <c r="DM47" s="519">
        <v>22334</v>
      </c>
      <c r="DN47" s="520">
        <f t="shared" si="1079"/>
        <v>134004</v>
      </c>
      <c r="DO47" s="444"/>
      <c r="DP47" s="475">
        <f t="shared" si="1080"/>
        <v>1</v>
      </c>
      <c r="DQ47" s="475">
        <f t="shared" si="1081"/>
        <v>1</v>
      </c>
      <c r="DR47" s="476">
        <f t="shared" si="1082"/>
        <v>1</v>
      </c>
      <c r="DS47" s="476">
        <f t="shared" ref="DS47:DT47" si="1388">IF(DM47=0,0,1)</f>
        <v>1</v>
      </c>
      <c r="DT47" s="476">
        <f t="shared" si="1388"/>
        <v>1</v>
      </c>
      <c r="DU47" s="476">
        <f t="shared" si="1084"/>
        <v>1</v>
      </c>
      <c r="DV47" s="502">
        <f t="shared" si="1085"/>
        <v>134004</v>
      </c>
      <c r="DW47" s="478">
        <f t="shared" si="1086"/>
        <v>0</v>
      </c>
      <c r="DX47" s="425"/>
      <c r="DY47" s="425"/>
      <c r="DZ47" s="589" t="s">
        <v>359</v>
      </c>
      <c r="EA47" s="590" t="s">
        <v>360</v>
      </c>
      <c r="EB47" s="497" t="s">
        <v>329</v>
      </c>
      <c r="EC47" s="583">
        <v>6</v>
      </c>
      <c r="ED47" s="519">
        <v>56128</v>
      </c>
      <c r="EE47" s="520">
        <f t="shared" si="1087"/>
        <v>336768</v>
      </c>
      <c r="EF47" s="444"/>
      <c r="EG47" s="475">
        <f t="shared" si="1088"/>
        <v>1</v>
      </c>
      <c r="EH47" s="475">
        <f t="shared" si="1089"/>
        <v>1</v>
      </c>
      <c r="EI47" s="476">
        <f t="shared" si="1090"/>
        <v>1</v>
      </c>
      <c r="EJ47" s="476">
        <f t="shared" ref="EJ47:EK47" si="1389">IF(ED47=0,0,1)</f>
        <v>1</v>
      </c>
      <c r="EK47" s="476">
        <f t="shared" si="1389"/>
        <v>1</v>
      </c>
      <c r="EL47" s="476">
        <f t="shared" si="1092"/>
        <v>1</v>
      </c>
      <c r="EM47" s="502">
        <f t="shared" si="1093"/>
        <v>336768</v>
      </c>
      <c r="EN47" s="478">
        <f t="shared" si="1094"/>
        <v>0</v>
      </c>
      <c r="EO47" s="425"/>
      <c r="EP47" s="425"/>
      <c r="EQ47" s="589" t="s">
        <v>359</v>
      </c>
      <c r="ER47" s="590" t="s">
        <v>360</v>
      </c>
      <c r="ES47" s="497" t="s">
        <v>329</v>
      </c>
      <c r="ET47" s="583">
        <v>6</v>
      </c>
      <c r="EU47" s="499">
        <v>48384.552554331734</v>
      </c>
      <c r="EV47" s="520">
        <f t="shared" si="1095"/>
        <v>290307</v>
      </c>
      <c r="EW47" s="444"/>
      <c r="EX47" s="475">
        <f t="shared" si="1096"/>
        <v>1</v>
      </c>
      <c r="EY47" s="475">
        <f t="shared" si="1097"/>
        <v>1</v>
      </c>
      <c r="EZ47" s="476">
        <f t="shared" si="1098"/>
        <v>1</v>
      </c>
      <c r="FA47" s="476">
        <f t="shared" ref="FA47:FB47" si="1390">IF(EU47=0,0,1)</f>
        <v>1</v>
      </c>
      <c r="FB47" s="476">
        <f t="shared" si="1390"/>
        <v>1</v>
      </c>
      <c r="FC47" s="476">
        <f t="shared" si="1100"/>
        <v>1</v>
      </c>
      <c r="FD47" s="502">
        <f t="shared" si="1101"/>
        <v>290307</v>
      </c>
      <c r="FE47" s="478">
        <f t="shared" si="1102"/>
        <v>0</v>
      </c>
      <c r="FF47" s="425"/>
      <c r="FG47" s="425"/>
      <c r="FH47" s="589" t="s">
        <v>359</v>
      </c>
      <c r="FI47" s="590" t="s">
        <v>360</v>
      </c>
      <c r="FJ47" s="497" t="s">
        <v>329</v>
      </c>
      <c r="FK47" s="583">
        <v>6</v>
      </c>
      <c r="FL47" s="519">
        <v>59506</v>
      </c>
      <c r="FM47" s="520">
        <f t="shared" si="1103"/>
        <v>357036</v>
      </c>
      <c r="FN47" s="444"/>
      <c r="FO47" s="475">
        <f t="shared" si="1104"/>
        <v>1</v>
      </c>
      <c r="FP47" s="475">
        <f t="shared" si="1105"/>
        <v>1</v>
      </c>
      <c r="FQ47" s="476">
        <f t="shared" si="1106"/>
        <v>1</v>
      </c>
      <c r="FR47" s="476">
        <f t="shared" ref="FR47:FS47" si="1391">IF(FL47=0,0,1)</f>
        <v>1</v>
      </c>
      <c r="FS47" s="476">
        <f t="shared" si="1391"/>
        <v>1</v>
      </c>
      <c r="FT47" s="476">
        <f t="shared" si="1108"/>
        <v>1</v>
      </c>
      <c r="FU47" s="502">
        <f t="shared" si="1109"/>
        <v>357036</v>
      </c>
      <c r="FV47" s="478">
        <f t="shared" si="1110"/>
        <v>0</v>
      </c>
      <c r="FW47" s="425"/>
      <c r="FX47" s="425"/>
      <c r="FY47" s="589" t="s">
        <v>359</v>
      </c>
      <c r="FZ47" s="590" t="s">
        <v>360</v>
      </c>
      <c r="GA47" s="497" t="s">
        <v>329</v>
      </c>
      <c r="GB47" s="583">
        <v>6</v>
      </c>
      <c r="GC47" s="519">
        <v>58900</v>
      </c>
      <c r="GD47" s="520">
        <f t="shared" si="1111"/>
        <v>353400</v>
      </c>
      <c r="GE47" s="444"/>
      <c r="GF47" s="475">
        <f t="shared" si="1112"/>
        <v>1</v>
      </c>
      <c r="GG47" s="475">
        <f t="shared" si="1113"/>
        <v>1</v>
      </c>
      <c r="GH47" s="476">
        <f t="shared" si="1114"/>
        <v>1</v>
      </c>
      <c r="GI47" s="476">
        <f t="shared" ref="GI47:GJ47" si="1392">IF(GC47=0,0,1)</f>
        <v>1</v>
      </c>
      <c r="GJ47" s="476">
        <f t="shared" si="1392"/>
        <v>1</v>
      </c>
      <c r="GK47" s="476">
        <f t="shared" si="1116"/>
        <v>1</v>
      </c>
      <c r="GL47" s="502">
        <f t="shared" si="1117"/>
        <v>353400</v>
      </c>
      <c r="GM47" s="478">
        <f t="shared" si="1118"/>
        <v>0</v>
      </c>
      <c r="GN47" s="425"/>
      <c r="GO47" s="425"/>
      <c r="GP47" s="589" t="s">
        <v>359</v>
      </c>
      <c r="GQ47" s="590" t="s">
        <v>360</v>
      </c>
      <c r="GR47" s="497" t="s">
        <v>329</v>
      </c>
      <c r="GS47" s="583">
        <v>6</v>
      </c>
      <c r="GT47" s="519">
        <v>52250</v>
      </c>
      <c r="GU47" s="520">
        <f t="shared" si="1119"/>
        <v>313500</v>
      </c>
      <c r="GV47" s="444"/>
      <c r="GW47" s="475">
        <f t="shared" si="1120"/>
        <v>1</v>
      </c>
      <c r="GX47" s="475">
        <f t="shared" si="1121"/>
        <v>1</v>
      </c>
      <c r="GY47" s="476">
        <f t="shared" si="1122"/>
        <v>1</v>
      </c>
      <c r="GZ47" s="476">
        <f t="shared" ref="GZ47:HA47" si="1393">IF(GT47=0,0,1)</f>
        <v>1</v>
      </c>
      <c r="HA47" s="476">
        <f t="shared" si="1393"/>
        <v>1</v>
      </c>
      <c r="HB47" s="476">
        <f t="shared" si="1124"/>
        <v>1</v>
      </c>
      <c r="HC47" s="502">
        <f t="shared" si="1125"/>
        <v>313500</v>
      </c>
      <c r="HD47" s="478">
        <f t="shared" si="1126"/>
        <v>0</v>
      </c>
      <c r="HE47" s="425"/>
      <c r="HF47" s="425"/>
      <c r="HG47" s="589" t="s">
        <v>359</v>
      </c>
      <c r="HH47" s="590" t="s">
        <v>360</v>
      </c>
      <c r="HI47" s="497" t="s">
        <v>329</v>
      </c>
      <c r="HJ47" s="583">
        <v>6</v>
      </c>
      <c r="HK47" s="499">
        <v>51060</v>
      </c>
      <c r="HL47" s="520">
        <f t="shared" si="1127"/>
        <v>306360</v>
      </c>
      <c r="HM47" s="444"/>
      <c r="HN47" s="475">
        <f t="shared" si="1128"/>
        <v>1</v>
      </c>
      <c r="HO47" s="475">
        <f t="shared" si="1129"/>
        <v>1</v>
      </c>
      <c r="HP47" s="476">
        <f t="shared" si="1130"/>
        <v>1</v>
      </c>
      <c r="HQ47" s="476">
        <f t="shared" ref="HQ47:HR47" si="1394">IF(HK47=0,0,1)</f>
        <v>1</v>
      </c>
      <c r="HR47" s="476">
        <f t="shared" si="1394"/>
        <v>1</v>
      </c>
      <c r="HS47" s="476">
        <f t="shared" si="1132"/>
        <v>1</v>
      </c>
      <c r="HT47" s="502">
        <f t="shared" si="1133"/>
        <v>306360</v>
      </c>
      <c r="HU47" s="478">
        <f t="shared" si="1134"/>
        <v>0</v>
      </c>
      <c r="HV47" s="425"/>
      <c r="HW47" s="425"/>
      <c r="HX47" s="589" t="s">
        <v>359</v>
      </c>
      <c r="HY47" s="590" t="s">
        <v>360</v>
      </c>
      <c r="HZ47" s="497" t="s">
        <v>329</v>
      </c>
      <c r="IA47" s="583">
        <v>6</v>
      </c>
      <c r="IB47" s="519">
        <v>57000</v>
      </c>
      <c r="IC47" s="520">
        <f t="shared" si="1135"/>
        <v>342000</v>
      </c>
      <c r="ID47" s="444"/>
      <c r="IE47" s="475">
        <f t="shared" si="1136"/>
        <v>1</v>
      </c>
      <c r="IF47" s="475">
        <f t="shared" si="1137"/>
        <v>1</v>
      </c>
      <c r="IG47" s="476">
        <f t="shared" si="1138"/>
        <v>1</v>
      </c>
      <c r="IH47" s="476">
        <f t="shared" ref="IH47:II47" si="1395">IF(IB47=0,0,1)</f>
        <v>1</v>
      </c>
      <c r="II47" s="476">
        <f t="shared" si="1395"/>
        <v>1</v>
      </c>
      <c r="IJ47" s="476">
        <f t="shared" si="1140"/>
        <v>1</v>
      </c>
      <c r="IK47" s="502">
        <f t="shared" si="1141"/>
        <v>342000</v>
      </c>
      <c r="IL47" s="478">
        <f t="shared" si="1142"/>
        <v>0</v>
      </c>
      <c r="IM47" s="425"/>
      <c r="IN47" s="425"/>
      <c r="IO47" s="589" t="s">
        <v>359</v>
      </c>
      <c r="IP47" s="590" t="s">
        <v>360</v>
      </c>
      <c r="IQ47" s="497" t="s">
        <v>329</v>
      </c>
      <c r="IR47" s="583">
        <v>6</v>
      </c>
      <c r="IS47" s="519">
        <v>39355</v>
      </c>
      <c r="IT47" s="520">
        <f t="shared" si="1143"/>
        <v>236130</v>
      </c>
      <c r="IU47" s="444"/>
      <c r="IV47" s="475">
        <f t="shared" si="1144"/>
        <v>1</v>
      </c>
      <c r="IW47" s="475">
        <f t="shared" si="1145"/>
        <v>1</v>
      </c>
      <c r="IX47" s="476">
        <f t="shared" si="1146"/>
        <v>1</v>
      </c>
      <c r="IY47" s="476">
        <f t="shared" ref="IY47:IZ47" si="1396">IF(IS47=0,0,1)</f>
        <v>1</v>
      </c>
      <c r="IZ47" s="476">
        <f t="shared" si="1396"/>
        <v>1</v>
      </c>
      <c r="JA47" s="476">
        <f t="shared" si="1148"/>
        <v>1</v>
      </c>
      <c r="JB47" s="502">
        <f t="shared" si="1149"/>
        <v>236130</v>
      </c>
      <c r="JC47" s="478">
        <f t="shared" si="1150"/>
        <v>0</v>
      </c>
      <c r="JD47" s="425"/>
      <c r="JE47" s="425"/>
      <c r="JF47" s="589" t="s">
        <v>359</v>
      </c>
      <c r="JG47" s="590" t="s">
        <v>360</v>
      </c>
      <c r="JH47" s="497" t="s">
        <v>329</v>
      </c>
      <c r="JI47" s="583">
        <v>6</v>
      </c>
      <c r="JJ47" s="519">
        <v>56300</v>
      </c>
      <c r="JK47" s="520">
        <f t="shared" si="1151"/>
        <v>337800</v>
      </c>
      <c r="JL47" s="444"/>
      <c r="JM47" s="475">
        <f t="shared" si="1152"/>
        <v>1</v>
      </c>
      <c r="JN47" s="475">
        <f t="shared" si="1153"/>
        <v>1</v>
      </c>
      <c r="JO47" s="476">
        <f t="shared" si="1154"/>
        <v>1</v>
      </c>
      <c r="JP47" s="476">
        <f t="shared" ref="JP47:JQ47" si="1397">IF(JJ47=0,0,1)</f>
        <v>1</v>
      </c>
      <c r="JQ47" s="476">
        <f t="shared" si="1397"/>
        <v>1</v>
      </c>
      <c r="JR47" s="476">
        <f t="shared" si="1156"/>
        <v>1</v>
      </c>
      <c r="JS47" s="502">
        <f t="shared" si="1157"/>
        <v>337800</v>
      </c>
      <c r="JT47" s="478">
        <f t="shared" si="1158"/>
        <v>0</v>
      </c>
      <c r="JU47" s="425"/>
      <c r="JV47" s="425"/>
      <c r="JW47" s="589" t="s">
        <v>359</v>
      </c>
      <c r="JX47" s="590" t="s">
        <v>360</v>
      </c>
      <c r="JY47" s="497" t="s">
        <v>329</v>
      </c>
      <c r="JZ47" s="583">
        <v>6</v>
      </c>
      <c r="KA47" s="519">
        <v>65000</v>
      </c>
      <c r="KB47" s="520">
        <f t="shared" si="1159"/>
        <v>390000</v>
      </c>
      <c r="KC47" s="444"/>
      <c r="KD47" s="475">
        <f t="shared" si="1160"/>
        <v>1</v>
      </c>
      <c r="KE47" s="475">
        <f t="shared" si="1161"/>
        <v>1</v>
      </c>
      <c r="KF47" s="476">
        <f t="shared" si="1162"/>
        <v>1</v>
      </c>
      <c r="KG47" s="476">
        <f t="shared" ref="KG47:KH47" si="1398">IF(KA47=0,0,1)</f>
        <v>1</v>
      </c>
      <c r="KH47" s="476">
        <f t="shared" si="1398"/>
        <v>1</v>
      </c>
      <c r="KI47" s="476">
        <f t="shared" si="1164"/>
        <v>1</v>
      </c>
      <c r="KJ47" s="502">
        <f t="shared" si="1165"/>
        <v>390000</v>
      </c>
      <c r="KK47" s="478">
        <f t="shared" si="1166"/>
        <v>0</v>
      </c>
      <c r="KL47" s="425"/>
      <c r="KM47" s="425"/>
      <c r="KN47" s="589" t="s">
        <v>359</v>
      </c>
      <c r="KO47" s="590" t="s">
        <v>360</v>
      </c>
      <c r="KP47" s="497" t="s">
        <v>329</v>
      </c>
      <c r="KQ47" s="583">
        <v>6</v>
      </c>
      <c r="KR47" s="519">
        <v>52352</v>
      </c>
      <c r="KS47" s="520">
        <f t="shared" si="1167"/>
        <v>314112</v>
      </c>
      <c r="KT47" s="444"/>
      <c r="KU47" s="475">
        <f t="shared" si="1168"/>
        <v>1</v>
      </c>
      <c r="KV47" s="475">
        <f t="shared" si="1169"/>
        <v>1</v>
      </c>
      <c r="KW47" s="476">
        <f t="shared" si="1170"/>
        <v>1</v>
      </c>
      <c r="KX47" s="476">
        <f t="shared" ref="KX47:KY47" si="1399">IF(KR47=0,0,1)</f>
        <v>1</v>
      </c>
      <c r="KY47" s="476">
        <f t="shared" si="1399"/>
        <v>1</v>
      </c>
      <c r="KZ47" s="476">
        <f t="shared" si="1172"/>
        <v>1</v>
      </c>
      <c r="LA47" s="502">
        <f t="shared" si="1173"/>
        <v>314112</v>
      </c>
      <c r="LB47" s="478">
        <f t="shared" si="1174"/>
        <v>0</v>
      </c>
      <c r="LC47" s="425"/>
      <c r="LD47" s="425"/>
      <c r="LE47" s="589" t="s">
        <v>359</v>
      </c>
      <c r="LF47" s="590" t="s">
        <v>360</v>
      </c>
      <c r="LG47" s="497" t="s">
        <v>329</v>
      </c>
      <c r="LH47" s="583">
        <v>6</v>
      </c>
      <c r="LI47" s="499">
        <v>51290</v>
      </c>
      <c r="LJ47" s="520">
        <f t="shared" si="1175"/>
        <v>307740</v>
      </c>
      <c r="LK47" s="444"/>
      <c r="LL47" s="475">
        <f t="shared" si="1176"/>
        <v>1</v>
      </c>
      <c r="LM47" s="475">
        <f t="shared" si="1177"/>
        <v>1</v>
      </c>
      <c r="LN47" s="476">
        <f t="shared" si="1178"/>
        <v>1</v>
      </c>
      <c r="LO47" s="476">
        <f t="shared" ref="LO47:LP47" si="1400">IF(LI47=0,0,1)</f>
        <v>1</v>
      </c>
      <c r="LP47" s="476">
        <f t="shared" si="1400"/>
        <v>1</v>
      </c>
      <c r="LQ47" s="476">
        <f t="shared" si="1180"/>
        <v>1</v>
      </c>
      <c r="LR47" s="502">
        <f t="shared" si="1181"/>
        <v>307740</v>
      </c>
      <c r="LS47" s="478">
        <f t="shared" si="1182"/>
        <v>0</v>
      </c>
      <c r="LT47" s="425"/>
      <c r="LU47" s="425"/>
      <c r="LV47" s="589" t="s">
        <v>359</v>
      </c>
      <c r="LW47" s="590" t="s">
        <v>360</v>
      </c>
      <c r="LX47" s="497" t="s">
        <v>329</v>
      </c>
      <c r="LY47" s="583">
        <v>6</v>
      </c>
      <c r="LZ47" s="519">
        <v>65000</v>
      </c>
      <c r="MA47" s="520">
        <f t="shared" si="1183"/>
        <v>390000</v>
      </c>
      <c r="MB47" s="444"/>
      <c r="MC47" s="475">
        <f t="shared" si="1184"/>
        <v>1</v>
      </c>
      <c r="MD47" s="475">
        <f t="shared" si="1185"/>
        <v>1</v>
      </c>
      <c r="ME47" s="476">
        <f t="shared" si="1186"/>
        <v>1</v>
      </c>
      <c r="MF47" s="476">
        <f t="shared" ref="MF47:MG47" si="1401">IF(LZ47=0,0,1)</f>
        <v>1</v>
      </c>
      <c r="MG47" s="476">
        <f t="shared" si="1401"/>
        <v>1</v>
      </c>
      <c r="MH47" s="476">
        <f t="shared" si="1188"/>
        <v>1</v>
      </c>
      <c r="MI47" s="502">
        <f t="shared" si="1189"/>
        <v>390000</v>
      </c>
      <c r="MJ47" s="478">
        <f t="shared" si="1190"/>
        <v>0</v>
      </c>
      <c r="MK47" s="425"/>
      <c r="ML47" s="425"/>
      <c r="MM47" s="589" t="s">
        <v>359</v>
      </c>
      <c r="MN47" s="590" t="s">
        <v>360</v>
      </c>
      <c r="MO47" s="497" t="s">
        <v>329</v>
      </c>
      <c r="MP47" s="583">
        <v>6</v>
      </c>
      <c r="MQ47" s="519">
        <v>52544.370540000004</v>
      </c>
      <c r="MR47" s="520">
        <f t="shared" si="1191"/>
        <v>315266</v>
      </c>
      <c r="MS47" s="444"/>
      <c r="MT47" s="475">
        <f t="shared" si="1192"/>
        <v>1</v>
      </c>
      <c r="MU47" s="475">
        <f t="shared" si="1193"/>
        <v>1</v>
      </c>
      <c r="MV47" s="476">
        <f t="shared" si="1194"/>
        <v>1</v>
      </c>
      <c r="MW47" s="476">
        <f t="shared" ref="MW47:MX47" si="1402">IF(MQ47=0,0,1)</f>
        <v>1</v>
      </c>
      <c r="MX47" s="476">
        <f t="shared" si="1402"/>
        <v>1</v>
      </c>
      <c r="MY47" s="476">
        <f t="shared" si="1196"/>
        <v>1</v>
      </c>
      <c r="MZ47" s="502">
        <f t="shared" si="1197"/>
        <v>315266</v>
      </c>
      <c r="NA47" s="478">
        <f t="shared" si="1198"/>
        <v>0</v>
      </c>
      <c r="NB47" s="425"/>
      <c r="NC47" s="425"/>
      <c r="ND47" s="570"/>
      <c r="NE47" s="523"/>
      <c r="NF47" s="593"/>
      <c r="NG47" s="525"/>
      <c r="NH47" s="586"/>
      <c r="NI47" s="587"/>
      <c r="NJ47" s="587"/>
      <c r="NK47" s="475" t="e">
        <f t="shared" si="1199"/>
        <v>#N/A</v>
      </c>
      <c r="NL47" s="475" t="e">
        <f t="shared" si="1200"/>
        <v>#N/A</v>
      </c>
      <c r="NM47" s="476" t="e">
        <f t="shared" si="1201"/>
        <v>#N/A</v>
      </c>
      <c r="NN47" s="476">
        <f t="shared" ref="NN47:NO47" si="1403">IF(NH47=0,0,1)</f>
        <v>0</v>
      </c>
      <c r="NO47" s="476">
        <f t="shared" si="1403"/>
        <v>0</v>
      </c>
      <c r="NP47" s="476" t="e">
        <f t="shared" si="1203"/>
        <v>#N/A</v>
      </c>
      <c r="NQ47" s="502">
        <f t="shared" si="1204"/>
        <v>0</v>
      </c>
      <c r="NR47" s="478">
        <f t="shared" si="1205"/>
        <v>0</v>
      </c>
      <c r="NS47" s="425"/>
      <c r="NT47" s="425"/>
      <c r="NU47" s="570"/>
      <c r="NV47" s="523"/>
      <c r="NW47" s="593"/>
      <c r="NX47" s="525"/>
      <c r="NY47" s="586"/>
      <c r="NZ47" s="587"/>
      <c r="OA47" s="587"/>
      <c r="OB47" s="475" t="e">
        <f t="shared" si="1206"/>
        <v>#N/A</v>
      </c>
      <c r="OC47" s="475" t="e">
        <f t="shared" si="1207"/>
        <v>#N/A</v>
      </c>
      <c r="OD47" s="476" t="e">
        <f t="shared" si="1208"/>
        <v>#N/A</v>
      </c>
      <c r="OE47" s="476">
        <f t="shared" ref="OE47:OF47" si="1404">IF(NY47=0,0,1)</f>
        <v>0</v>
      </c>
      <c r="OF47" s="476">
        <f t="shared" si="1404"/>
        <v>0</v>
      </c>
      <c r="OG47" s="476" t="e">
        <f t="shared" si="1210"/>
        <v>#N/A</v>
      </c>
      <c r="OH47" s="502">
        <f t="shared" si="1211"/>
        <v>0</v>
      </c>
      <c r="OI47" s="478">
        <f t="shared" si="1212"/>
        <v>0</v>
      </c>
      <c r="OJ47" s="425"/>
      <c r="OK47" s="425"/>
      <c r="OL47" s="570"/>
      <c r="OM47" s="523"/>
      <c r="ON47" s="593"/>
      <c r="OO47" s="525"/>
      <c r="OP47" s="586"/>
      <c r="OQ47" s="587"/>
      <c r="OR47" s="587"/>
      <c r="OS47" s="475" t="e">
        <f t="shared" si="1213"/>
        <v>#N/A</v>
      </c>
      <c r="OT47" s="475" t="e">
        <f t="shared" si="1214"/>
        <v>#N/A</v>
      </c>
      <c r="OU47" s="476" t="e">
        <f t="shared" si="1215"/>
        <v>#N/A</v>
      </c>
      <c r="OV47" s="476">
        <f t="shared" ref="OV47:OW47" si="1405">IF(OP47=0,0,1)</f>
        <v>0</v>
      </c>
      <c r="OW47" s="476">
        <f t="shared" si="1405"/>
        <v>0</v>
      </c>
      <c r="OX47" s="476" t="e">
        <f t="shared" si="1217"/>
        <v>#N/A</v>
      </c>
      <c r="OY47" s="502">
        <f t="shared" si="1218"/>
        <v>0</v>
      </c>
      <c r="OZ47" s="478">
        <f t="shared" si="1219"/>
        <v>0</v>
      </c>
      <c r="PA47" s="425"/>
      <c r="PB47" s="425"/>
      <c r="PC47" s="570"/>
      <c r="PD47" s="523"/>
      <c r="PE47" s="593"/>
      <c r="PF47" s="525"/>
      <c r="PG47" s="586"/>
      <c r="PH47" s="587"/>
      <c r="PI47" s="587"/>
      <c r="PJ47" s="475" t="e">
        <f t="shared" si="1220"/>
        <v>#N/A</v>
      </c>
      <c r="PK47" s="475" t="e">
        <f t="shared" si="1221"/>
        <v>#N/A</v>
      </c>
      <c r="PL47" s="476" t="e">
        <f t="shared" si="1222"/>
        <v>#N/A</v>
      </c>
      <c r="PM47" s="476">
        <f t="shared" ref="PM47:PN47" si="1406">IF(PG47=0,0,1)</f>
        <v>0</v>
      </c>
      <c r="PN47" s="476">
        <f t="shared" si="1406"/>
        <v>0</v>
      </c>
      <c r="PO47" s="476" t="e">
        <f t="shared" si="1224"/>
        <v>#N/A</v>
      </c>
      <c r="PP47" s="502">
        <f t="shared" si="1225"/>
        <v>0</v>
      </c>
      <c r="PQ47" s="478">
        <f t="shared" si="1226"/>
        <v>0</v>
      </c>
      <c r="PR47" s="425"/>
      <c r="PS47" s="425"/>
      <c r="PT47" s="570"/>
      <c r="PU47" s="523"/>
      <c r="PV47" s="593"/>
      <c r="PW47" s="525"/>
      <c r="PX47" s="586"/>
      <c r="PY47" s="587"/>
      <c r="PZ47" s="587"/>
      <c r="QA47" s="475" t="e">
        <f t="shared" si="1227"/>
        <v>#N/A</v>
      </c>
      <c r="QB47" s="475" t="e">
        <f t="shared" si="1228"/>
        <v>#N/A</v>
      </c>
      <c r="QC47" s="476" t="e">
        <f t="shared" si="1229"/>
        <v>#N/A</v>
      </c>
      <c r="QD47" s="476">
        <f t="shared" ref="QD47:QE47" si="1407">IF(PX47=0,0,1)</f>
        <v>0</v>
      </c>
      <c r="QE47" s="476">
        <f t="shared" si="1407"/>
        <v>0</v>
      </c>
      <c r="QF47" s="476" t="e">
        <f t="shared" si="1231"/>
        <v>#N/A</v>
      </c>
      <c r="QG47" s="502">
        <f t="shared" si="1232"/>
        <v>0</v>
      </c>
      <c r="QH47" s="478">
        <f t="shared" si="1233"/>
        <v>0</v>
      </c>
      <c r="QI47" s="425"/>
      <c r="QJ47" s="425"/>
      <c r="QK47" s="570"/>
      <c r="QL47" s="523"/>
      <c r="QM47" s="593"/>
      <c r="QN47" s="525"/>
      <c r="QO47" s="586"/>
      <c r="QP47" s="587"/>
      <c r="QQ47" s="587"/>
      <c r="QR47" s="475" t="e">
        <f t="shared" si="1234"/>
        <v>#N/A</v>
      </c>
      <c r="QS47" s="475" t="e">
        <f t="shared" si="1235"/>
        <v>#N/A</v>
      </c>
      <c r="QT47" s="476" t="e">
        <f t="shared" si="1236"/>
        <v>#N/A</v>
      </c>
      <c r="QU47" s="476">
        <f t="shared" ref="QU47:QV47" si="1408">IF(QO47=0,0,1)</f>
        <v>0</v>
      </c>
      <c r="QV47" s="476">
        <f t="shared" si="1408"/>
        <v>0</v>
      </c>
      <c r="QW47" s="476" t="e">
        <f t="shared" si="1238"/>
        <v>#N/A</v>
      </c>
      <c r="QX47" s="502">
        <f t="shared" si="1239"/>
        <v>0</v>
      </c>
      <c r="QY47" s="478">
        <f t="shared" si="1240"/>
        <v>0</v>
      </c>
      <c r="QZ47" s="425"/>
      <c r="RA47" s="425"/>
      <c r="RB47" s="570"/>
      <c r="RC47" s="523"/>
      <c r="RD47" s="593"/>
      <c r="RE47" s="525"/>
      <c r="RF47" s="586"/>
      <c r="RG47" s="587"/>
      <c r="RH47" s="587"/>
      <c r="RI47" s="475" t="e">
        <f t="shared" si="1241"/>
        <v>#N/A</v>
      </c>
      <c r="RJ47" s="475" t="e">
        <f t="shared" si="1242"/>
        <v>#N/A</v>
      </c>
      <c r="RK47" s="476" t="e">
        <f t="shared" si="1243"/>
        <v>#N/A</v>
      </c>
      <c r="RL47" s="476">
        <f t="shared" ref="RL47:RM47" si="1409">IF(RF47=0,0,1)</f>
        <v>0</v>
      </c>
      <c r="RM47" s="476">
        <f t="shared" si="1409"/>
        <v>0</v>
      </c>
      <c r="RN47" s="476" t="e">
        <f t="shared" si="1245"/>
        <v>#N/A</v>
      </c>
      <c r="RO47" s="502">
        <f t="shared" si="1246"/>
        <v>0</v>
      </c>
      <c r="RP47" s="478">
        <f t="shared" si="1247"/>
        <v>0</v>
      </c>
      <c r="RQ47" s="425"/>
      <c r="RR47" s="425"/>
      <c r="RS47" s="570"/>
      <c r="RT47" s="523"/>
      <c r="RU47" s="593"/>
      <c r="RV47" s="525"/>
      <c r="RW47" s="586"/>
      <c r="RX47" s="587"/>
      <c r="RY47" s="587"/>
      <c r="RZ47" s="475" t="e">
        <f t="shared" si="1248"/>
        <v>#N/A</v>
      </c>
      <c r="SA47" s="475" t="e">
        <f t="shared" si="1249"/>
        <v>#N/A</v>
      </c>
      <c r="SB47" s="476" t="e">
        <f t="shared" si="1250"/>
        <v>#N/A</v>
      </c>
      <c r="SC47" s="476">
        <f t="shared" ref="SC47:SD47" si="1410">IF(RW47=0,0,1)</f>
        <v>0</v>
      </c>
      <c r="SD47" s="476">
        <f t="shared" si="1410"/>
        <v>0</v>
      </c>
      <c r="SE47" s="476" t="e">
        <f t="shared" si="1252"/>
        <v>#N/A</v>
      </c>
      <c r="SF47" s="502">
        <f t="shared" si="1253"/>
        <v>0</v>
      </c>
      <c r="SG47" s="478">
        <f t="shared" si="1254"/>
        <v>0</v>
      </c>
      <c r="SH47" s="425"/>
      <c r="SI47" s="425"/>
      <c r="SJ47" s="570"/>
      <c r="SK47" s="523"/>
      <c r="SL47" s="593"/>
      <c r="SM47" s="525"/>
      <c r="SN47" s="586"/>
      <c r="SO47" s="587"/>
      <c r="SP47" s="587"/>
      <c r="SQ47" s="475" t="e">
        <f t="shared" si="1255"/>
        <v>#N/A</v>
      </c>
      <c r="SR47" s="475" t="e">
        <f t="shared" si="1256"/>
        <v>#N/A</v>
      </c>
      <c r="SS47" s="476" t="e">
        <f t="shared" si="1257"/>
        <v>#N/A</v>
      </c>
      <c r="ST47" s="476">
        <f t="shared" ref="ST47:SU47" si="1411">IF(SN47=0,0,1)</f>
        <v>0</v>
      </c>
      <c r="SU47" s="476">
        <f t="shared" si="1411"/>
        <v>0</v>
      </c>
      <c r="SV47" s="476" t="e">
        <f t="shared" si="1259"/>
        <v>#N/A</v>
      </c>
      <c r="SW47" s="502">
        <f t="shared" si="1260"/>
        <v>0</v>
      </c>
      <c r="SX47" s="478">
        <f t="shared" si="1261"/>
        <v>0</v>
      </c>
    </row>
    <row r="48" spans="1:518" ht="18.75" customHeight="1" x14ac:dyDescent="0.2">
      <c r="A48" s="425">
        <f t="shared" si="140"/>
        <v>36</v>
      </c>
      <c r="B48" s="483" t="s">
        <v>361</v>
      </c>
      <c r="C48" s="484" t="s">
        <v>362</v>
      </c>
      <c r="D48" s="485"/>
      <c r="E48" s="594"/>
      <c r="F48" s="487"/>
      <c r="G48" s="488"/>
      <c r="H48" s="528">
        <f>SUM(G50:G56)</f>
        <v>0</v>
      </c>
      <c r="I48" s="425"/>
      <c r="J48" s="425"/>
      <c r="K48" s="483"/>
      <c r="L48" s="484"/>
      <c r="M48" s="485"/>
      <c r="N48" s="594"/>
      <c r="O48" s="487"/>
      <c r="P48" s="488"/>
      <c r="Q48" s="528">
        <f>SUM(P50:P56)</f>
        <v>0</v>
      </c>
      <c r="R48" s="475"/>
      <c r="S48" s="475"/>
      <c r="T48" s="476"/>
      <c r="U48" s="476"/>
      <c r="V48" s="476"/>
      <c r="W48" s="476"/>
      <c r="X48" s="502"/>
      <c r="Y48" s="478"/>
      <c r="Z48" s="454"/>
      <c r="AA48" s="454"/>
      <c r="AB48" s="483"/>
      <c r="AC48" s="484"/>
      <c r="AD48" s="485"/>
      <c r="AE48" s="594"/>
      <c r="AF48" s="487"/>
      <c r="AG48" s="488"/>
      <c r="AH48" s="528">
        <f>SUM(AG50:AG56)</f>
        <v>0</v>
      </c>
      <c r="AI48" s="475"/>
      <c r="AJ48" s="475"/>
      <c r="AK48" s="476"/>
      <c r="AL48" s="476"/>
      <c r="AM48" s="476"/>
      <c r="AN48" s="476"/>
      <c r="AO48" s="502"/>
      <c r="AP48" s="478"/>
      <c r="AQ48" s="454"/>
      <c r="AR48" s="454"/>
      <c r="AS48" s="483" t="s">
        <v>361</v>
      </c>
      <c r="AT48" s="484" t="s">
        <v>362</v>
      </c>
      <c r="AU48" s="485"/>
      <c r="AV48" s="594"/>
      <c r="AW48" s="487"/>
      <c r="AX48" s="488"/>
      <c r="AY48" s="528">
        <f>SUM(AX50:AX56)</f>
        <v>2091200</v>
      </c>
      <c r="AZ48" s="475"/>
      <c r="BA48" s="475"/>
      <c r="BB48" s="476"/>
      <c r="BC48" s="476"/>
      <c r="BD48" s="476"/>
      <c r="BE48" s="476"/>
      <c r="BF48" s="502"/>
      <c r="BG48" s="478"/>
      <c r="BH48" s="425"/>
      <c r="BI48" s="425"/>
      <c r="BJ48" s="483" t="s">
        <v>361</v>
      </c>
      <c r="BK48" s="484" t="s">
        <v>362</v>
      </c>
      <c r="BL48" s="485"/>
      <c r="BM48" s="594"/>
      <c r="BN48" s="487"/>
      <c r="BO48" s="488"/>
      <c r="BP48" s="528">
        <f>SUM(BO50:BO56)</f>
        <v>2926400</v>
      </c>
      <c r="BQ48" s="475"/>
      <c r="BR48" s="475"/>
      <c r="BS48" s="476"/>
      <c r="BT48" s="476"/>
      <c r="BU48" s="476"/>
      <c r="BV48" s="476"/>
      <c r="BW48" s="502"/>
      <c r="BX48" s="478"/>
      <c r="BY48" s="425"/>
      <c r="BZ48" s="425"/>
      <c r="CA48" s="483" t="s">
        <v>361</v>
      </c>
      <c r="CB48" s="484" t="s">
        <v>362</v>
      </c>
      <c r="CC48" s="485"/>
      <c r="CD48" s="594"/>
      <c r="CE48" s="487"/>
      <c r="CF48" s="488"/>
      <c r="CG48" s="528">
        <f>SUM(CF50:CF56)</f>
        <v>4062240</v>
      </c>
      <c r="CH48" s="475"/>
      <c r="CI48" s="475"/>
      <c r="CJ48" s="476"/>
      <c r="CK48" s="476"/>
      <c r="CL48" s="476"/>
      <c r="CM48" s="476"/>
      <c r="CN48" s="502"/>
      <c r="CO48" s="478"/>
      <c r="CP48" s="425"/>
      <c r="CQ48" s="425"/>
      <c r="CR48" s="483" t="s">
        <v>361</v>
      </c>
      <c r="CS48" s="484" t="s">
        <v>362</v>
      </c>
      <c r="CT48" s="485"/>
      <c r="CU48" s="594"/>
      <c r="CV48" s="487"/>
      <c r="CW48" s="488"/>
      <c r="CX48" s="528">
        <f>SUM(CW50:CW56)</f>
        <v>3720300</v>
      </c>
      <c r="CY48" s="475"/>
      <c r="CZ48" s="475"/>
      <c r="DA48" s="476"/>
      <c r="DB48" s="476"/>
      <c r="DC48" s="476"/>
      <c r="DD48" s="476"/>
      <c r="DE48" s="502"/>
      <c r="DF48" s="478"/>
      <c r="DG48" s="425"/>
      <c r="DH48" s="425"/>
      <c r="DI48" s="483" t="s">
        <v>361</v>
      </c>
      <c r="DJ48" s="484" t="s">
        <v>362</v>
      </c>
      <c r="DK48" s="485"/>
      <c r="DL48" s="594"/>
      <c r="DM48" s="487"/>
      <c r="DN48" s="488"/>
      <c r="DO48" s="528">
        <f>SUM(DN50:DN56)</f>
        <v>3071540</v>
      </c>
      <c r="DP48" s="475"/>
      <c r="DQ48" s="475"/>
      <c r="DR48" s="476"/>
      <c r="DS48" s="476"/>
      <c r="DT48" s="476"/>
      <c r="DU48" s="476"/>
      <c r="DV48" s="502"/>
      <c r="DW48" s="478"/>
      <c r="DX48" s="425"/>
      <c r="DY48" s="425"/>
      <c r="DZ48" s="483" t="s">
        <v>361</v>
      </c>
      <c r="EA48" s="484" t="s">
        <v>362</v>
      </c>
      <c r="EB48" s="485"/>
      <c r="EC48" s="594"/>
      <c r="ED48" s="487"/>
      <c r="EE48" s="488"/>
      <c r="EF48" s="528">
        <f>SUM(EE50:EE56)</f>
        <v>2957072</v>
      </c>
      <c r="EG48" s="475"/>
      <c r="EH48" s="475"/>
      <c r="EI48" s="476"/>
      <c r="EJ48" s="476"/>
      <c r="EK48" s="476"/>
      <c r="EL48" s="476"/>
      <c r="EM48" s="502"/>
      <c r="EN48" s="478"/>
      <c r="EO48" s="425"/>
      <c r="EP48" s="425"/>
      <c r="EQ48" s="483" t="s">
        <v>361</v>
      </c>
      <c r="ER48" s="484" t="s">
        <v>362</v>
      </c>
      <c r="ES48" s="485"/>
      <c r="ET48" s="594"/>
      <c r="EU48" s="487"/>
      <c r="EV48" s="488"/>
      <c r="EW48" s="528">
        <f>SUM(EV50:EV56)</f>
        <v>3167576</v>
      </c>
      <c r="EX48" s="475"/>
      <c r="EY48" s="475"/>
      <c r="EZ48" s="476"/>
      <c r="FA48" s="476"/>
      <c r="FB48" s="476"/>
      <c r="FC48" s="476"/>
      <c r="FD48" s="502"/>
      <c r="FE48" s="478"/>
      <c r="FF48" s="425"/>
      <c r="FG48" s="425"/>
      <c r="FH48" s="483" t="s">
        <v>361</v>
      </c>
      <c r="FI48" s="484" t="s">
        <v>362</v>
      </c>
      <c r="FJ48" s="485"/>
      <c r="FK48" s="594"/>
      <c r="FL48" s="487"/>
      <c r="FM48" s="488"/>
      <c r="FN48" s="528">
        <f>SUM(FM50:FM56)</f>
        <v>1858912</v>
      </c>
      <c r="FO48" s="475"/>
      <c r="FP48" s="475"/>
      <c r="FQ48" s="476"/>
      <c r="FR48" s="476"/>
      <c r="FS48" s="476"/>
      <c r="FT48" s="476"/>
      <c r="FU48" s="502"/>
      <c r="FV48" s="478"/>
      <c r="FW48" s="425"/>
      <c r="FX48" s="425"/>
      <c r="FY48" s="483" t="s">
        <v>361</v>
      </c>
      <c r="FZ48" s="484" t="s">
        <v>362</v>
      </c>
      <c r="GA48" s="485"/>
      <c r="GB48" s="594"/>
      <c r="GC48" s="487"/>
      <c r="GD48" s="488"/>
      <c r="GE48" s="528">
        <f>SUM(GD50:GD56)</f>
        <v>3030200</v>
      </c>
      <c r="GF48" s="475"/>
      <c r="GG48" s="475"/>
      <c r="GH48" s="476"/>
      <c r="GI48" s="476"/>
      <c r="GJ48" s="476"/>
      <c r="GK48" s="476"/>
      <c r="GL48" s="502"/>
      <c r="GM48" s="478"/>
      <c r="GN48" s="425"/>
      <c r="GO48" s="425"/>
      <c r="GP48" s="483" t="s">
        <v>361</v>
      </c>
      <c r="GQ48" s="484" t="s">
        <v>362</v>
      </c>
      <c r="GR48" s="485"/>
      <c r="GS48" s="594"/>
      <c r="GT48" s="487"/>
      <c r="GU48" s="488"/>
      <c r="GV48" s="528">
        <f>SUM(GU50:GU56)</f>
        <v>3841700</v>
      </c>
      <c r="GW48" s="475"/>
      <c r="GX48" s="475"/>
      <c r="GY48" s="476"/>
      <c r="GZ48" s="476"/>
      <c r="HA48" s="476"/>
      <c r="HB48" s="476"/>
      <c r="HC48" s="502"/>
      <c r="HD48" s="478"/>
      <c r="HE48" s="425"/>
      <c r="HF48" s="425"/>
      <c r="HG48" s="483" t="s">
        <v>361</v>
      </c>
      <c r="HH48" s="484" t="s">
        <v>362</v>
      </c>
      <c r="HI48" s="485"/>
      <c r="HJ48" s="594"/>
      <c r="HK48" s="595"/>
      <c r="HL48" s="488"/>
      <c r="HM48" s="528">
        <f>SUM(HL50:HL56)</f>
        <v>3837270</v>
      </c>
      <c r="HN48" s="475"/>
      <c r="HO48" s="475"/>
      <c r="HP48" s="476"/>
      <c r="HQ48" s="476"/>
      <c r="HR48" s="476"/>
      <c r="HS48" s="476"/>
      <c r="HT48" s="502"/>
      <c r="HU48" s="478"/>
      <c r="HV48" s="425"/>
      <c r="HW48" s="425"/>
      <c r="HX48" s="483" t="s">
        <v>361</v>
      </c>
      <c r="HY48" s="484" t="s">
        <v>362</v>
      </c>
      <c r="HZ48" s="485"/>
      <c r="IA48" s="594"/>
      <c r="IB48" s="487"/>
      <c r="IC48" s="488"/>
      <c r="ID48" s="528">
        <f>SUM(IC50:IC56)</f>
        <v>2954000</v>
      </c>
      <c r="IE48" s="475"/>
      <c r="IF48" s="475"/>
      <c r="IG48" s="476"/>
      <c r="IH48" s="476"/>
      <c r="II48" s="476"/>
      <c r="IJ48" s="476"/>
      <c r="IK48" s="502"/>
      <c r="IL48" s="478"/>
      <c r="IM48" s="425"/>
      <c r="IN48" s="425"/>
      <c r="IO48" s="483" t="s">
        <v>361</v>
      </c>
      <c r="IP48" s="484" t="s">
        <v>362</v>
      </c>
      <c r="IQ48" s="485"/>
      <c r="IR48" s="594"/>
      <c r="IS48" s="487"/>
      <c r="IT48" s="488"/>
      <c r="IU48" s="528">
        <f>SUM(IT50:IT56)</f>
        <v>3081904</v>
      </c>
      <c r="IV48" s="475"/>
      <c r="IW48" s="475"/>
      <c r="IX48" s="476"/>
      <c r="IY48" s="476"/>
      <c r="IZ48" s="476"/>
      <c r="JA48" s="476"/>
      <c r="JB48" s="502"/>
      <c r="JC48" s="478"/>
      <c r="JD48" s="425"/>
      <c r="JE48" s="425"/>
      <c r="JF48" s="483" t="s">
        <v>361</v>
      </c>
      <c r="JG48" s="484" t="s">
        <v>362</v>
      </c>
      <c r="JH48" s="485"/>
      <c r="JI48" s="594"/>
      <c r="JJ48" s="487"/>
      <c r="JK48" s="488"/>
      <c r="JL48" s="528">
        <f>SUM(JK50:JK56)</f>
        <v>3193000</v>
      </c>
      <c r="JM48" s="475"/>
      <c r="JN48" s="475"/>
      <c r="JO48" s="476"/>
      <c r="JP48" s="476"/>
      <c r="JQ48" s="476"/>
      <c r="JR48" s="476"/>
      <c r="JS48" s="502"/>
      <c r="JT48" s="478"/>
      <c r="JU48" s="425"/>
      <c r="JV48" s="425"/>
      <c r="JW48" s="483" t="s">
        <v>361</v>
      </c>
      <c r="JX48" s="484" t="s">
        <v>362</v>
      </c>
      <c r="JY48" s="485"/>
      <c r="JZ48" s="594"/>
      <c r="KA48" s="487"/>
      <c r="KB48" s="488"/>
      <c r="KC48" s="528">
        <f>SUM(KB50:KB56)</f>
        <v>2850000</v>
      </c>
      <c r="KD48" s="475"/>
      <c r="KE48" s="475"/>
      <c r="KF48" s="476"/>
      <c r="KG48" s="476"/>
      <c r="KH48" s="476"/>
      <c r="KI48" s="476"/>
      <c r="KJ48" s="502"/>
      <c r="KK48" s="478"/>
      <c r="KL48" s="425"/>
      <c r="KM48" s="425"/>
      <c r="KN48" s="483" t="s">
        <v>361</v>
      </c>
      <c r="KO48" s="484" t="s">
        <v>362</v>
      </c>
      <c r="KP48" s="485"/>
      <c r="KQ48" s="594"/>
      <c r="KR48" s="487"/>
      <c r="KS48" s="488"/>
      <c r="KT48" s="528">
        <f>SUM(KS50:KS56)</f>
        <v>4497802</v>
      </c>
      <c r="KU48" s="475"/>
      <c r="KV48" s="475"/>
      <c r="KW48" s="476"/>
      <c r="KX48" s="476"/>
      <c r="KY48" s="476"/>
      <c r="KZ48" s="476"/>
      <c r="LA48" s="502"/>
      <c r="LB48" s="478"/>
      <c r="LC48" s="425"/>
      <c r="LD48" s="425"/>
      <c r="LE48" s="483" t="s">
        <v>361</v>
      </c>
      <c r="LF48" s="484" t="s">
        <v>362</v>
      </c>
      <c r="LG48" s="485"/>
      <c r="LH48" s="594"/>
      <c r="LI48" s="595"/>
      <c r="LJ48" s="488"/>
      <c r="LK48" s="528">
        <f>SUM(LJ50:LJ56)</f>
        <v>3854592</v>
      </c>
      <c r="LL48" s="475"/>
      <c r="LM48" s="475"/>
      <c r="LN48" s="476"/>
      <c r="LO48" s="476"/>
      <c r="LP48" s="476"/>
      <c r="LQ48" s="476"/>
      <c r="LR48" s="502"/>
      <c r="LS48" s="478"/>
      <c r="LT48" s="425"/>
      <c r="LU48" s="425"/>
      <c r="LV48" s="483" t="s">
        <v>361</v>
      </c>
      <c r="LW48" s="484" t="s">
        <v>362</v>
      </c>
      <c r="LX48" s="485"/>
      <c r="LY48" s="594"/>
      <c r="LZ48" s="487"/>
      <c r="MA48" s="488"/>
      <c r="MB48" s="528">
        <f>SUM(MA50:MA56)</f>
        <v>2439000</v>
      </c>
      <c r="MC48" s="475"/>
      <c r="MD48" s="475"/>
      <c r="ME48" s="476"/>
      <c r="MF48" s="476"/>
      <c r="MG48" s="476"/>
      <c r="MH48" s="476"/>
      <c r="MI48" s="502"/>
      <c r="MJ48" s="478"/>
      <c r="MK48" s="425"/>
      <c r="ML48" s="425"/>
      <c r="MM48" s="483" t="s">
        <v>361</v>
      </c>
      <c r="MN48" s="484" t="s">
        <v>362</v>
      </c>
      <c r="MO48" s="485"/>
      <c r="MP48" s="594"/>
      <c r="MQ48" s="487"/>
      <c r="MR48" s="488"/>
      <c r="MS48" s="528">
        <f>SUM(MR50:MR56)</f>
        <v>2938567</v>
      </c>
      <c r="MT48" s="475"/>
      <c r="MU48" s="475"/>
      <c r="MV48" s="476"/>
      <c r="MW48" s="476"/>
      <c r="MX48" s="476"/>
      <c r="MY48" s="476"/>
      <c r="MZ48" s="502"/>
      <c r="NA48" s="478"/>
      <c r="NB48" s="425"/>
      <c r="NC48" s="425"/>
      <c r="ND48" s="570"/>
      <c r="NE48" s="523"/>
      <c r="NF48" s="588"/>
      <c r="NG48" s="525"/>
      <c r="NH48" s="538"/>
      <c r="NI48" s="508"/>
      <c r="NJ48" s="508"/>
      <c r="NK48" s="475" t="e">
        <f t="shared" si="1199"/>
        <v>#N/A</v>
      </c>
      <c r="NL48" s="475" t="e">
        <f t="shared" si="1200"/>
        <v>#N/A</v>
      </c>
      <c r="NM48" s="476" t="e">
        <f t="shared" si="1201"/>
        <v>#N/A</v>
      </c>
      <c r="NN48" s="476">
        <f t="shared" ref="NN48:NO48" si="1412">IF(NH48=0,0,1)</f>
        <v>0</v>
      </c>
      <c r="NO48" s="476">
        <f t="shared" si="1412"/>
        <v>0</v>
      </c>
      <c r="NP48" s="476" t="e">
        <f t="shared" si="1203"/>
        <v>#N/A</v>
      </c>
      <c r="NQ48" s="502">
        <f t="shared" si="1204"/>
        <v>0</v>
      </c>
      <c r="NR48" s="478">
        <f t="shared" si="1205"/>
        <v>0</v>
      </c>
      <c r="NS48" s="425"/>
      <c r="NT48" s="425"/>
      <c r="NU48" s="570"/>
      <c r="NV48" s="523"/>
      <c r="NW48" s="588"/>
      <c r="NX48" s="525"/>
      <c r="NY48" s="538"/>
      <c r="NZ48" s="508"/>
      <c r="OA48" s="508"/>
      <c r="OB48" s="475" t="e">
        <f t="shared" si="1206"/>
        <v>#N/A</v>
      </c>
      <c r="OC48" s="475" t="e">
        <f t="shared" si="1207"/>
        <v>#N/A</v>
      </c>
      <c r="OD48" s="476" t="e">
        <f t="shared" si="1208"/>
        <v>#N/A</v>
      </c>
      <c r="OE48" s="476">
        <f t="shared" ref="OE48:OF48" si="1413">IF(NY48=0,0,1)</f>
        <v>0</v>
      </c>
      <c r="OF48" s="476">
        <f t="shared" si="1413"/>
        <v>0</v>
      </c>
      <c r="OG48" s="476" t="e">
        <f t="shared" si="1210"/>
        <v>#N/A</v>
      </c>
      <c r="OH48" s="502">
        <f t="shared" si="1211"/>
        <v>0</v>
      </c>
      <c r="OI48" s="478">
        <f t="shared" si="1212"/>
        <v>0</v>
      </c>
      <c r="OJ48" s="425"/>
      <c r="OK48" s="425"/>
      <c r="OL48" s="570"/>
      <c r="OM48" s="523"/>
      <c r="ON48" s="588"/>
      <c r="OO48" s="525"/>
      <c r="OP48" s="538"/>
      <c r="OQ48" s="508"/>
      <c r="OR48" s="508"/>
      <c r="OS48" s="475" t="e">
        <f t="shared" si="1213"/>
        <v>#N/A</v>
      </c>
      <c r="OT48" s="475" t="e">
        <f t="shared" si="1214"/>
        <v>#N/A</v>
      </c>
      <c r="OU48" s="476" t="e">
        <f t="shared" si="1215"/>
        <v>#N/A</v>
      </c>
      <c r="OV48" s="476">
        <f t="shared" ref="OV48:OW48" si="1414">IF(OP48=0,0,1)</f>
        <v>0</v>
      </c>
      <c r="OW48" s="476">
        <f t="shared" si="1414"/>
        <v>0</v>
      </c>
      <c r="OX48" s="476" t="e">
        <f t="shared" si="1217"/>
        <v>#N/A</v>
      </c>
      <c r="OY48" s="502">
        <f t="shared" si="1218"/>
        <v>0</v>
      </c>
      <c r="OZ48" s="478">
        <f t="shared" si="1219"/>
        <v>0</v>
      </c>
      <c r="PA48" s="425"/>
      <c r="PB48" s="425"/>
      <c r="PC48" s="570"/>
      <c r="PD48" s="523"/>
      <c r="PE48" s="588"/>
      <c r="PF48" s="525"/>
      <c r="PG48" s="538"/>
      <c r="PH48" s="508"/>
      <c r="PI48" s="508"/>
      <c r="PJ48" s="475" t="e">
        <f t="shared" si="1220"/>
        <v>#N/A</v>
      </c>
      <c r="PK48" s="475" t="e">
        <f t="shared" si="1221"/>
        <v>#N/A</v>
      </c>
      <c r="PL48" s="476" t="e">
        <f t="shared" si="1222"/>
        <v>#N/A</v>
      </c>
      <c r="PM48" s="476">
        <f t="shared" ref="PM48:PN48" si="1415">IF(PG48=0,0,1)</f>
        <v>0</v>
      </c>
      <c r="PN48" s="476">
        <f t="shared" si="1415"/>
        <v>0</v>
      </c>
      <c r="PO48" s="476" t="e">
        <f t="shared" si="1224"/>
        <v>#N/A</v>
      </c>
      <c r="PP48" s="502">
        <f t="shared" si="1225"/>
        <v>0</v>
      </c>
      <c r="PQ48" s="478">
        <f t="shared" si="1226"/>
        <v>0</v>
      </c>
      <c r="PR48" s="425"/>
      <c r="PS48" s="425"/>
      <c r="PT48" s="570"/>
      <c r="PU48" s="523"/>
      <c r="PV48" s="588"/>
      <c r="PW48" s="525"/>
      <c r="PX48" s="538"/>
      <c r="PY48" s="508"/>
      <c r="PZ48" s="508"/>
      <c r="QA48" s="475" t="e">
        <f t="shared" si="1227"/>
        <v>#N/A</v>
      </c>
      <c r="QB48" s="475" t="e">
        <f t="shared" si="1228"/>
        <v>#N/A</v>
      </c>
      <c r="QC48" s="476" t="e">
        <f t="shared" si="1229"/>
        <v>#N/A</v>
      </c>
      <c r="QD48" s="476">
        <f t="shared" ref="QD48:QE48" si="1416">IF(PX48=0,0,1)</f>
        <v>0</v>
      </c>
      <c r="QE48" s="476">
        <f t="shared" si="1416"/>
        <v>0</v>
      </c>
      <c r="QF48" s="476" t="e">
        <f t="shared" si="1231"/>
        <v>#N/A</v>
      </c>
      <c r="QG48" s="502">
        <f t="shared" si="1232"/>
        <v>0</v>
      </c>
      <c r="QH48" s="478">
        <f t="shared" si="1233"/>
        <v>0</v>
      </c>
      <c r="QI48" s="425"/>
      <c r="QJ48" s="425"/>
      <c r="QK48" s="570"/>
      <c r="QL48" s="523"/>
      <c r="QM48" s="588"/>
      <c r="QN48" s="525"/>
      <c r="QO48" s="538"/>
      <c r="QP48" s="508"/>
      <c r="QQ48" s="508"/>
      <c r="QR48" s="475" t="e">
        <f t="shared" si="1234"/>
        <v>#N/A</v>
      </c>
      <c r="QS48" s="475" t="e">
        <f t="shared" si="1235"/>
        <v>#N/A</v>
      </c>
      <c r="QT48" s="476" t="e">
        <f t="shared" si="1236"/>
        <v>#N/A</v>
      </c>
      <c r="QU48" s="476">
        <f t="shared" ref="QU48:QV48" si="1417">IF(QO48=0,0,1)</f>
        <v>0</v>
      </c>
      <c r="QV48" s="476">
        <f t="shared" si="1417"/>
        <v>0</v>
      </c>
      <c r="QW48" s="476" t="e">
        <f t="shared" si="1238"/>
        <v>#N/A</v>
      </c>
      <c r="QX48" s="502">
        <f t="shared" si="1239"/>
        <v>0</v>
      </c>
      <c r="QY48" s="478">
        <f t="shared" si="1240"/>
        <v>0</v>
      </c>
      <c r="QZ48" s="425"/>
      <c r="RA48" s="425"/>
      <c r="RB48" s="570"/>
      <c r="RC48" s="523"/>
      <c r="RD48" s="588"/>
      <c r="RE48" s="525"/>
      <c r="RF48" s="538"/>
      <c r="RG48" s="508"/>
      <c r="RH48" s="508"/>
      <c r="RI48" s="475" t="e">
        <f t="shared" si="1241"/>
        <v>#N/A</v>
      </c>
      <c r="RJ48" s="475" t="e">
        <f t="shared" si="1242"/>
        <v>#N/A</v>
      </c>
      <c r="RK48" s="476" t="e">
        <f t="shared" si="1243"/>
        <v>#N/A</v>
      </c>
      <c r="RL48" s="476">
        <f t="shared" ref="RL48:RM48" si="1418">IF(RF48=0,0,1)</f>
        <v>0</v>
      </c>
      <c r="RM48" s="476">
        <f t="shared" si="1418"/>
        <v>0</v>
      </c>
      <c r="RN48" s="476" t="e">
        <f t="shared" si="1245"/>
        <v>#N/A</v>
      </c>
      <c r="RO48" s="502">
        <f t="shared" si="1246"/>
        <v>0</v>
      </c>
      <c r="RP48" s="478">
        <f t="shared" si="1247"/>
        <v>0</v>
      </c>
      <c r="RQ48" s="425"/>
      <c r="RR48" s="425"/>
      <c r="RS48" s="570"/>
      <c r="RT48" s="523"/>
      <c r="RU48" s="588"/>
      <c r="RV48" s="525"/>
      <c r="RW48" s="538"/>
      <c r="RX48" s="508"/>
      <c r="RY48" s="508"/>
      <c r="RZ48" s="475" t="e">
        <f t="shared" si="1248"/>
        <v>#N/A</v>
      </c>
      <c r="SA48" s="475" t="e">
        <f t="shared" si="1249"/>
        <v>#N/A</v>
      </c>
      <c r="SB48" s="476" t="e">
        <f t="shared" si="1250"/>
        <v>#N/A</v>
      </c>
      <c r="SC48" s="476">
        <f t="shared" ref="SC48:SD48" si="1419">IF(RW48=0,0,1)</f>
        <v>0</v>
      </c>
      <c r="SD48" s="476">
        <f t="shared" si="1419"/>
        <v>0</v>
      </c>
      <c r="SE48" s="476" t="e">
        <f t="shared" si="1252"/>
        <v>#N/A</v>
      </c>
      <c r="SF48" s="502">
        <f t="shared" si="1253"/>
        <v>0</v>
      </c>
      <c r="SG48" s="478">
        <f t="shared" si="1254"/>
        <v>0</v>
      </c>
      <c r="SH48" s="425"/>
      <c r="SI48" s="425"/>
      <c r="SJ48" s="570"/>
      <c r="SK48" s="523"/>
      <c r="SL48" s="588"/>
      <c r="SM48" s="525"/>
      <c r="SN48" s="538"/>
      <c r="SO48" s="508"/>
      <c r="SP48" s="508"/>
      <c r="SQ48" s="475" t="e">
        <f t="shared" si="1255"/>
        <v>#N/A</v>
      </c>
      <c r="SR48" s="475" t="e">
        <f t="shared" si="1256"/>
        <v>#N/A</v>
      </c>
      <c r="SS48" s="476" t="e">
        <f t="shared" si="1257"/>
        <v>#N/A</v>
      </c>
      <c r="ST48" s="476">
        <f t="shared" ref="ST48:SU48" si="1420">IF(SN48=0,0,1)</f>
        <v>0</v>
      </c>
      <c r="SU48" s="476">
        <f t="shared" si="1420"/>
        <v>0</v>
      </c>
      <c r="SV48" s="476" t="e">
        <f t="shared" si="1259"/>
        <v>#N/A</v>
      </c>
      <c r="SW48" s="502">
        <f t="shared" si="1260"/>
        <v>0</v>
      </c>
      <c r="SX48" s="478">
        <f t="shared" si="1261"/>
        <v>0</v>
      </c>
    </row>
    <row r="49" spans="1:518" ht="41.25" customHeight="1" x14ac:dyDescent="0.2">
      <c r="A49" s="425">
        <f t="shared" si="140"/>
        <v>37</v>
      </c>
      <c r="B49" s="596"/>
      <c r="C49" s="597" t="s">
        <v>363</v>
      </c>
      <c r="D49" s="595"/>
      <c r="E49" s="595"/>
      <c r="F49" s="595"/>
      <c r="G49" s="595"/>
      <c r="H49" s="598" t="e">
        <f>H48/G77</f>
        <v>#DIV/0!</v>
      </c>
      <c r="I49" s="425"/>
      <c r="J49" s="425"/>
      <c r="K49" s="596"/>
      <c r="L49" s="595"/>
      <c r="M49" s="595"/>
      <c r="N49" s="595"/>
      <c r="O49" s="595"/>
      <c r="P49" s="595"/>
      <c r="Q49" s="598" t="e">
        <f>Q48/P77</f>
        <v>#DIV/0!</v>
      </c>
      <c r="R49" s="475"/>
      <c r="S49" s="475"/>
      <c r="T49" s="476"/>
      <c r="U49" s="476"/>
      <c r="V49" s="476"/>
      <c r="W49" s="476"/>
      <c r="X49" s="502"/>
      <c r="Y49" s="478"/>
      <c r="Z49" s="454"/>
      <c r="AA49" s="454"/>
      <c r="AB49" s="596"/>
      <c r="AC49" s="595"/>
      <c r="AD49" s="595"/>
      <c r="AE49" s="595"/>
      <c r="AF49" s="595"/>
      <c r="AG49" s="595"/>
      <c r="AH49" s="598" t="e">
        <f>AH48/AG77</f>
        <v>#DIV/0!</v>
      </c>
      <c r="AI49" s="475"/>
      <c r="AJ49" s="475"/>
      <c r="AK49" s="476"/>
      <c r="AL49" s="476"/>
      <c r="AM49" s="476"/>
      <c r="AN49" s="476"/>
      <c r="AO49" s="502"/>
      <c r="AP49" s="478"/>
      <c r="AQ49" s="454"/>
      <c r="AR49" s="454"/>
      <c r="AS49" s="596"/>
      <c r="AT49" s="595" t="s">
        <v>363</v>
      </c>
      <c r="AU49" s="595"/>
      <c r="AV49" s="595"/>
      <c r="AW49" s="595"/>
      <c r="AX49" s="595"/>
      <c r="AY49" s="598">
        <f>AY48/AX77</f>
        <v>1.4397672357942438E-2</v>
      </c>
      <c r="AZ49" s="475"/>
      <c r="BA49" s="475"/>
      <c r="BB49" s="476"/>
      <c r="BC49" s="476"/>
      <c r="BD49" s="476"/>
      <c r="BE49" s="476"/>
      <c r="BF49" s="502"/>
      <c r="BG49" s="478"/>
      <c r="BH49" s="425"/>
      <c r="BI49" s="425"/>
      <c r="BJ49" s="596"/>
      <c r="BK49" s="595" t="s">
        <v>363</v>
      </c>
      <c r="BL49" s="595"/>
      <c r="BM49" s="595"/>
      <c r="BN49" s="595"/>
      <c r="BO49" s="595"/>
      <c r="BP49" s="598">
        <f>BP48/BO77</f>
        <v>1.964109891894758E-2</v>
      </c>
      <c r="BQ49" s="475"/>
      <c r="BR49" s="475"/>
      <c r="BS49" s="476"/>
      <c r="BT49" s="476"/>
      <c r="BU49" s="476"/>
      <c r="BV49" s="476"/>
      <c r="BW49" s="502"/>
      <c r="BX49" s="478"/>
      <c r="BY49" s="425"/>
      <c r="BZ49" s="425"/>
      <c r="CA49" s="596"/>
      <c r="CB49" s="595" t="s">
        <v>363</v>
      </c>
      <c r="CC49" s="595"/>
      <c r="CD49" s="595"/>
      <c r="CE49" s="595"/>
      <c r="CF49" s="595"/>
      <c r="CG49" s="598">
        <f>CG48/CF77</f>
        <v>2.747570231544531E-2</v>
      </c>
      <c r="CH49" s="475"/>
      <c r="CI49" s="475"/>
      <c r="CJ49" s="476"/>
      <c r="CK49" s="476"/>
      <c r="CL49" s="476"/>
      <c r="CM49" s="476"/>
      <c r="CN49" s="502"/>
      <c r="CO49" s="478"/>
      <c r="CP49" s="425"/>
      <c r="CQ49" s="425"/>
      <c r="CR49" s="596"/>
      <c r="CS49" s="595" t="s">
        <v>363</v>
      </c>
      <c r="CT49" s="595"/>
      <c r="CU49" s="595"/>
      <c r="CV49" s="595"/>
      <c r="CW49" s="595"/>
      <c r="CX49" s="598">
        <f>CX48/CW77</f>
        <v>2.4840834504608871E-2</v>
      </c>
      <c r="CY49" s="475"/>
      <c r="CZ49" s="475"/>
      <c r="DA49" s="476"/>
      <c r="DB49" s="476"/>
      <c r="DC49" s="476"/>
      <c r="DD49" s="476"/>
      <c r="DE49" s="502"/>
      <c r="DF49" s="478"/>
      <c r="DG49" s="425"/>
      <c r="DH49" s="425"/>
      <c r="DI49" s="596"/>
      <c r="DJ49" s="595" t="s">
        <v>363</v>
      </c>
      <c r="DK49" s="595"/>
      <c r="DL49" s="595"/>
      <c r="DM49" s="595"/>
      <c r="DN49" s="595"/>
      <c r="DO49" s="598">
        <f>DO48/DN77</f>
        <v>2.0545248476009234E-2</v>
      </c>
      <c r="DP49" s="475"/>
      <c r="DQ49" s="475"/>
      <c r="DR49" s="476"/>
      <c r="DS49" s="476"/>
      <c r="DT49" s="476"/>
      <c r="DU49" s="476"/>
      <c r="DV49" s="502"/>
      <c r="DW49" s="478"/>
      <c r="DX49" s="425"/>
      <c r="DY49" s="425"/>
      <c r="DZ49" s="596"/>
      <c r="EA49" s="595" t="s">
        <v>363</v>
      </c>
      <c r="EB49" s="595"/>
      <c r="EC49" s="595"/>
      <c r="ED49" s="595"/>
      <c r="EE49" s="595"/>
      <c r="EF49" s="598">
        <f>EF48/EE77</f>
        <v>1.9409544143461986E-2</v>
      </c>
      <c r="EG49" s="475"/>
      <c r="EH49" s="475"/>
      <c r="EI49" s="476"/>
      <c r="EJ49" s="476"/>
      <c r="EK49" s="476"/>
      <c r="EL49" s="476"/>
      <c r="EM49" s="502"/>
      <c r="EN49" s="478"/>
      <c r="EO49" s="425"/>
      <c r="EP49" s="425"/>
      <c r="EQ49" s="596"/>
      <c r="ER49" s="595" t="s">
        <v>363</v>
      </c>
      <c r="ES49" s="595"/>
      <c r="ET49" s="595"/>
      <c r="EU49" s="595"/>
      <c r="EV49" s="595"/>
      <c r="EW49" s="598">
        <f>EW48/EV77</f>
        <v>2.0701220979335685E-2</v>
      </c>
      <c r="EX49" s="475"/>
      <c r="EY49" s="475"/>
      <c r="EZ49" s="476"/>
      <c r="FA49" s="476"/>
      <c r="FB49" s="476"/>
      <c r="FC49" s="476"/>
      <c r="FD49" s="502"/>
      <c r="FE49" s="478"/>
      <c r="FF49" s="425"/>
      <c r="FG49" s="425"/>
      <c r="FH49" s="596"/>
      <c r="FI49" s="595" t="s">
        <v>363</v>
      </c>
      <c r="FJ49" s="595"/>
      <c r="FK49" s="595"/>
      <c r="FL49" s="595"/>
      <c r="FM49" s="595"/>
      <c r="FN49" s="598">
        <f>FN48/FM77</f>
        <v>1.2418235177156014E-2</v>
      </c>
      <c r="FO49" s="475"/>
      <c r="FP49" s="475"/>
      <c r="FQ49" s="476"/>
      <c r="FR49" s="476"/>
      <c r="FS49" s="476"/>
      <c r="FT49" s="476"/>
      <c r="FU49" s="502"/>
      <c r="FV49" s="478"/>
      <c r="FW49" s="425"/>
      <c r="FX49" s="425"/>
      <c r="FY49" s="596"/>
      <c r="FZ49" s="595" t="s">
        <v>363</v>
      </c>
      <c r="GA49" s="595"/>
      <c r="GB49" s="595"/>
      <c r="GC49" s="595"/>
      <c r="GD49" s="595"/>
      <c r="GE49" s="598">
        <f>GE48/GD77</f>
        <v>2.0285287376020221E-2</v>
      </c>
      <c r="GF49" s="475"/>
      <c r="GG49" s="475"/>
      <c r="GH49" s="476"/>
      <c r="GI49" s="476"/>
      <c r="GJ49" s="476"/>
      <c r="GK49" s="476"/>
      <c r="GL49" s="502"/>
      <c r="GM49" s="478"/>
      <c r="GN49" s="425"/>
      <c r="GO49" s="425"/>
      <c r="GP49" s="596"/>
      <c r="GQ49" s="595" t="s">
        <v>363</v>
      </c>
      <c r="GR49" s="595"/>
      <c r="GS49" s="595"/>
      <c r="GT49" s="595"/>
      <c r="GU49" s="595"/>
      <c r="GV49" s="598">
        <f>GV48/GU77</f>
        <v>2.5040044713201638E-2</v>
      </c>
      <c r="GW49" s="475"/>
      <c r="GX49" s="475"/>
      <c r="GY49" s="476"/>
      <c r="GZ49" s="476"/>
      <c r="HA49" s="476"/>
      <c r="HB49" s="476"/>
      <c r="HC49" s="502"/>
      <c r="HD49" s="478"/>
      <c r="HE49" s="425"/>
      <c r="HF49" s="425"/>
      <c r="HG49" s="596"/>
      <c r="HH49" s="595" t="s">
        <v>363</v>
      </c>
      <c r="HI49" s="595"/>
      <c r="HJ49" s="595"/>
      <c r="HK49" s="595"/>
      <c r="HL49" s="595"/>
      <c r="HM49" s="598">
        <f>HM48/HL77</f>
        <v>2.5945781257226377E-2</v>
      </c>
      <c r="HN49" s="475"/>
      <c r="HO49" s="475"/>
      <c r="HP49" s="476"/>
      <c r="HQ49" s="476"/>
      <c r="HR49" s="476"/>
      <c r="HS49" s="476"/>
      <c r="HT49" s="502"/>
      <c r="HU49" s="478"/>
      <c r="HV49" s="425"/>
      <c r="HW49" s="425"/>
      <c r="HX49" s="596"/>
      <c r="HY49" s="595" t="s">
        <v>363</v>
      </c>
      <c r="HZ49" s="595"/>
      <c r="IA49" s="595"/>
      <c r="IB49" s="595"/>
      <c r="IC49" s="595"/>
      <c r="ID49" s="598">
        <f>ID48/IC77</f>
        <v>1.9739227036192481E-2</v>
      </c>
      <c r="IE49" s="475"/>
      <c r="IF49" s="475"/>
      <c r="IG49" s="476"/>
      <c r="IH49" s="476"/>
      <c r="II49" s="476"/>
      <c r="IJ49" s="476"/>
      <c r="IK49" s="502"/>
      <c r="IL49" s="478"/>
      <c r="IM49" s="425"/>
      <c r="IN49" s="425"/>
      <c r="IO49" s="596"/>
      <c r="IP49" s="595" t="s">
        <v>363</v>
      </c>
      <c r="IQ49" s="595"/>
      <c r="IR49" s="595"/>
      <c r="IS49" s="595"/>
      <c r="IT49" s="595"/>
      <c r="IU49" s="598">
        <f>IU48/IT77</f>
        <v>2.0503372271128702E-2</v>
      </c>
      <c r="IV49" s="475"/>
      <c r="IW49" s="475"/>
      <c r="IX49" s="476"/>
      <c r="IY49" s="476"/>
      <c r="IZ49" s="476"/>
      <c r="JA49" s="476"/>
      <c r="JB49" s="502"/>
      <c r="JC49" s="478"/>
      <c r="JD49" s="425"/>
      <c r="JE49" s="425"/>
      <c r="JF49" s="596"/>
      <c r="JG49" s="595" t="s">
        <v>363</v>
      </c>
      <c r="JH49" s="595"/>
      <c r="JI49" s="595"/>
      <c r="JJ49" s="595"/>
      <c r="JK49" s="595"/>
      <c r="JL49" s="598">
        <f>JL48/JK77</f>
        <v>2.101119588120021E-2</v>
      </c>
      <c r="JM49" s="475"/>
      <c r="JN49" s="475"/>
      <c r="JO49" s="476"/>
      <c r="JP49" s="476"/>
      <c r="JQ49" s="476"/>
      <c r="JR49" s="476"/>
      <c r="JS49" s="502"/>
      <c r="JT49" s="478"/>
      <c r="JU49" s="425"/>
      <c r="JV49" s="425"/>
      <c r="JW49" s="596"/>
      <c r="JX49" s="595" t="s">
        <v>363</v>
      </c>
      <c r="JY49" s="595"/>
      <c r="JZ49" s="595"/>
      <c r="KA49" s="595"/>
      <c r="KB49" s="595"/>
      <c r="KC49" s="598">
        <f>KC48/KB77</f>
        <v>1.8793026138791444E-2</v>
      </c>
      <c r="KD49" s="475"/>
      <c r="KE49" s="475"/>
      <c r="KF49" s="476"/>
      <c r="KG49" s="476"/>
      <c r="KH49" s="476"/>
      <c r="KI49" s="476"/>
      <c r="KJ49" s="502"/>
      <c r="KK49" s="478"/>
      <c r="KL49" s="425"/>
      <c r="KM49" s="425"/>
      <c r="KN49" s="596"/>
      <c r="KO49" s="595" t="s">
        <v>363</v>
      </c>
      <c r="KP49" s="595"/>
      <c r="KQ49" s="595"/>
      <c r="KR49" s="595"/>
      <c r="KS49" s="595"/>
      <c r="KT49" s="598">
        <f>KT48/KS77</f>
        <v>2.9620265636989825E-2</v>
      </c>
      <c r="KU49" s="475"/>
      <c r="KV49" s="475"/>
      <c r="KW49" s="476"/>
      <c r="KX49" s="476"/>
      <c r="KY49" s="476"/>
      <c r="KZ49" s="476"/>
      <c r="LA49" s="502"/>
      <c r="LB49" s="478"/>
      <c r="LC49" s="425"/>
      <c r="LD49" s="425"/>
      <c r="LE49" s="596"/>
      <c r="LF49" s="595" t="s">
        <v>363</v>
      </c>
      <c r="LG49" s="595"/>
      <c r="LH49" s="595"/>
      <c r="LI49" s="595"/>
      <c r="LJ49" s="595"/>
      <c r="LK49" s="598">
        <f>LK48/LJ77</f>
        <v>2.5980078874162614E-2</v>
      </c>
      <c r="LL49" s="475"/>
      <c r="LM49" s="475"/>
      <c r="LN49" s="476"/>
      <c r="LO49" s="476"/>
      <c r="LP49" s="476"/>
      <c r="LQ49" s="476"/>
      <c r="LR49" s="502"/>
      <c r="LS49" s="478"/>
      <c r="LT49" s="425"/>
      <c r="LU49" s="425"/>
      <c r="LV49" s="596"/>
      <c r="LW49" s="595" t="s">
        <v>363</v>
      </c>
      <c r="LX49" s="595"/>
      <c r="LY49" s="595"/>
      <c r="LZ49" s="595"/>
      <c r="MA49" s="595"/>
      <c r="MB49" s="598">
        <f>MB48/MA77</f>
        <v>1.6223098723335917E-2</v>
      </c>
      <c r="MC49" s="475"/>
      <c r="MD49" s="475"/>
      <c r="ME49" s="476"/>
      <c r="MF49" s="476"/>
      <c r="MG49" s="476"/>
      <c r="MH49" s="476"/>
      <c r="MI49" s="502"/>
      <c r="MJ49" s="478"/>
      <c r="MK49" s="425"/>
      <c r="ML49" s="425"/>
      <c r="MM49" s="596"/>
      <c r="MN49" s="595" t="s">
        <v>363</v>
      </c>
      <c r="MO49" s="595"/>
      <c r="MP49" s="595"/>
      <c r="MQ49" s="595"/>
      <c r="MR49" s="595"/>
      <c r="MS49" s="598">
        <f>MS48/MR77</f>
        <v>1.9392747922993971E-2</v>
      </c>
      <c r="MT49" s="475"/>
      <c r="MU49" s="475"/>
      <c r="MV49" s="476"/>
      <c r="MW49" s="476"/>
      <c r="MX49" s="476"/>
      <c r="MY49" s="476"/>
      <c r="MZ49" s="502"/>
      <c r="NA49" s="478"/>
      <c r="NB49" s="425"/>
      <c r="NC49" s="425"/>
      <c r="ND49" s="570"/>
      <c r="NE49" s="523"/>
      <c r="NF49" s="588"/>
      <c r="NG49" s="525"/>
      <c r="NH49" s="538"/>
      <c r="NI49" s="508"/>
      <c r="NJ49" s="508"/>
      <c r="NK49" s="475" t="e">
        <f t="shared" si="1199"/>
        <v>#N/A</v>
      </c>
      <c r="NL49" s="475" t="e">
        <f t="shared" si="1200"/>
        <v>#N/A</v>
      </c>
      <c r="NM49" s="476" t="e">
        <f t="shared" si="1201"/>
        <v>#N/A</v>
      </c>
      <c r="NN49" s="476">
        <f t="shared" ref="NN49:NO49" si="1421">IF(NH49=0,0,1)</f>
        <v>0</v>
      </c>
      <c r="NO49" s="476">
        <f t="shared" si="1421"/>
        <v>0</v>
      </c>
      <c r="NP49" s="476" t="e">
        <f t="shared" si="1203"/>
        <v>#N/A</v>
      </c>
      <c r="NQ49" s="502">
        <f t="shared" si="1204"/>
        <v>0</v>
      </c>
      <c r="NR49" s="478">
        <f t="shared" si="1205"/>
        <v>0</v>
      </c>
      <c r="NS49" s="425"/>
      <c r="NT49" s="425"/>
      <c r="NU49" s="570"/>
      <c r="NV49" s="523"/>
      <c r="NW49" s="588"/>
      <c r="NX49" s="525"/>
      <c r="NY49" s="538"/>
      <c r="NZ49" s="508"/>
      <c r="OA49" s="508"/>
      <c r="OB49" s="475" t="e">
        <f t="shared" si="1206"/>
        <v>#N/A</v>
      </c>
      <c r="OC49" s="475" t="e">
        <f t="shared" si="1207"/>
        <v>#N/A</v>
      </c>
      <c r="OD49" s="476" t="e">
        <f t="shared" si="1208"/>
        <v>#N/A</v>
      </c>
      <c r="OE49" s="476">
        <f t="shared" ref="OE49:OF49" si="1422">IF(NY49=0,0,1)</f>
        <v>0</v>
      </c>
      <c r="OF49" s="476">
        <f t="shared" si="1422"/>
        <v>0</v>
      </c>
      <c r="OG49" s="476" t="e">
        <f t="shared" si="1210"/>
        <v>#N/A</v>
      </c>
      <c r="OH49" s="502">
        <f t="shared" si="1211"/>
        <v>0</v>
      </c>
      <c r="OI49" s="478">
        <f t="shared" si="1212"/>
        <v>0</v>
      </c>
      <c r="OJ49" s="425"/>
      <c r="OK49" s="425"/>
      <c r="OL49" s="570"/>
      <c r="OM49" s="523"/>
      <c r="ON49" s="588"/>
      <c r="OO49" s="525"/>
      <c r="OP49" s="538"/>
      <c r="OQ49" s="508"/>
      <c r="OR49" s="508"/>
      <c r="OS49" s="475" t="e">
        <f t="shared" si="1213"/>
        <v>#N/A</v>
      </c>
      <c r="OT49" s="475" t="e">
        <f t="shared" si="1214"/>
        <v>#N/A</v>
      </c>
      <c r="OU49" s="476" t="e">
        <f t="shared" si="1215"/>
        <v>#N/A</v>
      </c>
      <c r="OV49" s="476">
        <f t="shared" ref="OV49:OW49" si="1423">IF(OP49=0,0,1)</f>
        <v>0</v>
      </c>
      <c r="OW49" s="476">
        <f t="shared" si="1423"/>
        <v>0</v>
      </c>
      <c r="OX49" s="476" t="e">
        <f t="shared" si="1217"/>
        <v>#N/A</v>
      </c>
      <c r="OY49" s="502">
        <f t="shared" si="1218"/>
        <v>0</v>
      </c>
      <c r="OZ49" s="478">
        <f t="shared" si="1219"/>
        <v>0</v>
      </c>
      <c r="PA49" s="425"/>
      <c r="PB49" s="425"/>
      <c r="PC49" s="570"/>
      <c r="PD49" s="523"/>
      <c r="PE49" s="588"/>
      <c r="PF49" s="525"/>
      <c r="PG49" s="538"/>
      <c r="PH49" s="508"/>
      <c r="PI49" s="508"/>
      <c r="PJ49" s="475" t="e">
        <f t="shared" si="1220"/>
        <v>#N/A</v>
      </c>
      <c r="PK49" s="475" t="e">
        <f t="shared" si="1221"/>
        <v>#N/A</v>
      </c>
      <c r="PL49" s="476" t="e">
        <f t="shared" si="1222"/>
        <v>#N/A</v>
      </c>
      <c r="PM49" s="476">
        <f t="shared" ref="PM49:PN49" si="1424">IF(PG49=0,0,1)</f>
        <v>0</v>
      </c>
      <c r="PN49" s="476">
        <f t="shared" si="1424"/>
        <v>0</v>
      </c>
      <c r="PO49" s="476" t="e">
        <f t="shared" si="1224"/>
        <v>#N/A</v>
      </c>
      <c r="PP49" s="502">
        <f t="shared" si="1225"/>
        <v>0</v>
      </c>
      <c r="PQ49" s="478">
        <f t="shared" si="1226"/>
        <v>0</v>
      </c>
      <c r="PR49" s="425"/>
      <c r="PS49" s="425"/>
      <c r="PT49" s="570"/>
      <c r="PU49" s="523"/>
      <c r="PV49" s="588"/>
      <c r="PW49" s="525"/>
      <c r="PX49" s="538"/>
      <c r="PY49" s="508"/>
      <c r="PZ49" s="508"/>
      <c r="QA49" s="475" t="e">
        <f t="shared" si="1227"/>
        <v>#N/A</v>
      </c>
      <c r="QB49" s="475" t="e">
        <f t="shared" si="1228"/>
        <v>#N/A</v>
      </c>
      <c r="QC49" s="476" t="e">
        <f t="shared" si="1229"/>
        <v>#N/A</v>
      </c>
      <c r="QD49" s="476">
        <f t="shared" ref="QD49:QE49" si="1425">IF(PX49=0,0,1)</f>
        <v>0</v>
      </c>
      <c r="QE49" s="476">
        <f t="shared" si="1425"/>
        <v>0</v>
      </c>
      <c r="QF49" s="476" t="e">
        <f t="shared" si="1231"/>
        <v>#N/A</v>
      </c>
      <c r="QG49" s="502">
        <f t="shared" si="1232"/>
        <v>0</v>
      </c>
      <c r="QH49" s="478">
        <f t="shared" si="1233"/>
        <v>0</v>
      </c>
      <c r="QI49" s="425"/>
      <c r="QJ49" s="425"/>
      <c r="QK49" s="570"/>
      <c r="QL49" s="523"/>
      <c r="QM49" s="588"/>
      <c r="QN49" s="525"/>
      <c r="QO49" s="538"/>
      <c r="QP49" s="508"/>
      <c r="QQ49" s="508"/>
      <c r="QR49" s="475" t="e">
        <f t="shared" si="1234"/>
        <v>#N/A</v>
      </c>
      <c r="QS49" s="475" t="e">
        <f t="shared" si="1235"/>
        <v>#N/A</v>
      </c>
      <c r="QT49" s="476" t="e">
        <f t="shared" si="1236"/>
        <v>#N/A</v>
      </c>
      <c r="QU49" s="476">
        <f t="shared" ref="QU49:QV49" si="1426">IF(QO49=0,0,1)</f>
        <v>0</v>
      </c>
      <c r="QV49" s="476">
        <f t="shared" si="1426"/>
        <v>0</v>
      </c>
      <c r="QW49" s="476" t="e">
        <f t="shared" si="1238"/>
        <v>#N/A</v>
      </c>
      <c r="QX49" s="502">
        <f t="shared" si="1239"/>
        <v>0</v>
      </c>
      <c r="QY49" s="478">
        <f t="shared" si="1240"/>
        <v>0</v>
      </c>
      <c r="QZ49" s="425"/>
      <c r="RA49" s="425"/>
      <c r="RB49" s="570"/>
      <c r="RC49" s="523"/>
      <c r="RD49" s="588"/>
      <c r="RE49" s="525"/>
      <c r="RF49" s="538"/>
      <c r="RG49" s="508"/>
      <c r="RH49" s="508"/>
      <c r="RI49" s="475" t="e">
        <f t="shared" si="1241"/>
        <v>#N/A</v>
      </c>
      <c r="RJ49" s="475" t="e">
        <f t="shared" si="1242"/>
        <v>#N/A</v>
      </c>
      <c r="RK49" s="476" t="e">
        <f t="shared" si="1243"/>
        <v>#N/A</v>
      </c>
      <c r="RL49" s="476">
        <f t="shared" ref="RL49:RM49" si="1427">IF(RF49=0,0,1)</f>
        <v>0</v>
      </c>
      <c r="RM49" s="476">
        <f t="shared" si="1427"/>
        <v>0</v>
      </c>
      <c r="RN49" s="476" t="e">
        <f t="shared" si="1245"/>
        <v>#N/A</v>
      </c>
      <c r="RO49" s="502">
        <f t="shared" si="1246"/>
        <v>0</v>
      </c>
      <c r="RP49" s="478">
        <f t="shared" si="1247"/>
        <v>0</v>
      </c>
      <c r="RQ49" s="425"/>
      <c r="RR49" s="425"/>
      <c r="RS49" s="570"/>
      <c r="RT49" s="523"/>
      <c r="RU49" s="588"/>
      <c r="RV49" s="525"/>
      <c r="RW49" s="538"/>
      <c r="RX49" s="508"/>
      <c r="RY49" s="508"/>
      <c r="RZ49" s="475" t="e">
        <f t="shared" si="1248"/>
        <v>#N/A</v>
      </c>
      <c r="SA49" s="475" t="e">
        <f t="shared" si="1249"/>
        <v>#N/A</v>
      </c>
      <c r="SB49" s="476" t="e">
        <f t="shared" si="1250"/>
        <v>#N/A</v>
      </c>
      <c r="SC49" s="476">
        <f t="shared" ref="SC49:SD49" si="1428">IF(RW49=0,0,1)</f>
        <v>0</v>
      </c>
      <c r="SD49" s="476">
        <f t="shared" si="1428"/>
        <v>0</v>
      </c>
      <c r="SE49" s="476" t="e">
        <f t="shared" si="1252"/>
        <v>#N/A</v>
      </c>
      <c r="SF49" s="502">
        <f t="shared" si="1253"/>
        <v>0</v>
      </c>
      <c r="SG49" s="478">
        <f t="shared" si="1254"/>
        <v>0</v>
      </c>
      <c r="SH49" s="425"/>
      <c r="SI49" s="425"/>
      <c r="SJ49" s="570"/>
      <c r="SK49" s="523"/>
      <c r="SL49" s="588"/>
      <c r="SM49" s="525"/>
      <c r="SN49" s="538"/>
      <c r="SO49" s="508"/>
      <c r="SP49" s="508"/>
      <c r="SQ49" s="475" t="e">
        <f t="shared" si="1255"/>
        <v>#N/A</v>
      </c>
      <c r="SR49" s="475" t="e">
        <f t="shared" si="1256"/>
        <v>#N/A</v>
      </c>
      <c r="SS49" s="476" t="e">
        <f t="shared" si="1257"/>
        <v>#N/A</v>
      </c>
      <c r="ST49" s="476">
        <f t="shared" ref="ST49:SU49" si="1429">IF(SN49=0,0,1)</f>
        <v>0</v>
      </c>
      <c r="SU49" s="476">
        <f t="shared" si="1429"/>
        <v>0</v>
      </c>
      <c r="SV49" s="476" t="e">
        <f t="shared" si="1259"/>
        <v>#N/A</v>
      </c>
      <c r="SW49" s="502">
        <f t="shared" si="1260"/>
        <v>0</v>
      </c>
      <c r="SX49" s="478">
        <f t="shared" si="1261"/>
        <v>0</v>
      </c>
    </row>
    <row r="50" spans="1:518" ht="30" x14ac:dyDescent="0.2">
      <c r="A50" s="425">
        <f t="shared" si="140"/>
        <v>38</v>
      </c>
      <c r="B50" s="495" t="s">
        <v>364</v>
      </c>
      <c r="C50" s="599" t="s">
        <v>365</v>
      </c>
      <c r="D50" s="600" t="s">
        <v>314</v>
      </c>
      <c r="E50" s="601">
        <v>30</v>
      </c>
      <c r="F50" s="499"/>
      <c r="G50" s="520">
        <f t="shared" ref="G50:G56" si="1430">ROUND(E50*F50,0)</f>
        <v>0</v>
      </c>
      <c r="H50" s="602"/>
      <c r="I50" s="425"/>
      <c r="J50" s="425"/>
      <c r="K50" s="495"/>
      <c r="L50" s="599"/>
      <c r="M50" s="600"/>
      <c r="N50" s="601"/>
      <c r="O50" s="499"/>
      <c r="P50" s="520"/>
      <c r="Q50" s="602"/>
      <c r="R50" s="475" t="e">
        <f t="shared" ref="R50:R56" si="1431">IF(EXACT(VLOOKUP(K50,OFERTA_0,2,FALSE),L50),1,0)</f>
        <v>#N/A</v>
      </c>
      <c r="S50" s="475" t="e">
        <f t="shared" ref="S50:S56" si="1432">IF(EXACT(VLOOKUP(K50,OFERTA_0,3,FALSE),M50),1,0)</f>
        <v>#N/A</v>
      </c>
      <c r="T50" s="476" t="e">
        <f t="shared" ref="T50:T56" si="1433">IF(EXACT(VLOOKUP(K50,OFERTA_0,4,FALSE),N50),1,0)</f>
        <v>#N/A</v>
      </c>
      <c r="U50" s="476">
        <f t="shared" ref="U50:V50" si="1434">IF(O50=0,0,1)</f>
        <v>0</v>
      </c>
      <c r="V50" s="476">
        <f t="shared" si="1434"/>
        <v>0</v>
      </c>
      <c r="W50" s="476" t="e">
        <f t="shared" ref="W50:W56" si="1435">PRODUCT(R50:V50)</f>
        <v>#N/A</v>
      </c>
      <c r="X50" s="502">
        <f t="shared" ref="X50:X56" si="1436">ROUND(P50,0)</f>
        <v>0</v>
      </c>
      <c r="Y50" s="478">
        <f t="shared" ref="Y50:Y56" si="1437">P50-X50</f>
        <v>0</v>
      </c>
      <c r="Z50" s="454"/>
      <c r="AA50" s="454"/>
      <c r="AB50" s="495"/>
      <c r="AC50" s="599"/>
      <c r="AD50" s="600"/>
      <c r="AE50" s="601"/>
      <c r="AF50" s="499"/>
      <c r="AG50" s="520"/>
      <c r="AH50" s="602"/>
      <c r="AI50" s="475" t="e">
        <f t="shared" ref="AI50:AI56" si="1438">IF(EXACT(VLOOKUP(AB50,OFERTA_0,2,FALSE),AC50),1,0)</f>
        <v>#N/A</v>
      </c>
      <c r="AJ50" s="475" t="e">
        <f t="shared" ref="AJ50:AJ56" si="1439">IF(EXACT(VLOOKUP(AB50,OFERTA_0,3,FALSE),AD50),1,0)</f>
        <v>#N/A</v>
      </c>
      <c r="AK50" s="476" t="e">
        <f t="shared" ref="AK50:AK56" si="1440">IF(EXACT(VLOOKUP(AB50,OFERTA_0,4,FALSE),AE50),1,0)</f>
        <v>#N/A</v>
      </c>
      <c r="AL50" s="476">
        <f t="shared" ref="AL50:AM50" si="1441">IF(AF50=0,0,1)</f>
        <v>0</v>
      </c>
      <c r="AM50" s="476">
        <f t="shared" si="1441"/>
        <v>0</v>
      </c>
      <c r="AN50" s="476" t="e">
        <f t="shared" ref="AN50:AN56" si="1442">PRODUCT(AI50:AM50)</f>
        <v>#N/A</v>
      </c>
      <c r="AO50" s="502">
        <f t="shared" ref="AO50:AO56" si="1443">ROUND(AG50,0)</f>
        <v>0</v>
      </c>
      <c r="AP50" s="478">
        <f t="shared" ref="AP50:AP56" si="1444">AG50-AO50</f>
        <v>0</v>
      </c>
      <c r="AQ50" s="454"/>
      <c r="AR50" s="454"/>
      <c r="AS50" s="495" t="s">
        <v>364</v>
      </c>
      <c r="AT50" s="599" t="s">
        <v>365</v>
      </c>
      <c r="AU50" s="600" t="s">
        <v>314</v>
      </c>
      <c r="AV50" s="601">
        <v>30</v>
      </c>
      <c r="AW50" s="499">
        <v>10500</v>
      </c>
      <c r="AX50" s="520">
        <f t="shared" ref="AX50:AX56" si="1445">ROUND(AV50*AW50,0)</f>
        <v>315000</v>
      </c>
      <c r="AY50" s="602"/>
      <c r="AZ50" s="475">
        <f t="shared" ref="AZ50:AZ56" si="1446">IF(EXACT(VLOOKUP(AS50,OFERTA_0,2,FALSE),AT50),1,0)</f>
        <v>1</v>
      </c>
      <c r="BA50" s="475">
        <f t="shared" ref="BA50:BA56" si="1447">IF(EXACT(VLOOKUP(AS50,OFERTA_0,3,FALSE),AU50),1,0)</f>
        <v>1</v>
      </c>
      <c r="BB50" s="476">
        <f t="shared" ref="BB50:BB56" si="1448">IF(EXACT(VLOOKUP(AS50,OFERTA_0,4,FALSE),AV50),1,0)</f>
        <v>1</v>
      </c>
      <c r="BC50" s="476">
        <f t="shared" ref="BC50:BD50" si="1449">IF(AW50=0,0,1)</f>
        <v>1</v>
      </c>
      <c r="BD50" s="476">
        <f t="shared" si="1449"/>
        <v>1</v>
      </c>
      <c r="BE50" s="476">
        <f t="shared" ref="BE50:BE56" si="1450">PRODUCT(AZ50:BD50)</f>
        <v>1</v>
      </c>
      <c r="BF50" s="502">
        <f t="shared" ref="BF50:BF56" si="1451">ROUND(AX50,0)</f>
        <v>315000</v>
      </c>
      <c r="BG50" s="478">
        <f t="shared" ref="BG50:BG56" si="1452">AX50-BF50</f>
        <v>0</v>
      </c>
      <c r="BH50" s="425"/>
      <c r="BI50" s="425"/>
      <c r="BJ50" s="495" t="s">
        <v>364</v>
      </c>
      <c r="BK50" s="599" t="s">
        <v>365</v>
      </c>
      <c r="BL50" s="600" t="s">
        <v>314</v>
      </c>
      <c r="BM50" s="601">
        <v>30</v>
      </c>
      <c r="BN50" s="499">
        <v>14500</v>
      </c>
      <c r="BO50" s="520">
        <f t="shared" ref="BO50:BO56" si="1453">ROUND(BM50*BN50,0)</f>
        <v>435000</v>
      </c>
      <c r="BP50" s="602"/>
      <c r="BQ50" s="475">
        <f t="shared" ref="BQ50:BQ56" si="1454">IF(EXACT(VLOOKUP(BJ50,OFERTA_0,2,FALSE),BK50),1,0)</f>
        <v>1</v>
      </c>
      <c r="BR50" s="475">
        <f t="shared" ref="BR50:BR56" si="1455">IF(EXACT(VLOOKUP(BJ50,OFERTA_0,3,FALSE),BL50),1,0)</f>
        <v>1</v>
      </c>
      <c r="BS50" s="476">
        <f t="shared" ref="BS50:BS56" si="1456">IF(EXACT(VLOOKUP(BJ50,OFERTA_0,4,FALSE),BM50),1,0)</f>
        <v>1</v>
      </c>
      <c r="BT50" s="476">
        <f t="shared" ref="BT50:BU50" si="1457">IF(BN50=0,0,1)</f>
        <v>1</v>
      </c>
      <c r="BU50" s="476">
        <f t="shared" si="1457"/>
        <v>1</v>
      </c>
      <c r="BV50" s="476">
        <f t="shared" ref="BV50:BV56" si="1458">PRODUCT(BQ50:BU50)</f>
        <v>1</v>
      </c>
      <c r="BW50" s="502">
        <f t="shared" ref="BW50:BW56" si="1459">ROUND(BO50,0)</f>
        <v>435000</v>
      </c>
      <c r="BX50" s="478">
        <f t="shared" ref="BX50:BX56" si="1460">BO50-BW50</f>
        <v>0</v>
      </c>
      <c r="BY50" s="425"/>
      <c r="BZ50" s="425"/>
      <c r="CA50" s="495" t="s">
        <v>364</v>
      </c>
      <c r="CB50" s="599" t="s">
        <v>365</v>
      </c>
      <c r="CC50" s="600" t="s">
        <v>314</v>
      </c>
      <c r="CD50" s="601">
        <v>30</v>
      </c>
      <c r="CE50" s="499">
        <v>17360</v>
      </c>
      <c r="CF50" s="520">
        <f t="shared" ref="CF50:CF56" si="1461">ROUND(CD50*CE50,0)</f>
        <v>520800</v>
      </c>
      <c r="CG50" s="602"/>
      <c r="CH50" s="475">
        <f t="shared" ref="CH50:CH56" si="1462">IF(EXACT(VLOOKUP(CA50,OFERTA_0,2,FALSE),CB50),1,0)</f>
        <v>1</v>
      </c>
      <c r="CI50" s="475">
        <f t="shared" ref="CI50:CI56" si="1463">IF(EXACT(VLOOKUP(CA50,OFERTA_0,3,FALSE),CC50),1,0)</f>
        <v>1</v>
      </c>
      <c r="CJ50" s="476">
        <f t="shared" ref="CJ50:CJ56" si="1464">IF(EXACT(VLOOKUP(CA50,OFERTA_0,4,FALSE),CD50),1,0)</f>
        <v>1</v>
      </c>
      <c r="CK50" s="476">
        <f t="shared" ref="CK50:CL50" si="1465">IF(CE50=0,0,1)</f>
        <v>1</v>
      </c>
      <c r="CL50" s="476">
        <f t="shared" si="1465"/>
        <v>1</v>
      </c>
      <c r="CM50" s="476">
        <f t="shared" ref="CM50:CM56" si="1466">PRODUCT(CH50:CL50)</f>
        <v>1</v>
      </c>
      <c r="CN50" s="502">
        <f t="shared" ref="CN50:CN56" si="1467">ROUND(CF50,0)</f>
        <v>520800</v>
      </c>
      <c r="CO50" s="478">
        <f t="shared" ref="CO50:CO56" si="1468">CF50-CN50</f>
        <v>0</v>
      </c>
      <c r="CP50" s="425"/>
      <c r="CQ50" s="425"/>
      <c r="CR50" s="495" t="s">
        <v>364</v>
      </c>
      <c r="CS50" s="599" t="s">
        <v>365</v>
      </c>
      <c r="CT50" s="600" t="s">
        <v>314</v>
      </c>
      <c r="CU50" s="601">
        <v>30</v>
      </c>
      <c r="CV50" s="499">
        <v>10250</v>
      </c>
      <c r="CW50" s="520">
        <f t="shared" ref="CW50:CW56" si="1469">ROUND(CU50*CV50,0)</f>
        <v>307500</v>
      </c>
      <c r="CX50" s="602"/>
      <c r="CY50" s="475">
        <f t="shared" ref="CY50:CY56" si="1470">IF(EXACT(VLOOKUP(CR50,OFERTA_0,2,FALSE),CS50),1,0)</f>
        <v>1</v>
      </c>
      <c r="CZ50" s="475">
        <f t="shared" ref="CZ50:CZ56" si="1471">IF(EXACT(VLOOKUP(CR50,OFERTA_0,3,FALSE),CT50),1,0)</f>
        <v>1</v>
      </c>
      <c r="DA50" s="476">
        <f t="shared" ref="DA50:DA56" si="1472">IF(EXACT(VLOOKUP(CR50,OFERTA_0,4,FALSE),CU50),1,0)</f>
        <v>1</v>
      </c>
      <c r="DB50" s="476">
        <f t="shared" ref="DB50:DC50" si="1473">IF(CV50=0,0,1)</f>
        <v>1</v>
      </c>
      <c r="DC50" s="476">
        <f t="shared" si="1473"/>
        <v>1</v>
      </c>
      <c r="DD50" s="476">
        <f t="shared" ref="DD50:DD56" si="1474">PRODUCT(CY50:DC50)</f>
        <v>1</v>
      </c>
      <c r="DE50" s="502">
        <f t="shared" ref="DE50:DE56" si="1475">ROUND(CW50,0)</f>
        <v>307500</v>
      </c>
      <c r="DF50" s="478">
        <f t="shared" ref="DF50:DF56" si="1476">CW50-DE50</f>
        <v>0</v>
      </c>
      <c r="DG50" s="425"/>
      <c r="DH50" s="425"/>
      <c r="DI50" s="495" t="s">
        <v>364</v>
      </c>
      <c r="DJ50" s="599" t="s">
        <v>365</v>
      </c>
      <c r="DK50" s="600" t="s">
        <v>314</v>
      </c>
      <c r="DL50" s="601">
        <v>30</v>
      </c>
      <c r="DM50" s="499">
        <v>15160</v>
      </c>
      <c r="DN50" s="520">
        <f t="shared" ref="DN50:DN56" si="1477">ROUND(DL50*DM50,0)</f>
        <v>454800</v>
      </c>
      <c r="DO50" s="602"/>
      <c r="DP50" s="475">
        <f t="shared" ref="DP50:DP56" si="1478">IF(EXACT(VLOOKUP(DI50,OFERTA_0,2,FALSE),DJ50),1,0)</f>
        <v>1</v>
      </c>
      <c r="DQ50" s="475">
        <f t="shared" ref="DQ50:DQ56" si="1479">IF(EXACT(VLOOKUP(DI50,OFERTA_0,3,FALSE),DK50),1,0)</f>
        <v>1</v>
      </c>
      <c r="DR50" s="476">
        <f t="shared" ref="DR50:DR56" si="1480">IF(EXACT(VLOOKUP(DI50,OFERTA_0,4,FALSE),DL50),1,0)</f>
        <v>1</v>
      </c>
      <c r="DS50" s="476">
        <f t="shared" ref="DS50:DT50" si="1481">IF(DM50=0,0,1)</f>
        <v>1</v>
      </c>
      <c r="DT50" s="476">
        <f t="shared" si="1481"/>
        <v>1</v>
      </c>
      <c r="DU50" s="476">
        <f t="shared" ref="DU50:DU56" si="1482">PRODUCT(DP50:DT50)</f>
        <v>1</v>
      </c>
      <c r="DV50" s="502">
        <f t="shared" ref="DV50:DV56" si="1483">ROUND(DN50,0)</f>
        <v>454800</v>
      </c>
      <c r="DW50" s="478">
        <f t="shared" ref="DW50:DW56" si="1484">DN50-DV50</f>
        <v>0</v>
      </c>
      <c r="DX50" s="425"/>
      <c r="DY50" s="425"/>
      <c r="DZ50" s="495" t="s">
        <v>364</v>
      </c>
      <c r="EA50" s="599" t="s">
        <v>365</v>
      </c>
      <c r="EB50" s="600" t="s">
        <v>314</v>
      </c>
      <c r="EC50" s="601">
        <v>30</v>
      </c>
      <c r="ED50" s="499">
        <v>13040</v>
      </c>
      <c r="EE50" s="520">
        <f t="shared" ref="EE50:EE56" si="1485">ROUND(EC50*ED50,0)</f>
        <v>391200</v>
      </c>
      <c r="EF50" s="602"/>
      <c r="EG50" s="475">
        <f t="shared" ref="EG50:EG56" si="1486">IF(EXACT(VLOOKUP(DZ50,OFERTA_0,2,FALSE),EA50),1,0)</f>
        <v>1</v>
      </c>
      <c r="EH50" s="475">
        <f t="shared" ref="EH50:EH56" si="1487">IF(EXACT(VLOOKUP(DZ50,OFERTA_0,3,FALSE),EB50),1,0)</f>
        <v>1</v>
      </c>
      <c r="EI50" s="476">
        <f t="shared" ref="EI50:EI56" si="1488">IF(EXACT(VLOOKUP(DZ50,OFERTA_0,4,FALSE),EC50),1,0)</f>
        <v>1</v>
      </c>
      <c r="EJ50" s="476">
        <f t="shared" ref="EJ50:EK50" si="1489">IF(ED50=0,0,1)</f>
        <v>1</v>
      </c>
      <c r="EK50" s="476">
        <f t="shared" si="1489"/>
        <v>1</v>
      </c>
      <c r="EL50" s="476">
        <f t="shared" ref="EL50:EL56" si="1490">PRODUCT(EG50:EK50)</f>
        <v>1</v>
      </c>
      <c r="EM50" s="502">
        <f t="shared" ref="EM50:EM56" si="1491">ROUND(EE50,0)</f>
        <v>391200</v>
      </c>
      <c r="EN50" s="478">
        <f t="shared" ref="EN50:EN56" si="1492">EE50-EM50</f>
        <v>0</v>
      </c>
      <c r="EO50" s="425"/>
      <c r="EP50" s="425"/>
      <c r="EQ50" s="495" t="s">
        <v>364</v>
      </c>
      <c r="ER50" s="599" t="s">
        <v>365</v>
      </c>
      <c r="ES50" s="600" t="s">
        <v>314</v>
      </c>
      <c r="ET50" s="601">
        <v>30</v>
      </c>
      <c r="EU50" s="499">
        <v>11612.292613039615</v>
      </c>
      <c r="EV50" s="520">
        <f t="shared" ref="EV50:EV56" si="1493">ROUND(ET50*EU50,0)</f>
        <v>348369</v>
      </c>
      <c r="EW50" s="602"/>
      <c r="EX50" s="475">
        <f t="shared" ref="EX50:EX56" si="1494">IF(EXACT(VLOOKUP(EQ50,OFERTA_0,2,FALSE),ER50),1,0)</f>
        <v>1</v>
      </c>
      <c r="EY50" s="475">
        <f t="shared" ref="EY50:EY56" si="1495">IF(EXACT(VLOOKUP(EQ50,OFERTA_0,3,FALSE),ES50),1,0)</f>
        <v>1</v>
      </c>
      <c r="EZ50" s="476">
        <f t="shared" ref="EZ50:EZ56" si="1496">IF(EXACT(VLOOKUP(EQ50,OFERTA_0,4,FALSE),ET50),1,0)</f>
        <v>1</v>
      </c>
      <c r="FA50" s="476">
        <f t="shared" ref="FA50:FB50" si="1497">IF(EU50=0,0,1)</f>
        <v>1</v>
      </c>
      <c r="FB50" s="476">
        <f t="shared" si="1497"/>
        <v>1</v>
      </c>
      <c r="FC50" s="476">
        <f t="shared" ref="FC50:FC56" si="1498">PRODUCT(EX50:FB50)</f>
        <v>1</v>
      </c>
      <c r="FD50" s="502">
        <f t="shared" ref="FD50:FD56" si="1499">ROUND(EV50,0)</f>
        <v>348369</v>
      </c>
      <c r="FE50" s="478">
        <f t="shared" ref="FE50:FE56" si="1500">EV50-FD50</f>
        <v>0</v>
      </c>
      <c r="FF50" s="425"/>
      <c r="FG50" s="425"/>
      <c r="FH50" s="495" t="s">
        <v>364</v>
      </c>
      <c r="FI50" s="599" t="s">
        <v>365</v>
      </c>
      <c r="FJ50" s="600" t="s">
        <v>314</v>
      </c>
      <c r="FK50" s="601">
        <v>30</v>
      </c>
      <c r="FL50" s="499">
        <v>9560</v>
      </c>
      <c r="FM50" s="520">
        <f t="shared" ref="FM50:FM56" si="1501">ROUND(FK50*FL50,0)</f>
        <v>286800</v>
      </c>
      <c r="FN50" s="602"/>
      <c r="FO50" s="475">
        <f t="shared" ref="FO50:FO56" si="1502">IF(EXACT(VLOOKUP(FH50,OFERTA_0,2,FALSE),FI50),1,0)</f>
        <v>1</v>
      </c>
      <c r="FP50" s="475">
        <f t="shared" ref="FP50:FP56" si="1503">IF(EXACT(VLOOKUP(FH50,OFERTA_0,3,FALSE),FJ50),1,0)</f>
        <v>1</v>
      </c>
      <c r="FQ50" s="476">
        <f t="shared" ref="FQ50:FQ56" si="1504">IF(EXACT(VLOOKUP(FH50,OFERTA_0,4,FALSE),FK50),1,0)</f>
        <v>1</v>
      </c>
      <c r="FR50" s="476">
        <f t="shared" ref="FR50:FS50" si="1505">IF(FL50=0,0,1)</f>
        <v>1</v>
      </c>
      <c r="FS50" s="476">
        <f t="shared" si="1505"/>
        <v>1</v>
      </c>
      <c r="FT50" s="476">
        <f t="shared" ref="FT50:FT56" si="1506">PRODUCT(FO50:FS50)</f>
        <v>1</v>
      </c>
      <c r="FU50" s="502">
        <f t="shared" ref="FU50:FU56" si="1507">ROUND(FM50,0)</f>
        <v>286800</v>
      </c>
      <c r="FV50" s="478">
        <f t="shared" ref="FV50:FV56" si="1508">FM50-FU50</f>
        <v>0</v>
      </c>
      <c r="FW50" s="425"/>
      <c r="FX50" s="425"/>
      <c r="FY50" s="495" t="s">
        <v>364</v>
      </c>
      <c r="FZ50" s="599" t="s">
        <v>365</v>
      </c>
      <c r="GA50" s="600" t="s">
        <v>314</v>
      </c>
      <c r="GB50" s="601">
        <v>30</v>
      </c>
      <c r="GC50" s="499">
        <v>15700</v>
      </c>
      <c r="GD50" s="520">
        <f t="shared" ref="GD50:GD56" si="1509">ROUND(GB50*GC50,0)</f>
        <v>471000</v>
      </c>
      <c r="GE50" s="602"/>
      <c r="GF50" s="475">
        <f t="shared" ref="GF50:GF56" si="1510">IF(EXACT(VLOOKUP(FY50,OFERTA_0,2,FALSE),FZ50),1,0)</f>
        <v>1</v>
      </c>
      <c r="GG50" s="475">
        <f t="shared" ref="GG50:GG56" si="1511">IF(EXACT(VLOOKUP(FY50,OFERTA_0,3,FALSE),GA50),1,0)</f>
        <v>1</v>
      </c>
      <c r="GH50" s="476">
        <f t="shared" ref="GH50:GH56" si="1512">IF(EXACT(VLOOKUP(FY50,OFERTA_0,4,FALSE),GB50),1,0)</f>
        <v>1</v>
      </c>
      <c r="GI50" s="476">
        <f t="shared" ref="GI50:GJ50" si="1513">IF(GC50=0,0,1)</f>
        <v>1</v>
      </c>
      <c r="GJ50" s="476">
        <f t="shared" si="1513"/>
        <v>1</v>
      </c>
      <c r="GK50" s="476">
        <f t="shared" ref="GK50:GK56" si="1514">PRODUCT(GF50:GJ50)</f>
        <v>1</v>
      </c>
      <c r="GL50" s="502">
        <f t="shared" ref="GL50:GL56" si="1515">ROUND(GD50,0)</f>
        <v>471000</v>
      </c>
      <c r="GM50" s="478">
        <f t="shared" ref="GM50:GM56" si="1516">GD50-GL50</f>
        <v>0</v>
      </c>
      <c r="GN50" s="425"/>
      <c r="GO50" s="425"/>
      <c r="GP50" s="495" t="s">
        <v>364</v>
      </c>
      <c r="GQ50" s="599" t="s">
        <v>365</v>
      </c>
      <c r="GR50" s="600" t="s">
        <v>314</v>
      </c>
      <c r="GS50" s="601">
        <v>30</v>
      </c>
      <c r="GT50" s="499">
        <v>17100</v>
      </c>
      <c r="GU50" s="520">
        <f t="shared" ref="GU50:GU56" si="1517">ROUND(GS50*GT50,0)</f>
        <v>513000</v>
      </c>
      <c r="GV50" s="602"/>
      <c r="GW50" s="475">
        <f t="shared" ref="GW50:GW56" si="1518">IF(EXACT(VLOOKUP(GP50,OFERTA_0,2,FALSE),GQ50),1,0)</f>
        <v>1</v>
      </c>
      <c r="GX50" s="475">
        <f t="shared" ref="GX50:GX56" si="1519">IF(EXACT(VLOOKUP(GP50,OFERTA_0,3,FALSE),GR50),1,0)</f>
        <v>1</v>
      </c>
      <c r="GY50" s="476">
        <f t="shared" ref="GY50:GY56" si="1520">IF(EXACT(VLOOKUP(GP50,OFERTA_0,4,FALSE),GS50),1,0)</f>
        <v>1</v>
      </c>
      <c r="GZ50" s="476">
        <f t="shared" ref="GZ50:HA50" si="1521">IF(GT50=0,0,1)</f>
        <v>1</v>
      </c>
      <c r="HA50" s="476">
        <f t="shared" si="1521"/>
        <v>1</v>
      </c>
      <c r="HB50" s="476">
        <f t="shared" ref="HB50:HB56" si="1522">PRODUCT(GW50:HA50)</f>
        <v>1</v>
      </c>
      <c r="HC50" s="502">
        <f t="shared" ref="HC50:HC56" si="1523">ROUND(GU50,0)</f>
        <v>513000</v>
      </c>
      <c r="HD50" s="478">
        <f t="shared" ref="HD50:HD56" si="1524">GU50-HC50</f>
        <v>0</v>
      </c>
      <c r="HE50" s="425"/>
      <c r="HF50" s="425"/>
      <c r="HG50" s="495" t="s">
        <v>364</v>
      </c>
      <c r="HH50" s="599" t="s">
        <v>365</v>
      </c>
      <c r="HI50" s="600" t="s">
        <v>314</v>
      </c>
      <c r="HJ50" s="601">
        <v>30</v>
      </c>
      <c r="HK50" s="499">
        <v>13320</v>
      </c>
      <c r="HL50" s="520">
        <f t="shared" ref="HL50:HL56" si="1525">ROUND(HJ50*HK50,0)</f>
        <v>399600</v>
      </c>
      <c r="HM50" s="602"/>
      <c r="HN50" s="475">
        <f t="shared" ref="HN50:HN56" si="1526">IF(EXACT(VLOOKUP(HG50,OFERTA_0,2,FALSE),HH50),1,0)</f>
        <v>1</v>
      </c>
      <c r="HO50" s="475">
        <f t="shared" ref="HO50:HO56" si="1527">IF(EXACT(VLOOKUP(HG50,OFERTA_0,3,FALSE),HI50),1,0)</f>
        <v>1</v>
      </c>
      <c r="HP50" s="476">
        <f t="shared" ref="HP50:HP56" si="1528">IF(EXACT(VLOOKUP(HG50,OFERTA_0,4,FALSE),HJ50),1,0)</f>
        <v>1</v>
      </c>
      <c r="HQ50" s="476">
        <f t="shared" ref="HQ50:HR50" si="1529">IF(HK50=0,0,1)</f>
        <v>1</v>
      </c>
      <c r="HR50" s="476">
        <f t="shared" si="1529"/>
        <v>1</v>
      </c>
      <c r="HS50" s="476">
        <f t="shared" ref="HS50:HS56" si="1530">PRODUCT(HN50:HR50)</f>
        <v>1</v>
      </c>
      <c r="HT50" s="502">
        <f t="shared" ref="HT50:HT56" si="1531">ROUND(HL50,0)</f>
        <v>399600</v>
      </c>
      <c r="HU50" s="478">
        <f t="shared" ref="HU50:HU56" si="1532">HL50-HT50</f>
        <v>0</v>
      </c>
      <c r="HV50" s="425"/>
      <c r="HW50" s="425"/>
      <c r="HX50" s="495" t="s">
        <v>364</v>
      </c>
      <c r="HY50" s="599" t="s">
        <v>365</v>
      </c>
      <c r="HZ50" s="600" t="s">
        <v>314</v>
      </c>
      <c r="IA50" s="601">
        <v>30</v>
      </c>
      <c r="IB50" s="499">
        <v>15000</v>
      </c>
      <c r="IC50" s="520">
        <f t="shared" ref="IC50:IC56" si="1533">ROUND(IA50*IB50,0)</f>
        <v>450000</v>
      </c>
      <c r="ID50" s="602"/>
      <c r="IE50" s="475">
        <f t="shared" ref="IE50:IE56" si="1534">IF(EXACT(VLOOKUP(HX50,OFERTA_0,2,FALSE),HY50),1,0)</f>
        <v>1</v>
      </c>
      <c r="IF50" s="475">
        <f t="shared" ref="IF50:IF56" si="1535">IF(EXACT(VLOOKUP(HX50,OFERTA_0,3,FALSE),HZ50),1,0)</f>
        <v>1</v>
      </c>
      <c r="IG50" s="476">
        <f t="shared" ref="IG50:IG56" si="1536">IF(EXACT(VLOOKUP(HX50,OFERTA_0,4,FALSE),IA50),1,0)</f>
        <v>1</v>
      </c>
      <c r="IH50" s="476">
        <f t="shared" ref="IH50:II50" si="1537">IF(IB50=0,0,1)</f>
        <v>1</v>
      </c>
      <c r="II50" s="476">
        <f t="shared" si="1537"/>
        <v>1</v>
      </c>
      <c r="IJ50" s="476">
        <f t="shared" ref="IJ50:IJ56" si="1538">PRODUCT(IE50:II50)</f>
        <v>1</v>
      </c>
      <c r="IK50" s="502">
        <f t="shared" ref="IK50:IK56" si="1539">ROUND(IC50,0)</f>
        <v>450000</v>
      </c>
      <c r="IL50" s="478">
        <f t="shared" ref="IL50:IL56" si="1540">IC50-IK50</f>
        <v>0</v>
      </c>
      <c r="IM50" s="425"/>
      <c r="IN50" s="425"/>
      <c r="IO50" s="495" t="s">
        <v>364</v>
      </c>
      <c r="IP50" s="599" t="s">
        <v>365</v>
      </c>
      <c r="IQ50" s="600" t="s">
        <v>314</v>
      </c>
      <c r="IR50" s="601">
        <v>30</v>
      </c>
      <c r="IS50" s="499">
        <v>12149</v>
      </c>
      <c r="IT50" s="520">
        <f t="shared" ref="IT50:IT56" si="1541">ROUND(IR50*IS50,0)</f>
        <v>364470</v>
      </c>
      <c r="IU50" s="602"/>
      <c r="IV50" s="475">
        <f t="shared" ref="IV50:IV56" si="1542">IF(EXACT(VLOOKUP(IO50,OFERTA_0,2,FALSE),IP50),1,0)</f>
        <v>1</v>
      </c>
      <c r="IW50" s="475">
        <f t="shared" ref="IW50:IW56" si="1543">IF(EXACT(VLOOKUP(IO50,OFERTA_0,3,FALSE),IQ50),1,0)</f>
        <v>1</v>
      </c>
      <c r="IX50" s="476">
        <f t="shared" ref="IX50:IX56" si="1544">IF(EXACT(VLOOKUP(IO50,OFERTA_0,4,FALSE),IR50),1,0)</f>
        <v>1</v>
      </c>
      <c r="IY50" s="476">
        <f t="shared" ref="IY50:IZ50" si="1545">IF(IS50=0,0,1)</f>
        <v>1</v>
      </c>
      <c r="IZ50" s="476">
        <f t="shared" si="1545"/>
        <v>1</v>
      </c>
      <c r="JA50" s="476">
        <f t="shared" ref="JA50:JA56" si="1546">PRODUCT(IV50:IZ50)</f>
        <v>1</v>
      </c>
      <c r="JB50" s="502">
        <f t="shared" ref="JB50:JB56" si="1547">ROUND(IT50,0)</f>
        <v>364470</v>
      </c>
      <c r="JC50" s="478">
        <f t="shared" ref="JC50:JC56" si="1548">IT50-JB50</f>
        <v>0</v>
      </c>
      <c r="JD50" s="425"/>
      <c r="JE50" s="425"/>
      <c r="JF50" s="495" t="s">
        <v>364</v>
      </c>
      <c r="JG50" s="599" t="s">
        <v>365</v>
      </c>
      <c r="JH50" s="600" t="s">
        <v>314</v>
      </c>
      <c r="JI50" s="601">
        <v>30</v>
      </c>
      <c r="JJ50" s="499">
        <v>18000</v>
      </c>
      <c r="JK50" s="520">
        <f t="shared" ref="JK50:JK56" si="1549">ROUND(JI50*JJ50,0)</f>
        <v>540000</v>
      </c>
      <c r="JL50" s="602"/>
      <c r="JM50" s="475">
        <f t="shared" ref="JM50:JM56" si="1550">IF(EXACT(VLOOKUP(JF50,OFERTA_0,2,FALSE),JG50),1,0)</f>
        <v>1</v>
      </c>
      <c r="JN50" s="475">
        <f t="shared" ref="JN50:JN56" si="1551">IF(EXACT(VLOOKUP(JF50,OFERTA_0,3,FALSE),JH50),1,0)</f>
        <v>1</v>
      </c>
      <c r="JO50" s="476">
        <f t="shared" ref="JO50:JO56" si="1552">IF(EXACT(VLOOKUP(JF50,OFERTA_0,4,FALSE),JI50),1,0)</f>
        <v>1</v>
      </c>
      <c r="JP50" s="476">
        <f t="shared" ref="JP50:JQ50" si="1553">IF(JJ50=0,0,1)</f>
        <v>1</v>
      </c>
      <c r="JQ50" s="476">
        <f t="shared" si="1553"/>
        <v>1</v>
      </c>
      <c r="JR50" s="476">
        <f t="shared" ref="JR50:JR56" si="1554">PRODUCT(JM50:JQ50)</f>
        <v>1</v>
      </c>
      <c r="JS50" s="502">
        <f t="shared" ref="JS50:JS56" si="1555">ROUND(JK50,0)</f>
        <v>540000</v>
      </c>
      <c r="JT50" s="478">
        <f t="shared" ref="JT50:JT56" si="1556">JK50-JS50</f>
        <v>0</v>
      </c>
      <c r="JU50" s="425"/>
      <c r="JV50" s="425"/>
      <c r="JW50" s="495" t="s">
        <v>364</v>
      </c>
      <c r="JX50" s="599" t="s">
        <v>365</v>
      </c>
      <c r="JY50" s="600" t="s">
        <v>314</v>
      </c>
      <c r="JZ50" s="601">
        <v>30</v>
      </c>
      <c r="KA50" s="499">
        <v>17000</v>
      </c>
      <c r="KB50" s="520">
        <f t="shared" ref="KB50:KB56" si="1557">ROUND(JZ50*KA50,0)</f>
        <v>510000</v>
      </c>
      <c r="KC50" s="602"/>
      <c r="KD50" s="475">
        <f t="shared" ref="KD50:KD56" si="1558">IF(EXACT(VLOOKUP(JW50,OFERTA_0,2,FALSE),JX50),1,0)</f>
        <v>1</v>
      </c>
      <c r="KE50" s="475">
        <f t="shared" ref="KE50:KE56" si="1559">IF(EXACT(VLOOKUP(JW50,OFERTA_0,3,FALSE),JY50),1,0)</f>
        <v>1</v>
      </c>
      <c r="KF50" s="476">
        <f t="shared" ref="KF50:KF56" si="1560">IF(EXACT(VLOOKUP(JW50,OFERTA_0,4,FALSE),JZ50),1,0)</f>
        <v>1</v>
      </c>
      <c r="KG50" s="476">
        <f t="shared" ref="KG50:KH50" si="1561">IF(KA50=0,0,1)</f>
        <v>1</v>
      </c>
      <c r="KH50" s="476">
        <f t="shared" si="1561"/>
        <v>1</v>
      </c>
      <c r="KI50" s="476">
        <f t="shared" ref="KI50:KI56" si="1562">PRODUCT(KD50:KH50)</f>
        <v>1</v>
      </c>
      <c r="KJ50" s="502">
        <f t="shared" ref="KJ50:KJ56" si="1563">ROUND(KB50,0)</f>
        <v>510000</v>
      </c>
      <c r="KK50" s="478">
        <f t="shared" ref="KK50:KK56" si="1564">KB50-KJ50</f>
        <v>0</v>
      </c>
      <c r="KL50" s="425"/>
      <c r="KM50" s="425"/>
      <c r="KN50" s="495" t="s">
        <v>364</v>
      </c>
      <c r="KO50" s="599" t="s">
        <v>365</v>
      </c>
      <c r="KP50" s="600" t="s">
        <v>314</v>
      </c>
      <c r="KQ50" s="601">
        <v>30</v>
      </c>
      <c r="KR50" s="499">
        <v>26855</v>
      </c>
      <c r="KS50" s="520">
        <f t="shared" ref="KS50:KS56" si="1565">ROUND(KQ50*KR50,0)</f>
        <v>805650</v>
      </c>
      <c r="KT50" s="602"/>
      <c r="KU50" s="475">
        <f t="shared" ref="KU50:KU56" si="1566">IF(EXACT(VLOOKUP(KN50,OFERTA_0,2,FALSE),KO50),1,0)</f>
        <v>1</v>
      </c>
      <c r="KV50" s="475">
        <f t="shared" ref="KV50:KV56" si="1567">IF(EXACT(VLOOKUP(KN50,OFERTA_0,3,FALSE),KP50),1,0)</f>
        <v>1</v>
      </c>
      <c r="KW50" s="476">
        <f t="shared" ref="KW50:KW56" si="1568">IF(EXACT(VLOOKUP(KN50,OFERTA_0,4,FALSE),KQ50),1,0)</f>
        <v>1</v>
      </c>
      <c r="KX50" s="476">
        <f t="shared" ref="KX50:KY50" si="1569">IF(KR50=0,0,1)</f>
        <v>1</v>
      </c>
      <c r="KY50" s="476">
        <f t="shared" si="1569"/>
        <v>1</v>
      </c>
      <c r="KZ50" s="476">
        <f t="shared" ref="KZ50:KZ56" si="1570">PRODUCT(KU50:KY50)</f>
        <v>1</v>
      </c>
      <c r="LA50" s="502">
        <f t="shared" ref="LA50:LA56" si="1571">ROUND(KS50,0)</f>
        <v>805650</v>
      </c>
      <c r="LB50" s="478">
        <f t="shared" ref="LB50:LB56" si="1572">KS50-LA50</f>
        <v>0</v>
      </c>
      <c r="LC50" s="425"/>
      <c r="LD50" s="425"/>
      <c r="LE50" s="495" t="s">
        <v>364</v>
      </c>
      <c r="LF50" s="599" t="s">
        <v>365</v>
      </c>
      <c r="LG50" s="600" t="s">
        <v>314</v>
      </c>
      <c r="LH50" s="601">
        <v>30</v>
      </c>
      <c r="LI50" s="499">
        <v>13380</v>
      </c>
      <c r="LJ50" s="520">
        <f t="shared" ref="LJ50:LJ56" si="1573">ROUND(LH50*LI50,0)</f>
        <v>401400</v>
      </c>
      <c r="LK50" s="602"/>
      <c r="LL50" s="475">
        <f t="shared" ref="LL50:LL56" si="1574">IF(EXACT(VLOOKUP(LE50,OFERTA_0,2,FALSE),LF50),1,0)</f>
        <v>1</v>
      </c>
      <c r="LM50" s="475">
        <f t="shared" ref="LM50:LM56" si="1575">IF(EXACT(VLOOKUP(LE50,OFERTA_0,3,FALSE),LG50),1,0)</f>
        <v>1</v>
      </c>
      <c r="LN50" s="476">
        <f t="shared" ref="LN50:LN56" si="1576">IF(EXACT(VLOOKUP(LE50,OFERTA_0,4,FALSE),LH50),1,0)</f>
        <v>1</v>
      </c>
      <c r="LO50" s="476">
        <f t="shared" ref="LO50:LP50" si="1577">IF(LI50=0,0,1)</f>
        <v>1</v>
      </c>
      <c r="LP50" s="476">
        <f t="shared" si="1577"/>
        <v>1</v>
      </c>
      <c r="LQ50" s="476">
        <f t="shared" ref="LQ50:LQ56" si="1578">PRODUCT(LL50:LP50)</f>
        <v>1</v>
      </c>
      <c r="LR50" s="502">
        <f t="shared" ref="LR50:LR56" si="1579">ROUND(LJ50,0)</f>
        <v>401400</v>
      </c>
      <c r="LS50" s="478">
        <f t="shared" ref="LS50:LS56" si="1580">LJ50-LR50</f>
        <v>0</v>
      </c>
      <c r="LT50" s="425"/>
      <c r="LU50" s="425"/>
      <c r="LV50" s="495" t="s">
        <v>364</v>
      </c>
      <c r="LW50" s="599" t="s">
        <v>365</v>
      </c>
      <c r="LX50" s="600" t="s">
        <v>314</v>
      </c>
      <c r="LY50" s="601">
        <v>30</v>
      </c>
      <c r="LZ50" s="499">
        <v>12000</v>
      </c>
      <c r="MA50" s="520">
        <f t="shared" ref="MA50:MA56" si="1581">ROUND(LY50*LZ50,0)</f>
        <v>360000</v>
      </c>
      <c r="MB50" s="602"/>
      <c r="MC50" s="475">
        <f t="shared" ref="MC50:MC56" si="1582">IF(EXACT(VLOOKUP(LV50,OFERTA_0,2,FALSE),LW50),1,0)</f>
        <v>1</v>
      </c>
      <c r="MD50" s="475">
        <f t="shared" ref="MD50:MD56" si="1583">IF(EXACT(VLOOKUP(LV50,OFERTA_0,3,FALSE),LX50),1,0)</f>
        <v>1</v>
      </c>
      <c r="ME50" s="476">
        <f t="shared" ref="ME50:ME56" si="1584">IF(EXACT(VLOOKUP(LV50,OFERTA_0,4,FALSE),LY50),1,0)</f>
        <v>1</v>
      </c>
      <c r="MF50" s="476">
        <f t="shared" ref="MF50:MG50" si="1585">IF(LZ50=0,0,1)</f>
        <v>1</v>
      </c>
      <c r="MG50" s="476">
        <f t="shared" si="1585"/>
        <v>1</v>
      </c>
      <c r="MH50" s="476">
        <f t="shared" ref="MH50:MH56" si="1586">PRODUCT(MC50:MG50)</f>
        <v>1</v>
      </c>
      <c r="MI50" s="502">
        <f t="shared" ref="MI50:MI56" si="1587">ROUND(MA50,0)</f>
        <v>360000</v>
      </c>
      <c r="MJ50" s="478">
        <f t="shared" ref="MJ50:MJ56" si="1588">MA50-MI50</f>
        <v>0</v>
      </c>
      <c r="MK50" s="425"/>
      <c r="ML50" s="425"/>
      <c r="MM50" s="495" t="s">
        <v>364</v>
      </c>
      <c r="MN50" s="599" t="s">
        <v>365</v>
      </c>
      <c r="MO50" s="600" t="s">
        <v>314</v>
      </c>
      <c r="MP50" s="601">
        <v>30</v>
      </c>
      <c r="MQ50" s="499">
        <v>15481.95786</v>
      </c>
      <c r="MR50" s="520">
        <f t="shared" ref="MR50:MR56" si="1589">ROUND(MP50*MQ50,0)</f>
        <v>464459</v>
      </c>
      <c r="MS50" s="602"/>
      <c r="MT50" s="475">
        <f t="shared" ref="MT50:MT56" si="1590">IF(EXACT(VLOOKUP(MM50,OFERTA_0,2,FALSE),MN50),1,0)</f>
        <v>1</v>
      </c>
      <c r="MU50" s="475">
        <f t="shared" ref="MU50:MU56" si="1591">IF(EXACT(VLOOKUP(MM50,OFERTA_0,3,FALSE),MO50),1,0)</f>
        <v>1</v>
      </c>
      <c r="MV50" s="476">
        <f t="shared" ref="MV50:MV56" si="1592">IF(EXACT(VLOOKUP(MM50,OFERTA_0,4,FALSE),MP50),1,0)</f>
        <v>1</v>
      </c>
      <c r="MW50" s="476">
        <f t="shared" ref="MW50:MX50" si="1593">IF(MQ50=0,0,1)</f>
        <v>1</v>
      </c>
      <c r="MX50" s="476">
        <f t="shared" si="1593"/>
        <v>1</v>
      </c>
      <c r="MY50" s="476">
        <f t="shared" ref="MY50:MY56" si="1594">PRODUCT(MT50:MX50)</f>
        <v>1</v>
      </c>
      <c r="MZ50" s="502">
        <f t="shared" ref="MZ50:MZ56" si="1595">ROUND(MR50,0)</f>
        <v>464459</v>
      </c>
      <c r="NA50" s="478">
        <f t="shared" ref="NA50:NA56" si="1596">MR50-MZ50</f>
        <v>0</v>
      </c>
      <c r="NB50" s="425"/>
      <c r="NC50" s="425"/>
      <c r="ND50" s="570"/>
      <c r="NE50" s="523"/>
      <c r="NF50" s="588"/>
      <c r="NG50" s="525"/>
      <c r="NH50" s="538"/>
      <c r="NI50" s="508"/>
      <c r="NJ50" s="508"/>
      <c r="NK50" s="475" t="e">
        <f t="shared" si="1199"/>
        <v>#N/A</v>
      </c>
      <c r="NL50" s="475" t="e">
        <f t="shared" si="1200"/>
        <v>#N/A</v>
      </c>
      <c r="NM50" s="476" t="e">
        <f t="shared" si="1201"/>
        <v>#N/A</v>
      </c>
      <c r="NN50" s="476">
        <f t="shared" ref="NN50:NO50" si="1597">IF(NH50=0,0,1)</f>
        <v>0</v>
      </c>
      <c r="NO50" s="476">
        <f t="shared" si="1597"/>
        <v>0</v>
      </c>
      <c r="NP50" s="476" t="e">
        <f t="shared" si="1203"/>
        <v>#N/A</v>
      </c>
      <c r="NQ50" s="502">
        <f t="shared" si="1204"/>
        <v>0</v>
      </c>
      <c r="NR50" s="478">
        <f t="shared" si="1205"/>
        <v>0</v>
      </c>
      <c r="NS50" s="425"/>
      <c r="NT50" s="425"/>
      <c r="NU50" s="570"/>
      <c r="NV50" s="523"/>
      <c r="NW50" s="588"/>
      <c r="NX50" s="525"/>
      <c r="NY50" s="538"/>
      <c r="NZ50" s="508"/>
      <c r="OA50" s="508"/>
      <c r="OB50" s="475" t="e">
        <f t="shared" si="1206"/>
        <v>#N/A</v>
      </c>
      <c r="OC50" s="475" t="e">
        <f t="shared" si="1207"/>
        <v>#N/A</v>
      </c>
      <c r="OD50" s="476" t="e">
        <f t="shared" si="1208"/>
        <v>#N/A</v>
      </c>
      <c r="OE50" s="476">
        <f t="shared" ref="OE50:OF50" si="1598">IF(NY50=0,0,1)</f>
        <v>0</v>
      </c>
      <c r="OF50" s="476">
        <f t="shared" si="1598"/>
        <v>0</v>
      </c>
      <c r="OG50" s="476" t="e">
        <f t="shared" si="1210"/>
        <v>#N/A</v>
      </c>
      <c r="OH50" s="502">
        <f t="shared" si="1211"/>
        <v>0</v>
      </c>
      <c r="OI50" s="478">
        <f t="shared" si="1212"/>
        <v>0</v>
      </c>
      <c r="OJ50" s="425"/>
      <c r="OK50" s="425"/>
      <c r="OL50" s="570"/>
      <c r="OM50" s="523"/>
      <c r="ON50" s="588"/>
      <c r="OO50" s="525"/>
      <c r="OP50" s="538"/>
      <c r="OQ50" s="508"/>
      <c r="OR50" s="508"/>
      <c r="OS50" s="475" t="e">
        <f t="shared" si="1213"/>
        <v>#N/A</v>
      </c>
      <c r="OT50" s="475" t="e">
        <f t="shared" si="1214"/>
        <v>#N/A</v>
      </c>
      <c r="OU50" s="476" t="e">
        <f t="shared" si="1215"/>
        <v>#N/A</v>
      </c>
      <c r="OV50" s="476">
        <f t="shared" ref="OV50:OW50" si="1599">IF(OP50=0,0,1)</f>
        <v>0</v>
      </c>
      <c r="OW50" s="476">
        <f t="shared" si="1599"/>
        <v>0</v>
      </c>
      <c r="OX50" s="476" t="e">
        <f t="shared" si="1217"/>
        <v>#N/A</v>
      </c>
      <c r="OY50" s="502">
        <f t="shared" si="1218"/>
        <v>0</v>
      </c>
      <c r="OZ50" s="478">
        <f t="shared" si="1219"/>
        <v>0</v>
      </c>
      <c r="PA50" s="425"/>
      <c r="PB50" s="425"/>
      <c r="PC50" s="570"/>
      <c r="PD50" s="523"/>
      <c r="PE50" s="588"/>
      <c r="PF50" s="525"/>
      <c r="PG50" s="538"/>
      <c r="PH50" s="508"/>
      <c r="PI50" s="508"/>
      <c r="PJ50" s="475" t="e">
        <f t="shared" si="1220"/>
        <v>#N/A</v>
      </c>
      <c r="PK50" s="475" t="e">
        <f t="shared" si="1221"/>
        <v>#N/A</v>
      </c>
      <c r="PL50" s="476" t="e">
        <f t="shared" si="1222"/>
        <v>#N/A</v>
      </c>
      <c r="PM50" s="476">
        <f t="shared" ref="PM50:PN50" si="1600">IF(PG50=0,0,1)</f>
        <v>0</v>
      </c>
      <c r="PN50" s="476">
        <f t="shared" si="1600"/>
        <v>0</v>
      </c>
      <c r="PO50" s="476" t="e">
        <f t="shared" si="1224"/>
        <v>#N/A</v>
      </c>
      <c r="PP50" s="502">
        <f t="shared" si="1225"/>
        <v>0</v>
      </c>
      <c r="PQ50" s="478">
        <f t="shared" si="1226"/>
        <v>0</v>
      </c>
      <c r="PR50" s="425"/>
      <c r="PS50" s="425"/>
      <c r="PT50" s="570"/>
      <c r="PU50" s="523"/>
      <c r="PV50" s="588"/>
      <c r="PW50" s="525"/>
      <c r="PX50" s="538"/>
      <c r="PY50" s="508"/>
      <c r="PZ50" s="508"/>
      <c r="QA50" s="475" t="e">
        <f t="shared" si="1227"/>
        <v>#N/A</v>
      </c>
      <c r="QB50" s="475" t="e">
        <f t="shared" si="1228"/>
        <v>#N/A</v>
      </c>
      <c r="QC50" s="476" t="e">
        <f t="shared" si="1229"/>
        <v>#N/A</v>
      </c>
      <c r="QD50" s="476">
        <f t="shared" ref="QD50:QE50" si="1601">IF(PX50=0,0,1)</f>
        <v>0</v>
      </c>
      <c r="QE50" s="476">
        <f t="shared" si="1601"/>
        <v>0</v>
      </c>
      <c r="QF50" s="476" t="e">
        <f t="shared" si="1231"/>
        <v>#N/A</v>
      </c>
      <c r="QG50" s="502">
        <f t="shared" si="1232"/>
        <v>0</v>
      </c>
      <c r="QH50" s="478">
        <f t="shared" si="1233"/>
        <v>0</v>
      </c>
      <c r="QI50" s="425"/>
      <c r="QJ50" s="425"/>
      <c r="QK50" s="570"/>
      <c r="QL50" s="523"/>
      <c r="QM50" s="588"/>
      <c r="QN50" s="525"/>
      <c r="QO50" s="538"/>
      <c r="QP50" s="508"/>
      <c r="QQ50" s="508"/>
      <c r="QR50" s="475" t="e">
        <f t="shared" si="1234"/>
        <v>#N/A</v>
      </c>
      <c r="QS50" s="475" t="e">
        <f t="shared" si="1235"/>
        <v>#N/A</v>
      </c>
      <c r="QT50" s="476" t="e">
        <f t="shared" si="1236"/>
        <v>#N/A</v>
      </c>
      <c r="QU50" s="476">
        <f t="shared" ref="QU50:QV50" si="1602">IF(QO50=0,0,1)</f>
        <v>0</v>
      </c>
      <c r="QV50" s="476">
        <f t="shared" si="1602"/>
        <v>0</v>
      </c>
      <c r="QW50" s="476" t="e">
        <f t="shared" si="1238"/>
        <v>#N/A</v>
      </c>
      <c r="QX50" s="502">
        <f t="shared" si="1239"/>
        <v>0</v>
      </c>
      <c r="QY50" s="478">
        <f t="shared" si="1240"/>
        <v>0</v>
      </c>
      <c r="QZ50" s="425"/>
      <c r="RA50" s="425"/>
      <c r="RB50" s="570"/>
      <c r="RC50" s="523"/>
      <c r="RD50" s="588"/>
      <c r="RE50" s="525"/>
      <c r="RF50" s="538"/>
      <c r="RG50" s="508"/>
      <c r="RH50" s="508"/>
      <c r="RI50" s="475" t="e">
        <f t="shared" si="1241"/>
        <v>#N/A</v>
      </c>
      <c r="RJ50" s="475" t="e">
        <f t="shared" si="1242"/>
        <v>#N/A</v>
      </c>
      <c r="RK50" s="476" t="e">
        <f t="shared" si="1243"/>
        <v>#N/A</v>
      </c>
      <c r="RL50" s="476">
        <f t="shared" ref="RL50:RM50" si="1603">IF(RF50=0,0,1)</f>
        <v>0</v>
      </c>
      <c r="RM50" s="476">
        <f t="shared" si="1603"/>
        <v>0</v>
      </c>
      <c r="RN50" s="476" t="e">
        <f t="shared" si="1245"/>
        <v>#N/A</v>
      </c>
      <c r="RO50" s="502">
        <f t="shared" si="1246"/>
        <v>0</v>
      </c>
      <c r="RP50" s="478">
        <f t="shared" si="1247"/>
        <v>0</v>
      </c>
      <c r="RQ50" s="425"/>
      <c r="RR50" s="425"/>
      <c r="RS50" s="570"/>
      <c r="RT50" s="523"/>
      <c r="RU50" s="588"/>
      <c r="RV50" s="525"/>
      <c r="RW50" s="538"/>
      <c r="RX50" s="508"/>
      <c r="RY50" s="508"/>
      <c r="RZ50" s="475" t="e">
        <f t="shared" si="1248"/>
        <v>#N/A</v>
      </c>
      <c r="SA50" s="475" t="e">
        <f t="shared" si="1249"/>
        <v>#N/A</v>
      </c>
      <c r="SB50" s="476" t="e">
        <f t="shared" si="1250"/>
        <v>#N/A</v>
      </c>
      <c r="SC50" s="476">
        <f t="shared" ref="SC50:SD50" si="1604">IF(RW50=0,0,1)</f>
        <v>0</v>
      </c>
      <c r="SD50" s="476">
        <f t="shared" si="1604"/>
        <v>0</v>
      </c>
      <c r="SE50" s="476" t="e">
        <f t="shared" si="1252"/>
        <v>#N/A</v>
      </c>
      <c r="SF50" s="502">
        <f t="shared" si="1253"/>
        <v>0</v>
      </c>
      <c r="SG50" s="478">
        <f t="shared" si="1254"/>
        <v>0</v>
      </c>
      <c r="SH50" s="425"/>
      <c r="SI50" s="425"/>
      <c r="SJ50" s="570"/>
      <c r="SK50" s="523"/>
      <c r="SL50" s="588"/>
      <c r="SM50" s="525"/>
      <c r="SN50" s="538"/>
      <c r="SO50" s="508"/>
      <c r="SP50" s="508"/>
      <c r="SQ50" s="475" t="e">
        <f t="shared" si="1255"/>
        <v>#N/A</v>
      </c>
      <c r="SR50" s="475" t="e">
        <f t="shared" si="1256"/>
        <v>#N/A</v>
      </c>
      <c r="SS50" s="476" t="e">
        <f t="shared" si="1257"/>
        <v>#N/A</v>
      </c>
      <c r="ST50" s="476">
        <f t="shared" ref="ST50:SU50" si="1605">IF(SN50=0,0,1)</f>
        <v>0</v>
      </c>
      <c r="SU50" s="476">
        <f t="shared" si="1605"/>
        <v>0</v>
      </c>
      <c r="SV50" s="476" t="e">
        <f t="shared" si="1259"/>
        <v>#N/A</v>
      </c>
      <c r="SW50" s="502">
        <f t="shared" si="1260"/>
        <v>0</v>
      </c>
      <c r="SX50" s="478">
        <f t="shared" si="1261"/>
        <v>0</v>
      </c>
    </row>
    <row r="51" spans="1:518" ht="30" x14ac:dyDescent="0.2">
      <c r="A51" s="425">
        <f t="shared" si="140"/>
        <v>39</v>
      </c>
      <c r="B51" s="495" t="s">
        <v>366</v>
      </c>
      <c r="C51" s="599" t="s">
        <v>367</v>
      </c>
      <c r="D51" s="600" t="s">
        <v>314</v>
      </c>
      <c r="E51" s="601">
        <v>20</v>
      </c>
      <c r="F51" s="499"/>
      <c r="G51" s="520">
        <f t="shared" si="1430"/>
        <v>0</v>
      </c>
      <c r="H51" s="602"/>
      <c r="I51" s="425"/>
      <c r="J51" s="425"/>
      <c r="K51" s="495"/>
      <c r="L51" s="599"/>
      <c r="M51" s="600"/>
      <c r="N51" s="601"/>
      <c r="O51" s="499"/>
      <c r="P51" s="520"/>
      <c r="Q51" s="602"/>
      <c r="R51" s="475" t="e">
        <f t="shared" si="1431"/>
        <v>#N/A</v>
      </c>
      <c r="S51" s="475" t="e">
        <f t="shared" si="1432"/>
        <v>#N/A</v>
      </c>
      <c r="T51" s="476" t="e">
        <f t="shared" si="1433"/>
        <v>#N/A</v>
      </c>
      <c r="U51" s="476">
        <f t="shared" ref="U51:V51" si="1606">IF(O51=0,0,1)</f>
        <v>0</v>
      </c>
      <c r="V51" s="476">
        <f t="shared" si="1606"/>
        <v>0</v>
      </c>
      <c r="W51" s="476" t="e">
        <f t="shared" si="1435"/>
        <v>#N/A</v>
      </c>
      <c r="X51" s="502">
        <f t="shared" si="1436"/>
        <v>0</v>
      </c>
      <c r="Y51" s="478">
        <f t="shared" si="1437"/>
        <v>0</v>
      </c>
      <c r="Z51" s="454"/>
      <c r="AA51" s="454"/>
      <c r="AB51" s="495"/>
      <c r="AC51" s="599"/>
      <c r="AD51" s="600"/>
      <c r="AE51" s="601"/>
      <c r="AF51" s="499"/>
      <c r="AG51" s="520"/>
      <c r="AH51" s="602"/>
      <c r="AI51" s="475" t="e">
        <f t="shared" si="1438"/>
        <v>#N/A</v>
      </c>
      <c r="AJ51" s="475" t="e">
        <f t="shared" si="1439"/>
        <v>#N/A</v>
      </c>
      <c r="AK51" s="476" t="e">
        <f t="shared" si="1440"/>
        <v>#N/A</v>
      </c>
      <c r="AL51" s="476">
        <f t="shared" ref="AL51:AM51" si="1607">IF(AF51=0,0,1)</f>
        <v>0</v>
      </c>
      <c r="AM51" s="476">
        <f t="shared" si="1607"/>
        <v>0</v>
      </c>
      <c r="AN51" s="476" t="e">
        <f t="shared" si="1442"/>
        <v>#N/A</v>
      </c>
      <c r="AO51" s="502">
        <f t="shared" si="1443"/>
        <v>0</v>
      </c>
      <c r="AP51" s="478">
        <f t="shared" si="1444"/>
        <v>0</v>
      </c>
      <c r="AQ51" s="454"/>
      <c r="AR51" s="454"/>
      <c r="AS51" s="495" t="s">
        <v>366</v>
      </c>
      <c r="AT51" s="599" t="s">
        <v>367</v>
      </c>
      <c r="AU51" s="600" t="s">
        <v>314</v>
      </c>
      <c r="AV51" s="601">
        <v>20</v>
      </c>
      <c r="AW51" s="499">
        <v>13500</v>
      </c>
      <c r="AX51" s="520">
        <f t="shared" si="1445"/>
        <v>270000</v>
      </c>
      <c r="AY51" s="602"/>
      <c r="AZ51" s="475">
        <f t="shared" si="1446"/>
        <v>1</v>
      </c>
      <c r="BA51" s="475">
        <f t="shared" si="1447"/>
        <v>1</v>
      </c>
      <c r="BB51" s="476">
        <f t="shared" si="1448"/>
        <v>1</v>
      </c>
      <c r="BC51" s="476">
        <f t="shared" ref="BC51:BD51" si="1608">IF(AW51=0,0,1)</f>
        <v>1</v>
      </c>
      <c r="BD51" s="476">
        <f t="shared" si="1608"/>
        <v>1</v>
      </c>
      <c r="BE51" s="476">
        <f t="shared" si="1450"/>
        <v>1</v>
      </c>
      <c r="BF51" s="502">
        <f t="shared" si="1451"/>
        <v>270000</v>
      </c>
      <c r="BG51" s="478">
        <f t="shared" si="1452"/>
        <v>0</v>
      </c>
      <c r="BH51" s="425"/>
      <c r="BI51" s="425"/>
      <c r="BJ51" s="495" t="s">
        <v>366</v>
      </c>
      <c r="BK51" s="599" t="s">
        <v>367</v>
      </c>
      <c r="BL51" s="600" t="s">
        <v>314</v>
      </c>
      <c r="BM51" s="601">
        <v>20</v>
      </c>
      <c r="BN51" s="499">
        <v>17000</v>
      </c>
      <c r="BO51" s="520">
        <f t="shared" si="1453"/>
        <v>340000</v>
      </c>
      <c r="BP51" s="602"/>
      <c r="BQ51" s="475">
        <f t="shared" si="1454"/>
        <v>1</v>
      </c>
      <c r="BR51" s="475">
        <f t="shared" si="1455"/>
        <v>1</v>
      </c>
      <c r="BS51" s="476">
        <f t="shared" si="1456"/>
        <v>1</v>
      </c>
      <c r="BT51" s="476">
        <f t="shared" ref="BT51:BU51" si="1609">IF(BN51=0,0,1)</f>
        <v>1</v>
      </c>
      <c r="BU51" s="476">
        <f t="shared" si="1609"/>
        <v>1</v>
      </c>
      <c r="BV51" s="476">
        <f t="shared" si="1458"/>
        <v>1</v>
      </c>
      <c r="BW51" s="502">
        <f t="shared" si="1459"/>
        <v>340000</v>
      </c>
      <c r="BX51" s="478">
        <f t="shared" si="1460"/>
        <v>0</v>
      </c>
      <c r="BY51" s="425"/>
      <c r="BZ51" s="425"/>
      <c r="CA51" s="495" t="s">
        <v>366</v>
      </c>
      <c r="CB51" s="599" t="s">
        <v>367</v>
      </c>
      <c r="CC51" s="600" t="s">
        <v>314</v>
      </c>
      <c r="CD51" s="601">
        <v>20</v>
      </c>
      <c r="CE51" s="499">
        <v>22320</v>
      </c>
      <c r="CF51" s="520">
        <f t="shared" si="1461"/>
        <v>446400</v>
      </c>
      <c r="CG51" s="602"/>
      <c r="CH51" s="475">
        <f t="shared" si="1462"/>
        <v>1</v>
      </c>
      <c r="CI51" s="475">
        <f t="shared" si="1463"/>
        <v>1</v>
      </c>
      <c r="CJ51" s="476">
        <f t="shared" si="1464"/>
        <v>1</v>
      </c>
      <c r="CK51" s="476">
        <f t="shared" ref="CK51:CL51" si="1610">IF(CE51=0,0,1)</f>
        <v>1</v>
      </c>
      <c r="CL51" s="476">
        <f t="shared" si="1610"/>
        <v>1</v>
      </c>
      <c r="CM51" s="476">
        <f t="shared" si="1466"/>
        <v>1</v>
      </c>
      <c r="CN51" s="502">
        <f t="shared" si="1467"/>
        <v>446400</v>
      </c>
      <c r="CO51" s="478">
        <f t="shared" si="1468"/>
        <v>0</v>
      </c>
      <c r="CP51" s="425"/>
      <c r="CQ51" s="425"/>
      <c r="CR51" s="495" t="s">
        <v>366</v>
      </c>
      <c r="CS51" s="599" t="s">
        <v>367</v>
      </c>
      <c r="CT51" s="600" t="s">
        <v>314</v>
      </c>
      <c r="CU51" s="601">
        <v>20</v>
      </c>
      <c r="CV51" s="499">
        <v>15400</v>
      </c>
      <c r="CW51" s="520">
        <f t="shared" si="1469"/>
        <v>308000</v>
      </c>
      <c r="CX51" s="602"/>
      <c r="CY51" s="475">
        <f t="shared" si="1470"/>
        <v>1</v>
      </c>
      <c r="CZ51" s="475">
        <f t="shared" si="1471"/>
        <v>1</v>
      </c>
      <c r="DA51" s="476">
        <f t="shared" si="1472"/>
        <v>1</v>
      </c>
      <c r="DB51" s="476">
        <f t="shared" ref="DB51:DC51" si="1611">IF(CV51=0,0,1)</f>
        <v>1</v>
      </c>
      <c r="DC51" s="476">
        <f t="shared" si="1611"/>
        <v>1</v>
      </c>
      <c r="DD51" s="476">
        <f t="shared" si="1474"/>
        <v>1</v>
      </c>
      <c r="DE51" s="502">
        <f t="shared" si="1475"/>
        <v>308000</v>
      </c>
      <c r="DF51" s="478">
        <f t="shared" si="1476"/>
        <v>0</v>
      </c>
      <c r="DG51" s="425"/>
      <c r="DH51" s="425"/>
      <c r="DI51" s="495" t="s">
        <v>366</v>
      </c>
      <c r="DJ51" s="599" t="s">
        <v>367</v>
      </c>
      <c r="DK51" s="600" t="s">
        <v>314</v>
      </c>
      <c r="DL51" s="601">
        <v>20</v>
      </c>
      <c r="DM51" s="499">
        <v>18800</v>
      </c>
      <c r="DN51" s="520">
        <f t="shared" si="1477"/>
        <v>376000</v>
      </c>
      <c r="DO51" s="602"/>
      <c r="DP51" s="475">
        <f t="shared" si="1478"/>
        <v>1</v>
      </c>
      <c r="DQ51" s="475">
        <f t="shared" si="1479"/>
        <v>1</v>
      </c>
      <c r="DR51" s="476">
        <f t="shared" si="1480"/>
        <v>1</v>
      </c>
      <c r="DS51" s="476">
        <f t="shared" ref="DS51:DT51" si="1612">IF(DM51=0,0,1)</f>
        <v>1</v>
      </c>
      <c r="DT51" s="476">
        <f t="shared" si="1612"/>
        <v>1</v>
      </c>
      <c r="DU51" s="476">
        <f t="shared" si="1482"/>
        <v>1</v>
      </c>
      <c r="DV51" s="502">
        <f t="shared" si="1483"/>
        <v>376000</v>
      </c>
      <c r="DW51" s="478">
        <f t="shared" si="1484"/>
        <v>0</v>
      </c>
      <c r="DX51" s="425"/>
      <c r="DY51" s="425"/>
      <c r="DZ51" s="495" t="s">
        <v>366</v>
      </c>
      <c r="EA51" s="599" t="s">
        <v>367</v>
      </c>
      <c r="EB51" s="600" t="s">
        <v>314</v>
      </c>
      <c r="EC51" s="601">
        <v>20</v>
      </c>
      <c r="ED51" s="499">
        <v>18034</v>
      </c>
      <c r="EE51" s="520">
        <f t="shared" si="1485"/>
        <v>360680</v>
      </c>
      <c r="EF51" s="602"/>
      <c r="EG51" s="475">
        <f t="shared" si="1486"/>
        <v>1</v>
      </c>
      <c r="EH51" s="475">
        <f t="shared" si="1487"/>
        <v>1</v>
      </c>
      <c r="EI51" s="476">
        <f t="shared" si="1488"/>
        <v>1</v>
      </c>
      <c r="EJ51" s="476">
        <f t="shared" ref="EJ51:EK51" si="1613">IF(ED51=0,0,1)</f>
        <v>1</v>
      </c>
      <c r="EK51" s="476">
        <f t="shared" si="1613"/>
        <v>1</v>
      </c>
      <c r="EL51" s="476">
        <f t="shared" si="1490"/>
        <v>1</v>
      </c>
      <c r="EM51" s="502">
        <f t="shared" si="1491"/>
        <v>360680</v>
      </c>
      <c r="EN51" s="478">
        <f t="shared" si="1492"/>
        <v>0</v>
      </c>
      <c r="EO51" s="425"/>
      <c r="EP51" s="425"/>
      <c r="EQ51" s="495" t="s">
        <v>366</v>
      </c>
      <c r="ER51" s="599" t="s">
        <v>367</v>
      </c>
      <c r="ES51" s="600" t="s">
        <v>314</v>
      </c>
      <c r="ET51" s="601">
        <v>20</v>
      </c>
      <c r="EU51" s="499">
        <v>14192.802082603976</v>
      </c>
      <c r="EV51" s="520">
        <f t="shared" si="1493"/>
        <v>283856</v>
      </c>
      <c r="EW51" s="602"/>
      <c r="EX51" s="475">
        <f t="shared" si="1494"/>
        <v>1</v>
      </c>
      <c r="EY51" s="475">
        <f t="shared" si="1495"/>
        <v>1</v>
      </c>
      <c r="EZ51" s="476">
        <f t="shared" si="1496"/>
        <v>1</v>
      </c>
      <c r="FA51" s="476">
        <f t="shared" ref="FA51:FB51" si="1614">IF(EU51=0,0,1)</f>
        <v>1</v>
      </c>
      <c r="FB51" s="476">
        <f t="shared" si="1614"/>
        <v>1</v>
      </c>
      <c r="FC51" s="476">
        <f t="shared" si="1498"/>
        <v>1</v>
      </c>
      <c r="FD51" s="502">
        <f t="shared" si="1499"/>
        <v>283856</v>
      </c>
      <c r="FE51" s="478">
        <f t="shared" si="1500"/>
        <v>0</v>
      </c>
      <c r="FF51" s="425"/>
      <c r="FG51" s="425"/>
      <c r="FH51" s="495" t="s">
        <v>366</v>
      </c>
      <c r="FI51" s="599" t="s">
        <v>367</v>
      </c>
      <c r="FJ51" s="600" t="s">
        <v>314</v>
      </c>
      <c r="FK51" s="601">
        <v>20</v>
      </c>
      <c r="FL51" s="499">
        <v>11218</v>
      </c>
      <c r="FM51" s="520">
        <f t="shared" si="1501"/>
        <v>224360</v>
      </c>
      <c r="FN51" s="602"/>
      <c r="FO51" s="475">
        <f t="shared" si="1502"/>
        <v>1</v>
      </c>
      <c r="FP51" s="475">
        <f t="shared" si="1503"/>
        <v>1</v>
      </c>
      <c r="FQ51" s="476">
        <f t="shared" si="1504"/>
        <v>1</v>
      </c>
      <c r="FR51" s="476">
        <f t="shared" ref="FR51:FS51" si="1615">IF(FL51=0,0,1)</f>
        <v>1</v>
      </c>
      <c r="FS51" s="476">
        <f t="shared" si="1615"/>
        <v>1</v>
      </c>
      <c r="FT51" s="476">
        <f t="shared" si="1506"/>
        <v>1</v>
      </c>
      <c r="FU51" s="502">
        <f t="shared" si="1507"/>
        <v>224360</v>
      </c>
      <c r="FV51" s="478">
        <f t="shared" si="1508"/>
        <v>0</v>
      </c>
      <c r="FW51" s="425"/>
      <c r="FX51" s="425"/>
      <c r="FY51" s="495" t="s">
        <v>366</v>
      </c>
      <c r="FZ51" s="599" t="s">
        <v>367</v>
      </c>
      <c r="GA51" s="600" t="s">
        <v>314</v>
      </c>
      <c r="GB51" s="601">
        <v>20</v>
      </c>
      <c r="GC51" s="499">
        <v>18200</v>
      </c>
      <c r="GD51" s="520">
        <f t="shared" si="1509"/>
        <v>364000</v>
      </c>
      <c r="GE51" s="602"/>
      <c r="GF51" s="475">
        <f t="shared" si="1510"/>
        <v>1</v>
      </c>
      <c r="GG51" s="475">
        <f t="shared" si="1511"/>
        <v>1</v>
      </c>
      <c r="GH51" s="476">
        <f t="shared" si="1512"/>
        <v>1</v>
      </c>
      <c r="GI51" s="476">
        <f t="shared" ref="GI51:GJ51" si="1616">IF(GC51=0,0,1)</f>
        <v>1</v>
      </c>
      <c r="GJ51" s="476">
        <f t="shared" si="1616"/>
        <v>1</v>
      </c>
      <c r="GK51" s="476">
        <f t="shared" si="1514"/>
        <v>1</v>
      </c>
      <c r="GL51" s="502">
        <f t="shared" si="1515"/>
        <v>364000</v>
      </c>
      <c r="GM51" s="478">
        <f t="shared" si="1516"/>
        <v>0</v>
      </c>
      <c r="GN51" s="425"/>
      <c r="GO51" s="425"/>
      <c r="GP51" s="495" t="s">
        <v>366</v>
      </c>
      <c r="GQ51" s="599" t="s">
        <v>367</v>
      </c>
      <c r="GR51" s="600" t="s">
        <v>314</v>
      </c>
      <c r="GS51" s="601">
        <v>20</v>
      </c>
      <c r="GT51" s="499">
        <v>20900</v>
      </c>
      <c r="GU51" s="520">
        <f t="shared" si="1517"/>
        <v>418000</v>
      </c>
      <c r="GV51" s="602"/>
      <c r="GW51" s="475">
        <f t="shared" si="1518"/>
        <v>1</v>
      </c>
      <c r="GX51" s="475">
        <f t="shared" si="1519"/>
        <v>1</v>
      </c>
      <c r="GY51" s="476">
        <f t="shared" si="1520"/>
        <v>1</v>
      </c>
      <c r="GZ51" s="476">
        <f t="shared" ref="GZ51:HA51" si="1617">IF(GT51=0,0,1)</f>
        <v>1</v>
      </c>
      <c r="HA51" s="476">
        <f t="shared" si="1617"/>
        <v>1</v>
      </c>
      <c r="HB51" s="476">
        <f t="shared" si="1522"/>
        <v>1</v>
      </c>
      <c r="HC51" s="502">
        <f t="shared" si="1523"/>
        <v>418000</v>
      </c>
      <c r="HD51" s="478">
        <f t="shared" si="1524"/>
        <v>0</v>
      </c>
      <c r="HE51" s="425"/>
      <c r="HF51" s="425"/>
      <c r="HG51" s="495" t="s">
        <v>366</v>
      </c>
      <c r="HH51" s="599" t="s">
        <v>367</v>
      </c>
      <c r="HI51" s="600" t="s">
        <v>314</v>
      </c>
      <c r="HJ51" s="601">
        <v>20</v>
      </c>
      <c r="HK51" s="499">
        <v>49950</v>
      </c>
      <c r="HL51" s="520">
        <f t="shared" si="1525"/>
        <v>999000</v>
      </c>
      <c r="HM51" s="602"/>
      <c r="HN51" s="475">
        <f t="shared" si="1526"/>
        <v>1</v>
      </c>
      <c r="HO51" s="475">
        <f t="shared" si="1527"/>
        <v>1</v>
      </c>
      <c r="HP51" s="476">
        <f t="shared" si="1528"/>
        <v>1</v>
      </c>
      <c r="HQ51" s="476">
        <f t="shared" ref="HQ51:HR51" si="1618">IF(HK51=0,0,1)</f>
        <v>1</v>
      </c>
      <c r="HR51" s="476">
        <f t="shared" si="1618"/>
        <v>1</v>
      </c>
      <c r="HS51" s="476">
        <f t="shared" si="1530"/>
        <v>1</v>
      </c>
      <c r="HT51" s="502">
        <f t="shared" si="1531"/>
        <v>999000</v>
      </c>
      <c r="HU51" s="478">
        <f t="shared" si="1532"/>
        <v>0</v>
      </c>
      <c r="HV51" s="425"/>
      <c r="HW51" s="425"/>
      <c r="HX51" s="495" t="s">
        <v>366</v>
      </c>
      <c r="HY51" s="599" t="s">
        <v>367</v>
      </c>
      <c r="HZ51" s="600" t="s">
        <v>314</v>
      </c>
      <c r="IA51" s="601">
        <v>20</v>
      </c>
      <c r="IB51" s="499">
        <v>18000</v>
      </c>
      <c r="IC51" s="520">
        <f t="shared" si="1533"/>
        <v>360000</v>
      </c>
      <c r="ID51" s="602"/>
      <c r="IE51" s="475">
        <f t="shared" si="1534"/>
        <v>1</v>
      </c>
      <c r="IF51" s="475">
        <f t="shared" si="1535"/>
        <v>1</v>
      </c>
      <c r="IG51" s="476">
        <f t="shared" si="1536"/>
        <v>1</v>
      </c>
      <c r="IH51" s="476">
        <f t="shared" ref="IH51:II51" si="1619">IF(IB51=0,0,1)</f>
        <v>1</v>
      </c>
      <c r="II51" s="476">
        <f t="shared" si="1619"/>
        <v>1</v>
      </c>
      <c r="IJ51" s="476">
        <f t="shared" si="1538"/>
        <v>1</v>
      </c>
      <c r="IK51" s="502">
        <f t="shared" si="1539"/>
        <v>360000</v>
      </c>
      <c r="IL51" s="478">
        <f t="shared" si="1540"/>
        <v>0</v>
      </c>
      <c r="IM51" s="425"/>
      <c r="IN51" s="425"/>
      <c r="IO51" s="495" t="s">
        <v>366</v>
      </c>
      <c r="IP51" s="599" t="s">
        <v>367</v>
      </c>
      <c r="IQ51" s="600" t="s">
        <v>314</v>
      </c>
      <c r="IR51" s="601">
        <v>20</v>
      </c>
      <c r="IS51" s="499">
        <v>19776</v>
      </c>
      <c r="IT51" s="520">
        <f t="shared" si="1541"/>
        <v>395520</v>
      </c>
      <c r="IU51" s="602"/>
      <c r="IV51" s="475">
        <f t="shared" si="1542"/>
        <v>1</v>
      </c>
      <c r="IW51" s="475">
        <f t="shared" si="1543"/>
        <v>1</v>
      </c>
      <c r="IX51" s="476">
        <f t="shared" si="1544"/>
        <v>1</v>
      </c>
      <c r="IY51" s="476">
        <f t="shared" ref="IY51:IZ51" si="1620">IF(IS51=0,0,1)</f>
        <v>1</v>
      </c>
      <c r="IZ51" s="476">
        <f t="shared" si="1620"/>
        <v>1</v>
      </c>
      <c r="JA51" s="476">
        <f t="shared" si="1546"/>
        <v>1</v>
      </c>
      <c r="JB51" s="502">
        <f t="shared" si="1547"/>
        <v>395520</v>
      </c>
      <c r="JC51" s="478">
        <f t="shared" si="1548"/>
        <v>0</v>
      </c>
      <c r="JD51" s="425"/>
      <c r="JE51" s="425"/>
      <c r="JF51" s="495" t="s">
        <v>366</v>
      </c>
      <c r="JG51" s="599" t="s">
        <v>367</v>
      </c>
      <c r="JH51" s="600" t="s">
        <v>314</v>
      </c>
      <c r="JI51" s="601">
        <v>20</v>
      </c>
      <c r="JJ51" s="499">
        <v>22800</v>
      </c>
      <c r="JK51" s="520">
        <f t="shared" si="1549"/>
        <v>456000</v>
      </c>
      <c r="JL51" s="602"/>
      <c r="JM51" s="475">
        <f t="shared" si="1550"/>
        <v>1</v>
      </c>
      <c r="JN51" s="475">
        <f t="shared" si="1551"/>
        <v>1</v>
      </c>
      <c r="JO51" s="476">
        <f t="shared" si="1552"/>
        <v>1</v>
      </c>
      <c r="JP51" s="476">
        <f t="shared" ref="JP51:JQ51" si="1621">IF(JJ51=0,0,1)</f>
        <v>1</v>
      </c>
      <c r="JQ51" s="476">
        <f t="shared" si="1621"/>
        <v>1</v>
      </c>
      <c r="JR51" s="476">
        <f t="shared" si="1554"/>
        <v>1</v>
      </c>
      <c r="JS51" s="502">
        <f t="shared" si="1555"/>
        <v>456000</v>
      </c>
      <c r="JT51" s="478">
        <f t="shared" si="1556"/>
        <v>0</v>
      </c>
      <c r="JU51" s="425"/>
      <c r="JV51" s="425"/>
      <c r="JW51" s="495" t="s">
        <v>366</v>
      </c>
      <c r="JX51" s="599" t="s">
        <v>367</v>
      </c>
      <c r="JY51" s="600" t="s">
        <v>314</v>
      </c>
      <c r="JZ51" s="601">
        <v>20</v>
      </c>
      <c r="KA51" s="499">
        <v>19000</v>
      </c>
      <c r="KB51" s="520">
        <f t="shared" si="1557"/>
        <v>380000</v>
      </c>
      <c r="KC51" s="602"/>
      <c r="KD51" s="475">
        <f t="shared" si="1558"/>
        <v>1</v>
      </c>
      <c r="KE51" s="475">
        <f t="shared" si="1559"/>
        <v>1</v>
      </c>
      <c r="KF51" s="476">
        <f t="shared" si="1560"/>
        <v>1</v>
      </c>
      <c r="KG51" s="476">
        <f t="shared" ref="KG51:KH51" si="1622">IF(KA51=0,0,1)</f>
        <v>1</v>
      </c>
      <c r="KH51" s="476">
        <f t="shared" si="1622"/>
        <v>1</v>
      </c>
      <c r="KI51" s="476">
        <f t="shared" si="1562"/>
        <v>1</v>
      </c>
      <c r="KJ51" s="502">
        <f t="shared" si="1563"/>
        <v>380000</v>
      </c>
      <c r="KK51" s="478">
        <f t="shared" si="1564"/>
        <v>0</v>
      </c>
      <c r="KL51" s="425"/>
      <c r="KM51" s="425"/>
      <c r="KN51" s="495" t="s">
        <v>366</v>
      </c>
      <c r="KO51" s="599" t="s">
        <v>367</v>
      </c>
      <c r="KP51" s="600" t="s">
        <v>314</v>
      </c>
      <c r="KQ51" s="601">
        <v>20</v>
      </c>
      <c r="KR51" s="499">
        <v>41582</v>
      </c>
      <c r="KS51" s="520">
        <f t="shared" si="1565"/>
        <v>831640</v>
      </c>
      <c r="KT51" s="602"/>
      <c r="KU51" s="475">
        <f t="shared" si="1566"/>
        <v>1</v>
      </c>
      <c r="KV51" s="475">
        <f t="shared" si="1567"/>
        <v>1</v>
      </c>
      <c r="KW51" s="476">
        <f t="shared" si="1568"/>
        <v>1</v>
      </c>
      <c r="KX51" s="476">
        <f t="shared" ref="KX51:KY51" si="1623">IF(KR51=0,0,1)</f>
        <v>1</v>
      </c>
      <c r="KY51" s="476">
        <f t="shared" si="1623"/>
        <v>1</v>
      </c>
      <c r="KZ51" s="476">
        <f t="shared" si="1570"/>
        <v>1</v>
      </c>
      <c r="LA51" s="502">
        <f t="shared" si="1571"/>
        <v>831640</v>
      </c>
      <c r="LB51" s="478">
        <f t="shared" si="1572"/>
        <v>0</v>
      </c>
      <c r="LC51" s="425"/>
      <c r="LD51" s="425"/>
      <c r="LE51" s="495" t="s">
        <v>366</v>
      </c>
      <c r="LF51" s="599" t="s">
        <v>367</v>
      </c>
      <c r="LG51" s="600" t="s">
        <v>314</v>
      </c>
      <c r="LH51" s="601">
        <v>20</v>
      </c>
      <c r="LI51" s="499">
        <v>50175</v>
      </c>
      <c r="LJ51" s="520">
        <f t="shared" si="1573"/>
        <v>1003500</v>
      </c>
      <c r="LK51" s="602"/>
      <c r="LL51" s="475">
        <f t="shared" si="1574"/>
        <v>1</v>
      </c>
      <c r="LM51" s="475">
        <f t="shared" si="1575"/>
        <v>1</v>
      </c>
      <c r="LN51" s="476">
        <f t="shared" si="1576"/>
        <v>1</v>
      </c>
      <c r="LO51" s="476">
        <f t="shared" ref="LO51:LP51" si="1624">IF(LI51=0,0,1)</f>
        <v>1</v>
      </c>
      <c r="LP51" s="476">
        <f t="shared" si="1624"/>
        <v>1</v>
      </c>
      <c r="LQ51" s="476">
        <f t="shared" si="1578"/>
        <v>1</v>
      </c>
      <c r="LR51" s="502">
        <f t="shared" si="1579"/>
        <v>1003500</v>
      </c>
      <c r="LS51" s="478">
        <f t="shared" si="1580"/>
        <v>0</v>
      </c>
      <c r="LT51" s="425"/>
      <c r="LU51" s="425"/>
      <c r="LV51" s="495" t="s">
        <v>366</v>
      </c>
      <c r="LW51" s="599" t="s">
        <v>367</v>
      </c>
      <c r="LX51" s="600" t="s">
        <v>314</v>
      </c>
      <c r="LY51" s="601">
        <v>20</v>
      </c>
      <c r="LZ51" s="499">
        <v>16000</v>
      </c>
      <c r="MA51" s="520">
        <f t="shared" si="1581"/>
        <v>320000</v>
      </c>
      <c r="MB51" s="602"/>
      <c r="MC51" s="475">
        <f t="shared" si="1582"/>
        <v>1</v>
      </c>
      <c r="MD51" s="475">
        <f t="shared" si="1583"/>
        <v>1</v>
      </c>
      <c r="ME51" s="476">
        <f t="shared" si="1584"/>
        <v>1</v>
      </c>
      <c r="MF51" s="476">
        <f t="shared" ref="MF51:MG51" si="1625">IF(LZ51=0,0,1)</f>
        <v>1</v>
      </c>
      <c r="MG51" s="476">
        <f t="shared" si="1625"/>
        <v>1</v>
      </c>
      <c r="MH51" s="476">
        <f t="shared" si="1586"/>
        <v>1</v>
      </c>
      <c r="MI51" s="502">
        <f t="shared" si="1587"/>
        <v>320000</v>
      </c>
      <c r="MJ51" s="478">
        <f t="shared" si="1588"/>
        <v>0</v>
      </c>
      <c r="MK51" s="425"/>
      <c r="ML51" s="425"/>
      <c r="MM51" s="495" t="s">
        <v>366</v>
      </c>
      <c r="MN51" s="599" t="s">
        <v>367</v>
      </c>
      <c r="MO51" s="600" t="s">
        <v>314</v>
      </c>
      <c r="MP51" s="601">
        <v>20</v>
      </c>
      <c r="MQ51" s="499">
        <v>22349.604120000004</v>
      </c>
      <c r="MR51" s="520">
        <f t="shared" si="1589"/>
        <v>446992</v>
      </c>
      <c r="MS51" s="602"/>
      <c r="MT51" s="475">
        <f t="shared" si="1590"/>
        <v>1</v>
      </c>
      <c r="MU51" s="475">
        <f t="shared" si="1591"/>
        <v>1</v>
      </c>
      <c r="MV51" s="476">
        <f t="shared" si="1592"/>
        <v>1</v>
      </c>
      <c r="MW51" s="476">
        <f t="shared" ref="MW51:MX51" si="1626">IF(MQ51=0,0,1)</f>
        <v>1</v>
      </c>
      <c r="MX51" s="476">
        <f t="shared" si="1626"/>
        <v>1</v>
      </c>
      <c r="MY51" s="476">
        <f t="shared" si="1594"/>
        <v>1</v>
      </c>
      <c r="MZ51" s="502">
        <f t="shared" si="1595"/>
        <v>446992</v>
      </c>
      <c r="NA51" s="478">
        <f t="shared" si="1596"/>
        <v>0</v>
      </c>
      <c r="NB51" s="425"/>
      <c r="NC51" s="425"/>
      <c r="ND51" s="570"/>
      <c r="NE51" s="523"/>
      <c r="NF51" s="588"/>
      <c r="NG51" s="525"/>
      <c r="NH51" s="538"/>
      <c r="NI51" s="508"/>
      <c r="NJ51" s="508"/>
      <c r="NK51" s="475" t="e">
        <f t="shared" si="1199"/>
        <v>#N/A</v>
      </c>
      <c r="NL51" s="475" t="e">
        <f t="shared" si="1200"/>
        <v>#N/A</v>
      </c>
      <c r="NM51" s="476" t="e">
        <f t="shared" si="1201"/>
        <v>#N/A</v>
      </c>
      <c r="NN51" s="476">
        <f t="shared" ref="NN51:NO51" si="1627">IF(NH51=0,0,1)</f>
        <v>0</v>
      </c>
      <c r="NO51" s="476">
        <f t="shared" si="1627"/>
        <v>0</v>
      </c>
      <c r="NP51" s="476" t="e">
        <f t="shared" si="1203"/>
        <v>#N/A</v>
      </c>
      <c r="NQ51" s="502">
        <f t="shared" si="1204"/>
        <v>0</v>
      </c>
      <c r="NR51" s="478">
        <f t="shared" si="1205"/>
        <v>0</v>
      </c>
      <c r="NS51" s="425"/>
      <c r="NT51" s="425"/>
      <c r="NU51" s="570"/>
      <c r="NV51" s="523"/>
      <c r="NW51" s="588"/>
      <c r="NX51" s="525"/>
      <c r="NY51" s="538"/>
      <c r="NZ51" s="508"/>
      <c r="OA51" s="508"/>
      <c r="OB51" s="475" t="e">
        <f t="shared" si="1206"/>
        <v>#N/A</v>
      </c>
      <c r="OC51" s="475" t="e">
        <f t="shared" si="1207"/>
        <v>#N/A</v>
      </c>
      <c r="OD51" s="476" t="e">
        <f t="shared" si="1208"/>
        <v>#N/A</v>
      </c>
      <c r="OE51" s="476">
        <f t="shared" ref="OE51:OF51" si="1628">IF(NY51=0,0,1)</f>
        <v>0</v>
      </c>
      <c r="OF51" s="476">
        <f t="shared" si="1628"/>
        <v>0</v>
      </c>
      <c r="OG51" s="476" t="e">
        <f t="shared" si="1210"/>
        <v>#N/A</v>
      </c>
      <c r="OH51" s="502">
        <f t="shared" si="1211"/>
        <v>0</v>
      </c>
      <c r="OI51" s="478">
        <f t="shared" si="1212"/>
        <v>0</v>
      </c>
      <c r="OJ51" s="425"/>
      <c r="OK51" s="425"/>
      <c r="OL51" s="570"/>
      <c r="OM51" s="523"/>
      <c r="ON51" s="588"/>
      <c r="OO51" s="525"/>
      <c r="OP51" s="538"/>
      <c r="OQ51" s="508"/>
      <c r="OR51" s="508"/>
      <c r="OS51" s="475" t="e">
        <f t="shared" si="1213"/>
        <v>#N/A</v>
      </c>
      <c r="OT51" s="475" t="e">
        <f t="shared" si="1214"/>
        <v>#N/A</v>
      </c>
      <c r="OU51" s="476" t="e">
        <f t="shared" si="1215"/>
        <v>#N/A</v>
      </c>
      <c r="OV51" s="476">
        <f t="shared" ref="OV51:OW51" si="1629">IF(OP51=0,0,1)</f>
        <v>0</v>
      </c>
      <c r="OW51" s="476">
        <f t="shared" si="1629"/>
        <v>0</v>
      </c>
      <c r="OX51" s="476" t="e">
        <f t="shared" si="1217"/>
        <v>#N/A</v>
      </c>
      <c r="OY51" s="502">
        <f t="shared" si="1218"/>
        <v>0</v>
      </c>
      <c r="OZ51" s="478">
        <f t="shared" si="1219"/>
        <v>0</v>
      </c>
      <c r="PA51" s="425"/>
      <c r="PB51" s="425"/>
      <c r="PC51" s="570"/>
      <c r="PD51" s="523"/>
      <c r="PE51" s="588"/>
      <c r="PF51" s="525"/>
      <c r="PG51" s="538"/>
      <c r="PH51" s="508"/>
      <c r="PI51" s="508"/>
      <c r="PJ51" s="475" t="e">
        <f t="shared" si="1220"/>
        <v>#N/A</v>
      </c>
      <c r="PK51" s="475" t="e">
        <f t="shared" si="1221"/>
        <v>#N/A</v>
      </c>
      <c r="PL51" s="476" t="e">
        <f t="shared" si="1222"/>
        <v>#N/A</v>
      </c>
      <c r="PM51" s="476">
        <f t="shared" ref="PM51:PN51" si="1630">IF(PG51=0,0,1)</f>
        <v>0</v>
      </c>
      <c r="PN51" s="476">
        <f t="shared" si="1630"/>
        <v>0</v>
      </c>
      <c r="PO51" s="476" t="e">
        <f t="shared" si="1224"/>
        <v>#N/A</v>
      </c>
      <c r="PP51" s="502">
        <f t="shared" si="1225"/>
        <v>0</v>
      </c>
      <c r="PQ51" s="478">
        <f t="shared" si="1226"/>
        <v>0</v>
      </c>
      <c r="PR51" s="425"/>
      <c r="PS51" s="425"/>
      <c r="PT51" s="570"/>
      <c r="PU51" s="523"/>
      <c r="PV51" s="588"/>
      <c r="PW51" s="525"/>
      <c r="PX51" s="538"/>
      <c r="PY51" s="508"/>
      <c r="PZ51" s="508"/>
      <c r="QA51" s="475" t="e">
        <f t="shared" si="1227"/>
        <v>#N/A</v>
      </c>
      <c r="QB51" s="475" t="e">
        <f t="shared" si="1228"/>
        <v>#N/A</v>
      </c>
      <c r="QC51" s="476" t="e">
        <f t="shared" si="1229"/>
        <v>#N/A</v>
      </c>
      <c r="QD51" s="476">
        <f t="shared" ref="QD51:QE51" si="1631">IF(PX51=0,0,1)</f>
        <v>0</v>
      </c>
      <c r="QE51" s="476">
        <f t="shared" si="1631"/>
        <v>0</v>
      </c>
      <c r="QF51" s="476" t="e">
        <f t="shared" si="1231"/>
        <v>#N/A</v>
      </c>
      <c r="QG51" s="502">
        <f t="shared" si="1232"/>
        <v>0</v>
      </c>
      <c r="QH51" s="478">
        <f t="shared" si="1233"/>
        <v>0</v>
      </c>
      <c r="QI51" s="425"/>
      <c r="QJ51" s="425"/>
      <c r="QK51" s="570"/>
      <c r="QL51" s="523"/>
      <c r="QM51" s="588"/>
      <c r="QN51" s="525"/>
      <c r="QO51" s="538"/>
      <c r="QP51" s="508"/>
      <c r="QQ51" s="508"/>
      <c r="QR51" s="475" t="e">
        <f t="shared" si="1234"/>
        <v>#N/A</v>
      </c>
      <c r="QS51" s="475" t="e">
        <f t="shared" si="1235"/>
        <v>#N/A</v>
      </c>
      <c r="QT51" s="476" t="e">
        <f t="shared" si="1236"/>
        <v>#N/A</v>
      </c>
      <c r="QU51" s="476">
        <f t="shared" ref="QU51:QV51" si="1632">IF(QO51=0,0,1)</f>
        <v>0</v>
      </c>
      <c r="QV51" s="476">
        <f t="shared" si="1632"/>
        <v>0</v>
      </c>
      <c r="QW51" s="476" t="e">
        <f t="shared" si="1238"/>
        <v>#N/A</v>
      </c>
      <c r="QX51" s="502">
        <f t="shared" si="1239"/>
        <v>0</v>
      </c>
      <c r="QY51" s="478">
        <f t="shared" si="1240"/>
        <v>0</v>
      </c>
      <c r="QZ51" s="425"/>
      <c r="RA51" s="425"/>
      <c r="RB51" s="570"/>
      <c r="RC51" s="523"/>
      <c r="RD51" s="588"/>
      <c r="RE51" s="525"/>
      <c r="RF51" s="538"/>
      <c r="RG51" s="508"/>
      <c r="RH51" s="508"/>
      <c r="RI51" s="475" t="e">
        <f t="shared" si="1241"/>
        <v>#N/A</v>
      </c>
      <c r="RJ51" s="475" t="e">
        <f t="shared" si="1242"/>
        <v>#N/A</v>
      </c>
      <c r="RK51" s="476" t="e">
        <f t="shared" si="1243"/>
        <v>#N/A</v>
      </c>
      <c r="RL51" s="476">
        <f t="shared" ref="RL51:RM51" si="1633">IF(RF51=0,0,1)</f>
        <v>0</v>
      </c>
      <c r="RM51" s="476">
        <f t="shared" si="1633"/>
        <v>0</v>
      </c>
      <c r="RN51" s="476" t="e">
        <f t="shared" si="1245"/>
        <v>#N/A</v>
      </c>
      <c r="RO51" s="502">
        <f t="shared" si="1246"/>
        <v>0</v>
      </c>
      <c r="RP51" s="478">
        <f t="shared" si="1247"/>
        <v>0</v>
      </c>
      <c r="RQ51" s="425"/>
      <c r="RR51" s="425"/>
      <c r="RS51" s="570"/>
      <c r="RT51" s="523"/>
      <c r="RU51" s="588"/>
      <c r="RV51" s="525"/>
      <c r="RW51" s="538"/>
      <c r="RX51" s="508"/>
      <c r="RY51" s="508"/>
      <c r="RZ51" s="475" t="e">
        <f t="shared" si="1248"/>
        <v>#N/A</v>
      </c>
      <c r="SA51" s="475" t="e">
        <f t="shared" si="1249"/>
        <v>#N/A</v>
      </c>
      <c r="SB51" s="476" t="e">
        <f t="shared" si="1250"/>
        <v>#N/A</v>
      </c>
      <c r="SC51" s="476">
        <f t="shared" ref="SC51:SD51" si="1634">IF(RW51=0,0,1)</f>
        <v>0</v>
      </c>
      <c r="SD51" s="476">
        <f t="shared" si="1634"/>
        <v>0</v>
      </c>
      <c r="SE51" s="476" t="e">
        <f t="shared" si="1252"/>
        <v>#N/A</v>
      </c>
      <c r="SF51" s="502">
        <f t="shared" si="1253"/>
        <v>0</v>
      </c>
      <c r="SG51" s="478">
        <f t="shared" si="1254"/>
        <v>0</v>
      </c>
      <c r="SH51" s="425"/>
      <c r="SI51" s="425"/>
      <c r="SJ51" s="570"/>
      <c r="SK51" s="523"/>
      <c r="SL51" s="588"/>
      <c r="SM51" s="525"/>
      <c r="SN51" s="538"/>
      <c r="SO51" s="508"/>
      <c r="SP51" s="508"/>
      <c r="SQ51" s="475" t="e">
        <f t="shared" si="1255"/>
        <v>#N/A</v>
      </c>
      <c r="SR51" s="475" t="e">
        <f t="shared" si="1256"/>
        <v>#N/A</v>
      </c>
      <c r="SS51" s="476" t="e">
        <f t="shared" si="1257"/>
        <v>#N/A</v>
      </c>
      <c r="ST51" s="476">
        <f t="shared" ref="ST51:SU51" si="1635">IF(SN51=0,0,1)</f>
        <v>0</v>
      </c>
      <c r="SU51" s="476">
        <f t="shared" si="1635"/>
        <v>0</v>
      </c>
      <c r="SV51" s="476" t="e">
        <f t="shared" si="1259"/>
        <v>#N/A</v>
      </c>
      <c r="SW51" s="502">
        <f t="shared" si="1260"/>
        <v>0</v>
      </c>
      <c r="SX51" s="478">
        <f t="shared" si="1261"/>
        <v>0</v>
      </c>
    </row>
    <row r="52" spans="1:518" ht="30" x14ac:dyDescent="0.2">
      <c r="A52" s="425">
        <f t="shared" si="140"/>
        <v>40</v>
      </c>
      <c r="B52" s="495" t="s">
        <v>368</v>
      </c>
      <c r="C52" s="599" t="s">
        <v>369</v>
      </c>
      <c r="D52" s="600" t="s">
        <v>314</v>
      </c>
      <c r="E52" s="601">
        <v>50</v>
      </c>
      <c r="F52" s="499"/>
      <c r="G52" s="520">
        <f t="shared" si="1430"/>
        <v>0</v>
      </c>
      <c r="H52" s="602"/>
      <c r="I52" s="425"/>
      <c r="J52" s="425"/>
      <c r="K52" s="495"/>
      <c r="L52" s="599"/>
      <c r="M52" s="600"/>
      <c r="N52" s="601"/>
      <c r="O52" s="499"/>
      <c r="P52" s="520"/>
      <c r="Q52" s="602"/>
      <c r="R52" s="475" t="e">
        <f t="shared" si="1431"/>
        <v>#N/A</v>
      </c>
      <c r="S52" s="475" t="e">
        <f t="shared" si="1432"/>
        <v>#N/A</v>
      </c>
      <c r="T52" s="476" t="e">
        <f t="shared" si="1433"/>
        <v>#N/A</v>
      </c>
      <c r="U52" s="476">
        <f t="shared" ref="U52:V52" si="1636">IF(O52=0,0,1)</f>
        <v>0</v>
      </c>
      <c r="V52" s="476">
        <f t="shared" si="1636"/>
        <v>0</v>
      </c>
      <c r="W52" s="476" t="e">
        <f t="shared" si="1435"/>
        <v>#N/A</v>
      </c>
      <c r="X52" s="502">
        <f t="shared" si="1436"/>
        <v>0</v>
      </c>
      <c r="Y52" s="478">
        <f t="shared" si="1437"/>
        <v>0</v>
      </c>
      <c r="Z52" s="454"/>
      <c r="AA52" s="454"/>
      <c r="AB52" s="495"/>
      <c r="AC52" s="599"/>
      <c r="AD52" s="600"/>
      <c r="AE52" s="601"/>
      <c r="AF52" s="499"/>
      <c r="AG52" s="520"/>
      <c r="AH52" s="602"/>
      <c r="AI52" s="475" t="e">
        <f t="shared" si="1438"/>
        <v>#N/A</v>
      </c>
      <c r="AJ52" s="475" t="e">
        <f t="shared" si="1439"/>
        <v>#N/A</v>
      </c>
      <c r="AK52" s="476" t="e">
        <f t="shared" si="1440"/>
        <v>#N/A</v>
      </c>
      <c r="AL52" s="476">
        <f t="shared" ref="AL52:AM52" si="1637">IF(AF52=0,0,1)</f>
        <v>0</v>
      </c>
      <c r="AM52" s="476">
        <f t="shared" si="1637"/>
        <v>0</v>
      </c>
      <c r="AN52" s="476" t="e">
        <f t="shared" si="1442"/>
        <v>#N/A</v>
      </c>
      <c r="AO52" s="502">
        <f t="shared" si="1443"/>
        <v>0</v>
      </c>
      <c r="AP52" s="478">
        <f t="shared" si="1444"/>
        <v>0</v>
      </c>
      <c r="AQ52" s="454"/>
      <c r="AR52" s="454"/>
      <c r="AS52" s="495" t="s">
        <v>368</v>
      </c>
      <c r="AT52" s="599" t="s">
        <v>369</v>
      </c>
      <c r="AU52" s="600" t="s">
        <v>314</v>
      </c>
      <c r="AV52" s="601">
        <v>50</v>
      </c>
      <c r="AW52" s="499">
        <v>9500</v>
      </c>
      <c r="AX52" s="520">
        <f t="shared" si="1445"/>
        <v>475000</v>
      </c>
      <c r="AY52" s="602"/>
      <c r="AZ52" s="475">
        <f t="shared" si="1446"/>
        <v>1</v>
      </c>
      <c r="BA52" s="475">
        <f t="shared" si="1447"/>
        <v>1</v>
      </c>
      <c r="BB52" s="476">
        <f t="shared" si="1448"/>
        <v>1</v>
      </c>
      <c r="BC52" s="476">
        <f t="shared" ref="BC52:BD52" si="1638">IF(AW52=0,0,1)</f>
        <v>1</v>
      </c>
      <c r="BD52" s="476">
        <f t="shared" si="1638"/>
        <v>1</v>
      </c>
      <c r="BE52" s="476">
        <f t="shared" si="1450"/>
        <v>1</v>
      </c>
      <c r="BF52" s="502">
        <f t="shared" si="1451"/>
        <v>475000</v>
      </c>
      <c r="BG52" s="478">
        <f t="shared" si="1452"/>
        <v>0</v>
      </c>
      <c r="BH52" s="425"/>
      <c r="BI52" s="425"/>
      <c r="BJ52" s="495" t="s">
        <v>368</v>
      </c>
      <c r="BK52" s="599" t="s">
        <v>369</v>
      </c>
      <c r="BL52" s="600" t="s">
        <v>314</v>
      </c>
      <c r="BM52" s="601">
        <v>50</v>
      </c>
      <c r="BN52" s="499">
        <v>7500</v>
      </c>
      <c r="BO52" s="520">
        <f t="shared" si="1453"/>
        <v>375000</v>
      </c>
      <c r="BP52" s="602"/>
      <c r="BQ52" s="475">
        <f t="shared" si="1454"/>
        <v>1</v>
      </c>
      <c r="BR52" s="475">
        <f t="shared" si="1455"/>
        <v>1</v>
      </c>
      <c r="BS52" s="476">
        <f t="shared" si="1456"/>
        <v>1</v>
      </c>
      <c r="BT52" s="476">
        <f t="shared" ref="BT52:BU52" si="1639">IF(BN52=0,0,1)</f>
        <v>1</v>
      </c>
      <c r="BU52" s="476">
        <f t="shared" si="1639"/>
        <v>1</v>
      </c>
      <c r="BV52" s="476">
        <f t="shared" si="1458"/>
        <v>1</v>
      </c>
      <c r="BW52" s="502">
        <f t="shared" si="1459"/>
        <v>375000</v>
      </c>
      <c r="BX52" s="478">
        <f t="shared" si="1460"/>
        <v>0</v>
      </c>
      <c r="BY52" s="425"/>
      <c r="BZ52" s="425"/>
      <c r="CA52" s="495" t="s">
        <v>368</v>
      </c>
      <c r="CB52" s="599" t="s">
        <v>369</v>
      </c>
      <c r="CC52" s="600" t="s">
        <v>314</v>
      </c>
      <c r="CD52" s="601">
        <v>50</v>
      </c>
      <c r="CE52" s="499">
        <v>27280</v>
      </c>
      <c r="CF52" s="520">
        <f t="shared" si="1461"/>
        <v>1364000</v>
      </c>
      <c r="CG52" s="602"/>
      <c r="CH52" s="475">
        <f t="shared" si="1462"/>
        <v>1</v>
      </c>
      <c r="CI52" s="475">
        <f t="shared" si="1463"/>
        <v>1</v>
      </c>
      <c r="CJ52" s="476">
        <f t="shared" si="1464"/>
        <v>1</v>
      </c>
      <c r="CK52" s="476">
        <f t="shared" ref="CK52:CL52" si="1640">IF(CE52=0,0,1)</f>
        <v>1</v>
      </c>
      <c r="CL52" s="476">
        <f t="shared" si="1640"/>
        <v>1</v>
      </c>
      <c r="CM52" s="476">
        <f t="shared" si="1466"/>
        <v>1</v>
      </c>
      <c r="CN52" s="502">
        <f t="shared" si="1467"/>
        <v>1364000</v>
      </c>
      <c r="CO52" s="478">
        <f t="shared" si="1468"/>
        <v>0</v>
      </c>
      <c r="CP52" s="425"/>
      <c r="CQ52" s="425"/>
      <c r="CR52" s="495" t="s">
        <v>368</v>
      </c>
      <c r="CS52" s="599" t="s">
        <v>369</v>
      </c>
      <c r="CT52" s="600" t="s">
        <v>314</v>
      </c>
      <c r="CU52" s="601">
        <v>50</v>
      </c>
      <c r="CV52" s="499">
        <v>17600</v>
      </c>
      <c r="CW52" s="520">
        <f t="shared" si="1469"/>
        <v>880000</v>
      </c>
      <c r="CX52" s="602"/>
      <c r="CY52" s="475">
        <f t="shared" si="1470"/>
        <v>1</v>
      </c>
      <c r="CZ52" s="475">
        <f t="shared" si="1471"/>
        <v>1</v>
      </c>
      <c r="DA52" s="476">
        <f t="shared" si="1472"/>
        <v>1</v>
      </c>
      <c r="DB52" s="476">
        <f t="shared" ref="DB52:DC52" si="1641">IF(CV52=0,0,1)</f>
        <v>1</v>
      </c>
      <c r="DC52" s="476">
        <f t="shared" si="1641"/>
        <v>1</v>
      </c>
      <c r="DD52" s="476">
        <f t="shared" si="1474"/>
        <v>1</v>
      </c>
      <c r="DE52" s="502">
        <f t="shared" si="1475"/>
        <v>880000</v>
      </c>
      <c r="DF52" s="478">
        <f t="shared" si="1476"/>
        <v>0</v>
      </c>
      <c r="DG52" s="425"/>
      <c r="DH52" s="425"/>
      <c r="DI52" s="495" t="s">
        <v>368</v>
      </c>
      <c r="DJ52" s="599" t="s">
        <v>369</v>
      </c>
      <c r="DK52" s="600" t="s">
        <v>314</v>
      </c>
      <c r="DL52" s="601">
        <v>50</v>
      </c>
      <c r="DM52" s="499">
        <v>11040</v>
      </c>
      <c r="DN52" s="520">
        <f t="shared" si="1477"/>
        <v>552000</v>
      </c>
      <c r="DO52" s="602"/>
      <c r="DP52" s="475">
        <f t="shared" si="1478"/>
        <v>1</v>
      </c>
      <c r="DQ52" s="475">
        <f t="shared" si="1479"/>
        <v>1</v>
      </c>
      <c r="DR52" s="476">
        <f t="shared" si="1480"/>
        <v>1</v>
      </c>
      <c r="DS52" s="476">
        <f t="shared" ref="DS52:DT52" si="1642">IF(DM52=0,0,1)</f>
        <v>1</v>
      </c>
      <c r="DT52" s="476">
        <f t="shared" si="1642"/>
        <v>1</v>
      </c>
      <c r="DU52" s="476">
        <f t="shared" si="1482"/>
        <v>1</v>
      </c>
      <c r="DV52" s="502">
        <f t="shared" si="1483"/>
        <v>552000</v>
      </c>
      <c r="DW52" s="478">
        <f t="shared" si="1484"/>
        <v>0</v>
      </c>
      <c r="DX52" s="425"/>
      <c r="DY52" s="425"/>
      <c r="DZ52" s="495" t="s">
        <v>368</v>
      </c>
      <c r="EA52" s="599" t="s">
        <v>369</v>
      </c>
      <c r="EB52" s="600" t="s">
        <v>314</v>
      </c>
      <c r="EC52" s="601">
        <v>50</v>
      </c>
      <c r="ED52" s="499">
        <v>12777</v>
      </c>
      <c r="EE52" s="520">
        <f t="shared" si="1485"/>
        <v>638850</v>
      </c>
      <c r="EF52" s="602"/>
      <c r="EG52" s="475">
        <f t="shared" si="1486"/>
        <v>1</v>
      </c>
      <c r="EH52" s="475">
        <f t="shared" si="1487"/>
        <v>1</v>
      </c>
      <c r="EI52" s="476">
        <f t="shared" si="1488"/>
        <v>1</v>
      </c>
      <c r="EJ52" s="476">
        <f t="shared" ref="EJ52:EK52" si="1643">IF(ED52=0,0,1)</f>
        <v>1</v>
      </c>
      <c r="EK52" s="476">
        <f t="shared" si="1643"/>
        <v>1</v>
      </c>
      <c r="EL52" s="476">
        <f t="shared" si="1490"/>
        <v>1</v>
      </c>
      <c r="EM52" s="502">
        <f t="shared" si="1491"/>
        <v>638850</v>
      </c>
      <c r="EN52" s="478">
        <f t="shared" si="1492"/>
        <v>0</v>
      </c>
      <c r="EO52" s="425"/>
      <c r="EP52" s="425"/>
      <c r="EQ52" s="495" t="s">
        <v>368</v>
      </c>
      <c r="ER52" s="599" t="s">
        <v>369</v>
      </c>
      <c r="ES52" s="600" t="s">
        <v>314</v>
      </c>
      <c r="ET52" s="601">
        <v>50</v>
      </c>
      <c r="EU52" s="499">
        <v>9676.9105108663462</v>
      </c>
      <c r="EV52" s="520">
        <f t="shared" si="1493"/>
        <v>483846</v>
      </c>
      <c r="EW52" s="602"/>
      <c r="EX52" s="475">
        <f t="shared" si="1494"/>
        <v>1</v>
      </c>
      <c r="EY52" s="475">
        <f t="shared" si="1495"/>
        <v>1</v>
      </c>
      <c r="EZ52" s="476">
        <f t="shared" si="1496"/>
        <v>1</v>
      </c>
      <c r="FA52" s="476">
        <f t="shared" ref="FA52:FB52" si="1644">IF(EU52=0,0,1)</f>
        <v>1</v>
      </c>
      <c r="FB52" s="476">
        <f t="shared" si="1644"/>
        <v>1</v>
      </c>
      <c r="FC52" s="476">
        <f t="shared" si="1498"/>
        <v>1</v>
      </c>
      <c r="FD52" s="502">
        <f t="shared" si="1499"/>
        <v>483846</v>
      </c>
      <c r="FE52" s="478">
        <f t="shared" si="1500"/>
        <v>0</v>
      </c>
      <c r="FF52" s="425"/>
      <c r="FG52" s="425"/>
      <c r="FH52" s="495" t="s">
        <v>368</v>
      </c>
      <c r="FI52" s="599" t="s">
        <v>369</v>
      </c>
      <c r="FJ52" s="600" t="s">
        <v>314</v>
      </c>
      <c r="FK52" s="601">
        <v>50</v>
      </c>
      <c r="FL52" s="499">
        <v>7804</v>
      </c>
      <c r="FM52" s="520">
        <f t="shared" si="1501"/>
        <v>390200</v>
      </c>
      <c r="FN52" s="602"/>
      <c r="FO52" s="475">
        <f t="shared" si="1502"/>
        <v>1</v>
      </c>
      <c r="FP52" s="475">
        <f t="shared" si="1503"/>
        <v>1</v>
      </c>
      <c r="FQ52" s="476">
        <f t="shared" si="1504"/>
        <v>1</v>
      </c>
      <c r="FR52" s="476">
        <f t="shared" ref="FR52:FS52" si="1645">IF(FL52=0,0,1)</f>
        <v>1</v>
      </c>
      <c r="FS52" s="476">
        <f t="shared" si="1645"/>
        <v>1</v>
      </c>
      <c r="FT52" s="476">
        <f t="shared" si="1506"/>
        <v>1</v>
      </c>
      <c r="FU52" s="502">
        <f t="shared" si="1507"/>
        <v>390200</v>
      </c>
      <c r="FV52" s="478">
        <f t="shared" si="1508"/>
        <v>0</v>
      </c>
      <c r="FW52" s="425"/>
      <c r="FX52" s="425"/>
      <c r="FY52" s="495" t="s">
        <v>368</v>
      </c>
      <c r="FZ52" s="599" t="s">
        <v>369</v>
      </c>
      <c r="GA52" s="600" t="s">
        <v>314</v>
      </c>
      <c r="GB52" s="601">
        <v>50</v>
      </c>
      <c r="GC52" s="499">
        <v>8100</v>
      </c>
      <c r="GD52" s="520">
        <f t="shared" si="1509"/>
        <v>405000</v>
      </c>
      <c r="GE52" s="602"/>
      <c r="GF52" s="475">
        <f t="shared" si="1510"/>
        <v>1</v>
      </c>
      <c r="GG52" s="475">
        <f t="shared" si="1511"/>
        <v>1</v>
      </c>
      <c r="GH52" s="476">
        <f t="shared" si="1512"/>
        <v>1</v>
      </c>
      <c r="GI52" s="476">
        <f t="shared" ref="GI52:GJ52" si="1646">IF(GC52=0,0,1)</f>
        <v>1</v>
      </c>
      <c r="GJ52" s="476">
        <f t="shared" si="1646"/>
        <v>1</v>
      </c>
      <c r="GK52" s="476">
        <f t="shared" si="1514"/>
        <v>1</v>
      </c>
      <c r="GL52" s="502">
        <f t="shared" si="1515"/>
        <v>405000</v>
      </c>
      <c r="GM52" s="478">
        <f t="shared" si="1516"/>
        <v>0</v>
      </c>
      <c r="GN52" s="425"/>
      <c r="GO52" s="425"/>
      <c r="GP52" s="495" t="s">
        <v>368</v>
      </c>
      <c r="GQ52" s="599" t="s">
        <v>369</v>
      </c>
      <c r="GR52" s="600" t="s">
        <v>314</v>
      </c>
      <c r="GS52" s="601">
        <v>50</v>
      </c>
      <c r="GT52" s="499">
        <v>21850</v>
      </c>
      <c r="GU52" s="520">
        <f t="shared" si="1517"/>
        <v>1092500</v>
      </c>
      <c r="GV52" s="602"/>
      <c r="GW52" s="475">
        <f t="shared" si="1518"/>
        <v>1</v>
      </c>
      <c r="GX52" s="475">
        <f t="shared" si="1519"/>
        <v>1</v>
      </c>
      <c r="GY52" s="476">
        <f t="shared" si="1520"/>
        <v>1</v>
      </c>
      <c r="GZ52" s="476">
        <f t="shared" ref="GZ52:HA52" si="1647">IF(GT52=0,0,1)</f>
        <v>1</v>
      </c>
      <c r="HA52" s="476">
        <f t="shared" si="1647"/>
        <v>1</v>
      </c>
      <c r="HB52" s="476">
        <f t="shared" si="1522"/>
        <v>1</v>
      </c>
      <c r="HC52" s="502">
        <f t="shared" si="1523"/>
        <v>1092500</v>
      </c>
      <c r="HD52" s="478">
        <f t="shared" si="1524"/>
        <v>0</v>
      </c>
      <c r="HE52" s="425"/>
      <c r="HF52" s="425"/>
      <c r="HG52" s="495" t="s">
        <v>368</v>
      </c>
      <c r="HH52" s="599" t="s">
        <v>369</v>
      </c>
      <c r="HI52" s="600" t="s">
        <v>314</v>
      </c>
      <c r="HJ52" s="601">
        <v>50</v>
      </c>
      <c r="HK52" s="499">
        <v>12765</v>
      </c>
      <c r="HL52" s="520">
        <f t="shared" si="1525"/>
        <v>638250</v>
      </c>
      <c r="HM52" s="602"/>
      <c r="HN52" s="475">
        <f t="shared" si="1526"/>
        <v>1</v>
      </c>
      <c r="HO52" s="475">
        <f t="shared" si="1527"/>
        <v>1</v>
      </c>
      <c r="HP52" s="476">
        <f t="shared" si="1528"/>
        <v>1</v>
      </c>
      <c r="HQ52" s="476">
        <f t="shared" ref="HQ52:HR52" si="1648">IF(HK52=0,0,1)</f>
        <v>1</v>
      </c>
      <c r="HR52" s="476">
        <f t="shared" si="1648"/>
        <v>1</v>
      </c>
      <c r="HS52" s="476">
        <f t="shared" si="1530"/>
        <v>1</v>
      </c>
      <c r="HT52" s="502">
        <f t="shared" si="1531"/>
        <v>638250</v>
      </c>
      <c r="HU52" s="478">
        <f t="shared" si="1532"/>
        <v>0</v>
      </c>
      <c r="HV52" s="425"/>
      <c r="HW52" s="425"/>
      <c r="HX52" s="495" t="s">
        <v>368</v>
      </c>
      <c r="HY52" s="599" t="s">
        <v>369</v>
      </c>
      <c r="HZ52" s="600" t="s">
        <v>314</v>
      </c>
      <c r="IA52" s="601">
        <v>50</v>
      </c>
      <c r="IB52" s="499">
        <v>8000</v>
      </c>
      <c r="IC52" s="520">
        <f t="shared" si="1533"/>
        <v>400000</v>
      </c>
      <c r="ID52" s="602"/>
      <c r="IE52" s="475">
        <f t="shared" si="1534"/>
        <v>1</v>
      </c>
      <c r="IF52" s="475">
        <f t="shared" si="1535"/>
        <v>1</v>
      </c>
      <c r="IG52" s="476">
        <f t="shared" si="1536"/>
        <v>1</v>
      </c>
      <c r="IH52" s="476">
        <f t="shared" ref="IH52:II52" si="1649">IF(IB52=0,0,1)</f>
        <v>1</v>
      </c>
      <c r="II52" s="476">
        <f t="shared" si="1649"/>
        <v>1</v>
      </c>
      <c r="IJ52" s="476">
        <f t="shared" si="1538"/>
        <v>1</v>
      </c>
      <c r="IK52" s="502">
        <f t="shared" si="1539"/>
        <v>400000</v>
      </c>
      <c r="IL52" s="478">
        <f t="shared" si="1540"/>
        <v>0</v>
      </c>
      <c r="IM52" s="425"/>
      <c r="IN52" s="425"/>
      <c r="IO52" s="495" t="s">
        <v>368</v>
      </c>
      <c r="IP52" s="599" t="s">
        <v>369</v>
      </c>
      <c r="IQ52" s="600" t="s">
        <v>314</v>
      </c>
      <c r="IR52" s="601">
        <v>50</v>
      </c>
      <c r="IS52" s="499">
        <v>16238</v>
      </c>
      <c r="IT52" s="520">
        <f t="shared" si="1541"/>
        <v>811900</v>
      </c>
      <c r="IU52" s="602"/>
      <c r="IV52" s="475">
        <f t="shared" si="1542"/>
        <v>1</v>
      </c>
      <c r="IW52" s="475">
        <f t="shared" si="1543"/>
        <v>1</v>
      </c>
      <c r="IX52" s="476">
        <f t="shared" si="1544"/>
        <v>1</v>
      </c>
      <c r="IY52" s="476">
        <f t="shared" ref="IY52:IZ52" si="1650">IF(IS52=0,0,1)</f>
        <v>1</v>
      </c>
      <c r="IZ52" s="476">
        <f t="shared" si="1650"/>
        <v>1</v>
      </c>
      <c r="JA52" s="476">
        <f t="shared" si="1546"/>
        <v>1</v>
      </c>
      <c r="JB52" s="502">
        <f t="shared" si="1547"/>
        <v>811900</v>
      </c>
      <c r="JC52" s="478">
        <f t="shared" si="1548"/>
        <v>0</v>
      </c>
      <c r="JD52" s="425"/>
      <c r="JE52" s="425"/>
      <c r="JF52" s="495" t="s">
        <v>368</v>
      </c>
      <c r="JG52" s="599" t="s">
        <v>369</v>
      </c>
      <c r="JH52" s="600" t="s">
        <v>314</v>
      </c>
      <c r="JI52" s="601">
        <v>50</v>
      </c>
      <c r="JJ52" s="499">
        <v>18000</v>
      </c>
      <c r="JK52" s="520">
        <f t="shared" si="1549"/>
        <v>900000</v>
      </c>
      <c r="JL52" s="602"/>
      <c r="JM52" s="475">
        <f t="shared" si="1550"/>
        <v>1</v>
      </c>
      <c r="JN52" s="475">
        <f t="shared" si="1551"/>
        <v>1</v>
      </c>
      <c r="JO52" s="476">
        <f t="shared" si="1552"/>
        <v>1</v>
      </c>
      <c r="JP52" s="476">
        <f t="shared" ref="JP52:JQ52" si="1651">IF(JJ52=0,0,1)</f>
        <v>1</v>
      </c>
      <c r="JQ52" s="476">
        <f t="shared" si="1651"/>
        <v>1</v>
      </c>
      <c r="JR52" s="476">
        <f t="shared" si="1554"/>
        <v>1</v>
      </c>
      <c r="JS52" s="502">
        <f t="shared" si="1555"/>
        <v>900000</v>
      </c>
      <c r="JT52" s="478">
        <f t="shared" si="1556"/>
        <v>0</v>
      </c>
      <c r="JU52" s="425"/>
      <c r="JV52" s="425"/>
      <c r="JW52" s="495" t="s">
        <v>368</v>
      </c>
      <c r="JX52" s="599" t="s">
        <v>369</v>
      </c>
      <c r="JY52" s="600" t="s">
        <v>314</v>
      </c>
      <c r="JZ52" s="601">
        <v>50</v>
      </c>
      <c r="KA52" s="499">
        <v>5500</v>
      </c>
      <c r="KB52" s="520">
        <f t="shared" si="1557"/>
        <v>275000</v>
      </c>
      <c r="KC52" s="602"/>
      <c r="KD52" s="475">
        <f t="shared" si="1558"/>
        <v>1</v>
      </c>
      <c r="KE52" s="475">
        <f t="shared" si="1559"/>
        <v>1</v>
      </c>
      <c r="KF52" s="476">
        <f t="shared" si="1560"/>
        <v>1</v>
      </c>
      <c r="KG52" s="476">
        <f t="shared" ref="KG52:KH52" si="1652">IF(KA52=0,0,1)</f>
        <v>1</v>
      </c>
      <c r="KH52" s="476">
        <f t="shared" si="1652"/>
        <v>1</v>
      </c>
      <c r="KI52" s="476">
        <f t="shared" si="1562"/>
        <v>1</v>
      </c>
      <c r="KJ52" s="502">
        <f t="shared" si="1563"/>
        <v>275000</v>
      </c>
      <c r="KK52" s="478">
        <f t="shared" si="1564"/>
        <v>0</v>
      </c>
      <c r="KL52" s="425"/>
      <c r="KM52" s="425"/>
      <c r="KN52" s="495" t="s">
        <v>368</v>
      </c>
      <c r="KO52" s="599" t="s">
        <v>369</v>
      </c>
      <c r="KP52" s="600" t="s">
        <v>314</v>
      </c>
      <c r="KQ52" s="601">
        <v>50</v>
      </c>
      <c r="KR52" s="499">
        <v>12365</v>
      </c>
      <c r="KS52" s="520">
        <f t="shared" si="1565"/>
        <v>618250</v>
      </c>
      <c r="KT52" s="602"/>
      <c r="KU52" s="475">
        <f t="shared" si="1566"/>
        <v>1</v>
      </c>
      <c r="KV52" s="475">
        <f t="shared" si="1567"/>
        <v>1</v>
      </c>
      <c r="KW52" s="476">
        <f t="shared" si="1568"/>
        <v>1</v>
      </c>
      <c r="KX52" s="476">
        <f t="shared" ref="KX52:KY52" si="1653">IF(KR52=0,0,1)</f>
        <v>1</v>
      </c>
      <c r="KY52" s="476">
        <f t="shared" si="1653"/>
        <v>1</v>
      </c>
      <c r="KZ52" s="476">
        <f t="shared" si="1570"/>
        <v>1</v>
      </c>
      <c r="LA52" s="502">
        <f t="shared" si="1571"/>
        <v>618250</v>
      </c>
      <c r="LB52" s="478">
        <f t="shared" si="1572"/>
        <v>0</v>
      </c>
      <c r="LC52" s="425"/>
      <c r="LD52" s="425"/>
      <c r="LE52" s="495" t="s">
        <v>368</v>
      </c>
      <c r="LF52" s="599" t="s">
        <v>369</v>
      </c>
      <c r="LG52" s="600" t="s">
        <v>314</v>
      </c>
      <c r="LH52" s="601">
        <v>50</v>
      </c>
      <c r="LI52" s="499">
        <v>12823</v>
      </c>
      <c r="LJ52" s="520">
        <f t="shared" si="1573"/>
        <v>641150</v>
      </c>
      <c r="LK52" s="602"/>
      <c r="LL52" s="475">
        <f t="shared" si="1574"/>
        <v>1</v>
      </c>
      <c r="LM52" s="475">
        <f t="shared" si="1575"/>
        <v>1</v>
      </c>
      <c r="LN52" s="476">
        <f t="shared" si="1576"/>
        <v>1</v>
      </c>
      <c r="LO52" s="476">
        <f t="shared" ref="LO52:LP52" si="1654">IF(LI52=0,0,1)</f>
        <v>1</v>
      </c>
      <c r="LP52" s="476">
        <f t="shared" si="1654"/>
        <v>1</v>
      </c>
      <c r="LQ52" s="476">
        <f t="shared" si="1578"/>
        <v>1</v>
      </c>
      <c r="LR52" s="502">
        <f t="shared" si="1579"/>
        <v>641150</v>
      </c>
      <c r="LS52" s="478">
        <f t="shared" si="1580"/>
        <v>0</v>
      </c>
      <c r="LT52" s="425"/>
      <c r="LU52" s="425"/>
      <c r="LV52" s="495" t="s">
        <v>368</v>
      </c>
      <c r="LW52" s="599" t="s">
        <v>369</v>
      </c>
      <c r="LX52" s="600" t="s">
        <v>314</v>
      </c>
      <c r="LY52" s="601">
        <v>50</v>
      </c>
      <c r="LZ52" s="499">
        <v>13500</v>
      </c>
      <c r="MA52" s="520">
        <f t="shared" si="1581"/>
        <v>675000</v>
      </c>
      <c r="MB52" s="602"/>
      <c r="MC52" s="475">
        <f t="shared" si="1582"/>
        <v>1</v>
      </c>
      <c r="MD52" s="475">
        <f t="shared" si="1583"/>
        <v>1</v>
      </c>
      <c r="ME52" s="476">
        <f t="shared" si="1584"/>
        <v>1</v>
      </c>
      <c r="MF52" s="476">
        <f t="shared" ref="MF52:MG52" si="1655">IF(LZ52=0,0,1)</f>
        <v>1</v>
      </c>
      <c r="MG52" s="476">
        <f t="shared" si="1655"/>
        <v>1</v>
      </c>
      <c r="MH52" s="476">
        <f t="shared" si="1586"/>
        <v>1</v>
      </c>
      <c r="MI52" s="502">
        <f t="shared" si="1587"/>
        <v>675000</v>
      </c>
      <c r="MJ52" s="478">
        <f t="shared" si="1588"/>
        <v>0</v>
      </c>
      <c r="MK52" s="425"/>
      <c r="ML52" s="425"/>
      <c r="MM52" s="495" t="s">
        <v>368</v>
      </c>
      <c r="MN52" s="599" t="s">
        <v>369</v>
      </c>
      <c r="MO52" s="600" t="s">
        <v>314</v>
      </c>
      <c r="MP52" s="601">
        <v>50</v>
      </c>
      <c r="MQ52" s="499">
        <v>12267.439620000001</v>
      </c>
      <c r="MR52" s="520">
        <f t="shared" si="1589"/>
        <v>613372</v>
      </c>
      <c r="MS52" s="602"/>
      <c r="MT52" s="475">
        <f t="shared" si="1590"/>
        <v>1</v>
      </c>
      <c r="MU52" s="475">
        <f t="shared" si="1591"/>
        <v>1</v>
      </c>
      <c r="MV52" s="476">
        <f t="shared" si="1592"/>
        <v>1</v>
      </c>
      <c r="MW52" s="476">
        <f t="shared" ref="MW52:MX52" si="1656">IF(MQ52=0,0,1)</f>
        <v>1</v>
      </c>
      <c r="MX52" s="476">
        <f t="shared" si="1656"/>
        <v>1</v>
      </c>
      <c r="MY52" s="476">
        <f t="shared" si="1594"/>
        <v>1</v>
      </c>
      <c r="MZ52" s="502">
        <f t="shared" si="1595"/>
        <v>613372</v>
      </c>
      <c r="NA52" s="478">
        <f t="shared" si="1596"/>
        <v>0</v>
      </c>
      <c r="NB52" s="425"/>
      <c r="NC52" s="425"/>
      <c r="ND52" s="570"/>
      <c r="NE52" s="523"/>
      <c r="NF52" s="588"/>
      <c r="NG52" s="525"/>
      <c r="NH52" s="538"/>
      <c r="NI52" s="508"/>
      <c r="NJ52" s="508"/>
      <c r="NK52" s="475" t="e">
        <f t="shared" si="1199"/>
        <v>#N/A</v>
      </c>
      <c r="NL52" s="475" t="e">
        <f t="shared" si="1200"/>
        <v>#N/A</v>
      </c>
      <c r="NM52" s="476" t="e">
        <f t="shared" si="1201"/>
        <v>#N/A</v>
      </c>
      <c r="NN52" s="476">
        <f t="shared" ref="NN52:NO52" si="1657">IF(NH52=0,0,1)</f>
        <v>0</v>
      </c>
      <c r="NO52" s="476">
        <f t="shared" si="1657"/>
        <v>0</v>
      </c>
      <c r="NP52" s="476" t="e">
        <f t="shared" si="1203"/>
        <v>#N/A</v>
      </c>
      <c r="NQ52" s="502">
        <f t="shared" si="1204"/>
        <v>0</v>
      </c>
      <c r="NR52" s="478">
        <f t="shared" si="1205"/>
        <v>0</v>
      </c>
      <c r="NS52" s="425"/>
      <c r="NT52" s="425"/>
      <c r="NU52" s="570"/>
      <c r="NV52" s="523"/>
      <c r="NW52" s="588"/>
      <c r="NX52" s="525"/>
      <c r="NY52" s="538"/>
      <c r="NZ52" s="508"/>
      <c r="OA52" s="508"/>
      <c r="OB52" s="475" t="e">
        <f t="shared" si="1206"/>
        <v>#N/A</v>
      </c>
      <c r="OC52" s="475" t="e">
        <f t="shared" si="1207"/>
        <v>#N/A</v>
      </c>
      <c r="OD52" s="476" t="e">
        <f t="shared" si="1208"/>
        <v>#N/A</v>
      </c>
      <c r="OE52" s="476">
        <f t="shared" ref="OE52:OF52" si="1658">IF(NY52=0,0,1)</f>
        <v>0</v>
      </c>
      <c r="OF52" s="476">
        <f t="shared" si="1658"/>
        <v>0</v>
      </c>
      <c r="OG52" s="476" t="e">
        <f t="shared" si="1210"/>
        <v>#N/A</v>
      </c>
      <c r="OH52" s="502">
        <f t="shared" si="1211"/>
        <v>0</v>
      </c>
      <c r="OI52" s="478">
        <f t="shared" si="1212"/>
        <v>0</v>
      </c>
      <c r="OJ52" s="425"/>
      <c r="OK52" s="425"/>
      <c r="OL52" s="570"/>
      <c r="OM52" s="523"/>
      <c r="ON52" s="588"/>
      <c r="OO52" s="525"/>
      <c r="OP52" s="538"/>
      <c r="OQ52" s="508"/>
      <c r="OR52" s="508"/>
      <c r="OS52" s="475" t="e">
        <f t="shared" si="1213"/>
        <v>#N/A</v>
      </c>
      <c r="OT52" s="475" t="e">
        <f t="shared" si="1214"/>
        <v>#N/A</v>
      </c>
      <c r="OU52" s="476" t="e">
        <f t="shared" si="1215"/>
        <v>#N/A</v>
      </c>
      <c r="OV52" s="476">
        <f t="shared" ref="OV52:OW52" si="1659">IF(OP52=0,0,1)</f>
        <v>0</v>
      </c>
      <c r="OW52" s="476">
        <f t="shared" si="1659"/>
        <v>0</v>
      </c>
      <c r="OX52" s="476" t="e">
        <f t="shared" si="1217"/>
        <v>#N/A</v>
      </c>
      <c r="OY52" s="502">
        <f t="shared" si="1218"/>
        <v>0</v>
      </c>
      <c r="OZ52" s="478">
        <f t="shared" si="1219"/>
        <v>0</v>
      </c>
      <c r="PA52" s="425"/>
      <c r="PB52" s="425"/>
      <c r="PC52" s="570"/>
      <c r="PD52" s="523"/>
      <c r="PE52" s="588"/>
      <c r="PF52" s="525"/>
      <c r="PG52" s="538"/>
      <c r="PH52" s="508"/>
      <c r="PI52" s="508"/>
      <c r="PJ52" s="475" t="e">
        <f t="shared" si="1220"/>
        <v>#N/A</v>
      </c>
      <c r="PK52" s="475" t="e">
        <f t="shared" si="1221"/>
        <v>#N/A</v>
      </c>
      <c r="PL52" s="476" t="e">
        <f t="shared" si="1222"/>
        <v>#N/A</v>
      </c>
      <c r="PM52" s="476">
        <f t="shared" ref="PM52:PN52" si="1660">IF(PG52=0,0,1)</f>
        <v>0</v>
      </c>
      <c r="PN52" s="476">
        <f t="shared" si="1660"/>
        <v>0</v>
      </c>
      <c r="PO52" s="476" t="e">
        <f t="shared" si="1224"/>
        <v>#N/A</v>
      </c>
      <c r="PP52" s="502">
        <f t="shared" si="1225"/>
        <v>0</v>
      </c>
      <c r="PQ52" s="478">
        <f t="shared" si="1226"/>
        <v>0</v>
      </c>
      <c r="PR52" s="425"/>
      <c r="PS52" s="425"/>
      <c r="PT52" s="570"/>
      <c r="PU52" s="523"/>
      <c r="PV52" s="588"/>
      <c r="PW52" s="525"/>
      <c r="PX52" s="538"/>
      <c r="PY52" s="508"/>
      <c r="PZ52" s="508"/>
      <c r="QA52" s="475" t="e">
        <f t="shared" si="1227"/>
        <v>#N/A</v>
      </c>
      <c r="QB52" s="475" t="e">
        <f t="shared" si="1228"/>
        <v>#N/A</v>
      </c>
      <c r="QC52" s="476" t="e">
        <f t="shared" si="1229"/>
        <v>#N/A</v>
      </c>
      <c r="QD52" s="476">
        <f t="shared" ref="QD52:QE52" si="1661">IF(PX52=0,0,1)</f>
        <v>0</v>
      </c>
      <c r="QE52" s="476">
        <f t="shared" si="1661"/>
        <v>0</v>
      </c>
      <c r="QF52" s="476" t="e">
        <f t="shared" si="1231"/>
        <v>#N/A</v>
      </c>
      <c r="QG52" s="502">
        <f t="shared" si="1232"/>
        <v>0</v>
      </c>
      <c r="QH52" s="478">
        <f t="shared" si="1233"/>
        <v>0</v>
      </c>
      <c r="QI52" s="425"/>
      <c r="QJ52" s="425"/>
      <c r="QK52" s="570"/>
      <c r="QL52" s="523"/>
      <c r="QM52" s="588"/>
      <c r="QN52" s="525"/>
      <c r="QO52" s="538"/>
      <c r="QP52" s="508"/>
      <c r="QQ52" s="508"/>
      <c r="QR52" s="475" t="e">
        <f t="shared" si="1234"/>
        <v>#N/A</v>
      </c>
      <c r="QS52" s="475" t="e">
        <f t="shared" si="1235"/>
        <v>#N/A</v>
      </c>
      <c r="QT52" s="476" t="e">
        <f t="shared" si="1236"/>
        <v>#N/A</v>
      </c>
      <c r="QU52" s="476">
        <f t="shared" ref="QU52:QV52" si="1662">IF(QO52=0,0,1)</f>
        <v>0</v>
      </c>
      <c r="QV52" s="476">
        <f t="shared" si="1662"/>
        <v>0</v>
      </c>
      <c r="QW52" s="476" t="e">
        <f t="shared" si="1238"/>
        <v>#N/A</v>
      </c>
      <c r="QX52" s="502">
        <f t="shared" si="1239"/>
        <v>0</v>
      </c>
      <c r="QY52" s="478">
        <f t="shared" si="1240"/>
        <v>0</v>
      </c>
      <c r="QZ52" s="425"/>
      <c r="RA52" s="425"/>
      <c r="RB52" s="570"/>
      <c r="RC52" s="523"/>
      <c r="RD52" s="588"/>
      <c r="RE52" s="525"/>
      <c r="RF52" s="538"/>
      <c r="RG52" s="508"/>
      <c r="RH52" s="508"/>
      <c r="RI52" s="475" t="e">
        <f t="shared" si="1241"/>
        <v>#N/A</v>
      </c>
      <c r="RJ52" s="475" t="e">
        <f t="shared" si="1242"/>
        <v>#N/A</v>
      </c>
      <c r="RK52" s="476" t="e">
        <f t="shared" si="1243"/>
        <v>#N/A</v>
      </c>
      <c r="RL52" s="476">
        <f t="shared" ref="RL52:RM52" si="1663">IF(RF52=0,0,1)</f>
        <v>0</v>
      </c>
      <c r="RM52" s="476">
        <f t="shared" si="1663"/>
        <v>0</v>
      </c>
      <c r="RN52" s="476" t="e">
        <f t="shared" si="1245"/>
        <v>#N/A</v>
      </c>
      <c r="RO52" s="502">
        <f t="shared" si="1246"/>
        <v>0</v>
      </c>
      <c r="RP52" s="478">
        <f t="shared" si="1247"/>
        <v>0</v>
      </c>
      <c r="RQ52" s="425"/>
      <c r="RR52" s="425"/>
      <c r="RS52" s="570"/>
      <c r="RT52" s="523"/>
      <c r="RU52" s="588"/>
      <c r="RV52" s="525"/>
      <c r="RW52" s="538"/>
      <c r="RX52" s="508"/>
      <c r="RY52" s="508"/>
      <c r="RZ52" s="475" t="e">
        <f t="shared" si="1248"/>
        <v>#N/A</v>
      </c>
      <c r="SA52" s="475" t="e">
        <f t="shared" si="1249"/>
        <v>#N/A</v>
      </c>
      <c r="SB52" s="476" t="e">
        <f t="shared" si="1250"/>
        <v>#N/A</v>
      </c>
      <c r="SC52" s="476">
        <f t="shared" ref="SC52:SD52" si="1664">IF(RW52=0,0,1)</f>
        <v>0</v>
      </c>
      <c r="SD52" s="476">
        <f t="shared" si="1664"/>
        <v>0</v>
      </c>
      <c r="SE52" s="476" t="e">
        <f t="shared" si="1252"/>
        <v>#N/A</v>
      </c>
      <c r="SF52" s="502">
        <f t="shared" si="1253"/>
        <v>0</v>
      </c>
      <c r="SG52" s="478">
        <f t="shared" si="1254"/>
        <v>0</v>
      </c>
      <c r="SH52" s="425"/>
      <c r="SI52" s="425"/>
      <c r="SJ52" s="570"/>
      <c r="SK52" s="523"/>
      <c r="SL52" s="588"/>
      <c r="SM52" s="525"/>
      <c r="SN52" s="538"/>
      <c r="SO52" s="508"/>
      <c r="SP52" s="508"/>
      <c r="SQ52" s="475" t="e">
        <f t="shared" si="1255"/>
        <v>#N/A</v>
      </c>
      <c r="SR52" s="475" t="e">
        <f t="shared" si="1256"/>
        <v>#N/A</v>
      </c>
      <c r="SS52" s="476" t="e">
        <f t="shared" si="1257"/>
        <v>#N/A</v>
      </c>
      <c r="ST52" s="476">
        <f t="shared" ref="ST52:SU52" si="1665">IF(SN52=0,0,1)</f>
        <v>0</v>
      </c>
      <c r="SU52" s="476">
        <f t="shared" si="1665"/>
        <v>0</v>
      </c>
      <c r="SV52" s="476" t="e">
        <f t="shared" si="1259"/>
        <v>#N/A</v>
      </c>
      <c r="SW52" s="502">
        <f t="shared" si="1260"/>
        <v>0</v>
      </c>
      <c r="SX52" s="478">
        <f t="shared" si="1261"/>
        <v>0</v>
      </c>
    </row>
    <row r="53" spans="1:518" ht="30" x14ac:dyDescent="0.2">
      <c r="A53" s="425">
        <f t="shared" si="140"/>
        <v>41</v>
      </c>
      <c r="B53" s="495" t="s">
        <v>370</v>
      </c>
      <c r="C53" s="599" t="s">
        <v>371</v>
      </c>
      <c r="D53" s="600" t="s">
        <v>329</v>
      </c>
      <c r="E53" s="601">
        <v>4</v>
      </c>
      <c r="F53" s="499"/>
      <c r="G53" s="520">
        <f t="shared" si="1430"/>
        <v>0</v>
      </c>
      <c r="H53" s="602"/>
      <c r="I53" s="425"/>
      <c r="J53" s="425"/>
      <c r="K53" s="495"/>
      <c r="L53" s="599"/>
      <c r="M53" s="600"/>
      <c r="N53" s="601"/>
      <c r="O53" s="499"/>
      <c r="P53" s="520"/>
      <c r="Q53" s="602"/>
      <c r="R53" s="475" t="e">
        <f t="shared" si="1431"/>
        <v>#N/A</v>
      </c>
      <c r="S53" s="475" t="e">
        <f t="shared" si="1432"/>
        <v>#N/A</v>
      </c>
      <c r="T53" s="476" t="e">
        <f t="shared" si="1433"/>
        <v>#N/A</v>
      </c>
      <c r="U53" s="476">
        <f t="shared" ref="U53:V53" si="1666">IF(O53=0,0,1)</f>
        <v>0</v>
      </c>
      <c r="V53" s="476">
        <f t="shared" si="1666"/>
        <v>0</v>
      </c>
      <c r="W53" s="476" t="e">
        <f t="shared" si="1435"/>
        <v>#N/A</v>
      </c>
      <c r="X53" s="502">
        <f t="shared" si="1436"/>
        <v>0</v>
      </c>
      <c r="Y53" s="478">
        <f t="shared" si="1437"/>
        <v>0</v>
      </c>
      <c r="Z53" s="454"/>
      <c r="AA53" s="454"/>
      <c r="AB53" s="495"/>
      <c r="AC53" s="599"/>
      <c r="AD53" s="600"/>
      <c r="AE53" s="601"/>
      <c r="AF53" s="499"/>
      <c r="AG53" s="520"/>
      <c r="AH53" s="602"/>
      <c r="AI53" s="475" t="e">
        <f t="shared" si="1438"/>
        <v>#N/A</v>
      </c>
      <c r="AJ53" s="475" t="e">
        <f t="shared" si="1439"/>
        <v>#N/A</v>
      </c>
      <c r="AK53" s="476" t="e">
        <f t="shared" si="1440"/>
        <v>#N/A</v>
      </c>
      <c r="AL53" s="476">
        <f t="shared" ref="AL53:AM53" si="1667">IF(AF53=0,0,1)</f>
        <v>0</v>
      </c>
      <c r="AM53" s="476">
        <f t="shared" si="1667"/>
        <v>0</v>
      </c>
      <c r="AN53" s="476" t="e">
        <f t="shared" si="1442"/>
        <v>#N/A</v>
      </c>
      <c r="AO53" s="502">
        <f t="shared" si="1443"/>
        <v>0</v>
      </c>
      <c r="AP53" s="478">
        <f t="shared" si="1444"/>
        <v>0</v>
      </c>
      <c r="AQ53" s="454"/>
      <c r="AR53" s="454"/>
      <c r="AS53" s="495" t="s">
        <v>370</v>
      </c>
      <c r="AT53" s="599" t="s">
        <v>371</v>
      </c>
      <c r="AU53" s="600" t="s">
        <v>329</v>
      </c>
      <c r="AV53" s="601">
        <v>4</v>
      </c>
      <c r="AW53" s="499">
        <v>19800</v>
      </c>
      <c r="AX53" s="520">
        <f t="shared" si="1445"/>
        <v>79200</v>
      </c>
      <c r="AY53" s="602"/>
      <c r="AZ53" s="475">
        <f t="shared" si="1446"/>
        <v>1</v>
      </c>
      <c r="BA53" s="475">
        <f t="shared" si="1447"/>
        <v>1</v>
      </c>
      <c r="BB53" s="476">
        <f t="shared" si="1448"/>
        <v>1</v>
      </c>
      <c r="BC53" s="476">
        <f t="shared" ref="BC53:BD53" si="1668">IF(AW53=0,0,1)</f>
        <v>1</v>
      </c>
      <c r="BD53" s="476">
        <f t="shared" si="1668"/>
        <v>1</v>
      </c>
      <c r="BE53" s="476">
        <f t="shared" si="1450"/>
        <v>1</v>
      </c>
      <c r="BF53" s="502">
        <f t="shared" si="1451"/>
        <v>79200</v>
      </c>
      <c r="BG53" s="478">
        <f t="shared" si="1452"/>
        <v>0</v>
      </c>
      <c r="BH53" s="425"/>
      <c r="BI53" s="425"/>
      <c r="BJ53" s="495" t="s">
        <v>370</v>
      </c>
      <c r="BK53" s="599" t="s">
        <v>371</v>
      </c>
      <c r="BL53" s="600" t="s">
        <v>329</v>
      </c>
      <c r="BM53" s="601">
        <v>4</v>
      </c>
      <c r="BN53" s="499">
        <v>17000</v>
      </c>
      <c r="BO53" s="520">
        <f t="shared" si="1453"/>
        <v>68000</v>
      </c>
      <c r="BP53" s="602"/>
      <c r="BQ53" s="475">
        <f t="shared" si="1454"/>
        <v>1</v>
      </c>
      <c r="BR53" s="475">
        <f t="shared" si="1455"/>
        <v>1</v>
      </c>
      <c r="BS53" s="476">
        <f t="shared" si="1456"/>
        <v>1</v>
      </c>
      <c r="BT53" s="476">
        <f t="shared" ref="BT53:BU53" si="1669">IF(BN53=0,0,1)</f>
        <v>1</v>
      </c>
      <c r="BU53" s="476">
        <f t="shared" si="1669"/>
        <v>1</v>
      </c>
      <c r="BV53" s="476">
        <f t="shared" si="1458"/>
        <v>1</v>
      </c>
      <c r="BW53" s="502">
        <f t="shared" si="1459"/>
        <v>68000</v>
      </c>
      <c r="BX53" s="478">
        <f t="shared" si="1460"/>
        <v>0</v>
      </c>
      <c r="BY53" s="425"/>
      <c r="BZ53" s="425"/>
      <c r="CA53" s="495" t="s">
        <v>370</v>
      </c>
      <c r="CB53" s="599" t="s">
        <v>371</v>
      </c>
      <c r="CC53" s="600" t="s">
        <v>329</v>
      </c>
      <c r="CD53" s="601">
        <v>4</v>
      </c>
      <c r="CE53" s="499">
        <v>27280</v>
      </c>
      <c r="CF53" s="520">
        <f t="shared" si="1461"/>
        <v>109120</v>
      </c>
      <c r="CG53" s="602"/>
      <c r="CH53" s="475">
        <f t="shared" si="1462"/>
        <v>1</v>
      </c>
      <c r="CI53" s="475">
        <f t="shared" si="1463"/>
        <v>1</v>
      </c>
      <c r="CJ53" s="476">
        <f t="shared" si="1464"/>
        <v>1</v>
      </c>
      <c r="CK53" s="476">
        <f t="shared" ref="CK53:CL53" si="1670">IF(CE53=0,0,1)</f>
        <v>1</v>
      </c>
      <c r="CL53" s="476">
        <f t="shared" si="1670"/>
        <v>1</v>
      </c>
      <c r="CM53" s="476">
        <f t="shared" si="1466"/>
        <v>1</v>
      </c>
      <c r="CN53" s="502">
        <f t="shared" si="1467"/>
        <v>109120</v>
      </c>
      <c r="CO53" s="478">
        <f t="shared" si="1468"/>
        <v>0</v>
      </c>
      <c r="CP53" s="425"/>
      <c r="CQ53" s="425"/>
      <c r="CR53" s="495" t="s">
        <v>370</v>
      </c>
      <c r="CS53" s="599" t="s">
        <v>371</v>
      </c>
      <c r="CT53" s="600" t="s">
        <v>329</v>
      </c>
      <c r="CU53" s="601">
        <v>4</v>
      </c>
      <c r="CV53" s="499">
        <v>19800</v>
      </c>
      <c r="CW53" s="520">
        <f t="shared" si="1469"/>
        <v>79200</v>
      </c>
      <c r="CX53" s="602"/>
      <c r="CY53" s="475">
        <f t="shared" si="1470"/>
        <v>1</v>
      </c>
      <c r="CZ53" s="475">
        <f t="shared" si="1471"/>
        <v>1</v>
      </c>
      <c r="DA53" s="476">
        <f t="shared" si="1472"/>
        <v>1</v>
      </c>
      <c r="DB53" s="476">
        <f t="shared" ref="DB53:DC53" si="1671">IF(CV53=0,0,1)</f>
        <v>1</v>
      </c>
      <c r="DC53" s="476">
        <f t="shared" si="1671"/>
        <v>1</v>
      </c>
      <c r="DD53" s="476">
        <f t="shared" si="1474"/>
        <v>1</v>
      </c>
      <c r="DE53" s="502">
        <f t="shared" si="1475"/>
        <v>79200</v>
      </c>
      <c r="DF53" s="478">
        <f t="shared" si="1476"/>
        <v>0</v>
      </c>
      <c r="DG53" s="425"/>
      <c r="DH53" s="425"/>
      <c r="DI53" s="495" t="s">
        <v>370</v>
      </c>
      <c r="DJ53" s="599" t="s">
        <v>371</v>
      </c>
      <c r="DK53" s="600" t="s">
        <v>329</v>
      </c>
      <c r="DL53" s="601">
        <v>4</v>
      </c>
      <c r="DM53" s="499">
        <v>15860</v>
      </c>
      <c r="DN53" s="520">
        <f t="shared" si="1477"/>
        <v>63440</v>
      </c>
      <c r="DO53" s="602"/>
      <c r="DP53" s="475">
        <f t="shared" si="1478"/>
        <v>1</v>
      </c>
      <c r="DQ53" s="475">
        <f t="shared" si="1479"/>
        <v>1</v>
      </c>
      <c r="DR53" s="476">
        <f t="shared" si="1480"/>
        <v>1</v>
      </c>
      <c r="DS53" s="476">
        <f t="shared" ref="DS53:DT53" si="1672">IF(DM53=0,0,1)</f>
        <v>1</v>
      </c>
      <c r="DT53" s="476">
        <f t="shared" si="1672"/>
        <v>1</v>
      </c>
      <c r="DU53" s="476">
        <f t="shared" si="1482"/>
        <v>1</v>
      </c>
      <c r="DV53" s="502">
        <f t="shared" si="1483"/>
        <v>63440</v>
      </c>
      <c r="DW53" s="478">
        <f t="shared" si="1484"/>
        <v>0</v>
      </c>
      <c r="DX53" s="425"/>
      <c r="DY53" s="425"/>
      <c r="DZ53" s="495" t="s">
        <v>370</v>
      </c>
      <c r="EA53" s="599" t="s">
        <v>371</v>
      </c>
      <c r="EB53" s="600" t="s">
        <v>329</v>
      </c>
      <c r="EC53" s="601">
        <v>4</v>
      </c>
      <c r="ED53" s="499">
        <v>12764</v>
      </c>
      <c r="EE53" s="520">
        <f t="shared" si="1485"/>
        <v>51056</v>
      </c>
      <c r="EF53" s="602"/>
      <c r="EG53" s="475">
        <f t="shared" si="1486"/>
        <v>1</v>
      </c>
      <c r="EH53" s="475">
        <f t="shared" si="1487"/>
        <v>1</v>
      </c>
      <c r="EI53" s="476">
        <f t="shared" si="1488"/>
        <v>1</v>
      </c>
      <c r="EJ53" s="476">
        <f t="shared" ref="EJ53:EK53" si="1673">IF(ED53=0,0,1)</f>
        <v>1</v>
      </c>
      <c r="EK53" s="476">
        <f t="shared" si="1673"/>
        <v>1</v>
      </c>
      <c r="EL53" s="476">
        <f t="shared" si="1490"/>
        <v>1</v>
      </c>
      <c r="EM53" s="502">
        <f t="shared" si="1491"/>
        <v>51056</v>
      </c>
      <c r="EN53" s="478">
        <f t="shared" si="1492"/>
        <v>0</v>
      </c>
      <c r="EO53" s="425"/>
      <c r="EP53" s="425"/>
      <c r="EQ53" s="495" t="s">
        <v>370</v>
      </c>
      <c r="ER53" s="599" t="s">
        <v>371</v>
      </c>
      <c r="ES53" s="600" t="s">
        <v>329</v>
      </c>
      <c r="ET53" s="601">
        <v>4</v>
      </c>
      <c r="EU53" s="499">
        <v>25805.094695643591</v>
      </c>
      <c r="EV53" s="520">
        <f t="shared" si="1493"/>
        <v>103220</v>
      </c>
      <c r="EW53" s="602"/>
      <c r="EX53" s="475">
        <f t="shared" si="1494"/>
        <v>1</v>
      </c>
      <c r="EY53" s="475">
        <f t="shared" si="1495"/>
        <v>1</v>
      </c>
      <c r="EZ53" s="476">
        <f t="shared" si="1496"/>
        <v>1</v>
      </c>
      <c r="FA53" s="476">
        <f t="shared" ref="FA53:FB53" si="1674">IF(EU53=0,0,1)</f>
        <v>1</v>
      </c>
      <c r="FB53" s="476">
        <f t="shared" si="1674"/>
        <v>1</v>
      </c>
      <c r="FC53" s="476">
        <f t="shared" si="1498"/>
        <v>1</v>
      </c>
      <c r="FD53" s="502">
        <f t="shared" si="1499"/>
        <v>103220</v>
      </c>
      <c r="FE53" s="478">
        <f t="shared" si="1500"/>
        <v>0</v>
      </c>
      <c r="FF53" s="425"/>
      <c r="FG53" s="425"/>
      <c r="FH53" s="495" t="s">
        <v>370</v>
      </c>
      <c r="FI53" s="599" t="s">
        <v>371</v>
      </c>
      <c r="FJ53" s="600" t="s">
        <v>329</v>
      </c>
      <c r="FK53" s="601">
        <v>4</v>
      </c>
      <c r="FL53" s="499">
        <v>19510</v>
      </c>
      <c r="FM53" s="520">
        <f t="shared" si="1501"/>
        <v>78040</v>
      </c>
      <c r="FN53" s="602"/>
      <c r="FO53" s="475">
        <f t="shared" si="1502"/>
        <v>1</v>
      </c>
      <c r="FP53" s="475">
        <f t="shared" si="1503"/>
        <v>1</v>
      </c>
      <c r="FQ53" s="476">
        <f t="shared" si="1504"/>
        <v>1</v>
      </c>
      <c r="FR53" s="476">
        <f t="shared" ref="FR53:FS53" si="1675">IF(FL53=0,0,1)</f>
        <v>1</v>
      </c>
      <c r="FS53" s="476">
        <f t="shared" si="1675"/>
        <v>1</v>
      </c>
      <c r="FT53" s="476">
        <f t="shared" si="1506"/>
        <v>1</v>
      </c>
      <c r="FU53" s="502">
        <f t="shared" si="1507"/>
        <v>78040</v>
      </c>
      <c r="FV53" s="478">
        <f t="shared" si="1508"/>
        <v>0</v>
      </c>
      <c r="FW53" s="425"/>
      <c r="FX53" s="425"/>
      <c r="FY53" s="495" t="s">
        <v>370</v>
      </c>
      <c r="FZ53" s="599" t="s">
        <v>371</v>
      </c>
      <c r="GA53" s="600" t="s">
        <v>329</v>
      </c>
      <c r="GB53" s="601">
        <v>4</v>
      </c>
      <c r="GC53" s="499">
        <v>17200</v>
      </c>
      <c r="GD53" s="520">
        <f t="shared" si="1509"/>
        <v>68800</v>
      </c>
      <c r="GE53" s="602"/>
      <c r="GF53" s="475">
        <f t="shared" si="1510"/>
        <v>1</v>
      </c>
      <c r="GG53" s="475">
        <f t="shared" si="1511"/>
        <v>1</v>
      </c>
      <c r="GH53" s="476">
        <f t="shared" si="1512"/>
        <v>1</v>
      </c>
      <c r="GI53" s="476">
        <f t="shared" ref="GI53:GJ53" si="1676">IF(GC53=0,0,1)</f>
        <v>1</v>
      </c>
      <c r="GJ53" s="476">
        <f t="shared" si="1676"/>
        <v>1</v>
      </c>
      <c r="GK53" s="476">
        <f t="shared" si="1514"/>
        <v>1</v>
      </c>
      <c r="GL53" s="502">
        <f t="shared" si="1515"/>
        <v>68800</v>
      </c>
      <c r="GM53" s="478">
        <f t="shared" si="1516"/>
        <v>0</v>
      </c>
      <c r="GN53" s="425"/>
      <c r="GO53" s="425"/>
      <c r="GP53" s="495" t="s">
        <v>370</v>
      </c>
      <c r="GQ53" s="599" t="s">
        <v>371</v>
      </c>
      <c r="GR53" s="600" t="s">
        <v>329</v>
      </c>
      <c r="GS53" s="601">
        <v>4</v>
      </c>
      <c r="GT53" s="499">
        <v>28500</v>
      </c>
      <c r="GU53" s="520">
        <f t="shared" si="1517"/>
        <v>114000</v>
      </c>
      <c r="GV53" s="602"/>
      <c r="GW53" s="475">
        <f t="shared" si="1518"/>
        <v>1</v>
      </c>
      <c r="GX53" s="475">
        <f t="shared" si="1519"/>
        <v>1</v>
      </c>
      <c r="GY53" s="476">
        <f t="shared" si="1520"/>
        <v>1</v>
      </c>
      <c r="GZ53" s="476">
        <f t="shared" ref="GZ53:HA53" si="1677">IF(GT53=0,0,1)</f>
        <v>1</v>
      </c>
      <c r="HA53" s="476">
        <f t="shared" si="1677"/>
        <v>1</v>
      </c>
      <c r="HB53" s="476">
        <f t="shared" si="1522"/>
        <v>1</v>
      </c>
      <c r="HC53" s="502">
        <f t="shared" si="1523"/>
        <v>114000</v>
      </c>
      <c r="HD53" s="478">
        <f t="shared" si="1524"/>
        <v>0</v>
      </c>
      <c r="HE53" s="425"/>
      <c r="HF53" s="425"/>
      <c r="HG53" s="495" t="s">
        <v>370</v>
      </c>
      <c r="HH53" s="599" t="s">
        <v>371</v>
      </c>
      <c r="HI53" s="600" t="s">
        <v>329</v>
      </c>
      <c r="HJ53" s="601">
        <v>4</v>
      </c>
      <c r="HK53" s="499">
        <v>23865</v>
      </c>
      <c r="HL53" s="520">
        <f t="shared" si="1525"/>
        <v>95460</v>
      </c>
      <c r="HM53" s="602"/>
      <c r="HN53" s="475">
        <f t="shared" si="1526"/>
        <v>1</v>
      </c>
      <c r="HO53" s="475">
        <f t="shared" si="1527"/>
        <v>1</v>
      </c>
      <c r="HP53" s="476">
        <f t="shared" si="1528"/>
        <v>1</v>
      </c>
      <c r="HQ53" s="476">
        <f t="shared" ref="HQ53:HR53" si="1678">IF(HK53=0,0,1)</f>
        <v>1</v>
      </c>
      <c r="HR53" s="476">
        <f t="shared" si="1678"/>
        <v>1</v>
      </c>
      <c r="HS53" s="476">
        <f t="shared" si="1530"/>
        <v>1</v>
      </c>
      <c r="HT53" s="502">
        <f t="shared" si="1531"/>
        <v>95460</v>
      </c>
      <c r="HU53" s="478">
        <f t="shared" si="1532"/>
        <v>0</v>
      </c>
      <c r="HV53" s="425"/>
      <c r="HW53" s="425"/>
      <c r="HX53" s="495" t="s">
        <v>370</v>
      </c>
      <c r="HY53" s="599" t="s">
        <v>371</v>
      </c>
      <c r="HZ53" s="600" t="s">
        <v>329</v>
      </c>
      <c r="IA53" s="601">
        <v>4</v>
      </c>
      <c r="IB53" s="499">
        <v>16500</v>
      </c>
      <c r="IC53" s="520">
        <f t="shared" si="1533"/>
        <v>66000</v>
      </c>
      <c r="ID53" s="602"/>
      <c r="IE53" s="475">
        <f t="shared" si="1534"/>
        <v>1</v>
      </c>
      <c r="IF53" s="475">
        <f t="shared" si="1535"/>
        <v>1</v>
      </c>
      <c r="IG53" s="476">
        <f t="shared" si="1536"/>
        <v>1</v>
      </c>
      <c r="IH53" s="476">
        <f t="shared" ref="IH53:II53" si="1679">IF(IB53=0,0,1)</f>
        <v>1</v>
      </c>
      <c r="II53" s="476">
        <f t="shared" si="1679"/>
        <v>1</v>
      </c>
      <c r="IJ53" s="476">
        <f t="shared" si="1538"/>
        <v>1</v>
      </c>
      <c r="IK53" s="502">
        <f t="shared" si="1539"/>
        <v>66000</v>
      </c>
      <c r="IL53" s="478">
        <f t="shared" si="1540"/>
        <v>0</v>
      </c>
      <c r="IM53" s="425"/>
      <c r="IN53" s="425"/>
      <c r="IO53" s="495" t="s">
        <v>370</v>
      </c>
      <c r="IP53" s="599" t="s">
        <v>371</v>
      </c>
      <c r="IQ53" s="600" t="s">
        <v>329</v>
      </c>
      <c r="IR53" s="601">
        <v>4</v>
      </c>
      <c r="IS53" s="499">
        <v>12097</v>
      </c>
      <c r="IT53" s="520">
        <f t="shared" si="1541"/>
        <v>48388</v>
      </c>
      <c r="IU53" s="602"/>
      <c r="IV53" s="475">
        <f t="shared" si="1542"/>
        <v>1</v>
      </c>
      <c r="IW53" s="475">
        <f t="shared" si="1543"/>
        <v>1</v>
      </c>
      <c r="IX53" s="476">
        <f t="shared" si="1544"/>
        <v>1</v>
      </c>
      <c r="IY53" s="476">
        <f t="shared" ref="IY53:IZ53" si="1680">IF(IS53=0,0,1)</f>
        <v>1</v>
      </c>
      <c r="IZ53" s="476">
        <f t="shared" si="1680"/>
        <v>1</v>
      </c>
      <c r="JA53" s="476">
        <f t="shared" si="1546"/>
        <v>1</v>
      </c>
      <c r="JB53" s="502">
        <f t="shared" si="1547"/>
        <v>48388</v>
      </c>
      <c r="JC53" s="478">
        <f t="shared" si="1548"/>
        <v>0</v>
      </c>
      <c r="JD53" s="425"/>
      <c r="JE53" s="425"/>
      <c r="JF53" s="495" t="s">
        <v>370</v>
      </c>
      <c r="JG53" s="599" t="s">
        <v>371</v>
      </c>
      <c r="JH53" s="600" t="s">
        <v>329</v>
      </c>
      <c r="JI53" s="601">
        <v>4</v>
      </c>
      <c r="JJ53" s="499">
        <v>23000</v>
      </c>
      <c r="JK53" s="520">
        <f t="shared" si="1549"/>
        <v>92000</v>
      </c>
      <c r="JL53" s="602"/>
      <c r="JM53" s="475">
        <f t="shared" si="1550"/>
        <v>1</v>
      </c>
      <c r="JN53" s="475">
        <f t="shared" si="1551"/>
        <v>1</v>
      </c>
      <c r="JO53" s="476">
        <f t="shared" si="1552"/>
        <v>1</v>
      </c>
      <c r="JP53" s="476">
        <f t="shared" ref="JP53:JQ53" si="1681">IF(JJ53=0,0,1)</f>
        <v>1</v>
      </c>
      <c r="JQ53" s="476">
        <f t="shared" si="1681"/>
        <v>1</v>
      </c>
      <c r="JR53" s="476">
        <f t="shared" si="1554"/>
        <v>1</v>
      </c>
      <c r="JS53" s="502">
        <f t="shared" si="1555"/>
        <v>92000</v>
      </c>
      <c r="JT53" s="478">
        <f t="shared" si="1556"/>
        <v>0</v>
      </c>
      <c r="JU53" s="425"/>
      <c r="JV53" s="425"/>
      <c r="JW53" s="495" t="s">
        <v>370</v>
      </c>
      <c r="JX53" s="599" t="s">
        <v>371</v>
      </c>
      <c r="JY53" s="600" t="s">
        <v>329</v>
      </c>
      <c r="JZ53" s="601">
        <v>4</v>
      </c>
      <c r="KA53" s="499">
        <v>18500</v>
      </c>
      <c r="KB53" s="520">
        <f t="shared" si="1557"/>
        <v>74000</v>
      </c>
      <c r="KC53" s="602"/>
      <c r="KD53" s="475">
        <f t="shared" si="1558"/>
        <v>1</v>
      </c>
      <c r="KE53" s="475">
        <f t="shared" si="1559"/>
        <v>1</v>
      </c>
      <c r="KF53" s="476">
        <f t="shared" si="1560"/>
        <v>1</v>
      </c>
      <c r="KG53" s="476">
        <f t="shared" ref="KG53:KH53" si="1682">IF(KA53=0,0,1)</f>
        <v>1</v>
      </c>
      <c r="KH53" s="476">
        <f t="shared" si="1682"/>
        <v>1</v>
      </c>
      <c r="KI53" s="476">
        <f t="shared" si="1562"/>
        <v>1</v>
      </c>
      <c r="KJ53" s="502">
        <f t="shared" si="1563"/>
        <v>74000</v>
      </c>
      <c r="KK53" s="478">
        <f t="shared" si="1564"/>
        <v>0</v>
      </c>
      <c r="KL53" s="425"/>
      <c r="KM53" s="425"/>
      <c r="KN53" s="495" t="s">
        <v>370</v>
      </c>
      <c r="KO53" s="599" t="s">
        <v>371</v>
      </c>
      <c r="KP53" s="600" t="s">
        <v>329</v>
      </c>
      <c r="KQ53" s="601">
        <v>4</v>
      </c>
      <c r="KR53" s="499">
        <v>45698</v>
      </c>
      <c r="KS53" s="520">
        <f t="shared" si="1565"/>
        <v>182792</v>
      </c>
      <c r="KT53" s="602"/>
      <c r="KU53" s="475">
        <f t="shared" si="1566"/>
        <v>1</v>
      </c>
      <c r="KV53" s="475">
        <f t="shared" si="1567"/>
        <v>1</v>
      </c>
      <c r="KW53" s="476">
        <f t="shared" si="1568"/>
        <v>1</v>
      </c>
      <c r="KX53" s="476">
        <f t="shared" ref="KX53:KY53" si="1683">IF(KR53=0,0,1)</f>
        <v>1</v>
      </c>
      <c r="KY53" s="476">
        <f t="shared" si="1683"/>
        <v>1</v>
      </c>
      <c r="KZ53" s="476">
        <f t="shared" si="1570"/>
        <v>1</v>
      </c>
      <c r="LA53" s="502">
        <f t="shared" si="1571"/>
        <v>182792</v>
      </c>
      <c r="LB53" s="478">
        <f t="shared" si="1572"/>
        <v>0</v>
      </c>
      <c r="LC53" s="425"/>
      <c r="LD53" s="425"/>
      <c r="LE53" s="495" t="s">
        <v>370</v>
      </c>
      <c r="LF53" s="599" t="s">
        <v>371</v>
      </c>
      <c r="LG53" s="600" t="s">
        <v>329</v>
      </c>
      <c r="LH53" s="601">
        <v>4</v>
      </c>
      <c r="LI53" s="499">
        <v>23973</v>
      </c>
      <c r="LJ53" s="520">
        <f t="shared" si="1573"/>
        <v>95892</v>
      </c>
      <c r="LK53" s="602"/>
      <c r="LL53" s="475">
        <f t="shared" si="1574"/>
        <v>1</v>
      </c>
      <c r="LM53" s="475">
        <f t="shared" si="1575"/>
        <v>1</v>
      </c>
      <c r="LN53" s="476">
        <f t="shared" si="1576"/>
        <v>1</v>
      </c>
      <c r="LO53" s="476">
        <f t="shared" ref="LO53:LP53" si="1684">IF(LI53=0,0,1)</f>
        <v>1</v>
      </c>
      <c r="LP53" s="476">
        <f t="shared" si="1684"/>
        <v>1</v>
      </c>
      <c r="LQ53" s="476">
        <f t="shared" si="1578"/>
        <v>1</v>
      </c>
      <c r="LR53" s="502">
        <f t="shared" si="1579"/>
        <v>95892</v>
      </c>
      <c r="LS53" s="478">
        <f t="shared" si="1580"/>
        <v>0</v>
      </c>
      <c r="LT53" s="425"/>
      <c r="LU53" s="425"/>
      <c r="LV53" s="495" t="s">
        <v>370</v>
      </c>
      <c r="LW53" s="599" t="s">
        <v>371</v>
      </c>
      <c r="LX53" s="600" t="s">
        <v>329</v>
      </c>
      <c r="LY53" s="601">
        <v>4</v>
      </c>
      <c r="LZ53" s="499">
        <v>15000</v>
      </c>
      <c r="MA53" s="520">
        <f t="shared" si="1581"/>
        <v>60000</v>
      </c>
      <c r="MB53" s="602"/>
      <c r="MC53" s="475">
        <f t="shared" si="1582"/>
        <v>1</v>
      </c>
      <c r="MD53" s="475">
        <f t="shared" si="1583"/>
        <v>1</v>
      </c>
      <c r="ME53" s="476">
        <f t="shared" si="1584"/>
        <v>1</v>
      </c>
      <c r="MF53" s="476">
        <f t="shared" ref="MF53:MG53" si="1685">IF(LZ53=0,0,1)</f>
        <v>1</v>
      </c>
      <c r="MG53" s="476">
        <f t="shared" si="1685"/>
        <v>1</v>
      </c>
      <c r="MH53" s="476">
        <f t="shared" si="1586"/>
        <v>1</v>
      </c>
      <c r="MI53" s="502">
        <f t="shared" si="1587"/>
        <v>60000</v>
      </c>
      <c r="MJ53" s="478">
        <f t="shared" si="1588"/>
        <v>0</v>
      </c>
      <c r="MK53" s="425"/>
      <c r="ML53" s="425"/>
      <c r="MM53" s="495" t="s">
        <v>370</v>
      </c>
      <c r="MN53" s="599" t="s">
        <v>371</v>
      </c>
      <c r="MO53" s="600" t="s">
        <v>329</v>
      </c>
      <c r="MP53" s="601">
        <v>4</v>
      </c>
      <c r="MQ53" s="499">
        <v>16444.046760000001</v>
      </c>
      <c r="MR53" s="520">
        <f t="shared" si="1589"/>
        <v>65776</v>
      </c>
      <c r="MS53" s="602"/>
      <c r="MT53" s="475">
        <f t="shared" si="1590"/>
        <v>1</v>
      </c>
      <c r="MU53" s="475">
        <f t="shared" si="1591"/>
        <v>1</v>
      </c>
      <c r="MV53" s="476">
        <f t="shared" si="1592"/>
        <v>1</v>
      </c>
      <c r="MW53" s="476">
        <f t="shared" ref="MW53:MX53" si="1686">IF(MQ53=0,0,1)</f>
        <v>1</v>
      </c>
      <c r="MX53" s="476">
        <f t="shared" si="1686"/>
        <v>1</v>
      </c>
      <c r="MY53" s="476">
        <f t="shared" si="1594"/>
        <v>1</v>
      </c>
      <c r="MZ53" s="502">
        <f t="shared" si="1595"/>
        <v>65776</v>
      </c>
      <c r="NA53" s="478">
        <f t="shared" si="1596"/>
        <v>0</v>
      </c>
      <c r="NB53" s="425"/>
      <c r="NC53" s="425"/>
      <c r="ND53" s="570"/>
      <c r="NE53" s="523"/>
      <c r="NF53" s="588"/>
      <c r="NG53" s="525"/>
      <c r="NH53" s="538"/>
      <c r="NI53" s="508"/>
      <c r="NJ53" s="508"/>
      <c r="NK53" s="475" t="e">
        <f t="shared" si="1199"/>
        <v>#N/A</v>
      </c>
      <c r="NL53" s="475" t="e">
        <f t="shared" si="1200"/>
        <v>#N/A</v>
      </c>
      <c r="NM53" s="476" t="e">
        <f t="shared" si="1201"/>
        <v>#N/A</v>
      </c>
      <c r="NN53" s="476">
        <f t="shared" ref="NN53:NO53" si="1687">IF(NH53=0,0,1)</f>
        <v>0</v>
      </c>
      <c r="NO53" s="476">
        <f t="shared" si="1687"/>
        <v>0</v>
      </c>
      <c r="NP53" s="476" t="e">
        <f t="shared" si="1203"/>
        <v>#N/A</v>
      </c>
      <c r="NQ53" s="502">
        <f t="shared" si="1204"/>
        <v>0</v>
      </c>
      <c r="NR53" s="478">
        <f t="shared" si="1205"/>
        <v>0</v>
      </c>
      <c r="NS53" s="425"/>
      <c r="NT53" s="425"/>
      <c r="NU53" s="570"/>
      <c r="NV53" s="523"/>
      <c r="NW53" s="588"/>
      <c r="NX53" s="525"/>
      <c r="NY53" s="538"/>
      <c r="NZ53" s="508"/>
      <c r="OA53" s="508"/>
      <c r="OB53" s="475" t="e">
        <f t="shared" si="1206"/>
        <v>#N/A</v>
      </c>
      <c r="OC53" s="475" t="e">
        <f t="shared" si="1207"/>
        <v>#N/A</v>
      </c>
      <c r="OD53" s="476" t="e">
        <f t="shared" si="1208"/>
        <v>#N/A</v>
      </c>
      <c r="OE53" s="476">
        <f t="shared" ref="OE53:OF53" si="1688">IF(NY53=0,0,1)</f>
        <v>0</v>
      </c>
      <c r="OF53" s="476">
        <f t="shared" si="1688"/>
        <v>0</v>
      </c>
      <c r="OG53" s="476" t="e">
        <f t="shared" si="1210"/>
        <v>#N/A</v>
      </c>
      <c r="OH53" s="502">
        <f t="shared" si="1211"/>
        <v>0</v>
      </c>
      <c r="OI53" s="478">
        <f t="shared" si="1212"/>
        <v>0</v>
      </c>
      <c r="OJ53" s="425"/>
      <c r="OK53" s="425"/>
      <c r="OL53" s="570"/>
      <c r="OM53" s="523"/>
      <c r="ON53" s="588"/>
      <c r="OO53" s="525"/>
      <c r="OP53" s="538"/>
      <c r="OQ53" s="508"/>
      <c r="OR53" s="508"/>
      <c r="OS53" s="475" t="e">
        <f t="shared" si="1213"/>
        <v>#N/A</v>
      </c>
      <c r="OT53" s="475" t="e">
        <f t="shared" si="1214"/>
        <v>#N/A</v>
      </c>
      <c r="OU53" s="476" t="e">
        <f t="shared" si="1215"/>
        <v>#N/A</v>
      </c>
      <c r="OV53" s="476">
        <f t="shared" ref="OV53:OW53" si="1689">IF(OP53=0,0,1)</f>
        <v>0</v>
      </c>
      <c r="OW53" s="476">
        <f t="shared" si="1689"/>
        <v>0</v>
      </c>
      <c r="OX53" s="476" t="e">
        <f t="shared" si="1217"/>
        <v>#N/A</v>
      </c>
      <c r="OY53" s="502">
        <f t="shared" si="1218"/>
        <v>0</v>
      </c>
      <c r="OZ53" s="478">
        <f t="shared" si="1219"/>
        <v>0</v>
      </c>
      <c r="PA53" s="425"/>
      <c r="PB53" s="425"/>
      <c r="PC53" s="570"/>
      <c r="PD53" s="523"/>
      <c r="PE53" s="588"/>
      <c r="PF53" s="525"/>
      <c r="PG53" s="538"/>
      <c r="PH53" s="508"/>
      <c r="PI53" s="508"/>
      <c r="PJ53" s="475" t="e">
        <f t="shared" si="1220"/>
        <v>#N/A</v>
      </c>
      <c r="PK53" s="475" t="e">
        <f t="shared" si="1221"/>
        <v>#N/A</v>
      </c>
      <c r="PL53" s="476" t="e">
        <f t="shared" si="1222"/>
        <v>#N/A</v>
      </c>
      <c r="PM53" s="476">
        <f t="shared" ref="PM53:PN53" si="1690">IF(PG53=0,0,1)</f>
        <v>0</v>
      </c>
      <c r="PN53" s="476">
        <f t="shared" si="1690"/>
        <v>0</v>
      </c>
      <c r="PO53" s="476" t="e">
        <f t="shared" si="1224"/>
        <v>#N/A</v>
      </c>
      <c r="PP53" s="502">
        <f t="shared" si="1225"/>
        <v>0</v>
      </c>
      <c r="PQ53" s="478">
        <f t="shared" si="1226"/>
        <v>0</v>
      </c>
      <c r="PR53" s="425"/>
      <c r="PS53" s="425"/>
      <c r="PT53" s="570"/>
      <c r="PU53" s="523"/>
      <c r="PV53" s="588"/>
      <c r="PW53" s="525"/>
      <c r="PX53" s="538"/>
      <c r="PY53" s="508"/>
      <c r="PZ53" s="508"/>
      <c r="QA53" s="475" t="e">
        <f t="shared" si="1227"/>
        <v>#N/A</v>
      </c>
      <c r="QB53" s="475" t="e">
        <f t="shared" si="1228"/>
        <v>#N/A</v>
      </c>
      <c r="QC53" s="476" t="e">
        <f t="shared" si="1229"/>
        <v>#N/A</v>
      </c>
      <c r="QD53" s="476">
        <f t="shared" ref="QD53:QE53" si="1691">IF(PX53=0,0,1)</f>
        <v>0</v>
      </c>
      <c r="QE53" s="476">
        <f t="shared" si="1691"/>
        <v>0</v>
      </c>
      <c r="QF53" s="476" t="e">
        <f t="shared" si="1231"/>
        <v>#N/A</v>
      </c>
      <c r="QG53" s="502">
        <f t="shared" si="1232"/>
        <v>0</v>
      </c>
      <c r="QH53" s="478">
        <f t="shared" si="1233"/>
        <v>0</v>
      </c>
      <c r="QI53" s="425"/>
      <c r="QJ53" s="425"/>
      <c r="QK53" s="570"/>
      <c r="QL53" s="523"/>
      <c r="QM53" s="588"/>
      <c r="QN53" s="525"/>
      <c r="QO53" s="538"/>
      <c r="QP53" s="508"/>
      <c r="QQ53" s="508"/>
      <c r="QR53" s="475" t="e">
        <f t="shared" si="1234"/>
        <v>#N/A</v>
      </c>
      <c r="QS53" s="475" t="e">
        <f t="shared" si="1235"/>
        <v>#N/A</v>
      </c>
      <c r="QT53" s="476" t="e">
        <f t="shared" si="1236"/>
        <v>#N/A</v>
      </c>
      <c r="QU53" s="476">
        <f t="shared" ref="QU53:QV53" si="1692">IF(QO53=0,0,1)</f>
        <v>0</v>
      </c>
      <c r="QV53" s="476">
        <f t="shared" si="1692"/>
        <v>0</v>
      </c>
      <c r="QW53" s="476" t="e">
        <f t="shared" si="1238"/>
        <v>#N/A</v>
      </c>
      <c r="QX53" s="502">
        <f t="shared" si="1239"/>
        <v>0</v>
      </c>
      <c r="QY53" s="478">
        <f t="shared" si="1240"/>
        <v>0</v>
      </c>
      <c r="QZ53" s="425"/>
      <c r="RA53" s="425"/>
      <c r="RB53" s="570"/>
      <c r="RC53" s="523"/>
      <c r="RD53" s="588"/>
      <c r="RE53" s="525"/>
      <c r="RF53" s="538"/>
      <c r="RG53" s="508"/>
      <c r="RH53" s="508"/>
      <c r="RI53" s="475" t="e">
        <f t="shared" si="1241"/>
        <v>#N/A</v>
      </c>
      <c r="RJ53" s="475" t="e">
        <f t="shared" si="1242"/>
        <v>#N/A</v>
      </c>
      <c r="RK53" s="476" t="e">
        <f t="shared" si="1243"/>
        <v>#N/A</v>
      </c>
      <c r="RL53" s="476">
        <f t="shared" ref="RL53:RM53" si="1693">IF(RF53=0,0,1)</f>
        <v>0</v>
      </c>
      <c r="RM53" s="476">
        <f t="shared" si="1693"/>
        <v>0</v>
      </c>
      <c r="RN53" s="476" t="e">
        <f t="shared" si="1245"/>
        <v>#N/A</v>
      </c>
      <c r="RO53" s="502">
        <f t="shared" si="1246"/>
        <v>0</v>
      </c>
      <c r="RP53" s="478">
        <f t="shared" si="1247"/>
        <v>0</v>
      </c>
      <c r="RQ53" s="425"/>
      <c r="RR53" s="425"/>
      <c r="RS53" s="570"/>
      <c r="RT53" s="523"/>
      <c r="RU53" s="588"/>
      <c r="RV53" s="525"/>
      <c r="RW53" s="538"/>
      <c r="RX53" s="508"/>
      <c r="RY53" s="508"/>
      <c r="RZ53" s="475" t="e">
        <f t="shared" si="1248"/>
        <v>#N/A</v>
      </c>
      <c r="SA53" s="475" t="e">
        <f t="shared" si="1249"/>
        <v>#N/A</v>
      </c>
      <c r="SB53" s="476" t="e">
        <f t="shared" si="1250"/>
        <v>#N/A</v>
      </c>
      <c r="SC53" s="476">
        <f t="shared" ref="SC53:SD53" si="1694">IF(RW53=0,0,1)</f>
        <v>0</v>
      </c>
      <c r="SD53" s="476">
        <f t="shared" si="1694"/>
        <v>0</v>
      </c>
      <c r="SE53" s="476" t="e">
        <f t="shared" si="1252"/>
        <v>#N/A</v>
      </c>
      <c r="SF53" s="502">
        <f t="shared" si="1253"/>
        <v>0</v>
      </c>
      <c r="SG53" s="478">
        <f t="shared" si="1254"/>
        <v>0</v>
      </c>
      <c r="SH53" s="425"/>
      <c r="SI53" s="425"/>
      <c r="SJ53" s="570"/>
      <c r="SK53" s="523"/>
      <c r="SL53" s="588"/>
      <c r="SM53" s="525"/>
      <c r="SN53" s="538"/>
      <c r="SO53" s="508"/>
      <c r="SP53" s="508"/>
      <c r="SQ53" s="475" t="e">
        <f t="shared" si="1255"/>
        <v>#N/A</v>
      </c>
      <c r="SR53" s="475" t="e">
        <f t="shared" si="1256"/>
        <v>#N/A</v>
      </c>
      <c r="SS53" s="476" t="e">
        <f t="shared" si="1257"/>
        <v>#N/A</v>
      </c>
      <c r="ST53" s="476">
        <f t="shared" ref="ST53:SU53" si="1695">IF(SN53=0,0,1)</f>
        <v>0</v>
      </c>
      <c r="SU53" s="476">
        <f t="shared" si="1695"/>
        <v>0</v>
      </c>
      <c r="SV53" s="476" t="e">
        <f t="shared" si="1259"/>
        <v>#N/A</v>
      </c>
      <c r="SW53" s="502">
        <f t="shared" si="1260"/>
        <v>0</v>
      </c>
      <c r="SX53" s="478">
        <f t="shared" si="1261"/>
        <v>0</v>
      </c>
    </row>
    <row r="54" spans="1:518" ht="30" x14ac:dyDescent="0.2">
      <c r="A54" s="425">
        <f t="shared" si="140"/>
        <v>42</v>
      </c>
      <c r="B54" s="495" t="s">
        <v>372</v>
      </c>
      <c r="C54" s="599" t="s">
        <v>373</v>
      </c>
      <c r="D54" s="600" t="s">
        <v>329</v>
      </c>
      <c r="E54" s="601">
        <v>38</v>
      </c>
      <c r="F54" s="499"/>
      <c r="G54" s="520">
        <f t="shared" si="1430"/>
        <v>0</v>
      </c>
      <c r="H54" s="602"/>
      <c r="I54" s="425"/>
      <c r="J54" s="425"/>
      <c r="K54" s="495"/>
      <c r="L54" s="599"/>
      <c r="M54" s="600"/>
      <c r="N54" s="601"/>
      <c r="O54" s="499"/>
      <c r="P54" s="520"/>
      <c r="Q54" s="602"/>
      <c r="R54" s="475" t="e">
        <f t="shared" si="1431"/>
        <v>#N/A</v>
      </c>
      <c r="S54" s="475" t="e">
        <f t="shared" si="1432"/>
        <v>#N/A</v>
      </c>
      <c r="T54" s="476" t="e">
        <f t="shared" si="1433"/>
        <v>#N/A</v>
      </c>
      <c r="U54" s="476">
        <f t="shared" ref="U54:V54" si="1696">IF(O54=0,0,1)</f>
        <v>0</v>
      </c>
      <c r="V54" s="476">
        <f t="shared" si="1696"/>
        <v>0</v>
      </c>
      <c r="W54" s="476" t="e">
        <f t="shared" si="1435"/>
        <v>#N/A</v>
      </c>
      <c r="X54" s="502">
        <f t="shared" si="1436"/>
        <v>0</v>
      </c>
      <c r="Y54" s="478">
        <f t="shared" si="1437"/>
        <v>0</v>
      </c>
      <c r="Z54" s="454"/>
      <c r="AA54" s="454"/>
      <c r="AB54" s="495"/>
      <c r="AC54" s="599"/>
      <c r="AD54" s="600"/>
      <c r="AE54" s="601"/>
      <c r="AF54" s="499"/>
      <c r="AG54" s="520"/>
      <c r="AH54" s="602"/>
      <c r="AI54" s="475" t="e">
        <f t="shared" si="1438"/>
        <v>#N/A</v>
      </c>
      <c r="AJ54" s="475" t="e">
        <f t="shared" si="1439"/>
        <v>#N/A</v>
      </c>
      <c r="AK54" s="476" t="e">
        <f t="shared" si="1440"/>
        <v>#N/A</v>
      </c>
      <c r="AL54" s="476">
        <f t="shared" ref="AL54:AM54" si="1697">IF(AF54=0,0,1)</f>
        <v>0</v>
      </c>
      <c r="AM54" s="476">
        <f t="shared" si="1697"/>
        <v>0</v>
      </c>
      <c r="AN54" s="476" t="e">
        <f t="shared" si="1442"/>
        <v>#N/A</v>
      </c>
      <c r="AO54" s="502">
        <f t="shared" si="1443"/>
        <v>0</v>
      </c>
      <c r="AP54" s="478">
        <f t="shared" si="1444"/>
        <v>0</v>
      </c>
      <c r="AQ54" s="454"/>
      <c r="AR54" s="454"/>
      <c r="AS54" s="495" t="s">
        <v>372</v>
      </c>
      <c r="AT54" s="599" t="s">
        <v>373</v>
      </c>
      <c r="AU54" s="600" t="s">
        <v>329</v>
      </c>
      <c r="AV54" s="601">
        <v>38</v>
      </c>
      <c r="AW54" s="499">
        <v>4000</v>
      </c>
      <c r="AX54" s="520">
        <f t="shared" si="1445"/>
        <v>152000</v>
      </c>
      <c r="AY54" s="602"/>
      <c r="AZ54" s="475">
        <f t="shared" si="1446"/>
        <v>1</v>
      </c>
      <c r="BA54" s="475">
        <f t="shared" si="1447"/>
        <v>1</v>
      </c>
      <c r="BB54" s="476">
        <f t="shared" si="1448"/>
        <v>1</v>
      </c>
      <c r="BC54" s="476">
        <f t="shared" ref="BC54:BD54" si="1698">IF(AW54=0,0,1)</f>
        <v>1</v>
      </c>
      <c r="BD54" s="476">
        <f t="shared" si="1698"/>
        <v>1</v>
      </c>
      <c r="BE54" s="476">
        <f t="shared" si="1450"/>
        <v>1</v>
      </c>
      <c r="BF54" s="502">
        <f t="shared" si="1451"/>
        <v>152000</v>
      </c>
      <c r="BG54" s="478">
        <f t="shared" si="1452"/>
        <v>0</v>
      </c>
      <c r="BH54" s="425"/>
      <c r="BI54" s="425"/>
      <c r="BJ54" s="495" t="s">
        <v>372</v>
      </c>
      <c r="BK54" s="599" t="s">
        <v>373</v>
      </c>
      <c r="BL54" s="600" t="s">
        <v>329</v>
      </c>
      <c r="BM54" s="601">
        <v>38</v>
      </c>
      <c r="BN54" s="499">
        <v>13800</v>
      </c>
      <c r="BO54" s="520">
        <f t="shared" si="1453"/>
        <v>524400</v>
      </c>
      <c r="BP54" s="602"/>
      <c r="BQ54" s="475">
        <f t="shared" si="1454"/>
        <v>1</v>
      </c>
      <c r="BR54" s="475">
        <f t="shared" si="1455"/>
        <v>1</v>
      </c>
      <c r="BS54" s="476">
        <f t="shared" si="1456"/>
        <v>1</v>
      </c>
      <c r="BT54" s="476">
        <f t="shared" ref="BT54:BU54" si="1699">IF(BN54=0,0,1)</f>
        <v>1</v>
      </c>
      <c r="BU54" s="476">
        <f t="shared" si="1699"/>
        <v>1</v>
      </c>
      <c r="BV54" s="476">
        <f t="shared" si="1458"/>
        <v>1</v>
      </c>
      <c r="BW54" s="502">
        <f t="shared" si="1459"/>
        <v>524400</v>
      </c>
      <c r="BX54" s="478">
        <f t="shared" si="1460"/>
        <v>0</v>
      </c>
      <c r="BY54" s="425"/>
      <c r="BZ54" s="425"/>
      <c r="CA54" s="495" t="s">
        <v>372</v>
      </c>
      <c r="CB54" s="599" t="s">
        <v>373</v>
      </c>
      <c r="CC54" s="600" t="s">
        <v>329</v>
      </c>
      <c r="CD54" s="601">
        <v>38</v>
      </c>
      <c r="CE54" s="499">
        <v>11160</v>
      </c>
      <c r="CF54" s="520">
        <f t="shared" si="1461"/>
        <v>424080</v>
      </c>
      <c r="CG54" s="602"/>
      <c r="CH54" s="475">
        <f t="shared" si="1462"/>
        <v>1</v>
      </c>
      <c r="CI54" s="475">
        <f t="shared" si="1463"/>
        <v>1</v>
      </c>
      <c r="CJ54" s="476">
        <f t="shared" si="1464"/>
        <v>1</v>
      </c>
      <c r="CK54" s="476">
        <f t="shared" ref="CK54:CL54" si="1700">IF(CE54=0,0,1)</f>
        <v>1</v>
      </c>
      <c r="CL54" s="476">
        <f t="shared" si="1700"/>
        <v>1</v>
      </c>
      <c r="CM54" s="476">
        <f t="shared" si="1466"/>
        <v>1</v>
      </c>
      <c r="CN54" s="502">
        <f t="shared" si="1467"/>
        <v>424080</v>
      </c>
      <c r="CO54" s="478">
        <f t="shared" si="1468"/>
        <v>0</v>
      </c>
      <c r="CP54" s="425"/>
      <c r="CQ54" s="425"/>
      <c r="CR54" s="495" t="s">
        <v>372</v>
      </c>
      <c r="CS54" s="599" t="s">
        <v>373</v>
      </c>
      <c r="CT54" s="600" t="s">
        <v>329</v>
      </c>
      <c r="CU54" s="601">
        <v>38</v>
      </c>
      <c r="CV54" s="499">
        <v>17200</v>
      </c>
      <c r="CW54" s="520">
        <f t="shared" si="1469"/>
        <v>653600</v>
      </c>
      <c r="CX54" s="602"/>
      <c r="CY54" s="475">
        <f t="shared" si="1470"/>
        <v>1</v>
      </c>
      <c r="CZ54" s="475">
        <f t="shared" si="1471"/>
        <v>1</v>
      </c>
      <c r="DA54" s="476">
        <f t="shared" si="1472"/>
        <v>1</v>
      </c>
      <c r="DB54" s="476">
        <f t="shared" ref="DB54:DC54" si="1701">IF(CV54=0,0,1)</f>
        <v>1</v>
      </c>
      <c r="DC54" s="476">
        <f t="shared" si="1701"/>
        <v>1</v>
      </c>
      <c r="DD54" s="476">
        <f t="shared" si="1474"/>
        <v>1</v>
      </c>
      <c r="DE54" s="502">
        <f t="shared" si="1475"/>
        <v>653600</v>
      </c>
      <c r="DF54" s="478">
        <f t="shared" si="1476"/>
        <v>0</v>
      </c>
      <c r="DG54" s="425"/>
      <c r="DH54" s="425"/>
      <c r="DI54" s="495" t="s">
        <v>372</v>
      </c>
      <c r="DJ54" s="599" t="s">
        <v>373</v>
      </c>
      <c r="DK54" s="600" t="s">
        <v>329</v>
      </c>
      <c r="DL54" s="601">
        <v>38</v>
      </c>
      <c r="DM54" s="499">
        <v>13250</v>
      </c>
      <c r="DN54" s="520">
        <f t="shared" si="1477"/>
        <v>503500</v>
      </c>
      <c r="DO54" s="602"/>
      <c r="DP54" s="475">
        <f t="shared" si="1478"/>
        <v>1</v>
      </c>
      <c r="DQ54" s="475">
        <f t="shared" si="1479"/>
        <v>1</v>
      </c>
      <c r="DR54" s="476">
        <f t="shared" si="1480"/>
        <v>1</v>
      </c>
      <c r="DS54" s="476">
        <f t="shared" ref="DS54:DT54" si="1702">IF(DM54=0,0,1)</f>
        <v>1</v>
      </c>
      <c r="DT54" s="476">
        <f t="shared" si="1702"/>
        <v>1</v>
      </c>
      <c r="DU54" s="476">
        <f t="shared" si="1482"/>
        <v>1</v>
      </c>
      <c r="DV54" s="502">
        <f t="shared" si="1483"/>
        <v>503500</v>
      </c>
      <c r="DW54" s="478">
        <f t="shared" si="1484"/>
        <v>0</v>
      </c>
      <c r="DX54" s="425"/>
      <c r="DY54" s="425"/>
      <c r="DZ54" s="495" t="s">
        <v>372</v>
      </c>
      <c r="EA54" s="599" t="s">
        <v>373</v>
      </c>
      <c r="EB54" s="600" t="s">
        <v>329</v>
      </c>
      <c r="EC54" s="601">
        <v>38</v>
      </c>
      <c r="ED54" s="499">
        <v>10497</v>
      </c>
      <c r="EE54" s="520">
        <f t="shared" si="1485"/>
        <v>398886</v>
      </c>
      <c r="EF54" s="602"/>
      <c r="EG54" s="475">
        <f t="shared" si="1486"/>
        <v>1</v>
      </c>
      <c r="EH54" s="475">
        <f t="shared" si="1487"/>
        <v>1</v>
      </c>
      <c r="EI54" s="476">
        <f t="shared" si="1488"/>
        <v>1</v>
      </c>
      <c r="EJ54" s="476">
        <f t="shared" ref="EJ54:EK54" si="1703">IF(ED54=0,0,1)</f>
        <v>1</v>
      </c>
      <c r="EK54" s="476">
        <f t="shared" si="1703"/>
        <v>1</v>
      </c>
      <c r="EL54" s="476">
        <f t="shared" si="1490"/>
        <v>1</v>
      </c>
      <c r="EM54" s="502">
        <f t="shared" si="1491"/>
        <v>398886</v>
      </c>
      <c r="EN54" s="478">
        <f t="shared" si="1492"/>
        <v>0</v>
      </c>
      <c r="EO54" s="425"/>
      <c r="EP54" s="425"/>
      <c r="EQ54" s="495" t="s">
        <v>372</v>
      </c>
      <c r="ER54" s="599" t="s">
        <v>373</v>
      </c>
      <c r="ES54" s="600" t="s">
        <v>329</v>
      </c>
      <c r="ET54" s="601">
        <v>38</v>
      </c>
      <c r="EU54" s="499">
        <v>6451.2736739108977</v>
      </c>
      <c r="EV54" s="520">
        <f t="shared" si="1493"/>
        <v>245148</v>
      </c>
      <c r="EW54" s="602"/>
      <c r="EX54" s="475">
        <f t="shared" si="1494"/>
        <v>1</v>
      </c>
      <c r="EY54" s="475">
        <f t="shared" si="1495"/>
        <v>1</v>
      </c>
      <c r="EZ54" s="476">
        <f t="shared" si="1496"/>
        <v>1</v>
      </c>
      <c r="FA54" s="476">
        <f t="shared" ref="FA54:FB54" si="1704">IF(EU54=0,0,1)</f>
        <v>1</v>
      </c>
      <c r="FB54" s="476">
        <f t="shared" si="1704"/>
        <v>1</v>
      </c>
      <c r="FC54" s="476">
        <f t="shared" si="1498"/>
        <v>1</v>
      </c>
      <c r="FD54" s="502">
        <f t="shared" si="1499"/>
        <v>245148</v>
      </c>
      <c r="FE54" s="478">
        <f t="shared" si="1500"/>
        <v>0</v>
      </c>
      <c r="FF54" s="425"/>
      <c r="FG54" s="425"/>
      <c r="FH54" s="495" t="s">
        <v>372</v>
      </c>
      <c r="FI54" s="599" t="s">
        <v>373</v>
      </c>
      <c r="FJ54" s="600" t="s">
        <v>329</v>
      </c>
      <c r="FK54" s="601">
        <v>38</v>
      </c>
      <c r="FL54" s="499">
        <v>7024</v>
      </c>
      <c r="FM54" s="520">
        <f t="shared" si="1501"/>
        <v>266912</v>
      </c>
      <c r="FN54" s="602"/>
      <c r="FO54" s="475">
        <f t="shared" si="1502"/>
        <v>1</v>
      </c>
      <c r="FP54" s="475">
        <f t="shared" si="1503"/>
        <v>1</v>
      </c>
      <c r="FQ54" s="476">
        <f t="shared" si="1504"/>
        <v>1</v>
      </c>
      <c r="FR54" s="476">
        <f t="shared" ref="FR54:FS54" si="1705">IF(FL54=0,0,1)</f>
        <v>1</v>
      </c>
      <c r="FS54" s="476">
        <f t="shared" si="1705"/>
        <v>1</v>
      </c>
      <c r="FT54" s="476">
        <f t="shared" si="1506"/>
        <v>1</v>
      </c>
      <c r="FU54" s="502">
        <f t="shared" si="1507"/>
        <v>266912</v>
      </c>
      <c r="FV54" s="478">
        <f t="shared" si="1508"/>
        <v>0</v>
      </c>
      <c r="FW54" s="425"/>
      <c r="FX54" s="425"/>
      <c r="FY54" s="495" t="s">
        <v>372</v>
      </c>
      <c r="FZ54" s="599" t="s">
        <v>373</v>
      </c>
      <c r="GA54" s="600" t="s">
        <v>329</v>
      </c>
      <c r="GB54" s="601">
        <v>38</v>
      </c>
      <c r="GC54" s="499">
        <v>13800</v>
      </c>
      <c r="GD54" s="520">
        <f t="shared" si="1509"/>
        <v>524400</v>
      </c>
      <c r="GE54" s="602"/>
      <c r="GF54" s="475">
        <f t="shared" si="1510"/>
        <v>1</v>
      </c>
      <c r="GG54" s="475">
        <f t="shared" si="1511"/>
        <v>1</v>
      </c>
      <c r="GH54" s="476">
        <f t="shared" si="1512"/>
        <v>1</v>
      </c>
      <c r="GI54" s="476">
        <f t="shared" ref="GI54:GJ54" si="1706">IF(GC54=0,0,1)</f>
        <v>1</v>
      </c>
      <c r="GJ54" s="476">
        <f t="shared" si="1706"/>
        <v>1</v>
      </c>
      <c r="GK54" s="476">
        <f t="shared" si="1514"/>
        <v>1</v>
      </c>
      <c r="GL54" s="502">
        <f t="shared" si="1515"/>
        <v>524400</v>
      </c>
      <c r="GM54" s="478">
        <f t="shared" si="1516"/>
        <v>0</v>
      </c>
      <c r="GN54" s="425"/>
      <c r="GO54" s="425"/>
      <c r="GP54" s="495" t="s">
        <v>372</v>
      </c>
      <c r="GQ54" s="599" t="s">
        <v>373</v>
      </c>
      <c r="GR54" s="600" t="s">
        <v>329</v>
      </c>
      <c r="GS54" s="601">
        <v>38</v>
      </c>
      <c r="GT54" s="499">
        <v>20900</v>
      </c>
      <c r="GU54" s="520">
        <f t="shared" si="1517"/>
        <v>794200</v>
      </c>
      <c r="GV54" s="602"/>
      <c r="GW54" s="475">
        <f t="shared" si="1518"/>
        <v>1</v>
      </c>
      <c r="GX54" s="475">
        <f t="shared" si="1519"/>
        <v>1</v>
      </c>
      <c r="GY54" s="476">
        <f t="shared" si="1520"/>
        <v>1</v>
      </c>
      <c r="GZ54" s="476">
        <f t="shared" ref="GZ54:HA54" si="1707">IF(GT54=0,0,1)</f>
        <v>1</v>
      </c>
      <c r="HA54" s="476">
        <f t="shared" si="1707"/>
        <v>1</v>
      </c>
      <c r="HB54" s="476">
        <f t="shared" si="1522"/>
        <v>1</v>
      </c>
      <c r="HC54" s="502">
        <f t="shared" si="1523"/>
        <v>794200</v>
      </c>
      <c r="HD54" s="478">
        <f t="shared" si="1524"/>
        <v>0</v>
      </c>
      <c r="HE54" s="425"/>
      <c r="HF54" s="425"/>
      <c r="HG54" s="495" t="s">
        <v>372</v>
      </c>
      <c r="HH54" s="599" t="s">
        <v>373</v>
      </c>
      <c r="HI54" s="600" t="s">
        <v>329</v>
      </c>
      <c r="HJ54" s="601">
        <v>38</v>
      </c>
      <c r="HK54" s="499">
        <v>18870</v>
      </c>
      <c r="HL54" s="520">
        <f t="shared" si="1525"/>
        <v>717060</v>
      </c>
      <c r="HM54" s="602"/>
      <c r="HN54" s="475">
        <f t="shared" si="1526"/>
        <v>1</v>
      </c>
      <c r="HO54" s="475">
        <f t="shared" si="1527"/>
        <v>1</v>
      </c>
      <c r="HP54" s="476">
        <f t="shared" si="1528"/>
        <v>1</v>
      </c>
      <c r="HQ54" s="476">
        <f t="shared" ref="HQ54:HR54" si="1708">IF(HK54=0,0,1)</f>
        <v>1</v>
      </c>
      <c r="HR54" s="476">
        <f t="shared" si="1708"/>
        <v>1</v>
      </c>
      <c r="HS54" s="476">
        <f t="shared" si="1530"/>
        <v>1</v>
      </c>
      <c r="HT54" s="502">
        <f t="shared" si="1531"/>
        <v>717060</v>
      </c>
      <c r="HU54" s="478">
        <f t="shared" si="1532"/>
        <v>0</v>
      </c>
      <c r="HV54" s="425"/>
      <c r="HW54" s="425"/>
      <c r="HX54" s="495" t="s">
        <v>372</v>
      </c>
      <c r="HY54" s="599" t="s">
        <v>373</v>
      </c>
      <c r="HZ54" s="600" t="s">
        <v>329</v>
      </c>
      <c r="IA54" s="601">
        <v>38</v>
      </c>
      <c r="IB54" s="499">
        <v>13000</v>
      </c>
      <c r="IC54" s="520">
        <f t="shared" si="1533"/>
        <v>494000</v>
      </c>
      <c r="ID54" s="602"/>
      <c r="IE54" s="475">
        <f t="shared" si="1534"/>
        <v>1</v>
      </c>
      <c r="IF54" s="475">
        <f t="shared" si="1535"/>
        <v>1</v>
      </c>
      <c r="IG54" s="476">
        <f t="shared" si="1536"/>
        <v>1</v>
      </c>
      <c r="IH54" s="476">
        <f t="shared" ref="IH54:II54" si="1709">IF(IB54=0,0,1)</f>
        <v>1</v>
      </c>
      <c r="II54" s="476">
        <f t="shared" si="1709"/>
        <v>1</v>
      </c>
      <c r="IJ54" s="476">
        <f t="shared" si="1538"/>
        <v>1</v>
      </c>
      <c r="IK54" s="502">
        <f t="shared" si="1539"/>
        <v>494000</v>
      </c>
      <c r="IL54" s="478">
        <f t="shared" si="1540"/>
        <v>0</v>
      </c>
      <c r="IM54" s="425"/>
      <c r="IN54" s="425"/>
      <c r="IO54" s="495" t="s">
        <v>372</v>
      </c>
      <c r="IP54" s="599" t="s">
        <v>373</v>
      </c>
      <c r="IQ54" s="600" t="s">
        <v>329</v>
      </c>
      <c r="IR54" s="601">
        <v>38</v>
      </c>
      <c r="IS54" s="499">
        <v>12097</v>
      </c>
      <c r="IT54" s="520">
        <f t="shared" si="1541"/>
        <v>459686</v>
      </c>
      <c r="IU54" s="602"/>
      <c r="IV54" s="475">
        <f t="shared" si="1542"/>
        <v>1</v>
      </c>
      <c r="IW54" s="475">
        <f t="shared" si="1543"/>
        <v>1</v>
      </c>
      <c r="IX54" s="476">
        <f t="shared" si="1544"/>
        <v>1</v>
      </c>
      <c r="IY54" s="476">
        <f t="shared" ref="IY54:IZ54" si="1710">IF(IS54=0,0,1)</f>
        <v>1</v>
      </c>
      <c r="IZ54" s="476">
        <f t="shared" si="1710"/>
        <v>1</v>
      </c>
      <c r="JA54" s="476">
        <f t="shared" si="1546"/>
        <v>1</v>
      </c>
      <c r="JB54" s="502">
        <f t="shared" si="1547"/>
        <v>459686</v>
      </c>
      <c r="JC54" s="478">
        <f t="shared" si="1548"/>
        <v>0</v>
      </c>
      <c r="JD54" s="425"/>
      <c r="JE54" s="425"/>
      <c r="JF54" s="495" t="s">
        <v>372</v>
      </c>
      <c r="JG54" s="599" t="s">
        <v>373</v>
      </c>
      <c r="JH54" s="600" t="s">
        <v>329</v>
      </c>
      <c r="JI54" s="601">
        <v>38</v>
      </c>
      <c r="JJ54" s="499">
        <v>8500</v>
      </c>
      <c r="JK54" s="520">
        <f t="shared" si="1549"/>
        <v>323000</v>
      </c>
      <c r="JL54" s="602"/>
      <c r="JM54" s="475">
        <f t="shared" si="1550"/>
        <v>1</v>
      </c>
      <c r="JN54" s="475">
        <f t="shared" si="1551"/>
        <v>1</v>
      </c>
      <c r="JO54" s="476">
        <f t="shared" si="1552"/>
        <v>1</v>
      </c>
      <c r="JP54" s="476">
        <f t="shared" ref="JP54:JQ54" si="1711">IF(JJ54=0,0,1)</f>
        <v>1</v>
      </c>
      <c r="JQ54" s="476">
        <f t="shared" si="1711"/>
        <v>1</v>
      </c>
      <c r="JR54" s="476">
        <f t="shared" si="1554"/>
        <v>1</v>
      </c>
      <c r="JS54" s="502">
        <f t="shared" si="1555"/>
        <v>323000</v>
      </c>
      <c r="JT54" s="478">
        <f t="shared" si="1556"/>
        <v>0</v>
      </c>
      <c r="JU54" s="425"/>
      <c r="JV54" s="425"/>
      <c r="JW54" s="495" t="s">
        <v>372</v>
      </c>
      <c r="JX54" s="599" t="s">
        <v>373</v>
      </c>
      <c r="JY54" s="600" t="s">
        <v>329</v>
      </c>
      <c r="JZ54" s="601">
        <v>38</v>
      </c>
      <c r="KA54" s="499">
        <v>11500</v>
      </c>
      <c r="KB54" s="520">
        <f t="shared" si="1557"/>
        <v>437000</v>
      </c>
      <c r="KC54" s="602"/>
      <c r="KD54" s="475">
        <f t="shared" si="1558"/>
        <v>1</v>
      </c>
      <c r="KE54" s="475">
        <f t="shared" si="1559"/>
        <v>1</v>
      </c>
      <c r="KF54" s="476">
        <f t="shared" si="1560"/>
        <v>1</v>
      </c>
      <c r="KG54" s="476">
        <f t="shared" ref="KG54:KH54" si="1712">IF(KA54=0,0,1)</f>
        <v>1</v>
      </c>
      <c r="KH54" s="476">
        <f t="shared" si="1712"/>
        <v>1</v>
      </c>
      <c r="KI54" s="476">
        <f t="shared" si="1562"/>
        <v>1</v>
      </c>
      <c r="KJ54" s="502">
        <f t="shared" si="1563"/>
        <v>437000</v>
      </c>
      <c r="KK54" s="478">
        <f t="shared" si="1564"/>
        <v>0</v>
      </c>
      <c r="KL54" s="425"/>
      <c r="KM54" s="425"/>
      <c r="KN54" s="495" t="s">
        <v>372</v>
      </c>
      <c r="KO54" s="599" t="s">
        <v>373</v>
      </c>
      <c r="KP54" s="600" t="s">
        <v>329</v>
      </c>
      <c r="KQ54" s="601">
        <v>38</v>
      </c>
      <c r="KR54" s="499">
        <v>26985</v>
      </c>
      <c r="KS54" s="520">
        <f t="shared" si="1565"/>
        <v>1025430</v>
      </c>
      <c r="KT54" s="602"/>
      <c r="KU54" s="475">
        <f t="shared" si="1566"/>
        <v>1</v>
      </c>
      <c r="KV54" s="475">
        <f t="shared" si="1567"/>
        <v>1</v>
      </c>
      <c r="KW54" s="476">
        <f t="shared" si="1568"/>
        <v>1</v>
      </c>
      <c r="KX54" s="476">
        <f t="shared" ref="KX54:KY54" si="1713">IF(KR54=0,0,1)</f>
        <v>1</v>
      </c>
      <c r="KY54" s="476">
        <f t="shared" si="1713"/>
        <v>1</v>
      </c>
      <c r="KZ54" s="476">
        <f t="shared" si="1570"/>
        <v>1</v>
      </c>
      <c r="LA54" s="502">
        <f t="shared" si="1571"/>
        <v>1025430</v>
      </c>
      <c r="LB54" s="478">
        <f t="shared" si="1572"/>
        <v>0</v>
      </c>
      <c r="LC54" s="425"/>
      <c r="LD54" s="425"/>
      <c r="LE54" s="495" t="s">
        <v>372</v>
      </c>
      <c r="LF54" s="599" t="s">
        <v>373</v>
      </c>
      <c r="LG54" s="600" t="s">
        <v>329</v>
      </c>
      <c r="LH54" s="601">
        <v>38</v>
      </c>
      <c r="LI54" s="499">
        <v>18955</v>
      </c>
      <c r="LJ54" s="520">
        <f t="shared" si="1573"/>
        <v>720290</v>
      </c>
      <c r="LK54" s="602"/>
      <c r="LL54" s="475">
        <f t="shared" si="1574"/>
        <v>1</v>
      </c>
      <c r="LM54" s="475">
        <f t="shared" si="1575"/>
        <v>1</v>
      </c>
      <c r="LN54" s="476">
        <f t="shared" si="1576"/>
        <v>1</v>
      </c>
      <c r="LO54" s="476">
        <f t="shared" ref="LO54:LP54" si="1714">IF(LI54=0,0,1)</f>
        <v>1</v>
      </c>
      <c r="LP54" s="476">
        <f t="shared" si="1714"/>
        <v>1</v>
      </c>
      <c r="LQ54" s="476">
        <f t="shared" si="1578"/>
        <v>1</v>
      </c>
      <c r="LR54" s="502">
        <f t="shared" si="1579"/>
        <v>720290</v>
      </c>
      <c r="LS54" s="478">
        <f t="shared" si="1580"/>
        <v>0</v>
      </c>
      <c r="LT54" s="425"/>
      <c r="LU54" s="425"/>
      <c r="LV54" s="495" t="s">
        <v>372</v>
      </c>
      <c r="LW54" s="599" t="s">
        <v>373</v>
      </c>
      <c r="LX54" s="600" t="s">
        <v>329</v>
      </c>
      <c r="LY54" s="601">
        <v>38</v>
      </c>
      <c r="LZ54" s="499">
        <v>7000</v>
      </c>
      <c r="MA54" s="520">
        <f t="shared" si="1581"/>
        <v>266000</v>
      </c>
      <c r="MB54" s="602"/>
      <c r="MC54" s="475">
        <f t="shared" si="1582"/>
        <v>1</v>
      </c>
      <c r="MD54" s="475">
        <f t="shared" si="1583"/>
        <v>1</v>
      </c>
      <c r="ME54" s="476">
        <f t="shared" si="1584"/>
        <v>1</v>
      </c>
      <c r="MF54" s="476">
        <f t="shared" ref="MF54:MG54" si="1715">IF(LZ54=0,0,1)</f>
        <v>1</v>
      </c>
      <c r="MG54" s="476">
        <f t="shared" si="1715"/>
        <v>1</v>
      </c>
      <c r="MH54" s="476">
        <f t="shared" si="1586"/>
        <v>1</v>
      </c>
      <c r="MI54" s="502">
        <f t="shared" si="1587"/>
        <v>266000</v>
      </c>
      <c r="MJ54" s="478">
        <f t="shared" si="1588"/>
        <v>0</v>
      </c>
      <c r="MK54" s="425"/>
      <c r="ML54" s="425"/>
      <c r="MM54" s="495" t="s">
        <v>372</v>
      </c>
      <c r="MN54" s="599" t="s">
        <v>373</v>
      </c>
      <c r="MO54" s="600" t="s">
        <v>329</v>
      </c>
      <c r="MP54" s="601">
        <v>38</v>
      </c>
      <c r="MQ54" s="499">
        <v>6461.45622</v>
      </c>
      <c r="MR54" s="520">
        <f t="shared" si="1589"/>
        <v>245535</v>
      </c>
      <c r="MS54" s="602"/>
      <c r="MT54" s="475">
        <f t="shared" si="1590"/>
        <v>1</v>
      </c>
      <c r="MU54" s="475">
        <f t="shared" si="1591"/>
        <v>1</v>
      </c>
      <c r="MV54" s="476">
        <f t="shared" si="1592"/>
        <v>1</v>
      </c>
      <c r="MW54" s="476">
        <f t="shared" ref="MW54:MX54" si="1716">IF(MQ54=0,0,1)</f>
        <v>1</v>
      </c>
      <c r="MX54" s="476">
        <f t="shared" si="1716"/>
        <v>1</v>
      </c>
      <c r="MY54" s="476">
        <f t="shared" si="1594"/>
        <v>1</v>
      </c>
      <c r="MZ54" s="502">
        <f t="shared" si="1595"/>
        <v>245535</v>
      </c>
      <c r="NA54" s="478">
        <f t="shared" si="1596"/>
        <v>0</v>
      </c>
      <c r="NB54" s="425"/>
      <c r="NC54" s="425"/>
      <c r="ND54" s="570"/>
      <c r="NE54" s="523"/>
      <c r="NF54" s="588"/>
      <c r="NG54" s="525"/>
      <c r="NH54" s="538"/>
      <c r="NI54" s="508"/>
      <c r="NJ54" s="508"/>
      <c r="NK54" s="475" t="e">
        <f t="shared" si="1199"/>
        <v>#N/A</v>
      </c>
      <c r="NL54" s="475" t="e">
        <f t="shared" si="1200"/>
        <v>#N/A</v>
      </c>
      <c r="NM54" s="476" t="e">
        <f t="shared" si="1201"/>
        <v>#N/A</v>
      </c>
      <c r="NN54" s="476">
        <f t="shared" ref="NN54:NO54" si="1717">IF(NH54=0,0,1)</f>
        <v>0</v>
      </c>
      <c r="NO54" s="476">
        <f t="shared" si="1717"/>
        <v>0</v>
      </c>
      <c r="NP54" s="476" t="e">
        <f t="shared" si="1203"/>
        <v>#N/A</v>
      </c>
      <c r="NQ54" s="502">
        <f t="shared" si="1204"/>
        <v>0</v>
      </c>
      <c r="NR54" s="478">
        <f t="shared" si="1205"/>
        <v>0</v>
      </c>
      <c r="NS54" s="425"/>
      <c r="NT54" s="425"/>
      <c r="NU54" s="570"/>
      <c r="NV54" s="523"/>
      <c r="NW54" s="588"/>
      <c r="NX54" s="525"/>
      <c r="NY54" s="538"/>
      <c r="NZ54" s="508"/>
      <c r="OA54" s="508"/>
      <c r="OB54" s="475" t="e">
        <f t="shared" si="1206"/>
        <v>#N/A</v>
      </c>
      <c r="OC54" s="475" t="e">
        <f t="shared" si="1207"/>
        <v>#N/A</v>
      </c>
      <c r="OD54" s="476" t="e">
        <f t="shared" si="1208"/>
        <v>#N/A</v>
      </c>
      <c r="OE54" s="476">
        <f t="shared" ref="OE54:OF54" si="1718">IF(NY54=0,0,1)</f>
        <v>0</v>
      </c>
      <c r="OF54" s="476">
        <f t="shared" si="1718"/>
        <v>0</v>
      </c>
      <c r="OG54" s="476" t="e">
        <f t="shared" si="1210"/>
        <v>#N/A</v>
      </c>
      <c r="OH54" s="502">
        <f t="shared" si="1211"/>
        <v>0</v>
      </c>
      <c r="OI54" s="478">
        <f t="shared" si="1212"/>
        <v>0</v>
      </c>
      <c r="OJ54" s="425"/>
      <c r="OK54" s="425"/>
      <c r="OL54" s="570"/>
      <c r="OM54" s="523"/>
      <c r="ON54" s="588"/>
      <c r="OO54" s="525"/>
      <c r="OP54" s="538"/>
      <c r="OQ54" s="508"/>
      <c r="OR54" s="508"/>
      <c r="OS54" s="475" t="e">
        <f t="shared" si="1213"/>
        <v>#N/A</v>
      </c>
      <c r="OT54" s="475" t="e">
        <f t="shared" si="1214"/>
        <v>#N/A</v>
      </c>
      <c r="OU54" s="476" t="e">
        <f t="shared" si="1215"/>
        <v>#N/A</v>
      </c>
      <c r="OV54" s="476">
        <f t="shared" ref="OV54:OW54" si="1719">IF(OP54=0,0,1)</f>
        <v>0</v>
      </c>
      <c r="OW54" s="476">
        <f t="shared" si="1719"/>
        <v>0</v>
      </c>
      <c r="OX54" s="476" t="e">
        <f t="shared" si="1217"/>
        <v>#N/A</v>
      </c>
      <c r="OY54" s="502">
        <f t="shared" si="1218"/>
        <v>0</v>
      </c>
      <c r="OZ54" s="478">
        <f t="shared" si="1219"/>
        <v>0</v>
      </c>
      <c r="PA54" s="425"/>
      <c r="PB54" s="425"/>
      <c r="PC54" s="570"/>
      <c r="PD54" s="523"/>
      <c r="PE54" s="588"/>
      <c r="PF54" s="525"/>
      <c r="PG54" s="538"/>
      <c r="PH54" s="508"/>
      <c r="PI54" s="508"/>
      <c r="PJ54" s="475" t="e">
        <f t="shared" si="1220"/>
        <v>#N/A</v>
      </c>
      <c r="PK54" s="475" t="e">
        <f t="shared" si="1221"/>
        <v>#N/A</v>
      </c>
      <c r="PL54" s="476" t="e">
        <f t="shared" si="1222"/>
        <v>#N/A</v>
      </c>
      <c r="PM54" s="476">
        <f t="shared" ref="PM54:PN54" si="1720">IF(PG54=0,0,1)</f>
        <v>0</v>
      </c>
      <c r="PN54" s="476">
        <f t="shared" si="1720"/>
        <v>0</v>
      </c>
      <c r="PO54" s="476" t="e">
        <f t="shared" si="1224"/>
        <v>#N/A</v>
      </c>
      <c r="PP54" s="502">
        <f t="shared" si="1225"/>
        <v>0</v>
      </c>
      <c r="PQ54" s="478">
        <f t="shared" si="1226"/>
        <v>0</v>
      </c>
      <c r="PR54" s="425"/>
      <c r="PS54" s="425"/>
      <c r="PT54" s="570"/>
      <c r="PU54" s="523"/>
      <c r="PV54" s="588"/>
      <c r="PW54" s="525"/>
      <c r="PX54" s="538"/>
      <c r="PY54" s="508"/>
      <c r="PZ54" s="508"/>
      <c r="QA54" s="475" t="e">
        <f t="shared" si="1227"/>
        <v>#N/A</v>
      </c>
      <c r="QB54" s="475" t="e">
        <f t="shared" si="1228"/>
        <v>#N/A</v>
      </c>
      <c r="QC54" s="476" t="e">
        <f t="shared" si="1229"/>
        <v>#N/A</v>
      </c>
      <c r="QD54" s="476">
        <f t="shared" ref="QD54:QE54" si="1721">IF(PX54=0,0,1)</f>
        <v>0</v>
      </c>
      <c r="QE54" s="476">
        <f t="shared" si="1721"/>
        <v>0</v>
      </c>
      <c r="QF54" s="476" t="e">
        <f t="shared" si="1231"/>
        <v>#N/A</v>
      </c>
      <c r="QG54" s="502">
        <f t="shared" si="1232"/>
        <v>0</v>
      </c>
      <c r="QH54" s="478">
        <f t="shared" si="1233"/>
        <v>0</v>
      </c>
      <c r="QI54" s="425"/>
      <c r="QJ54" s="425"/>
      <c r="QK54" s="570"/>
      <c r="QL54" s="523"/>
      <c r="QM54" s="588"/>
      <c r="QN54" s="525"/>
      <c r="QO54" s="538"/>
      <c r="QP54" s="508"/>
      <c r="QQ54" s="508"/>
      <c r="QR54" s="475" t="e">
        <f t="shared" si="1234"/>
        <v>#N/A</v>
      </c>
      <c r="QS54" s="475" t="e">
        <f t="shared" si="1235"/>
        <v>#N/A</v>
      </c>
      <c r="QT54" s="476" t="e">
        <f t="shared" si="1236"/>
        <v>#N/A</v>
      </c>
      <c r="QU54" s="476">
        <f t="shared" ref="QU54:QV54" si="1722">IF(QO54=0,0,1)</f>
        <v>0</v>
      </c>
      <c r="QV54" s="476">
        <f t="shared" si="1722"/>
        <v>0</v>
      </c>
      <c r="QW54" s="476" t="e">
        <f t="shared" si="1238"/>
        <v>#N/A</v>
      </c>
      <c r="QX54" s="502">
        <f t="shared" si="1239"/>
        <v>0</v>
      </c>
      <c r="QY54" s="478">
        <f t="shared" si="1240"/>
        <v>0</v>
      </c>
      <c r="QZ54" s="425"/>
      <c r="RA54" s="425"/>
      <c r="RB54" s="570"/>
      <c r="RC54" s="523"/>
      <c r="RD54" s="588"/>
      <c r="RE54" s="525"/>
      <c r="RF54" s="538"/>
      <c r="RG54" s="508"/>
      <c r="RH54" s="508"/>
      <c r="RI54" s="475" t="e">
        <f t="shared" si="1241"/>
        <v>#N/A</v>
      </c>
      <c r="RJ54" s="475" t="e">
        <f t="shared" si="1242"/>
        <v>#N/A</v>
      </c>
      <c r="RK54" s="476" t="e">
        <f t="shared" si="1243"/>
        <v>#N/A</v>
      </c>
      <c r="RL54" s="476">
        <f t="shared" ref="RL54:RM54" si="1723">IF(RF54=0,0,1)</f>
        <v>0</v>
      </c>
      <c r="RM54" s="476">
        <f t="shared" si="1723"/>
        <v>0</v>
      </c>
      <c r="RN54" s="476" t="e">
        <f t="shared" si="1245"/>
        <v>#N/A</v>
      </c>
      <c r="RO54" s="502">
        <f t="shared" si="1246"/>
        <v>0</v>
      </c>
      <c r="RP54" s="478">
        <f t="shared" si="1247"/>
        <v>0</v>
      </c>
      <c r="RQ54" s="425"/>
      <c r="RR54" s="425"/>
      <c r="RS54" s="570"/>
      <c r="RT54" s="523"/>
      <c r="RU54" s="588"/>
      <c r="RV54" s="525"/>
      <c r="RW54" s="538"/>
      <c r="RX54" s="508"/>
      <c r="RY54" s="508"/>
      <c r="RZ54" s="475" t="e">
        <f t="shared" si="1248"/>
        <v>#N/A</v>
      </c>
      <c r="SA54" s="475" t="e">
        <f t="shared" si="1249"/>
        <v>#N/A</v>
      </c>
      <c r="SB54" s="476" t="e">
        <f t="shared" si="1250"/>
        <v>#N/A</v>
      </c>
      <c r="SC54" s="476">
        <f t="shared" ref="SC54:SD54" si="1724">IF(RW54=0,0,1)</f>
        <v>0</v>
      </c>
      <c r="SD54" s="476">
        <f t="shared" si="1724"/>
        <v>0</v>
      </c>
      <c r="SE54" s="476" t="e">
        <f t="shared" si="1252"/>
        <v>#N/A</v>
      </c>
      <c r="SF54" s="502">
        <f t="shared" si="1253"/>
        <v>0</v>
      </c>
      <c r="SG54" s="478">
        <f t="shared" si="1254"/>
        <v>0</v>
      </c>
      <c r="SH54" s="425"/>
      <c r="SI54" s="425"/>
      <c r="SJ54" s="570"/>
      <c r="SK54" s="523"/>
      <c r="SL54" s="588"/>
      <c r="SM54" s="525"/>
      <c r="SN54" s="538"/>
      <c r="SO54" s="508"/>
      <c r="SP54" s="508"/>
      <c r="SQ54" s="475" t="e">
        <f t="shared" si="1255"/>
        <v>#N/A</v>
      </c>
      <c r="SR54" s="475" t="e">
        <f t="shared" si="1256"/>
        <v>#N/A</v>
      </c>
      <c r="SS54" s="476" t="e">
        <f t="shared" si="1257"/>
        <v>#N/A</v>
      </c>
      <c r="ST54" s="476">
        <f t="shared" ref="ST54:SU54" si="1725">IF(SN54=0,0,1)</f>
        <v>0</v>
      </c>
      <c r="SU54" s="476">
        <f t="shared" si="1725"/>
        <v>0</v>
      </c>
      <c r="SV54" s="476" t="e">
        <f t="shared" si="1259"/>
        <v>#N/A</v>
      </c>
      <c r="SW54" s="502">
        <f t="shared" si="1260"/>
        <v>0</v>
      </c>
      <c r="SX54" s="478">
        <f t="shared" si="1261"/>
        <v>0</v>
      </c>
    </row>
    <row r="55" spans="1:518" ht="75" x14ac:dyDescent="0.2">
      <c r="A55" s="425">
        <f t="shared" si="140"/>
        <v>43</v>
      </c>
      <c r="B55" s="495" t="s">
        <v>374</v>
      </c>
      <c r="C55" s="599" t="s">
        <v>375</v>
      </c>
      <c r="D55" s="600" t="s">
        <v>314</v>
      </c>
      <c r="E55" s="601">
        <v>20</v>
      </c>
      <c r="F55" s="499"/>
      <c r="G55" s="520">
        <f t="shared" si="1430"/>
        <v>0</v>
      </c>
      <c r="H55" s="602"/>
      <c r="I55" s="425"/>
      <c r="J55" s="425"/>
      <c r="K55" s="495"/>
      <c r="L55" s="599"/>
      <c r="M55" s="600"/>
      <c r="N55" s="601"/>
      <c r="O55" s="499"/>
      <c r="P55" s="520"/>
      <c r="Q55" s="602"/>
      <c r="R55" s="475" t="e">
        <f t="shared" si="1431"/>
        <v>#N/A</v>
      </c>
      <c r="S55" s="475" t="e">
        <f t="shared" si="1432"/>
        <v>#N/A</v>
      </c>
      <c r="T55" s="476" t="e">
        <f t="shared" si="1433"/>
        <v>#N/A</v>
      </c>
      <c r="U55" s="476">
        <f t="shared" ref="U55:V55" si="1726">IF(O55=0,0,1)</f>
        <v>0</v>
      </c>
      <c r="V55" s="476">
        <f t="shared" si="1726"/>
        <v>0</v>
      </c>
      <c r="W55" s="476" t="e">
        <f t="shared" si="1435"/>
        <v>#N/A</v>
      </c>
      <c r="X55" s="502">
        <f t="shared" si="1436"/>
        <v>0</v>
      </c>
      <c r="Y55" s="478">
        <f t="shared" si="1437"/>
        <v>0</v>
      </c>
      <c r="Z55" s="454"/>
      <c r="AA55" s="454"/>
      <c r="AB55" s="495"/>
      <c r="AC55" s="599"/>
      <c r="AD55" s="600"/>
      <c r="AE55" s="601"/>
      <c r="AF55" s="499"/>
      <c r="AG55" s="520"/>
      <c r="AH55" s="602"/>
      <c r="AI55" s="475" t="e">
        <f t="shared" si="1438"/>
        <v>#N/A</v>
      </c>
      <c r="AJ55" s="475" t="e">
        <f t="shared" si="1439"/>
        <v>#N/A</v>
      </c>
      <c r="AK55" s="476" t="e">
        <f t="shared" si="1440"/>
        <v>#N/A</v>
      </c>
      <c r="AL55" s="476">
        <f t="shared" ref="AL55:AM55" si="1727">IF(AF55=0,0,1)</f>
        <v>0</v>
      </c>
      <c r="AM55" s="476">
        <f t="shared" si="1727"/>
        <v>0</v>
      </c>
      <c r="AN55" s="476" t="e">
        <f t="shared" si="1442"/>
        <v>#N/A</v>
      </c>
      <c r="AO55" s="502">
        <f t="shared" si="1443"/>
        <v>0</v>
      </c>
      <c r="AP55" s="478">
        <f t="shared" si="1444"/>
        <v>0</v>
      </c>
      <c r="AQ55" s="454"/>
      <c r="AR55" s="454"/>
      <c r="AS55" s="495" t="s">
        <v>374</v>
      </c>
      <c r="AT55" s="599" t="s">
        <v>375</v>
      </c>
      <c r="AU55" s="600" t="s">
        <v>314</v>
      </c>
      <c r="AV55" s="601">
        <v>20</v>
      </c>
      <c r="AW55" s="499">
        <v>32500</v>
      </c>
      <c r="AX55" s="520">
        <f t="shared" si="1445"/>
        <v>650000</v>
      </c>
      <c r="AY55" s="602"/>
      <c r="AZ55" s="475">
        <f t="shared" si="1446"/>
        <v>1</v>
      </c>
      <c r="BA55" s="475">
        <f t="shared" si="1447"/>
        <v>1</v>
      </c>
      <c r="BB55" s="476">
        <f t="shared" si="1448"/>
        <v>1</v>
      </c>
      <c r="BC55" s="476">
        <f t="shared" ref="BC55:BD55" si="1728">IF(AW55=0,0,1)</f>
        <v>1</v>
      </c>
      <c r="BD55" s="476">
        <f t="shared" si="1728"/>
        <v>1</v>
      </c>
      <c r="BE55" s="476">
        <f t="shared" si="1450"/>
        <v>1</v>
      </c>
      <c r="BF55" s="502">
        <f t="shared" si="1451"/>
        <v>650000</v>
      </c>
      <c r="BG55" s="478">
        <f t="shared" si="1452"/>
        <v>0</v>
      </c>
      <c r="BH55" s="425"/>
      <c r="BI55" s="425"/>
      <c r="BJ55" s="495" t="s">
        <v>374</v>
      </c>
      <c r="BK55" s="599" t="s">
        <v>375</v>
      </c>
      <c r="BL55" s="600" t="s">
        <v>314</v>
      </c>
      <c r="BM55" s="601">
        <v>20</v>
      </c>
      <c r="BN55" s="499">
        <v>55000</v>
      </c>
      <c r="BO55" s="520">
        <f t="shared" si="1453"/>
        <v>1100000</v>
      </c>
      <c r="BP55" s="602"/>
      <c r="BQ55" s="475">
        <f t="shared" si="1454"/>
        <v>1</v>
      </c>
      <c r="BR55" s="475">
        <f t="shared" si="1455"/>
        <v>1</v>
      </c>
      <c r="BS55" s="476">
        <f t="shared" si="1456"/>
        <v>1</v>
      </c>
      <c r="BT55" s="476">
        <f t="shared" ref="BT55:BU55" si="1729">IF(BN55=0,0,1)</f>
        <v>1</v>
      </c>
      <c r="BU55" s="476">
        <f t="shared" si="1729"/>
        <v>1</v>
      </c>
      <c r="BV55" s="476">
        <f t="shared" si="1458"/>
        <v>1</v>
      </c>
      <c r="BW55" s="502">
        <f t="shared" si="1459"/>
        <v>1100000</v>
      </c>
      <c r="BX55" s="478">
        <f t="shared" si="1460"/>
        <v>0</v>
      </c>
      <c r="BY55" s="425"/>
      <c r="BZ55" s="425"/>
      <c r="CA55" s="495" t="s">
        <v>374</v>
      </c>
      <c r="CB55" s="599" t="s">
        <v>375</v>
      </c>
      <c r="CC55" s="600" t="s">
        <v>314</v>
      </c>
      <c r="CD55" s="601">
        <v>20</v>
      </c>
      <c r="CE55" s="499">
        <v>52080</v>
      </c>
      <c r="CF55" s="520">
        <f t="shared" si="1461"/>
        <v>1041600</v>
      </c>
      <c r="CG55" s="602"/>
      <c r="CH55" s="475">
        <f t="shared" si="1462"/>
        <v>1</v>
      </c>
      <c r="CI55" s="475">
        <f t="shared" si="1463"/>
        <v>1</v>
      </c>
      <c r="CJ55" s="476">
        <f t="shared" si="1464"/>
        <v>1</v>
      </c>
      <c r="CK55" s="476">
        <f t="shared" ref="CK55:CL55" si="1730">IF(CE55=0,0,1)</f>
        <v>1</v>
      </c>
      <c r="CL55" s="476">
        <f t="shared" si="1730"/>
        <v>1</v>
      </c>
      <c r="CM55" s="476">
        <f t="shared" si="1466"/>
        <v>1</v>
      </c>
      <c r="CN55" s="502">
        <f t="shared" si="1467"/>
        <v>1041600</v>
      </c>
      <c r="CO55" s="478">
        <f t="shared" si="1468"/>
        <v>0</v>
      </c>
      <c r="CP55" s="425"/>
      <c r="CQ55" s="425"/>
      <c r="CR55" s="495" t="s">
        <v>374</v>
      </c>
      <c r="CS55" s="599" t="s">
        <v>375</v>
      </c>
      <c r="CT55" s="600" t="s">
        <v>314</v>
      </c>
      <c r="CU55" s="601">
        <v>20</v>
      </c>
      <c r="CV55" s="499">
        <v>70400</v>
      </c>
      <c r="CW55" s="520">
        <f t="shared" si="1469"/>
        <v>1408000</v>
      </c>
      <c r="CX55" s="602"/>
      <c r="CY55" s="475">
        <f t="shared" si="1470"/>
        <v>1</v>
      </c>
      <c r="CZ55" s="475">
        <f t="shared" si="1471"/>
        <v>1</v>
      </c>
      <c r="DA55" s="476">
        <f t="shared" si="1472"/>
        <v>1</v>
      </c>
      <c r="DB55" s="476">
        <f t="shared" ref="DB55:DC55" si="1731">IF(CV55=0,0,1)</f>
        <v>1</v>
      </c>
      <c r="DC55" s="476">
        <f t="shared" si="1731"/>
        <v>1</v>
      </c>
      <c r="DD55" s="476">
        <f t="shared" si="1474"/>
        <v>1</v>
      </c>
      <c r="DE55" s="502">
        <f t="shared" si="1475"/>
        <v>1408000</v>
      </c>
      <c r="DF55" s="478">
        <f t="shared" si="1476"/>
        <v>0</v>
      </c>
      <c r="DG55" s="425"/>
      <c r="DH55" s="425"/>
      <c r="DI55" s="495" t="s">
        <v>374</v>
      </c>
      <c r="DJ55" s="599" t="s">
        <v>375</v>
      </c>
      <c r="DK55" s="600" t="s">
        <v>314</v>
      </c>
      <c r="DL55" s="601">
        <v>20</v>
      </c>
      <c r="DM55" s="499">
        <v>51990</v>
      </c>
      <c r="DN55" s="520">
        <f t="shared" si="1477"/>
        <v>1039800</v>
      </c>
      <c r="DO55" s="602"/>
      <c r="DP55" s="475">
        <f t="shared" si="1478"/>
        <v>1</v>
      </c>
      <c r="DQ55" s="475">
        <f t="shared" si="1479"/>
        <v>1</v>
      </c>
      <c r="DR55" s="476">
        <f t="shared" si="1480"/>
        <v>1</v>
      </c>
      <c r="DS55" s="476">
        <f t="shared" ref="DS55:DT55" si="1732">IF(DM55=0,0,1)</f>
        <v>1</v>
      </c>
      <c r="DT55" s="476">
        <f t="shared" si="1732"/>
        <v>1</v>
      </c>
      <c r="DU55" s="476">
        <f t="shared" si="1482"/>
        <v>1</v>
      </c>
      <c r="DV55" s="502">
        <f t="shared" si="1483"/>
        <v>1039800</v>
      </c>
      <c r="DW55" s="478">
        <f t="shared" si="1484"/>
        <v>0</v>
      </c>
      <c r="DX55" s="425"/>
      <c r="DY55" s="425"/>
      <c r="DZ55" s="495" t="s">
        <v>374</v>
      </c>
      <c r="EA55" s="599" t="s">
        <v>375</v>
      </c>
      <c r="EB55" s="600" t="s">
        <v>314</v>
      </c>
      <c r="EC55" s="601">
        <v>20</v>
      </c>
      <c r="ED55" s="499">
        <v>47678</v>
      </c>
      <c r="EE55" s="520">
        <f t="shared" si="1485"/>
        <v>953560</v>
      </c>
      <c r="EF55" s="602"/>
      <c r="EG55" s="475">
        <f t="shared" si="1486"/>
        <v>1</v>
      </c>
      <c r="EH55" s="475">
        <f t="shared" si="1487"/>
        <v>1</v>
      </c>
      <c r="EI55" s="476">
        <f t="shared" si="1488"/>
        <v>1</v>
      </c>
      <c r="EJ55" s="476">
        <f t="shared" ref="EJ55:EK55" si="1733">IF(ED55=0,0,1)</f>
        <v>1</v>
      </c>
      <c r="EK55" s="476">
        <f t="shared" si="1733"/>
        <v>1</v>
      </c>
      <c r="EL55" s="476">
        <f t="shared" si="1490"/>
        <v>1</v>
      </c>
      <c r="EM55" s="502">
        <f t="shared" si="1491"/>
        <v>953560</v>
      </c>
      <c r="EN55" s="478">
        <f t="shared" si="1492"/>
        <v>0</v>
      </c>
      <c r="EO55" s="425"/>
      <c r="EP55" s="425"/>
      <c r="EQ55" s="495" t="s">
        <v>374</v>
      </c>
      <c r="ER55" s="599" t="s">
        <v>375</v>
      </c>
      <c r="ES55" s="600" t="s">
        <v>314</v>
      </c>
      <c r="ET55" s="601">
        <v>20</v>
      </c>
      <c r="EU55" s="499">
        <v>77415.284086930769</v>
      </c>
      <c r="EV55" s="520">
        <f t="shared" si="1493"/>
        <v>1548306</v>
      </c>
      <c r="EW55" s="602"/>
      <c r="EX55" s="475">
        <f t="shared" si="1494"/>
        <v>1</v>
      </c>
      <c r="EY55" s="475">
        <f t="shared" si="1495"/>
        <v>1</v>
      </c>
      <c r="EZ55" s="476">
        <f t="shared" si="1496"/>
        <v>1</v>
      </c>
      <c r="FA55" s="476">
        <f t="shared" ref="FA55:FB55" si="1734">IF(EU55=0,0,1)</f>
        <v>1</v>
      </c>
      <c r="FB55" s="476">
        <f t="shared" si="1734"/>
        <v>1</v>
      </c>
      <c r="FC55" s="476">
        <f t="shared" si="1498"/>
        <v>1</v>
      </c>
      <c r="FD55" s="502">
        <f t="shared" si="1499"/>
        <v>1548306</v>
      </c>
      <c r="FE55" s="478">
        <f t="shared" si="1500"/>
        <v>0</v>
      </c>
      <c r="FF55" s="425"/>
      <c r="FG55" s="425"/>
      <c r="FH55" s="495" t="s">
        <v>374</v>
      </c>
      <c r="FI55" s="599" t="s">
        <v>375</v>
      </c>
      <c r="FJ55" s="600" t="s">
        <v>314</v>
      </c>
      <c r="FK55" s="601">
        <v>20</v>
      </c>
      <c r="FL55" s="499">
        <v>26826</v>
      </c>
      <c r="FM55" s="520">
        <f t="shared" si="1501"/>
        <v>536520</v>
      </c>
      <c r="FN55" s="602"/>
      <c r="FO55" s="475">
        <f t="shared" si="1502"/>
        <v>1</v>
      </c>
      <c r="FP55" s="475">
        <f t="shared" si="1503"/>
        <v>1</v>
      </c>
      <c r="FQ55" s="476">
        <f t="shared" si="1504"/>
        <v>1</v>
      </c>
      <c r="FR55" s="476">
        <f t="shared" ref="FR55:FS55" si="1735">IF(FL55=0,0,1)</f>
        <v>1</v>
      </c>
      <c r="FS55" s="476">
        <f t="shared" si="1735"/>
        <v>1</v>
      </c>
      <c r="FT55" s="476">
        <f t="shared" si="1506"/>
        <v>1</v>
      </c>
      <c r="FU55" s="502">
        <f t="shared" si="1507"/>
        <v>536520</v>
      </c>
      <c r="FV55" s="478">
        <f t="shared" si="1508"/>
        <v>0</v>
      </c>
      <c r="FW55" s="425"/>
      <c r="FX55" s="425"/>
      <c r="FY55" s="495" t="s">
        <v>374</v>
      </c>
      <c r="FZ55" s="599" t="s">
        <v>375</v>
      </c>
      <c r="GA55" s="600" t="s">
        <v>314</v>
      </c>
      <c r="GB55" s="601">
        <v>20</v>
      </c>
      <c r="GC55" s="499">
        <v>55700</v>
      </c>
      <c r="GD55" s="520">
        <f t="shared" si="1509"/>
        <v>1114000</v>
      </c>
      <c r="GE55" s="602"/>
      <c r="GF55" s="475">
        <f t="shared" si="1510"/>
        <v>1</v>
      </c>
      <c r="GG55" s="475">
        <f t="shared" si="1511"/>
        <v>1</v>
      </c>
      <c r="GH55" s="476">
        <f t="shared" si="1512"/>
        <v>1</v>
      </c>
      <c r="GI55" s="476">
        <f t="shared" ref="GI55:GJ55" si="1736">IF(GC55=0,0,1)</f>
        <v>1</v>
      </c>
      <c r="GJ55" s="476">
        <f t="shared" si="1736"/>
        <v>1</v>
      </c>
      <c r="GK55" s="476">
        <f t="shared" si="1514"/>
        <v>1</v>
      </c>
      <c r="GL55" s="502">
        <f t="shared" si="1515"/>
        <v>1114000</v>
      </c>
      <c r="GM55" s="478">
        <f t="shared" si="1516"/>
        <v>0</v>
      </c>
      <c r="GN55" s="425"/>
      <c r="GO55" s="425"/>
      <c r="GP55" s="495" t="s">
        <v>374</v>
      </c>
      <c r="GQ55" s="599" t="s">
        <v>375</v>
      </c>
      <c r="GR55" s="600" t="s">
        <v>314</v>
      </c>
      <c r="GS55" s="601">
        <v>20</v>
      </c>
      <c r="GT55" s="499">
        <v>38000</v>
      </c>
      <c r="GU55" s="520">
        <f t="shared" si="1517"/>
        <v>760000</v>
      </c>
      <c r="GV55" s="602"/>
      <c r="GW55" s="475">
        <f t="shared" si="1518"/>
        <v>1</v>
      </c>
      <c r="GX55" s="475">
        <f t="shared" si="1519"/>
        <v>1</v>
      </c>
      <c r="GY55" s="476">
        <f t="shared" si="1520"/>
        <v>1</v>
      </c>
      <c r="GZ55" s="476">
        <f t="shared" ref="GZ55:HA55" si="1737">IF(GT55=0,0,1)</f>
        <v>1</v>
      </c>
      <c r="HA55" s="476">
        <f t="shared" si="1737"/>
        <v>1</v>
      </c>
      <c r="HB55" s="476">
        <f t="shared" si="1522"/>
        <v>1</v>
      </c>
      <c r="HC55" s="502">
        <f t="shared" si="1523"/>
        <v>760000</v>
      </c>
      <c r="HD55" s="478">
        <f t="shared" si="1524"/>
        <v>0</v>
      </c>
      <c r="HE55" s="425"/>
      <c r="HF55" s="425"/>
      <c r="HG55" s="495" t="s">
        <v>374</v>
      </c>
      <c r="HH55" s="599" t="s">
        <v>375</v>
      </c>
      <c r="HI55" s="600" t="s">
        <v>314</v>
      </c>
      <c r="HJ55" s="601">
        <v>20</v>
      </c>
      <c r="HK55" s="499">
        <v>35520</v>
      </c>
      <c r="HL55" s="520">
        <f t="shared" si="1525"/>
        <v>710400</v>
      </c>
      <c r="HM55" s="602"/>
      <c r="HN55" s="475">
        <f t="shared" si="1526"/>
        <v>1</v>
      </c>
      <c r="HO55" s="475">
        <f t="shared" si="1527"/>
        <v>1</v>
      </c>
      <c r="HP55" s="476">
        <f t="shared" si="1528"/>
        <v>1</v>
      </c>
      <c r="HQ55" s="476">
        <f t="shared" ref="HQ55:HR55" si="1738">IF(HK55=0,0,1)</f>
        <v>1</v>
      </c>
      <c r="HR55" s="476">
        <f t="shared" si="1738"/>
        <v>1</v>
      </c>
      <c r="HS55" s="476">
        <f t="shared" si="1530"/>
        <v>1</v>
      </c>
      <c r="HT55" s="502">
        <f t="shared" si="1531"/>
        <v>710400</v>
      </c>
      <c r="HU55" s="478">
        <f t="shared" si="1532"/>
        <v>0</v>
      </c>
      <c r="HV55" s="425"/>
      <c r="HW55" s="425"/>
      <c r="HX55" s="495" t="s">
        <v>374</v>
      </c>
      <c r="HY55" s="599" t="s">
        <v>375</v>
      </c>
      <c r="HZ55" s="600" t="s">
        <v>314</v>
      </c>
      <c r="IA55" s="601">
        <v>20</v>
      </c>
      <c r="IB55" s="499">
        <v>55000</v>
      </c>
      <c r="IC55" s="520">
        <f t="shared" si="1533"/>
        <v>1100000</v>
      </c>
      <c r="ID55" s="602"/>
      <c r="IE55" s="475">
        <f t="shared" si="1534"/>
        <v>1</v>
      </c>
      <c r="IF55" s="475">
        <f t="shared" si="1535"/>
        <v>1</v>
      </c>
      <c r="IG55" s="476">
        <f t="shared" si="1536"/>
        <v>1</v>
      </c>
      <c r="IH55" s="476">
        <f t="shared" ref="IH55:II55" si="1739">IF(IB55=0,0,1)</f>
        <v>1</v>
      </c>
      <c r="II55" s="476">
        <f t="shared" si="1739"/>
        <v>1</v>
      </c>
      <c r="IJ55" s="476">
        <f t="shared" si="1538"/>
        <v>1</v>
      </c>
      <c r="IK55" s="502">
        <f t="shared" si="1539"/>
        <v>1100000</v>
      </c>
      <c r="IL55" s="478">
        <f t="shared" si="1540"/>
        <v>0</v>
      </c>
      <c r="IM55" s="425"/>
      <c r="IN55" s="425"/>
      <c r="IO55" s="495" t="s">
        <v>374</v>
      </c>
      <c r="IP55" s="599" t="s">
        <v>375</v>
      </c>
      <c r="IQ55" s="600" t="s">
        <v>314</v>
      </c>
      <c r="IR55" s="601">
        <v>20</v>
      </c>
      <c r="IS55" s="499">
        <v>40416</v>
      </c>
      <c r="IT55" s="520">
        <f t="shared" si="1541"/>
        <v>808320</v>
      </c>
      <c r="IU55" s="602"/>
      <c r="IV55" s="475">
        <f t="shared" si="1542"/>
        <v>1</v>
      </c>
      <c r="IW55" s="475">
        <f t="shared" si="1543"/>
        <v>1</v>
      </c>
      <c r="IX55" s="476">
        <f t="shared" si="1544"/>
        <v>1</v>
      </c>
      <c r="IY55" s="476">
        <f t="shared" ref="IY55:IZ55" si="1740">IF(IS55=0,0,1)</f>
        <v>1</v>
      </c>
      <c r="IZ55" s="476">
        <f t="shared" si="1740"/>
        <v>1</v>
      </c>
      <c r="JA55" s="476">
        <f t="shared" si="1546"/>
        <v>1</v>
      </c>
      <c r="JB55" s="502">
        <f t="shared" si="1547"/>
        <v>808320</v>
      </c>
      <c r="JC55" s="478">
        <f t="shared" si="1548"/>
        <v>0</v>
      </c>
      <c r="JD55" s="425"/>
      <c r="JE55" s="425"/>
      <c r="JF55" s="495" t="s">
        <v>374</v>
      </c>
      <c r="JG55" s="599" t="s">
        <v>375</v>
      </c>
      <c r="JH55" s="600" t="s">
        <v>314</v>
      </c>
      <c r="JI55" s="601">
        <v>20</v>
      </c>
      <c r="JJ55" s="499">
        <v>39600</v>
      </c>
      <c r="JK55" s="520">
        <f t="shared" si="1549"/>
        <v>792000</v>
      </c>
      <c r="JL55" s="602"/>
      <c r="JM55" s="475">
        <f t="shared" si="1550"/>
        <v>1</v>
      </c>
      <c r="JN55" s="475">
        <f t="shared" si="1551"/>
        <v>1</v>
      </c>
      <c r="JO55" s="476">
        <f t="shared" si="1552"/>
        <v>1</v>
      </c>
      <c r="JP55" s="476">
        <f t="shared" ref="JP55:JQ55" si="1741">IF(JJ55=0,0,1)</f>
        <v>1</v>
      </c>
      <c r="JQ55" s="476">
        <f t="shared" si="1741"/>
        <v>1</v>
      </c>
      <c r="JR55" s="476">
        <f t="shared" si="1554"/>
        <v>1</v>
      </c>
      <c r="JS55" s="502">
        <f t="shared" si="1555"/>
        <v>792000</v>
      </c>
      <c r="JT55" s="478">
        <f t="shared" si="1556"/>
        <v>0</v>
      </c>
      <c r="JU55" s="425"/>
      <c r="JV55" s="425"/>
      <c r="JW55" s="495" t="s">
        <v>374</v>
      </c>
      <c r="JX55" s="599" t="s">
        <v>375</v>
      </c>
      <c r="JY55" s="600" t="s">
        <v>314</v>
      </c>
      <c r="JZ55" s="601">
        <v>20</v>
      </c>
      <c r="KA55" s="499">
        <v>51200</v>
      </c>
      <c r="KB55" s="520">
        <f t="shared" si="1557"/>
        <v>1024000</v>
      </c>
      <c r="KC55" s="602"/>
      <c r="KD55" s="475">
        <f t="shared" si="1558"/>
        <v>1</v>
      </c>
      <c r="KE55" s="475">
        <f t="shared" si="1559"/>
        <v>1</v>
      </c>
      <c r="KF55" s="476">
        <f t="shared" si="1560"/>
        <v>1</v>
      </c>
      <c r="KG55" s="476">
        <f t="shared" ref="KG55:KH55" si="1742">IF(KA55=0,0,1)</f>
        <v>1</v>
      </c>
      <c r="KH55" s="476">
        <f t="shared" si="1742"/>
        <v>1</v>
      </c>
      <c r="KI55" s="476">
        <f t="shared" si="1562"/>
        <v>1</v>
      </c>
      <c r="KJ55" s="502">
        <f t="shared" si="1563"/>
        <v>1024000</v>
      </c>
      <c r="KK55" s="478">
        <f t="shared" si="1564"/>
        <v>0</v>
      </c>
      <c r="KL55" s="425"/>
      <c r="KM55" s="425"/>
      <c r="KN55" s="495" t="s">
        <v>374</v>
      </c>
      <c r="KO55" s="599" t="s">
        <v>375</v>
      </c>
      <c r="KP55" s="600" t="s">
        <v>314</v>
      </c>
      <c r="KQ55" s="601">
        <v>20</v>
      </c>
      <c r="KR55" s="499">
        <v>26252</v>
      </c>
      <c r="KS55" s="520">
        <f t="shared" si="1565"/>
        <v>525040</v>
      </c>
      <c r="KT55" s="602"/>
      <c r="KU55" s="475">
        <f t="shared" si="1566"/>
        <v>1</v>
      </c>
      <c r="KV55" s="475">
        <f t="shared" si="1567"/>
        <v>1</v>
      </c>
      <c r="KW55" s="476">
        <f t="shared" si="1568"/>
        <v>1</v>
      </c>
      <c r="KX55" s="476">
        <f t="shared" ref="KX55:KY55" si="1743">IF(KR55=0,0,1)</f>
        <v>1</v>
      </c>
      <c r="KY55" s="476">
        <f t="shared" si="1743"/>
        <v>1</v>
      </c>
      <c r="KZ55" s="476">
        <f t="shared" si="1570"/>
        <v>1</v>
      </c>
      <c r="LA55" s="502">
        <f t="shared" si="1571"/>
        <v>525040</v>
      </c>
      <c r="LB55" s="478">
        <f t="shared" si="1572"/>
        <v>0</v>
      </c>
      <c r="LC55" s="425"/>
      <c r="LD55" s="425"/>
      <c r="LE55" s="495" t="s">
        <v>374</v>
      </c>
      <c r="LF55" s="599" t="s">
        <v>375</v>
      </c>
      <c r="LG55" s="600" t="s">
        <v>314</v>
      </c>
      <c r="LH55" s="601">
        <v>20</v>
      </c>
      <c r="LI55" s="499">
        <v>35680</v>
      </c>
      <c r="LJ55" s="520">
        <f t="shared" si="1573"/>
        <v>713600</v>
      </c>
      <c r="LK55" s="602"/>
      <c r="LL55" s="475">
        <f t="shared" si="1574"/>
        <v>1</v>
      </c>
      <c r="LM55" s="475">
        <f t="shared" si="1575"/>
        <v>1</v>
      </c>
      <c r="LN55" s="476">
        <f t="shared" si="1576"/>
        <v>1</v>
      </c>
      <c r="LO55" s="476">
        <f t="shared" ref="LO55:LP55" si="1744">IF(LI55=0,0,1)</f>
        <v>1</v>
      </c>
      <c r="LP55" s="476">
        <f t="shared" si="1744"/>
        <v>1</v>
      </c>
      <c r="LQ55" s="476">
        <f t="shared" si="1578"/>
        <v>1</v>
      </c>
      <c r="LR55" s="502">
        <f t="shared" si="1579"/>
        <v>713600</v>
      </c>
      <c r="LS55" s="478">
        <f t="shared" si="1580"/>
        <v>0</v>
      </c>
      <c r="LT55" s="425"/>
      <c r="LU55" s="425"/>
      <c r="LV55" s="495" t="s">
        <v>374</v>
      </c>
      <c r="LW55" s="599" t="s">
        <v>375</v>
      </c>
      <c r="LX55" s="600" t="s">
        <v>314</v>
      </c>
      <c r="LY55" s="601">
        <v>20</v>
      </c>
      <c r="LZ55" s="499">
        <v>29000</v>
      </c>
      <c r="MA55" s="520">
        <f t="shared" si="1581"/>
        <v>580000</v>
      </c>
      <c r="MB55" s="602"/>
      <c r="MC55" s="475">
        <f t="shared" si="1582"/>
        <v>1</v>
      </c>
      <c r="MD55" s="475">
        <f t="shared" si="1583"/>
        <v>1</v>
      </c>
      <c r="ME55" s="476">
        <f t="shared" si="1584"/>
        <v>1</v>
      </c>
      <c r="MF55" s="476">
        <f t="shared" ref="MF55:MG55" si="1745">IF(LZ55=0,0,1)</f>
        <v>1</v>
      </c>
      <c r="MG55" s="476">
        <f t="shared" si="1745"/>
        <v>1</v>
      </c>
      <c r="MH55" s="476">
        <f t="shared" si="1586"/>
        <v>1</v>
      </c>
      <c r="MI55" s="502">
        <f t="shared" si="1587"/>
        <v>580000</v>
      </c>
      <c r="MJ55" s="478">
        <f t="shared" si="1588"/>
        <v>0</v>
      </c>
      <c r="MK55" s="425"/>
      <c r="ML55" s="425"/>
      <c r="MM55" s="495" t="s">
        <v>374</v>
      </c>
      <c r="MN55" s="599" t="s">
        <v>375</v>
      </c>
      <c r="MO55" s="600" t="s">
        <v>314</v>
      </c>
      <c r="MP55" s="601">
        <v>20</v>
      </c>
      <c r="MQ55" s="499">
        <v>43501.778520000007</v>
      </c>
      <c r="MR55" s="520">
        <f t="shared" si="1589"/>
        <v>870036</v>
      </c>
      <c r="MS55" s="602"/>
      <c r="MT55" s="475">
        <f t="shared" si="1590"/>
        <v>1</v>
      </c>
      <c r="MU55" s="475">
        <f t="shared" si="1591"/>
        <v>1</v>
      </c>
      <c r="MV55" s="476">
        <f t="shared" si="1592"/>
        <v>1</v>
      </c>
      <c r="MW55" s="476">
        <f t="shared" ref="MW55:MX55" si="1746">IF(MQ55=0,0,1)</f>
        <v>1</v>
      </c>
      <c r="MX55" s="476">
        <f t="shared" si="1746"/>
        <v>1</v>
      </c>
      <c r="MY55" s="476">
        <f t="shared" si="1594"/>
        <v>1</v>
      </c>
      <c r="MZ55" s="502">
        <f t="shared" si="1595"/>
        <v>870036</v>
      </c>
      <c r="NA55" s="478">
        <f t="shared" si="1596"/>
        <v>0</v>
      </c>
      <c r="NB55" s="425"/>
      <c r="NC55" s="425"/>
      <c r="ND55" s="592"/>
      <c r="NE55" s="584"/>
      <c r="NF55" s="588"/>
      <c r="NG55" s="525"/>
      <c r="NH55" s="586"/>
      <c r="NI55" s="587"/>
      <c r="NJ55" s="587"/>
      <c r="NK55" s="475" t="e">
        <f t="shared" si="1199"/>
        <v>#N/A</v>
      </c>
      <c r="NL55" s="475" t="e">
        <f t="shared" si="1200"/>
        <v>#N/A</v>
      </c>
      <c r="NM55" s="476" t="e">
        <f t="shared" si="1201"/>
        <v>#N/A</v>
      </c>
      <c r="NN55" s="476">
        <f t="shared" ref="NN55:NO55" si="1747">IF(NH55=0,0,1)</f>
        <v>0</v>
      </c>
      <c r="NO55" s="476">
        <f t="shared" si="1747"/>
        <v>0</v>
      </c>
      <c r="NP55" s="476" t="e">
        <f t="shared" si="1203"/>
        <v>#N/A</v>
      </c>
      <c r="NQ55" s="502">
        <f t="shared" si="1204"/>
        <v>0</v>
      </c>
      <c r="NR55" s="478">
        <f t="shared" si="1205"/>
        <v>0</v>
      </c>
      <c r="NS55" s="425"/>
      <c r="NT55" s="425"/>
      <c r="NU55" s="592"/>
      <c r="NV55" s="584"/>
      <c r="NW55" s="588"/>
      <c r="NX55" s="525"/>
      <c r="NY55" s="586"/>
      <c r="NZ55" s="587"/>
      <c r="OA55" s="587"/>
      <c r="OB55" s="475" t="e">
        <f t="shared" si="1206"/>
        <v>#N/A</v>
      </c>
      <c r="OC55" s="475" t="e">
        <f t="shared" si="1207"/>
        <v>#N/A</v>
      </c>
      <c r="OD55" s="476" t="e">
        <f t="shared" si="1208"/>
        <v>#N/A</v>
      </c>
      <c r="OE55" s="476">
        <f t="shared" ref="OE55:OF55" si="1748">IF(NY55=0,0,1)</f>
        <v>0</v>
      </c>
      <c r="OF55" s="476">
        <f t="shared" si="1748"/>
        <v>0</v>
      </c>
      <c r="OG55" s="476" t="e">
        <f t="shared" si="1210"/>
        <v>#N/A</v>
      </c>
      <c r="OH55" s="502">
        <f t="shared" si="1211"/>
        <v>0</v>
      </c>
      <c r="OI55" s="478">
        <f t="shared" si="1212"/>
        <v>0</v>
      </c>
      <c r="OJ55" s="425"/>
      <c r="OK55" s="425"/>
      <c r="OL55" s="592"/>
      <c r="OM55" s="584"/>
      <c r="ON55" s="588"/>
      <c r="OO55" s="525"/>
      <c r="OP55" s="586"/>
      <c r="OQ55" s="587"/>
      <c r="OR55" s="587"/>
      <c r="OS55" s="475" t="e">
        <f t="shared" si="1213"/>
        <v>#N/A</v>
      </c>
      <c r="OT55" s="475" t="e">
        <f t="shared" si="1214"/>
        <v>#N/A</v>
      </c>
      <c r="OU55" s="476" t="e">
        <f t="shared" si="1215"/>
        <v>#N/A</v>
      </c>
      <c r="OV55" s="476">
        <f t="shared" ref="OV55:OW55" si="1749">IF(OP55=0,0,1)</f>
        <v>0</v>
      </c>
      <c r="OW55" s="476">
        <f t="shared" si="1749"/>
        <v>0</v>
      </c>
      <c r="OX55" s="476" t="e">
        <f t="shared" si="1217"/>
        <v>#N/A</v>
      </c>
      <c r="OY55" s="502">
        <f t="shared" si="1218"/>
        <v>0</v>
      </c>
      <c r="OZ55" s="478">
        <f t="shared" si="1219"/>
        <v>0</v>
      </c>
      <c r="PA55" s="425"/>
      <c r="PB55" s="425"/>
      <c r="PC55" s="592"/>
      <c r="PD55" s="584"/>
      <c r="PE55" s="588"/>
      <c r="PF55" s="525"/>
      <c r="PG55" s="586"/>
      <c r="PH55" s="587"/>
      <c r="PI55" s="587"/>
      <c r="PJ55" s="475" t="e">
        <f t="shared" si="1220"/>
        <v>#N/A</v>
      </c>
      <c r="PK55" s="475" t="e">
        <f t="shared" si="1221"/>
        <v>#N/A</v>
      </c>
      <c r="PL55" s="476" t="e">
        <f t="shared" si="1222"/>
        <v>#N/A</v>
      </c>
      <c r="PM55" s="476">
        <f t="shared" ref="PM55:PN55" si="1750">IF(PG55=0,0,1)</f>
        <v>0</v>
      </c>
      <c r="PN55" s="476">
        <f t="shared" si="1750"/>
        <v>0</v>
      </c>
      <c r="PO55" s="476" t="e">
        <f t="shared" si="1224"/>
        <v>#N/A</v>
      </c>
      <c r="PP55" s="502">
        <f t="shared" si="1225"/>
        <v>0</v>
      </c>
      <c r="PQ55" s="478">
        <f t="shared" si="1226"/>
        <v>0</v>
      </c>
      <c r="PR55" s="425"/>
      <c r="PS55" s="425"/>
      <c r="PT55" s="592"/>
      <c r="PU55" s="584"/>
      <c r="PV55" s="588"/>
      <c r="PW55" s="525"/>
      <c r="PX55" s="586"/>
      <c r="PY55" s="587"/>
      <c r="PZ55" s="587"/>
      <c r="QA55" s="475" t="e">
        <f t="shared" si="1227"/>
        <v>#N/A</v>
      </c>
      <c r="QB55" s="475" t="e">
        <f t="shared" si="1228"/>
        <v>#N/A</v>
      </c>
      <c r="QC55" s="476" t="e">
        <f t="shared" si="1229"/>
        <v>#N/A</v>
      </c>
      <c r="QD55" s="476">
        <f t="shared" ref="QD55:QE55" si="1751">IF(PX55=0,0,1)</f>
        <v>0</v>
      </c>
      <c r="QE55" s="476">
        <f t="shared" si="1751"/>
        <v>0</v>
      </c>
      <c r="QF55" s="476" t="e">
        <f t="shared" si="1231"/>
        <v>#N/A</v>
      </c>
      <c r="QG55" s="502">
        <f t="shared" si="1232"/>
        <v>0</v>
      </c>
      <c r="QH55" s="478">
        <f t="shared" si="1233"/>
        <v>0</v>
      </c>
      <c r="QI55" s="425"/>
      <c r="QJ55" s="425"/>
      <c r="QK55" s="592"/>
      <c r="QL55" s="584"/>
      <c r="QM55" s="588"/>
      <c r="QN55" s="525"/>
      <c r="QO55" s="586"/>
      <c r="QP55" s="587"/>
      <c r="QQ55" s="587"/>
      <c r="QR55" s="475" t="e">
        <f t="shared" si="1234"/>
        <v>#N/A</v>
      </c>
      <c r="QS55" s="475" t="e">
        <f t="shared" si="1235"/>
        <v>#N/A</v>
      </c>
      <c r="QT55" s="476" t="e">
        <f t="shared" si="1236"/>
        <v>#N/A</v>
      </c>
      <c r="QU55" s="476">
        <f t="shared" ref="QU55:QV55" si="1752">IF(QO55=0,0,1)</f>
        <v>0</v>
      </c>
      <c r="QV55" s="476">
        <f t="shared" si="1752"/>
        <v>0</v>
      </c>
      <c r="QW55" s="476" t="e">
        <f t="shared" si="1238"/>
        <v>#N/A</v>
      </c>
      <c r="QX55" s="502">
        <f t="shared" si="1239"/>
        <v>0</v>
      </c>
      <c r="QY55" s="478">
        <f t="shared" si="1240"/>
        <v>0</v>
      </c>
      <c r="QZ55" s="425"/>
      <c r="RA55" s="425"/>
      <c r="RB55" s="592"/>
      <c r="RC55" s="584"/>
      <c r="RD55" s="588"/>
      <c r="RE55" s="525"/>
      <c r="RF55" s="586"/>
      <c r="RG55" s="587"/>
      <c r="RH55" s="587"/>
      <c r="RI55" s="475" t="e">
        <f t="shared" si="1241"/>
        <v>#N/A</v>
      </c>
      <c r="RJ55" s="475" t="e">
        <f t="shared" si="1242"/>
        <v>#N/A</v>
      </c>
      <c r="RK55" s="476" t="e">
        <f t="shared" si="1243"/>
        <v>#N/A</v>
      </c>
      <c r="RL55" s="476">
        <f t="shared" ref="RL55:RM55" si="1753">IF(RF55=0,0,1)</f>
        <v>0</v>
      </c>
      <c r="RM55" s="476">
        <f t="shared" si="1753"/>
        <v>0</v>
      </c>
      <c r="RN55" s="476" t="e">
        <f t="shared" si="1245"/>
        <v>#N/A</v>
      </c>
      <c r="RO55" s="502">
        <f t="shared" si="1246"/>
        <v>0</v>
      </c>
      <c r="RP55" s="478">
        <f t="shared" si="1247"/>
        <v>0</v>
      </c>
      <c r="RQ55" s="425"/>
      <c r="RR55" s="425"/>
      <c r="RS55" s="592"/>
      <c r="RT55" s="584"/>
      <c r="RU55" s="588"/>
      <c r="RV55" s="525"/>
      <c r="RW55" s="586"/>
      <c r="RX55" s="587"/>
      <c r="RY55" s="587"/>
      <c r="RZ55" s="475" t="e">
        <f t="shared" si="1248"/>
        <v>#N/A</v>
      </c>
      <c r="SA55" s="475" t="e">
        <f t="shared" si="1249"/>
        <v>#N/A</v>
      </c>
      <c r="SB55" s="476" t="e">
        <f t="shared" si="1250"/>
        <v>#N/A</v>
      </c>
      <c r="SC55" s="476">
        <f t="shared" ref="SC55:SD55" si="1754">IF(RW55=0,0,1)</f>
        <v>0</v>
      </c>
      <c r="SD55" s="476">
        <f t="shared" si="1754"/>
        <v>0</v>
      </c>
      <c r="SE55" s="476" t="e">
        <f t="shared" si="1252"/>
        <v>#N/A</v>
      </c>
      <c r="SF55" s="502">
        <f t="shared" si="1253"/>
        <v>0</v>
      </c>
      <c r="SG55" s="478">
        <f t="shared" si="1254"/>
        <v>0</v>
      </c>
      <c r="SH55" s="425"/>
      <c r="SI55" s="425"/>
      <c r="SJ55" s="592"/>
      <c r="SK55" s="584"/>
      <c r="SL55" s="588"/>
      <c r="SM55" s="525"/>
      <c r="SN55" s="586"/>
      <c r="SO55" s="587"/>
      <c r="SP55" s="587"/>
      <c r="SQ55" s="475" t="e">
        <f t="shared" si="1255"/>
        <v>#N/A</v>
      </c>
      <c r="SR55" s="475" t="e">
        <f t="shared" si="1256"/>
        <v>#N/A</v>
      </c>
      <c r="SS55" s="476" t="e">
        <f t="shared" si="1257"/>
        <v>#N/A</v>
      </c>
      <c r="ST55" s="476">
        <f t="shared" ref="ST55:SU55" si="1755">IF(SN55=0,0,1)</f>
        <v>0</v>
      </c>
      <c r="SU55" s="476">
        <f t="shared" si="1755"/>
        <v>0</v>
      </c>
      <c r="SV55" s="476" t="e">
        <f t="shared" si="1259"/>
        <v>#N/A</v>
      </c>
      <c r="SW55" s="502">
        <f t="shared" si="1260"/>
        <v>0</v>
      </c>
      <c r="SX55" s="478">
        <f t="shared" si="1261"/>
        <v>0</v>
      </c>
    </row>
    <row r="56" spans="1:518" ht="30" x14ac:dyDescent="0.2">
      <c r="A56" s="425">
        <f t="shared" si="140"/>
        <v>44</v>
      </c>
      <c r="B56" s="495" t="s">
        <v>376</v>
      </c>
      <c r="C56" s="599" t="s">
        <v>377</v>
      </c>
      <c r="D56" s="600" t="s">
        <v>314</v>
      </c>
      <c r="E56" s="601">
        <v>20</v>
      </c>
      <c r="F56" s="499"/>
      <c r="G56" s="520">
        <f t="shared" si="1430"/>
        <v>0</v>
      </c>
      <c r="H56" s="603"/>
      <c r="I56" s="425"/>
      <c r="J56" s="425"/>
      <c r="K56" s="495"/>
      <c r="L56" s="599"/>
      <c r="M56" s="600"/>
      <c r="N56" s="601"/>
      <c r="O56" s="499"/>
      <c r="P56" s="520"/>
      <c r="Q56" s="603"/>
      <c r="R56" s="475" t="e">
        <f t="shared" si="1431"/>
        <v>#N/A</v>
      </c>
      <c r="S56" s="475" t="e">
        <f t="shared" si="1432"/>
        <v>#N/A</v>
      </c>
      <c r="T56" s="476" t="e">
        <f t="shared" si="1433"/>
        <v>#N/A</v>
      </c>
      <c r="U56" s="476">
        <f t="shared" ref="U56:V56" si="1756">IF(O56=0,0,1)</f>
        <v>0</v>
      </c>
      <c r="V56" s="476">
        <f t="shared" si="1756"/>
        <v>0</v>
      </c>
      <c r="W56" s="476" t="e">
        <f t="shared" si="1435"/>
        <v>#N/A</v>
      </c>
      <c r="X56" s="502">
        <f t="shared" si="1436"/>
        <v>0</v>
      </c>
      <c r="Y56" s="478">
        <f t="shared" si="1437"/>
        <v>0</v>
      </c>
      <c r="Z56" s="454"/>
      <c r="AA56" s="454"/>
      <c r="AB56" s="495"/>
      <c r="AC56" s="599"/>
      <c r="AD56" s="600"/>
      <c r="AE56" s="601"/>
      <c r="AF56" s="499"/>
      <c r="AG56" s="520"/>
      <c r="AH56" s="603"/>
      <c r="AI56" s="475" t="e">
        <f t="shared" si="1438"/>
        <v>#N/A</v>
      </c>
      <c r="AJ56" s="475" t="e">
        <f t="shared" si="1439"/>
        <v>#N/A</v>
      </c>
      <c r="AK56" s="476" t="e">
        <f t="shared" si="1440"/>
        <v>#N/A</v>
      </c>
      <c r="AL56" s="476">
        <f t="shared" ref="AL56:AM56" si="1757">IF(AF56=0,0,1)</f>
        <v>0</v>
      </c>
      <c r="AM56" s="476">
        <f t="shared" si="1757"/>
        <v>0</v>
      </c>
      <c r="AN56" s="476" t="e">
        <f t="shared" si="1442"/>
        <v>#N/A</v>
      </c>
      <c r="AO56" s="502">
        <f t="shared" si="1443"/>
        <v>0</v>
      </c>
      <c r="AP56" s="478">
        <f t="shared" si="1444"/>
        <v>0</v>
      </c>
      <c r="AQ56" s="454"/>
      <c r="AR56" s="454"/>
      <c r="AS56" s="495" t="s">
        <v>376</v>
      </c>
      <c r="AT56" s="599" t="s">
        <v>377</v>
      </c>
      <c r="AU56" s="600" t="s">
        <v>314</v>
      </c>
      <c r="AV56" s="601">
        <v>20</v>
      </c>
      <c r="AW56" s="499">
        <v>7500</v>
      </c>
      <c r="AX56" s="520">
        <f t="shared" si="1445"/>
        <v>150000</v>
      </c>
      <c r="AY56" s="603"/>
      <c r="AZ56" s="475">
        <f t="shared" si="1446"/>
        <v>1</v>
      </c>
      <c r="BA56" s="475">
        <f t="shared" si="1447"/>
        <v>1</v>
      </c>
      <c r="BB56" s="476">
        <f t="shared" si="1448"/>
        <v>1</v>
      </c>
      <c r="BC56" s="476">
        <f t="shared" ref="BC56:BD56" si="1758">IF(AW56=0,0,1)</f>
        <v>1</v>
      </c>
      <c r="BD56" s="476">
        <f t="shared" si="1758"/>
        <v>1</v>
      </c>
      <c r="BE56" s="476">
        <f t="shared" si="1450"/>
        <v>1</v>
      </c>
      <c r="BF56" s="502">
        <f t="shared" si="1451"/>
        <v>150000</v>
      </c>
      <c r="BG56" s="478">
        <f t="shared" si="1452"/>
        <v>0</v>
      </c>
      <c r="BH56" s="425"/>
      <c r="BI56" s="425"/>
      <c r="BJ56" s="495" t="s">
        <v>376</v>
      </c>
      <c r="BK56" s="599" t="s">
        <v>377</v>
      </c>
      <c r="BL56" s="600" t="s">
        <v>314</v>
      </c>
      <c r="BM56" s="601">
        <v>20</v>
      </c>
      <c r="BN56" s="499">
        <v>4200</v>
      </c>
      <c r="BO56" s="520">
        <f t="shared" si="1453"/>
        <v>84000</v>
      </c>
      <c r="BP56" s="603"/>
      <c r="BQ56" s="475">
        <f t="shared" si="1454"/>
        <v>1</v>
      </c>
      <c r="BR56" s="475">
        <f t="shared" si="1455"/>
        <v>1</v>
      </c>
      <c r="BS56" s="476">
        <f t="shared" si="1456"/>
        <v>1</v>
      </c>
      <c r="BT56" s="476">
        <f t="shared" ref="BT56:BU56" si="1759">IF(BN56=0,0,1)</f>
        <v>1</v>
      </c>
      <c r="BU56" s="476">
        <f t="shared" si="1759"/>
        <v>1</v>
      </c>
      <c r="BV56" s="476">
        <f t="shared" si="1458"/>
        <v>1</v>
      </c>
      <c r="BW56" s="502">
        <f t="shared" si="1459"/>
        <v>84000</v>
      </c>
      <c r="BX56" s="478">
        <f t="shared" si="1460"/>
        <v>0</v>
      </c>
      <c r="BY56" s="425"/>
      <c r="BZ56" s="425"/>
      <c r="CA56" s="495" t="s">
        <v>376</v>
      </c>
      <c r="CB56" s="599" t="s">
        <v>377</v>
      </c>
      <c r="CC56" s="600" t="s">
        <v>314</v>
      </c>
      <c r="CD56" s="601">
        <v>20</v>
      </c>
      <c r="CE56" s="499">
        <v>7812</v>
      </c>
      <c r="CF56" s="520">
        <f t="shared" si="1461"/>
        <v>156240</v>
      </c>
      <c r="CG56" s="603"/>
      <c r="CH56" s="475">
        <f t="shared" si="1462"/>
        <v>1</v>
      </c>
      <c r="CI56" s="475">
        <f t="shared" si="1463"/>
        <v>1</v>
      </c>
      <c r="CJ56" s="476">
        <f t="shared" si="1464"/>
        <v>1</v>
      </c>
      <c r="CK56" s="476">
        <f t="shared" ref="CK56:CL56" si="1760">IF(CE56=0,0,1)</f>
        <v>1</v>
      </c>
      <c r="CL56" s="476">
        <f t="shared" si="1760"/>
        <v>1</v>
      </c>
      <c r="CM56" s="476">
        <f t="shared" si="1466"/>
        <v>1</v>
      </c>
      <c r="CN56" s="502">
        <f t="shared" si="1467"/>
        <v>156240</v>
      </c>
      <c r="CO56" s="478">
        <f t="shared" si="1468"/>
        <v>0</v>
      </c>
      <c r="CP56" s="425"/>
      <c r="CQ56" s="425"/>
      <c r="CR56" s="495" t="s">
        <v>376</v>
      </c>
      <c r="CS56" s="599" t="s">
        <v>377</v>
      </c>
      <c r="CT56" s="600" t="s">
        <v>314</v>
      </c>
      <c r="CU56" s="601">
        <v>20</v>
      </c>
      <c r="CV56" s="499">
        <v>4200</v>
      </c>
      <c r="CW56" s="520">
        <f t="shared" si="1469"/>
        <v>84000</v>
      </c>
      <c r="CX56" s="603"/>
      <c r="CY56" s="475">
        <f t="shared" si="1470"/>
        <v>1</v>
      </c>
      <c r="CZ56" s="475">
        <f t="shared" si="1471"/>
        <v>1</v>
      </c>
      <c r="DA56" s="476">
        <f t="shared" si="1472"/>
        <v>1</v>
      </c>
      <c r="DB56" s="476">
        <f t="shared" ref="DB56:DC56" si="1761">IF(CV56=0,0,1)</f>
        <v>1</v>
      </c>
      <c r="DC56" s="476">
        <f t="shared" si="1761"/>
        <v>1</v>
      </c>
      <c r="DD56" s="476">
        <f t="shared" si="1474"/>
        <v>1</v>
      </c>
      <c r="DE56" s="502">
        <f t="shared" si="1475"/>
        <v>84000</v>
      </c>
      <c r="DF56" s="478">
        <f t="shared" si="1476"/>
        <v>0</v>
      </c>
      <c r="DG56" s="425"/>
      <c r="DH56" s="425"/>
      <c r="DI56" s="495" t="s">
        <v>376</v>
      </c>
      <c r="DJ56" s="599" t="s">
        <v>377</v>
      </c>
      <c r="DK56" s="600" t="s">
        <v>314</v>
      </c>
      <c r="DL56" s="601">
        <v>20</v>
      </c>
      <c r="DM56" s="499">
        <v>4100</v>
      </c>
      <c r="DN56" s="520">
        <f t="shared" si="1477"/>
        <v>82000</v>
      </c>
      <c r="DO56" s="603"/>
      <c r="DP56" s="475">
        <f t="shared" si="1478"/>
        <v>1</v>
      </c>
      <c r="DQ56" s="475">
        <f t="shared" si="1479"/>
        <v>1</v>
      </c>
      <c r="DR56" s="476">
        <f t="shared" si="1480"/>
        <v>1</v>
      </c>
      <c r="DS56" s="476">
        <f t="shared" ref="DS56:DT56" si="1762">IF(DM56=0,0,1)</f>
        <v>1</v>
      </c>
      <c r="DT56" s="476">
        <f t="shared" si="1762"/>
        <v>1</v>
      </c>
      <c r="DU56" s="476">
        <f t="shared" si="1482"/>
        <v>1</v>
      </c>
      <c r="DV56" s="502">
        <f t="shared" si="1483"/>
        <v>82000</v>
      </c>
      <c r="DW56" s="478">
        <f t="shared" si="1484"/>
        <v>0</v>
      </c>
      <c r="DX56" s="425"/>
      <c r="DY56" s="425"/>
      <c r="DZ56" s="495" t="s">
        <v>376</v>
      </c>
      <c r="EA56" s="599" t="s">
        <v>377</v>
      </c>
      <c r="EB56" s="600" t="s">
        <v>314</v>
      </c>
      <c r="EC56" s="601">
        <v>20</v>
      </c>
      <c r="ED56" s="499">
        <v>8142</v>
      </c>
      <c r="EE56" s="520">
        <f t="shared" si="1485"/>
        <v>162840</v>
      </c>
      <c r="EF56" s="603"/>
      <c r="EG56" s="475">
        <f t="shared" si="1486"/>
        <v>1</v>
      </c>
      <c r="EH56" s="475">
        <f t="shared" si="1487"/>
        <v>1</v>
      </c>
      <c r="EI56" s="476">
        <f t="shared" si="1488"/>
        <v>1</v>
      </c>
      <c r="EJ56" s="476">
        <f t="shared" ref="EJ56:EK56" si="1763">IF(ED56=0,0,1)</f>
        <v>1</v>
      </c>
      <c r="EK56" s="476">
        <f t="shared" si="1763"/>
        <v>1</v>
      </c>
      <c r="EL56" s="476">
        <f t="shared" si="1490"/>
        <v>1</v>
      </c>
      <c r="EM56" s="502">
        <f t="shared" si="1491"/>
        <v>162840</v>
      </c>
      <c r="EN56" s="478">
        <f t="shared" si="1492"/>
        <v>0</v>
      </c>
      <c r="EO56" s="425"/>
      <c r="EP56" s="425"/>
      <c r="EQ56" s="495" t="s">
        <v>376</v>
      </c>
      <c r="ER56" s="599" t="s">
        <v>377</v>
      </c>
      <c r="ES56" s="600" t="s">
        <v>314</v>
      </c>
      <c r="ET56" s="601">
        <v>20</v>
      </c>
      <c r="EU56" s="499">
        <v>7741.5284086930769</v>
      </c>
      <c r="EV56" s="520">
        <f t="shared" si="1493"/>
        <v>154831</v>
      </c>
      <c r="EW56" s="603"/>
      <c r="EX56" s="475">
        <f t="shared" si="1494"/>
        <v>1</v>
      </c>
      <c r="EY56" s="475">
        <f t="shared" si="1495"/>
        <v>1</v>
      </c>
      <c r="EZ56" s="476">
        <f t="shared" si="1496"/>
        <v>1</v>
      </c>
      <c r="FA56" s="476">
        <f t="shared" ref="FA56:FB56" si="1764">IF(EU56=0,0,1)</f>
        <v>1</v>
      </c>
      <c r="FB56" s="476">
        <f t="shared" si="1764"/>
        <v>1</v>
      </c>
      <c r="FC56" s="476">
        <f t="shared" si="1498"/>
        <v>1</v>
      </c>
      <c r="FD56" s="502">
        <f t="shared" si="1499"/>
        <v>154831</v>
      </c>
      <c r="FE56" s="478">
        <f t="shared" si="1500"/>
        <v>0</v>
      </c>
      <c r="FF56" s="425"/>
      <c r="FG56" s="425"/>
      <c r="FH56" s="495" t="s">
        <v>376</v>
      </c>
      <c r="FI56" s="599" t="s">
        <v>377</v>
      </c>
      <c r="FJ56" s="600" t="s">
        <v>314</v>
      </c>
      <c r="FK56" s="601">
        <v>20</v>
      </c>
      <c r="FL56" s="499">
        <v>3804</v>
      </c>
      <c r="FM56" s="520">
        <f t="shared" si="1501"/>
        <v>76080</v>
      </c>
      <c r="FN56" s="603"/>
      <c r="FO56" s="475">
        <f t="shared" si="1502"/>
        <v>1</v>
      </c>
      <c r="FP56" s="475">
        <f t="shared" si="1503"/>
        <v>1</v>
      </c>
      <c r="FQ56" s="476">
        <f t="shared" si="1504"/>
        <v>1</v>
      </c>
      <c r="FR56" s="476">
        <f t="shared" ref="FR56:FS56" si="1765">IF(FL56=0,0,1)</f>
        <v>1</v>
      </c>
      <c r="FS56" s="476">
        <f t="shared" si="1765"/>
        <v>1</v>
      </c>
      <c r="FT56" s="476">
        <f t="shared" si="1506"/>
        <v>1</v>
      </c>
      <c r="FU56" s="502">
        <f t="shared" si="1507"/>
        <v>76080</v>
      </c>
      <c r="FV56" s="478">
        <f t="shared" si="1508"/>
        <v>0</v>
      </c>
      <c r="FW56" s="425"/>
      <c r="FX56" s="425"/>
      <c r="FY56" s="495" t="s">
        <v>376</v>
      </c>
      <c r="FZ56" s="599" t="s">
        <v>377</v>
      </c>
      <c r="GA56" s="600" t="s">
        <v>314</v>
      </c>
      <c r="GB56" s="601">
        <v>20</v>
      </c>
      <c r="GC56" s="499">
        <v>4150</v>
      </c>
      <c r="GD56" s="520">
        <f t="shared" si="1509"/>
        <v>83000</v>
      </c>
      <c r="GE56" s="603"/>
      <c r="GF56" s="475">
        <f t="shared" si="1510"/>
        <v>1</v>
      </c>
      <c r="GG56" s="475">
        <f t="shared" si="1511"/>
        <v>1</v>
      </c>
      <c r="GH56" s="476">
        <f t="shared" si="1512"/>
        <v>1</v>
      </c>
      <c r="GI56" s="476">
        <f t="shared" ref="GI56:GJ56" si="1766">IF(GC56=0,0,1)</f>
        <v>1</v>
      </c>
      <c r="GJ56" s="476">
        <f t="shared" si="1766"/>
        <v>1</v>
      </c>
      <c r="GK56" s="476">
        <f t="shared" si="1514"/>
        <v>1</v>
      </c>
      <c r="GL56" s="502">
        <f t="shared" si="1515"/>
        <v>83000</v>
      </c>
      <c r="GM56" s="478">
        <f t="shared" si="1516"/>
        <v>0</v>
      </c>
      <c r="GN56" s="425"/>
      <c r="GO56" s="425"/>
      <c r="GP56" s="495" t="s">
        <v>376</v>
      </c>
      <c r="GQ56" s="599" t="s">
        <v>377</v>
      </c>
      <c r="GR56" s="600" t="s">
        <v>314</v>
      </c>
      <c r="GS56" s="601">
        <v>20</v>
      </c>
      <c r="GT56" s="499">
        <v>7500</v>
      </c>
      <c r="GU56" s="520">
        <f t="shared" si="1517"/>
        <v>150000</v>
      </c>
      <c r="GV56" s="603"/>
      <c r="GW56" s="475">
        <f t="shared" si="1518"/>
        <v>1</v>
      </c>
      <c r="GX56" s="475">
        <f t="shared" si="1519"/>
        <v>1</v>
      </c>
      <c r="GY56" s="476">
        <f t="shared" si="1520"/>
        <v>1</v>
      </c>
      <c r="GZ56" s="476">
        <f t="shared" ref="GZ56:HA56" si="1767">IF(GT56=0,0,1)</f>
        <v>1</v>
      </c>
      <c r="HA56" s="476">
        <f t="shared" si="1767"/>
        <v>1</v>
      </c>
      <c r="HB56" s="476">
        <f t="shared" si="1522"/>
        <v>1</v>
      </c>
      <c r="HC56" s="502">
        <f t="shared" si="1523"/>
        <v>150000</v>
      </c>
      <c r="HD56" s="478">
        <f t="shared" si="1524"/>
        <v>0</v>
      </c>
      <c r="HE56" s="425"/>
      <c r="HF56" s="425"/>
      <c r="HG56" s="495" t="s">
        <v>376</v>
      </c>
      <c r="HH56" s="599" t="s">
        <v>377</v>
      </c>
      <c r="HI56" s="600" t="s">
        <v>314</v>
      </c>
      <c r="HJ56" s="601">
        <v>20</v>
      </c>
      <c r="HK56" s="499">
        <v>13875</v>
      </c>
      <c r="HL56" s="520">
        <f t="shared" si="1525"/>
        <v>277500</v>
      </c>
      <c r="HM56" s="603"/>
      <c r="HN56" s="475">
        <f t="shared" si="1526"/>
        <v>1</v>
      </c>
      <c r="HO56" s="475">
        <f t="shared" si="1527"/>
        <v>1</v>
      </c>
      <c r="HP56" s="476">
        <f t="shared" si="1528"/>
        <v>1</v>
      </c>
      <c r="HQ56" s="476">
        <f t="shared" ref="HQ56:HR56" si="1768">IF(HK56=0,0,1)</f>
        <v>1</v>
      </c>
      <c r="HR56" s="476">
        <f t="shared" si="1768"/>
        <v>1</v>
      </c>
      <c r="HS56" s="476">
        <f t="shared" si="1530"/>
        <v>1</v>
      </c>
      <c r="HT56" s="502">
        <f t="shared" si="1531"/>
        <v>277500</v>
      </c>
      <c r="HU56" s="478">
        <f t="shared" si="1532"/>
        <v>0</v>
      </c>
      <c r="HV56" s="425"/>
      <c r="HW56" s="425"/>
      <c r="HX56" s="495" t="s">
        <v>376</v>
      </c>
      <c r="HY56" s="599" t="s">
        <v>377</v>
      </c>
      <c r="HZ56" s="600" t="s">
        <v>314</v>
      </c>
      <c r="IA56" s="601">
        <v>20</v>
      </c>
      <c r="IB56" s="499">
        <v>4200</v>
      </c>
      <c r="IC56" s="520">
        <f t="shared" si="1533"/>
        <v>84000</v>
      </c>
      <c r="ID56" s="603"/>
      <c r="IE56" s="475">
        <f t="shared" si="1534"/>
        <v>1</v>
      </c>
      <c r="IF56" s="475">
        <f t="shared" si="1535"/>
        <v>1</v>
      </c>
      <c r="IG56" s="476">
        <f t="shared" si="1536"/>
        <v>1</v>
      </c>
      <c r="IH56" s="476">
        <f t="shared" ref="IH56:II56" si="1769">IF(IB56=0,0,1)</f>
        <v>1</v>
      </c>
      <c r="II56" s="476">
        <f t="shared" si="1769"/>
        <v>1</v>
      </c>
      <c r="IJ56" s="476">
        <f t="shared" si="1538"/>
        <v>1</v>
      </c>
      <c r="IK56" s="502">
        <f t="shared" si="1539"/>
        <v>84000</v>
      </c>
      <c r="IL56" s="478">
        <f t="shared" si="1540"/>
        <v>0</v>
      </c>
      <c r="IM56" s="425"/>
      <c r="IN56" s="425"/>
      <c r="IO56" s="495" t="s">
        <v>376</v>
      </c>
      <c r="IP56" s="599" t="s">
        <v>377</v>
      </c>
      <c r="IQ56" s="600" t="s">
        <v>314</v>
      </c>
      <c r="IR56" s="601">
        <v>20</v>
      </c>
      <c r="IS56" s="499">
        <v>9681</v>
      </c>
      <c r="IT56" s="520">
        <f t="shared" si="1541"/>
        <v>193620</v>
      </c>
      <c r="IU56" s="603"/>
      <c r="IV56" s="475">
        <f t="shared" si="1542"/>
        <v>1</v>
      </c>
      <c r="IW56" s="475">
        <f t="shared" si="1543"/>
        <v>1</v>
      </c>
      <c r="IX56" s="476">
        <f t="shared" si="1544"/>
        <v>1</v>
      </c>
      <c r="IY56" s="476">
        <f t="shared" ref="IY56:IZ56" si="1770">IF(IS56=0,0,1)</f>
        <v>1</v>
      </c>
      <c r="IZ56" s="476">
        <f t="shared" si="1770"/>
        <v>1</v>
      </c>
      <c r="JA56" s="476">
        <f t="shared" si="1546"/>
        <v>1</v>
      </c>
      <c r="JB56" s="502">
        <f t="shared" si="1547"/>
        <v>193620</v>
      </c>
      <c r="JC56" s="478">
        <f t="shared" si="1548"/>
        <v>0</v>
      </c>
      <c r="JD56" s="425"/>
      <c r="JE56" s="425"/>
      <c r="JF56" s="495" t="s">
        <v>376</v>
      </c>
      <c r="JG56" s="599" t="s">
        <v>377</v>
      </c>
      <c r="JH56" s="600" t="s">
        <v>314</v>
      </c>
      <c r="JI56" s="601">
        <v>20</v>
      </c>
      <c r="JJ56" s="499">
        <v>4500</v>
      </c>
      <c r="JK56" s="520">
        <f t="shared" si="1549"/>
        <v>90000</v>
      </c>
      <c r="JL56" s="603"/>
      <c r="JM56" s="475">
        <f t="shared" si="1550"/>
        <v>1</v>
      </c>
      <c r="JN56" s="475">
        <f t="shared" si="1551"/>
        <v>1</v>
      </c>
      <c r="JO56" s="476">
        <f t="shared" si="1552"/>
        <v>1</v>
      </c>
      <c r="JP56" s="476">
        <f t="shared" ref="JP56:JQ56" si="1771">IF(JJ56=0,0,1)</f>
        <v>1</v>
      </c>
      <c r="JQ56" s="476">
        <f t="shared" si="1771"/>
        <v>1</v>
      </c>
      <c r="JR56" s="476">
        <f t="shared" si="1554"/>
        <v>1</v>
      </c>
      <c r="JS56" s="502">
        <f t="shared" si="1555"/>
        <v>90000</v>
      </c>
      <c r="JT56" s="478">
        <f t="shared" si="1556"/>
        <v>0</v>
      </c>
      <c r="JU56" s="425"/>
      <c r="JV56" s="425"/>
      <c r="JW56" s="495" t="s">
        <v>376</v>
      </c>
      <c r="JX56" s="599" t="s">
        <v>377</v>
      </c>
      <c r="JY56" s="600" t="s">
        <v>314</v>
      </c>
      <c r="JZ56" s="601">
        <v>20</v>
      </c>
      <c r="KA56" s="499">
        <v>7500</v>
      </c>
      <c r="KB56" s="520">
        <f t="shared" si="1557"/>
        <v>150000</v>
      </c>
      <c r="KC56" s="603"/>
      <c r="KD56" s="475">
        <f t="shared" si="1558"/>
        <v>1</v>
      </c>
      <c r="KE56" s="475">
        <f t="shared" si="1559"/>
        <v>1</v>
      </c>
      <c r="KF56" s="476">
        <f t="shared" si="1560"/>
        <v>1</v>
      </c>
      <c r="KG56" s="476">
        <f t="shared" ref="KG56:KH56" si="1772">IF(KA56=0,0,1)</f>
        <v>1</v>
      </c>
      <c r="KH56" s="476">
        <f t="shared" si="1772"/>
        <v>1</v>
      </c>
      <c r="KI56" s="476">
        <f t="shared" si="1562"/>
        <v>1</v>
      </c>
      <c r="KJ56" s="502">
        <f t="shared" si="1563"/>
        <v>150000</v>
      </c>
      <c r="KK56" s="478">
        <f t="shared" si="1564"/>
        <v>0</v>
      </c>
      <c r="KL56" s="425"/>
      <c r="KM56" s="425"/>
      <c r="KN56" s="495" t="s">
        <v>376</v>
      </c>
      <c r="KO56" s="599" t="s">
        <v>377</v>
      </c>
      <c r="KP56" s="600" t="s">
        <v>314</v>
      </c>
      <c r="KQ56" s="601">
        <v>20</v>
      </c>
      <c r="KR56" s="499">
        <v>25450</v>
      </c>
      <c r="KS56" s="520">
        <f t="shared" si="1565"/>
        <v>509000</v>
      </c>
      <c r="KT56" s="603"/>
      <c r="KU56" s="475">
        <f t="shared" si="1566"/>
        <v>1</v>
      </c>
      <c r="KV56" s="475">
        <f t="shared" si="1567"/>
        <v>1</v>
      </c>
      <c r="KW56" s="476">
        <f t="shared" si="1568"/>
        <v>1</v>
      </c>
      <c r="KX56" s="476">
        <f t="shared" ref="KX56:KY56" si="1773">IF(KR56=0,0,1)</f>
        <v>1</v>
      </c>
      <c r="KY56" s="476">
        <f t="shared" si="1773"/>
        <v>1</v>
      </c>
      <c r="KZ56" s="476">
        <f t="shared" si="1570"/>
        <v>1</v>
      </c>
      <c r="LA56" s="502">
        <f t="shared" si="1571"/>
        <v>509000</v>
      </c>
      <c r="LB56" s="478">
        <f t="shared" si="1572"/>
        <v>0</v>
      </c>
      <c r="LC56" s="425"/>
      <c r="LD56" s="425"/>
      <c r="LE56" s="495" t="s">
        <v>376</v>
      </c>
      <c r="LF56" s="599" t="s">
        <v>377</v>
      </c>
      <c r="LG56" s="600" t="s">
        <v>314</v>
      </c>
      <c r="LH56" s="601">
        <v>20</v>
      </c>
      <c r="LI56" s="499">
        <v>13938</v>
      </c>
      <c r="LJ56" s="520">
        <f t="shared" si="1573"/>
        <v>278760</v>
      </c>
      <c r="LK56" s="603"/>
      <c r="LL56" s="475">
        <f t="shared" si="1574"/>
        <v>1</v>
      </c>
      <c r="LM56" s="475">
        <f t="shared" si="1575"/>
        <v>1</v>
      </c>
      <c r="LN56" s="476">
        <f t="shared" si="1576"/>
        <v>1</v>
      </c>
      <c r="LO56" s="476">
        <f t="shared" ref="LO56:LP56" si="1774">IF(LI56=0,0,1)</f>
        <v>1</v>
      </c>
      <c r="LP56" s="476">
        <f t="shared" si="1774"/>
        <v>1</v>
      </c>
      <c r="LQ56" s="476">
        <f t="shared" si="1578"/>
        <v>1</v>
      </c>
      <c r="LR56" s="502">
        <f t="shared" si="1579"/>
        <v>278760</v>
      </c>
      <c r="LS56" s="478">
        <f t="shared" si="1580"/>
        <v>0</v>
      </c>
      <c r="LT56" s="425"/>
      <c r="LU56" s="425"/>
      <c r="LV56" s="495" t="s">
        <v>376</v>
      </c>
      <c r="LW56" s="599" t="s">
        <v>377</v>
      </c>
      <c r="LX56" s="600" t="s">
        <v>314</v>
      </c>
      <c r="LY56" s="601">
        <v>20</v>
      </c>
      <c r="LZ56" s="499">
        <v>8900</v>
      </c>
      <c r="MA56" s="520">
        <f t="shared" si="1581"/>
        <v>178000</v>
      </c>
      <c r="MB56" s="603"/>
      <c r="MC56" s="475">
        <f t="shared" si="1582"/>
        <v>1</v>
      </c>
      <c r="MD56" s="475">
        <f t="shared" si="1583"/>
        <v>1</v>
      </c>
      <c r="ME56" s="476">
        <f t="shared" si="1584"/>
        <v>1</v>
      </c>
      <c r="MF56" s="476">
        <f t="shared" ref="MF56:MG56" si="1775">IF(LZ56=0,0,1)</f>
        <v>1</v>
      </c>
      <c r="MG56" s="476">
        <f t="shared" si="1775"/>
        <v>1</v>
      </c>
      <c r="MH56" s="476">
        <f t="shared" si="1586"/>
        <v>1</v>
      </c>
      <c r="MI56" s="502">
        <f t="shared" si="1587"/>
        <v>178000</v>
      </c>
      <c r="MJ56" s="478">
        <f t="shared" si="1588"/>
        <v>0</v>
      </c>
      <c r="MK56" s="425"/>
      <c r="ML56" s="425"/>
      <c r="MM56" s="495" t="s">
        <v>376</v>
      </c>
      <c r="MN56" s="599" t="s">
        <v>377</v>
      </c>
      <c r="MO56" s="600" t="s">
        <v>314</v>
      </c>
      <c r="MP56" s="601">
        <v>20</v>
      </c>
      <c r="MQ56" s="499">
        <v>11619.874380000001</v>
      </c>
      <c r="MR56" s="520">
        <f t="shared" si="1589"/>
        <v>232397</v>
      </c>
      <c r="MS56" s="603"/>
      <c r="MT56" s="475">
        <f t="shared" si="1590"/>
        <v>1</v>
      </c>
      <c r="MU56" s="475">
        <f t="shared" si="1591"/>
        <v>1</v>
      </c>
      <c r="MV56" s="476">
        <f t="shared" si="1592"/>
        <v>1</v>
      </c>
      <c r="MW56" s="476">
        <f t="shared" ref="MW56:MX56" si="1776">IF(MQ56=0,0,1)</f>
        <v>1</v>
      </c>
      <c r="MX56" s="476">
        <f t="shared" si="1776"/>
        <v>1</v>
      </c>
      <c r="MY56" s="476">
        <f t="shared" si="1594"/>
        <v>1</v>
      </c>
      <c r="MZ56" s="502">
        <f t="shared" si="1595"/>
        <v>232397</v>
      </c>
      <c r="NA56" s="478">
        <f t="shared" si="1596"/>
        <v>0</v>
      </c>
      <c r="NB56" s="425"/>
      <c r="NC56" s="425"/>
      <c r="ND56" s="604"/>
      <c r="NE56" s="523"/>
      <c r="NF56" s="588"/>
      <c r="NG56" s="525"/>
      <c r="NH56" s="586"/>
      <c r="NI56" s="587"/>
      <c r="NJ56" s="587"/>
      <c r="NK56" s="475" t="e">
        <f t="shared" si="1199"/>
        <v>#N/A</v>
      </c>
      <c r="NL56" s="475" t="e">
        <f t="shared" si="1200"/>
        <v>#N/A</v>
      </c>
      <c r="NM56" s="476" t="e">
        <f t="shared" si="1201"/>
        <v>#N/A</v>
      </c>
      <c r="NN56" s="476">
        <f t="shared" ref="NN56:NO56" si="1777">IF(NH56=0,0,1)</f>
        <v>0</v>
      </c>
      <c r="NO56" s="476">
        <f t="shared" si="1777"/>
        <v>0</v>
      </c>
      <c r="NP56" s="476" t="e">
        <f t="shared" si="1203"/>
        <v>#N/A</v>
      </c>
      <c r="NQ56" s="502">
        <f t="shared" si="1204"/>
        <v>0</v>
      </c>
      <c r="NR56" s="478">
        <f t="shared" si="1205"/>
        <v>0</v>
      </c>
      <c r="NS56" s="425"/>
      <c r="NT56" s="425"/>
      <c r="NU56" s="604"/>
      <c r="NV56" s="523"/>
      <c r="NW56" s="588"/>
      <c r="NX56" s="525"/>
      <c r="NY56" s="586"/>
      <c r="NZ56" s="587"/>
      <c r="OA56" s="587"/>
      <c r="OB56" s="475" t="e">
        <f t="shared" si="1206"/>
        <v>#N/A</v>
      </c>
      <c r="OC56" s="475" t="e">
        <f t="shared" si="1207"/>
        <v>#N/A</v>
      </c>
      <c r="OD56" s="476" t="e">
        <f t="shared" si="1208"/>
        <v>#N/A</v>
      </c>
      <c r="OE56" s="476">
        <f t="shared" ref="OE56:OF56" si="1778">IF(NY56=0,0,1)</f>
        <v>0</v>
      </c>
      <c r="OF56" s="476">
        <f t="shared" si="1778"/>
        <v>0</v>
      </c>
      <c r="OG56" s="476" t="e">
        <f t="shared" si="1210"/>
        <v>#N/A</v>
      </c>
      <c r="OH56" s="502">
        <f t="shared" si="1211"/>
        <v>0</v>
      </c>
      <c r="OI56" s="478">
        <f t="shared" si="1212"/>
        <v>0</v>
      </c>
      <c r="OJ56" s="425"/>
      <c r="OK56" s="425"/>
      <c r="OL56" s="604"/>
      <c r="OM56" s="523"/>
      <c r="ON56" s="588"/>
      <c r="OO56" s="525"/>
      <c r="OP56" s="586"/>
      <c r="OQ56" s="587"/>
      <c r="OR56" s="587"/>
      <c r="OS56" s="475" t="e">
        <f t="shared" si="1213"/>
        <v>#N/A</v>
      </c>
      <c r="OT56" s="475" t="e">
        <f t="shared" si="1214"/>
        <v>#N/A</v>
      </c>
      <c r="OU56" s="476" t="e">
        <f t="shared" si="1215"/>
        <v>#N/A</v>
      </c>
      <c r="OV56" s="476">
        <f t="shared" ref="OV56:OW56" si="1779">IF(OP56=0,0,1)</f>
        <v>0</v>
      </c>
      <c r="OW56" s="476">
        <f t="shared" si="1779"/>
        <v>0</v>
      </c>
      <c r="OX56" s="476" t="e">
        <f t="shared" si="1217"/>
        <v>#N/A</v>
      </c>
      <c r="OY56" s="502">
        <f t="shared" si="1218"/>
        <v>0</v>
      </c>
      <c r="OZ56" s="478">
        <f t="shared" si="1219"/>
        <v>0</v>
      </c>
      <c r="PA56" s="425"/>
      <c r="PB56" s="425"/>
      <c r="PC56" s="604"/>
      <c r="PD56" s="523"/>
      <c r="PE56" s="588"/>
      <c r="PF56" s="525"/>
      <c r="PG56" s="586"/>
      <c r="PH56" s="587"/>
      <c r="PI56" s="587"/>
      <c r="PJ56" s="475" t="e">
        <f t="shared" si="1220"/>
        <v>#N/A</v>
      </c>
      <c r="PK56" s="475" t="e">
        <f t="shared" si="1221"/>
        <v>#N/A</v>
      </c>
      <c r="PL56" s="476" t="e">
        <f t="shared" si="1222"/>
        <v>#N/A</v>
      </c>
      <c r="PM56" s="476">
        <f t="shared" ref="PM56:PN56" si="1780">IF(PG56=0,0,1)</f>
        <v>0</v>
      </c>
      <c r="PN56" s="476">
        <f t="shared" si="1780"/>
        <v>0</v>
      </c>
      <c r="PO56" s="476" t="e">
        <f t="shared" si="1224"/>
        <v>#N/A</v>
      </c>
      <c r="PP56" s="502">
        <f t="shared" si="1225"/>
        <v>0</v>
      </c>
      <c r="PQ56" s="478">
        <f t="shared" si="1226"/>
        <v>0</v>
      </c>
      <c r="PR56" s="425"/>
      <c r="PS56" s="425"/>
      <c r="PT56" s="604"/>
      <c r="PU56" s="523"/>
      <c r="PV56" s="588"/>
      <c r="PW56" s="525"/>
      <c r="PX56" s="586"/>
      <c r="PY56" s="587"/>
      <c r="PZ56" s="587"/>
      <c r="QA56" s="475" t="e">
        <f t="shared" si="1227"/>
        <v>#N/A</v>
      </c>
      <c r="QB56" s="475" t="e">
        <f t="shared" si="1228"/>
        <v>#N/A</v>
      </c>
      <c r="QC56" s="476" t="e">
        <f t="shared" si="1229"/>
        <v>#N/A</v>
      </c>
      <c r="QD56" s="476">
        <f t="shared" ref="QD56:QE56" si="1781">IF(PX56=0,0,1)</f>
        <v>0</v>
      </c>
      <c r="QE56" s="476">
        <f t="shared" si="1781"/>
        <v>0</v>
      </c>
      <c r="QF56" s="476" t="e">
        <f t="shared" si="1231"/>
        <v>#N/A</v>
      </c>
      <c r="QG56" s="502">
        <f t="shared" si="1232"/>
        <v>0</v>
      </c>
      <c r="QH56" s="478">
        <f t="shared" si="1233"/>
        <v>0</v>
      </c>
      <c r="QI56" s="425"/>
      <c r="QJ56" s="425"/>
      <c r="QK56" s="604"/>
      <c r="QL56" s="523"/>
      <c r="QM56" s="588"/>
      <c r="QN56" s="525"/>
      <c r="QO56" s="586"/>
      <c r="QP56" s="587"/>
      <c r="QQ56" s="587"/>
      <c r="QR56" s="475" t="e">
        <f t="shared" si="1234"/>
        <v>#N/A</v>
      </c>
      <c r="QS56" s="475" t="e">
        <f t="shared" si="1235"/>
        <v>#N/A</v>
      </c>
      <c r="QT56" s="476" t="e">
        <f t="shared" si="1236"/>
        <v>#N/A</v>
      </c>
      <c r="QU56" s="476">
        <f t="shared" ref="QU56:QV56" si="1782">IF(QO56=0,0,1)</f>
        <v>0</v>
      </c>
      <c r="QV56" s="476">
        <f t="shared" si="1782"/>
        <v>0</v>
      </c>
      <c r="QW56" s="476" t="e">
        <f t="shared" si="1238"/>
        <v>#N/A</v>
      </c>
      <c r="QX56" s="502">
        <f t="shared" si="1239"/>
        <v>0</v>
      </c>
      <c r="QY56" s="478">
        <f t="shared" si="1240"/>
        <v>0</v>
      </c>
      <c r="QZ56" s="425"/>
      <c r="RA56" s="425"/>
      <c r="RB56" s="604"/>
      <c r="RC56" s="523"/>
      <c r="RD56" s="588"/>
      <c r="RE56" s="525"/>
      <c r="RF56" s="586"/>
      <c r="RG56" s="587"/>
      <c r="RH56" s="587"/>
      <c r="RI56" s="475" t="e">
        <f t="shared" si="1241"/>
        <v>#N/A</v>
      </c>
      <c r="RJ56" s="475" t="e">
        <f t="shared" si="1242"/>
        <v>#N/A</v>
      </c>
      <c r="RK56" s="476" t="e">
        <f t="shared" si="1243"/>
        <v>#N/A</v>
      </c>
      <c r="RL56" s="476">
        <f t="shared" ref="RL56:RM56" si="1783">IF(RF56=0,0,1)</f>
        <v>0</v>
      </c>
      <c r="RM56" s="476">
        <f t="shared" si="1783"/>
        <v>0</v>
      </c>
      <c r="RN56" s="476" t="e">
        <f t="shared" si="1245"/>
        <v>#N/A</v>
      </c>
      <c r="RO56" s="502">
        <f t="shared" si="1246"/>
        <v>0</v>
      </c>
      <c r="RP56" s="478">
        <f t="shared" si="1247"/>
        <v>0</v>
      </c>
      <c r="RQ56" s="425"/>
      <c r="RR56" s="425"/>
      <c r="RS56" s="604"/>
      <c r="RT56" s="523"/>
      <c r="RU56" s="588"/>
      <c r="RV56" s="525"/>
      <c r="RW56" s="586"/>
      <c r="RX56" s="587"/>
      <c r="RY56" s="587"/>
      <c r="RZ56" s="475" t="e">
        <f t="shared" si="1248"/>
        <v>#N/A</v>
      </c>
      <c r="SA56" s="475" t="e">
        <f t="shared" si="1249"/>
        <v>#N/A</v>
      </c>
      <c r="SB56" s="476" t="e">
        <f t="shared" si="1250"/>
        <v>#N/A</v>
      </c>
      <c r="SC56" s="476">
        <f t="shared" ref="SC56:SD56" si="1784">IF(RW56=0,0,1)</f>
        <v>0</v>
      </c>
      <c r="SD56" s="476">
        <f t="shared" si="1784"/>
        <v>0</v>
      </c>
      <c r="SE56" s="476" t="e">
        <f t="shared" si="1252"/>
        <v>#N/A</v>
      </c>
      <c r="SF56" s="502">
        <f t="shared" si="1253"/>
        <v>0</v>
      </c>
      <c r="SG56" s="478">
        <f t="shared" si="1254"/>
        <v>0</v>
      </c>
      <c r="SH56" s="425"/>
      <c r="SI56" s="425"/>
      <c r="SJ56" s="604"/>
      <c r="SK56" s="523"/>
      <c r="SL56" s="588"/>
      <c r="SM56" s="525"/>
      <c r="SN56" s="586"/>
      <c r="SO56" s="587"/>
      <c r="SP56" s="587"/>
      <c r="SQ56" s="475" t="e">
        <f t="shared" si="1255"/>
        <v>#N/A</v>
      </c>
      <c r="SR56" s="475" t="e">
        <f t="shared" si="1256"/>
        <v>#N/A</v>
      </c>
      <c r="SS56" s="476" t="e">
        <f t="shared" si="1257"/>
        <v>#N/A</v>
      </c>
      <c r="ST56" s="476">
        <f t="shared" ref="ST56:SU56" si="1785">IF(SN56=0,0,1)</f>
        <v>0</v>
      </c>
      <c r="SU56" s="476">
        <f t="shared" si="1785"/>
        <v>0</v>
      </c>
      <c r="SV56" s="476" t="e">
        <f t="shared" si="1259"/>
        <v>#N/A</v>
      </c>
      <c r="SW56" s="502">
        <f t="shared" si="1260"/>
        <v>0</v>
      </c>
      <c r="SX56" s="478">
        <f t="shared" si="1261"/>
        <v>0</v>
      </c>
    </row>
    <row r="57" spans="1:518" ht="12.75" customHeight="1" x14ac:dyDescent="0.2">
      <c r="A57" s="425">
        <f t="shared" si="140"/>
        <v>45</v>
      </c>
      <c r="B57" s="483" t="s">
        <v>378</v>
      </c>
      <c r="C57" s="484" t="s">
        <v>379</v>
      </c>
      <c r="D57" s="485"/>
      <c r="E57" s="594"/>
      <c r="F57" s="487"/>
      <c r="G57" s="488"/>
      <c r="H57" s="528">
        <f>SUM(G59:G60)</f>
        <v>0</v>
      </c>
      <c r="I57" s="425"/>
      <c r="J57" s="425"/>
      <c r="K57" s="483"/>
      <c r="L57" s="484"/>
      <c r="M57" s="485"/>
      <c r="N57" s="594"/>
      <c r="O57" s="487"/>
      <c r="P57" s="488"/>
      <c r="Q57" s="528">
        <f>SUM(P59:P60)</f>
        <v>0</v>
      </c>
      <c r="R57" s="475"/>
      <c r="S57" s="475"/>
      <c r="T57" s="476"/>
      <c r="U57" s="476"/>
      <c r="V57" s="476"/>
      <c r="W57" s="476"/>
      <c r="X57" s="502"/>
      <c r="Y57" s="478"/>
      <c r="Z57" s="454"/>
      <c r="AA57" s="454"/>
      <c r="AB57" s="483"/>
      <c r="AC57" s="484"/>
      <c r="AD57" s="485"/>
      <c r="AE57" s="594"/>
      <c r="AF57" s="487"/>
      <c r="AG57" s="488"/>
      <c r="AH57" s="528">
        <f>SUM(AG59:AG60)</f>
        <v>0</v>
      </c>
      <c r="AI57" s="475"/>
      <c r="AJ57" s="475"/>
      <c r="AK57" s="476"/>
      <c r="AL57" s="476"/>
      <c r="AM57" s="476"/>
      <c r="AN57" s="476"/>
      <c r="AO57" s="502"/>
      <c r="AP57" s="478"/>
      <c r="AQ57" s="454"/>
      <c r="AR57" s="454"/>
      <c r="AS57" s="483" t="s">
        <v>378</v>
      </c>
      <c r="AT57" s="484" t="s">
        <v>379</v>
      </c>
      <c r="AU57" s="485"/>
      <c r="AV57" s="594"/>
      <c r="AW57" s="487"/>
      <c r="AX57" s="488"/>
      <c r="AY57" s="528">
        <f>SUM(AX59:AX60)</f>
        <v>6390000</v>
      </c>
      <c r="AZ57" s="475"/>
      <c r="BA57" s="475"/>
      <c r="BB57" s="476"/>
      <c r="BC57" s="476"/>
      <c r="BD57" s="476"/>
      <c r="BE57" s="476"/>
      <c r="BF57" s="502"/>
      <c r="BG57" s="478"/>
      <c r="BH57" s="425"/>
      <c r="BI57" s="425"/>
      <c r="BJ57" s="483" t="s">
        <v>378</v>
      </c>
      <c r="BK57" s="484" t="s">
        <v>379</v>
      </c>
      <c r="BL57" s="485"/>
      <c r="BM57" s="594"/>
      <c r="BN57" s="487"/>
      <c r="BO57" s="488"/>
      <c r="BP57" s="528">
        <f>SUM(BO59:BO60)</f>
        <v>10400000</v>
      </c>
      <c r="BQ57" s="475"/>
      <c r="BR57" s="475"/>
      <c r="BS57" s="476"/>
      <c r="BT57" s="476"/>
      <c r="BU57" s="476"/>
      <c r="BV57" s="476"/>
      <c r="BW57" s="502"/>
      <c r="BX57" s="478"/>
      <c r="BY57" s="425"/>
      <c r="BZ57" s="425"/>
      <c r="CA57" s="483" t="s">
        <v>378</v>
      </c>
      <c r="CB57" s="484" t="s">
        <v>379</v>
      </c>
      <c r="CC57" s="485"/>
      <c r="CD57" s="594"/>
      <c r="CE57" s="487"/>
      <c r="CF57" s="488"/>
      <c r="CG57" s="528">
        <f>SUM(CF59:CF60)</f>
        <v>12573600</v>
      </c>
      <c r="CH57" s="475"/>
      <c r="CI57" s="475"/>
      <c r="CJ57" s="476"/>
      <c r="CK57" s="476"/>
      <c r="CL57" s="476"/>
      <c r="CM57" s="476"/>
      <c r="CN57" s="502"/>
      <c r="CO57" s="478"/>
      <c r="CP57" s="425"/>
      <c r="CQ57" s="425"/>
      <c r="CR57" s="483" t="s">
        <v>378</v>
      </c>
      <c r="CS57" s="484" t="s">
        <v>379</v>
      </c>
      <c r="CT57" s="485"/>
      <c r="CU57" s="594"/>
      <c r="CV57" s="487"/>
      <c r="CW57" s="488"/>
      <c r="CX57" s="528">
        <f>SUM(CW59:CW60)</f>
        <v>10400000</v>
      </c>
      <c r="CY57" s="475"/>
      <c r="CZ57" s="475"/>
      <c r="DA57" s="476"/>
      <c r="DB57" s="476"/>
      <c r="DC57" s="476"/>
      <c r="DD57" s="476"/>
      <c r="DE57" s="502"/>
      <c r="DF57" s="478"/>
      <c r="DG57" s="425"/>
      <c r="DH57" s="425"/>
      <c r="DI57" s="483" t="s">
        <v>378</v>
      </c>
      <c r="DJ57" s="484" t="s">
        <v>379</v>
      </c>
      <c r="DK57" s="485"/>
      <c r="DL57" s="594"/>
      <c r="DM57" s="487"/>
      <c r="DN57" s="488"/>
      <c r="DO57" s="528">
        <f>SUM(DN59:DN60)</f>
        <v>8934000</v>
      </c>
      <c r="DP57" s="475"/>
      <c r="DQ57" s="475"/>
      <c r="DR57" s="476"/>
      <c r="DS57" s="476"/>
      <c r="DT57" s="476"/>
      <c r="DU57" s="476"/>
      <c r="DV57" s="502"/>
      <c r="DW57" s="478"/>
      <c r="DX57" s="425"/>
      <c r="DY57" s="425"/>
      <c r="DZ57" s="483" t="s">
        <v>378</v>
      </c>
      <c r="EA57" s="484" t="s">
        <v>379</v>
      </c>
      <c r="EB57" s="485"/>
      <c r="EC57" s="594"/>
      <c r="ED57" s="487"/>
      <c r="EE57" s="488"/>
      <c r="EF57" s="528">
        <f>SUM(EE59:EE60)</f>
        <v>11405200</v>
      </c>
      <c r="EG57" s="475"/>
      <c r="EH57" s="475"/>
      <c r="EI57" s="476"/>
      <c r="EJ57" s="476"/>
      <c r="EK57" s="476"/>
      <c r="EL57" s="476"/>
      <c r="EM57" s="502"/>
      <c r="EN57" s="478"/>
      <c r="EO57" s="425"/>
      <c r="EP57" s="425"/>
      <c r="EQ57" s="483" t="s">
        <v>378</v>
      </c>
      <c r="ER57" s="484" t="s">
        <v>379</v>
      </c>
      <c r="ES57" s="485"/>
      <c r="ET57" s="594"/>
      <c r="EU57" s="487"/>
      <c r="EV57" s="488"/>
      <c r="EW57" s="528">
        <f>SUM(EV59:EV60)</f>
        <v>9612398</v>
      </c>
      <c r="EX57" s="475"/>
      <c r="EY57" s="475"/>
      <c r="EZ57" s="476"/>
      <c r="FA57" s="476"/>
      <c r="FB57" s="476"/>
      <c r="FC57" s="476"/>
      <c r="FD57" s="502"/>
      <c r="FE57" s="478"/>
      <c r="FF57" s="425"/>
      <c r="FG57" s="425"/>
      <c r="FH57" s="483" t="s">
        <v>378</v>
      </c>
      <c r="FI57" s="484" t="s">
        <v>379</v>
      </c>
      <c r="FJ57" s="485"/>
      <c r="FK57" s="594"/>
      <c r="FL57" s="487"/>
      <c r="FM57" s="488"/>
      <c r="FN57" s="528">
        <f>SUM(FM59:FM60)</f>
        <v>9033000</v>
      </c>
      <c r="FO57" s="475"/>
      <c r="FP57" s="475"/>
      <c r="FQ57" s="476"/>
      <c r="FR57" s="476"/>
      <c r="FS57" s="476"/>
      <c r="FT57" s="476"/>
      <c r="FU57" s="502"/>
      <c r="FV57" s="478"/>
      <c r="FW57" s="425"/>
      <c r="FX57" s="425"/>
      <c r="FY57" s="483" t="s">
        <v>378</v>
      </c>
      <c r="FZ57" s="484" t="s">
        <v>379</v>
      </c>
      <c r="GA57" s="485"/>
      <c r="GB57" s="594"/>
      <c r="GC57" s="487"/>
      <c r="GD57" s="488"/>
      <c r="GE57" s="528">
        <f>SUM(GD59:GD60)</f>
        <v>10260000</v>
      </c>
      <c r="GF57" s="475"/>
      <c r="GG57" s="475"/>
      <c r="GH57" s="476"/>
      <c r="GI57" s="476"/>
      <c r="GJ57" s="476"/>
      <c r="GK57" s="476"/>
      <c r="GL57" s="502"/>
      <c r="GM57" s="478"/>
      <c r="GN57" s="425"/>
      <c r="GO57" s="425"/>
      <c r="GP57" s="483" t="s">
        <v>378</v>
      </c>
      <c r="GQ57" s="484" t="s">
        <v>379</v>
      </c>
      <c r="GR57" s="485"/>
      <c r="GS57" s="594"/>
      <c r="GT57" s="487"/>
      <c r="GU57" s="488"/>
      <c r="GV57" s="528">
        <f>SUM(GU59:GU60)</f>
        <v>7372000</v>
      </c>
      <c r="GW57" s="475"/>
      <c r="GX57" s="475"/>
      <c r="GY57" s="476"/>
      <c r="GZ57" s="476"/>
      <c r="HA57" s="476"/>
      <c r="HB57" s="476"/>
      <c r="HC57" s="502"/>
      <c r="HD57" s="478"/>
      <c r="HE57" s="425"/>
      <c r="HF57" s="425"/>
      <c r="HG57" s="483" t="s">
        <v>378</v>
      </c>
      <c r="HH57" s="484" t="s">
        <v>379</v>
      </c>
      <c r="HI57" s="485"/>
      <c r="HJ57" s="594"/>
      <c r="HK57" s="595"/>
      <c r="HL57" s="488"/>
      <c r="HM57" s="528">
        <f>SUM(HL59:HL60)</f>
        <v>12742800</v>
      </c>
      <c r="HN57" s="475"/>
      <c r="HO57" s="475"/>
      <c r="HP57" s="476"/>
      <c r="HQ57" s="476"/>
      <c r="HR57" s="476"/>
      <c r="HS57" s="476"/>
      <c r="HT57" s="502"/>
      <c r="HU57" s="478"/>
      <c r="HV57" s="425"/>
      <c r="HW57" s="425"/>
      <c r="HX57" s="483" t="s">
        <v>378</v>
      </c>
      <c r="HY57" s="484" t="s">
        <v>379</v>
      </c>
      <c r="HZ57" s="485"/>
      <c r="IA57" s="594"/>
      <c r="IB57" s="487"/>
      <c r="IC57" s="488"/>
      <c r="ID57" s="528">
        <f>SUM(IC59:IC60)</f>
        <v>9960000</v>
      </c>
      <c r="IE57" s="475"/>
      <c r="IF57" s="475"/>
      <c r="IG57" s="476"/>
      <c r="IH57" s="476"/>
      <c r="II57" s="476"/>
      <c r="IJ57" s="476"/>
      <c r="IK57" s="502"/>
      <c r="IL57" s="478"/>
      <c r="IM57" s="425"/>
      <c r="IN57" s="425"/>
      <c r="IO57" s="483" t="s">
        <v>378</v>
      </c>
      <c r="IP57" s="484" t="s">
        <v>379</v>
      </c>
      <c r="IQ57" s="485"/>
      <c r="IR57" s="594"/>
      <c r="IS57" s="487"/>
      <c r="IT57" s="488"/>
      <c r="IU57" s="528">
        <f>SUM(IT59:IT60)</f>
        <v>8554200</v>
      </c>
      <c r="IV57" s="475"/>
      <c r="IW57" s="475"/>
      <c r="IX57" s="476"/>
      <c r="IY57" s="476"/>
      <c r="IZ57" s="476"/>
      <c r="JA57" s="476"/>
      <c r="JB57" s="502"/>
      <c r="JC57" s="478"/>
      <c r="JD57" s="425"/>
      <c r="JE57" s="425"/>
      <c r="JF57" s="483" t="s">
        <v>378</v>
      </c>
      <c r="JG57" s="484" t="s">
        <v>379</v>
      </c>
      <c r="JH57" s="485"/>
      <c r="JI57" s="594"/>
      <c r="JJ57" s="487"/>
      <c r="JK57" s="488"/>
      <c r="JL57" s="528">
        <f>SUM(JK59:JK60)</f>
        <v>11740000</v>
      </c>
      <c r="JM57" s="475"/>
      <c r="JN57" s="475"/>
      <c r="JO57" s="476"/>
      <c r="JP57" s="476"/>
      <c r="JQ57" s="476"/>
      <c r="JR57" s="476"/>
      <c r="JS57" s="502"/>
      <c r="JT57" s="478"/>
      <c r="JU57" s="425"/>
      <c r="JV57" s="425"/>
      <c r="JW57" s="483" t="s">
        <v>378</v>
      </c>
      <c r="JX57" s="484" t="s">
        <v>379</v>
      </c>
      <c r="JY57" s="485"/>
      <c r="JZ57" s="594"/>
      <c r="KA57" s="487"/>
      <c r="KB57" s="488"/>
      <c r="KC57" s="528">
        <f>SUM(KB59:KB60)</f>
        <v>8200000</v>
      </c>
      <c r="KD57" s="475"/>
      <c r="KE57" s="475"/>
      <c r="KF57" s="476"/>
      <c r="KG57" s="476"/>
      <c r="KH57" s="476"/>
      <c r="KI57" s="476"/>
      <c r="KJ57" s="502"/>
      <c r="KK57" s="478"/>
      <c r="KL57" s="425"/>
      <c r="KM57" s="425"/>
      <c r="KN57" s="483" t="s">
        <v>378</v>
      </c>
      <c r="KO57" s="484" t="s">
        <v>379</v>
      </c>
      <c r="KP57" s="485"/>
      <c r="KQ57" s="594"/>
      <c r="KR57" s="487"/>
      <c r="KS57" s="488"/>
      <c r="KT57" s="528">
        <f>SUM(KS59:KS60)</f>
        <v>39748400</v>
      </c>
      <c r="KU57" s="475"/>
      <c r="KV57" s="475"/>
      <c r="KW57" s="476"/>
      <c r="KX57" s="476"/>
      <c r="KY57" s="476"/>
      <c r="KZ57" s="476"/>
      <c r="LA57" s="502"/>
      <c r="LB57" s="478"/>
      <c r="LC57" s="425"/>
      <c r="LD57" s="425"/>
      <c r="LE57" s="483" t="s">
        <v>378</v>
      </c>
      <c r="LF57" s="484" t="s">
        <v>379</v>
      </c>
      <c r="LG57" s="485"/>
      <c r="LH57" s="594"/>
      <c r="LI57" s="595"/>
      <c r="LJ57" s="488"/>
      <c r="LK57" s="528">
        <f>SUM(LJ59:LJ60)</f>
        <v>12801000</v>
      </c>
      <c r="LL57" s="475"/>
      <c r="LM57" s="475"/>
      <c r="LN57" s="476"/>
      <c r="LO57" s="476"/>
      <c r="LP57" s="476"/>
      <c r="LQ57" s="476"/>
      <c r="LR57" s="502"/>
      <c r="LS57" s="478"/>
      <c r="LT57" s="425"/>
      <c r="LU57" s="425"/>
      <c r="LV57" s="483" t="s">
        <v>378</v>
      </c>
      <c r="LW57" s="484" t="s">
        <v>379</v>
      </c>
      <c r="LX57" s="485"/>
      <c r="LY57" s="594"/>
      <c r="LZ57" s="487"/>
      <c r="MA57" s="488"/>
      <c r="MB57" s="528">
        <f>SUM(MA59:MA60)</f>
        <v>9838692</v>
      </c>
      <c r="MC57" s="475"/>
      <c r="MD57" s="475"/>
      <c r="ME57" s="476"/>
      <c r="MF57" s="476"/>
      <c r="MG57" s="476"/>
      <c r="MH57" s="476"/>
      <c r="MI57" s="502"/>
      <c r="MJ57" s="478"/>
      <c r="MK57" s="425"/>
      <c r="ML57" s="425"/>
      <c r="MM57" s="483" t="s">
        <v>378</v>
      </c>
      <c r="MN57" s="484" t="s">
        <v>379</v>
      </c>
      <c r="MO57" s="485"/>
      <c r="MP57" s="594"/>
      <c r="MQ57" s="487"/>
      <c r="MR57" s="488"/>
      <c r="MS57" s="528">
        <f>SUM(MR59:MR60)</f>
        <v>8463949</v>
      </c>
      <c r="MT57" s="475"/>
      <c r="MU57" s="475"/>
      <c r="MV57" s="476"/>
      <c r="MW57" s="476"/>
      <c r="MX57" s="476"/>
      <c r="MY57" s="476"/>
      <c r="MZ57" s="502"/>
      <c r="NA57" s="478"/>
      <c r="NB57" s="425"/>
      <c r="NC57" s="425"/>
      <c r="ND57" s="604"/>
      <c r="NE57" s="523"/>
      <c r="NF57" s="591"/>
      <c r="NG57" s="525"/>
      <c r="NH57" s="538"/>
      <c r="NI57" s="508"/>
      <c r="NJ57" s="508"/>
      <c r="NK57" s="475" t="e">
        <f t="shared" si="1199"/>
        <v>#N/A</v>
      </c>
      <c r="NL57" s="475" t="e">
        <f t="shared" si="1200"/>
        <v>#N/A</v>
      </c>
      <c r="NM57" s="476" t="e">
        <f t="shared" si="1201"/>
        <v>#N/A</v>
      </c>
      <c r="NN57" s="476">
        <f t="shared" ref="NN57:NO57" si="1786">IF(NH57=0,0,1)</f>
        <v>0</v>
      </c>
      <c r="NO57" s="476">
        <f t="shared" si="1786"/>
        <v>0</v>
      </c>
      <c r="NP57" s="476" t="e">
        <f t="shared" si="1203"/>
        <v>#N/A</v>
      </c>
      <c r="NQ57" s="502">
        <f t="shared" si="1204"/>
        <v>0</v>
      </c>
      <c r="NR57" s="478">
        <f t="shared" si="1205"/>
        <v>0</v>
      </c>
      <c r="NS57" s="425"/>
      <c r="NT57" s="425"/>
      <c r="NU57" s="604"/>
      <c r="NV57" s="523"/>
      <c r="NW57" s="591"/>
      <c r="NX57" s="525"/>
      <c r="NY57" s="538"/>
      <c r="NZ57" s="508"/>
      <c r="OA57" s="508"/>
      <c r="OB57" s="475" t="e">
        <f t="shared" si="1206"/>
        <v>#N/A</v>
      </c>
      <c r="OC57" s="475" t="e">
        <f t="shared" si="1207"/>
        <v>#N/A</v>
      </c>
      <c r="OD57" s="476" t="e">
        <f t="shared" si="1208"/>
        <v>#N/A</v>
      </c>
      <c r="OE57" s="476">
        <f t="shared" ref="OE57:OF57" si="1787">IF(NY57=0,0,1)</f>
        <v>0</v>
      </c>
      <c r="OF57" s="476">
        <f t="shared" si="1787"/>
        <v>0</v>
      </c>
      <c r="OG57" s="476" t="e">
        <f t="shared" si="1210"/>
        <v>#N/A</v>
      </c>
      <c r="OH57" s="502">
        <f t="shared" si="1211"/>
        <v>0</v>
      </c>
      <c r="OI57" s="478">
        <f t="shared" si="1212"/>
        <v>0</v>
      </c>
      <c r="OJ57" s="425"/>
      <c r="OK57" s="425"/>
      <c r="OL57" s="604"/>
      <c r="OM57" s="523"/>
      <c r="ON57" s="591"/>
      <c r="OO57" s="525"/>
      <c r="OP57" s="538"/>
      <c r="OQ57" s="508"/>
      <c r="OR57" s="508"/>
      <c r="OS57" s="475" t="e">
        <f t="shared" si="1213"/>
        <v>#N/A</v>
      </c>
      <c r="OT57" s="475" t="e">
        <f t="shared" si="1214"/>
        <v>#N/A</v>
      </c>
      <c r="OU57" s="476" t="e">
        <f t="shared" si="1215"/>
        <v>#N/A</v>
      </c>
      <c r="OV57" s="476">
        <f t="shared" ref="OV57:OW57" si="1788">IF(OP57=0,0,1)</f>
        <v>0</v>
      </c>
      <c r="OW57" s="476">
        <f t="shared" si="1788"/>
        <v>0</v>
      </c>
      <c r="OX57" s="476" t="e">
        <f t="shared" si="1217"/>
        <v>#N/A</v>
      </c>
      <c r="OY57" s="502">
        <f t="shared" si="1218"/>
        <v>0</v>
      </c>
      <c r="OZ57" s="478">
        <f t="shared" si="1219"/>
        <v>0</v>
      </c>
      <c r="PA57" s="425"/>
      <c r="PB57" s="425"/>
      <c r="PC57" s="604"/>
      <c r="PD57" s="523"/>
      <c r="PE57" s="591"/>
      <c r="PF57" s="525"/>
      <c r="PG57" s="538"/>
      <c r="PH57" s="508"/>
      <c r="PI57" s="508"/>
      <c r="PJ57" s="475" t="e">
        <f t="shared" si="1220"/>
        <v>#N/A</v>
      </c>
      <c r="PK57" s="475" t="e">
        <f t="shared" si="1221"/>
        <v>#N/A</v>
      </c>
      <c r="PL57" s="476" t="e">
        <f t="shared" si="1222"/>
        <v>#N/A</v>
      </c>
      <c r="PM57" s="476">
        <f t="shared" ref="PM57:PN57" si="1789">IF(PG57=0,0,1)</f>
        <v>0</v>
      </c>
      <c r="PN57" s="476">
        <f t="shared" si="1789"/>
        <v>0</v>
      </c>
      <c r="PO57" s="476" t="e">
        <f t="shared" si="1224"/>
        <v>#N/A</v>
      </c>
      <c r="PP57" s="502">
        <f t="shared" si="1225"/>
        <v>0</v>
      </c>
      <c r="PQ57" s="478">
        <f t="shared" si="1226"/>
        <v>0</v>
      </c>
      <c r="PR57" s="425"/>
      <c r="PS57" s="425"/>
      <c r="PT57" s="604"/>
      <c r="PU57" s="523"/>
      <c r="PV57" s="591"/>
      <c r="PW57" s="525"/>
      <c r="PX57" s="538"/>
      <c r="PY57" s="508"/>
      <c r="PZ57" s="508"/>
      <c r="QA57" s="475" t="e">
        <f t="shared" si="1227"/>
        <v>#N/A</v>
      </c>
      <c r="QB57" s="475" t="e">
        <f t="shared" si="1228"/>
        <v>#N/A</v>
      </c>
      <c r="QC57" s="476" t="e">
        <f t="shared" si="1229"/>
        <v>#N/A</v>
      </c>
      <c r="QD57" s="476">
        <f t="shared" ref="QD57:QE57" si="1790">IF(PX57=0,0,1)</f>
        <v>0</v>
      </c>
      <c r="QE57" s="476">
        <f t="shared" si="1790"/>
        <v>0</v>
      </c>
      <c r="QF57" s="476" t="e">
        <f t="shared" si="1231"/>
        <v>#N/A</v>
      </c>
      <c r="QG57" s="502">
        <f t="shared" si="1232"/>
        <v>0</v>
      </c>
      <c r="QH57" s="478">
        <f t="shared" si="1233"/>
        <v>0</v>
      </c>
      <c r="QI57" s="425"/>
      <c r="QJ57" s="425"/>
      <c r="QK57" s="604"/>
      <c r="QL57" s="523"/>
      <c r="QM57" s="591"/>
      <c r="QN57" s="525"/>
      <c r="QO57" s="538"/>
      <c r="QP57" s="508"/>
      <c r="QQ57" s="508"/>
      <c r="QR57" s="475" t="e">
        <f t="shared" si="1234"/>
        <v>#N/A</v>
      </c>
      <c r="QS57" s="475" t="e">
        <f t="shared" si="1235"/>
        <v>#N/A</v>
      </c>
      <c r="QT57" s="476" t="e">
        <f t="shared" si="1236"/>
        <v>#N/A</v>
      </c>
      <c r="QU57" s="476">
        <f t="shared" ref="QU57:QV57" si="1791">IF(QO57=0,0,1)</f>
        <v>0</v>
      </c>
      <c r="QV57" s="476">
        <f t="shared" si="1791"/>
        <v>0</v>
      </c>
      <c r="QW57" s="476" t="e">
        <f t="shared" si="1238"/>
        <v>#N/A</v>
      </c>
      <c r="QX57" s="502">
        <f t="shared" si="1239"/>
        <v>0</v>
      </c>
      <c r="QY57" s="478">
        <f t="shared" si="1240"/>
        <v>0</v>
      </c>
      <c r="QZ57" s="425"/>
      <c r="RA57" s="425"/>
      <c r="RB57" s="604"/>
      <c r="RC57" s="523"/>
      <c r="RD57" s="591"/>
      <c r="RE57" s="525"/>
      <c r="RF57" s="538"/>
      <c r="RG57" s="508"/>
      <c r="RH57" s="508"/>
      <c r="RI57" s="475" t="e">
        <f t="shared" si="1241"/>
        <v>#N/A</v>
      </c>
      <c r="RJ57" s="475" t="e">
        <f t="shared" si="1242"/>
        <v>#N/A</v>
      </c>
      <c r="RK57" s="476" t="e">
        <f t="shared" si="1243"/>
        <v>#N/A</v>
      </c>
      <c r="RL57" s="476">
        <f t="shared" ref="RL57:RM57" si="1792">IF(RF57=0,0,1)</f>
        <v>0</v>
      </c>
      <c r="RM57" s="476">
        <f t="shared" si="1792"/>
        <v>0</v>
      </c>
      <c r="RN57" s="476" t="e">
        <f t="shared" si="1245"/>
        <v>#N/A</v>
      </c>
      <c r="RO57" s="502">
        <f t="shared" si="1246"/>
        <v>0</v>
      </c>
      <c r="RP57" s="478">
        <f t="shared" si="1247"/>
        <v>0</v>
      </c>
      <c r="RQ57" s="425"/>
      <c r="RR57" s="425"/>
      <c r="RS57" s="604"/>
      <c r="RT57" s="523"/>
      <c r="RU57" s="591"/>
      <c r="RV57" s="525"/>
      <c r="RW57" s="538"/>
      <c r="RX57" s="508"/>
      <c r="RY57" s="508"/>
      <c r="RZ57" s="475" t="e">
        <f t="shared" si="1248"/>
        <v>#N/A</v>
      </c>
      <c r="SA57" s="475" t="e">
        <f t="shared" si="1249"/>
        <v>#N/A</v>
      </c>
      <c r="SB57" s="476" t="e">
        <f t="shared" si="1250"/>
        <v>#N/A</v>
      </c>
      <c r="SC57" s="476">
        <f t="shared" ref="SC57:SD57" si="1793">IF(RW57=0,0,1)</f>
        <v>0</v>
      </c>
      <c r="SD57" s="476">
        <f t="shared" si="1793"/>
        <v>0</v>
      </c>
      <c r="SE57" s="476" t="e">
        <f t="shared" si="1252"/>
        <v>#N/A</v>
      </c>
      <c r="SF57" s="502">
        <f t="shared" si="1253"/>
        <v>0</v>
      </c>
      <c r="SG57" s="478">
        <f t="shared" si="1254"/>
        <v>0</v>
      </c>
      <c r="SH57" s="425"/>
      <c r="SI57" s="425"/>
      <c r="SJ57" s="604"/>
      <c r="SK57" s="523"/>
      <c r="SL57" s="591"/>
      <c r="SM57" s="525"/>
      <c r="SN57" s="538"/>
      <c r="SO57" s="508"/>
      <c r="SP57" s="508"/>
      <c r="SQ57" s="475" t="e">
        <f t="shared" si="1255"/>
        <v>#N/A</v>
      </c>
      <c r="SR57" s="475" t="e">
        <f t="shared" si="1256"/>
        <v>#N/A</v>
      </c>
      <c r="SS57" s="476" t="e">
        <f t="shared" si="1257"/>
        <v>#N/A</v>
      </c>
      <c r="ST57" s="476">
        <f t="shared" ref="ST57:SU57" si="1794">IF(SN57=0,0,1)</f>
        <v>0</v>
      </c>
      <c r="SU57" s="476">
        <f t="shared" si="1794"/>
        <v>0</v>
      </c>
      <c r="SV57" s="476" t="e">
        <f t="shared" si="1259"/>
        <v>#N/A</v>
      </c>
      <c r="SW57" s="502">
        <f t="shared" si="1260"/>
        <v>0</v>
      </c>
      <c r="SX57" s="478">
        <f t="shared" si="1261"/>
        <v>0</v>
      </c>
    </row>
    <row r="58" spans="1:518" ht="55.5" customHeight="1" x14ac:dyDescent="0.2">
      <c r="A58" s="425">
        <f t="shared" si="140"/>
        <v>46</v>
      </c>
      <c r="B58" s="578"/>
      <c r="C58" s="605" t="s">
        <v>380</v>
      </c>
      <c r="D58" s="579"/>
      <c r="E58" s="579"/>
      <c r="F58" s="579"/>
      <c r="G58" s="579"/>
      <c r="H58" s="598" t="e">
        <f>H57/G77</f>
        <v>#DIV/0!</v>
      </c>
      <c r="I58" s="425"/>
      <c r="J58" s="425"/>
      <c r="K58" s="578"/>
      <c r="L58" s="579"/>
      <c r="M58" s="579"/>
      <c r="N58" s="579"/>
      <c r="O58" s="579"/>
      <c r="P58" s="579"/>
      <c r="Q58" s="598" t="e">
        <f>Q57/P77</f>
        <v>#DIV/0!</v>
      </c>
      <c r="R58" s="475"/>
      <c r="S58" s="475"/>
      <c r="T58" s="476"/>
      <c r="U58" s="476"/>
      <c r="V58" s="476"/>
      <c r="W58" s="476"/>
      <c r="X58" s="502"/>
      <c r="Y58" s="478"/>
      <c r="Z58" s="454"/>
      <c r="AA58" s="454"/>
      <c r="AB58" s="578"/>
      <c r="AC58" s="579"/>
      <c r="AD58" s="579"/>
      <c r="AE58" s="579"/>
      <c r="AF58" s="579"/>
      <c r="AG58" s="579"/>
      <c r="AH58" s="598" t="e">
        <f>AH57/AG77</f>
        <v>#DIV/0!</v>
      </c>
      <c r="AI58" s="475"/>
      <c r="AJ58" s="475"/>
      <c r="AK58" s="476"/>
      <c r="AL58" s="476"/>
      <c r="AM58" s="476"/>
      <c r="AN58" s="476"/>
      <c r="AO58" s="502"/>
      <c r="AP58" s="478"/>
      <c r="AQ58" s="454"/>
      <c r="AR58" s="454"/>
      <c r="AS58" s="578"/>
      <c r="AT58" s="579" t="s">
        <v>380</v>
      </c>
      <c r="AU58" s="579"/>
      <c r="AV58" s="579"/>
      <c r="AW58" s="579"/>
      <c r="AX58" s="579"/>
      <c r="AY58" s="598">
        <f>AY57/AX77</f>
        <v>4.3994417734914013E-2</v>
      </c>
      <c r="AZ58" s="475"/>
      <c r="BA58" s="475"/>
      <c r="BB58" s="476"/>
      <c r="BC58" s="476"/>
      <c r="BD58" s="476"/>
      <c r="BE58" s="476"/>
      <c r="BF58" s="502"/>
      <c r="BG58" s="478"/>
      <c r="BH58" s="425"/>
      <c r="BI58" s="425"/>
      <c r="BJ58" s="578"/>
      <c r="BK58" s="579" t="s">
        <v>380</v>
      </c>
      <c r="BL58" s="579"/>
      <c r="BM58" s="579"/>
      <c r="BN58" s="579"/>
      <c r="BO58" s="579"/>
      <c r="BP58" s="598">
        <f>BP57/BO77</f>
        <v>6.9801609061322725E-2</v>
      </c>
      <c r="BQ58" s="475"/>
      <c r="BR58" s="475"/>
      <c r="BS58" s="476"/>
      <c r="BT58" s="476"/>
      <c r="BU58" s="476"/>
      <c r="BV58" s="476"/>
      <c r="BW58" s="502"/>
      <c r="BX58" s="478"/>
      <c r="BY58" s="425"/>
      <c r="BZ58" s="425"/>
      <c r="CA58" s="578"/>
      <c r="CB58" s="579" t="s">
        <v>380</v>
      </c>
      <c r="CC58" s="579"/>
      <c r="CD58" s="579"/>
      <c r="CE58" s="579"/>
      <c r="CF58" s="579"/>
      <c r="CG58" s="598">
        <f>CG57/CF77</f>
        <v>8.5043840500187859E-2</v>
      </c>
      <c r="CH58" s="475"/>
      <c r="CI58" s="475"/>
      <c r="CJ58" s="476"/>
      <c r="CK58" s="476"/>
      <c r="CL58" s="476"/>
      <c r="CM58" s="476"/>
      <c r="CN58" s="502"/>
      <c r="CO58" s="478"/>
      <c r="CP58" s="425"/>
      <c r="CQ58" s="425"/>
      <c r="CR58" s="578"/>
      <c r="CS58" s="579" t="s">
        <v>380</v>
      </c>
      <c r="CT58" s="579"/>
      <c r="CU58" s="579"/>
      <c r="CV58" s="579"/>
      <c r="CW58" s="579"/>
      <c r="CX58" s="598">
        <f>CX57/CW77</f>
        <v>6.9441894161205345E-2</v>
      </c>
      <c r="CY58" s="475"/>
      <c r="CZ58" s="475"/>
      <c r="DA58" s="476"/>
      <c r="DB58" s="476"/>
      <c r="DC58" s="476"/>
      <c r="DD58" s="476"/>
      <c r="DE58" s="502"/>
      <c r="DF58" s="478"/>
      <c r="DG58" s="425"/>
      <c r="DH58" s="425"/>
      <c r="DI58" s="578"/>
      <c r="DJ58" s="579" t="s">
        <v>380</v>
      </c>
      <c r="DK58" s="579"/>
      <c r="DL58" s="579"/>
      <c r="DM58" s="579"/>
      <c r="DN58" s="579"/>
      <c r="DO58" s="598">
        <f>DO57/DN77</f>
        <v>5.975870406527882E-2</v>
      </c>
      <c r="DP58" s="475"/>
      <c r="DQ58" s="475"/>
      <c r="DR58" s="476"/>
      <c r="DS58" s="476"/>
      <c r="DT58" s="476"/>
      <c r="DU58" s="476"/>
      <c r="DV58" s="502"/>
      <c r="DW58" s="478"/>
      <c r="DX58" s="425"/>
      <c r="DY58" s="425"/>
      <c r="DZ58" s="578"/>
      <c r="EA58" s="579" t="s">
        <v>380</v>
      </c>
      <c r="EB58" s="579"/>
      <c r="EC58" s="579"/>
      <c r="ED58" s="579"/>
      <c r="EE58" s="579"/>
      <c r="EF58" s="598">
        <f>EF57/EE77</f>
        <v>7.4861123728138051E-2</v>
      </c>
      <c r="EG58" s="475"/>
      <c r="EH58" s="475"/>
      <c r="EI58" s="476"/>
      <c r="EJ58" s="476"/>
      <c r="EK58" s="476"/>
      <c r="EL58" s="476"/>
      <c r="EM58" s="502"/>
      <c r="EN58" s="478"/>
      <c r="EO58" s="425"/>
      <c r="EP58" s="425"/>
      <c r="EQ58" s="578"/>
      <c r="ER58" s="579" t="s">
        <v>380</v>
      </c>
      <c r="ES58" s="579"/>
      <c r="ET58" s="579"/>
      <c r="EU58" s="579"/>
      <c r="EV58" s="579"/>
      <c r="EW58" s="598">
        <f>EW57/EV77</f>
        <v>6.2820394882182579E-2</v>
      </c>
      <c r="EX58" s="475"/>
      <c r="EY58" s="475"/>
      <c r="EZ58" s="476"/>
      <c r="FA58" s="476"/>
      <c r="FB58" s="476"/>
      <c r="FC58" s="476"/>
      <c r="FD58" s="502"/>
      <c r="FE58" s="478"/>
      <c r="FF58" s="425"/>
      <c r="FG58" s="425"/>
      <c r="FH58" s="578"/>
      <c r="FI58" s="579" t="s">
        <v>380</v>
      </c>
      <c r="FJ58" s="579"/>
      <c r="FK58" s="579"/>
      <c r="FL58" s="579"/>
      <c r="FM58" s="579"/>
      <c r="FN58" s="598">
        <f>FN57/FM77</f>
        <v>6.0343856167075299E-2</v>
      </c>
      <c r="FO58" s="475"/>
      <c r="FP58" s="475"/>
      <c r="FQ58" s="476"/>
      <c r="FR58" s="476"/>
      <c r="FS58" s="476"/>
      <c r="FT58" s="476"/>
      <c r="FU58" s="502"/>
      <c r="FV58" s="478"/>
      <c r="FW58" s="425"/>
      <c r="FX58" s="425"/>
      <c r="FY58" s="578"/>
      <c r="FZ58" s="579" t="s">
        <v>380</v>
      </c>
      <c r="GA58" s="579"/>
      <c r="GB58" s="579"/>
      <c r="GC58" s="579"/>
      <c r="GD58" s="579"/>
      <c r="GE58" s="598">
        <f>GE57/GD77</f>
        <v>6.8684261262612192E-2</v>
      </c>
      <c r="GF58" s="475"/>
      <c r="GG58" s="475"/>
      <c r="GH58" s="476"/>
      <c r="GI58" s="476"/>
      <c r="GJ58" s="476"/>
      <c r="GK58" s="476"/>
      <c r="GL58" s="502"/>
      <c r="GM58" s="478"/>
      <c r="GN58" s="425"/>
      <c r="GO58" s="425"/>
      <c r="GP58" s="578"/>
      <c r="GQ58" s="579" t="s">
        <v>380</v>
      </c>
      <c r="GR58" s="579"/>
      <c r="GS58" s="579"/>
      <c r="GT58" s="579"/>
      <c r="GU58" s="579"/>
      <c r="GV58" s="598">
        <f>GV57/GU77</f>
        <v>4.8050396862254333E-2</v>
      </c>
      <c r="GW58" s="475"/>
      <c r="GX58" s="475"/>
      <c r="GY58" s="476"/>
      <c r="GZ58" s="476"/>
      <c r="HA58" s="476"/>
      <c r="HB58" s="476"/>
      <c r="HC58" s="502"/>
      <c r="HD58" s="478"/>
      <c r="HE58" s="425"/>
      <c r="HF58" s="425"/>
      <c r="HG58" s="578"/>
      <c r="HH58" s="579" t="s">
        <v>380</v>
      </c>
      <c r="HI58" s="579"/>
      <c r="HJ58" s="579"/>
      <c r="HK58" s="595"/>
      <c r="HL58" s="579"/>
      <c r="HM58" s="598">
        <f>HM57/HL77</f>
        <v>8.6160708369383512E-2</v>
      </c>
      <c r="HN58" s="475"/>
      <c r="HO58" s="475"/>
      <c r="HP58" s="476"/>
      <c r="HQ58" s="476"/>
      <c r="HR58" s="476"/>
      <c r="HS58" s="476"/>
      <c r="HT58" s="502"/>
      <c r="HU58" s="478"/>
      <c r="HV58" s="425"/>
      <c r="HW58" s="425"/>
      <c r="HX58" s="578"/>
      <c r="HY58" s="579" t="s">
        <v>380</v>
      </c>
      <c r="HZ58" s="579"/>
      <c r="IA58" s="579"/>
      <c r="IB58" s="579"/>
      <c r="IC58" s="579"/>
      <c r="ID58" s="598">
        <f>ID57/IC77</f>
        <v>6.6554739769965163E-2</v>
      </c>
      <c r="IE58" s="475"/>
      <c r="IF58" s="475"/>
      <c r="IG58" s="476"/>
      <c r="IH58" s="476"/>
      <c r="II58" s="476"/>
      <c r="IJ58" s="476"/>
      <c r="IK58" s="502"/>
      <c r="IL58" s="478"/>
      <c r="IM58" s="425"/>
      <c r="IN58" s="425"/>
      <c r="IO58" s="578"/>
      <c r="IP58" s="579" t="s">
        <v>380</v>
      </c>
      <c r="IQ58" s="579"/>
      <c r="IR58" s="579"/>
      <c r="IS58" s="579"/>
      <c r="IT58" s="579"/>
      <c r="IU58" s="598">
        <f>IU57/IT77</f>
        <v>5.6909607528881218E-2</v>
      </c>
      <c r="IV58" s="475"/>
      <c r="IW58" s="475"/>
      <c r="IX58" s="476"/>
      <c r="IY58" s="476"/>
      <c r="IZ58" s="476"/>
      <c r="JA58" s="476"/>
      <c r="JB58" s="502"/>
      <c r="JC58" s="478"/>
      <c r="JD58" s="425"/>
      <c r="JE58" s="425"/>
      <c r="JF58" s="578"/>
      <c r="JG58" s="579" t="s">
        <v>380</v>
      </c>
      <c r="JH58" s="579"/>
      <c r="JI58" s="579"/>
      <c r="JJ58" s="579"/>
      <c r="JK58" s="579"/>
      <c r="JL58" s="598">
        <f>JL57/JK77</f>
        <v>7.7253817615186501E-2</v>
      </c>
      <c r="JM58" s="475"/>
      <c r="JN58" s="475"/>
      <c r="JO58" s="476"/>
      <c r="JP58" s="476"/>
      <c r="JQ58" s="476"/>
      <c r="JR58" s="476"/>
      <c r="JS58" s="502"/>
      <c r="JT58" s="478"/>
      <c r="JU58" s="425"/>
      <c r="JV58" s="425"/>
      <c r="JW58" s="578"/>
      <c r="JX58" s="579" t="s">
        <v>380</v>
      </c>
      <c r="JY58" s="579"/>
      <c r="JZ58" s="579"/>
      <c r="KA58" s="579"/>
      <c r="KB58" s="579"/>
      <c r="KC58" s="598">
        <f>KC57/KB77</f>
        <v>5.4071162925645559E-2</v>
      </c>
      <c r="KD58" s="475"/>
      <c r="KE58" s="475"/>
      <c r="KF58" s="476"/>
      <c r="KG58" s="476"/>
      <c r="KH58" s="476"/>
      <c r="KI58" s="476"/>
      <c r="KJ58" s="502"/>
      <c r="KK58" s="478"/>
      <c r="KL58" s="425"/>
      <c r="KM58" s="425"/>
      <c r="KN58" s="578"/>
      <c r="KO58" s="579" t="s">
        <v>380</v>
      </c>
      <c r="KP58" s="579"/>
      <c r="KQ58" s="579"/>
      <c r="KR58" s="579"/>
      <c r="KS58" s="579"/>
      <c r="KT58" s="598">
        <f>KT57/KS77</f>
        <v>0.2617630048288756</v>
      </c>
      <c r="KU58" s="475"/>
      <c r="KV58" s="475"/>
      <c r="KW58" s="476"/>
      <c r="KX58" s="476"/>
      <c r="KY58" s="476"/>
      <c r="KZ58" s="476"/>
      <c r="LA58" s="502"/>
      <c r="LB58" s="478"/>
      <c r="LC58" s="425"/>
      <c r="LD58" s="425"/>
      <c r="LE58" s="578"/>
      <c r="LF58" s="579" t="s">
        <v>380</v>
      </c>
      <c r="LG58" s="579"/>
      <c r="LH58" s="579"/>
      <c r="LI58" s="595"/>
      <c r="LJ58" s="579"/>
      <c r="LK58" s="598">
        <f>LK57/LJ77</f>
        <v>8.6279167722071642E-2</v>
      </c>
      <c r="LL58" s="475"/>
      <c r="LM58" s="475"/>
      <c r="LN58" s="476"/>
      <c r="LO58" s="476"/>
      <c r="LP58" s="476"/>
      <c r="LQ58" s="476"/>
      <c r="LR58" s="502"/>
      <c r="LS58" s="478"/>
      <c r="LT58" s="425"/>
      <c r="LU58" s="425"/>
      <c r="LV58" s="578"/>
      <c r="LW58" s="579" t="s">
        <v>380</v>
      </c>
      <c r="LX58" s="579"/>
      <c r="LY58" s="579"/>
      <c r="LZ58" s="579"/>
      <c r="MA58" s="579"/>
      <c r="MB58" s="598">
        <f>MB57/MA77</f>
        <v>6.5442423790280979E-2</v>
      </c>
      <c r="MC58" s="475"/>
      <c r="MD58" s="475"/>
      <c r="ME58" s="476"/>
      <c r="MF58" s="476"/>
      <c r="MG58" s="476"/>
      <c r="MH58" s="476"/>
      <c r="MI58" s="502"/>
      <c r="MJ58" s="478"/>
      <c r="MK58" s="425"/>
      <c r="ML58" s="425"/>
      <c r="MM58" s="578"/>
      <c r="MN58" s="579" t="s">
        <v>380</v>
      </c>
      <c r="MO58" s="579"/>
      <c r="MP58" s="579"/>
      <c r="MQ58" s="579"/>
      <c r="MR58" s="579"/>
      <c r="MS58" s="598">
        <f>MS57/MR77</f>
        <v>5.5856895347316193E-2</v>
      </c>
      <c r="MT58" s="475"/>
      <c r="MU58" s="475"/>
      <c r="MV58" s="476"/>
      <c r="MW58" s="476"/>
      <c r="MX58" s="476"/>
      <c r="MY58" s="476"/>
      <c r="MZ58" s="502"/>
      <c r="NA58" s="478"/>
      <c r="NB58" s="425"/>
      <c r="NC58" s="425"/>
      <c r="ND58" s="604"/>
      <c r="NE58" s="523"/>
      <c r="NF58" s="591"/>
      <c r="NG58" s="525"/>
      <c r="NH58" s="538"/>
      <c r="NI58" s="508"/>
      <c r="NJ58" s="508"/>
      <c r="NK58" s="475" t="e">
        <f t="shared" si="1199"/>
        <v>#N/A</v>
      </c>
      <c r="NL58" s="475" t="e">
        <f t="shared" si="1200"/>
        <v>#N/A</v>
      </c>
      <c r="NM58" s="476" t="e">
        <f t="shared" si="1201"/>
        <v>#N/A</v>
      </c>
      <c r="NN58" s="476">
        <f t="shared" ref="NN58:NO58" si="1795">IF(NH58=0,0,1)</f>
        <v>0</v>
      </c>
      <c r="NO58" s="476">
        <f t="shared" si="1795"/>
        <v>0</v>
      </c>
      <c r="NP58" s="476" t="e">
        <f t="shared" si="1203"/>
        <v>#N/A</v>
      </c>
      <c r="NQ58" s="502">
        <f t="shared" si="1204"/>
        <v>0</v>
      </c>
      <c r="NR58" s="478">
        <f t="shared" si="1205"/>
        <v>0</v>
      </c>
      <c r="NS58" s="425"/>
      <c r="NT58" s="425"/>
      <c r="NU58" s="604"/>
      <c r="NV58" s="523"/>
      <c r="NW58" s="591"/>
      <c r="NX58" s="525"/>
      <c r="NY58" s="538"/>
      <c r="NZ58" s="508"/>
      <c r="OA58" s="508"/>
      <c r="OB58" s="475" t="e">
        <f t="shared" si="1206"/>
        <v>#N/A</v>
      </c>
      <c r="OC58" s="475" t="e">
        <f t="shared" si="1207"/>
        <v>#N/A</v>
      </c>
      <c r="OD58" s="476" t="e">
        <f t="shared" si="1208"/>
        <v>#N/A</v>
      </c>
      <c r="OE58" s="476">
        <f t="shared" ref="OE58:OF58" si="1796">IF(NY58=0,0,1)</f>
        <v>0</v>
      </c>
      <c r="OF58" s="476">
        <f t="shared" si="1796"/>
        <v>0</v>
      </c>
      <c r="OG58" s="476" t="e">
        <f t="shared" si="1210"/>
        <v>#N/A</v>
      </c>
      <c r="OH58" s="502">
        <f t="shared" si="1211"/>
        <v>0</v>
      </c>
      <c r="OI58" s="478">
        <f t="shared" si="1212"/>
        <v>0</v>
      </c>
      <c r="OJ58" s="425"/>
      <c r="OK58" s="425"/>
      <c r="OL58" s="604"/>
      <c r="OM58" s="523"/>
      <c r="ON58" s="591"/>
      <c r="OO58" s="525"/>
      <c r="OP58" s="538"/>
      <c r="OQ58" s="508"/>
      <c r="OR58" s="508"/>
      <c r="OS58" s="475" t="e">
        <f t="shared" si="1213"/>
        <v>#N/A</v>
      </c>
      <c r="OT58" s="475" t="e">
        <f t="shared" si="1214"/>
        <v>#N/A</v>
      </c>
      <c r="OU58" s="476" t="e">
        <f t="shared" si="1215"/>
        <v>#N/A</v>
      </c>
      <c r="OV58" s="476">
        <f t="shared" ref="OV58:OW58" si="1797">IF(OP58=0,0,1)</f>
        <v>0</v>
      </c>
      <c r="OW58" s="476">
        <f t="shared" si="1797"/>
        <v>0</v>
      </c>
      <c r="OX58" s="476" t="e">
        <f t="shared" si="1217"/>
        <v>#N/A</v>
      </c>
      <c r="OY58" s="502">
        <f t="shared" si="1218"/>
        <v>0</v>
      </c>
      <c r="OZ58" s="478">
        <f t="shared" si="1219"/>
        <v>0</v>
      </c>
      <c r="PA58" s="425"/>
      <c r="PB58" s="425"/>
      <c r="PC58" s="604"/>
      <c r="PD58" s="523"/>
      <c r="PE58" s="591"/>
      <c r="PF58" s="525"/>
      <c r="PG58" s="538"/>
      <c r="PH58" s="508"/>
      <c r="PI58" s="508"/>
      <c r="PJ58" s="475" t="e">
        <f t="shared" si="1220"/>
        <v>#N/A</v>
      </c>
      <c r="PK58" s="475" t="e">
        <f t="shared" si="1221"/>
        <v>#N/A</v>
      </c>
      <c r="PL58" s="476" t="e">
        <f t="shared" si="1222"/>
        <v>#N/A</v>
      </c>
      <c r="PM58" s="476">
        <f t="shared" ref="PM58:PN58" si="1798">IF(PG58=0,0,1)</f>
        <v>0</v>
      </c>
      <c r="PN58" s="476">
        <f t="shared" si="1798"/>
        <v>0</v>
      </c>
      <c r="PO58" s="476" t="e">
        <f t="shared" si="1224"/>
        <v>#N/A</v>
      </c>
      <c r="PP58" s="502">
        <f t="shared" si="1225"/>
        <v>0</v>
      </c>
      <c r="PQ58" s="478">
        <f t="shared" si="1226"/>
        <v>0</v>
      </c>
      <c r="PR58" s="425"/>
      <c r="PS58" s="425"/>
      <c r="PT58" s="604"/>
      <c r="PU58" s="523"/>
      <c r="PV58" s="591"/>
      <c r="PW58" s="525"/>
      <c r="PX58" s="538"/>
      <c r="PY58" s="508"/>
      <c r="PZ58" s="508"/>
      <c r="QA58" s="475" t="e">
        <f t="shared" si="1227"/>
        <v>#N/A</v>
      </c>
      <c r="QB58" s="475" t="e">
        <f t="shared" si="1228"/>
        <v>#N/A</v>
      </c>
      <c r="QC58" s="476" t="e">
        <f t="shared" si="1229"/>
        <v>#N/A</v>
      </c>
      <c r="QD58" s="476">
        <f t="shared" ref="QD58:QE58" si="1799">IF(PX58=0,0,1)</f>
        <v>0</v>
      </c>
      <c r="QE58" s="476">
        <f t="shared" si="1799"/>
        <v>0</v>
      </c>
      <c r="QF58" s="476" t="e">
        <f t="shared" si="1231"/>
        <v>#N/A</v>
      </c>
      <c r="QG58" s="502">
        <f t="shared" si="1232"/>
        <v>0</v>
      </c>
      <c r="QH58" s="478">
        <f t="shared" si="1233"/>
        <v>0</v>
      </c>
      <c r="QI58" s="425"/>
      <c r="QJ58" s="425"/>
      <c r="QK58" s="604"/>
      <c r="QL58" s="523"/>
      <c r="QM58" s="591"/>
      <c r="QN58" s="525"/>
      <c r="QO58" s="538"/>
      <c r="QP58" s="508"/>
      <c r="QQ58" s="508"/>
      <c r="QR58" s="475" t="e">
        <f t="shared" si="1234"/>
        <v>#N/A</v>
      </c>
      <c r="QS58" s="475" t="e">
        <f t="shared" si="1235"/>
        <v>#N/A</v>
      </c>
      <c r="QT58" s="476" t="e">
        <f t="shared" si="1236"/>
        <v>#N/A</v>
      </c>
      <c r="QU58" s="476">
        <f t="shared" ref="QU58:QV58" si="1800">IF(QO58=0,0,1)</f>
        <v>0</v>
      </c>
      <c r="QV58" s="476">
        <f t="shared" si="1800"/>
        <v>0</v>
      </c>
      <c r="QW58" s="476" t="e">
        <f t="shared" si="1238"/>
        <v>#N/A</v>
      </c>
      <c r="QX58" s="502">
        <f t="shared" si="1239"/>
        <v>0</v>
      </c>
      <c r="QY58" s="478">
        <f t="shared" si="1240"/>
        <v>0</v>
      </c>
      <c r="QZ58" s="425"/>
      <c r="RA58" s="425"/>
      <c r="RB58" s="604"/>
      <c r="RC58" s="523"/>
      <c r="RD58" s="591"/>
      <c r="RE58" s="525"/>
      <c r="RF58" s="538"/>
      <c r="RG58" s="508"/>
      <c r="RH58" s="508"/>
      <c r="RI58" s="475" t="e">
        <f t="shared" si="1241"/>
        <v>#N/A</v>
      </c>
      <c r="RJ58" s="475" t="e">
        <f t="shared" si="1242"/>
        <v>#N/A</v>
      </c>
      <c r="RK58" s="476" t="e">
        <f t="shared" si="1243"/>
        <v>#N/A</v>
      </c>
      <c r="RL58" s="476">
        <f t="shared" ref="RL58:RM58" si="1801">IF(RF58=0,0,1)</f>
        <v>0</v>
      </c>
      <c r="RM58" s="476">
        <f t="shared" si="1801"/>
        <v>0</v>
      </c>
      <c r="RN58" s="476" t="e">
        <f t="shared" si="1245"/>
        <v>#N/A</v>
      </c>
      <c r="RO58" s="502">
        <f t="shared" si="1246"/>
        <v>0</v>
      </c>
      <c r="RP58" s="478">
        <f t="shared" si="1247"/>
        <v>0</v>
      </c>
      <c r="RQ58" s="425"/>
      <c r="RR58" s="425"/>
      <c r="RS58" s="604"/>
      <c r="RT58" s="523"/>
      <c r="RU58" s="591"/>
      <c r="RV58" s="525"/>
      <c r="RW58" s="538"/>
      <c r="RX58" s="508"/>
      <c r="RY58" s="508"/>
      <c r="RZ58" s="475" t="e">
        <f t="shared" si="1248"/>
        <v>#N/A</v>
      </c>
      <c r="SA58" s="475" t="e">
        <f t="shared" si="1249"/>
        <v>#N/A</v>
      </c>
      <c r="SB58" s="476" t="e">
        <f t="shared" si="1250"/>
        <v>#N/A</v>
      </c>
      <c r="SC58" s="476">
        <f t="shared" ref="SC58:SD58" si="1802">IF(RW58=0,0,1)</f>
        <v>0</v>
      </c>
      <c r="SD58" s="476">
        <f t="shared" si="1802"/>
        <v>0</v>
      </c>
      <c r="SE58" s="476" t="e">
        <f t="shared" si="1252"/>
        <v>#N/A</v>
      </c>
      <c r="SF58" s="502">
        <f t="shared" si="1253"/>
        <v>0</v>
      </c>
      <c r="SG58" s="478">
        <f t="shared" si="1254"/>
        <v>0</v>
      </c>
      <c r="SH58" s="425"/>
      <c r="SI58" s="425"/>
      <c r="SJ58" s="604"/>
      <c r="SK58" s="523"/>
      <c r="SL58" s="591"/>
      <c r="SM58" s="525"/>
      <c r="SN58" s="538"/>
      <c r="SO58" s="508"/>
      <c r="SP58" s="508"/>
      <c r="SQ58" s="475" t="e">
        <f t="shared" si="1255"/>
        <v>#N/A</v>
      </c>
      <c r="SR58" s="475" t="e">
        <f t="shared" si="1256"/>
        <v>#N/A</v>
      </c>
      <c r="SS58" s="476" t="e">
        <f t="shared" si="1257"/>
        <v>#N/A</v>
      </c>
      <c r="ST58" s="476">
        <f t="shared" ref="ST58:SU58" si="1803">IF(SN58=0,0,1)</f>
        <v>0</v>
      </c>
      <c r="SU58" s="476">
        <f t="shared" si="1803"/>
        <v>0</v>
      </c>
      <c r="SV58" s="476" t="e">
        <f t="shared" si="1259"/>
        <v>#N/A</v>
      </c>
      <c r="SW58" s="502">
        <f t="shared" si="1260"/>
        <v>0</v>
      </c>
      <c r="SX58" s="478">
        <f t="shared" si="1261"/>
        <v>0</v>
      </c>
    </row>
    <row r="59" spans="1:518" ht="45" x14ac:dyDescent="0.2">
      <c r="A59" s="425">
        <f t="shared" si="140"/>
        <v>47</v>
      </c>
      <c r="B59" s="495" t="s">
        <v>381</v>
      </c>
      <c r="C59" s="599" t="s">
        <v>382</v>
      </c>
      <c r="D59" s="600" t="s">
        <v>383</v>
      </c>
      <c r="E59" s="601">
        <v>1600</v>
      </c>
      <c r="F59" s="499"/>
      <c r="G59" s="520">
        <f t="shared" ref="G59:G60" si="1804">ROUND(E59*F59,0)</f>
        <v>0</v>
      </c>
      <c r="H59" s="602"/>
      <c r="I59" s="425"/>
      <c r="J59" s="425"/>
      <c r="K59" s="495"/>
      <c r="L59" s="599"/>
      <c r="M59" s="600"/>
      <c r="N59" s="601"/>
      <c r="O59" s="499"/>
      <c r="P59" s="520"/>
      <c r="Q59" s="602"/>
      <c r="R59" s="475" t="e">
        <f>IF(EXACT(VLOOKUP(K59,OFERTA_0,2,FALSE),L59),1,0)</f>
        <v>#N/A</v>
      </c>
      <c r="S59" s="475" t="e">
        <f>IF(EXACT(VLOOKUP(K59,OFERTA_0,3,FALSE),M59),1,0)</f>
        <v>#N/A</v>
      </c>
      <c r="T59" s="476" t="e">
        <f>IF(EXACT(VLOOKUP(K59,OFERTA_0,4,FALSE),N59),1,0)</f>
        <v>#N/A</v>
      </c>
      <c r="U59" s="476">
        <f t="shared" ref="U59:V59" si="1805">IF(O59=0,0,1)</f>
        <v>0</v>
      </c>
      <c r="V59" s="476">
        <f t="shared" si="1805"/>
        <v>0</v>
      </c>
      <c r="W59" s="476" t="e">
        <f t="shared" ref="W59:W60" si="1806">PRODUCT(R59:V59)</f>
        <v>#N/A</v>
      </c>
      <c r="X59" s="502">
        <f t="shared" ref="X59:X60" si="1807">ROUND(P59,0)</f>
        <v>0</v>
      </c>
      <c r="Y59" s="478">
        <f t="shared" ref="Y59:Y60" si="1808">P59-X59</f>
        <v>0</v>
      </c>
      <c r="Z59" s="454"/>
      <c r="AA59" s="454"/>
      <c r="AB59" s="495"/>
      <c r="AC59" s="599"/>
      <c r="AD59" s="600"/>
      <c r="AE59" s="601"/>
      <c r="AF59" s="499"/>
      <c r="AG59" s="520"/>
      <c r="AH59" s="602"/>
      <c r="AI59" s="475" t="e">
        <f>IF(EXACT(VLOOKUP(AB59,OFERTA_0,2,FALSE),AC59),1,0)</f>
        <v>#N/A</v>
      </c>
      <c r="AJ59" s="475" t="e">
        <f>IF(EXACT(VLOOKUP(AB59,OFERTA_0,3,FALSE),AD59),1,0)</f>
        <v>#N/A</v>
      </c>
      <c r="AK59" s="476" t="e">
        <f>IF(EXACT(VLOOKUP(AB59,OFERTA_0,4,FALSE),AE59),1,0)</f>
        <v>#N/A</v>
      </c>
      <c r="AL59" s="476">
        <f t="shared" ref="AL59:AM59" si="1809">IF(AF59=0,0,1)</f>
        <v>0</v>
      </c>
      <c r="AM59" s="476">
        <f t="shared" si="1809"/>
        <v>0</v>
      </c>
      <c r="AN59" s="476" t="e">
        <f t="shared" ref="AN59:AN60" si="1810">PRODUCT(AI59:AM59)</f>
        <v>#N/A</v>
      </c>
      <c r="AO59" s="502">
        <f t="shared" ref="AO59:AO60" si="1811">ROUND(AG59,0)</f>
        <v>0</v>
      </c>
      <c r="AP59" s="478">
        <f t="shared" ref="AP59:AP60" si="1812">AG59-AO59</f>
        <v>0</v>
      </c>
      <c r="AQ59" s="454"/>
      <c r="AR59" s="454"/>
      <c r="AS59" s="495" t="s">
        <v>381</v>
      </c>
      <c r="AT59" s="599" t="s">
        <v>382</v>
      </c>
      <c r="AU59" s="600" t="s">
        <v>383</v>
      </c>
      <c r="AV59" s="601">
        <v>1600</v>
      </c>
      <c r="AW59" s="499">
        <v>1850</v>
      </c>
      <c r="AX59" s="520">
        <f t="shared" ref="AX59:AX60" si="1813">ROUND(AV59*AW59,0)</f>
        <v>2960000</v>
      </c>
      <c r="AY59" s="602"/>
      <c r="AZ59" s="475">
        <f>IF(EXACT(VLOOKUP(AS59,OFERTA_0,2,FALSE),AT59),1,0)</f>
        <v>1</v>
      </c>
      <c r="BA59" s="475">
        <f>IF(EXACT(VLOOKUP(AS59,OFERTA_0,3,FALSE),AU59),1,0)</f>
        <v>1</v>
      </c>
      <c r="BB59" s="476">
        <f>IF(EXACT(VLOOKUP(AS59,OFERTA_0,4,FALSE),AV59),1,0)</f>
        <v>1</v>
      </c>
      <c r="BC59" s="476">
        <f t="shared" ref="BC59:BD59" si="1814">IF(AW59=0,0,1)</f>
        <v>1</v>
      </c>
      <c r="BD59" s="476">
        <f t="shared" si="1814"/>
        <v>1</v>
      </c>
      <c r="BE59" s="476">
        <f t="shared" ref="BE59:BE60" si="1815">PRODUCT(AZ59:BD59)</f>
        <v>1</v>
      </c>
      <c r="BF59" s="502">
        <f t="shared" ref="BF59:BF60" si="1816">ROUND(AX59,0)</f>
        <v>2960000</v>
      </c>
      <c r="BG59" s="478">
        <f t="shared" ref="BG59:BG60" si="1817">AX59-BF59</f>
        <v>0</v>
      </c>
      <c r="BH59" s="425"/>
      <c r="BI59" s="425"/>
      <c r="BJ59" s="495" t="s">
        <v>381</v>
      </c>
      <c r="BK59" s="599" t="s">
        <v>382</v>
      </c>
      <c r="BL59" s="600" t="s">
        <v>383</v>
      </c>
      <c r="BM59" s="601">
        <v>1600</v>
      </c>
      <c r="BN59" s="499">
        <v>3000</v>
      </c>
      <c r="BO59" s="520">
        <f t="shared" ref="BO59:BO60" si="1818">ROUND(BM59*BN59,0)</f>
        <v>4800000</v>
      </c>
      <c r="BP59" s="602"/>
      <c r="BQ59" s="475">
        <f>IF(EXACT(VLOOKUP(BJ59,OFERTA_0,2,FALSE),BK59),1,0)</f>
        <v>1</v>
      </c>
      <c r="BR59" s="475">
        <f>IF(EXACT(VLOOKUP(BJ59,OFERTA_0,3,FALSE),BL59),1,0)</f>
        <v>1</v>
      </c>
      <c r="BS59" s="476">
        <f>IF(EXACT(VLOOKUP(BJ59,OFERTA_0,4,FALSE),BM59),1,0)</f>
        <v>1</v>
      </c>
      <c r="BT59" s="476">
        <f t="shared" ref="BT59:BU59" si="1819">IF(BN59=0,0,1)</f>
        <v>1</v>
      </c>
      <c r="BU59" s="476">
        <f t="shared" si="1819"/>
        <v>1</v>
      </c>
      <c r="BV59" s="476">
        <f t="shared" ref="BV59:BV60" si="1820">PRODUCT(BQ59:BU59)</f>
        <v>1</v>
      </c>
      <c r="BW59" s="502">
        <f t="shared" ref="BW59:BW60" si="1821">ROUND(BO59,0)</f>
        <v>4800000</v>
      </c>
      <c r="BX59" s="478">
        <f t="shared" ref="BX59:BX60" si="1822">BO59-BW59</f>
        <v>0</v>
      </c>
      <c r="BY59" s="425"/>
      <c r="BZ59" s="425"/>
      <c r="CA59" s="495" t="s">
        <v>381</v>
      </c>
      <c r="CB59" s="599" t="s">
        <v>382</v>
      </c>
      <c r="CC59" s="600" t="s">
        <v>383</v>
      </c>
      <c r="CD59" s="601">
        <v>1600</v>
      </c>
      <c r="CE59" s="499">
        <v>3844</v>
      </c>
      <c r="CF59" s="520">
        <f t="shared" ref="CF59:CF60" si="1823">ROUND(CD59*CE59,0)</f>
        <v>6150400</v>
      </c>
      <c r="CG59" s="602"/>
      <c r="CH59" s="475">
        <f>IF(EXACT(VLOOKUP(CA59,OFERTA_0,2,FALSE),CB59),1,0)</f>
        <v>1</v>
      </c>
      <c r="CI59" s="475">
        <f>IF(EXACT(VLOOKUP(CA59,OFERTA_0,3,FALSE),CC59),1,0)</f>
        <v>1</v>
      </c>
      <c r="CJ59" s="476">
        <f>IF(EXACT(VLOOKUP(CA59,OFERTA_0,4,FALSE),CD59),1,0)</f>
        <v>1</v>
      </c>
      <c r="CK59" s="476">
        <f t="shared" ref="CK59:CL59" si="1824">IF(CE59=0,0,1)</f>
        <v>1</v>
      </c>
      <c r="CL59" s="476">
        <f t="shared" si="1824"/>
        <v>1</v>
      </c>
      <c r="CM59" s="476">
        <f t="shared" ref="CM59:CM60" si="1825">PRODUCT(CH59:CL59)</f>
        <v>1</v>
      </c>
      <c r="CN59" s="502">
        <f t="shared" ref="CN59:CN60" si="1826">ROUND(CF59,0)</f>
        <v>6150400</v>
      </c>
      <c r="CO59" s="478">
        <f t="shared" ref="CO59:CO60" si="1827">CF59-CN59</f>
        <v>0</v>
      </c>
      <c r="CP59" s="425"/>
      <c r="CQ59" s="425"/>
      <c r="CR59" s="495" t="s">
        <v>381</v>
      </c>
      <c r="CS59" s="599" t="s">
        <v>382</v>
      </c>
      <c r="CT59" s="600" t="s">
        <v>383</v>
      </c>
      <c r="CU59" s="601">
        <v>1600</v>
      </c>
      <c r="CV59" s="499">
        <v>3000</v>
      </c>
      <c r="CW59" s="520">
        <f t="shared" ref="CW59:CW60" si="1828">ROUND(CU59*CV59,0)</f>
        <v>4800000</v>
      </c>
      <c r="CX59" s="602"/>
      <c r="CY59" s="475">
        <f>IF(EXACT(VLOOKUP(CR59,OFERTA_0,2,FALSE),CS59),1,0)</f>
        <v>1</v>
      </c>
      <c r="CZ59" s="475">
        <f>IF(EXACT(VLOOKUP(CR59,OFERTA_0,3,FALSE),CT59),1,0)</f>
        <v>1</v>
      </c>
      <c r="DA59" s="476">
        <f>IF(EXACT(VLOOKUP(CR59,OFERTA_0,4,FALSE),CU59),1,0)</f>
        <v>1</v>
      </c>
      <c r="DB59" s="476">
        <f t="shared" ref="DB59:DC59" si="1829">IF(CV59=0,0,1)</f>
        <v>1</v>
      </c>
      <c r="DC59" s="476">
        <f t="shared" si="1829"/>
        <v>1</v>
      </c>
      <c r="DD59" s="476">
        <f t="shared" ref="DD59:DD60" si="1830">PRODUCT(CY59:DC59)</f>
        <v>1</v>
      </c>
      <c r="DE59" s="502">
        <f t="shared" ref="DE59:DE60" si="1831">ROUND(CW59,0)</f>
        <v>4800000</v>
      </c>
      <c r="DF59" s="478">
        <f t="shared" ref="DF59:DF60" si="1832">CW59-DE59</f>
        <v>0</v>
      </c>
      <c r="DG59" s="425"/>
      <c r="DH59" s="425"/>
      <c r="DI59" s="495" t="s">
        <v>381</v>
      </c>
      <c r="DJ59" s="599" t="s">
        <v>382</v>
      </c>
      <c r="DK59" s="600" t="s">
        <v>383</v>
      </c>
      <c r="DL59" s="601">
        <v>1600</v>
      </c>
      <c r="DM59" s="499">
        <v>2530</v>
      </c>
      <c r="DN59" s="520">
        <f t="shared" ref="DN59:DN60" si="1833">ROUND(DL59*DM59,0)</f>
        <v>4048000</v>
      </c>
      <c r="DO59" s="602"/>
      <c r="DP59" s="475">
        <f>IF(EXACT(VLOOKUP(DI59,OFERTA_0,2,FALSE),DJ59),1,0)</f>
        <v>1</v>
      </c>
      <c r="DQ59" s="475">
        <f>IF(EXACT(VLOOKUP(DI59,OFERTA_0,3,FALSE),DK59),1,0)</f>
        <v>1</v>
      </c>
      <c r="DR59" s="476">
        <f>IF(EXACT(VLOOKUP(DI59,OFERTA_0,4,FALSE),DL59),1,0)</f>
        <v>1</v>
      </c>
      <c r="DS59" s="476">
        <f t="shared" ref="DS59:DT59" si="1834">IF(DM59=0,0,1)</f>
        <v>1</v>
      </c>
      <c r="DT59" s="476">
        <f t="shared" si="1834"/>
        <v>1</v>
      </c>
      <c r="DU59" s="476">
        <f t="shared" ref="DU59:DU60" si="1835">PRODUCT(DP59:DT59)</f>
        <v>1</v>
      </c>
      <c r="DV59" s="502">
        <f t="shared" ref="DV59:DV60" si="1836">ROUND(DN59,0)</f>
        <v>4048000</v>
      </c>
      <c r="DW59" s="478">
        <f t="shared" ref="DW59:DW60" si="1837">DN59-DV59</f>
        <v>0</v>
      </c>
      <c r="DX59" s="425"/>
      <c r="DY59" s="425"/>
      <c r="DZ59" s="495" t="s">
        <v>381</v>
      </c>
      <c r="EA59" s="599" t="s">
        <v>382</v>
      </c>
      <c r="EB59" s="600" t="s">
        <v>383</v>
      </c>
      <c r="EC59" s="601">
        <v>1600</v>
      </c>
      <c r="ED59" s="499">
        <v>3189</v>
      </c>
      <c r="EE59" s="520">
        <f t="shared" ref="EE59:EE60" si="1838">ROUND(EC59*ED59,0)</f>
        <v>5102400</v>
      </c>
      <c r="EF59" s="602"/>
      <c r="EG59" s="475">
        <f>IF(EXACT(VLOOKUP(DZ59,OFERTA_0,2,FALSE),EA59),1,0)</f>
        <v>1</v>
      </c>
      <c r="EH59" s="475">
        <f>IF(EXACT(VLOOKUP(DZ59,OFERTA_0,3,FALSE),EB59),1,0)</f>
        <v>1</v>
      </c>
      <c r="EI59" s="476">
        <f>IF(EXACT(VLOOKUP(DZ59,OFERTA_0,4,FALSE),EC59),1,0)</f>
        <v>1</v>
      </c>
      <c r="EJ59" s="476">
        <f t="shared" ref="EJ59:EK59" si="1839">IF(ED59=0,0,1)</f>
        <v>1</v>
      </c>
      <c r="EK59" s="476">
        <f t="shared" si="1839"/>
        <v>1</v>
      </c>
      <c r="EL59" s="476">
        <f t="shared" ref="EL59:EL60" si="1840">PRODUCT(EG59:EK59)</f>
        <v>1</v>
      </c>
      <c r="EM59" s="502">
        <f t="shared" ref="EM59:EM60" si="1841">ROUND(EE59,0)</f>
        <v>5102400</v>
      </c>
      <c r="EN59" s="478">
        <f t="shared" ref="EN59:EN60" si="1842">EE59-EM59</f>
        <v>0</v>
      </c>
      <c r="EO59" s="425"/>
      <c r="EP59" s="425"/>
      <c r="EQ59" s="495" t="s">
        <v>381</v>
      </c>
      <c r="ER59" s="599" t="s">
        <v>382</v>
      </c>
      <c r="ES59" s="600" t="s">
        <v>383</v>
      </c>
      <c r="ET59" s="601">
        <v>1600</v>
      </c>
      <c r="EU59" s="499">
        <v>2903.0731532599038</v>
      </c>
      <c r="EV59" s="520">
        <f t="shared" ref="EV59:EV60" si="1843">ROUND(ET59*EU59,0)</f>
        <v>4644917</v>
      </c>
      <c r="EW59" s="602"/>
      <c r="EX59" s="475">
        <f>IF(EXACT(VLOOKUP(EQ59,OFERTA_0,2,FALSE),ER59),1,0)</f>
        <v>1</v>
      </c>
      <c r="EY59" s="475">
        <f>IF(EXACT(VLOOKUP(EQ59,OFERTA_0,3,FALSE),ES59),1,0)</f>
        <v>1</v>
      </c>
      <c r="EZ59" s="476">
        <f>IF(EXACT(VLOOKUP(EQ59,OFERTA_0,4,FALSE),ET59),1,0)</f>
        <v>1</v>
      </c>
      <c r="FA59" s="476">
        <f t="shared" ref="FA59:FB59" si="1844">IF(EU59=0,0,1)</f>
        <v>1</v>
      </c>
      <c r="FB59" s="476">
        <f t="shared" si="1844"/>
        <v>1</v>
      </c>
      <c r="FC59" s="476">
        <f t="shared" ref="FC59:FC60" si="1845">PRODUCT(EX59:FB59)</f>
        <v>1</v>
      </c>
      <c r="FD59" s="502">
        <f t="shared" ref="FD59:FD60" si="1846">ROUND(EV59,0)</f>
        <v>4644917</v>
      </c>
      <c r="FE59" s="478">
        <f t="shared" ref="FE59:FE60" si="1847">EV59-FD59</f>
        <v>0</v>
      </c>
      <c r="FF59" s="425"/>
      <c r="FG59" s="425"/>
      <c r="FH59" s="495" t="s">
        <v>381</v>
      </c>
      <c r="FI59" s="599" t="s">
        <v>382</v>
      </c>
      <c r="FJ59" s="600" t="s">
        <v>383</v>
      </c>
      <c r="FK59" s="601">
        <v>1600</v>
      </c>
      <c r="FL59" s="499">
        <v>2829</v>
      </c>
      <c r="FM59" s="520">
        <f t="shared" ref="FM59:FM60" si="1848">ROUND(FK59*FL59,0)</f>
        <v>4526400</v>
      </c>
      <c r="FN59" s="602"/>
      <c r="FO59" s="475">
        <f>IF(EXACT(VLOOKUP(FH59,OFERTA_0,2,FALSE),FI59),1,0)</f>
        <v>1</v>
      </c>
      <c r="FP59" s="475">
        <f>IF(EXACT(VLOOKUP(FH59,OFERTA_0,3,FALSE),FJ59),1,0)</f>
        <v>1</v>
      </c>
      <c r="FQ59" s="476">
        <f>IF(EXACT(VLOOKUP(FH59,OFERTA_0,4,FALSE),FK59),1,0)</f>
        <v>1</v>
      </c>
      <c r="FR59" s="476">
        <f t="shared" ref="FR59:FS59" si="1849">IF(FL59=0,0,1)</f>
        <v>1</v>
      </c>
      <c r="FS59" s="476">
        <f t="shared" si="1849"/>
        <v>1</v>
      </c>
      <c r="FT59" s="476">
        <f t="shared" ref="FT59:FT60" si="1850">PRODUCT(FO59:FS59)</f>
        <v>1</v>
      </c>
      <c r="FU59" s="502">
        <f t="shared" ref="FU59:FU60" si="1851">ROUND(FM59,0)</f>
        <v>4526400</v>
      </c>
      <c r="FV59" s="478">
        <f t="shared" ref="FV59:FV60" si="1852">FM59-FU59</f>
        <v>0</v>
      </c>
      <c r="FW59" s="425"/>
      <c r="FX59" s="425"/>
      <c r="FY59" s="495" t="s">
        <v>381</v>
      </c>
      <c r="FZ59" s="599" t="s">
        <v>382</v>
      </c>
      <c r="GA59" s="600" t="s">
        <v>383</v>
      </c>
      <c r="GB59" s="601">
        <v>1600</v>
      </c>
      <c r="GC59" s="499">
        <v>3000</v>
      </c>
      <c r="GD59" s="520">
        <f t="shared" ref="GD59:GD60" si="1853">ROUND(GB59*GC59,0)</f>
        <v>4800000</v>
      </c>
      <c r="GE59" s="602"/>
      <c r="GF59" s="475">
        <f>IF(EXACT(VLOOKUP(FY59,OFERTA_0,2,FALSE),FZ59),1,0)</f>
        <v>1</v>
      </c>
      <c r="GG59" s="475">
        <f>IF(EXACT(VLOOKUP(FY59,OFERTA_0,3,FALSE),GA59),1,0)</f>
        <v>1</v>
      </c>
      <c r="GH59" s="476">
        <f>IF(EXACT(VLOOKUP(FY59,OFERTA_0,4,FALSE),GB59),1,0)</f>
        <v>1</v>
      </c>
      <c r="GI59" s="476">
        <f t="shared" ref="GI59:GJ59" si="1854">IF(GC59=0,0,1)</f>
        <v>1</v>
      </c>
      <c r="GJ59" s="476">
        <f t="shared" si="1854"/>
        <v>1</v>
      </c>
      <c r="GK59" s="476">
        <f t="shared" ref="GK59:GK60" si="1855">PRODUCT(GF59:GJ59)</f>
        <v>1</v>
      </c>
      <c r="GL59" s="502">
        <f t="shared" ref="GL59:GL60" si="1856">ROUND(GD59,0)</f>
        <v>4800000</v>
      </c>
      <c r="GM59" s="478">
        <f t="shared" ref="GM59:GM60" si="1857">GD59-GL59</f>
        <v>0</v>
      </c>
      <c r="GN59" s="425"/>
      <c r="GO59" s="425"/>
      <c r="GP59" s="495" t="s">
        <v>381</v>
      </c>
      <c r="GQ59" s="599" t="s">
        <v>382</v>
      </c>
      <c r="GR59" s="600" t="s">
        <v>383</v>
      </c>
      <c r="GS59" s="601">
        <v>1600</v>
      </c>
      <c r="GT59" s="499">
        <v>2280</v>
      </c>
      <c r="GU59" s="520">
        <f t="shared" ref="GU59:GU60" si="1858">ROUND(GS59*GT59,0)</f>
        <v>3648000</v>
      </c>
      <c r="GV59" s="602"/>
      <c r="GW59" s="475">
        <f>IF(EXACT(VLOOKUP(GP59,OFERTA_0,2,FALSE),GQ59),1,0)</f>
        <v>1</v>
      </c>
      <c r="GX59" s="475">
        <f>IF(EXACT(VLOOKUP(GP59,OFERTA_0,3,FALSE),GR59),1,0)</f>
        <v>1</v>
      </c>
      <c r="GY59" s="476">
        <f>IF(EXACT(VLOOKUP(GP59,OFERTA_0,4,FALSE),GS59),1,0)</f>
        <v>1</v>
      </c>
      <c r="GZ59" s="476">
        <f t="shared" ref="GZ59:HA59" si="1859">IF(GT59=0,0,1)</f>
        <v>1</v>
      </c>
      <c r="HA59" s="476">
        <f t="shared" si="1859"/>
        <v>1</v>
      </c>
      <c r="HB59" s="476">
        <f t="shared" ref="HB59:HB60" si="1860">PRODUCT(GW59:HA59)</f>
        <v>1</v>
      </c>
      <c r="HC59" s="502">
        <f t="shared" ref="HC59:HC60" si="1861">ROUND(GU59,0)</f>
        <v>3648000</v>
      </c>
      <c r="HD59" s="478">
        <f t="shared" ref="HD59:HD60" si="1862">GU59-HC59</f>
        <v>0</v>
      </c>
      <c r="HE59" s="425"/>
      <c r="HF59" s="425"/>
      <c r="HG59" s="495" t="s">
        <v>381</v>
      </c>
      <c r="HH59" s="599" t="s">
        <v>382</v>
      </c>
      <c r="HI59" s="600" t="s">
        <v>383</v>
      </c>
      <c r="HJ59" s="601">
        <v>1600</v>
      </c>
      <c r="HK59" s="499">
        <v>3885</v>
      </c>
      <c r="HL59" s="520">
        <f t="shared" ref="HL59:HL60" si="1863">ROUND(HJ59*HK59,0)</f>
        <v>6216000</v>
      </c>
      <c r="HM59" s="602"/>
      <c r="HN59" s="475">
        <f>IF(EXACT(VLOOKUP(HG59,OFERTA_0,2,FALSE),HH59),1,0)</f>
        <v>1</v>
      </c>
      <c r="HO59" s="475">
        <f>IF(EXACT(VLOOKUP(HG59,OFERTA_0,3,FALSE),HI59),1,0)</f>
        <v>1</v>
      </c>
      <c r="HP59" s="476">
        <f>IF(EXACT(VLOOKUP(HG59,OFERTA_0,4,FALSE),HJ59),1,0)</f>
        <v>1</v>
      </c>
      <c r="HQ59" s="476">
        <f t="shared" ref="HQ59:HR59" si="1864">IF(HK59=0,0,1)</f>
        <v>1</v>
      </c>
      <c r="HR59" s="476">
        <f t="shared" si="1864"/>
        <v>1</v>
      </c>
      <c r="HS59" s="476">
        <f t="shared" ref="HS59:HS60" si="1865">PRODUCT(HN59:HR59)</f>
        <v>1</v>
      </c>
      <c r="HT59" s="502">
        <f t="shared" ref="HT59:HT60" si="1866">ROUND(HL59,0)</f>
        <v>6216000</v>
      </c>
      <c r="HU59" s="478">
        <f t="shared" ref="HU59:HU60" si="1867">HL59-HT59</f>
        <v>0</v>
      </c>
      <c r="HV59" s="425"/>
      <c r="HW59" s="425"/>
      <c r="HX59" s="495" t="s">
        <v>381</v>
      </c>
      <c r="HY59" s="599" t="s">
        <v>382</v>
      </c>
      <c r="HZ59" s="600" t="s">
        <v>383</v>
      </c>
      <c r="IA59" s="601">
        <v>1600</v>
      </c>
      <c r="IB59" s="499">
        <v>2900</v>
      </c>
      <c r="IC59" s="520">
        <f t="shared" ref="IC59:IC60" si="1868">ROUND(IA59*IB59,0)</f>
        <v>4640000</v>
      </c>
      <c r="ID59" s="602"/>
      <c r="IE59" s="475">
        <f>IF(EXACT(VLOOKUP(HX59,OFERTA_0,2,FALSE),HY59),1,0)</f>
        <v>1</v>
      </c>
      <c r="IF59" s="475">
        <f>IF(EXACT(VLOOKUP(HX59,OFERTA_0,3,FALSE),HZ59),1,0)</f>
        <v>1</v>
      </c>
      <c r="IG59" s="476">
        <f>IF(EXACT(VLOOKUP(HX59,OFERTA_0,4,FALSE),IA59),1,0)</f>
        <v>1</v>
      </c>
      <c r="IH59" s="476">
        <f t="shared" ref="IH59:II59" si="1869">IF(IB59=0,0,1)</f>
        <v>1</v>
      </c>
      <c r="II59" s="476">
        <f t="shared" si="1869"/>
        <v>1</v>
      </c>
      <c r="IJ59" s="476">
        <f t="shared" ref="IJ59:IJ60" si="1870">PRODUCT(IE59:II59)</f>
        <v>1</v>
      </c>
      <c r="IK59" s="502">
        <f t="shared" ref="IK59:IK60" si="1871">ROUND(IC59,0)</f>
        <v>4640000</v>
      </c>
      <c r="IL59" s="478">
        <f t="shared" ref="IL59:IL60" si="1872">IC59-IK59</f>
        <v>0</v>
      </c>
      <c r="IM59" s="425"/>
      <c r="IN59" s="425"/>
      <c r="IO59" s="495" t="s">
        <v>381</v>
      </c>
      <c r="IP59" s="599" t="s">
        <v>382</v>
      </c>
      <c r="IQ59" s="600" t="s">
        <v>383</v>
      </c>
      <c r="IR59" s="601">
        <v>1600</v>
      </c>
      <c r="IS59" s="499">
        <v>2654</v>
      </c>
      <c r="IT59" s="520">
        <f t="shared" ref="IT59:IT60" si="1873">ROUND(IR59*IS59,0)</f>
        <v>4246400</v>
      </c>
      <c r="IU59" s="602"/>
      <c r="IV59" s="475">
        <f>IF(EXACT(VLOOKUP(IO59,OFERTA_0,2,FALSE),IP59),1,0)</f>
        <v>1</v>
      </c>
      <c r="IW59" s="475">
        <f>IF(EXACT(VLOOKUP(IO59,OFERTA_0,3,FALSE),IQ59),1,0)</f>
        <v>1</v>
      </c>
      <c r="IX59" s="476">
        <f>IF(EXACT(VLOOKUP(IO59,OFERTA_0,4,FALSE),IR59),1,0)</f>
        <v>1</v>
      </c>
      <c r="IY59" s="476">
        <f t="shared" ref="IY59:IZ59" si="1874">IF(IS59=0,0,1)</f>
        <v>1</v>
      </c>
      <c r="IZ59" s="476">
        <f t="shared" si="1874"/>
        <v>1</v>
      </c>
      <c r="JA59" s="476">
        <f t="shared" ref="JA59:JA60" si="1875">PRODUCT(IV59:IZ59)</f>
        <v>1</v>
      </c>
      <c r="JB59" s="502">
        <f t="shared" ref="JB59:JB60" si="1876">ROUND(IT59,0)</f>
        <v>4246400</v>
      </c>
      <c r="JC59" s="478">
        <f t="shared" ref="JC59:JC60" si="1877">IT59-JB59</f>
        <v>0</v>
      </c>
      <c r="JD59" s="425"/>
      <c r="JE59" s="425"/>
      <c r="JF59" s="495" t="s">
        <v>381</v>
      </c>
      <c r="JG59" s="599" t="s">
        <v>382</v>
      </c>
      <c r="JH59" s="600" t="s">
        <v>383</v>
      </c>
      <c r="JI59" s="601">
        <v>1600</v>
      </c>
      <c r="JJ59" s="499">
        <v>3400</v>
      </c>
      <c r="JK59" s="520">
        <f t="shared" ref="JK59:JK60" si="1878">ROUND(JI59*JJ59,0)</f>
        <v>5440000</v>
      </c>
      <c r="JL59" s="602"/>
      <c r="JM59" s="475">
        <f>IF(EXACT(VLOOKUP(JF59,OFERTA_0,2,FALSE),JG59),1,0)</f>
        <v>1</v>
      </c>
      <c r="JN59" s="475">
        <f>IF(EXACT(VLOOKUP(JF59,OFERTA_0,3,FALSE),JH59),1,0)</f>
        <v>1</v>
      </c>
      <c r="JO59" s="476">
        <f>IF(EXACT(VLOOKUP(JF59,OFERTA_0,4,FALSE),JI59),1,0)</f>
        <v>1</v>
      </c>
      <c r="JP59" s="476">
        <f t="shared" ref="JP59:JQ59" si="1879">IF(JJ59=0,0,1)</f>
        <v>1</v>
      </c>
      <c r="JQ59" s="476">
        <f t="shared" si="1879"/>
        <v>1</v>
      </c>
      <c r="JR59" s="476">
        <f t="shared" ref="JR59:JR60" si="1880">PRODUCT(JM59:JQ59)</f>
        <v>1</v>
      </c>
      <c r="JS59" s="502">
        <f t="shared" ref="JS59:JS60" si="1881">ROUND(JK59,0)</f>
        <v>5440000</v>
      </c>
      <c r="JT59" s="478">
        <f t="shared" ref="JT59:JT60" si="1882">JK59-JS59</f>
        <v>0</v>
      </c>
      <c r="JU59" s="425"/>
      <c r="JV59" s="425"/>
      <c r="JW59" s="495" t="s">
        <v>381</v>
      </c>
      <c r="JX59" s="599" t="s">
        <v>382</v>
      </c>
      <c r="JY59" s="600" t="s">
        <v>383</v>
      </c>
      <c r="JZ59" s="601">
        <v>1600</v>
      </c>
      <c r="KA59" s="499">
        <v>2500</v>
      </c>
      <c r="KB59" s="520">
        <f t="shared" ref="KB59:KB60" si="1883">ROUND(JZ59*KA59,0)</f>
        <v>4000000</v>
      </c>
      <c r="KC59" s="602"/>
      <c r="KD59" s="475">
        <f>IF(EXACT(VLOOKUP(JW59,OFERTA_0,2,FALSE),JX59),1,0)</f>
        <v>1</v>
      </c>
      <c r="KE59" s="475">
        <f>IF(EXACT(VLOOKUP(JW59,OFERTA_0,3,FALSE),JY59),1,0)</f>
        <v>1</v>
      </c>
      <c r="KF59" s="476">
        <f>IF(EXACT(VLOOKUP(JW59,OFERTA_0,4,FALSE),JZ59),1,0)</f>
        <v>1</v>
      </c>
      <c r="KG59" s="476">
        <f t="shared" ref="KG59:KH59" si="1884">IF(KA59=0,0,1)</f>
        <v>1</v>
      </c>
      <c r="KH59" s="476">
        <f t="shared" si="1884"/>
        <v>1</v>
      </c>
      <c r="KI59" s="476">
        <f t="shared" ref="KI59:KI60" si="1885">PRODUCT(KD59:KH59)</f>
        <v>1</v>
      </c>
      <c r="KJ59" s="502">
        <f t="shared" ref="KJ59:KJ60" si="1886">ROUND(KB59,0)</f>
        <v>4000000</v>
      </c>
      <c r="KK59" s="478">
        <f t="shared" ref="KK59:KK60" si="1887">KB59-KJ59</f>
        <v>0</v>
      </c>
      <c r="KL59" s="425"/>
      <c r="KM59" s="425"/>
      <c r="KN59" s="495" t="s">
        <v>381</v>
      </c>
      <c r="KO59" s="599" t="s">
        <v>382</v>
      </c>
      <c r="KP59" s="600" t="s">
        <v>383</v>
      </c>
      <c r="KQ59" s="601">
        <v>1600</v>
      </c>
      <c r="KR59" s="499">
        <v>13655</v>
      </c>
      <c r="KS59" s="520">
        <f t="shared" ref="KS59:KS60" si="1888">ROUND(KQ59*KR59,0)</f>
        <v>21848000</v>
      </c>
      <c r="KT59" s="602"/>
      <c r="KU59" s="475">
        <f>IF(EXACT(VLOOKUP(KN59,OFERTA_0,2,FALSE),KO59),1,0)</f>
        <v>1</v>
      </c>
      <c r="KV59" s="475">
        <f>IF(EXACT(VLOOKUP(KN59,OFERTA_0,3,FALSE),KP59),1,0)</f>
        <v>1</v>
      </c>
      <c r="KW59" s="476">
        <f>IF(EXACT(VLOOKUP(KN59,OFERTA_0,4,FALSE),KQ59),1,0)</f>
        <v>1</v>
      </c>
      <c r="KX59" s="476">
        <f t="shared" ref="KX59:KY59" si="1889">IF(KR59=0,0,1)</f>
        <v>1</v>
      </c>
      <c r="KY59" s="476">
        <f t="shared" si="1889"/>
        <v>1</v>
      </c>
      <c r="KZ59" s="476">
        <f t="shared" ref="KZ59:KZ60" si="1890">PRODUCT(KU59:KY59)</f>
        <v>1</v>
      </c>
      <c r="LA59" s="502">
        <f t="shared" ref="LA59:LA60" si="1891">ROUND(KS59,0)</f>
        <v>21848000</v>
      </c>
      <c r="LB59" s="478">
        <f t="shared" ref="LB59:LB60" si="1892">KS59-LA59</f>
        <v>0</v>
      </c>
      <c r="LC59" s="425"/>
      <c r="LD59" s="425"/>
      <c r="LE59" s="495" t="s">
        <v>381</v>
      </c>
      <c r="LF59" s="599" t="s">
        <v>382</v>
      </c>
      <c r="LG59" s="600" t="s">
        <v>383</v>
      </c>
      <c r="LH59" s="601">
        <v>1600</v>
      </c>
      <c r="LI59" s="499">
        <v>3903</v>
      </c>
      <c r="LJ59" s="520">
        <f t="shared" ref="LJ59:LJ60" si="1893">ROUND(LH59*LI59,0)</f>
        <v>6244800</v>
      </c>
      <c r="LK59" s="602"/>
      <c r="LL59" s="475">
        <f>IF(EXACT(VLOOKUP(LE59,OFERTA_0,2,FALSE),LF59),1,0)</f>
        <v>1</v>
      </c>
      <c r="LM59" s="475">
        <f>IF(EXACT(VLOOKUP(LE59,OFERTA_0,3,FALSE),LG59),1,0)</f>
        <v>1</v>
      </c>
      <c r="LN59" s="476">
        <f>IF(EXACT(VLOOKUP(LE59,OFERTA_0,4,FALSE),LH59),1,0)</f>
        <v>1</v>
      </c>
      <c r="LO59" s="476">
        <f t="shared" ref="LO59:LP59" si="1894">IF(LI59=0,0,1)</f>
        <v>1</v>
      </c>
      <c r="LP59" s="476">
        <f t="shared" si="1894"/>
        <v>1</v>
      </c>
      <c r="LQ59" s="476">
        <f t="shared" ref="LQ59:LQ60" si="1895">PRODUCT(LL59:LP59)</f>
        <v>1</v>
      </c>
      <c r="LR59" s="502">
        <f t="shared" ref="LR59:LR60" si="1896">ROUND(LJ59,0)</f>
        <v>6244800</v>
      </c>
      <c r="LS59" s="478">
        <f t="shared" ref="LS59:LS60" si="1897">LJ59-LR59</f>
        <v>0</v>
      </c>
      <c r="LT59" s="425"/>
      <c r="LU59" s="425"/>
      <c r="LV59" s="495" t="s">
        <v>381</v>
      </c>
      <c r="LW59" s="599" t="s">
        <v>382</v>
      </c>
      <c r="LX59" s="600" t="s">
        <v>383</v>
      </c>
      <c r="LY59" s="601">
        <v>1600</v>
      </c>
      <c r="LZ59" s="499">
        <f>1700*1.19+1000</f>
        <v>3023</v>
      </c>
      <c r="MA59" s="520">
        <f t="shared" ref="MA59:MA60" si="1898">ROUND(LY59*LZ59,0)</f>
        <v>4836800</v>
      </c>
      <c r="MB59" s="602"/>
      <c r="MC59" s="475">
        <f>IF(EXACT(VLOOKUP(LV59,OFERTA_0,2,FALSE),LW59),1,0)</f>
        <v>1</v>
      </c>
      <c r="MD59" s="475">
        <f>IF(EXACT(VLOOKUP(LV59,OFERTA_0,3,FALSE),LX59),1,0)</f>
        <v>1</v>
      </c>
      <c r="ME59" s="476">
        <f>IF(EXACT(VLOOKUP(LV59,OFERTA_0,4,FALSE),LY59),1,0)</f>
        <v>1</v>
      </c>
      <c r="MF59" s="476">
        <f t="shared" ref="MF59:MG59" si="1899">IF(LZ59=0,0,1)</f>
        <v>1</v>
      </c>
      <c r="MG59" s="476">
        <f t="shared" si="1899"/>
        <v>1</v>
      </c>
      <c r="MH59" s="476">
        <f t="shared" ref="MH59:MH60" si="1900">PRODUCT(MC59:MG59)</f>
        <v>1</v>
      </c>
      <c r="MI59" s="502">
        <f t="shared" ref="MI59:MI60" si="1901">ROUND(MA59,0)</f>
        <v>4836800</v>
      </c>
      <c r="MJ59" s="478">
        <f t="shared" ref="MJ59:MJ60" si="1902">MA59-MI59</f>
        <v>0</v>
      </c>
      <c r="MK59" s="425"/>
      <c r="ML59" s="425"/>
      <c r="MM59" s="495" t="s">
        <v>381</v>
      </c>
      <c r="MN59" s="599" t="s">
        <v>382</v>
      </c>
      <c r="MO59" s="600" t="s">
        <v>383</v>
      </c>
      <c r="MP59" s="601">
        <v>1600</v>
      </c>
      <c r="MQ59" s="499">
        <v>2341.4079999999999</v>
      </c>
      <c r="MR59" s="520">
        <f t="shared" ref="MR59:MR60" si="1903">ROUND(MP59*MQ59,0)</f>
        <v>3746253</v>
      </c>
      <c r="MS59" s="602"/>
      <c r="MT59" s="475">
        <f>IF(EXACT(VLOOKUP(MM59,OFERTA_0,2,FALSE),MN59),1,0)</f>
        <v>1</v>
      </c>
      <c r="MU59" s="475">
        <f>IF(EXACT(VLOOKUP(MM59,OFERTA_0,3,FALSE),MO59),1,0)</f>
        <v>1</v>
      </c>
      <c r="MV59" s="476">
        <f>IF(EXACT(VLOOKUP(MM59,OFERTA_0,4,FALSE),MP59),1,0)</f>
        <v>1</v>
      </c>
      <c r="MW59" s="476">
        <f t="shared" ref="MW59:MX59" si="1904">IF(MQ59=0,0,1)</f>
        <v>1</v>
      </c>
      <c r="MX59" s="476">
        <f t="shared" si="1904"/>
        <v>1</v>
      </c>
      <c r="MY59" s="476">
        <f t="shared" ref="MY59:MY60" si="1905">PRODUCT(MT59:MX59)</f>
        <v>1</v>
      </c>
      <c r="MZ59" s="502">
        <f t="shared" ref="MZ59:MZ60" si="1906">ROUND(MR59,0)</f>
        <v>3746253</v>
      </c>
      <c r="NA59" s="478">
        <f t="shared" ref="NA59:NA60" si="1907">MR59-MZ59</f>
        <v>0</v>
      </c>
      <c r="NB59" s="425"/>
      <c r="NC59" s="425"/>
      <c r="ND59" s="567"/>
      <c r="NE59" s="584"/>
      <c r="NF59" s="588"/>
      <c r="NG59" s="525"/>
      <c r="NH59" s="586"/>
      <c r="NI59" s="587"/>
      <c r="NJ59" s="587"/>
      <c r="NK59" s="475" t="e">
        <f t="shared" si="1199"/>
        <v>#N/A</v>
      </c>
      <c r="NL59" s="475" t="e">
        <f t="shared" si="1200"/>
        <v>#N/A</v>
      </c>
      <c r="NM59" s="476" t="e">
        <f t="shared" si="1201"/>
        <v>#N/A</v>
      </c>
      <c r="NN59" s="476">
        <f t="shared" ref="NN59:NO59" si="1908">IF(NH59=0,0,1)</f>
        <v>0</v>
      </c>
      <c r="NO59" s="476">
        <f t="shared" si="1908"/>
        <v>0</v>
      </c>
      <c r="NP59" s="476" t="e">
        <f t="shared" si="1203"/>
        <v>#N/A</v>
      </c>
      <c r="NQ59" s="502">
        <f t="shared" si="1204"/>
        <v>0</v>
      </c>
      <c r="NR59" s="478">
        <f t="shared" si="1205"/>
        <v>0</v>
      </c>
      <c r="NS59" s="425"/>
      <c r="NT59" s="425"/>
      <c r="NU59" s="567"/>
      <c r="NV59" s="584"/>
      <c r="NW59" s="588"/>
      <c r="NX59" s="525"/>
      <c r="NY59" s="586"/>
      <c r="NZ59" s="587"/>
      <c r="OA59" s="587"/>
      <c r="OB59" s="475" t="e">
        <f t="shared" si="1206"/>
        <v>#N/A</v>
      </c>
      <c r="OC59" s="475" t="e">
        <f t="shared" si="1207"/>
        <v>#N/A</v>
      </c>
      <c r="OD59" s="476" t="e">
        <f t="shared" si="1208"/>
        <v>#N/A</v>
      </c>
      <c r="OE59" s="476">
        <f t="shared" ref="OE59:OF59" si="1909">IF(NY59=0,0,1)</f>
        <v>0</v>
      </c>
      <c r="OF59" s="476">
        <f t="shared" si="1909"/>
        <v>0</v>
      </c>
      <c r="OG59" s="476" t="e">
        <f t="shared" si="1210"/>
        <v>#N/A</v>
      </c>
      <c r="OH59" s="502">
        <f t="shared" si="1211"/>
        <v>0</v>
      </c>
      <c r="OI59" s="478">
        <f t="shared" si="1212"/>
        <v>0</v>
      </c>
      <c r="OJ59" s="425"/>
      <c r="OK59" s="425"/>
      <c r="OL59" s="567"/>
      <c r="OM59" s="584"/>
      <c r="ON59" s="588"/>
      <c r="OO59" s="525"/>
      <c r="OP59" s="586"/>
      <c r="OQ59" s="587"/>
      <c r="OR59" s="587"/>
      <c r="OS59" s="475" t="e">
        <f t="shared" si="1213"/>
        <v>#N/A</v>
      </c>
      <c r="OT59" s="475" t="e">
        <f t="shared" si="1214"/>
        <v>#N/A</v>
      </c>
      <c r="OU59" s="476" t="e">
        <f t="shared" si="1215"/>
        <v>#N/A</v>
      </c>
      <c r="OV59" s="476">
        <f t="shared" ref="OV59:OW59" si="1910">IF(OP59=0,0,1)</f>
        <v>0</v>
      </c>
      <c r="OW59" s="476">
        <f t="shared" si="1910"/>
        <v>0</v>
      </c>
      <c r="OX59" s="476" t="e">
        <f t="shared" si="1217"/>
        <v>#N/A</v>
      </c>
      <c r="OY59" s="502">
        <f t="shared" si="1218"/>
        <v>0</v>
      </c>
      <c r="OZ59" s="478">
        <f t="shared" si="1219"/>
        <v>0</v>
      </c>
      <c r="PA59" s="425"/>
      <c r="PB59" s="425"/>
      <c r="PC59" s="567"/>
      <c r="PD59" s="584"/>
      <c r="PE59" s="588"/>
      <c r="PF59" s="525"/>
      <c r="PG59" s="586"/>
      <c r="PH59" s="587"/>
      <c r="PI59" s="587"/>
      <c r="PJ59" s="475" t="e">
        <f t="shared" si="1220"/>
        <v>#N/A</v>
      </c>
      <c r="PK59" s="475" t="e">
        <f t="shared" si="1221"/>
        <v>#N/A</v>
      </c>
      <c r="PL59" s="476" t="e">
        <f t="shared" si="1222"/>
        <v>#N/A</v>
      </c>
      <c r="PM59" s="476">
        <f t="shared" ref="PM59:PN59" si="1911">IF(PG59=0,0,1)</f>
        <v>0</v>
      </c>
      <c r="PN59" s="476">
        <f t="shared" si="1911"/>
        <v>0</v>
      </c>
      <c r="PO59" s="476" t="e">
        <f t="shared" si="1224"/>
        <v>#N/A</v>
      </c>
      <c r="PP59" s="502">
        <f t="shared" si="1225"/>
        <v>0</v>
      </c>
      <c r="PQ59" s="478">
        <f t="shared" si="1226"/>
        <v>0</v>
      </c>
      <c r="PR59" s="425"/>
      <c r="PS59" s="425"/>
      <c r="PT59" s="567"/>
      <c r="PU59" s="584"/>
      <c r="PV59" s="588"/>
      <c r="PW59" s="525"/>
      <c r="PX59" s="586"/>
      <c r="PY59" s="587"/>
      <c r="PZ59" s="587"/>
      <c r="QA59" s="475" t="e">
        <f t="shared" si="1227"/>
        <v>#N/A</v>
      </c>
      <c r="QB59" s="475" t="e">
        <f t="shared" si="1228"/>
        <v>#N/A</v>
      </c>
      <c r="QC59" s="476" t="e">
        <f t="shared" si="1229"/>
        <v>#N/A</v>
      </c>
      <c r="QD59" s="476">
        <f t="shared" ref="QD59:QE59" si="1912">IF(PX59=0,0,1)</f>
        <v>0</v>
      </c>
      <c r="QE59" s="476">
        <f t="shared" si="1912"/>
        <v>0</v>
      </c>
      <c r="QF59" s="476" t="e">
        <f t="shared" si="1231"/>
        <v>#N/A</v>
      </c>
      <c r="QG59" s="502">
        <f t="shared" si="1232"/>
        <v>0</v>
      </c>
      <c r="QH59" s="478">
        <f t="shared" si="1233"/>
        <v>0</v>
      </c>
      <c r="QI59" s="425"/>
      <c r="QJ59" s="425"/>
      <c r="QK59" s="567"/>
      <c r="QL59" s="584"/>
      <c r="QM59" s="588"/>
      <c r="QN59" s="525"/>
      <c r="QO59" s="586"/>
      <c r="QP59" s="587"/>
      <c r="QQ59" s="587"/>
      <c r="QR59" s="475" t="e">
        <f t="shared" si="1234"/>
        <v>#N/A</v>
      </c>
      <c r="QS59" s="475" t="e">
        <f t="shared" si="1235"/>
        <v>#N/A</v>
      </c>
      <c r="QT59" s="476" t="e">
        <f t="shared" si="1236"/>
        <v>#N/A</v>
      </c>
      <c r="QU59" s="476">
        <f t="shared" ref="QU59:QV59" si="1913">IF(QO59=0,0,1)</f>
        <v>0</v>
      </c>
      <c r="QV59" s="476">
        <f t="shared" si="1913"/>
        <v>0</v>
      </c>
      <c r="QW59" s="476" t="e">
        <f t="shared" si="1238"/>
        <v>#N/A</v>
      </c>
      <c r="QX59" s="502">
        <f t="shared" si="1239"/>
        <v>0</v>
      </c>
      <c r="QY59" s="478">
        <f t="shared" si="1240"/>
        <v>0</v>
      </c>
      <c r="QZ59" s="425"/>
      <c r="RA59" s="425"/>
      <c r="RB59" s="567"/>
      <c r="RC59" s="584"/>
      <c r="RD59" s="588"/>
      <c r="RE59" s="525"/>
      <c r="RF59" s="586"/>
      <c r="RG59" s="587"/>
      <c r="RH59" s="587"/>
      <c r="RI59" s="475" t="e">
        <f t="shared" si="1241"/>
        <v>#N/A</v>
      </c>
      <c r="RJ59" s="475" t="e">
        <f t="shared" si="1242"/>
        <v>#N/A</v>
      </c>
      <c r="RK59" s="476" t="e">
        <f t="shared" si="1243"/>
        <v>#N/A</v>
      </c>
      <c r="RL59" s="476">
        <f t="shared" ref="RL59:RM59" si="1914">IF(RF59=0,0,1)</f>
        <v>0</v>
      </c>
      <c r="RM59" s="476">
        <f t="shared" si="1914"/>
        <v>0</v>
      </c>
      <c r="RN59" s="476" t="e">
        <f t="shared" si="1245"/>
        <v>#N/A</v>
      </c>
      <c r="RO59" s="502">
        <f t="shared" si="1246"/>
        <v>0</v>
      </c>
      <c r="RP59" s="478">
        <f t="shared" si="1247"/>
        <v>0</v>
      </c>
      <c r="RQ59" s="425"/>
      <c r="RR59" s="425"/>
      <c r="RS59" s="567"/>
      <c r="RT59" s="584"/>
      <c r="RU59" s="588"/>
      <c r="RV59" s="525"/>
      <c r="RW59" s="586"/>
      <c r="RX59" s="587"/>
      <c r="RY59" s="587"/>
      <c r="RZ59" s="475" t="e">
        <f t="shared" si="1248"/>
        <v>#N/A</v>
      </c>
      <c r="SA59" s="475" t="e">
        <f t="shared" si="1249"/>
        <v>#N/A</v>
      </c>
      <c r="SB59" s="476" t="e">
        <f t="shared" si="1250"/>
        <v>#N/A</v>
      </c>
      <c r="SC59" s="476">
        <f t="shared" ref="SC59:SD59" si="1915">IF(RW59=0,0,1)</f>
        <v>0</v>
      </c>
      <c r="SD59" s="476">
        <f t="shared" si="1915"/>
        <v>0</v>
      </c>
      <c r="SE59" s="476" t="e">
        <f t="shared" si="1252"/>
        <v>#N/A</v>
      </c>
      <c r="SF59" s="502">
        <f t="shared" si="1253"/>
        <v>0</v>
      </c>
      <c r="SG59" s="478">
        <f t="shared" si="1254"/>
        <v>0</v>
      </c>
      <c r="SH59" s="425"/>
      <c r="SI59" s="425"/>
      <c r="SJ59" s="567"/>
      <c r="SK59" s="584"/>
      <c r="SL59" s="588"/>
      <c r="SM59" s="525"/>
      <c r="SN59" s="586"/>
      <c r="SO59" s="587"/>
      <c r="SP59" s="587"/>
      <c r="SQ59" s="475" t="e">
        <f t="shared" si="1255"/>
        <v>#N/A</v>
      </c>
      <c r="SR59" s="475" t="e">
        <f t="shared" si="1256"/>
        <v>#N/A</v>
      </c>
      <c r="SS59" s="476" t="e">
        <f t="shared" si="1257"/>
        <v>#N/A</v>
      </c>
      <c r="ST59" s="476">
        <f t="shared" ref="ST59:SU59" si="1916">IF(SN59=0,0,1)</f>
        <v>0</v>
      </c>
      <c r="SU59" s="476">
        <f t="shared" si="1916"/>
        <v>0</v>
      </c>
      <c r="SV59" s="476" t="e">
        <f t="shared" si="1259"/>
        <v>#N/A</v>
      </c>
      <c r="SW59" s="502">
        <f t="shared" si="1260"/>
        <v>0</v>
      </c>
      <c r="SX59" s="478">
        <f t="shared" si="1261"/>
        <v>0</v>
      </c>
    </row>
    <row r="60" spans="1:518" ht="45" x14ac:dyDescent="0.2">
      <c r="A60" s="425">
        <f t="shared" si="140"/>
        <v>48</v>
      </c>
      <c r="B60" s="495" t="s">
        <v>384</v>
      </c>
      <c r="C60" s="599" t="s">
        <v>385</v>
      </c>
      <c r="D60" s="600" t="s">
        <v>383</v>
      </c>
      <c r="E60" s="601">
        <v>1400</v>
      </c>
      <c r="F60" s="499"/>
      <c r="G60" s="520">
        <f t="shared" si="1804"/>
        <v>0</v>
      </c>
      <c r="H60" s="603"/>
      <c r="I60" s="425"/>
      <c r="J60" s="425"/>
      <c r="K60" s="495"/>
      <c r="L60" s="599"/>
      <c r="M60" s="600"/>
      <c r="N60" s="601"/>
      <c r="O60" s="499"/>
      <c r="P60" s="520"/>
      <c r="Q60" s="603"/>
      <c r="R60" s="475" t="e">
        <f>IF(EXACT(VLOOKUP(K60,OFERTA_0,2,FALSE),L60),1,0)</f>
        <v>#N/A</v>
      </c>
      <c r="S60" s="475" t="e">
        <f>IF(EXACT(VLOOKUP(K60,OFERTA_0,3,FALSE),M60),1,0)</f>
        <v>#N/A</v>
      </c>
      <c r="T60" s="476" t="e">
        <f>IF(EXACT(VLOOKUP(K60,OFERTA_0,4,FALSE),N60),1,0)</f>
        <v>#N/A</v>
      </c>
      <c r="U60" s="476">
        <f t="shared" ref="U60:V60" si="1917">IF(O60=0,0,1)</f>
        <v>0</v>
      </c>
      <c r="V60" s="476">
        <f t="shared" si="1917"/>
        <v>0</v>
      </c>
      <c r="W60" s="476" t="e">
        <f t="shared" si="1806"/>
        <v>#N/A</v>
      </c>
      <c r="X60" s="502">
        <f t="shared" si="1807"/>
        <v>0</v>
      </c>
      <c r="Y60" s="478">
        <f t="shared" si="1808"/>
        <v>0</v>
      </c>
      <c r="Z60" s="454"/>
      <c r="AA60" s="454"/>
      <c r="AB60" s="495"/>
      <c r="AC60" s="599"/>
      <c r="AD60" s="600"/>
      <c r="AE60" s="601"/>
      <c r="AF60" s="499"/>
      <c r="AG60" s="520"/>
      <c r="AH60" s="603"/>
      <c r="AI60" s="475" t="e">
        <f>IF(EXACT(VLOOKUP(AB60,OFERTA_0,2,FALSE),AC60),1,0)</f>
        <v>#N/A</v>
      </c>
      <c r="AJ60" s="475" t="e">
        <f>IF(EXACT(VLOOKUP(AB60,OFERTA_0,3,FALSE),AD60),1,0)</f>
        <v>#N/A</v>
      </c>
      <c r="AK60" s="476" t="e">
        <f>IF(EXACT(VLOOKUP(AB60,OFERTA_0,4,FALSE),AE60),1,0)</f>
        <v>#N/A</v>
      </c>
      <c r="AL60" s="476">
        <f t="shared" ref="AL60:AM60" si="1918">IF(AF60=0,0,1)</f>
        <v>0</v>
      </c>
      <c r="AM60" s="476">
        <f t="shared" si="1918"/>
        <v>0</v>
      </c>
      <c r="AN60" s="476" t="e">
        <f t="shared" si="1810"/>
        <v>#N/A</v>
      </c>
      <c r="AO60" s="502">
        <f t="shared" si="1811"/>
        <v>0</v>
      </c>
      <c r="AP60" s="478">
        <f t="shared" si="1812"/>
        <v>0</v>
      </c>
      <c r="AQ60" s="454"/>
      <c r="AR60" s="454"/>
      <c r="AS60" s="495" t="s">
        <v>384</v>
      </c>
      <c r="AT60" s="599" t="s">
        <v>385</v>
      </c>
      <c r="AU60" s="600" t="s">
        <v>383</v>
      </c>
      <c r="AV60" s="601">
        <v>1400</v>
      </c>
      <c r="AW60" s="499">
        <v>2450</v>
      </c>
      <c r="AX60" s="520">
        <f t="shared" si="1813"/>
        <v>3430000</v>
      </c>
      <c r="AY60" s="603"/>
      <c r="AZ60" s="475">
        <f>IF(EXACT(VLOOKUP(AS60,OFERTA_0,2,FALSE),AT60),1,0)</f>
        <v>1</v>
      </c>
      <c r="BA60" s="475">
        <f>IF(EXACT(VLOOKUP(AS60,OFERTA_0,3,FALSE),AU60),1,0)</f>
        <v>1</v>
      </c>
      <c r="BB60" s="476">
        <f>IF(EXACT(VLOOKUP(AS60,OFERTA_0,4,FALSE),AV60),1,0)</f>
        <v>1</v>
      </c>
      <c r="BC60" s="476">
        <f t="shared" ref="BC60:BD60" si="1919">IF(AW60=0,0,1)</f>
        <v>1</v>
      </c>
      <c r="BD60" s="476">
        <f t="shared" si="1919"/>
        <v>1</v>
      </c>
      <c r="BE60" s="476">
        <f t="shared" si="1815"/>
        <v>1</v>
      </c>
      <c r="BF60" s="502">
        <f t="shared" si="1816"/>
        <v>3430000</v>
      </c>
      <c r="BG60" s="478">
        <f t="shared" si="1817"/>
        <v>0</v>
      </c>
      <c r="BH60" s="425"/>
      <c r="BI60" s="425"/>
      <c r="BJ60" s="495" t="s">
        <v>384</v>
      </c>
      <c r="BK60" s="599" t="s">
        <v>385</v>
      </c>
      <c r="BL60" s="600" t="s">
        <v>383</v>
      </c>
      <c r="BM60" s="601">
        <v>1400</v>
      </c>
      <c r="BN60" s="499">
        <v>4000</v>
      </c>
      <c r="BO60" s="520">
        <f t="shared" si="1818"/>
        <v>5600000</v>
      </c>
      <c r="BP60" s="603"/>
      <c r="BQ60" s="475">
        <f>IF(EXACT(VLOOKUP(BJ60,OFERTA_0,2,FALSE),BK60),1,0)</f>
        <v>1</v>
      </c>
      <c r="BR60" s="475">
        <f>IF(EXACT(VLOOKUP(BJ60,OFERTA_0,3,FALSE),BL60),1,0)</f>
        <v>1</v>
      </c>
      <c r="BS60" s="476">
        <f>IF(EXACT(VLOOKUP(BJ60,OFERTA_0,4,FALSE),BM60),1,0)</f>
        <v>1</v>
      </c>
      <c r="BT60" s="476">
        <f t="shared" ref="BT60:BU60" si="1920">IF(BN60=0,0,1)</f>
        <v>1</v>
      </c>
      <c r="BU60" s="476">
        <f t="shared" si="1920"/>
        <v>1</v>
      </c>
      <c r="BV60" s="476">
        <f t="shared" si="1820"/>
        <v>1</v>
      </c>
      <c r="BW60" s="502">
        <f t="shared" si="1821"/>
        <v>5600000</v>
      </c>
      <c r="BX60" s="478">
        <f t="shared" si="1822"/>
        <v>0</v>
      </c>
      <c r="BY60" s="425"/>
      <c r="BZ60" s="425"/>
      <c r="CA60" s="495" t="s">
        <v>384</v>
      </c>
      <c r="CB60" s="599" t="s">
        <v>385</v>
      </c>
      <c r="CC60" s="600" t="s">
        <v>383</v>
      </c>
      <c r="CD60" s="601">
        <v>1400</v>
      </c>
      <c r="CE60" s="499">
        <v>4588</v>
      </c>
      <c r="CF60" s="520">
        <f t="shared" si="1823"/>
        <v>6423200</v>
      </c>
      <c r="CG60" s="603"/>
      <c r="CH60" s="475">
        <f>IF(EXACT(VLOOKUP(CA60,OFERTA_0,2,FALSE),CB60),1,0)</f>
        <v>1</v>
      </c>
      <c r="CI60" s="475">
        <f>IF(EXACT(VLOOKUP(CA60,OFERTA_0,3,FALSE),CC60),1,0)</f>
        <v>1</v>
      </c>
      <c r="CJ60" s="476">
        <f>IF(EXACT(VLOOKUP(CA60,OFERTA_0,4,FALSE),CD60),1,0)</f>
        <v>1</v>
      </c>
      <c r="CK60" s="476">
        <f t="shared" ref="CK60:CL60" si="1921">IF(CE60=0,0,1)</f>
        <v>1</v>
      </c>
      <c r="CL60" s="476">
        <f t="shared" si="1921"/>
        <v>1</v>
      </c>
      <c r="CM60" s="476">
        <f t="shared" si="1825"/>
        <v>1</v>
      </c>
      <c r="CN60" s="502">
        <f t="shared" si="1826"/>
        <v>6423200</v>
      </c>
      <c r="CO60" s="478">
        <f t="shared" si="1827"/>
        <v>0</v>
      </c>
      <c r="CP60" s="425"/>
      <c r="CQ60" s="425"/>
      <c r="CR60" s="495" t="s">
        <v>384</v>
      </c>
      <c r="CS60" s="599" t="s">
        <v>385</v>
      </c>
      <c r="CT60" s="600" t="s">
        <v>383</v>
      </c>
      <c r="CU60" s="601">
        <v>1400</v>
      </c>
      <c r="CV60" s="499">
        <v>4000</v>
      </c>
      <c r="CW60" s="520">
        <f t="shared" si="1828"/>
        <v>5600000</v>
      </c>
      <c r="CX60" s="603"/>
      <c r="CY60" s="475">
        <f>IF(EXACT(VLOOKUP(CR60,OFERTA_0,2,FALSE),CS60),1,0)</f>
        <v>1</v>
      </c>
      <c r="CZ60" s="475">
        <f>IF(EXACT(VLOOKUP(CR60,OFERTA_0,3,FALSE),CT60),1,0)</f>
        <v>1</v>
      </c>
      <c r="DA60" s="476">
        <f>IF(EXACT(VLOOKUP(CR60,OFERTA_0,4,FALSE),CU60),1,0)</f>
        <v>1</v>
      </c>
      <c r="DB60" s="476">
        <f t="shared" ref="DB60:DC60" si="1922">IF(CV60=0,0,1)</f>
        <v>1</v>
      </c>
      <c r="DC60" s="476">
        <f t="shared" si="1922"/>
        <v>1</v>
      </c>
      <c r="DD60" s="476">
        <f t="shared" si="1830"/>
        <v>1</v>
      </c>
      <c r="DE60" s="502">
        <f t="shared" si="1831"/>
        <v>5600000</v>
      </c>
      <c r="DF60" s="478">
        <f t="shared" si="1832"/>
        <v>0</v>
      </c>
      <c r="DG60" s="425"/>
      <c r="DH60" s="425"/>
      <c r="DI60" s="495" t="s">
        <v>384</v>
      </c>
      <c r="DJ60" s="599" t="s">
        <v>385</v>
      </c>
      <c r="DK60" s="600" t="s">
        <v>383</v>
      </c>
      <c r="DL60" s="601">
        <v>1400</v>
      </c>
      <c r="DM60" s="499">
        <v>3490</v>
      </c>
      <c r="DN60" s="520">
        <f t="shared" si="1833"/>
        <v>4886000</v>
      </c>
      <c r="DO60" s="603"/>
      <c r="DP60" s="475">
        <f>IF(EXACT(VLOOKUP(DI60,OFERTA_0,2,FALSE),DJ60),1,0)</f>
        <v>1</v>
      </c>
      <c r="DQ60" s="475">
        <f>IF(EXACT(VLOOKUP(DI60,OFERTA_0,3,FALSE),DK60),1,0)</f>
        <v>1</v>
      </c>
      <c r="DR60" s="476">
        <f>IF(EXACT(VLOOKUP(DI60,OFERTA_0,4,FALSE),DL60),1,0)</f>
        <v>1</v>
      </c>
      <c r="DS60" s="476">
        <f t="shared" ref="DS60:DT60" si="1923">IF(DM60=0,0,1)</f>
        <v>1</v>
      </c>
      <c r="DT60" s="476">
        <f t="shared" si="1923"/>
        <v>1</v>
      </c>
      <c r="DU60" s="476">
        <f t="shared" si="1835"/>
        <v>1</v>
      </c>
      <c r="DV60" s="502">
        <f t="shared" si="1836"/>
        <v>4886000</v>
      </c>
      <c r="DW60" s="478">
        <f t="shared" si="1837"/>
        <v>0</v>
      </c>
      <c r="DX60" s="425"/>
      <c r="DY60" s="425"/>
      <c r="DZ60" s="495" t="s">
        <v>384</v>
      </c>
      <c r="EA60" s="599" t="s">
        <v>385</v>
      </c>
      <c r="EB60" s="600" t="s">
        <v>383</v>
      </c>
      <c r="EC60" s="601">
        <v>1400</v>
      </c>
      <c r="ED60" s="499">
        <v>4502</v>
      </c>
      <c r="EE60" s="520">
        <f t="shared" si="1838"/>
        <v>6302800</v>
      </c>
      <c r="EF60" s="603"/>
      <c r="EG60" s="475">
        <f>IF(EXACT(VLOOKUP(DZ60,OFERTA_0,2,FALSE),EA60),1,0)</f>
        <v>1</v>
      </c>
      <c r="EH60" s="475">
        <f>IF(EXACT(VLOOKUP(DZ60,OFERTA_0,3,FALSE),EB60),1,0)</f>
        <v>1</v>
      </c>
      <c r="EI60" s="476">
        <f>IF(EXACT(VLOOKUP(DZ60,OFERTA_0,4,FALSE),EC60),1,0)</f>
        <v>1</v>
      </c>
      <c r="EJ60" s="476">
        <f t="shared" ref="EJ60:EK60" si="1924">IF(ED60=0,0,1)</f>
        <v>1</v>
      </c>
      <c r="EK60" s="476">
        <f t="shared" si="1924"/>
        <v>1</v>
      </c>
      <c r="EL60" s="476">
        <f t="shared" si="1840"/>
        <v>1</v>
      </c>
      <c r="EM60" s="502">
        <f t="shared" si="1841"/>
        <v>6302800</v>
      </c>
      <c r="EN60" s="478">
        <f t="shared" si="1842"/>
        <v>0</v>
      </c>
      <c r="EO60" s="425"/>
      <c r="EP60" s="425"/>
      <c r="EQ60" s="495" t="s">
        <v>384</v>
      </c>
      <c r="ER60" s="599" t="s">
        <v>385</v>
      </c>
      <c r="ES60" s="600" t="s">
        <v>383</v>
      </c>
      <c r="ET60" s="601">
        <v>1400</v>
      </c>
      <c r="EU60" s="499">
        <v>3548.2005206509939</v>
      </c>
      <c r="EV60" s="520">
        <f t="shared" si="1843"/>
        <v>4967481</v>
      </c>
      <c r="EW60" s="603"/>
      <c r="EX60" s="475">
        <f>IF(EXACT(VLOOKUP(EQ60,OFERTA_0,2,FALSE),ER60),1,0)</f>
        <v>1</v>
      </c>
      <c r="EY60" s="475">
        <f>IF(EXACT(VLOOKUP(EQ60,OFERTA_0,3,FALSE),ES60),1,0)</f>
        <v>1</v>
      </c>
      <c r="EZ60" s="476">
        <f>IF(EXACT(VLOOKUP(EQ60,OFERTA_0,4,FALSE),ET60),1,0)</f>
        <v>1</v>
      </c>
      <c r="FA60" s="476">
        <f t="shared" ref="FA60:FB60" si="1925">IF(EU60=0,0,1)</f>
        <v>1</v>
      </c>
      <c r="FB60" s="476">
        <f t="shared" si="1925"/>
        <v>1</v>
      </c>
      <c r="FC60" s="476">
        <f t="shared" si="1845"/>
        <v>1</v>
      </c>
      <c r="FD60" s="502">
        <f t="shared" si="1846"/>
        <v>4967481</v>
      </c>
      <c r="FE60" s="478">
        <f t="shared" si="1847"/>
        <v>0</v>
      </c>
      <c r="FF60" s="425"/>
      <c r="FG60" s="425"/>
      <c r="FH60" s="495" t="s">
        <v>384</v>
      </c>
      <c r="FI60" s="599" t="s">
        <v>385</v>
      </c>
      <c r="FJ60" s="600" t="s">
        <v>383</v>
      </c>
      <c r="FK60" s="601">
        <v>1400</v>
      </c>
      <c r="FL60" s="499">
        <v>3219</v>
      </c>
      <c r="FM60" s="520">
        <f t="shared" si="1848"/>
        <v>4506600</v>
      </c>
      <c r="FN60" s="603"/>
      <c r="FO60" s="475">
        <f>IF(EXACT(VLOOKUP(FH60,OFERTA_0,2,FALSE),FI60),1,0)</f>
        <v>1</v>
      </c>
      <c r="FP60" s="475">
        <f>IF(EXACT(VLOOKUP(FH60,OFERTA_0,3,FALSE),FJ60),1,0)</f>
        <v>1</v>
      </c>
      <c r="FQ60" s="476">
        <f>IF(EXACT(VLOOKUP(FH60,OFERTA_0,4,FALSE),FK60),1,0)</f>
        <v>1</v>
      </c>
      <c r="FR60" s="476">
        <f t="shared" ref="FR60:FS60" si="1926">IF(FL60=0,0,1)</f>
        <v>1</v>
      </c>
      <c r="FS60" s="476">
        <f t="shared" si="1926"/>
        <v>1</v>
      </c>
      <c r="FT60" s="476">
        <f t="shared" si="1850"/>
        <v>1</v>
      </c>
      <c r="FU60" s="502">
        <f t="shared" si="1851"/>
        <v>4506600</v>
      </c>
      <c r="FV60" s="478">
        <f t="shared" si="1852"/>
        <v>0</v>
      </c>
      <c r="FW60" s="425"/>
      <c r="FX60" s="425"/>
      <c r="FY60" s="495" t="s">
        <v>384</v>
      </c>
      <c r="FZ60" s="599" t="s">
        <v>385</v>
      </c>
      <c r="GA60" s="600" t="s">
        <v>383</v>
      </c>
      <c r="GB60" s="601">
        <v>1400</v>
      </c>
      <c r="GC60" s="499">
        <v>3900</v>
      </c>
      <c r="GD60" s="520">
        <f t="shared" si="1853"/>
        <v>5460000</v>
      </c>
      <c r="GE60" s="603"/>
      <c r="GF60" s="475">
        <f>IF(EXACT(VLOOKUP(FY60,OFERTA_0,2,FALSE),FZ60),1,0)</f>
        <v>1</v>
      </c>
      <c r="GG60" s="475">
        <f>IF(EXACT(VLOOKUP(FY60,OFERTA_0,3,FALSE),GA60),1,0)</f>
        <v>1</v>
      </c>
      <c r="GH60" s="476">
        <f>IF(EXACT(VLOOKUP(FY60,OFERTA_0,4,FALSE),GB60),1,0)</f>
        <v>1</v>
      </c>
      <c r="GI60" s="476">
        <f t="shared" ref="GI60:GJ60" si="1927">IF(GC60=0,0,1)</f>
        <v>1</v>
      </c>
      <c r="GJ60" s="476">
        <f t="shared" si="1927"/>
        <v>1</v>
      </c>
      <c r="GK60" s="476">
        <f t="shared" si="1855"/>
        <v>1</v>
      </c>
      <c r="GL60" s="502">
        <f t="shared" si="1856"/>
        <v>5460000</v>
      </c>
      <c r="GM60" s="478">
        <f t="shared" si="1857"/>
        <v>0</v>
      </c>
      <c r="GN60" s="425"/>
      <c r="GO60" s="425"/>
      <c r="GP60" s="495" t="s">
        <v>384</v>
      </c>
      <c r="GQ60" s="599" t="s">
        <v>385</v>
      </c>
      <c r="GR60" s="600" t="s">
        <v>383</v>
      </c>
      <c r="GS60" s="601">
        <v>1400</v>
      </c>
      <c r="GT60" s="499">
        <v>2660</v>
      </c>
      <c r="GU60" s="520">
        <f t="shared" si="1858"/>
        <v>3724000</v>
      </c>
      <c r="GV60" s="603"/>
      <c r="GW60" s="475">
        <f>IF(EXACT(VLOOKUP(GP60,OFERTA_0,2,FALSE),GQ60),1,0)</f>
        <v>1</v>
      </c>
      <c r="GX60" s="475">
        <f>IF(EXACT(VLOOKUP(GP60,OFERTA_0,3,FALSE),GR60),1,0)</f>
        <v>1</v>
      </c>
      <c r="GY60" s="476">
        <f>IF(EXACT(VLOOKUP(GP60,OFERTA_0,4,FALSE),GS60),1,0)</f>
        <v>1</v>
      </c>
      <c r="GZ60" s="476">
        <f t="shared" ref="GZ60:HA60" si="1928">IF(GT60=0,0,1)</f>
        <v>1</v>
      </c>
      <c r="HA60" s="476">
        <f t="shared" si="1928"/>
        <v>1</v>
      </c>
      <c r="HB60" s="476">
        <f t="shared" si="1860"/>
        <v>1</v>
      </c>
      <c r="HC60" s="502">
        <f t="shared" si="1861"/>
        <v>3724000</v>
      </c>
      <c r="HD60" s="478">
        <f t="shared" si="1862"/>
        <v>0</v>
      </c>
      <c r="HE60" s="425"/>
      <c r="HF60" s="425"/>
      <c r="HG60" s="495" t="s">
        <v>384</v>
      </c>
      <c r="HH60" s="599" t="s">
        <v>385</v>
      </c>
      <c r="HI60" s="600" t="s">
        <v>383</v>
      </c>
      <c r="HJ60" s="601">
        <v>1400</v>
      </c>
      <c r="HK60" s="499">
        <v>4662</v>
      </c>
      <c r="HL60" s="520">
        <f t="shared" si="1863"/>
        <v>6526800</v>
      </c>
      <c r="HM60" s="603"/>
      <c r="HN60" s="475">
        <f>IF(EXACT(VLOOKUP(HG60,OFERTA_0,2,FALSE),HH60),1,0)</f>
        <v>1</v>
      </c>
      <c r="HO60" s="475">
        <f>IF(EXACT(VLOOKUP(HG60,OFERTA_0,3,FALSE),HI60),1,0)</f>
        <v>1</v>
      </c>
      <c r="HP60" s="476">
        <f>IF(EXACT(VLOOKUP(HG60,OFERTA_0,4,FALSE),HJ60),1,0)</f>
        <v>1</v>
      </c>
      <c r="HQ60" s="476">
        <f t="shared" ref="HQ60:HR60" si="1929">IF(HK60=0,0,1)</f>
        <v>1</v>
      </c>
      <c r="HR60" s="476">
        <f t="shared" si="1929"/>
        <v>1</v>
      </c>
      <c r="HS60" s="476">
        <f t="shared" si="1865"/>
        <v>1</v>
      </c>
      <c r="HT60" s="502">
        <f t="shared" si="1866"/>
        <v>6526800</v>
      </c>
      <c r="HU60" s="478">
        <f t="shared" si="1867"/>
        <v>0</v>
      </c>
      <c r="HV60" s="425"/>
      <c r="HW60" s="425"/>
      <c r="HX60" s="495" t="s">
        <v>384</v>
      </c>
      <c r="HY60" s="599" t="s">
        <v>385</v>
      </c>
      <c r="HZ60" s="600" t="s">
        <v>383</v>
      </c>
      <c r="IA60" s="601">
        <v>1400</v>
      </c>
      <c r="IB60" s="499">
        <v>3800</v>
      </c>
      <c r="IC60" s="520">
        <f t="shared" si="1868"/>
        <v>5320000</v>
      </c>
      <c r="ID60" s="603"/>
      <c r="IE60" s="475">
        <f>IF(EXACT(VLOOKUP(HX60,OFERTA_0,2,FALSE),HY60),1,0)</f>
        <v>1</v>
      </c>
      <c r="IF60" s="475">
        <f>IF(EXACT(VLOOKUP(HX60,OFERTA_0,3,FALSE),HZ60),1,0)</f>
        <v>1</v>
      </c>
      <c r="IG60" s="476">
        <f>IF(EXACT(VLOOKUP(HX60,OFERTA_0,4,FALSE),IA60),1,0)</f>
        <v>1</v>
      </c>
      <c r="IH60" s="476">
        <f t="shared" ref="IH60:II60" si="1930">IF(IB60=0,0,1)</f>
        <v>1</v>
      </c>
      <c r="II60" s="476">
        <f t="shared" si="1930"/>
        <v>1</v>
      </c>
      <c r="IJ60" s="476">
        <f t="shared" si="1870"/>
        <v>1</v>
      </c>
      <c r="IK60" s="502">
        <f t="shared" si="1871"/>
        <v>5320000</v>
      </c>
      <c r="IL60" s="478">
        <f t="shared" si="1872"/>
        <v>0</v>
      </c>
      <c r="IM60" s="425"/>
      <c r="IN60" s="425"/>
      <c r="IO60" s="495" t="s">
        <v>384</v>
      </c>
      <c r="IP60" s="599" t="s">
        <v>385</v>
      </c>
      <c r="IQ60" s="600" t="s">
        <v>383</v>
      </c>
      <c r="IR60" s="601">
        <v>1400</v>
      </c>
      <c r="IS60" s="499">
        <v>3077</v>
      </c>
      <c r="IT60" s="520">
        <f t="shared" si="1873"/>
        <v>4307800</v>
      </c>
      <c r="IU60" s="603"/>
      <c r="IV60" s="475">
        <f>IF(EXACT(VLOOKUP(IO60,OFERTA_0,2,FALSE),IP60),1,0)</f>
        <v>1</v>
      </c>
      <c r="IW60" s="475">
        <f>IF(EXACT(VLOOKUP(IO60,OFERTA_0,3,FALSE),IQ60),1,0)</f>
        <v>1</v>
      </c>
      <c r="IX60" s="476">
        <f>IF(EXACT(VLOOKUP(IO60,OFERTA_0,4,FALSE),IR60),1,0)</f>
        <v>1</v>
      </c>
      <c r="IY60" s="476">
        <f t="shared" ref="IY60:IZ60" si="1931">IF(IS60=0,0,1)</f>
        <v>1</v>
      </c>
      <c r="IZ60" s="476">
        <f t="shared" si="1931"/>
        <v>1</v>
      </c>
      <c r="JA60" s="476">
        <f t="shared" si="1875"/>
        <v>1</v>
      </c>
      <c r="JB60" s="502">
        <f t="shared" si="1876"/>
        <v>4307800</v>
      </c>
      <c r="JC60" s="478">
        <f t="shared" si="1877"/>
        <v>0</v>
      </c>
      <c r="JD60" s="425"/>
      <c r="JE60" s="425"/>
      <c r="JF60" s="495" t="s">
        <v>384</v>
      </c>
      <c r="JG60" s="599" t="s">
        <v>385</v>
      </c>
      <c r="JH60" s="600" t="s">
        <v>383</v>
      </c>
      <c r="JI60" s="601">
        <v>1400</v>
      </c>
      <c r="JJ60" s="499">
        <v>4500</v>
      </c>
      <c r="JK60" s="520">
        <f t="shared" si="1878"/>
        <v>6300000</v>
      </c>
      <c r="JL60" s="603"/>
      <c r="JM60" s="475">
        <f>IF(EXACT(VLOOKUP(JF60,OFERTA_0,2,FALSE),JG60),1,0)</f>
        <v>1</v>
      </c>
      <c r="JN60" s="475">
        <f>IF(EXACT(VLOOKUP(JF60,OFERTA_0,3,FALSE),JH60),1,0)</f>
        <v>1</v>
      </c>
      <c r="JO60" s="476">
        <f>IF(EXACT(VLOOKUP(JF60,OFERTA_0,4,FALSE),JI60),1,0)</f>
        <v>1</v>
      </c>
      <c r="JP60" s="476">
        <f t="shared" ref="JP60:JQ60" si="1932">IF(JJ60=0,0,1)</f>
        <v>1</v>
      </c>
      <c r="JQ60" s="476">
        <f t="shared" si="1932"/>
        <v>1</v>
      </c>
      <c r="JR60" s="476">
        <f t="shared" si="1880"/>
        <v>1</v>
      </c>
      <c r="JS60" s="502">
        <f t="shared" si="1881"/>
        <v>6300000</v>
      </c>
      <c r="JT60" s="478">
        <f t="shared" si="1882"/>
        <v>0</v>
      </c>
      <c r="JU60" s="425"/>
      <c r="JV60" s="425"/>
      <c r="JW60" s="495" t="s">
        <v>384</v>
      </c>
      <c r="JX60" s="599" t="s">
        <v>385</v>
      </c>
      <c r="JY60" s="600" t="s">
        <v>383</v>
      </c>
      <c r="JZ60" s="601">
        <v>1400</v>
      </c>
      <c r="KA60" s="499">
        <v>3000</v>
      </c>
      <c r="KB60" s="520">
        <f t="shared" si="1883"/>
        <v>4200000</v>
      </c>
      <c r="KC60" s="603"/>
      <c r="KD60" s="475">
        <f>IF(EXACT(VLOOKUP(JW60,OFERTA_0,2,FALSE),JX60),1,0)</f>
        <v>1</v>
      </c>
      <c r="KE60" s="475">
        <f>IF(EXACT(VLOOKUP(JW60,OFERTA_0,3,FALSE),JY60),1,0)</f>
        <v>1</v>
      </c>
      <c r="KF60" s="476">
        <f>IF(EXACT(VLOOKUP(JW60,OFERTA_0,4,FALSE),JZ60),1,0)</f>
        <v>1</v>
      </c>
      <c r="KG60" s="476">
        <f t="shared" ref="KG60:KH60" si="1933">IF(KA60=0,0,1)</f>
        <v>1</v>
      </c>
      <c r="KH60" s="476">
        <f t="shared" si="1933"/>
        <v>1</v>
      </c>
      <c r="KI60" s="476">
        <f t="shared" si="1885"/>
        <v>1</v>
      </c>
      <c r="KJ60" s="502">
        <f t="shared" si="1886"/>
        <v>4200000</v>
      </c>
      <c r="KK60" s="478">
        <f t="shared" si="1887"/>
        <v>0</v>
      </c>
      <c r="KL60" s="425"/>
      <c r="KM60" s="425"/>
      <c r="KN60" s="495" t="s">
        <v>384</v>
      </c>
      <c r="KO60" s="599" t="s">
        <v>385</v>
      </c>
      <c r="KP60" s="600" t="s">
        <v>383</v>
      </c>
      <c r="KQ60" s="601">
        <v>1400</v>
      </c>
      <c r="KR60" s="499">
        <v>12786</v>
      </c>
      <c r="KS60" s="520">
        <f t="shared" si="1888"/>
        <v>17900400</v>
      </c>
      <c r="KT60" s="603"/>
      <c r="KU60" s="475">
        <f>IF(EXACT(VLOOKUP(KN60,OFERTA_0,2,FALSE),KO60),1,0)</f>
        <v>1</v>
      </c>
      <c r="KV60" s="475">
        <f>IF(EXACT(VLOOKUP(KN60,OFERTA_0,3,FALSE),KP60),1,0)</f>
        <v>1</v>
      </c>
      <c r="KW60" s="476">
        <f>IF(EXACT(VLOOKUP(KN60,OFERTA_0,4,FALSE),KQ60),1,0)</f>
        <v>1</v>
      </c>
      <c r="KX60" s="476">
        <f t="shared" ref="KX60:KY60" si="1934">IF(KR60=0,0,1)</f>
        <v>1</v>
      </c>
      <c r="KY60" s="476">
        <f t="shared" si="1934"/>
        <v>1</v>
      </c>
      <c r="KZ60" s="476">
        <f t="shared" si="1890"/>
        <v>1</v>
      </c>
      <c r="LA60" s="502">
        <f t="shared" si="1891"/>
        <v>17900400</v>
      </c>
      <c r="LB60" s="478">
        <f t="shared" si="1892"/>
        <v>0</v>
      </c>
      <c r="LC60" s="425"/>
      <c r="LD60" s="425"/>
      <c r="LE60" s="495" t="s">
        <v>384</v>
      </c>
      <c r="LF60" s="599" t="s">
        <v>385</v>
      </c>
      <c r="LG60" s="600" t="s">
        <v>383</v>
      </c>
      <c r="LH60" s="601">
        <v>1400</v>
      </c>
      <c r="LI60" s="499">
        <v>4683</v>
      </c>
      <c r="LJ60" s="520">
        <f t="shared" si="1893"/>
        <v>6556200</v>
      </c>
      <c r="LK60" s="603"/>
      <c r="LL60" s="475">
        <f>IF(EXACT(VLOOKUP(LE60,OFERTA_0,2,FALSE),LF60),1,0)</f>
        <v>1</v>
      </c>
      <c r="LM60" s="475">
        <f>IF(EXACT(VLOOKUP(LE60,OFERTA_0,3,FALSE),LG60),1,0)</f>
        <v>1</v>
      </c>
      <c r="LN60" s="476">
        <f>IF(EXACT(VLOOKUP(LE60,OFERTA_0,4,FALSE),LH60),1,0)</f>
        <v>1</v>
      </c>
      <c r="LO60" s="476">
        <f t="shared" ref="LO60:LP60" si="1935">IF(LI60=0,0,1)</f>
        <v>1</v>
      </c>
      <c r="LP60" s="476">
        <f t="shared" si="1935"/>
        <v>1</v>
      </c>
      <c r="LQ60" s="476">
        <f t="shared" si="1895"/>
        <v>1</v>
      </c>
      <c r="LR60" s="502">
        <f t="shared" si="1896"/>
        <v>6556200</v>
      </c>
      <c r="LS60" s="478">
        <f t="shared" si="1897"/>
        <v>0</v>
      </c>
      <c r="LT60" s="425"/>
      <c r="LU60" s="425"/>
      <c r="LV60" s="495" t="s">
        <v>384</v>
      </c>
      <c r="LW60" s="599" t="s">
        <v>385</v>
      </c>
      <c r="LX60" s="600" t="s">
        <v>383</v>
      </c>
      <c r="LY60" s="601">
        <v>1400</v>
      </c>
      <c r="LZ60" s="499">
        <f>2162*1.19+1000</f>
        <v>3572.7799999999997</v>
      </c>
      <c r="MA60" s="520">
        <f t="shared" si="1898"/>
        <v>5001892</v>
      </c>
      <c r="MB60" s="603"/>
      <c r="MC60" s="475">
        <f>IF(EXACT(VLOOKUP(LV60,OFERTA_0,2,FALSE),LW60),1,0)</f>
        <v>1</v>
      </c>
      <c r="MD60" s="475">
        <f>IF(EXACT(VLOOKUP(LV60,OFERTA_0,3,FALSE),LX60),1,0)</f>
        <v>1</v>
      </c>
      <c r="ME60" s="476">
        <f>IF(EXACT(VLOOKUP(LV60,OFERTA_0,4,FALSE),LY60),1,0)</f>
        <v>1</v>
      </c>
      <c r="MF60" s="476">
        <f t="shared" ref="MF60:MG60" si="1936">IF(LZ60=0,0,1)</f>
        <v>1</v>
      </c>
      <c r="MG60" s="476">
        <f t="shared" si="1936"/>
        <v>1</v>
      </c>
      <c r="MH60" s="476">
        <f t="shared" si="1900"/>
        <v>1</v>
      </c>
      <c r="MI60" s="502">
        <f t="shared" si="1901"/>
        <v>5001892</v>
      </c>
      <c r="MJ60" s="478">
        <f t="shared" si="1902"/>
        <v>0</v>
      </c>
      <c r="MK60" s="425"/>
      <c r="ML60" s="425"/>
      <c r="MM60" s="495" t="s">
        <v>384</v>
      </c>
      <c r="MN60" s="599" t="s">
        <v>385</v>
      </c>
      <c r="MO60" s="600" t="s">
        <v>383</v>
      </c>
      <c r="MP60" s="601">
        <v>1400</v>
      </c>
      <c r="MQ60" s="499">
        <v>3369.7829999999999</v>
      </c>
      <c r="MR60" s="520">
        <f t="shared" si="1903"/>
        <v>4717696</v>
      </c>
      <c r="MS60" s="603"/>
      <c r="MT60" s="475">
        <f>IF(EXACT(VLOOKUP(MM60,OFERTA_0,2,FALSE),MN60),1,0)</f>
        <v>1</v>
      </c>
      <c r="MU60" s="475">
        <f>IF(EXACT(VLOOKUP(MM60,OFERTA_0,3,FALSE),MO60),1,0)</f>
        <v>1</v>
      </c>
      <c r="MV60" s="476">
        <f>IF(EXACT(VLOOKUP(MM60,OFERTA_0,4,FALSE),MP60),1,0)</f>
        <v>1</v>
      </c>
      <c r="MW60" s="476">
        <f t="shared" ref="MW60:MX60" si="1937">IF(MQ60=0,0,1)</f>
        <v>1</v>
      </c>
      <c r="MX60" s="476">
        <f t="shared" si="1937"/>
        <v>1</v>
      </c>
      <c r="MY60" s="476">
        <f t="shared" si="1905"/>
        <v>1</v>
      </c>
      <c r="MZ60" s="502">
        <f t="shared" si="1906"/>
        <v>4717696</v>
      </c>
      <c r="NA60" s="478">
        <f t="shared" si="1907"/>
        <v>0</v>
      </c>
      <c r="NB60" s="425"/>
      <c r="NC60" s="425"/>
      <c r="ND60" s="567"/>
      <c r="NE60" s="523"/>
      <c r="NF60" s="588"/>
      <c r="NG60" s="525"/>
      <c r="NH60" s="586"/>
      <c r="NI60" s="587"/>
      <c r="NJ60" s="587"/>
      <c r="NK60" s="475" t="e">
        <f t="shared" si="1199"/>
        <v>#N/A</v>
      </c>
      <c r="NL60" s="475" t="e">
        <f t="shared" si="1200"/>
        <v>#N/A</v>
      </c>
      <c r="NM60" s="476" t="e">
        <f t="shared" si="1201"/>
        <v>#N/A</v>
      </c>
      <c r="NN60" s="476">
        <f t="shared" ref="NN60:NO60" si="1938">IF(NH60=0,0,1)</f>
        <v>0</v>
      </c>
      <c r="NO60" s="476">
        <f t="shared" si="1938"/>
        <v>0</v>
      </c>
      <c r="NP60" s="476" t="e">
        <f t="shared" si="1203"/>
        <v>#N/A</v>
      </c>
      <c r="NQ60" s="502">
        <f t="shared" si="1204"/>
        <v>0</v>
      </c>
      <c r="NR60" s="478">
        <f t="shared" si="1205"/>
        <v>0</v>
      </c>
      <c r="NS60" s="425"/>
      <c r="NT60" s="425"/>
      <c r="NU60" s="567"/>
      <c r="NV60" s="523"/>
      <c r="NW60" s="588"/>
      <c r="NX60" s="525"/>
      <c r="NY60" s="586"/>
      <c r="NZ60" s="587"/>
      <c r="OA60" s="587"/>
      <c r="OB60" s="475" t="e">
        <f t="shared" si="1206"/>
        <v>#N/A</v>
      </c>
      <c r="OC60" s="475" t="e">
        <f t="shared" si="1207"/>
        <v>#N/A</v>
      </c>
      <c r="OD60" s="476" t="e">
        <f t="shared" si="1208"/>
        <v>#N/A</v>
      </c>
      <c r="OE60" s="476">
        <f t="shared" ref="OE60:OF60" si="1939">IF(NY60=0,0,1)</f>
        <v>0</v>
      </c>
      <c r="OF60" s="476">
        <f t="shared" si="1939"/>
        <v>0</v>
      </c>
      <c r="OG60" s="476" t="e">
        <f t="shared" si="1210"/>
        <v>#N/A</v>
      </c>
      <c r="OH60" s="502">
        <f t="shared" si="1211"/>
        <v>0</v>
      </c>
      <c r="OI60" s="478">
        <f t="shared" si="1212"/>
        <v>0</v>
      </c>
      <c r="OJ60" s="425"/>
      <c r="OK60" s="425"/>
      <c r="OL60" s="567"/>
      <c r="OM60" s="523"/>
      <c r="ON60" s="588"/>
      <c r="OO60" s="525"/>
      <c r="OP60" s="586"/>
      <c r="OQ60" s="587"/>
      <c r="OR60" s="587"/>
      <c r="OS60" s="475" t="e">
        <f t="shared" si="1213"/>
        <v>#N/A</v>
      </c>
      <c r="OT60" s="475" t="e">
        <f t="shared" si="1214"/>
        <v>#N/A</v>
      </c>
      <c r="OU60" s="476" t="e">
        <f t="shared" si="1215"/>
        <v>#N/A</v>
      </c>
      <c r="OV60" s="476">
        <f t="shared" ref="OV60:OW60" si="1940">IF(OP60=0,0,1)</f>
        <v>0</v>
      </c>
      <c r="OW60" s="476">
        <f t="shared" si="1940"/>
        <v>0</v>
      </c>
      <c r="OX60" s="476" t="e">
        <f t="shared" si="1217"/>
        <v>#N/A</v>
      </c>
      <c r="OY60" s="502">
        <f t="shared" si="1218"/>
        <v>0</v>
      </c>
      <c r="OZ60" s="478">
        <f t="shared" si="1219"/>
        <v>0</v>
      </c>
      <c r="PA60" s="425"/>
      <c r="PB60" s="425"/>
      <c r="PC60" s="567"/>
      <c r="PD60" s="523"/>
      <c r="PE60" s="588"/>
      <c r="PF60" s="525"/>
      <c r="PG60" s="586"/>
      <c r="PH60" s="587"/>
      <c r="PI60" s="587"/>
      <c r="PJ60" s="475" t="e">
        <f t="shared" si="1220"/>
        <v>#N/A</v>
      </c>
      <c r="PK60" s="475" t="e">
        <f t="shared" si="1221"/>
        <v>#N/A</v>
      </c>
      <c r="PL60" s="476" t="e">
        <f t="shared" si="1222"/>
        <v>#N/A</v>
      </c>
      <c r="PM60" s="476">
        <f t="shared" ref="PM60:PN60" si="1941">IF(PG60=0,0,1)</f>
        <v>0</v>
      </c>
      <c r="PN60" s="476">
        <f t="shared" si="1941"/>
        <v>0</v>
      </c>
      <c r="PO60" s="476" t="e">
        <f t="shared" si="1224"/>
        <v>#N/A</v>
      </c>
      <c r="PP60" s="502">
        <f t="shared" si="1225"/>
        <v>0</v>
      </c>
      <c r="PQ60" s="478">
        <f t="shared" si="1226"/>
        <v>0</v>
      </c>
      <c r="PR60" s="425"/>
      <c r="PS60" s="425"/>
      <c r="PT60" s="567"/>
      <c r="PU60" s="523"/>
      <c r="PV60" s="588"/>
      <c r="PW60" s="525"/>
      <c r="PX60" s="586"/>
      <c r="PY60" s="587"/>
      <c r="PZ60" s="587"/>
      <c r="QA60" s="475" t="e">
        <f t="shared" si="1227"/>
        <v>#N/A</v>
      </c>
      <c r="QB60" s="475" t="e">
        <f t="shared" si="1228"/>
        <v>#N/A</v>
      </c>
      <c r="QC60" s="476" t="e">
        <f t="shared" si="1229"/>
        <v>#N/A</v>
      </c>
      <c r="QD60" s="476">
        <f t="shared" ref="QD60:QE60" si="1942">IF(PX60=0,0,1)</f>
        <v>0</v>
      </c>
      <c r="QE60" s="476">
        <f t="shared" si="1942"/>
        <v>0</v>
      </c>
      <c r="QF60" s="476" t="e">
        <f t="shared" si="1231"/>
        <v>#N/A</v>
      </c>
      <c r="QG60" s="502">
        <f t="shared" si="1232"/>
        <v>0</v>
      </c>
      <c r="QH60" s="478">
        <f t="shared" si="1233"/>
        <v>0</v>
      </c>
      <c r="QI60" s="425"/>
      <c r="QJ60" s="425"/>
      <c r="QK60" s="567"/>
      <c r="QL60" s="523"/>
      <c r="QM60" s="588"/>
      <c r="QN60" s="525"/>
      <c r="QO60" s="586"/>
      <c r="QP60" s="587"/>
      <c r="QQ60" s="587"/>
      <c r="QR60" s="475" t="e">
        <f t="shared" si="1234"/>
        <v>#N/A</v>
      </c>
      <c r="QS60" s="475" t="e">
        <f t="shared" si="1235"/>
        <v>#N/A</v>
      </c>
      <c r="QT60" s="476" t="e">
        <f t="shared" si="1236"/>
        <v>#N/A</v>
      </c>
      <c r="QU60" s="476">
        <f t="shared" ref="QU60:QV60" si="1943">IF(QO60=0,0,1)</f>
        <v>0</v>
      </c>
      <c r="QV60" s="476">
        <f t="shared" si="1943"/>
        <v>0</v>
      </c>
      <c r="QW60" s="476" t="e">
        <f t="shared" si="1238"/>
        <v>#N/A</v>
      </c>
      <c r="QX60" s="502">
        <f t="shared" si="1239"/>
        <v>0</v>
      </c>
      <c r="QY60" s="478">
        <f t="shared" si="1240"/>
        <v>0</v>
      </c>
      <c r="QZ60" s="425"/>
      <c r="RA60" s="425"/>
      <c r="RB60" s="567"/>
      <c r="RC60" s="523"/>
      <c r="RD60" s="588"/>
      <c r="RE60" s="525"/>
      <c r="RF60" s="586"/>
      <c r="RG60" s="587"/>
      <c r="RH60" s="587"/>
      <c r="RI60" s="475" t="e">
        <f t="shared" si="1241"/>
        <v>#N/A</v>
      </c>
      <c r="RJ60" s="475" t="e">
        <f t="shared" si="1242"/>
        <v>#N/A</v>
      </c>
      <c r="RK60" s="476" t="e">
        <f t="shared" si="1243"/>
        <v>#N/A</v>
      </c>
      <c r="RL60" s="476">
        <f t="shared" ref="RL60:RM60" si="1944">IF(RF60=0,0,1)</f>
        <v>0</v>
      </c>
      <c r="RM60" s="476">
        <f t="shared" si="1944"/>
        <v>0</v>
      </c>
      <c r="RN60" s="476" t="e">
        <f t="shared" si="1245"/>
        <v>#N/A</v>
      </c>
      <c r="RO60" s="502">
        <f t="shared" si="1246"/>
        <v>0</v>
      </c>
      <c r="RP60" s="478">
        <f t="shared" si="1247"/>
        <v>0</v>
      </c>
      <c r="RQ60" s="425"/>
      <c r="RR60" s="425"/>
      <c r="RS60" s="567"/>
      <c r="RT60" s="523"/>
      <c r="RU60" s="588"/>
      <c r="RV60" s="525"/>
      <c r="RW60" s="586"/>
      <c r="RX60" s="587"/>
      <c r="RY60" s="587"/>
      <c r="RZ60" s="475" t="e">
        <f t="shared" si="1248"/>
        <v>#N/A</v>
      </c>
      <c r="SA60" s="475" t="e">
        <f t="shared" si="1249"/>
        <v>#N/A</v>
      </c>
      <c r="SB60" s="476" t="e">
        <f t="shared" si="1250"/>
        <v>#N/A</v>
      </c>
      <c r="SC60" s="476">
        <f t="shared" ref="SC60:SD60" si="1945">IF(RW60=0,0,1)</f>
        <v>0</v>
      </c>
      <c r="SD60" s="476">
        <f t="shared" si="1945"/>
        <v>0</v>
      </c>
      <c r="SE60" s="476" t="e">
        <f t="shared" si="1252"/>
        <v>#N/A</v>
      </c>
      <c r="SF60" s="502">
        <f t="shared" si="1253"/>
        <v>0</v>
      </c>
      <c r="SG60" s="478">
        <f t="shared" si="1254"/>
        <v>0</v>
      </c>
      <c r="SH60" s="425"/>
      <c r="SI60" s="425"/>
      <c r="SJ60" s="567"/>
      <c r="SK60" s="523"/>
      <c r="SL60" s="588"/>
      <c r="SM60" s="525"/>
      <c r="SN60" s="586"/>
      <c r="SO60" s="587"/>
      <c r="SP60" s="587"/>
      <c r="SQ60" s="475" t="e">
        <f t="shared" si="1255"/>
        <v>#N/A</v>
      </c>
      <c r="SR60" s="475" t="e">
        <f t="shared" si="1256"/>
        <v>#N/A</v>
      </c>
      <c r="SS60" s="476" t="e">
        <f t="shared" si="1257"/>
        <v>#N/A</v>
      </c>
      <c r="ST60" s="476">
        <f t="shared" ref="ST60:SU60" si="1946">IF(SN60=0,0,1)</f>
        <v>0</v>
      </c>
      <c r="SU60" s="476">
        <f t="shared" si="1946"/>
        <v>0</v>
      </c>
      <c r="SV60" s="476" t="e">
        <f t="shared" si="1259"/>
        <v>#N/A</v>
      </c>
      <c r="SW60" s="502">
        <f t="shared" si="1260"/>
        <v>0</v>
      </c>
      <c r="SX60" s="478">
        <f t="shared" si="1261"/>
        <v>0</v>
      </c>
    </row>
    <row r="61" spans="1:518" ht="12.75" customHeight="1" x14ac:dyDescent="0.2">
      <c r="A61" s="425">
        <f t="shared" si="140"/>
        <v>49</v>
      </c>
      <c r="B61" s="483" t="s">
        <v>386</v>
      </c>
      <c r="C61" s="484" t="s">
        <v>387</v>
      </c>
      <c r="D61" s="485"/>
      <c r="E61" s="594"/>
      <c r="F61" s="487"/>
      <c r="G61" s="488"/>
      <c r="H61" s="528">
        <f>SUM(G63)</f>
        <v>0</v>
      </c>
      <c r="I61" s="425"/>
      <c r="J61" s="425"/>
      <c r="K61" s="483"/>
      <c r="L61" s="484"/>
      <c r="M61" s="485"/>
      <c r="N61" s="594"/>
      <c r="O61" s="487"/>
      <c r="P61" s="488"/>
      <c r="Q61" s="528">
        <f>SUM(P63)</f>
        <v>0</v>
      </c>
      <c r="R61" s="475"/>
      <c r="S61" s="475"/>
      <c r="T61" s="476"/>
      <c r="U61" s="476"/>
      <c r="V61" s="476"/>
      <c r="W61" s="476"/>
      <c r="X61" s="502"/>
      <c r="Y61" s="478"/>
      <c r="Z61" s="454"/>
      <c r="AA61" s="454"/>
      <c r="AB61" s="483"/>
      <c r="AC61" s="484"/>
      <c r="AD61" s="485"/>
      <c r="AE61" s="594"/>
      <c r="AF61" s="487"/>
      <c r="AG61" s="488"/>
      <c r="AH61" s="528">
        <f>SUM(AG63)</f>
        <v>0</v>
      </c>
      <c r="AI61" s="475"/>
      <c r="AJ61" s="475"/>
      <c r="AK61" s="476"/>
      <c r="AL61" s="476"/>
      <c r="AM61" s="476"/>
      <c r="AN61" s="476"/>
      <c r="AO61" s="502"/>
      <c r="AP61" s="478"/>
      <c r="AQ61" s="454"/>
      <c r="AR61" s="454"/>
      <c r="AS61" s="483" t="s">
        <v>386</v>
      </c>
      <c r="AT61" s="484" t="s">
        <v>387</v>
      </c>
      <c r="AU61" s="485"/>
      <c r="AV61" s="594"/>
      <c r="AW61" s="487"/>
      <c r="AX61" s="488"/>
      <c r="AY61" s="528">
        <f>SUM(AX63)</f>
        <v>1950000</v>
      </c>
      <c r="AZ61" s="475"/>
      <c r="BA61" s="475"/>
      <c r="BB61" s="476"/>
      <c r="BC61" s="476"/>
      <c r="BD61" s="476"/>
      <c r="BE61" s="476"/>
      <c r="BF61" s="502"/>
      <c r="BG61" s="478"/>
      <c r="BH61" s="425"/>
      <c r="BI61" s="425"/>
      <c r="BJ61" s="483" t="s">
        <v>386</v>
      </c>
      <c r="BK61" s="484" t="s">
        <v>387</v>
      </c>
      <c r="BL61" s="485"/>
      <c r="BM61" s="594"/>
      <c r="BN61" s="487"/>
      <c r="BO61" s="488"/>
      <c r="BP61" s="528">
        <f>SUM(BO63)</f>
        <v>3240000</v>
      </c>
      <c r="BQ61" s="475"/>
      <c r="BR61" s="475"/>
      <c r="BS61" s="476"/>
      <c r="BT61" s="476"/>
      <c r="BU61" s="476"/>
      <c r="BV61" s="476"/>
      <c r="BW61" s="502"/>
      <c r="BX61" s="478"/>
      <c r="BY61" s="425"/>
      <c r="BZ61" s="425"/>
      <c r="CA61" s="483" t="s">
        <v>386</v>
      </c>
      <c r="CB61" s="484" t="s">
        <v>387</v>
      </c>
      <c r="CC61" s="485"/>
      <c r="CD61" s="594"/>
      <c r="CE61" s="487"/>
      <c r="CF61" s="488"/>
      <c r="CG61" s="528">
        <f>SUM(CF63)</f>
        <v>1413600</v>
      </c>
      <c r="CH61" s="475"/>
      <c r="CI61" s="475"/>
      <c r="CJ61" s="476"/>
      <c r="CK61" s="476"/>
      <c r="CL61" s="476"/>
      <c r="CM61" s="476"/>
      <c r="CN61" s="502"/>
      <c r="CO61" s="478"/>
      <c r="CP61" s="425"/>
      <c r="CQ61" s="425"/>
      <c r="CR61" s="483" t="s">
        <v>386</v>
      </c>
      <c r="CS61" s="484" t="s">
        <v>387</v>
      </c>
      <c r="CT61" s="485"/>
      <c r="CU61" s="594"/>
      <c r="CV61" s="487"/>
      <c r="CW61" s="488"/>
      <c r="CX61" s="528">
        <f>SUM(CW63)</f>
        <v>1524600</v>
      </c>
      <c r="CY61" s="475"/>
      <c r="CZ61" s="475"/>
      <c r="DA61" s="476"/>
      <c r="DB61" s="476"/>
      <c r="DC61" s="476"/>
      <c r="DD61" s="476"/>
      <c r="DE61" s="502"/>
      <c r="DF61" s="478"/>
      <c r="DG61" s="425"/>
      <c r="DH61" s="425"/>
      <c r="DI61" s="483" t="s">
        <v>386</v>
      </c>
      <c r="DJ61" s="484" t="s">
        <v>387</v>
      </c>
      <c r="DK61" s="485"/>
      <c r="DL61" s="594"/>
      <c r="DM61" s="487"/>
      <c r="DN61" s="488"/>
      <c r="DO61" s="528">
        <f>SUM(DN63)</f>
        <v>1122000</v>
      </c>
      <c r="DP61" s="475"/>
      <c r="DQ61" s="475"/>
      <c r="DR61" s="476"/>
      <c r="DS61" s="476"/>
      <c r="DT61" s="476"/>
      <c r="DU61" s="476"/>
      <c r="DV61" s="502"/>
      <c r="DW61" s="478"/>
      <c r="DX61" s="425"/>
      <c r="DY61" s="425"/>
      <c r="DZ61" s="483" t="s">
        <v>386</v>
      </c>
      <c r="EA61" s="484" t="s">
        <v>387</v>
      </c>
      <c r="EB61" s="485"/>
      <c r="EC61" s="594"/>
      <c r="ED61" s="487"/>
      <c r="EE61" s="488"/>
      <c r="EF61" s="528">
        <f>SUM(EE63)</f>
        <v>1071612</v>
      </c>
      <c r="EG61" s="475"/>
      <c r="EH61" s="475"/>
      <c r="EI61" s="476"/>
      <c r="EJ61" s="476"/>
      <c r="EK61" s="476"/>
      <c r="EL61" s="476"/>
      <c r="EM61" s="502"/>
      <c r="EN61" s="478"/>
      <c r="EO61" s="425"/>
      <c r="EP61" s="425"/>
      <c r="EQ61" s="483" t="s">
        <v>386</v>
      </c>
      <c r="ER61" s="484" t="s">
        <v>387</v>
      </c>
      <c r="ES61" s="485"/>
      <c r="ET61" s="594"/>
      <c r="EU61" s="487"/>
      <c r="EV61" s="488"/>
      <c r="EW61" s="528">
        <f>SUM(EV63)</f>
        <v>379335</v>
      </c>
      <c r="EX61" s="475"/>
      <c r="EY61" s="475"/>
      <c r="EZ61" s="476"/>
      <c r="FA61" s="476"/>
      <c r="FB61" s="476"/>
      <c r="FC61" s="476"/>
      <c r="FD61" s="502"/>
      <c r="FE61" s="478"/>
      <c r="FF61" s="425"/>
      <c r="FG61" s="425"/>
      <c r="FH61" s="483" t="s">
        <v>386</v>
      </c>
      <c r="FI61" s="484" t="s">
        <v>387</v>
      </c>
      <c r="FJ61" s="485"/>
      <c r="FK61" s="594"/>
      <c r="FL61" s="487"/>
      <c r="FM61" s="488"/>
      <c r="FN61" s="528">
        <f>SUM(FM63)</f>
        <v>2048550</v>
      </c>
      <c r="FO61" s="475"/>
      <c r="FP61" s="475"/>
      <c r="FQ61" s="476"/>
      <c r="FR61" s="476"/>
      <c r="FS61" s="476"/>
      <c r="FT61" s="476"/>
      <c r="FU61" s="502"/>
      <c r="FV61" s="478"/>
      <c r="FW61" s="425"/>
      <c r="FX61" s="425"/>
      <c r="FY61" s="483" t="s">
        <v>386</v>
      </c>
      <c r="FZ61" s="484" t="s">
        <v>387</v>
      </c>
      <c r="GA61" s="485"/>
      <c r="GB61" s="594"/>
      <c r="GC61" s="487"/>
      <c r="GD61" s="488"/>
      <c r="GE61" s="528">
        <f>SUM(GD63)</f>
        <v>3270000</v>
      </c>
      <c r="GF61" s="475"/>
      <c r="GG61" s="475"/>
      <c r="GH61" s="476"/>
      <c r="GI61" s="476"/>
      <c r="GJ61" s="476"/>
      <c r="GK61" s="476"/>
      <c r="GL61" s="502"/>
      <c r="GM61" s="478"/>
      <c r="GN61" s="425"/>
      <c r="GO61" s="425"/>
      <c r="GP61" s="483" t="s">
        <v>386</v>
      </c>
      <c r="GQ61" s="484" t="s">
        <v>387</v>
      </c>
      <c r="GR61" s="485"/>
      <c r="GS61" s="594"/>
      <c r="GT61" s="487"/>
      <c r="GU61" s="488"/>
      <c r="GV61" s="528">
        <f>SUM(GU63)</f>
        <v>1020000</v>
      </c>
      <c r="GW61" s="475"/>
      <c r="GX61" s="475"/>
      <c r="GY61" s="476"/>
      <c r="GZ61" s="476"/>
      <c r="HA61" s="476"/>
      <c r="HB61" s="476"/>
      <c r="HC61" s="502"/>
      <c r="HD61" s="478"/>
      <c r="HE61" s="425"/>
      <c r="HF61" s="425"/>
      <c r="HG61" s="483" t="s">
        <v>386</v>
      </c>
      <c r="HH61" s="484" t="s">
        <v>387</v>
      </c>
      <c r="HI61" s="485"/>
      <c r="HJ61" s="594"/>
      <c r="HK61" s="595"/>
      <c r="HL61" s="488"/>
      <c r="HM61" s="528">
        <f>SUM(HL63)</f>
        <v>1465200</v>
      </c>
      <c r="HN61" s="475"/>
      <c r="HO61" s="475"/>
      <c r="HP61" s="476"/>
      <c r="HQ61" s="476"/>
      <c r="HR61" s="476"/>
      <c r="HS61" s="476"/>
      <c r="HT61" s="502"/>
      <c r="HU61" s="478"/>
      <c r="HV61" s="425"/>
      <c r="HW61" s="425"/>
      <c r="HX61" s="483" t="s">
        <v>386</v>
      </c>
      <c r="HY61" s="484" t="s">
        <v>387</v>
      </c>
      <c r="HZ61" s="485"/>
      <c r="IA61" s="594"/>
      <c r="IB61" s="487"/>
      <c r="IC61" s="488"/>
      <c r="ID61" s="528">
        <f>SUM(IC63)</f>
        <v>3240000</v>
      </c>
      <c r="IE61" s="475"/>
      <c r="IF61" s="475"/>
      <c r="IG61" s="476"/>
      <c r="IH61" s="476"/>
      <c r="II61" s="476"/>
      <c r="IJ61" s="476"/>
      <c r="IK61" s="502"/>
      <c r="IL61" s="478"/>
      <c r="IM61" s="425"/>
      <c r="IN61" s="425"/>
      <c r="IO61" s="483" t="s">
        <v>386</v>
      </c>
      <c r="IP61" s="484" t="s">
        <v>387</v>
      </c>
      <c r="IQ61" s="485"/>
      <c r="IR61" s="594"/>
      <c r="IS61" s="487"/>
      <c r="IT61" s="488"/>
      <c r="IU61" s="528">
        <f>SUM(IT63)</f>
        <v>972528</v>
      </c>
      <c r="IV61" s="475"/>
      <c r="IW61" s="475"/>
      <c r="IX61" s="476"/>
      <c r="IY61" s="476"/>
      <c r="IZ61" s="476"/>
      <c r="JA61" s="476"/>
      <c r="JB61" s="502"/>
      <c r="JC61" s="478"/>
      <c r="JD61" s="425"/>
      <c r="JE61" s="425"/>
      <c r="JF61" s="483" t="s">
        <v>386</v>
      </c>
      <c r="JG61" s="484" t="s">
        <v>387</v>
      </c>
      <c r="JH61" s="485"/>
      <c r="JI61" s="594"/>
      <c r="JJ61" s="487"/>
      <c r="JK61" s="488"/>
      <c r="JL61" s="528">
        <f>SUM(JK63)</f>
        <v>1500000</v>
      </c>
      <c r="JM61" s="475"/>
      <c r="JN61" s="475"/>
      <c r="JO61" s="476"/>
      <c r="JP61" s="476"/>
      <c r="JQ61" s="476"/>
      <c r="JR61" s="476"/>
      <c r="JS61" s="502"/>
      <c r="JT61" s="478"/>
      <c r="JU61" s="425"/>
      <c r="JV61" s="425"/>
      <c r="JW61" s="483" t="s">
        <v>386</v>
      </c>
      <c r="JX61" s="484" t="s">
        <v>387</v>
      </c>
      <c r="JY61" s="485"/>
      <c r="JZ61" s="594"/>
      <c r="KA61" s="487"/>
      <c r="KB61" s="488"/>
      <c r="KC61" s="528">
        <f>SUM(KB63)</f>
        <v>1350000</v>
      </c>
      <c r="KD61" s="475"/>
      <c r="KE61" s="475"/>
      <c r="KF61" s="476"/>
      <c r="KG61" s="476"/>
      <c r="KH61" s="476"/>
      <c r="KI61" s="476"/>
      <c r="KJ61" s="502"/>
      <c r="KK61" s="478"/>
      <c r="KL61" s="425"/>
      <c r="KM61" s="425"/>
      <c r="KN61" s="483" t="s">
        <v>386</v>
      </c>
      <c r="KO61" s="484" t="s">
        <v>387</v>
      </c>
      <c r="KP61" s="485"/>
      <c r="KQ61" s="594"/>
      <c r="KR61" s="487"/>
      <c r="KS61" s="488"/>
      <c r="KT61" s="528">
        <f>SUM(KS63)</f>
        <v>2339106</v>
      </c>
      <c r="KU61" s="475"/>
      <c r="KV61" s="475"/>
      <c r="KW61" s="476"/>
      <c r="KX61" s="476"/>
      <c r="KY61" s="476"/>
      <c r="KZ61" s="476"/>
      <c r="LA61" s="502"/>
      <c r="LB61" s="478"/>
      <c r="LC61" s="425"/>
      <c r="LD61" s="425"/>
      <c r="LE61" s="483" t="s">
        <v>386</v>
      </c>
      <c r="LF61" s="484" t="s">
        <v>387</v>
      </c>
      <c r="LG61" s="485"/>
      <c r="LH61" s="594"/>
      <c r="LI61" s="595"/>
      <c r="LJ61" s="488"/>
      <c r="LK61" s="528">
        <f>SUM(LJ63)</f>
        <v>1471800</v>
      </c>
      <c r="LL61" s="475"/>
      <c r="LM61" s="475"/>
      <c r="LN61" s="476"/>
      <c r="LO61" s="476"/>
      <c r="LP61" s="476"/>
      <c r="LQ61" s="476"/>
      <c r="LR61" s="502"/>
      <c r="LS61" s="478"/>
      <c r="LT61" s="425"/>
      <c r="LU61" s="425"/>
      <c r="LV61" s="483" t="s">
        <v>386</v>
      </c>
      <c r="LW61" s="484" t="s">
        <v>387</v>
      </c>
      <c r="LX61" s="485"/>
      <c r="LY61" s="594"/>
      <c r="LZ61" s="487"/>
      <c r="MA61" s="488"/>
      <c r="MB61" s="528">
        <f>SUM(MA63)</f>
        <v>780000</v>
      </c>
      <c r="MC61" s="475"/>
      <c r="MD61" s="475"/>
      <c r="ME61" s="476"/>
      <c r="MF61" s="476"/>
      <c r="MG61" s="476"/>
      <c r="MH61" s="476"/>
      <c r="MI61" s="502"/>
      <c r="MJ61" s="478"/>
      <c r="MK61" s="425"/>
      <c r="ML61" s="425"/>
      <c r="MM61" s="483" t="s">
        <v>386</v>
      </c>
      <c r="MN61" s="484" t="s">
        <v>387</v>
      </c>
      <c r="MO61" s="485"/>
      <c r="MP61" s="594"/>
      <c r="MQ61" s="487"/>
      <c r="MR61" s="488"/>
      <c r="MS61" s="528">
        <f>SUM(MR63)</f>
        <v>953298</v>
      </c>
      <c r="MT61" s="475"/>
      <c r="MU61" s="475"/>
      <c r="MV61" s="476"/>
      <c r="MW61" s="476"/>
      <c r="MX61" s="476"/>
      <c r="MY61" s="476"/>
      <c r="MZ61" s="502"/>
      <c r="NA61" s="478"/>
      <c r="NB61" s="425"/>
      <c r="NC61" s="425"/>
      <c r="ND61" s="570"/>
      <c r="NE61" s="523"/>
      <c r="NF61" s="588"/>
      <c r="NG61" s="525"/>
      <c r="NH61" s="538"/>
      <c r="NI61" s="508"/>
      <c r="NJ61" s="508"/>
      <c r="NK61" s="475" t="e">
        <f t="shared" si="1199"/>
        <v>#N/A</v>
      </c>
      <c r="NL61" s="475" t="e">
        <f t="shared" si="1200"/>
        <v>#N/A</v>
      </c>
      <c r="NM61" s="476" t="e">
        <f t="shared" si="1201"/>
        <v>#N/A</v>
      </c>
      <c r="NN61" s="476">
        <f t="shared" ref="NN61:NO61" si="1947">IF(NH61=0,0,1)</f>
        <v>0</v>
      </c>
      <c r="NO61" s="476">
        <f t="shared" si="1947"/>
        <v>0</v>
      </c>
      <c r="NP61" s="476" t="e">
        <f t="shared" si="1203"/>
        <v>#N/A</v>
      </c>
      <c r="NQ61" s="502">
        <f t="shared" si="1204"/>
        <v>0</v>
      </c>
      <c r="NR61" s="478">
        <f t="shared" si="1205"/>
        <v>0</v>
      </c>
      <c r="NS61" s="425"/>
      <c r="NT61" s="425"/>
      <c r="NU61" s="570"/>
      <c r="NV61" s="523"/>
      <c r="NW61" s="588"/>
      <c r="NX61" s="525"/>
      <c r="NY61" s="538"/>
      <c r="NZ61" s="508"/>
      <c r="OA61" s="508"/>
      <c r="OB61" s="475" t="e">
        <f t="shared" si="1206"/>
        <v>#N/A</v>
      </c>
      <c r="OC61" s="475" t="e">
        <f t="shared" si="1207"/>
        <v>#N/A</v>
      </c>
      <c r="OD61" s="476" t="e">
        <f t="shared" si="1208"/>
        <v>#N/A</v>
      </c>
      <c r="OE61" s="476">
        <f t="shared" ref="OE61:OF61" si="1948">IF(NY61=0,0,1)</f>
        <v>0</v>
      </c>
      <c r="OF61" s="476">
        <f t="shared" si="1948"/>
        <v>0</v>
      </c>
      <c r="OG61" s="476" t="e">
        <f t="shared" si="1210"/>
        <v>#N/A</v>
      </c>
      <c r="OH61" s="502">
        <f t="shared" si="1211"/>
        <v>0</v>
      </c>
      <c r="OI61" s="478">
        <f t="shared" si="1212"/>
        <v>0</v>
      </c>
      <c r="OJ61" s="425"/>
      <c r="OK61" s="425"/>
      <c r="OL61" s="570"/>
      <c r="OM61" s="523"/>
      <c r="ON61" s="588"/>
      <c r="OO61" s="525"/>
      <c r="OP61" s="538"/>
      <c r="OQ61" s="508"/>
      <c r="OR61" s="508"/>
      <c r="OS61" s="475" t="e">
        <f t="shared" si="1213"/>
        <v>#N/A</v>
      </c>
      <c r="OT61" s="475" t="e">
        <f t="shared" si="1214"/>
        <v>#N/A</v>
      </c>
      <c r="OU61" s="476" t="e">
        <f t="shared" si="1215"/>
        <v>#N/A</v>
      </c>
      <c r="OV61" s="476">
        <f t="shared" ref="OV61:OW61" si="1949">IF(OP61=0,0,1)</f>
        <v>0</v>
      </c>
      <c r="OW61" s="476">
        <f t="shared" si="1949"/>
        <v>0</v>
      </c>
      <c r="OX61" s="476" t="e">
        <f t="shared" si="1217"/>
        <v>#N/A</v>
      </c>
      <c r="OY61" s="502">
        <f t="shared" si="1218"/>
        <v>0</v>
      </c>
      <c r="OZ61" s="478">
        <f t="shared" si="1219"/>
        <v>0</v>
      </c>
      <c r="PA61" s="425"/>
      <c r="PB61" s="425"/>
      <c r="PC61" s="570"/>
      <c r="PD61" s="523"/>
      <c r="PE61" s="588"/>
      <c r="PF61" s="525"/>
      <c r="PG61" s="538"/>
      <c r="PH61" s="508"/>
      <c r="PI61" s="508"/>
      <c r="PJ61" s="475" t="e">
        <f t="shared" si="1220"/>
        <v>#N/A</v>
      </c>
      <c r="PK61" s="475" t="e">
        <f t="shared" si="1221"/>
        <v>#N/A</v>
      </c>
      <c r="PL61" s="476" t="e">
        <f t="shared" si="1222"/>
        <v>#N/A</v>
      </c>
      <c r="PM61" s="476">
        <f t="shared" ref="PM61:PN61" si="1950">IF(PG61=0,0,1)</f>
        <v>0</v>
      </c>
      <c r="PN61" s="476">
        <f t="shared" si="1950"/>
        <v>0</v>
      </c>
      <c r="PO61" s="476" t="e">
        <f t="shared" si="1224"/>
        <v>#N/A</v>
      </c>
      <c r="PP61" s="502">
        <f t="shared" si="1225"/>
        <v>0</v>
      </c>
      <c r="PQ61" s="478">
        <f t="shared" si="1226"/>
        <v>0</v>
      </c>
      <c r="PR61" s="425"/>
      <c r="PS61" s="425"/>
      <c r="PT61" s="570"/>
      <c r="PU61" s="523"/>
      <c r="PV61" s="588"/>
      <c r="PW61" s="525"/>
      <c r="PX61" s="538"/>
      <c r="PY61" s="508"/>
      <c r="PZ61" s="508"/>
      <c r="QA61" s="475" t="e">
        <f t="shared" si="1227"/>
        <v>#N/A</v>
      </c>
      <c r="QB61" s="475" t="e">
        <f t="shared" si="1228"/>
        <v>#N/A</v>
      </c>
      <c r="QC61" s="476" t="e">
        <f t="shared" si="1229"/>
        <v>#N/A</v>
      </c>
      <c r="QD61" s="476">
        <f t="shared" ref="QD61:QE61" si="1951">IF(PX61=0,0,1)</f>
        <v>0</v>
      </c>
      <c r="QE61" s="476">
        <f t="shared" si="1951"/>
        <v>0</v>
      </c>
      <c r="QF61" s="476" t="e">
        <f t="shared" si="1231"/>
        <v>#N/A</v>
      </c>
      <c r="QG61" s="502">
        <f t="shared" si="1232"/>
        <v>0</v>
      </c>
      <c r="QH61" s="478">
        <f t="shared" si="1233"/>
        <v>0</v>
      </c>
      <c r="QI61" s="425"/>
      <c r="QJ61" s="425"/>
      <c r="QK61" s="570"/>
      <c r="QL61" s="523"/>
      <c r="QM61" s="588"/>
      <c r="QN61" s="525"/>
      <c r="QO61" s="538"/>
      <c r="QP61" s="508"/>
      <c r="QQ61" s="508"/>
      <c r="QR61" s="475" t="e">
        <f t="shared" si="1234"/>
        <v>#N/A</v>
      </c>
      <c r="QS61" s="475" t="e">
        <f t="shared" si="1235"/>
        <v>#N/A</v>
      </c>
      <c r="QT61" s="476" t="e">
        <f t="shared" si="1236"/>
        <v>#N/A</v>
      </c>
      <c r="QU61" s="476">
        <f t="shared" ref="QU61:QV61" si="1952">IF(QO61=0,0,1)</f>
        <v>0</v>
      </c>
      <c r="QV61" s="476">
        <f t="shared" si="1952"/>
        <v>0</v>
      </c>
      <c r="QW61" s="476" t="e">
        <f t="shared" si="1238"/>
        <v>#N/A</v>
      </c>
      <c r="QX61" s="502">
        <f t="shared" si="1239"/>
        <v>0</v>
      </c>
      <c r="QY61" s="478">
        <f t="shared" si="1240"/>
        <v>0</v>
      </c>
      <c r="QZ61" s="425"/>
      <c r="RA61" s="425"/>
      <c r="RB61" s="570"/>
      <c r="RC61" s="523"/>
      <c r="RD61" s="588"/>
      <c r="RE61" s="525"/>
      <c r="RF61" s="538"/>
      <c r="RG61" s="508"/>
      <c r="RH61" s="508"/>
      <c r="RI61" s="475" t="e">
        <f t="shared" si="1241"/>
        <v>#N/A</v>
      </c>
      <c r="RJ61" s="475" t="e">
        <f t="shared" si="1242"/>
        <v>#N/A</v>
      </c>
      <c r="RK61" s="476" t="e">
        <f t="shared" si="1243"/>
        <v>#N/A</v>
      </c>
      <c r="RL61" s="476">
        <f t="shared" ref="RL61:RM61" si="1953">IF(RF61=0,0,1)</f>
        <v>0</v>
      </c>
      <c r="RM61" s="476">
        <f t="shared" si="1953"/>
        <v>0</v>
      </c>
      <c r="RN61" s="476" t="e">
        <f t="shared" si="1245"/>
        <v>#N/A</v>
      </c>
      <c r="RO61" s="502">
        <f t="shared" si="1246"/>
        <v>0</v>
      </c>
      <c r="RP61" s="478">
        <f t="shared" si="1247"/>
        <v>0</v>
      </c>
      <c r="RQ61" s="425"/>
      <c r="RR61" s="425"/>
      <c r="RS61" s="570"/>
      <c r="RT61" s="523"/>
      <c r="RU61" s="588"/>
      <c r="RV61" s="525"/>
      <c r="RW61" s="538"/>
      <c r="RX61" s="508"/>
      <c r="RY61" s="508"/>
      <c r="RZ61" s="475" t="e">
        <f t="shared" si="1248"/>
        <v>#N/A</v>
      </c>
      <c r="SA61" s="475" t="e">
        <f t="shared" si="1249"/>
        <v>#N/A</v>
      </c>
      <c r="SB61" s="476" t="e">
        <f t="shared" si="1250"/>
        <v>#N/A</v>
      </c>
      <c r="SC61" s="476">
        <f t="shared" ref="SC61:SD61" si="1954">IF(RW61=0,0,1)</f>
        <v>0</v>
      </c>
      <c r="SD61" s="476">
        <f t="shared" si="1954"/>
        <v>0</v>
      </c>
      <c r="SE61" s="476" t="e">
        <f t="shared" si="1252"/>
        <v>#N/A</v>
      </c>
      <c r="SF61" s="502">
        <f t="shared" si="1253"/>
        <v>0</v>
      </c>
      <c r="SG61" s="478">
        <f t="shared" si="1254"/>
        <v>0</v>
      </c>
      <c r="SH61" s="425"/>
      <c r="SI61" s="425"/>
      <c r="SJ61" s="570"/>
      <c r="SK61" s="523"/>
      <c r="SL61" s="588"/>
      <c r="SM61" s="525"/>
      <c r="SN61" s="538"/>
      <c r="SO61" s="508"/>
      <c r="SP61" s="508"/>
      <c r="SQ61" s="475" t="e">
        <f t="shared" si="1255"/>
        <v>#N/A</v>
      </c>
      <c r="SR61" s="475" t="e">
        <f t="shared" si="1256"/>
        <v>#N/A</v>
      </c>
      <c r="SS61" s="476" t="e">
        <f t="shared" si="1257"/>
        <v>#N/A</v>
      </c>
      <c r="ST61" s="476">
        <f t="shared" ref="ST61:SU61" si="1955">IF(SN61=0,0,1)</f>
        <v>0</v>
      </c>
      <c r="SU61" s="476">
        <f t="shared" si="1955"/>
        <v>0</v>
      </c>
      <c r="SV61" s="476" t="e">
        <f t="shared" si="1259"/>
        <v>#N/A</v>
      </c>
      <c r="SW61" s="502">
        <f t="shared" si="1260"/>
        <v>0</v>
      </c>
      <c r="SX61" s="478">
        <f t="shared" si="1261"/>
        <v>0</v>
      </c>
    </row>
    <row r="62" spans="1:518" ht="57" x14ac:dyDescent="0.2">
      <c r="A62" s="425">
        <f t="shared" si="140"/>
        <v>50</v>
      </c>
      <c r="B62" s="578"/>
      <c r="C62" s="605" t="s">
        <v>388</v>
      </c>
      <c r="D62" s="579"/>
      <c r="E62" s="579"/>
      <c r="F62" s="579"/>
      <c r="G62" s="579"/>
      <c r="H62" s="598" t="e">
        <f>H61/G81</f>
        <v>#DIV/0!</v>
      </c>
      <c r="I62" s="425"/>
      <c r="J62" s="425"/>
      <c r="K62" s="578"/>
      <c r="L62" s="579"/>
      <c r="M62" s="579"/>
      <c r="N62" s="579"/>
      <c r="O62" s="579"/>
      <c r="P62" s="579"/>
      <c r="Q62" s="598" t="e">
        <f>Q61/P81</f>
        <v>#DIV/0!</v>
      </c>
      <c r="R62" s="475"/>
      <c r="S62" s="475"/>
      <c r="T62" s="476"/>
      <c r="U62" s="476"/>
      <c r="V62" s="476"/>
      <c r="W62" s="476"/>
      <c r="X62" s="502"/>
      <c r="Y62" s="478"/>
      <c r="Z62" s="454"/>
      <c r="AA62" s="454"/>
      <c r="AB62" s="578"/>
      <c r="AC62" s="579"/>
      <c r="AD62" s="579"/>
      <c r="AE62" s="579"/>
      <c r="AF62" s="579"/>
      <c r="AG62" s="579"/>
      <c r="AH62" s="598" t="e">
        <f>AH61/AG81</f>
        <v>#DIV/0!</v>
      </c>
      <c r="AI62" s="475"/>
      <c r="AJ62" s="475"/>
      <c r="AK62" s="476"/>
      <c r="AL62" s="476"/>
      <c r="AM62" s="476"/>
      <c r="AN62" s="476"/>
      <c r="AO62" s="502"/>
      <c r="AP62" s="478"/>
      <c r="AQ62" s="454"/>
      <c r="AR62" s="454"/>
      <c r="AS62" s="578"/>
      <c r="AT62" s="579" t="s">
        <v>388</v>
      </c>
      <c r="AU62" s="579"/>
      <c r="AV62" s="579"/>
      <c r="AW62" s="579"/>
      <c r="AX62" s="579"/>
      <c r="AY62" s="598">
        <f>AY61/AX81</f>
        <v>1.1461094876919519E-2</v>
      </c>
      <c r="AZ62" s="475"/>
      <c r="BA62" s="475"/>
      <c r="BB62" s="476"/>
      <c r="BC62" s="476"/>
      <c r="BD62" s="476"/>
      <c r="BE62" s="476"/>
      <c r="BF62" s="502"/>
      <c r="BG62" s="478"/>
      <c r="BH62" s="425"/>
      <c r="BI62" s="425"/>
      <c r="BJ62" s="578"/>
      <c r="BK62" s="579" t="s">
        <v>388</v>
      </c>
      <c r="BL62" s="579"/>
      <c r="BM62" s="579"/>
      <c r="BN62" s="579"/>
      <c r="BO62" s="579"/>
      <c r="BP62" s="598">
        <f>BP61/BO81</f>
        <v>1.7939929794063128E-2</v>
      </c>
      <c r="BQ62" s="475"/>
      <c r="BR62" s="475"/>
      <c r="BS62" s="476"/>
      <c r="BT62" s="476"/>
      <c r="BU62" s="476"/>
      <c r="BV62" s="476"/>
      <c r="BW62" s="502"/>
      <c r="BX62" s="478"/>
      <c r="BY62" s="425"/>
      <c r="BZ62" s="425"/>
      <c r="CA62" s="578"/>
      <c r="CB62" s="579" t="s">
        <v>388</v>
      </c>
      <c r="CC62" s="579"/>
      <c r="CD62" s="579"/>
      <c r="CE62" s="579"/>
      <c r="CF62" s="579"/>
      <c r="CG62" s="598">
        <f>CG61/CF81</f>
        <v>7.9709394175757117E-3</v>
      </c>
      <c r="CH62" s="475"/>
      <c r="CI62" s="475"/>
      <c r="CJ62" s="476"/>
      <c r="CK62" s="476"/>
      <c r="CL62" s="476"/>
      <c r="CM62" s="476"/>
      <c r="CN62" s="502"/>
      <c r="CO62" s="478"/>
      <c r="CP62" s="425"/>
      <c r="CQ62" s="425"/>
      <c r="CR62" s="578"/>
      <c r="CS62" s="579" t="s">
        <v>388</v>
      </c>
      <c r="CT62" s="579"/>
      <c r="CU62" s="579"/>
      <c r="CV62" s="579"/>
      <c r="CW62" s="579"/>
      <c r="CX62" s="598">
        <f>CX61/CW81</f>
        <v>8.9540985133471657E-3</v>
      </c>
      <c r="CY62" s="475"/>
      <c r="CZ62" s="475"/>
      <c r="DA62" s="476"/>
      <c r="DB62" s="476"/>
      <c r="DC62" s="476"/>
      <c r="DD62" s="476"/>
      <c r="DE62" s="502"/>
      <c r="DF62" s="478"/>
      <c r="DG62" s="425"/>
      <c r="DH62" s="425"/>
      <c r="DI62" s="578"/>
      <c r="DJ62" s="579" t="s">
        <v>388</v>
      </c>
      <c r="DK62" s="579"/>
      <c r="DL62" s="579"/>
      <c r="DM62" s="579"/>
      <c r="DN62" s="579"/>
      <c r="DO62" s="598">
        <f>DO61/DN81</f>
        <v>6.1952738774607094E-3</v>
      </c>
      <c r="DP62" s="475"/>
      <c r="DQ62" s="475"/>
      <c r="DR62" s="476"/>
      <c r="DS62" s="476"/>
      <c r="DT62" s="476"/>
      <c r="DU62" s="476"/>
      <c r="DV62" s="502"/>
      <c r="DW62" s="478"/>
      <c r="DX62" s="425"/>
      <c r="DY62" s="425"/>
      <c r="DZ62" s="578"/>
      <c r="EA62" s="579" t="s">
        <v>388</v>
      </c>
      <c r="EB62" s="579"/>
      <c r="EC62" s="579"/>
      <c r="ED62" s="579"/>
      <c r="EE62" s="579"/>
      <c r="EF62" s="598">
        <f>EF61/EE81</f>
        <v>5.9633878968363791E-3</v>
      </c>
      <c r="EG62" s="475"/>
      <c r="EH62" s="475"/>
      <c r="EI62" s="476"/>
      <c r="EJ62" s="476"/>
      <c r="EK62" s="476"/>
      <c r="EL62" s="476"/>
      <c r="EM62" s="502"/>
      <c r="EN62" s="478"/>
      <c r="EO62" s="425"/>
      <c r="EP62" s="425"/>
      <c r="EQ62" s="578"/>
      <c r="ER62" s="579" t="s">
        <v>388</v>
      </c>
      <c r="ES62" s="579"/>
      <c r="ET62" s="579"/>
      <c r="EU62" s="579"/>
      <c r="EV62" s="579"/>
      <c r="EW62" s="598">
        <f>EW61/EV81</f>
        <v>2.0360441619613361E-3</v>
      </c>
      <c r="EX62" s="475"/>
      <c r="EY62" s="475"/>
      <c r="EZ62" s="476"/>
      <c r="FA62" s="476"/>
      <c r="FB62" s="476"/>
      <c r="FC62" s="476"/>
      <c r="FD62" s="502"/>
      <c r="FE62" s="478"/>
      <c r="FF62" s="425"/>
      <c r="FG62" s="425"/>
      <c r="FH62" s="578"/>
      <c r="FI62" s="579" t="s">
        <v>388</v>
      </c>
      <c r="FJ62" s="579"/>
      <c r="FK62" s="579"/>
      <c r="FL62" s="579"/>
      <c r="FM62" s="579"/>
      <c r="FN62" s="598">
        <f>FN61/FM81</f>
        <v>1.1314666172686472E-2</v>
      </c>
      <c r="FO62" s="475"/>
      <c r="FP62" s="475"/>
      <c r="FQ62" s="476"/>
      <c r="FR62" s="476"/>
      <c r="FS62" s="476"/>
      <c r="FT62" s="476"/>
      <c r="FU62" s="502"/>
      <c r="FV62" s="478"/>
      <c r="FW62" s="425"/>
      <c r="FX62" s="425"/>
      <c r="FY62" s="578"/>
      <c r="FZ62" s="579" t="s">
        <v>388</v>
      </c>
      <c r="GA62" s="579"/>
      <c r="GB62" s="579"/>
      <c r="GC62" s="579"/>
      <c r="GD62" s="579"/>
      <c r="GE62" s="598">
        <f>GE61/GD81</f>
        <v>1.7971100802718666E-2</v>
      </c>
      <c r="GF62" s="475"/>
      <c r="GG62" s="475"/>
      <c r="GH62" s="476"/>
      <c r="GI62" s="476"/>
      <c r="GJ62" s="476"/>
      <c r="GK62" s="476"/>
      <c r="GL62" s="502"/>
      <c r="GM62" s="478"/>
      <c r="GN62" s="425"/>
      <c r="GO62" s="425"/>
      <c r="GP62" s="578"/>
      <c r="GQ62" s="579" t="s">
        <v>388</v>
      </c>
      <c r="GR62" s="579"/>
      <c r="GS62" s="579"/>
      <c r="GT62" s="579"/>
      <c r="GU62" s="579"/>
      <c r="GV62" s="598">
        <f>GV61/GU81</f>
        <v>5.4741198936949266E-3</v>
      </c>
      <c r="GW62" s="475"/>
      <c r="GX62" s="475"/>
      <c r="GY62" s="476"/>
      <c r="GZ62" s="476"/>
      <c r="HA62" s="476"/>
      <c r="HB62" s="476"/>
      <c r="HC62" s="502"/>
      <c r="HD62" s="478"/>
      <c r="HE62" s="425"/>
      <c r="HF62" s="425"/>
      <c r="HG62" s="578"/>
      <c r="HH62" s="579" t="s">
        <v>388</v>
      </c>
      <c r="HI62" s="579"/>
      <c r="HJ62" s="579"/>
      <c r="HK62" s="595"/>
      <c r="HL62" s="579"/>
      <c r="HM62" s="598">
        <f>HM61/HL81</f>
        <v>8.3119224807802726E-3</v>
      </c>
      <c r="HN62" s="475"/>
      <c r="HO62" s="475"/>
      <c r="HP62" s="476"/>
      <c r="HQ62" s="476"/>
      <c r="HR62" s="476"/>
      <c r="HS62" s="476"/>
      <c r="HT62" s="502"/>
      <c r="HU62" s="478"/>
      <c r="HV62" s="425"/>
      <c r="HW62" s="425"/>
      <c r="HX62" s="578"/>
      <c r="HY62" s="579" t="s">
        <v>388</v>
      </c>
      <c r="HZ62" s="579"/>
      <c r="IA62" s="579"/>
      <c r="IB62" s="579"/>
      <c r="IC62" s="579"/>
      <c r="ID62" s="598">
        <f>ID61/IC81</f>
        <v>1.7775317761578924E-2</v>
      </c>
      <c r="IE62" s="475"/>
      <c r="IF62" s="475"/>
      <c r="IG62" s="476"/>
      <c r="IH62" s="476"/>
      <c r="II62" s="476"/>
      <c r="IJ62" s="476"/>
      <c r="IK62" s="502"/>
      <c r="IL62" s="478"/>
      <c r="IM62" s="425"/>
      <c r="IN62" s="425"/>
      <c r="IO62" s="578"/>
      <c r="IP62" s="579" t="s">
        <v>388</v>
      </c>
      <c r="IQ62" s="579"/>
      <c r="IR62" s="579"/>
      <c r="IS62" s="579"/>
      <c r="IT62" s="579"/>
      <c r="IU62" s="598">
        <f>IU61/IT81</f>
        <v>5.3493674626627127E-3</v>
      </c>
      <c r="IV62" s="475"/>
      <c r="IW62" s="475"/>
      <c r="IX62" s="476"/>
      <c r="IY62" s="476"/>
      <c r="IZ62" s="476"/>
      <c r="JA62" s="476"/>
      <c r="JB62" s="502"/>
      <c r="JC62" s="478"/>
      <c r="JD62" s="425"/>
      <c r="JE62" s="425"/>
      <c r="JF62" s="578"/>
      <c r="JG62" s="579" t="s">
        <v>388</v>
      </c>
      <c r="JH62" s="579"/>
      <c r="JI62" s="579"/>
      <c r="JJ62" s="579"/>
      <c r="JK62" s="579"/>
      <c r="JL62" s="598">
        <f>JL61/JK81</f>
        <v>8.1077269205659282E-3</v>
      </c>
      <c r="JM62" s="475"/>
      <c r="JN62" s="475"/>
      <c r="JO62" s="476"/>
      <c r="JP62" s="476"/>
      <c r="JQ62" s="476"/>
      <c r="JR62" s="476"/>
      <c r="JS62" s="502"/>
      <c r="JT62" s="478"/>
      <c r="JU62" s="425"/>
      <c r="JV62" s="425"/>
      <c r="JW62" s="578"/>
      <c r="JX62" s="579" t="s">
        <v>388</v>
      </c>
      <c r="JY62" s="579"/>
      <c r="JZ62" s="579"/>
      <c r="KA62" s="579"/>
      <c r="KB62" s="579"/>
      <c r="KC62" s="598">
        <f>KC61/KB81</f>
        <v>7.4524568856876028E-3</v>
      </c>
      <c r="KD62" s="475"/>
      <c r="KE62" s="475"/>
      <c r="KF62" s="476"/>
      <c r="KG62" s="476"/>
      <c r="KH62" s="476"/>
      <c r="KI62" s="476"/>
      <c r="KJ62" s="502"/>
      <c r="KK62" s="478"/>
      <c r="KL62" s="425"/>
      <c r="KM62" s="425"/>
      <c r="KN62" s="578"/>
      <c r="KO62" s="579" t="s">
        <v>388</v>
      </c>
      <c r="KP62" s="579"/>
      <c r="KQ62" s="579"/>
      <c r="KR62" s="579"/>
      <c r="KS62" s="579"/>
      <c r="KT62" s="598">
        <f>KT61/KS81</f>
        <v>1.2663743552114868E-2</v>
      </c>
      <c r="KU62" s="475"/>
      <c r="KV62" s="475"/>
      <c r="KW62" s="476"/>
      <c r="KX62" s="476"/>
      <c r="KY62" s="476"/>
      <c r="KZ62" s="476"/>
      <c r="LA62" s="502"/>
      <c r="LB62" s="478"/>
      <c r="LC62" s="425"/>
      <c r="LD62" s="425"/>
      <c r="LE62" s="578"/>
      <c r="LF62" s="579" t="s">
        <v>388</v>
      </c>
      <c r="LG62" s="579"/>
      <c r="LH62" s="579"/>
      <c r="LI62" s="595"/>
      <c r="LJ62" s="579"/>
      <c r="LK62" s="598">
        <f>LK61/LJ81</f>
        <v>8.2064701997957377E-3</v>
      </c>
      <c r="LL62" s="475"/>
      <c r="LM62" s="475"/>
      <c r="LN62" s="476"/>
      <c r="LO62" s="476"/>
      <c r="LP62" s="476"/>
      <c r="LQ62" s="476"/>
      <c r="LR62" s="502"/>
      <c r="LS62" s="478"/>
      <c r="LT62" s="425"/>
      <c r="LU62" s="425"/>
      <c r="LV62" s="578"/>
      <c r="LW62" s="579" t="s">
        <v>388</v>
      </c>
      <c r="LX62" s="579"/>
      <c r="LY62" s="579"/>
      <c r="LZ62" s="579"/>
      <c r="MA62" s="579"/>
      <c r="MB62" s="598">
        <f>MB61/MA81</f>
        <v>4.2543656036993548E-3</v>
      </c>
      <c r="MC62" s="475"/>
      <c r="MD62" s="475"/>
      <c r="ME62" s="476"/>
      <c r="MF62" s="476"/>
      <c r="MG62" s="476"/>
      <c r="MH62" s="476"/>
      <c r="MI62" s="502"/>
      <c r="MJ62" s="478"/>
      <c r="MK62" s="425"/>
      <c r="ML62" s="425"/>
      <c r="MM62" s="578"/>
      <c r="MN62" s="579" t="s">
        <v>388</v>
      </c>
      <c r="MO62" s="579"/>
      <c r="MP62" s="579"/>
      <c r="MQ62" s="579"/>
      <c r="MR62" s="579"/>
      <c r="MS62" s="598">
        <f>MS61/MR81</f>
        <v>5.1800615233721387E-3</v>
      </c>
      <c r="MT62" s="475"/>
      <c r="MU62" s="475"/>
      <c r="MV62" s="476"/>
      <c r="MW62" s="476"/>
      <c r="MX62" s="476"/>
      <c r="MY62" s="476"/>
      <c r="MZ62" s="502"/>
      <c r="NA62" s="478"/>
      <c r="NB62" s="425"/>
      <c r="NC62" s="425"/>
      <c r="ND62" s="592"/>
      <c r="NE62" s="584"/>
      <c r="NF62" s="593"/>
      <c r="NG62" s="525"/>
      <c r="NH62" s="586"/>
      <c r="NI62" s="587"/>
      <c r="NJ62" s="587"/>
      <c r="NK62" s="475"/>
      <c r="NL62" s="475"/>
      <c r="NM62" s="476"/>
      <c r="NN62" s="476"/>
      <c r="NO62" s="476"/>
      <c r="NP62" s="476"/>
      <c r="NQ62" s="502"/>
      <c r="NR62" s="478"/>
      <c r="NS62" s="425"/>
      <c r="NT62" s="425"/>
      <c r="NU62" s="592"/>
      <c r="NV62" s="584"/>
      <c r="NW62" s="593"/>
      <c r="NX62" s="525"/>
      <c r="NY62" s="586"/>
      <c r="NZ62" s="587"/>
      <c r="OA62" s="587"/>
      <c r="OB62" s="475"/>
      <c r="OC62" s="475"/>
      <c r="OD62" s="476"/>
      <c r="OE62" s="476"/>
      <c r="OF62" s="476"/>
      <c r="OG62" s="476"/>
      <c r="OH62" s="502"/>
      <c r="OI62" s="478"/>
      <c r="OJ62" s="425"/>
      <c r="OK62" s="425"/>
      <c r="OL62" s="592"/>
      <c r="OM62" s="584"/>
      <c r="ON62" s="593"/>
      <c r="OO62" s="525"/>
      <c r="OP62" s="586"/>
      <c r="OQ62" s="587"/>
      <c r="OR62" s="587"/>
      <c r="OS62" s="475"/>
      <c r="OT62" s="475"/>
      <c r="OU62" s="476"/>
      <c r="OV62" s="476"/>
      <c r="OW62" s="476"/>
      <c r="OX62" s="476"/>
      <c r="OY62" s="502"/>
      <c r="OZ62" s="478"/>
      <c r="PA62" s="425"/>
      <c r="PB62" s="425"/>
      <c r="PC62" s="592"/>
      <c r="PD62" s="584"/>
      <c r="PE62" s="593"/>
      <c r="PF62" s="525"/>
      <c r="PG62" s="586"/>
      <c r="PH62" s="587"/>
      <c r="PI62" s="587"/>
      <c r="PJ62" s="475"/>
      <c r="PK62" s="475"/>
      <c r="PL62" s="476"/>
      <c r="PM62" s="476"/>
      <c r="PN62" s="476"/>
      <c r="PO62" s="476"/>
      <c r="PP62" s="502"/>
      <c r="PQ62" s="478"/>
      <c r="PR62" s="425"/>
      <c r="PS62" s="425"/>
      <c r="PT62" s="592"/>
      <c r="PU62" s="584"/>
      <c r="PV62" s="593"/>
      <c r="PW62" s="525"/>
      <c r="PX62" s="586"/>
      <c r="PY62" s="587"/>
      <c r="PZ62" s="587"/>
      <c r="QA62" s="475"/>
      <c r="QB62" s="475"/>
      <c r="QC62" s="476"/>
      <c r="QD62" s="476"/>
      <c r="QE62" s="476"/>
      <c r="QF62" s="476"/>
      <c r="QG62" s="502"/>
      <c r="QH62" s="478"/>
      <c r="QI62" s="425"/>
      <c r="QJ62" s="425"/>
      <c r="QK62" s="592"/>
      <c r="QL62" s="584"/>
      <c r="QM62" s="593"/>
      <c r="QN62" s="525"/>
      <c r="QO62" s="586"/>
      <c r="QP62" s="587"/>
      <c r="QQ62" s="587"/>
      <c r="QR62" s="475"/>
      <c r="QS62" s="475"/>
      <c r="QT62" s="476"/>
      <c r="QU62" s="476"/>
      <c r="QV62" s="476"/>
      <c r="QW62" s="476"/>
      <c r="QX62" s="502"/>
      <c r="QY62" s="478"/>
      <c r="QZ62" s="425"/>
      <c r="RA62" s="425"/>
      <c r="RB62" s="592"/>
      <c r="RC62" s="584"/>
      <c r="RD62" s="593"/>
      <c r="RE62" s="525"/>
      <c r="RF62" s="586"/>
      <c r="RG62" s="587"/>
      <c r="RH62" s="587"/>
      <c r="RI62" s="475"/>
      <c r="RJ62" s="475"/>
      <c r="RK62" s="476"/>
      <c r="RL62" s="476"/>
      <c r="RM62" s="476"/>
      <c r="RN62" s="476"/>
      <c r="RO62" s="502"/>
      <c r="RP62" s="478"/>
      <c r="RQ62" s="425"/>
      <c r="RR62" s="425"/>
      <c r="RS62" s="592"/>
      <c r="RT62" s="584"/>
      <c r="RU62" s="593"/>
      <c r="RV62" s="525"/>
      <c r="RW62" s="586"/>
      <c r="RX62" s="587"/>
      <c r="RY62" s="587"/>
      <c r="RZ62" s="475"/>
      <c r="SA62" s="475"/>
      <c r="SB62" s="476"/>
      <c r="SC62" s="476"/>
      <c r="SD62" s="476"/>
      <c r="SE62" s="476"/>
      <c r="SF62" s="502"/>
      <c r="SG62" s="478"/>
      <c r="SH62" s="425"/>
      <c r="SI62" s="425"/>
      <c r="SJ62" s="592"/>
      <c r="SK62" s="584"/>
      <c r="SL62" s="593"/>
      <c r="SM62" s="525"/>
      <c r="SN62" s="586"/>
      <c r="SO62" s="587"/>
      <c r="SP62" s="587"/>
      <c r="SQ62" s="475"/>
      <c r="SR62" s="475"/>
      <c r="SS62" s="476"/>
      <c r="ST62" s="476"/>
      <c r="SU62" s="476"/>
      <c r="SV62" s="476"/>
      <c r="SW62" s="502"/>
      <c r="SX62" s="478"/>
    </row>
    <row r="63" spans="1:518" ht="105" x14ac:dyDescent="0.2">
      <c r="A63" s="425">
        <f t="shared" si="140"/>
        <v>51</v>
      </c>
      <c r="B63" s="495" t="s">
        <v>389</v>
      </c>
      <c r="C63" s="599" t="s">
        <v>390</v>
      </c>
      <c r="D63" s="600" t="s">
        <v>329</v>
      </c>
      <c r="E63" s="601">
        <v>6</v>
      </c>
      <c r="F63" s="499"/>
      <c r="G63" s="520">
        <f>ROUND(E63*F63,0)</f>
        <v>0</v>
      </c>
      <c r="H63" s="603"/>
      <c r="I63" s="425"/>
      <c r="J63" s="425"/>
      <c r="K63" s="495"/>
      <c r="L63" s="599"/>
      <c r="M63" s="600"/>
      <c r="N63" s="601"/>
      <c r="O63" s="499"/>
      <c r="P63" s="520"/>
      <c r="Q63" s="603"/>
      <c r="R63" s="475" t="e">
        <f>IF(EXACT(VLOOKUP(K63,OFERTA_0,2,FALSE),L63),1,0)</f>
        <v>#N/A</v>
      </c>
      <c r="S63" s="475" t="e">
        <f>IF(EXACT(VLOOKUP(K63,OFERTA_0,3,FALSE),M63),1,0)</f>
        <v>#N/A</v>
      </c>
      <c r="T63" s="476" t="e">
        <f>IF(EXACT(VLOOKUP(K63,OFERTA_0,4,FALSE),N63),1,0)</f>
        <v>#N/A</v>
      </c>
      <c r="U63" s="476">
        <f t="shared" ref="U63:V63" si="1956">IF(O63=0,0,1)</f>
        <v>0</v>
      </c>
      <c r="V63" s="476">
        <f t="shared" si="1956"/>
        <v>0</v>
      </c>
      <c r="W63" s="476" t="e">
        <f>PRODUCT(R63:V63)</f>
        <v>#N/A</v>
      </c>
      <c r="X63" s="502">
        <f>ROUND(P63,0)</f>
        <v>0</v>
      </c>
      <c r="Y63" s="478">
        <f>P63-X63</f>
        <v>0</v>
      </c>
      <c r="Z63" s="454"/>
      <c r="AA63" s="454"/>
      <c r="AB63" s="495"/>
      <c r="AC63" s="599"/>
      <c r="AD63" s="600"/>
      <c r="AE63" s="601"/>
      <c r="AF63" s="499"/>
      <c r="AG63" s="520"/>
      <c r="AH63" s="603"/>
      <c r="AI63" s="475" t="e">
        <f>IF(EXACT(VLOOKUP(AB63,OFERTA_0,2,FALSE),AC63),1,0)</f>
        <v>#N/A</v>
      </c>
      <c r="AJ63" s="475" t="e">
        <f>IF(EXACT(VLOOKUP(AB63,OFERTA_0,3,FALSE),AD63),1,0)</f>
        <v>#N/A</v>
      </c>
      <c r="AK63" s="476" t="e">
        <f>IF(EXACT(VLOOKUP(AB63,OFERTA_0,4,FALSE),AE63),1,0)</f>
        <v>#N/A</v>
      </c>
      <c r="AL63" s="476">
        <f t="shared" ref="AL63:AM63" si="1957">IF(AF63=0,0,1)</f>
        <v>0</v>
      </c>
      <c r="AM63" s="476">
        <f t="shared" si="1957"/>
        <v>0</v>
      </c>
      <c r="AN63" s="476" t="e">
        <f>PRODUCT(AI63:AM63)</f>
        <v>#N/A</v>
      </c>
      <c r="AO63" s="502">
        <f>ROUND(AG63,0)</f>
        <v>0</v>
      </c>
      <c r="AP63" s="478">
        <f>AG63-AO63</f>
        <v>0</v>
      </c>
      <c r="AQ63" s="454"/>
      <c r="AR63" s="454"/>
      <c r="AS63" s="495" t="s">
        <v>389</v>
      </c>
      <c r="AT63" s="599" t="s">
        <v>390</v>
      </c>
      <c r="AU63" s="600" t="s">
        <v>329</v>
      </c>
      <c r="AV63" s="601">
        <v>6</v>
      </c>
      <c r="AW63" s="499">
        <v>325000</v>
      </c>
      <c r="AX63" s="520">
        <f>ROUND(AV63*AW63,0)</f>
        <v>1950000</v>
      </c>
      <c r="AY63" s="603"/>
      <c r="AZ63" s="475">
        <f>IF(EXACT(VLOOKUP(AS63,OFERTA_0,2,FALSE),AT63),1,0)</f>
        <v>1</v>
      </c>
      <c r="BA63" s="475">
        <f>IF(EXACT(VLOOKUP(AS63,OFERTA_0,3,FALSE),AU63),1,0)</f>
        <v>1</v>
      </c>
      <c r="BB63" s="476">
        <f>IF(EXACT(VLOOKUP(AS63,OFERTA_0,4,FALSE),AV63),1,0)</f>
        <v>1</v>
      </c>
      <c r="BC63" s="476">
        <f t="shared" ref="BC63:BD63" si="1958">IF(AW63=0,0,1)</f>
        <v>1</v>
      </c>
      <c r="BD63" s="476">
        <f t="shared" si="1958"/>
        <v>1</v>
      </c>
      <c r="BE63" s="476">
        <f>PRODUCT(AZ63:BD63)</f>
        <v>1</v>
      </c>
      <c r="BF63" s="502">
        <f>ROUND(AX63,0)</f>
        <v>1950000</v>
      </c>
      <c r="BG63" s="478">
        <f>AX63-BF63</f>
        <v>0</v>
      </c>
      <c r="BH63" s="425"/>
      <c r="BI63" s="425"/>
      <c r="BJ63" s="495" t="s">
        <v>389</v>
      </c>
      <c r="BK63" s="599" t="s">
        <v>390</v>
      </c>
      <c r="BL63" s="600" t="s">
        <v>329</v>
      </c>
      <c r="BM63" s="601">
        <v>6</v>
      </c>
      <c r="BN63" s="499">
        <v>540000</v>
      </c>
      <c r="BO63" s="520">
        <f>ROUND(BM63*BN63,0)</f>
        <v>3240000</v>
      </c>
      <c r="BP63" s="603"/>
      <c r="BQ63" s="475">
        <f>IF(EXACT(VLOOKUP(BJ63,OFERTA_0,2,FALSE),BK63),1,0)</f>
        <v>1</v>
      </c>
      <c r="BR63" s="475">
        <f>IF(EXACT(VLOOKUP(BJ63,OFERTA_0,3,FALSE),BL63),1,0)</f>
        <v>1</v>
      </c>
      <c r="BS63" s="476">
        <f>IF(EXACT(VLOOKUP(BJ63,OFERTA_0,4,FALSE),BM63),1,0)</f>
        <v>1</v>
      </c>
      <c r="BT63" s="476">
        <f t="shared" ref="BT63:BU63" si="1959">IF(BN63=0,0,1)</f>
        <v>1</v>
      </c>
      <c r="BU63" s="476">
        <f t="shared" si="1959"/>
        <v>1</v>
      </c>
      <c r="BV63" s="476">
        <f>PRODUCT(BQ63:BU63)</f>
        <v>1</v>
      </c>
      <c r="BW63" s="502">
        <f>ROUND(BO63,0)</f>
        <v>3240000</v>
      </c>
      <c r="BX63" s="478">
        <f>BO63-BW63</f>
        <v>0</v>
      </c>
      <c r="BY63" s="425"/>
      <c r="BZ63" s="425"/>
      <c r="CA63" s="495" t="s">
        <v>389</v>
      </c>
      <c r="CB63" s="599" t="s">
        <v>390</v>
      </c>
      <c r="CC63" s="600" t="s">
        <v>329</v>
      </c>
      <c r="CD63" s="601">
        <v>6</v>
      </c>
      <c r="CE63" s="499">
        <v>235600</v>
      </c>
      <c r="CF63" s="520">
        <f>ROUND(CD63*CE63,0)</f>
        <v>1413600</v>
      </c>
      <c r="CG63" s="603"/>
      <c r="CH63" s="475">
        <f>IF(EXACT(VLOOKUP(CA63,OFERTA_0,2,FALSE),CB63),1,0)</f>
        <v>1</v>
      </c>
      <c r="CI63" s="475">
        <f>IF(EXACT(VLOOKUP(CA63,OFERTA_0,3,FALSE),CC63),1,0)</f>
        <v>1</v>
      </c>
      <c r="CJ63" s="476">
        <f>IF(EXACT(VLOOKUP(CA63,OFERTA_0,4,FALSE),CD63),1,0)</f>
        <v>1</v>
      </c>
      <c r="CK63" s="476">
        <f t="shared" ref="CK63:CL63" si="1960">IF(CE63=0,0,1)</f>
        <v>1</v>
      </c>
      <c r="CL63" s="476">
        <f t="shared" si="1960"/>
        <v>1</v>
      </c>
      <c r="CM63" s="476">
        <f>PRODUCT(CH63:CL63)</f>
        <v>1</v>
      </c>
      <c r="CN63" s="502">
        <f>ROUND(CF63,0)</f>
        <v>1413600</v>
      </c>
      <c r="CO63" s="478">
        <f>CF63-CN63</f>
        <v>0</v>
      </c>
      <c r="CP63" s="425"/>
      <c r="CQ63" s="425"/>
      <c r="CR63" s="495" t="s">
        <v>389</v>
      </c>
      <c r="CS63" s="599" t="s">
        <v>390</v>
      </c>
      <c r="CT63" s="600" t="s">
        <v>329</v>
      </c>
      <c r="CU63" s="601">
        <v>6</v>
      </c>
      <c r="CV63" s="499">
        <v>254100</v>
      </c>
      <c r="CW63" s="520">
        <f>ROUND(CU63*CV63,0)</f>
        <v>1524600</v>
      </c>
      <c r="CX63" s="603"/>
      <c r="CY63" s="475">
        <f>IF(EXACT(VLOOKUP(CR63,OFERTA_0,2,FALSE),CS63),1,0)</f>
        <v>1</v>
      </c>
      <c r="CZ63" s="475">
        <f>IF(EXACT(VLOOKUP(CR63,OFERTA_0,3,FALSE),CT63),1,0)</f>
        <v>1</v>
      </c>
      <c r="DA63" s="476">
        <f>IF(EXACT(VLOOKUP(CR63,OFERTA_0,4,FALSE),CU63),1,0)</f>
        <v>1</v>
      </c>
      <c r="DB63" s="476">
        <f t="shared" ref="DB63:DC63" si="1961">IF(CV63=0,0,1)</f>
        <v>1</v>
      </c>
      <c r="DC63" s="476">
        <f t="shared" si="1961"/>
        <v>1</v>
      </c>
      <c r="DD63" s="476">
        <f>PRODUCT(CY63:DC63)</f>
        <v>1</v>
      </c>
      <c r="DE63" s="502">
        <f>ROUND(CW63,0)</f>
        <v>1524600</v>
      </c>
      <c r="DF63" s="478">
        <f>CW63-DE63</f>
        <v>0</v>
      </c>
      <c r="DG63" s="425"/>
      <c r="DH63" s="425"/>
      <c r="DI63" s="495" t="s">
        <v>389</v>
      </c>
      <c r="DJ63" s="599" t="s">
        <v>390</v>
      </c>
      <c r="DK63" s="600" t="s">
        <v>329</v>
      </c>
      <c r="DL63" s="601">
        <v>6</v>
      </c>
      <c r="DM63" s="499">
        <v>187000</v>
      </c>
      <c r="DN63" s="520">
        <f>ROUND(DL63*DM63,0)</f>
        <v>1122000</v>
      </c>
      <c r="DO63" s="603"/>
      <c r="DP63" s="475">
        <f>IF(EXACT(VLOOKUP(DI63,OFERTA_0,2,FALSE),DJ63),1,0)</f>
        <v>1</v>
      </c>
      <c r="DQ63" s="475">
        <f>IF(EXACT(VLOOKUP(DI63,OFERTA_0,3,FALSE),DK63),1,0)</f>
        <v>1</v>
      </c>
      <c r="DR63" s="476">
        <f>IF(EXACT(VLOOKUP(DI63,OFERTA_0,4,FALSE),DL63),1,0)</f>
        <v>1</v>
      </c>
      <c r="DS63" s="476">
        <f t="shared" ref="DS63:DT63" si="1962">IF(DM63=0,0,1)</f>
        <v>1</v>
      </c>
      <c r="DT63" s="476">
        <f t="shared" si="1962"/>
        <v>1</v>
      </c>
      <c r="DU63" s="476">
        <f>PRODUCT(DP63:DT63)</f>
        <v>1</v>
      </c>
      <c r="DV63" s="502">
        <f>ROUND(DN63,0)</f>
        <v>1122000</v>
      </c>
      <c r="DW63" s="478">
        <f>DN63-DV63</f>
        <v>0</v>
      </c>
      <c r="DX63" s="425"/>
      <c r="DY63" s="425"/>
      <c r="DZ63" s="495" t="s">
        <v>389</v>
      </c>
      <c r="EA63" s="599" t="s">
        <v>390</v>
      </c>
      <c r="EB63" s="600" t="s">
        <v>329</v>
      </c>
      <c r="EC63" s="601">
        <v>6</v>
      </c>
      <c r="ED63" s="499">
        <v>178602</v>
      </c>
      <c r="EE63" s="520">
        <f>ROUND(EC63*ED63,0)</f>
        <v>1071612</v>
      </c>
      <c r="EF63" s="603"/>
      <c r="EG63" s="475">
        <f>IF(EXACT(VLOOKUP(DZ63,OFERTA_0,2,FALSE),EA63),1,0)</f>
        <v>1</v>
      </c>
      <c r="EH63" s="475">
        <f>IF(EXACT(VLOOKUP(DZ63,OFERTA_0,3,FALSE),EB63),1,0)</f>
        <v>1</v>
      </c>
      <c r="EI63" s="476">
        <f>IF(EXACT(VLOOKUP(DZ63,OFERTA_0,4,FALSE),EC63),1,0)</f>
        <v>1</v>
      </c>
      <c r="EJ63" s="476">
        <f t="shared" ref="EJ63:EK63" si="1963">IF(ED63=0,0,1)</f>
        <v>1</v>
      </c>
      <c r="EK63" s="476">
        <f t="shared" si="1963"/>
        <v>1</v>
      </c>
      <c r="EL63" s="476">
        <f>PRODUCT(EG63:EK63)</f>
        <v>1</v>
      </c>
      <c r="EM63" s="502">
        <f>ROUND(EE63,0)</f>
        <v>1071612</v>
      </c>
      <c r="EN63" s="478">
        <f>EE63-EM63</f>
        <v>0</v>
      </c>
      <c r="EO63" s="425"/>
      <c r="EP63" s="425"/>
      <c r="EQ63" s="495" t="s">
        <v>389</v>
      </c>
      <c r="ER63" s="599" t="s">
        <v>390</v>
      </c>
      <c r="ES63" s="600" t="s">
        <v>329</v>
      </c>
      <c r="ET63" s="601">
        <v>6</v>
      </c>
      <c r="EU63" s="499">
        <v>63222.482004326797</v>
      </c>
      <c r="EV63" s="520">
        <f>ROUND(ET63*EU63,0)</f>
        <v>379335</v>
      </c>
      <c r="EW63" s="603"/>
      <c r="EX63" s="475">
        <f>IF(EXACT(VLOOKUP(EQ63,OFERTA_0,2,FALSE),ER63),1,0)</f>
        <v>1</v>
      </c>
      <c r="EY63" s="475">
        <f>IF(EXACT(VLOOKUP(EQ63,OFERTA_0,3,FALSE),ES63),1,0)</f>
        <v>1</v>
      </c>
      <c r="EZ63" s="476">
        <f>IF(EXACT(VLOOKUP(EQ63,OFERTA_0,4,FALSE),ET63),1,0)</f>
        <v>1</v>
      </c>
      <c r="FA63" s="476">
        <f t="shared" ref="FA63:FB63" si="1964">IF(EU63=0,0,1)</f>
        <v>1</v>
      </c>
      <c r="FB63" s="476">
        <f t="shared" si="1964"/>
        <v>1</v>
      </c>
      <c r="FC63" s="476">
        <f>PRODUCT(EX63:FB63)</f>
        <v>1</v>
      </c>
      <c r="FD63" s="502">
        <f>ROUND(EV63,0)</f>
        <v>379335</v>
      </c>
      <c r="FE63" s="478">
        <f>EV63-FD63</f>
        <v>0</v>
      </c>
      <c r="FF63" s="425"/>
      <c r="FG63" s="425"/>
      <c r="FH63" s="495" t="s">
        <v>389</v>
      </c>
      <c r="FI63" s="599" t="s">
        <v>390</v>
      </c>
      <c r="FJ63" s="600" t="s">
        <v>329</v>
      </c>
      <c r="FK63" s="601">
        <v>6</v>
      </c>
      <c r="FL63" s="499">
        <v>341425</v>
      </c>
      <c r="FM63" s="520">
        <f>ROUND(FK63*FL63,0)</f>
        <v>2048550</v>
      </c>
      <c r="FN63" s="603"/>
      <c r="FO63" s="475">
        <f>IF(EXACT(VLOOKUP(FH63,OFERTA_0,2,FALSE),FI63),1,0)</f>
        <v>1</v>
      </c>
      <c r="FP63" s="475">
        <f>IF(EXACT(VLOOKUP(FH63,OFERTA_0,3,FALSE),FJ63),1,0)</f>
        <v>1</v>
      </c>
      <c r="FQ63" s="476">
        <f>IF(EXACT(VLOOKUP(FH63,OFERTA_0,4,FALSE),FK63),1,0)</f>
        <v>1</v>
      </c>
      <c r="FR63" s="476">
        <f t="shared" ref="FR63:FS63" si="1965">IF(FL63=0,0,1)</f>
        <v>1</v>
      </c>
      <c r="FS63" s="476">
        <f t="shared" si="1965"/>
        <v>1</v>
      </c>
      <c r="FT63" s="476">
        <f>PRODUCT(FO63:FS63)</f>
        <v>1</v>
      </c>
      <c r="FU63" s="502">
        <f>ROUND(FM63,0)</f>
        <v>2048550</v>
      </c>
      <c r="FV63" s="478">
        <f>FM63-FU63</f>
        <v>0</v>
      </c>
      <c r="FW63" s="425"/>
      <c r="FX63" s="425"/>
      <c r="FY63" s="495" t="s">
        <v>389</v>
      </c>
      <c r="FZ63" s="599" t="s">
        <v>390</v>
      </c>
      <c r="GA63" s="600" t="s">
        <v>329</v>
      </c>
      <c r="GB63" s="601">
        <v>6</v>
      </c>
      <c r="GC63" s="499">
        <v>545000</v>
      </c>
      <c r="GD63" s="520">
        <f>ROUND(GB63*GC63,0)</f>
        <v>3270000</v>
      </c>
      <c r="GE63" s="603"/>
      <c r="GF63" s="475">
        <f>IF(EXACT(VLOOKUP(FY63,OFERTA_0,2,FALSE),FZ63),1,0)</f>
        <v>1</v>
      </c>
      <c r="GG63" s="475">
        <f>IF(EXACT(VLOOKUP(FY63,OFERTA_0,3,FALSE),GA63),1,0)</f>
        <v>1</v>
      </c>
      <c r="GH63" s="476">
        <f>IF(EXACT(VLOOKUP(FY63,OFERTA_0,4,FALSE),GB63),1,0)</f>
        <v>1</v>
      </c>
      <c r="GI63" s="476">
        <f t="shared" ref="GI63:GJ63" si="1966">IF(GC63=0,0,1)</f>
        <v>1</v>
      </c>
      <c r="GJ63" s="476">
        <f t="shared" si="1966"/>
        <v>1</v>
      </c>
      <c r="GK63" s="476">
        <f>PRODUCT(GF63:GJ63)</f>
        <v>1</v>
      </c>
      <c r="GL63" s="502">
        <f>ROUND(GD63,0)</f>
        <v>3270000</v>
      </c>
      <c r="GM63" s="478">
        <f>GD63-GL63</f>
        <v>0</v>
      </c>
      <c r="GN63" s="425"/>
      <c r="GO63" s="425"/>
      <c r="GP63" s="495" t="s">
        <v>389</v>
      </c>
      <c r="GQ63" s="599" t="s">
        <v>390</v>
      </c>
      <c r="GR63" s="600" t="s">
        <v>329</v>
      </c>
      <c r="GS63" s="601">
        <v>6</v>
      </c>
      <c r="GT63" s="499">
        <v>170000</v>
      </c>
      <c r="GU63" s="520">
        <f>ROUND(GS63*GT63,0)</f>
        <v>1020000</v>
      </c>
      <c r="GV63" s="603"/>
      <c r="GW63" s="475">
        <f>IF(EXACT(VLOOKUP(GP63,OFERTA_0,2,FALSE),GQ63),1,0)</f>
        <v>1</v>
      </c>
      <c r="GX63" s="475">
        <f>IF(EXACT(VLOOKUP(GP63,OFERTA_0,3,FALSE),GR63),1,0)</f>
        <v>1</v>
      </c>
      <c r="GY63" s="476">
        <f>IF(EXACT(VLOOKUP(GP63,OFERTA_0,4,FALSE),GS63),1,0)</f>
        <v>1</v>
      </c>
      <c r="GZ63" s="476">
        <f t="shared" ref="GZ63:HA63" si="1967">IF(GT63=0,0,1)</f>
        <v>1</v>
      </c>
      <c r="HA63" s="476">
        <f t="shared" si="1967"/>
        <v>1</v>
      </c>
      <c r="HB63" s="476">
        <f>PRODUCT(GW63:HA63)</f>
        <v>1</v>
      </c>
      <c r="HC63" s="502">
        <f>ROUND(GU63,0)</f>
        <v>1020000</v>
      </c>
      <c r="HD63" s="478">
        <f>GU63-HC63</f>
        <v>0</v>
      </c>
      <c r="HE63" s="425"/>
      <c r="HF63" s="425"/>
      <c r="HG63" s="495" t="s">
        <v>389</v>
      </c>
      <c r="HH63" s="599" t="s">
        <v>390</v>
      </c>
      <c r="HI63" s="600" t="s">
        <v>329</v>
      </c>
      <c r="HJ63" s="601">
        <v>6</v>
      </c>
      <c r="HK63" s="499">
        <v>244200</v>
      </c>
      <c r="HL63" s="520">
        <f>ROUND(HJ63*HK63,0)</f>
        <v>1465200</v>
      </c>
      <c r="HM63" s="603"/>
      <c r="HN63" s="475">
        <f>IF(EXACT(VLOOKUP(HG63,OFERTA_0,2,FALSE),HH63),1,0)</f>
        <v>1</v>
      </c>
      <c r="HO63" s="475">
        <f>IF(EXACT(VLOOKUP(HG63,OFERTA_0,3,FALSE),HI63),1,0)</f>
        <v>1</v>
      </c>
      <c r="HP63" s="476">
        <f>IF(EXACT(VLOOKUP(HG63,OFERTA_0,4,FALSE),HJ63),1,0)</f>
        <v>1</v>
      </c>
      <c r="HQ63" s="476">
        <f t="shared" ref="HQ63:HR63" si="1968">IF(HK63=0,0,1)</f>
        <v>1</v>
      </c>
      <c r="HR63" s="476">
        <f t="shared" si="1968"/>
        <v>1</v>
      </c>
      <c r="HS63" s="476">
        <f>PRODUCT(HN63:HR63)</f>
        <v>1</v>
      </c>
      <c r="HT63" s="502">
        <f>ROUND(HL63,0)</f>
        <v>1465200</v>
      </c>
      <c r="HU63" s="478">
        <f>HL63-HT63</f>
        <v>0</v>
      </c>
      <c r="HV63" s="425"/>
      <c r="HW63" s="425"/>
      <c r="HX63" s="495" t="s">
        <v>389</v>
      </c>
      <c r="HY63" s="599" t="s">
        <v>390</v>
      </c>
      <c r="HZ63" s="600" t="s">
        <v>329</v>
      </c>
      <c r="IA63" s="601">
        <v>6</v>
      </c>
      <c r="IB63" s="499">
        <v>540000</v>
      </c>
      <c r="IC63" s="520">
        <f>ROUND(IA63*IB63,0)</f>
        <v>3240000</v>
      </c>
      <c r="ID63" s="603"/>
      <c r="IE63" s="475">
        <f>IF(EXACT(VLOOKUP(HX63,OFERTA_0,2,FALSE),HY63),1,0)</f>
        <v>1</v>
      </c>
      <c r="IF63" s="475">
        <f>IF(EXACT(VLOOKUP(HX63,OFERTA_0,3,FALSE),HZ63),1,0)</f>
        <v>1</v>
      </c>
      <c r="IG63" s="476">
        <f>IF(EXACT(VLOOKUP(HX63,OFERTA_0,4,FALSE),IA63),1,0)</f>
        <v>1</v>
      </c>
      <c r="IH63" s="476">
        <f t="shared" ref="IH63:II63" si="1969">IF(IB63=0,0,1)</f>
        <v>1</v>
      </c>
      <c r="II63" s="476">
        <f t="shared" si="1969"/>
        <v>1</v>
      </c>
      <c r="IJ63" s="476">
        <f>PRODUCT(IE63:II63)</f>
        <v>1</v>
      </c>
      <c r="IK63" s="502">
        <f>ROUND(IC63,0)</f>
        <v>3240000</v>
      </c>
      <c r="IL63" s="478">
        <f>IC63-IK63</f>
        <v>0</v>
      </c>
      <c r="IM63" s="425"/>
      <c r="IN63" s="425"/>
      <c r="IO63" s="495" t="s">
        <v>389</v>
      </c>
      <c r="IP63" s="599" t="s">
        <v>390</v>
      </c>
      <c r="IQ63" s="600" t="s">
        <v>329</v>
      </c>
      <c r="IR63" s="601">
        <v>6</v>
      </c>
      <c r="IS63" s="499">
        <v>162088</v>
      </c>
      <c r="IT63" s="520">
        <f>ROUND(IR63*IS63,0)</f>
        <v>972528</v>
      </c>
      <c r="IU63" s="603"/>
      <c r="IV63" s="475">
        <f>IF(EXACT(VLOOKUP(IO63,OFERTA_0,2,FALSE),IP63),1,0)</f>
        <v>1</v>
      </c>
      <c r="IW63" s="475">
        <f>IF(EXACT(VLOOKUP(IO63,OFERTA_0,3,FALSE),IQ63),1,0)</f>
        <v>1</v>
      </c>
      <c r="IX63" s="476">
        <f>IF(EXACT(VLOOKUP(IO63,OFERTA_0,4,FALSE),IR63),1,0)</f>
        <v>1</v>
      </c>
      <c r="IY63" s="476">
        <f t="shared" ref="IY63:IZ63" si="1970">IF(IS63=0,0,1)</f>
        <v>1</v>
      </c>
      <c r="IZ63" s="476">
        <f t="shared" si="1970"/>
        <v>1</v>
      </c>
      <c r="JA63" s="476">
        <f>PRODUCT(IV63:IZ63)</f>
        <v>1</v>
      </c>
      <c r="JB63" s="502">
        <f>ROUND(IT63,0)</f>
        <v>972528</v>
      </c>
      <c r="JC63" s="478">
        <f>IT63-JB63</f>
        <v>0</v>
      </c>
      <c r="JD63" s="425"/>
      <c r="JE63" s="425"/>
      <c r="JF63" s="495" t="s">
        <v>389</v>
      </c>
      <c r="JG63" s="599" t="s">
        <v>390</v>
      </c>
      <c r="JH63" s="600" t="s">
        <v>329</v>
      </c>
      <c r="JI63" s="601">
        <v>6</v>
      </c>
      <c r="JJ63" s="499">
        <v>250000</v>
      </c>
      <c r="JK63" s="520">
        <f>ROUND(JI63*JJ63,0)</f>
        <v>1500000</v>
      </c>
      <c r="JL63" s="603"/>
      <c r="JM63" s="475">
        <f>IF(EXACT(VLOOKUP(JF63,OFERTA_0,2,FALSE),JG63),1,0)</f>
        <v>1</v>
      </c>
      <c r="JN63" s="475">
        <f>IF(EXACT(VLOOKUP(JF63,OFERTA_0,3,FALSE),JH63),1,0)</f>
        <v>1</v>
      </c>
      <c r="JO63" s="476">
        <f>IF(EXACT(VLOOKUP(JF63,OFERTA_0,4,FALSE),JI63),1,0)</f>
        <v>1</v>
      </c>
      <c r="JP63" s="476">
        <f t="shared" ref="JP63:JQ63" si="1971">IF(JJ63=0,0,1)</f>
        <v>1</v>
      </c>
      <c r="JQ63" s="476">
        <f t="shared" si="1971"/>
        <v>1</v>
      </c>
      <c r="JR63" s="476">
        <f>PRODUCT(JM63:JQ63)</f>
        <v>1</v>
      </c>
      <c r="JS63" s="502">
        <f>ROUND(JK63,0)</f>
        <v>1500000</v>
      </c>
      <c r="JT63" s="478">
        <f>JK63-JS63</f>
        <v>0</v>
      </c>
      <c r="JU63" s="425"/>
      <c r="JV63" s="425"/>
      <c r="JW63" s="495" t="s">
        <v>389</v>
      </c>
      <c r="JX63" s="599" t="s">
        <v>390</v>
      </c>
      <c r="JY63" s="600" t="s">
        <v>329</v>
      </c>
      <c r="JZ63" s="601">
        <v>6</v>
      </c>
      <c r="KA63" s="499">
        <v>225000</v>
      </c>
      <c r="KB63" s="520">
        <f>ROUND(JZ63*KA63,0)</f>
        <v>1350000</v>
      </c>
      <c r="KC63" s="603"/>
      <c r="KD63" s="475">
        <f>IF(EXACT(VLOOKUP(JW63,OFERTA_0,2,FALSE),JX63),1,0)</f>
        <v>1</v>
      </c>
      <c r="KE63" s="475">
        <f>IF(EXACT(VLOOKUP(JW63,OFERTA_0,3,FALSE),JY63),1,0)</f>
        <v>1</v>
      </c>
      <c r="KF63" s="476">
        <f>IF(EXACT(VLOOKUP(JW63,OFERTA_0,4,FALSE),JZ63),1,0)</f>
        <v>1</v>
      </c>
      <c r="KG63" s="476">
        <f t="shared" ref="KG63:KH63" si="1972">IF(KA63=0,0,1)</f>
        <v>1</v>
      </c>
      <c r="KH63" s="476">
        <f t="shared" si="1972"/>
        <v>1</v>
      </c>
      <c r="KI63" s="476">
        <f>PRODUCT(KD63:KH63)</f>
        <v>1</v>
      </c>
      <c r="KJ63" s="502">
        <f>ROUND(KB63,0)</f>
        <v>1350000</v>
      </c>
      <c r="KK63" s="478">
        <f>KB63-KJ63</f>
        <v>0</v>
      </c>
      <c r="KL63" s="425"/>
      <c r="KM63" s="425"/>
      <c r="KN63" s="495" t="s">
        <v>389</v>
      </c>
      <c r="KO63" s="599" t="s">
        <v>390</v>
      </c>
      <c r="KP63" s="600" t="s">
        <v>329</v>
      </c>
      <c r="KQ63" s="601">
        <v>6</v>
      </c>
      <c r="KR63" s="499">
        <v>389851</v>
      </c>
      <c r="KS63" s="520">
        <f>ROUND(KQ63*KR63,0)</f>
        <v>2339106</v>
      </c>
      <c r="KT63" s="603"/>
      <c r="KU63" s="475">
        <f>IF(EXACT(VLOOKUP(KN63,OFERTA_0,2,FALSE),KO63),1,0)</f>
        <v>1</v>
      </c>
      <c r="KV63" s="475">
        <f>IF(EXACT(VLOOKUP(KN63,OFERTA_0,3,FALSE),KP63),1,0)</f>
        <v>1</v>
      </c>
      <c r="KW63" s="476">
        <f>IF(EXACT(VLOOKUP(KN63,OFERTA_0,4,FALSE),KQ63),1,0)</f>
        <v>1</v>
      </c>
      <c r="KX63" s="476">
        <f t="shared" ref="KX63:KY63" si="1973">IF(KR63=0,0,1)</f>
        <v>1</v>
      </c>
      <c r="KY63" s="476">
        <f t="shared" si="1973"/>
        <v>1</v>
      </c>
      <c r="KZ63" s="476">
        <f>PRODUCT(KU63:KY63)</f>
        <v>1</v>
      </c>
      <c r="LA63" s="502">
        <f>ROUND(KS63,0)</f>
        <v>2339106</v>
      </c>
      <c r="LB63" s="478">
        <f>KS63-LA63</f>
        <v>0</v>
      </c>
      <c r="LC63" s="425"/>
      <c r="LD63" s="425"/>
      <c r="LE63" s="495" t="s">
        <v>389</v>
      </c>
      <c r="LF63" s="599" t="s">
        <v>390</v>
      </c>
      <c r="LG63" s="600" t="s">
        <v>329</v>
      </c>
      <c r="LH63" s="601">
        <v>6</v>
      </c>
      <c r="LI63" s="499">
        <v>245300</v>
      </c>
      <c r="LJ63" s="520">
        <f>ROUND(LH63*LI63,0)</f>
        <v>1471800</v>
      </c>
      <c r="LK63" s="603"/>
      <c r="LL63" s="475">
        <f>IF(EXACT(VLOOKUP(LE63,OFERTA_0,2,FALSE),LF63),1,0)</f>
        <v>1</v>
      </c>
      <c r="LM63" s="475">
        <f>IF(EXACT(VLOOKUP(LE63,OFERTA_0,3,FALSE),LG63),1,0)</f>
        <v>1</v>
      </c>
      <c r="LN63" s="476">
        <f>IF(EXACT(VLOOKUP(LE63,OFERTA_0,4,FALSE),LH63),1,0)</f>
        <v>1</v>
      </c>
      <c r="LO63" s="476">
        <f t="shared" ref="LO63:LP63" si="1974">IF(LI63=0,0,1)</f>
        <v>1</v>
      </c>
      <c r="LP63" s="476">
        <f t="shared" si="1974"/>
        <v>1</v>
      </c>
      <c r="LQ63" s="476">
        <f>PRODUCT(LL63:LP63)</f>
        <v>1</v>
      </c>
      <c r="LR63" s="502">
        <f>ROUND(LJ63,0)</f>
        <v>1471800</v>
      </c>
      <c r="LS63" s="478">
        <f>LJ63-LR63</f>
        <v>0</v>
      </c>
      <c r="LT63" s="425"/>
      <c r="LU63" s="425"/>
      <c r="LV63" s="495" t="s">
        <v>389</v>
      </c>
      <c r="LW63" s="599" t="s">
        <v>390</v>
      </c>
      <c r="LX63" s="600" t="s">
        <v>329</v>
      </c>
      <c r="LY63" s="601">
        <v>6</v>
      </c>
      <c r="LZ63" s="499">
        <v>130000</v>
      </c>
      <c r="MA63" s="520">
        <f>ROUND(LY63*LZ63,0)</f>
        <v>780000</v>
      </c>
      <c r="MB63" s="603"/>
      <c r="MC63" s="475">
        <f>IF(EXACT(VLOOKUP(LV63,OFERTA_0,2,FALSE),LW63),1,0)</f>
        <v>1</v>
      </c>
      <c r="MD63" s="475">
        <f>IF(EXACT(VLOOKUP(LV63,OFERTA_0,3,FALSE),LX63),1,0)</f>
        <v>1</v>
      </c>
      <c r="ME63" s="476">
        <f>IF(EXACT(VLOOKUP(LV63,OFERTA_0,4,FALSE),LY63),1,0)</f>
        <v>1</v>
      </c>
      <c r="MF63" s="476">
        <f t="shared" ref="MF63:MG63" si="1975">IF(LZ63=0,0,1)</f>
        <v>1</v>
      </c>
      <c r="MG63" s="476">
        <f t="shared" si="1975"/>
        <v>1</v>
      </c>
      <c r="MH63" s="476">
        <f>PRODUCT(MC63:MG63)</f>
        <v>1</v>
      </c>
      <c r="MI63" s="502">
        <f>ROUND(MA63,0)</f>
        <v>780000</v>
      </c>
      <c r="MJ63" s="478">
        <f>MA63-MI63</f>
        <v>0</v>
      </c>
      <c r="MK63" s="425"/>
      <c r="ML63" s="425"/>
      <c r="MM63" s="495" t="s">
        <v>389</v>
      </c>
      <c r="MN63" s="599" t="s">
        <v>390</v>
      </c>
      <c r="MO63" s="600" t="s">
        <v>329</v>
      </c>
      <c r="MP63" s="601">
        <v>6</v>
      </c>
      <c r="MQ63" s="499">
        <v>158882.997</v>
      </c>
      <c r="MR63" s="520">
        <f>ROUND(MP63*MQ63,0)</f>
        <v>953298</v>
      </c>
      <c r="MS63" s="603"/>
      <c r="MT63" s="475">
        <f>IF(EXACT(VLOOKUP(MM63,OFERTA_0,2,FALSE),MN63),1,0)</f>
        <v>1</v>
      </c>
      <c r="MU63" s="475">
        <f>IF(EXACT(VLOOKUP(MM63,OFERTA_0,3,FALSE),MO63),1,0)</f>
        <v>1</v>
      </c>
      <c r="MV63" s="476">
        <f>IF(EXACT(VLOOKUP(MM63,OFERTA_0,4,FALSE),MP63),1,0)</f>
        <v>1</v>
      </c>
      <c r="MW63" s="476">
        <f t="shared" ref="MW63:MX63" si="1976">IF(MQ63=0,0,1)</f>
        <v>1</v>
      </c>
      <c r="MX63" s="476">
        <f t="shared" si="1976"/>
        <v>1</v>
      </c>
      <c r="MY63" s="476">
        <f>PRODUCT(MT63:MX63)</f>
        <v>1</v>
      </c>
      <c r="MZ63" s="502">
        <f>ROUND(MR63,0)</f>
        <v>953298</v>
      </c>
      <c r="NA63" s="478">
        <f>MR63-MZ63</f>
        <v>0</v>
      </c>
      <c r="NB63" s="425"/>
      <c r="NC63" s="425"/>
      <c r="ND63" s="606"/>
      <c r="NE63" s="523"/>
      <c r="NF63" s="593"/>
      <c r="NG63" s="525"/>
      <c r="NH63" s="538"/>
      <c r="NI63" s="508"/>
      <c r="NJ63" s="508"/>
      <c r="NK63" s="475" t="e">
        <f>IF(EXACT(VLOOKUP(ND63,OFERTA_0,2,FALSE),NE63),1,0)</f>
        <v>#N/A</v>
      </c>
      <c r="NL63" s="475" t="e">
        <f>IF(EXACT(VLOOKUP(ND63,OFERTA_0,3,FALSE),NF63),1,0)</f>
        <v>#N/A</v>
      </c>
      <c r="NM63" s="476" t="e">
        <f>IF(EXACT(VLOOKUP(ND63,OFERTA_0,4,FALSE),NG63),1,0)</f>
        <v>#N/A</v>
      </c>
      <c r="NN63" s="476">
        <f t="shared" ref="NN63:NO63" si="1977">IF(NH63=0,0,1)</f>
        <v>0</v>
      </c>
      <c r="NO63" s="476">
        <f t="shared" si="1977"/>
        <v>0</v>
      </c>
      <c r="NP63" s="476" t="e">
        <f t="shared" ref="NP63:NP65" si="1978">PRODUCT(NK63:NO63)</f>
        <v>#N/A</v>
      </c>
      <c r="NQ63" s="502">
        <f t="shared" ref="NQ63:NQ65" si="1979">ROUND(NI63,0)</f>
        <v>0</v>
      </c>
      <c r="NR63" s="478">
        <f t="shared" ref="NR63:NR65" si="1980">NI63-NQ63</f>
        <v>0</v>
      </c>
      <c r="NS63" s="425"/>
      <c r="NT63" s="425"/>
      <c r="NU63" s="606"/>
      <c r="NV63" s="523"/>
      <c r="NW63" s="593"/>
      <c r="NX63" s="525"/>
      <c r="NY63" s="538"/>
      <c r="NZ63" s="508"/>
      <c r="OA63" s="508"/>
      <c r="OB63" s="475" t="e">
        <f>IF(EXACT(VLOOKUP(NU63,OFERTA_0,2,FALSE),NV63),1,0)</f>
        <v>#N/A</v>
      </c>
      <c r="OC63" s="475" t="e">
        <f>IF(EXACT(VLOOKUP(NU63,OFERTA_0,3,FALSE),NW63),1,0)</f>
        <v>#N/A</v>
      </c>
      <c r="OD63" s="476" t="e">
        <f>IF(EXACT(VLOOKUP(NU63,OFERTA_0,4,FALSE),NX63),1,0)</f>
        <v>#N/A</v>
      </c>
      <c r="OE63" s="476">
        <f t="shared" ref="OE63:OF63" si="1981">IF(NY63=0,0,1)</f>
        <v>0</v>
      </c>
      <c r="OF63" s="476">
        <f t="shared" si="1981"/>
        <v>0</v>
      </c>
      <c r="OG63" s="476" t="e">
        <f t="shared" ref="OG63:OG65" si="1982">PRODUCT(OB63:OF63)</f>
        <v>#N/A</v>
      </c>
      <c r="OH63" s="502">
        <f t="shared" ref="OH63:OH65" si="1983">ROUND(NZ63,0)</f>
        <v>0</v>
      </c>
      <c r="OI63" s="478">
        <f t="shared" ref="OI63:OI65" si="1984">NZ63-OH63</f>
        <v>0</v>
      </c>
      <c r="OJ63" s="425"/>
      <c r="OK63" s="425"/>
      <c r="OL63" s="606"/>
      <c r="OM63" s="523"/>
      <c r="ON63" s="593"/>
      <c r="OO63" s="525"/>
      <c r="OP63" s="538"/>
      <c r="OQ63" s="508"/>
      <c r="OR63" s="508"/>
      <c r="OS63" s="475" t="e">
        <f>IF(EXACT(VLOOKUP(OL63,OFERTA_0,2,FALSE),OM63),1,0)</f>
        <v>#N/A</v>
      </c>
      <c r="OT63" s="475" t="e">
        <f>IF(EXACT(VLOOKUP(OL63,OFERTA_0,3,FALSE),ON63),1,0)</f>
        <v>#N/A</v>
      </c>
      <c r="OU63" s="476" t="e">
        <f>IF(EXACT(VLOOKUP(OL63,OFERTA_0,4,FALSE),OO63),1,0)</f>
        <v>#N/A</v>
      </c>
      <c r="OV63" s="476">
        <f t="shared" ref="OV63:OW63" si="1985">IF(OP63=0,0,1)</f>
        <v>0</v>
      </c>
      <c r="OW63" s="476">
        <f t="shared" si="1985"/>
        <v>0</v>
      </c>
      <c r="OX63" s="476" t="e">
        <f t="shared" ref="OX63:OX65" si="1986">PRODUCT(OS63:OW63)</f>
        <v>#N/A</v>
      </c>
      <c r="OY63" s="502">
        <f t="shared" ref="OY63:OY65" si="1987">ROUND(OQ63,0)</f>
        <v>0</v>
      </c>
      <c r="OZ63" s="478">
        <f t="shared" ref="OZ63:OZ65" si="1988">OQ63-OY63</f>
        <v>0</v>
      </c>
      <c r="PA63" s="425"/>
      <c r="PB63" s="425"/>
      <c r="PC63" s="606"/>
      <c r="PD63" s="523"/>
      <c r="PE63" s="593"/>
      <c r="PF63" s="525"/>
      <c r="PG63" s="538"/>
      <c r="PH63" s="508"/>
      <c r="PI63" s="508"/>
      <c r="PJ63" s="475" t="e">
        <f>IF(EXACT(VLOOKUP(PC63,OFERTA_0,2,FALSE),PD63),1,0)</f>
        <v>#N/A</v>
      </c>
      <c r="PK63" s="475" t="e">
        <f>IF(EXACT(VLOOKUP(PC63,OFERTA_0,3,FALSE),PE63),1,0)</f>
        <v>#N/A</v>
      </c>
      <c r="PL63" s="476" t="e">
        <f>IF(EXACT(VLOOKUP(PC63,OFERTA_0,4,FALSE),PF63),1,0)</f>
        <v>#N/A</v>
      </c>
      <c r="PM63" s="476">
        <f t="shared" ref="PM63:PN63" si="1989">IF(PG63=0,0,1)</f>
        <v>0</v>
      </c>
      <c r="PN63" s="476">
        <f t="shared" si="1989"/>
        <v>0</v>
      </c>
      <c r="PO63" s="476" t="e">
        <f t="shared" ref="PO63:PO65" si="1990">PRODUCT(PJ63:PN63)</f>
        <v>#N/A</v>
      </c>
      <c r="PP63" s="502">
        <f t="shared" ref="PP63:PP65" si="1991">ROUND(PH63,0)</f>
        <v>0</v>
      </c>
      <c r="PQ63" s="478">
        <f t="shared" ref="PQ63:PQ65" si="1992">PH63-PP63</f>
        <v>0</v>
      </c>
      <c r="PR63" s="425"/>
      <c r="PS63" s="425"/>
      <c r="PT63" s="606"/>
      <c r="PU63" s="523"/>
      <c r="PV63" s="593"/>
      <c r="PW63" s="525"/>
      <c r="PX63" s="538"/>
      <c r="PY63" s="508"/>
      <c r="PZ63" s="508"/>
      <c r="QA63" s="475" t="e">
        <f>IF(EXACT(VLOOKUP(PT63,OFERTA_0,2,FALSE),PU63),1,0)</f>
        <v>#N/A</v>
      </c>
      <c r="QB63" s="475" t="e">
        <f>IF(EXACT(VLOOKUP(PT63,OFERTA_0,3,FALSE),PV63),1,0)</f>
        <v>#N/A</v>
      </c>
      <c r="QC63" s="476" t="e">
        <f>IF(EXACT(VLOOKUP(PT63,OFERTA_0,4,FALSE),PW63),1,0)</f>
        <v>#N/A</v>
      </c>
      <c r="QD63" s="476">
        <f t="shared" ref="QD63:QE63" si="1993">IF(PX63=0,0,1)</f>
        <v>0</v>
      </c>
      <c r="QE63" s="476">
        <f t="shared" si="1993"/>
        <v>0</v>
      </c>
      <c r="QF63" s="476" t="e">
        <f t="shared" ref="QF63:QF65" si="1994">PRODUCT(QA63:QE63)</f>
        <v>#N/A</v>
      </c>
      <c r="QG63" s="502">
        <f t="shared" ref="QG63:QG65" si="1995">ROUND(PY63,0)</f>
        <v>0</v>
      </c>
      <c r="QH63" s="478">
        <f t="shared" ref="QH63:QH65" si="1996">PY63-QG63</f>
        <v>0</v>
      </c>
      <c r="QI63" s="425"/>
      <c r="QJ63" s="425"/>
      <c r="QK63" s="606"/>
      <c r="QL63" s="523"/>
      <c r="QM63" s="593"/>
      <c r="QN63" s="525"/>
      <c r="QO63" s="538"/>
      <c r="QP63" s="508"/>
      <c r="QQ63" s="508"/>
      <c r="QR63" s="475" t="e">
        <f>IF(EXACT(VLOOKUP(QK63,OFERTA_0,2,FALSE),QL63),1,0)</f>
        <v>#N/A</v>
      </c>
      <c r="QS63" s="475" t="e">
        <f>IF(EXACT(VLOOKUP(QK63,OFERTA_0,3,FALSE),QM63),1,0)</f>
        <v>#N/A</v>
      </c>
      <c r="QT63" s="476" t="e">
        <f>IF(EXACT(VLOOKUP(QK63,OFERTA_0,4,FALSE),QN63),1,0)</f>
        <v>#N/A</v>
      </c>
      <c r="QU63" s="476">
        <f t="shared" ref="QU63:QV63" si="1997">IF(QO63=0,0,1)</f>
        <v>0</v>
      </c>
      <c r="QV63" s="476">
        <f t="shared" si="1997"/>
        <v>0</v>
      </c>
      <c r="QW63" s="476" t="e">
        <f t="shared" ref="QW63:QW65" si="1998">PRODUCT(QR63:QV63)</f>
        <v>#N/A</v>
      </c>
      <c r="QX63" s="502">
        <f t="shared" ref="QX63:QX65" si="1999">ROUND(QP63,0)</f>
        <v>0</v>
      </c>
      <c r="QY63" s="478">
        <f t="shared" ref="QY63:QY65" si="2000">QP63-QX63</f>
        <v>0</v>
      </c>
      <c r="QZ63" s="425"/>
      <c r="RA63" s="425"/>
      <c r="RB63" s="606"/>
      <c r="RC63" s="523"/>
      <c r="RD63" s="593"/>
      <c r="RE63" s="525"/>
      <c r="RF63" s="538"/>
      <c r="RG63" s="508"/>
      <c r="RH63" s="508"/>
      <c r="RI63" s="475" t="e">
        <f>IF(EXACT(VLOOKUP(RB63,OFERTA_0,2,FALSE),RC63),1,0)</f>
        <v>#N/A</v>
      </c>
      <c r="RJ63" s="475" t="e">
        <f>IF(EXACT(VLOOKUP(RB63,OFERTA_0,3,FALSE),RD63),1,0)</f>
        <v>#N/A</v>
      </c>
      <c r="RK63" s="476" t="e">
        <f>IF(EXACT(VLOOKUP(RB63,OFERTA_0,4,FALSE),RE63),1,0)</f>
        <v>#N/A</v>
      </c>
      <c r="RL63" s="476">
        <f t="shared" ref="RL63:RM63" si="2001">IF(RF63=0,0,1)</f>
        <v>0</v>
      </c>
      <c r="RM63" s="476">
        <f t="shared" si="2001"/>
        <v>0</v>
      </c>
      <c r="RN63" s="476" t="e">
        <f t="shared" ref="RN63:RN65" si="2002">PRODUCT(RI63:RM63)</f>
        <v>#N/A</v>
      </c>
      <c r="RO63" s="502">
        <f t="shared" ref="RO63:RO65" si="2003">ROUND(RG63,0)</f>
        <v>0</v>
      </c>
      <c r="RP63" s="478">
        <f t="shared" ref="RP63:RP65" si="2004">RG63-RO63</f>
        <v>0</v>
      </c>
      <c r="RQ63" s="425"/>
      <c r="RR63" s="425"/>
      <c r="RS63" s="606"/>
      <c r="RT63" s="523"/>
      <c r="RU63" s="593"/>
      <c r="RV63" s="525"/>
      <c r="RW63" s="538"/>
      <c r="RX63" s="508"/>
      <c r="RY63" s="508"/>
      <c r="RZ63" s="475" t="e">
        <f>IF(EXACT(VLOOKUP(RS63,OFERTA_0,2,FALSE),RT63),1,0)</f>
        <v>#N/A</v>
      </c>
      <c r="SA63" s="475" t="e">
        <f>IF(EXACT(VLOOKUP(RS63,OFERTA_0,3,FALSE),RU63),1,0)</f>
        <v>#N/A</v>
      </c>
      <c r="SB63" s="476" t="e">
        <f>IF(EXACT(VLOOKUP(RS63,OFERTA_0,4,FALSE),RV63),1,0)</f>
        <v>#N/A</v>
      </c>
      <c r="SC63" s="476">
        <f t="shared" ref="SC63:SD63" si="2005">IF(RW63=0,0,1)</f>
        <v>0</v>
      </c>
      <c r="SD63" s="476">
        <f t="shared" si="2005"/>
        <v>0</v>
      </c>
      <c r="SE63" s="476" t="e">
        <f t="shared" ref="SE63:SE65" si="2006">PRODUCT(RZ63:SD63)</f>
        <v>#N/A</v>
      </c>
      <c r="SF63" s="502">
        <f t="shared" ref="SF63:SF65" si="2007">ROUND(RX63,0)</f>
        <v>0</v>
      </c>
      <c r="SG63" s="478">
        <f t="shared" ref="SG63:SG65" si="2008">RX63-SF63</f>
        <v>0</v>
      </c>
      <c r="SH63" s="425"/>
      <c r="SI63" s="425"/>
      <c r="SJ63" s="606"/>
      <c r="SK63" s="523"/>
      <c r="SL63" s="593"/>
      <c r="SM63" s="525"/>
      <c r="SN63" s="538"/>
      <c r="SO63" s="508"/>
      <c r="SP63" s="508"/>
      <c r="SQ63" s="475" t="e">
        <f>IF(EXACT(VLOOKUP(SJ63,OFERTA_0,2,FALSE),SK63),1,0)</f>
        <v>#N/A</v>
      </c>
      <c r="SR63" s="475" t="e">
        <f>IF(EXACT(VLOOKUP(SJ63,OFERTA_0,3,FALSE),SL63),1,0)</f>
        <v>#N/A</v>
      </c>
      <c r="SS63" s="476" t="e">
        <f>IF(EXACT(VLOOKUP(SJ63,OFERTA_0,4,FALSE),SM63),1,0)</f>
        <v>#N/A</v>
      </c>
      <c r="ST63" s="476">
        <f t="shared" ref="ST63:SU63" si="2009">IF(SN63=0,0,1)</f>
        <v>0</v>
      </c>
      <c r="SU63" s="476">
        <f t="shared" si="2009"/>
        <v>0</v>
      </c>
      <c r="SV63" s="476" t="e">
        <f t="shared" ref="SV63:SV65" si="2010">PRODUCT(SQ63:SU63)</f>
        <v>#N/A</v>
      </c>
      <c r="SW63" s="502">
        <f t="shared" ref="SW63:SW65" si="2011">ROUND(SO63,0)</f>
        <v>0</v>
      </c>
      <c r="SX63" s="478">
        <f t="shared" ref="SX63:SX65" si="2012">SO63-SW63</f>
        <v>0</v>
      </c>
    </row>
    <row r="64" spans="1:518" ht="45" customHeight="1" x14ac:dyDescent="0.2">
      <c r="A64" s="425">
        <f t="shared" si="140"/>
        <v>52</v>
      </c>
      <c r="B64" s="483" t="s">
        <v>391</v>
      </c>
      <c r="C64" s="484" t="s">
        <v>392</v>
      </c>
      <c r="D64" s="485"/>
      <c r="E64" s="594"/>
      <c r="F64" s="487"/>
      <c r="G64" s="488"/>
      <c r="H64" s="528">
        <f>SUM(G66:G68)</f>
        <v>0</v>
      </c>
      <c r="I64" s="425"/>
      <c r="J64" s="425"/>
      <c r="K64" s="483"/>
      <c r="L64" s="484"/>
      <c r="M64" s="485"/>
      <c r="N64" s="594"/>
      <c r="O64" s="487"/>
      <c r="P64" s="488"/>
      <c r="Q64" s="528">
        <f>SUM(P66:P68)</f>
        <v>0</v>
      </c>
      <c r="R64" s="475"/>
      <c r="S64" s="475"/>
      <c r="T64" s="476"/>
      <c r="U64" s="476"/>
      <c r="V64" s="476"/>
      <c r="W64" s="476"/>
      <c r="X64" s="502"/>
      <c r="Y64" s="478"/>
      <c r="Z64" s="454"/>
      <c r="AA64" s="454"/>
      <c r="AB64" s="483"/>
      <c r="AC64" s="484"/>
      <c r="AD64" s="485"/>
      <c r="AE64" s="594"/>
      <c r="AF64" s="487"/>
      <c r="AG64" s="488"/>
      <c r="AH64" s="528">
        <f>SUM(AG66:AG68)</f>
        <v>0</v>
      </c>
      <c r="AI64" s="475"/>
      <c r="AJ64" s="475"/>
      <c r="AK64" s="476"/>
      <c r="AL64" s="476"/>
      <c r="AM64" s="476"/>
      <c r="AN64" s="476"/>
      <c r="AO64" s="502"/>
      <c r="AP64" s="478"/>
      <c r="AQ64" s="454"/>
      <c r="AR64" s="454"/>
      <c r="AS64" s="483" t="s">
        <v>391</v>
      </c>
      <c r="AT64" s="484" t="s">
        <v>392</v>
      </c>
      <c r="AU64" s="485"/>
      <c r="AV64" s="594"/>
      <c r="AW64" s="487"/>
      <c r="AX64" s="488"/>
      <c r="AY64" s="528">
        <f>SUM(AX66:AX68)</f>
        <v>2050000</v>
      </c>
      <c r="AZ64" s="475"/>
      <c r="BA64" s="475"/>
      <c r="BB64" s="476"/>
      <c r="BC64" s="476"/>
      <c r="BD64" s="476"/>
      <c r="BE64" s="476"/>
      <c r="BF64" s="502"/>
      <c r="BG64" s="478"/>
      <c r="BH64" s="425"/>
      <c r="BI64" s="425"/>
      <c r="BJ64" s="483" t="s">
        <v>391</v>
      </c>
      <c r="BK64" s="484" t="s">
        <v>392</v>
      </c>
      <c r="BL64" s="485"/>
      <c r="BM64" s="594"/>
      <c r="BN64" s="487"/>
      <c r="BO64" s="488"/>
      <c r="BP64" s="528">
        <f>SUM(BO66:BO68)</f>
        <v>1226500</v>
      </c>
      <c r="BQ64" s="475"/>
      <c r="BR64" s="475"/>
      <c r="BS64" s="476"/>
      <c r="BT64" s="476"/>
      <c r="BU64" s="476"/>
      <c r="BV64" s="476"/>
      <c r="BW64" s="502"/>
      <c r="BX64" s="478"/>
      <c r="BY64" s="425"/>
      <c r="BZ64" s="425"/>
      <c r="CA64" s="483" t="s">
        <v>391</v>
      </c>
      <c r="CB64" s="484" t="s">
        <v>392</v>
      </c>
      <c r="CC64" s="485"/>
      <c r="CD64" s="594"/>
      <c r="CE64" s="487"/>
      <c r="CF64" s="488"/>
      <c r="CG64" s="528">
        <f>SUM(CF66:CF68)</f>
        <v>2390100</v>
      </c>
      <c r="CH64" s="475"/>
      <c r="CI64" s="475"/>
      <c r="CJ64" s="476"/>
      <c r="CK64" s="476"/>
      <c r="CL64" s="476"/>
      <c r="CM64" s="476"/>
      <c r="CN64" s="502"/>
      <c r="CO64" s="478"/>
      <c r="CP64" s="425"/>
      <c r="CQ64" s="425"/>
      <c r="CR64" s="483" t="s">
        <v>391</v>
      </c>
      <c r="CS64" s="484" t="s">
        <v>392</v>
      </c>
      <c r="CT64" s="485"/>
      <c r="CU64" s="594"/>
      <c r="CV64" s="487"/>
      <c r="CW64" s="488"/>
      <c r="CX64" s="528">
        <f>SUM(CW66:CW68)</f>
        <v>7106500</v>
      </c>
      <c r="CY64" s="475"/>
      <c r="CZ64" s="475"/>
      <c r="DA64" s="476"/>
      <c r="DB64" s="476"/>
      <c r="DC64" s="476"/>
      <c r="DD64" s="476"/>
      <c r="DE64" s="502"/>
      <c r="DF64" s="478"/>
      <c r="DG64" s="425"/>
      <c r="DH64" s="425"/>
      <c r="DI64" s="483" t="s">
        <v>391</v>
      </c>
      <c r="DJ64" s="484" t="s">
        <v>392</v>
      </c>
      <c r="DK64" s="485"/>
      <c r="DL64" s="594"/>
      <c r="DM64" s="487"/>
      <c r="DN64" s="488"/>
      <c r="DO64" s="528">
        <f>SUM(DN66:DN68)</f>
        <v>1407500</v>
      </c>
      <c r="DP64" s="475"/>
      <c r="DQ64" s="475"/>
      <c r="DR64" s="476"/>
      <c r="DS64" s="476"/>
      <c r="DT64" s="476"/>
      <c r="DU64" s="476"/>
      <c r="DV64" s="502"/>
      <c r="DW64" s="478"/>
      <c r="DX64" s="425"/>
      <c r="DY64" s="425"/>
      <c r="DZ64" s="483" t="s">
        <v>391</v>
      </c>
      <c r="EA64" s="484" t="s">
        <v>392</v>
      </c>
      <c r="EB64" s="485"/>
      <c r="EC64" s="594"/>
      <c r="ED64" s="487"/>
      <c r="EE64" s="488"/>
      <c r="EF64" s="528">
        <f>SUM(EE66:EE68)</f>
        <v>1714195</v>
      </c>
      <c r="EG64" s="475"/>
      <c r="EH64" s="475"/>
      <c r="EI64" s="476"/>
      <c r="EJ64" s="476"/>
      <c r="EK64" s="476"/>
      <c r="EL64" s="476"/>
      <c r="EM64" s="502"/>
      <c r="EN64" s="478"/>
      <c r="EO64" s="425"/>
      <c r="EP64" s="425"/>
      <c r="EQ64" s="483" t="s">
        <v>391</v>
      </c>
      <c r="ER64" s="484" t="s">
        <v>392</v>
      </c>
      <c r="ES64" s="485"/>
      <c r="ET64" s="594"/>
      <c r="EU64" s="487"/>
      <c r="EV64" s="488"/>
      <c r="EW64" s="528">
        <f>SUM(EV66:EV68)</f>
        <v>1612819</v>
      </c>
      <c r="EX64" s="475"/>
      <c r="EY64" s="475"/>
      <c r="EZ64" s="476"/>
      <c r="FA64" s="476"/>
      <c r="FB64" s="476"/>
      <c r="FC64" s="476"/>
      <c r="FD64" s="502"/>
      <c r="FE64" s="478"/>
      <c r="FF64" s="425"/>
      <c r="FG64" s="425"/>
      <c r="FH64" s="483" t="s">
        <v>391</v>
      </c>
      <c r="FI64" s="484" t="s">
        <v>392</v>
      </c>
      <c r="FJ64" s="485"/>
      <c r="FK64" s="594"/>
      <c r="FL64" s="487"/>
      <c r="FM64" s="488"/>
      <c r="FN64" s="528">
        <f>SUM(FM66:FM68)</f>
        <v>1312025</v>
      </c>
      <c r="FO64" s="475"/>
      <c r="FP64" s="475"/>
      <c r="FQ64" s="476"/>
      <c r="FR64" s="476"/>
      <c r="FS64" s="476"/>
      <c r="FT64" s="476"/>
      <c r="FU64" s="502"/>
      <c r="FV64" s="478"/>
      <c r="FW64" s="425"/>
      <c r="FX64" s="425"/>
      <c r="FY64" s="483" t="s">
        <v>391</v>
      </c>
      <c r="FZ64" s="484" t="s">
        <v>392</v>
      </c>
      <c r="GA64" s="485"/>
      <c r="GB64" s="594"/>
      <c r="GC64" s="487"/>
      <c r="GD64" s="488"/>
      <c r="GE64" s="528">
        <f>SUM(GD66:GD68)</f>
        <v>1324500</v>
      </c>
      <c r="GF64" s="475"/>
      <c r="GG64" s="475"/>
      <c r="GH64" s="476"/>
      <c r="GI64" s="476"/>
      <c r="GJ64" s="476"/>
      <c r="GK64" s="476"/>
      <c r="GL64" s="502"/>
      <c r="GM64" s="478"/>
      <c r="GN64" s="425"/>
      <c r="GO64" s="425"/>
      <c r="GP64" s="483" t="s">
        <v>391</v>
      </c>
      <c r="GQ64" s="484" t="s">
        <v>392</v>
      </c>
      <c r="GR64" s="485"/>
      <c r="GS64" s="594"/>
      <c r="GT64" s="487"/>
      <c r="GU64" s="488"/>
      <c r="GV64" s="528">
        <f>SUM(GU66:GU68)</f>
        <v>1491500</v>
      </c>
      <c r="GW64" s="475"/>
      <c r="GX64" s="475"/>
      <c r="GY64" s="476"/>
      <c r="GZ64" s="476"/>
      <c r="HA64" s="476"/>
      <c r="HB64" s="476"/>
      <c r="HC64" s="502"/>
      <c r="HD64" s="478"/>
      <c r="HE64" s="425"/>
      <c r="HF64" s="425"/>
      <c r="HG64" s="483" t="s">
        <v>391</v>
      </c>
      <c r="HH64" s="484" t="s">
        <v>392</v>
      </c>
      <c r="HI64" s="485"/>
      <c r="HJ64" s="594"/>
      <c r="HK64" s="594"/>
      <c r="HL64" s="488"/>
      <c r="HM64" s="528">
        <f>SUM(HL66:HL68)</f>
        <v>3818400</v>
      </c>
      <c r="HN64" s="475"/>
      <c r="HO64" s="475"/>
      <c r="HP64" s="476"/>
      <c r="HQ64" s="476"/>
      <c r="HR64" s="476"/>
      <c r="HS64" s="476"/>
      <c r="HT64" s="502"/>
      <c r="HU64" s="478"/>
      <c r="HV64" s="425"/>
      <c r="HW64" s="425"/>
      <c r="HX64" s="483" t="s">
        <v>391</v>
      </c>
      <c r="HY64" s="484" t="s">
        <v>392</v>
      </c>
      <c r="HZ64" s="485"/>
      <c r="IA64" s="594"/>
      <c r="IB64" s="487"/>
      <c r="IC64" s="488"/>
      <c r="ID64" s="528">
        <f>SUM(IC66:IC68)</f>
        <v>1280750</v>
      </c>
      <c r="IE64" s="475"/>
      <c r="IF64" s="475"/>
      <c r="IG64" s="476"/>
      <c r="IH64" s="476"/>
      <c r="II64" s="476"/>
      <c r="IJ64" s="476"/>
      <c r="IK64" s="502"/>
      <c r="IL64" s="478"/>
      <c r="IM64" s="425"/>
      <c r="IN64" s="425"/>
      <c r="IO64" s="483" t="s">
        <v>391</v>
      </c>
      <c r="IP64" s="484" t="s">
        <v>392</v>
      </c>
      <c r="IQ64" s="485"/>
      <c r="IR64" s="594"/>
      <c r="IS64" s="487"/>
      <c r="IT64" s="488"/>
      <c r="IU64" s="528">
        <f>SUM(IT66:IT68)</f>
        <v>2285360</v>
      </c>
      <c r="IV64" s="475"/>
      <c r="IW64" s="475"/>
      <c r="IX64" s="476"/>
      <c r="IY64" s="476"/>
      <c r="IZ64" s="476"/>
      <c r="JA64" s="476"/>
      <c r="JB64" s="502"/>
      <c r="JC64" s="478"/>
      <c r="JD64" s="425"/>
      <c r="JE64" s="425"/>
      <c r="JF64" s="483" t="s">
        <v>391</v>
      </c>
      <c r="JG64" s="484" t="s">
        <v>392</v>
      </c>
      <c r="JH64" s="485"/>
      <c r="JI64" s="594"/>
      <c r="JJ64" s="487"/>
      <c r="JK64" s="488"/>
      <c r="JL64" s="528">
        <f>SUM(JK66:JK68)</f>
        <v>1367000</v>
      </c>
      <c r="JM64" s="475"/>
      <c r="JN64" s="475"/>
      <c r="JO64" s="476"/>
      <c r="JP64" s="476"/>
      <c r="JQ64" s="476"/>
      <c r="JR64" s="476"/>
      <c r="JS64" s="502"/>
      <c r="JT64" s="478"/>
      <c r="JU64" s="425"/>
      <c r="JV64" s="425"/>
      <c r="JW64" s="483" t="s">
        <v>391</v>
      </c>
      <c r="JX64" s="484" t="s">
        <v>392</v>
      </c>
      <c r="JY64" s="485"/>
      <c r="JZ64" s="594"/>
      <c r="KA64" s="487"/>
      <c r="KB64" s="488"/>
      <c r="KC64" s="528">
        <f>SUM(KB66:KB68)</f>
        <v>4875000</v>
      </c>
      <c r="KD64" s="475"/>
      <c r="KE64" s="475"/>
      <c r="KF64" s="476"/>
      <c r="KG64" s="476"/>
      <c r="KH64" s="476"/>
      <c r="KI64" s="476"/>
      <c r="KJ64" s="502"/>
      <c r="KK64" s="478"/>
      <c r="KL64" s="425"/>
      <c r="KM64" s="425"/>
      <c r="KN64" s="483" t="s">
        <v>391</v>
      </c>
      <c r="KO64" s="484" t="s">
        <v>392</v>
      </c>
      <c r="KP64" s="485"/>
      <c r="KQ64" s="594"/>
      <c r="KR64" s="487"/>
      <c r="KS64" s="488"/>
      <c r="KT64" s="528">
        <f>SUM(KS66:KS68)</f>
        <v>2257250</v>
      </c>
      <c r="KU64" s="475"/>
      <c r="KV64" s="475"/>
      <c r="KW64" s="476"/>
      <c r="KX64" s="476"/>
      <c r="KY64" s="476"/>
      <c r="KZ64" s="476"/>
      <c r="LA64" s="502"/>
      <c r="LB64" s="478"/>
      <c r="LC64" s="425"/>
      <c r="LD64" s="425"/>
      <c r="LE64" s="483" t="s">
        <v>391</v>
      </c>
      <c r="LF64" s="484" t="s">
        <v>392</v>
      </c>
      <c r="LG64" s="485"/>
      <c r="LH64" s="594"/>
      <c r="LI64" s="594"/>
      <c r="LJ64" s="488"/>
      <c r="LK64" s="528">
        <f>SUM(LJ66:LJ68)</f>
        <v>3835600</v>
      </c>
      <c r="LL64" s="475"/>
      <c r="LM64" s="475"/>
      <c r="LN64" s="476"/>
      <c r="LO64" s="476"/>
      <c r="LP64" s="476"/>
      <c r="LQ64" s="476"/>
      <c r="LR64" s="502"/>
      <c r="LS64" s="478"/>
      <c r="LT64" s="425"/>
      <c r="LU64" s="425"/>
      <c r="LV64" s="483" t="s">
        <v>391</v>
      </c>
      <c r="LW64" s="484" t="s">
        <v>392</v>
      </c>
      <c r="LX64" s="485"/>
      <c r="LY64" s="594"/>
      <c r="LZ64" s="487"/>
      <c r="MA64" s="488"/>
      <c r="MB64" s="528">
        <f>SUM(MA66:MA68)</f>
        <v>1863500</v>
      </c>
      <c r="MC64" s="475"/>
      <c r="MD64" s="475"/>
      <c r="ME64" s="476"/>
      <c r="MF64" s="476"/>
      <c r="MG64" s="476"/>
      <c r="MH64" s="476"/>
      <c r="MI64" s="502"/>
      <c r="MJ64" s="478"/>
      <c r="MK64" s="425"/>
      <c r="ML64" s="425"/>
      <c r="MM64" s="483" t="s">
        <v>391</v>
      </c>
      <c r="MN64" s="484" t="s">
        <v>392</v>
      </c>
      <c r="MO64" s="485"/>
      <c r="MP64" s="594"/>
      <c r="MQ64" s="487"/>
      <c r="MR64" s="488"/>
      <c r="MS64" s="528">
        <f>SUM(MR66:MR68)</f>
        <v>2271951</v>
      </c>
      <c r="MT64" s="475"/>
      <c r="MU64" s="475"/>
      <c r="MV64" s="476"/>
      <c r="MW64" s="476"/>
      <c r="MX64" s="476"/>
      <c r="MY64" s="476"/>
      <c r="MZ64" s="502"/>
      <c r="NA64" s="478"/>
      <c r="NB64" s="425"/>
      <c r="NC64" s="425"/>
      <c r="ND64" s="606"/>
      <c r="NE64" s="523"/>
      <c r="NF64" s="593"/>
      <c r="NG64" s="525"/>
      <c r="NH64" s="538"/>
      <c r="NI64" s="508"/>
      <c r="NJ64" s="508"/>
      <c r="NK64" s="475" t="e">
        <f>IF(EXACT(VLOOKUP(ND64,OFERTA_0,2,FALSE),NE64),1,0)</f>
        <v>#N/A</v>
      </c>
      <c r="NL64" s="475" t="e">
        <f>IF(EXACT(VLOOKUP(ND64,OFERTA_0,3,FALSE),NF64),1,0)</f>
        <v>#N/A</v>
      </c>
      <c r="NM64" s="476" t="e">
        <f>IF(EXACT(VLOOKUP(ND64,OFERTA_0,4,FALSE),NG64),1,0)</f>
        <v>#N/A</v>
      </c>
      <c r="NN64" s="476">
        <f t="shared" ref="NN64:NO64" si="2013">IF(NH64=0,0,1)</f>
        <v>0</v>
      </c>
      <c r="NO64" s="476">
        <f t="shared" si="2013"/>
        <v>0</v>
      </c>
      <c r="NP64" s="476" t="e">
        <f t="shared" si="1978"/>
        <v>#N/A</v>
      </c>
      <c r="NQ64" s="502">
        <f t="shared" si="1979"/>
        <v>0</v>
      </c>
      <c r="NR64" s="478">
        <f t="shared" si="1980"/>
        <v>0</v>
      </c>
      <c r="NS64" s="425"/>
      <c r="NT64" s="425"/>
      <c r="NU64" s="606"/>
      <c r="NV64" s="523"/>
      <c r="NW64" s="593"/>
      <c r="NX64" s="525"/>
      <c r="NY64" s="538"/>
      <c r="NZ64" s="508"/>
      <c r="OA64" s="508"/>
      <c r="OB64" s="475" t="e">
        <f>IF(EXACT(VLOOKUP(NU64,OFERTA_0,2,FALSE),NV64),1,0)</f>
        <v>#N/A</v>
      </c>
      <c r="OC64" s="475" t="e">
        <f>IF(EXACT(VLOOKUP(NU64,OFERTA_0,3,FALSE),NW64),1,0)</f>
        <v>#N/A</v>
      </c>
      <c r="OD64" s="476" t="e">
        <f>IF(EXACT(VLOOKUP(NU64,OFERTA_0,4,FALSE),NX64),1,0)</f>
        <v>#N/A</v>
      </c>
      <c r="OE64" s="476">
        <f t="shared" ref="OE64:OF64" si="2014">IF(NY64=0,0,1)</f>
        <v>0</v>
      </c>
      <c r="OF64" s="476">
        <f t="shared" si="2014"/>
        <v>0</v>
      </c>
      <c r="OG64" s="476" t="e">
        <f t="shared" si="1982"/>
        <v>#N/A</v>
      </c>
      <c r="OH64" s="502">
        <f t="shared" si="1983"/>
        <v>0</v>
      </c>
      <c r="OI64" s="478">
        <f t="shared" si="1984"/>
        <v>0</v>
      </c>
      <c r="OJ64" s="425"/>
      <c r="OK64" s="425"/>
      <c r="OL64" s="606"/>
      <c r="OM64" s="523"/>
      <c r="ON64" s="593"/>
      <c r="OO64" s="525"/>
      <c r="OP64" s="538"/>
      <c r="OQ64" s="508"/>
      <c r="OR64" s="508"/>
      <c r="OS64" s="475" t="e">
        <f>IF(EXACT(VLOOKUP(OL64,OFERTA_0,2,FALSE),OM64),1,0)</f>
        <v>#N/A</v>
      </c>
      <c r="OT64" s="475" t="e">
        <f>IF(EXACT(VLOOKUP(OL64,OFERTA_0,3,FALSE),ON64),1,0)</f>
        <v>#N/A</v>
      </c>
      <c r="OU64" s="476" t="e">
        <f>IF(EXACT(VLOOKUP(OL64,OFERTA_0,4,FALSE),OO64),1,0)</f>
        <v>#N/A</v>
      </c>
      <c r="OV64" s="476">
        <f t="shared" ref="OV64:OW64" si="2015">IF(OP64=0,0,1)</f>
        <v>0</v>
      </c>
      <c r="OW64" s="476">
        <f t="shared" si="2015"/>
        <v>0</v>
      </c>
      <c r="OX64" s="476" t="e">
        <f t="shared" si="1986"/>
        <v>#N/A</v>
      </c>
      <c r="OY64" s="502">
        <f t="shared" si="1987"/>
        <v>0</v>
      </c>
      <c r="OZ64" s="478">
        <f t="shared" si="1988"/>
        <v>0</v>
      </c>
      <c r="PA64" s="425"/>
      <c r="PB64" s="425"/>
      <c r="PC64" s="606"/>
      <c r="PD64" s="523"/>
      <c r="PE64" s="593"/>
      <c r="PF64" s="525"/>
      <c r="PG64" s="538"/>
      <c r="PH64" s="508"/>
      <c r="PI64" s="508"/>
      <c r="PJ64" s="475" t="e">
        <f>IF(EXACT(VLOOKUP(PC64,OFERTA_0,2,FALSE),PD64),1,0)</f>
        <v>#N/A</v>
      </c>
      <c r="PK64" s="475" t="e">
        <f>IF(EXACT(VLOOKUP(PC64,OFERTA_0,3,FALSE),PE64),1,0)</f>
        <v>#N/A</v>
      </c>
      <c r="PL64" s="476" t="e">
        <f>IF(EXACT(VLOOKUP(PC64,OFERTA_0,4,FALSE),PF64),1,0)</f>
        <v>#N/A</v>
      </c>
      <c r="PM64" s="476">
        <f t="shared" ref="PM64:PN64" si="2016">IF(PG64=0,0,1)</f>
        <v>0</v>
      </c>
      <c r="PN64" s="476">
        <f t="shared" si="2016"/>
        <v>0</v>
      </c>
      <c r="PO64" s="476" t="e">
        <f t="shared" si="1990"/>
        <v>#N/A</v>
      </c>
      <c r="PP64" s="502">
        <f t="shared" si="1991"/>
        <v>0</v>
      </c>
      <c r="PQ64" s="478">
        <f t="shared" si="1992"/>
        <v>0</v>
      </c>
      <c r="PR64" s="425"/>
      <c r="PS64" s="425"/>
      <c r="PT64" s="606"/>
      <c r="PU64" s="523"/>
      <c r="PV64" s="593"/>
      <c r="PW64" s="525"/>
      <c r="PX64" s="538"/>
      <c r="PY64" s="508"/>
      <c r="PZ64" s="508"/>
      <c r="QA64" s="475" t="e">
        <f>IF(EXACT(VLOOKUP(PT64,OFERTA_0,2,FALSE),PU64),1,0)</f>
        <v>#N/A</v>
      </c>
      <c r="QB64" s="475" t="e">
        <f>IF(EXACT(VLOOKUP(PT64,OFERTA_0,3,FALSE),PV64),1,0)</f>
        <v>#N/A</v>
      </c>
      <c r="QC64" s="476" t="e">
        <f>IF(EXACT(VLOOKUP(PT64,OFERTA_0,4,FALSE),PW64),1,0)</f>
        <v>#N/A</v>
      </c>
      <c r="QD64" s="476">
        <f t="shared" ref="QD64:QE64" si="2017">IF(PX64=0,0,1)</f>
        <v>0</v>
      </c>
      <c r="QE64" s="476">
        <f t="shared" si="2017"/>
        <v>0</v>
      </c>
      <c r="QF64" s="476" t="e">
        <f t="shared" si="1994"/>
        <v>#N/A</v>
      </c>
      <c r="QG64" s="502">
        <f t="shared" si="1995"/>
        <v>0</v>
      </c>
      <c r="QH64" s="478">
        <f t="shared" si="1996"/>
        <v>0</v>
      </c>
      <c r="QI64" s="425"/>
      <c r="QJ64" s="425"/>
      <c r="QK64" s="606"/>
      <c r="QL64" s="523"/>
      <c r="QM64" s="593"/>
      <c r="QN64" s="525"/>
      <c r="QO64" s="538"/>
      <c r="QP64" s="508"/>
      <c r="QQ64" s="508"/>
      <c r="QR64" s="475" t="e">
        <f>IF(EXACT(VLOOKUP(QK64,OFERTA_0,2,FALSE),QL64),1,0)</f>
        <v>#N/A</v>
      </c>
      <c r="QS64" s="475" t="e">
        <f>IF(EXACT(VLOOKUP(QK64,OFERTA_0,3,FALSE),QM64),1,0)</f>
        <v>#N/A</v>
      </c>
      <c r="QT64" s="476" t="e">
        <f>IF(EXACT(VLOOKUP(QK64,OFERTA_0,4,FALSE),QN64),1,0)</f>
        <v>#N/A</v>
      </c>
      <c r="QU64" s="476">
        <f t="shared" ref="QU64:QV64" si="2018">IF(QO64=0,0,1)</f>
        <v>0</v>
      </c>
      <c r="QV64" s="476">
        <f t="shared" si="2018"/>
        <v>0</v>
      </c>
      <c r="QW64" s="476" t="e">
        <f t="shared" si="1998"/>
        <v>#N/A</v>
      </c>
      <c r="QX64" s="502">
        <f t="shared" si="1999"/>
        <v>0</v>
      </c>
      <c r="QY64" s="478">
        <f t="shared" si="2000"/>
        <v>0</v>
      </c>
      <c r="QZ64" s="425"/>
      <c r="RA64" s="425"/>
      <c r="RB64" s="606"/>
      <c r="RC64" s="523"/>
      <c r="RD64" s="593"/>
      <c r="RE64" s="525"/>
      <c r="RF64" s="538"/>
      <c r="RG64" s="508"/>
      <c r="RH64" s="508"/>
      <c r="RI64" s="475" t="e">
        <f>IF(EXACT(VLOOKUP(RB64,OFERTA_0,2,FALSE),RC64),1,0)</f>
        <v>#N/A</v>
      </c>
      <c r="RJ64" s="475" t="e">
        <f>IF(EXACT(VLOOKUP(RB64,OFERTA_0,3,FALSE),RD64),1,0)</f>
        <v>#N/A</v>
      </c>
      <c r="RK64" s="476" t="e">
        <f>IF(EXACT(VLOOKUP(RB64,OFERTA_0,4,FALSE),RE64),1,0)</f>
        <v>#N/A</v>
      </c>
      <c r="RL64" s="476">
        <f t="shared" ref="RL64:RM64" si="2019">IF(RF64=0,0,1)</f>
        <v>0</v>
      </c>
      <c r="RM64" s="476">
        <f t="shared" si="2019"/>
        <v>0</v>
      </c>
      <c r="RN64" s="476" t="e">
        <f t="shared" si="2002"/>
        <v>#N/A</v>
      </c>
      <c r="RO64" s="502">
        <f t="shared" si="2003"/>
        <v>0</v>
      </c>
      <c r="RP64" s="478">
        <f t="shared" si="2004"/>
        <v>0</v>
      </c>
      <c r="RQ64" s="425"/>
      <c r="RR64" s="425"/>
      <c r="RS64" s="606"/>
      <c r="RT64" s="523"/>
      <c r="RU64" s="593"/>
      <c r="RV64" s="525"/>
      <c r="RW64" s="538"/>
      <c r="RX64" s="508"/>
      <c r="RY64" s="508"/>
      <c r="RZ64" s="475" t="e">
        <f>IF(EXACT(VLOOKUP(RS64,OFERTA_0,2,FALSE),RT64),1,0)</f>
        <v>#N/A</v>
      </c>
      <c r="SA64" s="475" t="e">
        <f>IF(EXACT(VLOOKUP(RS64,OFERTA_0,3,FALSE),RU64),1,0)</f>
        <v>#N/A</v>
      </c>
      <c r="SB64" s="476" t="e">
        <f>IF(EXACT(VLOOKUP(RS64,OFERTA_0,4,FALSE),RV64),1,0)</f>
        <v>#N/A</v>
      </c>
      <c r="SC64" s="476">
        <f t="shared" ref="SC64:SD64" si="2020">IF(RW64=0,0,1)</f>
        <v>0</v>
      </c>
      <c r="SD64" s="476">
        <f t="shared" si="2020"/>
        <v>0</v>
      </c>
      <c r="SE64" s="476" t="e">
        <f t="shared" si="2006"/>
        <v>#N/A</v>
      </c>
      <c r="SF64" s="502">
        <f t="shared" si="2007"/>
        <v>0</v>
      </c>
      <c r="SG64" s="478">
        <f t="shared" si="2008"/>
        <v>0</v>
      </c>
      <c r="SH64" s="425"/>
      <c r="SI64" s="425"/>
      <c r="SJ64" s="606"/>
      <c r="SK64" s="523"/>
      <c r="SL64" s="593"/>
      <c r="SM64" s="525"/>
      <c r="SN64" s="538"/>
      <c r="SO64" s="508"/>
      <c r="SP64" s="508"/>
      <c r="SQ64" s="475" t="e">
        <f>IF(EXACT(VLOOKUP(SJ64,OFERTA_0,2,FALSE),SK64),1,0)</f>
        <v>#N/A</v>
      </c>
      <c r="SR64" s="475" t="e">
        <f>IF(EXACT(VLOOKUP(SJ64,OFERTA_0,3,FALSE),SL64),1,0)</f>
        <v>#N/A</v>
      </c>
      <c r="SS64" s="476" t="e">
        <f>IF(EXACT(VLOOKUP(SJ64,OFERTA_0,4,FALSE),SM64),1,0)</f>
        <v>#N/A</v>
      </c>
      <c r="ST64" s="476">
        <f t="shared" ref="ST64:SU64" si="2021">IF(SN64=0,0,1)</f>
        <v>0</v>
      </c>
      <c r="SU64" s="476">
        <f t="shared" si="2021"/>
        <v>0</v>
      </c>
      <c r="SV64" s="476" t="e">
        <f t="shared" si="2010"/>
        <v>#N/A</v>
      </c>
      <c r="SW64" s="502">
        <f t="shared" si="2011"/>
        <v>0</v>
      </c>
      <c r="SX64" s="478">
        <f t="shared" si="2012"/>
        <v>0</v>
      </c>
    </row>
    <row r="65" spans="1:518" ht="42.75" x14ac:dyDescent="0.2">
      <c r="A65" s="425">
        <f t="shared" si="140"/>
        <v>53</v>
      </c>
      <c r="B65" s="578"/>
      <c r="C65" s="579" t="s">
        <v>380</v>
      </c>
      <c r="D65" s="579"/>
      <c r="E65" s="579"/>
      <c r="F65" s="579"/>
      <c r="G65" s="579"/>
      <c r="H65" s="598" t="e">
        <f>H64/G77</f>
        <v>#DIV/0!</v>
      </c>
      <c r="I65" s="425"/>
      <c r="J65" s="425"/>
      <c r="K65" s="578"/>
      <c r="L65" s="579"/>
      <c r="M65" s="579"/>
      <c r="N65" s="579"/>
      <c r="O65" s="579"/>
      <c r="P65" s="579"/>
      <c r="Q65" s="598" t="e">
        <f>Q64/P77</f>
        <v>#DIV/0!</v>
      </c>
      <c r="R65" s="475"/>
      <c r="S65" s="475"/>
      <c r="T65" s="476"/>
      <c r="U65" s="476"/>
      <c r="V65" s="476"/>
      <c r="W65" s="476"/>
      <c r="X65" s="502"/>
      <c r="Y65" s="478"/>
      <c r="Z65" s="454"/>
      <c r="AA65" s="454"/>
      <c r="AB65" s="578"/>
      <c r="AC65" s="579"/>
      <c r="AD65" s="579"/>
      <c r="AE65" s="579"/>
      <c r="AF65" s="579"/>
      <c r="AG65" s="579"/>
      <c r="AH65" s="598" t="e">
        <f>AH64/AG77</f>
        <v>#DIV/0!</v>
      </c>
      <c r="AI65" s="475"/>
      <c r="AJ65" s="475"/>
      <c r="AK65" s="476"/>
      <c r="AL65" s="476"/>
      <c r="AM65" s="476"/>
      <c r="AN65" s="476"/>
      <c r="AO65" s="502"/>
      <c r="AP65" s="478"/>
      <c r="AQ65" s="454"/>
      <c r="AR65" s="454"/>
      <c r="AS65" s="578"/>
      <c r="AT65" s="579" t="s">
        <v>380</v>
      </c>
      <c r="AU65" s="579"/>
      <c r="AV65" s="579"/>
      <c r="AW65" s="579"/>
      <c r="AX65" s="579"/>
      <c r="AY65" s="598">
        <f>AY64/AX77</f>
        <v>1.4114015079276013E-2</v>
      </c>
      <c r="AZ65" s="475"/>
      <c r="BA65" s="475"/>
      <c r="BB65" s="476"/>
      <c r="BC65" s="476"/>
      <c r="BD65" s="476"/>
      <c r="BE65" s="476"/>
      <c r="BF65" s="502"/>
      <c r="BG65" s="478"/>
      <c r="BH65" s="425"/>
      <c r="BI65" s="425"/>
      <c r="BJ65" s="578"/>
      <c r="BK65" s="579" t="s">
        <v>380</v>
      </c>
      <c r="BL65" s="579"/>
      <c r="BM65" s="579"/>
      <c r="BN65" s="579"/>
      <c r="BO65" s="579"/>
      <c r="BP65" s="598">
        <f>BP64/BO77</f>
        <v>8.231891684010801E-3</v>
      </c>
      <c r="BQ65" s="475"/>
      <c r="BR65" s="475"/>
      <c r="BS65" s="476"/>
      <c r="BT65" s="476"/>
      <c r="BU65" s="476"/>
      <c r="BV65" s="476"/>
      <c r="BW65" s="502"/>
      <c r="BX65" s="478"/>
      <c r="BY65" s="425"/>
      <c r="BZ65" s="425"/>
      <c r="CA65" s="578"/>
      <c r="CB65" s="579" t="s">
        <v>380</v>
      </c>
      <c r="CC65" s="579"/>
      <c r="CD65" s="579"/>
      <c r="CE65" s="579"/>
      <c r="CF65" s="579"/>
      <c r="CG65" s="598">
        <f>CG64/CF77</f>
        <v>1.6165877964902573E-2</v>
      </c>
      <c r="CH65" s="475"/>
      <c r="CI65" s="475"/>
      <c r="CJ65" s="476"/>
      <c r="CK65" s="476"/>
      <c r="CL65" s="476"/>
      <c r="CM65" s="476"/>
      <c r="CN65" s="502"/>
      <c r="CO65" s="478"/>
      <c r="CP65" s="425"/>
      <c r="CQ65" s="425"/>
      <c r="CR65" s="578"/>
      <c r="CS65" s="579" t="s">
        <v>380</v>
      </c>
      <c r="CT65" s="579"/>
      <c r="CU65" s="579"/>
      <c r="CV65" s="579"/>
      <c r="CW65" s="579"/>
      <c r="CX65" s="598">
        <f>CX64/CW77</f>
        <v>4.7450848159289023E-2</v>
      </c>
      <c r="CY65" s="475"/>
      <c r="CZ65" s="475"/>
      <c r="DA65" s="476"/>
      <c r="DB65" s="476"/>
      <c r="DC65" s="476"/>
      <c r="DD65" s="476"/>
      <c r="DE65" s="502"/>
      <c r="DF65" s="478"/>
      <c r="DG65" s="425"/>
      <c r="DH65" s="425"/>
      <c r="DI65" s="578"/>
      <c r="DJ65" s="579" t="s">
        <v>380</v>
      </c>
      <c r="DK65" s="579"/>
      <c r="DL65" s="579"/>
      <c r="DM65" s="579"/>
      <c r="DN65" s="579"/>
      <c r="DO65" s="598">
        <f>DO64/DN77</f>
        <v>9.4146380089411164E-3</v>
      </c>
      <c r="DP65" s="475"/>
      <c r="DQ65" s="475"/>
      <c r="DR65" s="476"/>
      <c r="DS65" s="476"/>
      <c r="DT65" s="476"/>
      <c r="DU65" s="476"/>
      <c r="DV65" s="502"/>
      <c r="DW65" s="478"/>
      <c r="DX65" s="425"/>
      <c r="DY65" s="425"/>
      <c r="DZ65" s="578"/>
      <c r="EA65" s="579" t="s">
        <v>380</v>
      </c>
      <c r="EB65" s="579"/>
      <c r="EC65" s="579"/>
      <c r="ED65" s="579"/>
      <c r="EE65" s="579"/>
      <c r="EF65" s="598">
        <f>EF64/EE77</f>
        <v>1.1251583837999825E-2</v>
      </c>
      <c r="EG65" s="475"/>
      <c r="EH65" s="475"/>
      <c r="EI65" s="476"/>
      <c r="EJ65" s="476"/>
      <c r="EK65" s="476"/>
      <c r="EL65" s="476"/>
      <c r="EM65" s="502"/>
      <c r="EN65" s="478"/>
      <c r="EO65" s="425"/>
      <c r="EP65" s="425"/>
      <c r="EQ65" s="578"/>
      <c r="ER65" s="579" t="s">
        <v>380</v>
      </c>
      <c r="ES65" s="579"/>
      <c r="ET65" s="579"/>
      <c r="EU65" s="579"/>
      <c r="EV65" s="579"/>
      <c r="EW65" s="598">
        <f>EW64/EV77</f>
        <v>1.0540338264550305E-2</v>
      </c>
      <c r="EX65" s="475"/>
      <c r="EY65" s="475"/>
      <c r="EZ65" s="476"/>
      <c r="FA65" s="476"/>
      <c r="FB65" s="476"/>
      <c r="FC65" s="476"/>
      <c r="FD65" s="502"/>
      <c r="FE65" s="478"/>
      <c r="FF65" s="425"/>
      <c r="FG65" s="425"/>
      <c r="FH65" s="578"/>
      <c r="FI65" s="579" t="s">
        <v>380</v>
      </c>
      <c r="FJ65" s="579"/>
      <c r="FK65" s="579"/>
      <c r="FL65" s="579"/>
      <c r="FM65" s="579"/>
      <c r="FN65" s="598">
        <f>FN64/FM77</f>
        <v>8.7648231913657667E-3</v>
      </c>
      <c r="FO65" s="475"/>
      <c r="FP65" s="475"/>
      <c r="FQ65" s="476"/>
      <c r="FR65" s="476"/>
      <c r="FS65" s="476"/>
      <c r="FT65" s="476"/>
      <c r="FU65" s="502"/>
      <c r="FV65" s="478"/>
      <c r="FW65" s="425"/>
      <c r="FX65" s="425"/>
      <c r="FY65" s="578"/>
      <c r="FZ65" s="579" t="s">
        <v>380</v>
      </c>
      <c r="GA65" s="579"/>
      <c r="GB65" s="579"/>
      <c r="GC65" s="579"/>
      <c r="GD65" s="579"/>
      <c r="GE65" s="598">
        <f>GE64/GD77</f>
        <v>8.866696300422014E-3</v>
      </c>
      <c r="GF65" s="475"/>
      <c r="GG65" s="475"/>
      <c r="GH65" s="476"/>
      <c r="GI65" s="476"/>
      <c r="GJ65" s="476"/>
      <c r="GK65" s="476"/>
      <c r="GL65" s="502"/>
      <c r="GM65" s="478"/>
      <c r="GN65" s="425"/>
      <c r="GO65" s="425"/>
      <c r="GP65" s="578"/>
      <c r="GQ65" s="579" t="s">
        <v>380</v>
      </c>
      <c r="GR65" s="579"/>
      <c r="GS65" s="579"/>
      <c r="GT65" s="579"/>
      <c r="GU65" s="579"/>
      <c r="GV65" s="598">
        <f>GV64/GU77</f>
        <v>9.7215364785746532E-3</v>
      </c>
      <c r="GW65" s="475"/>
      <c r="GX65" s="475"/>
      <c r="GY65" s="476"/>
      <c r="GZ65" s="476"/>
      <c r="HA65" s="476"/>
      <c r="HB65" s="476"/>
      <c r="HC65" s="502"/>
      <c r="HD65" s="478"/>
      <c r="HE65" s="425"/>
      <c r="HF65" s="425"/>
      <c r="HG65" s="578"/>
      <c r="HH65" s="579" t="s">
        <v>380</v>
      </c>
      <c r="HI65" s="579"/>
      <c r="HJ65" s="579"/>
      <c r="HK65" s="579"/>
      <c r="HL65" s="579"/>
      <c r="HM65" s="598">
        <f>HM64/HL77</f>
        <v>2.5818191358073107E-2</v>
      </c>
      <c r="HN65" s="475"/>
      <c r="HO65" s="475"/>
      <c r="HP65" s="476"/>
      <c r="HQ65" s="476"/>
      <c r="HR65" s="476"/>
      <c r="HS65" s="476"/>
      <c r="HT65" s="502"/>
      <c r="HU65" s="478"/>
      <c r="HV65" s="425"/>
      <c r="HW65" s="425"/>
      <c r="HX65" s="578"/>
      <c r="HY65" s="579" t="s">
        <v>380</v>
      </c>
      <c r="HZ65" s="579"/>
      <c r="IA65" s="579"/>
      <c r="IB65" s="579"/>
      <c r="IC65" s="579"/>
      <c r="ID65" s="598">
        <f>ID64/IC77</f>
        <v>8.5582312209219764E-3</v>
      </c>
      <c r="IE65" s="475"/>
      <c r="IF65" s="475"/>
      <c r="IG65" s="476"/>
      <c r="IH65" s="476"/>
      <c r="II65" s="476"/>
      <c r="IJ65" s="476"/>
      <c r="IK65" s="502"/>
      <c r="IL65" s="478"/>
      <c r="IM65" s="425"/>
      <c r="IN65" s="425"/>
      <c r="IO65" s="578"/>
      <c r="IP65" s="579" t="s">
        <v>380</v>
      </c>
      <c r="IQ65" s="579"/>
      <c r="IR65" s="579"/>
      <c r="IS65" s="579"/>
      <c r="IT65" s="579"/>
      <c r="IU65" s="598">
        <f>IU64/IT77</f>
        <v>1.5204103324940261E-2</v>
      </c>
      <c r="IV65" s="475"/>
      <c r="IW65" s="475"/>
      <c r="IX65" s="476"/>
      <c r="IY65" s="476"/>
      <c r="IZ65" s="476"/>
      <c r="JA65" s="476"/>
      <c r="JB65" s="502"/>
      <c r="JC65" s="478"/>
      <c r="JD65" s="425"/>
      <c r="JE65" s="425"/>
      <c r="JF65" s="578"/>
      <c r="JG65" s="579" t="s">
        <v>380</v>
      </c>
      <c r="JH65" s="579"/>
      <c r="JI65" s="579"/>
      <c r="JJ65" s="579"/>
      <c r="JK65" s="579"/>
      <c r="JL65" s="598">
        <f>JL64/JK77</f>
        <v>8.9953976729097058E-3</v>
      </c>
      <c r="JM65" s="475"/>
      <c r="JN65" s="475"/>
      <c r="JO65" s="476"/>
      <c r="JP65" s="476"/>
      <c r="JQ65" s="476"/>
      <c r="JR65" s="476"/>
      <c r="JS65" s="502"/>
      <c r="JT65" s="478"/>
      <c r="JU65" s="425"/>
      <c r="JV65" s="425"/>
      <c r="JW65" s="578"/>
      <c r="JX65" s="579" t="s">
        <v>380</v>
      </c>
      <c r="JY65" s="579"/>
      <c r="JZ65" s="579"/>
      <c r="KA65" s="579"/>
      <c r="KB65" s="579"/>
      <c r="KC65" s="598">
        <f>KC64/KB77</f>
        <v>3.2145965763722209E-2</v>
      </c>
      <c r="KD65" s="475"/>
      <c r="KE65" s="475"/>
      <c r="KF65" s="476"/>
      <c r="KG65" s="476"/>
      <c r="KH65" s="476"/>
      <c r="KI65" s="476"/>
      <c r="KJ65" s="502"/>
      <c r="KK65" s="478"/>
      <c r="KL65" s="425"/>
      <c r="KM65" s="425"/>
      <c r="KN65" s="578"/>
      <c r="KO65" s="579" t="s">
        <v>380</v>
      </c>
      <c r="KP65" s="579"/>
      <c r="KQ65" s="579"/>
      <c r="KR65" s="579"/>
      <c r="KS65" s="579"/>
      <c r="KT65" s="598">
        <f>KT64/KS77</f>
        <v>1.4865115140483125E-2</v>
      </c>
      <c r="KU65" s="475"/>
      <c r="KV65" s="475"/>
      <c r="KW65" s="476"/>
      <c r="KX65" s="476"/>
      <c r="KY65" s="476"/>
      <c r="KZ65" s="476"/>
      <c r="LA65" s="502"/>
      <c r="LB65" s="478"/>
      <c r="LC65" s="425"/>
      <c r="LD65" s="425"/>
      <c r="LE65" s="578"/>
      <c r="LF65" s="579" t="s">
        <v>380</v>
      </c>
      <c r="LG65" s="579"/>
      <c r="LH65" s="579"/>
      <c r="LI65" s="579"/>
      <c r="LJ65" s="579"/>
      <c r="LK65" s="598">
        <f>LK64/LJ77</f>
        <v>2.5852072159579565E-2</v>
      </c>
      <c r="LL65" s="475"/>
      <c r="LM65" s="475"/>
      <c r="LN65" s="476"/>
      <c r="LO65" s="476"/>
      <c r="LP65" s="476"/>
      <c r="LQ65" s="476"/>
      <c r="LR65" s="502"/>
      <c r="LS65" s="478"/>
      <c r="LT65" s="425"/>
      <c r="LU65" s="425"/>
      <c r="LV65" s="578"/>
      <c r="LW65" s="579" t="s">
        <v>380</v>
      </c>
      <c r="LX65" s="579"/>
      <c r="LY65" s="579"/>
      <c r="LZ65" s="579"/>
      <c r="MA65" s="579"/>
      <c r="MB65" s="598">
        <f>MB64/MA77</f>
        <v>1.2395139184475802E-2</v>
      </c>
      <c r="MC65" s="475"/>
      <c r="MD65" s="475"/>
      <c r="ME65" s="476"/>
      <c r="MF65" s="476"/>
      <c r="MG65" s="476"/>
      <c r="MH65" s="476"/>
      <c r="MI65" s="502"/>
      <c r="MJ65" s="478"/>
      <c r="MK65" s="425"/>
      <c r="ML65" s="425"/>
      <c r="MM65" s="578"/>
      <c r="MN65" s="579" t="s">
        <v>380</v>
      </c>
      <c r="MO65" s="579"/>
      <c r="MP65" s="579"/>
      <c r="MQ65" s="579"/>
      <c r="MR65" s="579"/>
      <c r="MS65" s="598">
        <f>MS64/MR77</f>
        <v>1.4993489356000417E-2</v>
      </c>
      <c r="MT65" s="475"/>
      <c r="MU65" s="475"/>
      <c r="MV65" s="476"/>
      <c r="MW65" s="476"/>
      <c r="MX65" s="476"/>
      <c r="MY65" s="476"/>
      <c r="MZ65" s="502"/>
      <c r="NA65" s="478"/>
      <c r="NB65" s="425"/>
      <c r="NC65" s="425"/>
      <c r="ND65" s="606"/>
      <c r="NE65" s="523"/>
      <c r="NF65" s="593"/>
      <c r="NG65" s="525"/>
      <c r="NH65" s="538"/>
      <c r="NI65" s="508"/>
      <c r="NJ65" s="508"/>
      <c r="NK65" s="475" t="e">
        <f>IF(EXACT(VLOOKUP(ND65,OFERTA_0,2,FALSE),NE65),1,0)</f>
        <v>#N/A</v>
      </c>
      <c r="NL65" s="475" t="e">
        <f>IF(EXACT(VLOOKUP(ND65,OFERTA_0,3,FALSE),NF65),1,0)</f>
        <v>#N/A</v>
      </c>
      <c r="NM65" s="476" t="e">
        <f>IF(EXACT(VLOOKUP(ND65,OFERTA_0,4,FALSE),NG65),1,0)</f>
        <v>#N/A</v>
      </c>
      <c r="NN65" s="476">
        <f t="shared" ref="NN65:NO65" si="2022">IF(NH65=0,0,1)</f>
        <v>0</v>
      </c>
      <c r="NO65" s="476">
        <f t="shared" si="2022"/>
        <v>0</v>
      </c>
      <c r="NP65" s="476" t="e">
        <f t="shared" si="1978"/>
        <v>#N/A</v>
      </c>
      <c r="NQ65" s="502">
        <f t="shared" si="1979"/>
        <v>0</v>
      </c>
      <c r="NR65" s="478">
        <f t="shared" si="1980"/>
        <v>0</v>
      </c>
      <c r="NS65" s="425"/>
      <c r="NT65" s="425"/>
      <c r="NU65" s="606"/>
      <c r="NV65" s="523"/>
      <c r="NW65" s="593"/>
      <c r="NX65" s="525"/>
      <c r="NY65" s="538"/>
      <c r="NZ65" s="508"/>
      <c r="OA65" s="508"/>
      <c r="OB65" s="475" t="e">
        <f>IF(EXACT(VLOOKUP(NU65,OFERTA_0,2,FALSE),NV65),1,0)</f>
        <v>#N/A</v>
      </c>
      <c r="OC65" s="475" t="e">
        <f>IF(EXACT(VLOOKUP(NU65,OFERTA_0,3,FALSE),NW65),1,0)</f>
        <v>#N/A</v>
      </c>
      <c r="OD65" s="476" t="e">
        <f>IF(EXACT(VLOOKUP(NU65,OFERTA_0,4,FALSE),NX65),1,0)</f>
        <v>#N/A</v>
      </c>
      <c r="OE65" s="476">
        <f t="shared" ref="OE65:OF65" si="2023">IF(NY65=0,0,1)</f>
        <v>0</v>
      </c>
      <c r="OF65" s="476">
        <f t="shared" si="2023"/>
        <v>0</v>
      </c>
      <c r="OG65" s="476" t="e">
        <f t="shared" si="1982"/>
        <v>#N/A</v>
      </c>
      <c r="OH65" s="502">
        <f t="shared" si="1983"/>
        <v>0</v>
      </c>
      <c r="OI65" s="478">
        <f t="shared" si="1984"/>
        <v>0</v>
      </c>
      <c r="OJ65" s="425"/>
      <c r="OK65" s="425"/>
      <c r="OL65" s="606"/>
      <c r="OM65" s="523"/>
      <c r="ON65" s="593"/>
      <c r="OO65" s="525"/>
      <c r="OP65" s="538"/>
      <c r="OQ65" s="508"/>
      <c r="OR65" s="508"/>
      <c r="OS65" s="475" t="e">
        <f>IF(EXACT(VLOOKUP(OL65,OFERTA_0,2,FALSE),OM65),1,0)</f>
        <v>#N/A</v>
      </c>
      <c r="OT65" s="475" t="e">
        <f>IF(EXACT(VLOOKUP(OL65,OFERTA_0,3,FALSE),ON65),1,0)</f>
        <v>#N/A</v>
      </c>
      <c r="OU65" s="476" t="e">
        <f>IF(EXACT(VLOOKUP(OL65,OFERTA_0,4,FALSE),OO65),1,0)</f>
        <v>#N/A</v>
      </c>
      <c r="OV65" s="476">
        <f t="shared" ref="OV65:OW65" si="2024">IF(OP65=0,0,1)</f>
        <v>0</v>
      </c>
      <c r="OW65" s="476">
        <f t="shared" si="2024"/>
        <v>0</v>
      </c>
      <c r="OX65" s="476" t="e">
        <f t="shared" si="1986"/>
        <v>#N/A</v>
      </c>
      <c r="OY65" s="502">
        <f t="shared" si="1987"/>
        <v>0</v>
      </c>
      <c r="OZ65" s="478">
        <f t="shared" si="1988"/>
        <v>0</v>
      </c>
      <c r="PA65" s="425"/>
      <c r="PB65" s="425"/>
      <c r="PC65" s="606"/>
      <c r="PD65" s="523"/>
      <c r="PE65" s="593"/>
      <c r="PF65" s="525"/>
      <c r="PG65" s="538"/>
      <c r="PH65" s="508"/>
      <c r="PI65" s="508"/>
      <c r="PJ65" s="475" t="e">
        <f>IF(EXACT(VLOOKUP(PC65,OFERTA_0,2,FALSE),PD65),1,0)</f>
        <v>#N/A</v>
      </c>
      <c r="PK65" s="475" t="e">
        <f>IF(EXACT(VLOOKUP(PC65,OFERTA_0,3,FALSE),PE65),1,0)</f>
        <v>#N/A</v>
      </c>
      <c r="PL65" s="476" t="e">
        <f>IF(EXACT(VLOOKUP(PC65,OFERTA_0,4,FALSE),PF65),1,0)</f>
        <v>#N/A</v>
      </c>
      <c r="PM65" s="476">
        <f t="shared" ref="PM65:PN65" si="2025">IF(PG65=0,0,1)</f>
        <v>0</v>
      </c>
      <c r="PN65" s="476">
        <f t="shared" si="2025"/>
        <v>0</v>
      </c>
      <c r="PO65" s="476" t="e">
        <f t="shared" si="1990"/>
        <v>#N/A</v>
      </c>
      <c r="PP65" s="502">
        <f t="shared" si="1991"/>
        <v>0</v>
      </c>
      <c r="PQ65" s="478">
        <f t="shared" si="1992"/>
        <v>0</v>
      </c>
      <c r="PR65" s="425"/>
      <c r="PS65" s="425"/>
      <c r="PT65" s="606"/>
      <c r="PU65" s="523"/>
      <c r="PV65" s="593"/>
      <c r="PW65" s="525"/>
      <c r="PX65" s="538"/>
      <c r="PY65" s="508"/>
      <c r="PZ65" s="508"/>
      <c r="QA65" s="475" t="e">
        <f>IF(EXACT(VLOOKUP(PT65,OFERTA_0,2,FALSE),PU65),1,0)</f>
        <v>#N/A</v>
      </c>
      <c r="QB65" s="475" t="e">
        <f>IF(EXACT(VLOOKUP(PT65,OFERTA_0,3,FALSE),PV65),1,0)</f>
        <v>#N/A</v>
      </c>
      <c r="QC65" s="476" t="e">
        <f>IF(EXACT(VLOOKUP(PT65,OFERTA_0,4,FALSE),PW65),1,0)</f>
        <v>#N/A</v>
      </c>
      <c r="QD65" s="476">
        <f t="shared" ref="QD65:QE65" si="2026">IF(PX65=0,0,1)</f>
        <v>0</v>
      </c>
      <c r="QE65" s="476">
        <f t="shared" si="2026"/>
        <v>0</v>
      </c>
      <c r="QF65" s="476" t="e">
        <f t="shared" si="1994"/>
        <v>#N/A</v>
      </c>
      <c r="QG65" s="502">
        <f t="shared" si="1995"/>
        <v>0</v>
      </c>
      <c r="QH65" s="478">
        <f t="shared" si="1996"/>
        <v>0</v>
      </c>
      <c r="QI65" s="425"/>
      <c r="QJ65" s="425"/>
      <c r="QK65" s="606"/>
      <c r="QL65" s="523"/>
      <c r="QM65" s="593"/>
      <c r="QN65" s="525"/>
      <c r="QO65" s="538"/>
      <c r="QP65" s="508"/>
      <c r="QQ65" s="508"/>
      <c r="QR65" s="475" t="e">
        <f>IF(EXACT(VLOOKUP(QK65,OFERTA_0,2,FALSE),QL65),1,0)</f>
        <v>#N/A</v>
      </c>
      <c r="QS65" s="475" t="e">
        <f>IF(EXACT(VLOOKUP(QK65,OFERTA_0,3,FALSE),QM65),1,0)</f>
        <v>#N/A</v>
      </c>
      <c r="QT65" s="476" t="e">
        <f>IF(EXACT(VLOOKUP(QK65,OFERTA_0,4,FALSE),QN65),1,0)</f>
        <v>#N/A</v>
      </c>
      <c r="QU65" s="476">
        <f t="shared" ref="QU65:QV65" si="2027">IF(QO65=0,0,1)</f>
        <v>0</v>
      </c>
      <c r="QV65" s="476">
        <f t="shared" si="2027"/>
        <v>0</v>
      </c>
      <c r="QW65" s="476" t="e">
        <f t="shared" si="1998"/>
        <v>#N/A</v>
      </c>
      <c r="QX65" s="502">
        <f t="shared" si="1999"/>
        <v>0</v>
      </c>
      <c r="QY65" s="478">
        <f t="shared" si="2000"/>
        <v>0</v>
      </c>
      <c r="QZ65" s="425"/>
      <c r="RA65" s="425"/>
      <c r="RB65" s="606"/>
      <c r="RC65" s="523"/>
      <c r="RD65" s="593"/>
      <c r="RE65" s="525"/>
      <c r="RF65" s="538"/>
      <c r="RG65" s="508"/>
      <c r="RH65" s="508"/>
      <c r="RI65" s="475" t="e">
        <f>IF(EXACT(VLOOKUP(RB65,OFERTA_0,2,FALSE),RC65),1,0)</f>
        <v>#N/A</v>
      </c>
      <c r="RJ65" s="475" t="e">
        <f>IF(EXACT(VLOOKUP(RB65,OFERTA_0,3,FALSE),RD65),1,0)</f>
        <v>#N/A</v>
      </c>
      <c r="RK65" s="476" t="e">
        <f>IF(EXACT(VLOOKUP(RB65,OFERTA_0,4,FALSE),RE65),1,0)</f>
        <v>#N/A</v>
      </c>
      <c r="RL65" s="476">
        <f t="shared" ref="RL65:RM65" si="2028">IF(RF65=0,0,1)</f>
        <v>0</v>
      </c>
      <c r="RM65" s="476">
        <f t="shared" si="2028"/>
        <v>0</v>
      </c>
      <c r="RN65" s="476" t="e">
        <f t="shared" si="2002"/>
        <v>#N/A</v>
      </c>
      <c r="RO65" s="502">
        <f t="shared" si="2003"/>
        <v>0</v>
      </c>
      <c r="RP65" s="478">
        <f t="shared" si="2004"/>
        <v>0</v>
      </c>
      <c r="RQ65" s="425"/>
      <c r="RR65" s="425"/>
      <c r="RS65" s="606"/>
      <c r="RT65" s="523"/>
      <c r="RU65" s="593"/>
      <c r="RV65" s="525"/>
      <c r="RW65" s="538"/>
      <c r="RX65" s="508"/>
      <c r="RY65" s="508"/>
      <c r="RZ65" s="475" t="e">
        <f>IF(EXACT(VLOOKUP(RS65,OFERTA_0,2,FALSE),RT65),1,0)</f>
        <v>#N/A</v>
      </c>
      <c r="SA65" s="475" t="e">
        <f>IF(EXACT(VLOOKUP(RS65,OFERTA_0,3,FALSE),RU65),1,0)</f>
        <v>#N/A</v>
      </c>
      <c r="SB65" s="476" t="e">
        <f>IF(EXACT(VLOOKUP(RS65,OFERTA_0,4,FALSE),RV65),1,0)</f>
        <v>#N/A</v>
      </c>
      <c r="SC65" s="476">
        <f t="shared" ref="SC65:SD65" si="2029">IF(RW65=0,0,1)</f>
        <v>0</v>
      </c>
      <c r="SD65" s="476">
        <f t="shared" si="2029"/>
        <v>0</v>
      </c>
      <c r="SE65" s="476" t="e">
        <f t="shared" si="2006"/>
        <v>#N/A</v>
      </c>
      <c r="SF65" s="502">
        <f t="shared" si="2007"/>
        <v>0</v>
      </c>
      <c r="SG65" s="478">
        <f t="shared" si="2008"/>
        <v>0</v>
      </c>
      <c r="SH65" s="425"/>
      <c r="SI65" s="425"/>
      <c r="SJ65" s="606"/>
      <c r="SK65" s="523"/>
      <c r="SL65" s="593"/>
      <c r="SM65" s="525"/>
      <c r="SN65" s="538"/>
      <c r="SO65" s="508"/>
      <c r="SP65" s="508"/>
      <c r="SQ65" s="475" t="e">
        <f>IF(EXACT(VLOOKUP(SJ65,OFERTA_0,2,FALSE),SK65),1,0)</f>
        <v>#N/A</v>
      </c>
      <c r="SR65" s="475" t="e">
        <f>IF(EXACT(VLOOKUP(SJ65,OFERTA_0,3,FALSE),SL65),1,0)</f>
        <v>#N/A</v>
      </c>
      <c r="SS65" s="476" t="e">
        <f>IF(EXACT(VLOOKUP(SJ65,OFERTA_0,4,FALSE),SM65),1,0)</f>
        <v>#N/A</v>
      </c>
      <c r="ST65" s="476">
        <f t="shared" ref="ST65:SU65" si="2030">IF(SN65=0,0,1)</f>
        <v>0</v>
      </c>
      <c r="SU65" s="476">
        <f t="shared" si="2030"/>
        <v>0</v>
      </c>
      <c r="SV65" s="476" t="e">
        <f t="shared" si="2010"/>
        <v>#N/A</v>
      </c>
      <c r="SW65" s="502">
        <f t="shared" si="2011"/>
        <v>0</v>
      </c>
      <c r="SX65" s="478">
        <f t="shared" si="2012"/>
        <v>0</v>
      </c>
    </row>
    <row r="66" spans="1:518" ht="180" x14ac:dyDescent="0.25">
      <c r="A66" s="425">
        <f t="shared" si="140"/>
        <v>54</v>
      </c>
      <c r="B66" s="495" t="s">
        <v>393</v>
      </c>
      <c r="C66" s="599" t="s">
        <v>394</v>
      </c>
      <c r="D66" s="600" t="s">
        <v>395</v>
      </c>
      <c r="E66" s="601">
        <v>5</v>
      </c>
      <c r="F66" s="499"/>
      <c r="G66" s="520">
        <f t="shared" ref="G66:G68" si="2031">ROUND(E66*F66,0)</f>
        <v>0</v>
      </c>
      <c r="H66" s="602"/>
      <c r="I66" s="425"/>
      <c r="J66" s="425"/>
      <c r="K66" s="495"/>
      <c r="L66" s="599"/>
      <c r="M66" s="600"/>
      <c r="N66" s="601"/>
      <c r="O66" s="499"/>
      <c r="P66" s="520"/>
      <c r="Q66" s="602"/>
      <c r="R66" s="475" t="e">
        <f>IF(EXACT(VLOOKUP(K66,OFERTA_0,2,FALSE),L66),1,0)</f>
        <v>#N/A</v>
      </c>
      <c r="S66" s="475" t="e">
        <f>IF(EXACT(VLOOKUP(K66,OFERTA_0,3,FALSE),M66),1,0)</f>
        <v>#N/A</v>
      </c>
      <c r="T66" s="476" t="e">
        <f>IF(EXACT(VLOOKUP(K66,OFERTA_0,4,FALSE),N66),1,0)</f>
        <v>#N/A</v>
      </c>
      <c r="U66" s="476">
        <f t="shared" ref="U66:V66" si="2032">IF(O66=0,0,1)</f>
        <v>0</v>
      </c>
      <c r="V66" s="476">
        <f t="shared" si="2032"/>
        <v>0</v>
      </c>
      <c r="W66" s="476" t="e">
        <f t="shared" ref="W66:W68" si="2033">PRODUCT(R66:V66)</f>
        <v>#N/A</v>
      </c>
      <c r="X66" s="502">
        <f t="shared" ref="X66:X68" si="2034">ROUND(P66,0)</f>
        <v>0</v>
      </c>
      <c r="Y66" s="478">
        <f t="shared" ref="Y66:Y68" si="2035">P66-X66</f>
        <v>0</v>
      </c>
      <c r="Z66" s="454"/>
      <c r="AA66" s="454"/>
      <c r="AB66" s="495"/>
      <c r="AC66" s="599"/>
      <c r="AD66" s="600"/>
      <c r="AE66" s="601"/>
      <c r="AF66" s="499"/>
      <c r="AG66" s="520"/>
      <c r="AH66" s="602"/>
      <c r="AI66" s="475" t="e">
        <f>IF(EXACT(VLOOKUP(AB66,OFERTA_0,2,FALSE),AC66),1,0)</f>
        <v>#N/A</v>
      </c>
      <c r="AJ66" s="475" t="e">
        <f>IF(EXACT(VLOOKUP(AB66,OFERTA_0,3,FALSE),AD66),1,0)</f>
        <v>#N/A</v>
      </c>
      <c r="AK66" s="476" t="e">
        <f>IF(EXACT(VLOOKUP(AB66,OFERTA_0,4,FALSE),AE66),1,0)</f>
        <v>#N/A</v>
      </c>
      <c r="AL66" s="476">
        <f t="shared" ref="AL66:AM66" si="2036">IF(AF66=0,0,1)</f>
        <v>0</v>
      </c>
      <c r="AM66" s="476">
        <f t="shared" si="2036"/>
        <v>0</v>
      </c>
      <c r="AN66" s="476" t="e">
        <f t="shared" ref="AN66:AN68" si="2037">PRODUCT(AI66:AM66)</f>
        <v>#N/A</v>
      </c>
      <c r="AO66" s="502">
        <f t="shared" ref="AO66:AO68" si="2038">ROUND(AG66,0)</f>
        <v>0</v>
      </c>
      <c r="AP66" s="478">
        <f t="shared" ref="AP66:AP68" si="2039">AG66-AO66</f>
        <v>0</v>
      </c>
      <c r="AQ66" s="454"/>
      <c r="AR66" s="454"/>
      <c r="AS66" s="495" t="s">
        <v>393</v>
      </c>
      <c r="AT66" s="599" t="s">
        <v>394</v>
      </c>
      <c r="AU66" s="600" t="s">
        <v>395</v>
      </c>
      <c r="AV66" s="601">
        <v>5</v>
      </c>
      <c r="AW66" s="499">
        <v>350000</v>
      </c>
      <c r="AX66" s="520">
        <f t="shared" ref="AX66:AX68" si="2040">ROUND(AV66*AW66,0)</f>
        <v>1750000</v>
      </c>
      <c r="AY66" s="602"/>
      <c r="AZ66" s="475">
        <f>IF(EXACT(VLOOKUP(AS66,OFERTA_0,2,FALSE),AT66),1,0)</f>
        <v>1</v>
      </c>
      <c r="BA66" s="475">
        <f>IF(EXACT(VLOOKUP(AS66,OFERTA_0,3,FALSE),AU66),1,0)</f>
        <v>1</v>
      </c>
      <c r="BB66" s="476">
        <f>IF(EXACT(VLOOKUP(AS66,OFERTA_0,4,FALSE),AV66),1,0)</f>
        <v>1</v>
      </c>
      <c r="BC66" s="476">
        <f t="shared" ref="BC66:BD66" si="2041">IF(AW66=0,0,1)</f>
        <v>1</v>
      </c>
      <c r="BD66" s="476">
        <f t="shared" si="2041"/>
        <v>1</v>
      </c>
      <c r="BE66" s="476">
        <f t="shared" ref="BE66:BE68" si="2042">PRODUCT(AZ66:BD66)</f>
        <v>1</v>
      </c>
      <c r="BF66" s="502">
        <f t="shared" ref="BF66:BF68" si="2043">ROUND(AX66,0)</f>
        <v>1750000</v>
      </c>
      <c r="BG66" s="478">
        <f t="shared" ref="BG66:BG68" si="2044">AX66-BF66</f>
        <v>0</v>
      </c>
      <c r="BH66" s="425"/>
      <c r="BI66" s="425"/>
      <c r="BJ66" s="495" t="s">
        <v>393</v>
      </c>
      <c r="BK66" s="599" t="s">
        <v>394</v>
      </c>
      <c r="BL66" s="600" t="s">
        <v>395</v>
      </c>
      <c r="BM66" s="601">
        <v>5</v>
      </c>
      <c r="BN66" s="499">
        <v>230000</v>
      </c>
      <c r="BO66" s="520">
        <f t="shared" ref="BO66:BO68" si="2045">ROUND(BM66*BN66,0)</f>
        <v>1150000</v>
      </c>
      <c r="BP66" s="602"/>
      <c r="BQ66" s="475">
        <f>IF(EXACT(VLOOKUP(BJ66,OFERTA_0,2,FALSE),BK66),1,0)</f>
        <v>1</v>
      </c>
      <c r="BR66" s="475">
        <f>IF(EXACT(VLOOKUP(BJ66,OFERTA_0,3,FALSE),BL66),1,0)</f>
        <v>1</v>
      </c>
      <c r="BS66" s="476">
        <f>IF(EXACT(VLOOKUP(BJ66,OFERTA_0,4,FALSE),BM66),1,0)</f>
        <v>1</v>
      </c>
      <c r="BT66" s="476">
        <f t="shared" ref="BT66:BU66" si="2046">IF(BN66=0,0,1)</f>
        <v>1</v>
      </c>
      <c r="BU66" s="476">
        <f t="shared" si="2046"/>
        <v>1</v>
      </c>
      <c r="BV66" s="476">
        <f t="shared" ref="BV66:BV68" si="2047">PRODUCT(BQ66:BU66)</f>
        <v>1</v>
      </c>
      <c r="BW66" s="502">
        <f t="shared" ref="BW66:BW68" si="2048">ROUND(BO66,0)</f>
        <v>1150000</v>
      </c>
      <c r="BX66" s="478">
        <f t="shared" ref="BX66:BX68" si="2049">BO66-BW66</f>
        <v>0</v>
      </c>
      <c r="BY66" s="425"/>
      <c r="BZ66" s="425"/>
      <c r="CA66" s="495" t="s">
        <v>393</v>
      </c>
      <c r="CB66" s="599" t="s">
        <v>394</v>
      </c>
      <c r="CC66" s="600" t="s">
        <v>395</v>
      </c>
      <c r="CD66" s="601">
        <v>5</v>
      </c>
      <c r="CE66" s="499">
        <v>297600</v>
      </c>
      <c r="CF66" s="520">
        <f t="shared" ref="CF66:CF68" si="2050">ROUND(CD66*CE66,0)</f>
        <v>1488000</v>
      </c>
      <c r="CG66" s="602"/>
      <c r="CH66" s="475">
        <f>IF(EXACT(VLOOKUP(CA66,OFERTA_0,2,FALSE),CB66),1,0)</f>
        <v>1</v>
      </c>
      <c r="CI66" s="475">
        <f>IF(EXACT(VLOOKUP(CA66,OFERTA_0,3,FALSE),CC66),1,0)</f>
        <v>1</v>
      </c>
      <c r="CJ66" s="476">
        <f>IF(EXACT(VLOOKUP(CA66,OFERTA_0,4,FALSE),CD66),1,0)</f>
        <v>1</v>
      </c>
      <c r="CK66" s="476">
        <f t="shared" ref="CK66:CL66" si="2051">IF(CE66=0,0,1)</f>
        <v>1</v>
      </c>
      <c r="CL66" s="476">
        <f t="shared" si="2051"/>
        <v>1</v>
      </c>
      <c r="CM66" s="476">
        <f t="shared" ref="CM66:CM68" si="2052">PRODUCT(CH66:CL66)</f>
        <v>1</v>
      </c>
      <c r="CN66" s="502">
        <f t="shared" ref="CN66:CN68" si="2053">ROUND(CF66,0)</f>
        <v>1488000</v>
      </c>
      <c r="CO66" s="478">
        <f t="shared" ref="CO66:CO68" si="2054">CF66-CN66</f>
        <v>0</v>
      </c>
      <c r="CP66" s="425"/>
      <c r="CQ66" s="425"/>
      <c r="CR66" s="495" t="s">
        <v>393</v>
      </c>
      <c r="CS66" s="599" t="s">
        <v>394</v>
      </c>
      <c r="CT66" s="600" t="s">
        <v>395</v>
      </c>
      <c r="CU66" s="601">
        <v>5</v>
      </c>
      <c r="CV66" s="499">
        <v>1220000</v>
      </c>
      <c r="CW66" s="520">
        <f t="shared" ref="CW66:CW68" si="2055">ROUND(CU66*CV66,0)</f>
        <v>6100000</v>
      </c>
      <c r="CX66" s="602"/>
      <c r="CY66" s="475">
        <f>IF(EXACT(VLOOKUP(CR66,OFERTA_0,2,FALSE),CS66),1,0)</f>
        <v>1</v>
      </c>
      <c r="CZ66" s="475">
        <f>IF(EXACT(VLOOKUP(CR66,OFERTA_0,3,FALSE),CT66),1,0)</f>
        <v>1</v>
      </c>
      <c r="DA66" s="476">
        <f>IF(EXACT(VLOOKUP(CR66,OFERTA_0,4,FALSE),CU66),1,0)</f>
        <v>1</v>
      </c>
      <c r="DB66" s="476">
        <f t="shared" ref="DB66:DC66" si="2056">IF(CV66=0,0,1)</f>
        <v>1</v>
      </c>
      <c r="DC66" s="476">
        <f t="shared" si="2056"/>
        <v>1</v>
      </c>
      <c r="DD66" s="476">
        <f t="shared" ref="DD66:DD68" si="2057">PRODUCT(CY66:DC66)</f>
        <v>1</v>
      </c>
      <c r="DE66" s="502">
        <f t="shared" ref="DE66:DE68" si="2058">ROUND(CW66,0)</f>
        <v>6100000</v>
      </c>
      <c r="DF66" s="478">
        <f t="shared" ref="DF66:DF68" si="2059">CW66-DE66</f>
        <v>0</v>
      </c>
      <c r="DG66" s="425"/>
      <c r="DH66" s="425"/>
      <c r="DI66" s="495" t="s">
        <v>393</v>
      </c>
      <c r="DJ66" s="599" t="s">
        <v>394</v>
      </c>
      <c r="DK66" s="600" t="s">
        <v>395</v>
      </c>
      <c r="DL66" s="601">
        <v>5</v>
      </c>
      <c r="DM66" s="499">
        <v>250000</v>
      </c>
      <c r="DN66" s="520">
        <f t="shared" ref="DN66:DN68" si="2060">ROUND(DL66*DM66,0)</f>
        <v>1250000</v>
      </c>
      <c r="DO66" s="602"/>
      <c r="DP66" s="475">
        <f>IF(EXACT(VLOOKUP(DI66,OFERTA_0,2,FALSE),DJ66),1,0)</f>
        <v>1</v>
      </c>
      <c r="DQ66" s="475">
        <f>IF(EXACT(VLOOKUP(DI66,OFERTA_0,3,FALSE),DK66),1,0)</f>
        <v>1</v>
      </c>
      <c r="DR66" s="476">
        <f>IF(EXACT(VLOOKUP(DI66,OFERTA_0,4,FALSE),DL66),1,0)</f>
        <v>1</v>
      </c>
      <c r="DS66" s="476">
        <f t="shared" ref="DS66:DT66" si="2061">IF(DM66=0,0,1)</f>
        <v>1</v>
      </c>
      <c r="DT66" s="476">
        <f t="shared" si="2061"/>
        <v>1</v>
      </c>
      <c r="DU66" s="476">
        <f t="shared" ref="DU66:DU68" si="2062">PRODUCT(DP66:DT66)</f>
        <v>1</v>
      </c>
      <c r="DV66" s="502">
        <f t="shared" ref="DV66:DV68" si="2063">ROUND(DN66,0)</f>
        <v>1250000</v>
      </c>
      <c r="DW66" s="478">
        <f t="shared" ref="DW66:DW68" si="2064">DN66-DV66</f>
        <v>0</v>
      </c>
      <c r="DX66" s="425"/>
      <c r="DY66" s="425"/>
      <c r="DZ66" s="495" t="s">
        <v>393</v>
      </c>
      <c r="EA66" s="599" t="s">
        <v>394</v>
      </c>
      <c r="EB66" s="600" t="s">
        <v>395</v>
      </c>
      <c r="EC66" s="601">
        <v>5</v>
      </c>
      <c r="ED66" s="499">
        <v>230000</v>
      </c>
      <c r="EE66" s="520">
        <f t="shared" ref="EE66:EE68" si="2065">ROUND(EC66*ED66,0)</f>
        <v>1150000</v>
      </c>
      <c r="EF66" s="602"/>
      <c r="EG66" s="475">
        <f>IF(EXACT(VLOOKUP(DZ66,OFERTA_0,2,FALSE),EA66),1,0)</f>
        <v>1</v>
      </c>
      <c r="EH66" s="475">
        <f>IF(EXACT(VLOOKUP(DZ66,OFERTA_0,3,FALSE),EB66),1,0)</f>
        <v>1</v>
      </c>
      <c r="EI66" s="476">
        <f>IF(EXACT(VLOOKUP(DZ66,OFERTA_0,4,FALSE),EC66),1,0)</f>
        <v>1</v>
      </c>
      <c r="EJ66" s="476">
        <f t="shared" ref="EJ66:EK66" si="2066">IF(ED66=0,0,1)</f>
        <v>1</v>
      </c>
      <c r="EK66" s="476">
        <f t="shared" si="2066"/>
        <v>1</v>
      </c>
      <c r="EL66" s="476">
        <f t="shared" ref="EL66:EL68" si="2067">PRODUCT(EG66:EK66)</f>
        <v>1</v>
      </c>
      <c r="EM66" s="502">
        <f t="shared" ref="EM66:EM68" si="2068">ROUND(EE66,0)</f>
        <v>1150000</v>
      </c>
      <c r="EN66" s="478">
        <f t="shared" ref="EN66:EN68" si="2069">EE66-EM66</f>
        <v>0</v>
      </c>
      <c r="EO66" s="425"/>
      <c r="EP66" s="425"/>
      <c r="EQ66" s="495" t="s">
        <v>393</v>
      </c>
      <c r="ER66" s="599" t="s">
        <v>394</v>
      </c>
      <c r="ES66" s="600" t="s">
        <v>395</v>
      </c>
      <c r="ET66" s="601">
        <v>5</v>
      </c>
      <c r="EU66" s="499">
        <v>187086.93654341603</v>
      </c>
      <c r="EV66" s="520">
        <f t="shared" ref="EV66:EV68" si="2070">ROUND(ET66*EU66,0)</f>
        <v>935435</v>
      </c>
      <c r="EW66" s="602"/>
      <c r="EX66" s="475">
        <f>IF(EXACT(VLOOKUP(EQ66,OFERTA_0,2,FALSE),ER66),1,0)</f>
        <v>1</v>
      </c>
      <c r="EY66" s="475">
        <f>IF(EXACT(VLOOKUP(EQ66,OFERTA_0,3,FALSE),ES66),1,0)</f>
        <v>1</v>
      </c>
      <c r="EZ66" s="476">
        <f>IF(EXACT(VLOOKUP(EQ66,OFERTA_0,4,FALSE),ET66),1,0)</f>
        <v>1</v>
      </c>
      <c r="FA66" s="476">
        <f t="shared" ref="FA66:FB66" si="2071">IF(EU66=0,0,1)</f>
        <v>1</v>
      </c>
      <c r="FB66" s="476">
        <f t="shared" si="2071"/>
        <v>1</v>
      </c>
      <c r="FC66" s="476">
        <f t="shared" ref="FC66:FC68" si="2072">PRODUCT(EX66:FB66)</f>
        <v>1</v>
      </c>
      <c r="FD66" s="502">
        <f t="shared" ref="FD66:FD68" si="2073">ROUND(EV66,0)</f>
        <v>935435</v>
      </c>
      <c r="FE66" s="478">
        <f t="shared" ref="FE66:FE68" si="2074">EV66-FD66</f>
        <v>0</v>
      </c>
      <c r="FF66" s="425"/>
      <c r="FG66" s="425"/>
      <c r="FH66" s="495" t="s">
        <v>393</v>
      </c>
      <c r="FI66" s="599" t="s">
        <v>394</v>
      </c>
      <c r="FJ66" s="600" t="s">
        <v>395</v>
      </c>
      <c r="FK66" s="601">
        <v>5</v>
      </c>
      <c r="FL66" s="499">
        <v>189247</v>
      </c>
      <c r="FM66" s="520">
        <f t="shared" ref="FM66:FM68" si="2075">ROUND(FK66*FL66,0)</f>
        <v>946235</v>
      </c>
      <c r="FN66" s="602"/>
      <c r="FO66" s="475">
        <f>IF(EXACT(VLOOKUP(FH66,OFERTA_0,2,FALSE),FI66),1,0)</f>
        <v>1</v>
      </c>
      <c r="FP66" s="475">
        <f>IF(EXACT(VLOOKUP(FH66,OFERTA_0,3,FALSE),FJ66),1,0)</f>
        <v>1</v>
      </c>
      <c r="FQ66" s="476">
        <f>IF(EXACT(VLOOKUP(FH66,OFERTA_0,4,FALSE),FK66),1,0)</f>
        <v>1</v>
      </c>
      <c r="FR66" s="476">
        <f t="shared" ref="FR66:FS66" si="2076">IF(FL66=0,0,1)</f>
        <v>1</v>
      </c>
      <c r="FS66" s="476">
        <f t="shared" si="2076"/>
        <v>1</v>
      </c>
      <c r="FT66" s="476">
        <f t="shared" ref="FT66:FT68" si="2077">PRODUCT(FO66:FS66)</f>
        <v>1</v>
      </c>
      <c r="FU66" s="502">
        <f t="shared" ref="FU66:FU68" si="2078">ROUND(FM66,0)</f>
        <v>946235</v>
      </c>
      <c r="FV66" s="478">
        <f t="shared" ref="FV66:FV68" si="2079">FM66-FU66</f>
        <v>0</v>
      </c>
      <c r="FW66" s="425"/>
      <c r="FX66" s="425"/>
      <c r="FY66" s="495" t="s">
        <v>393</v>
      </c>
      <c r="FZ66" s="599" t="s">
        <v>394</v>
      </c>
      <c r="GA66" s="600" t="s">
        <v>395</v>
      </c>
      <c r="GB66" s="601">
        <v>5</v>
      </c>
      <c r="GC66" s="499">
        <v>240000</v>
      </c>
      <c r="GD66" s="520">
        <f t="shared" ref="GD66:GD68" si="2080">ROUND(GB66*GC66,0)</f>
        <v>1200000</v>
      </c>
      <c r="GE66" s="602"/>
      <c r="GF66" s="475">
        <f>IF(EXACT(VLOOKUP(FY66,OFERTA_0,2,FALSE),FZ66),1,0)</f>
        <v>1</v>
      </c>
      <c r="GG66" s="475">
        <f>IF(EXACT(VLOOKUP(FY66,OFERTA_0,3,FALSE),GA66),1,0)</f>
        <v>1</v>
      </c>
      <c r="GH66" s="476">
        <f>IF(EXACT(VLOOKUP(FY66,OFERTA_0,4,FALSE),GB66),1,0)</f>
        <v>1</v>
      </c>
      <c r="GI66" s="476">
        <f t="shared" ref="GI66:GJ66" si="2081">IF(GC66=0,0,1)</f>
        <v>1</v>
      </c>
      <c r="GJ66" s="476">
        <f t="shared" si="2081"/>
        <v>1</v>
      </c>
      <c r="GK66" s="476">
        <f t="shared" ref="GK66:GK68" si="2082">PRODUCT(GF66:GJ66)</f>
        <v>1</v>
      </c>
      <c r="GL66" s="502">
        <f t="shared" ref="GL66:GL68" si="2083">ROUND(GD66,0)</f>
        <v>1200000</v>
      </c>
      <c r="GM66" s="478">
        <f t="shared" ref="GM66:GM68" si="2084">GD66-GL66</f>
        <v>0</v>
      </c>
      <c r="GN66" s="425"/>
      <c r="GO66" s="425"/>
      <c r="GP66" s="495" t="s">
        <v>393</v>
      </c>
      <c r="GQ66" s="599" t="s">
        <v>394</v>
      </c>
      <c r="GR66" s="600" t="s">
        <v>395</v>
      </c>
      <c r="GS66" s="601">
        <v>5</v>
      </c>
      <c r="GT66" s="499">
        <v>190000</v>
      </c>
      <c r="GU66" s="520">
        <f t="shared" ref="GU66:GU68" si="2085">ROUND(GS66*GT66,0)</f>
        <v>950000</v>
      </c>
      <c r="GV66" s="602"/>
      <c r="GW66" s="475">
        <f>IF(EXACT(VLOOKUP(GP66,OFERTA_0,2,FALSE),GQ66),1,0)</f>
        <v>1</v>
      </c>
      <c r="GX66" s="475">
        <f>IF(EXACT(VLOOKUP(GP66,OFERTA_0,3,FALSE),GR66),1,0)</f>
        <v>1</v>
      </c>
      <c r="GY66" s="476">
        <f>IF(EXACT(VLOOKUP(GP66,OFERTA_0,4,FALSE),GS66),1,0)</f>
        <v>1</v>
      </c>
      <c r="GZ66" s="476">
        <f t="shared" ref="GZ66:HA66" si="2086">IF(GT66=0,0,1)</f>
        <v>1</v>
      </c>
      <c r="HA66" s="476">
        <f t="shared" si="2086"/>
        <v>1</v>
      </c>
      <c r="HB66" s="476">
        <f t="shared" ref="HB66:HB68" si="2087">PRODUCT(GW66:HA66)</f>
        <v>1</v>
      </c>
      <c r="HC66" s="502">
        <f t="shared" ref="HC66:HC68" si="2088">ROUND(GU66,0)</f>
        <v>950000</v>
      </c>
      <c r="HD66" s="478">
        <f t="shared" ref="HD66:HD68" si="2089">GU66-HC66</f>
        <v>0</v>
      </c>
      <c r="HE66" s="425"/>
      <c r="HF66" s="425"/>
      <c r="HG66" s="495" t="s">
        <v>393</v>
      </c>
      <c r="HH66" s="599" t="s">
        <v>394</v>
      </c>
      <c r="HI66" s="600" t="s">
        <v>395</v>
      </c>
      <c r="HJ66" s="601">
        <v>5</v>
      </c>
      <c r="HK66" s="499">
        <v>320790</v>
      </c>
      <c r="HL66" s="520">
        <f t="shared" ref="HL66:HL68" si="2090">ROUND(HJ66*HK66,0)</f>
        <v>1603950</v>
      </c>
      <c r="HM66" s="602"/>
      <c r="HN66" s="475">
        <f>IF(EXACT(VLOOKUP(HG66,OFERTA_0,2,FALSE),HH66),1,0)</f>
        <v>1</v>
      </c>
      <c r="HO66" s="475">
        <f>IF(EXACT(VLOOKUP(HG66,OFERTA_0,3,FALSE),HI66),1,0)</f>
        <v>1</v>
      </c>
      <c r="HP66" s="476">
        <f>IF(EXACT(VLOOKUP(HG66,OFERTA_0,4,FALSE),HJ66),1,0)</f>
        <v>1</v>
      </c>
      <c r="HQ66" s="476">
        <f t="shared" ref="HQ66:HR66" si="2091">IF(HK66=0,0,1)</f>
        <v>1</v>
      </c>
      <c r="HR66" s="476">
        <f t="shared" si="2091"/>
        <v>1</v>
      </c>
      <c r="HS66" s="476">
        <f t="shared" ref="HS66:HS68" si="2092">PRODUCT(HN66:HR66)</f>
        <v>1</v>
      </c>
      <c r="HT66" s="502">
        <f t="shared" ref="HT66:HT68" si="2093">ROUND(HL66,0)</f>
        <v>1603950</v>
      </c>
      <c r="HU66" s="478">
        <f t="shared" ref="HU66:HU68" si="2094">HL66-HT66</f>
        <v>0</v>
      </c>
      <c r="HV66" s="425"/>
      <c r="HW66" s="425"/>
      <c r="HX66" s="495" t="s">
        <v>393</v>
      </c>
      <c r="HY66" s="599" t="s">
        <v>394</v>
      </c>
      <c r="HZ66" s="600" t="s">
        <v>395</v>
      </c>
      <c r="IA66" s="601">
        <v>5</v>
      </c>
      <c r="IB66" s="499">
        <v>238000</v>
      </c>
      <c r="IC66" s="520">
        <f t="shared" ref="IC66:IC68" si="2095">ROUND(IA66*IB66,0)</f>
        <v>1190000</v>
      </c>
      <c r="ID66" s="602"/>
      <c r="IE66" s="475">
        <f>IF(EXACT(VLOOKUP(HX66,OFERTA_0,2,FALSE),HY66),1,0)</f>
        <v>1</v>
      </c>
      <c r="IF66" s="475">
        <f>IF(EXACT(VLOOKUP(HX66,OFERTA_0,3,FALSE),HZ66),1,0)</f>
        <v>1</v>
      </c>
      <c r="IG66" s="476">
        <f>IF(EXACT(VLOOKUP(HX66,OFERTA_0,4,FALSE),IA66),1,0)</f>
        <v>1</v>
      </c>
      <c r="IH66" s="476">
        <f t="shared" ref="IH66:II66" si="2096">IF(IB66=0,0,1)</f>
        <v>1</v>
      </c>
      <c r="II66" s="476">
        <f t="shared" si="2096"/>
        <v>1</v>
      </c>
      <c r="IJ66" s="476">
        <f t="shared" ref="IJ66:IJ68" si="2097">PRODUCT(IE66:II66)</f>
        <v>1</v>
      </c>
      <c r="IK66" s="502">
        <f t="shared" ref="IK66:IK68" si="2098">ROUND(IC66,0)</f>
        <v>1190000</v>
      </c>
      <c r="IL66" s="478">
        <f t="shared" ref="IL66:IL68" si="2099">IC66-IK66</f>
        <v>0</v>
      </c>
      <c r="IM66" s="425"/>
      <c r="IN66" s="425"/>
      <c r="IO66" s="495" t="s">
        <v>393</v>
      </c>
      <c r="IP66" s="599" t="s">
        <v>394</v>
      </c>
      <c r="IQ66" s="600" t="s">
        <v>395</v>
      </c>
      <c r="IR66" s="601">
        <v>5</v>
      </c>
      <c r="IS66" s="499">
        <v>305572</v>
      </c>
      <c r="IT66" s="520">
        <f t="shared" ref="IT66:IT68" si="2100">ROUND(IR66*IS66,0)</f>
        <v>1527860</v>
      </c>
      <c r="IU66" s="602"/>
      <c r="IV66" s="475">
        <f>IF(EXACT(VLOOKUP(IO66,OFERTA_0,2,FALSE),IP66),1,0)</f>
        <v>1</v>
      </c>
      <c r="IW66" s="475">
        <f>IF(EXACT(VLOOKUP(IO66,OFERTA_0,3,FALSE),IQ66),1,0)</f>
        <v>1</v>
      </c>
      <c r="IX66" s="476">
        <f>IF(EXACT(VLOOKUP(IO66,OFERTA_0,4,FALSE),IR66),1,0)</f>
        <v>1</v>
      </c>
      <c r="IY66" s="476">
        <f t="shared" ref="IY66:IZ66" si="2101">IF(IS66=0,0,1)</f>
        <v>1</v>
      </c>
      <c r="IZ66" s="476">
        <f t="shared" si="2101"/>
        <v>1</v>
      </c>
      <c r="JA66" s="476">
        <f t="shared" ref="JA66:JA68" si="2102">PRODUCT(IV66:IZ66)</f>
        <v>1</v>
      </c>
      <c r="JB66" s="502">
        <f t="shared" ref="JB66:JB68" si="2103">ROUND(IT66,0)</f>
        <v>1527860</v>
      </c>
      <c r="JC66" s="478">
        <f t="shared" ref="JC66:JC68" si="2104">IT66-JB66</f>
        <v>0</v>
      </c>
      <c r="JD66" s="425"/>
      <c r="JE66" s="425"/>
      <c r="JF66" s="495" t="s">
        <v>393</v>
      </c>
      <c r="JG66" s="599" t="s">
        <v>394</v>
      </c>
      <c r="JH66" s="600" t="s">
        <v>395</v>
      </c>
      <c r="JI66" s="601">
        <v>5</v>
      </c>
      <c r="JJ66" s="499">
        <v>190000</v>
      </c>
      <c r="JK66" s="520">
        <f t="shared" ref="JK66:JK68" si="2105">ROUND(JI66*JJ66,0)</f>
        <v>950000</v>
      </c>
      <c r="JL66" s="602"/>
      <c r="JM66" s="475">
        <f>IF(EXACT(VLOOKUP(JF66,OFERTA_0,2,FALSE),JG66),1,0)</f>
        <v>1</v>
      </c>
      <c r="JN66" s="475">
        <f>IF(EXACT(VLOOKUP(JF66,OFERTA_0,3,FALSE),JH66),1,0)</f>
        <v>1</v>
      </c>
      <c r="JO66" s="476">
        <f>IF(EXACT(VLOOKUP(JF66,OFERTA_0,4,FALSE),JI66),1,0)</f>
        <v>1</v>
      </c>
      <c r="JP66" s="476">
        <f t="shared" ref="JP66:JQ66" si="2106">IF(JJ66=0,0,1)</f>
        <v>1</v>
      </c>
      <c r="JQ66" s="476">
        <f t="shared" si="2106"/>
        <v>1</v>
      </c>
      <c r="JR66" s="476">
        <f t="shared" ref="JR66:JR68" si="2107">PRODUCT(JM66:JQ66)</f>
        <v>1</v>
      </c>
      <c r="JS66" s="502">
        <f t="shared" ref="JS66:JS68" si="2108">ROUND(JK66,0)</f>
        <v>950000</v>
      </c>
      <c r="JT66" s="478">
        <f t="shared" ref="JT66:JT68" si="2109">JK66-JS66</f>
        <v>0</v>
      </c>
      <c r="JU66" s="425"/>
      <c r="JV66" s="425"/>
      <c r="JW66" s="495" t="s">
        <v>393</v>
      </c>
      <c r="JX66" s="599" t="s">
        <v>394</v>
      </c>
      <c r="JY66" s="600" t="s">
        <v>395</v>
      </c>
      <c r="JZ66" s="601">
        <v>5</v>
      </c>
      <c r="KA66" s="499">
        <v>300000</v>
      </c>
      <c r="KB66" s="520">
        <f t="shared" ref="KB66:KB68" si="2110">ROUND(JZ66*KA66,0)</f>
        <v>1500000</v>
      </c>
      <c r="KC66" s="602"/>
      <c r="KD66" s="475">
        <f>IF(EXACT(VLOOKUP(JW66,OFERTA_0,2,FALSE),JX66),1,0)</f>
        <v>1</v>
      </c>
      <c r="KE66" s="475">
        <f>IF(EXACT(VLOOKUP(JW66,OFERTA_0,3,FALSE),JY66),1,0)</f>
        <v>1</v>
      </c>
      <c r="KF66" s="476">
        <f>IF(EXACT(VLOOKUP(JW66,OFERTA_0,4,FALSE),JZ66),1,0)</f>
        <v>1</v>
      </c>
      <c r="KG66" s="476">
        <f t="shared" ref="KG66:KH66" si="2111">IF(KA66=0,0,1)</f>
        <v>1</v>
      </c>
      <c r="KH66" s="476">
        <f t="shared" si="2111"/>
        <v>1</v>
      </c>
      <c r="KI66" s="476">
        <f t="shared" ref="KI66:KI68" si="2112">PRODUCT(KD66:KH66)</f>
        <v>1</v>
      </c>
      <c r="KJ66" s="502">
        <f t="shared" ref="KJ66:KJ68" si="2113">ROUND(KB66,0)</f>
        <v>1500000</v>
      </c>
      <c r="KK66" s="478">
        <f t="shared" ref="KK66:KK68" si="2114">KB66-KJ66</f>
        <v>0</v>
      </c>
      <c r="KL66" s="425"/>
      <c r="KM66" s="425"/>
      <c r="KN66" s="495" t="s">
        <v>393</v>
      </c>
      <c r="KO66" s="599" t="s">
        <v>394</v>
      </c>
      <c r="KP66" s="600" t="s">
        <v>395</v>
      </c>
      <c r="KQ66" s="601">
        <v>5</v>
      </c>
      <c r="KR66" s="499">
        <v>223000</v>
      </c>
      <c r="KS66" s="520">
        <f t="shared" ref="KS66:KS68" si="2115">ROUND(KQ66*KR66,0)</f>
        <v>1115000</v>
      </c>
      <c r="KT66" s="602"/>
      <c r="KU66" s="475">
        <f>IF(EXACT(VLOOKUP(KN66,OFERTA_0,2,FALSE),KO66),1,0)</f>
        <v>1</v>
      </c>
      <c r="KV66" s="475">
        <f>IF(EXACT(VLOOKUP(KN66,OFERTA_0,3,FALSE),KP66),1,0)</f>
        <v>1</v>
      </c>
      <c r="KW66" s="476">
        <f>IF(EXACT(VLOOKUP(KN66,OFERTA_0,4,FALSE),KQ66),1,0)</f>
        <v>1</v>
      </c>
      <c r="KX66" s="476">
        <f t="shared" ref="KX66:KY66" si="2116">IF(KR66=0,0,1)</f>
        <v>1</v>
      </c>
      <c r="KY66" s="476">
        <f t="shared" si="2116"/>
        <v>1</v>
      </c>
      <c r="KZ66" s="476">
        <f t="shared" ref="KZ66:KZ68" si="2117">PRODUCT(KU66:KY66)</f>
        <v>1</v>
      </c>
      <c r="LA66" s="502">
        <f t="shared" ref="LA66:LA68" si="2118">ROUND(KS66,0)</f>
        <v>1115000</v>
      </c>
      <c r="LB66" s="478">
        <f t="shared" ref="LB66:LB68" si="2119">KS66-LA66</f>
        <v>0</v>
      </c>
      <c r="LC66" s="425"/>
      <c r="LD66" s="425"/>
      <c r="LE66" s="495" t="s">
        <v>393</v>
      </c>
      <c r="LF66" s="599" t="s">
        <v>394</v>
      </c>
      <c r="LG66" s="600" t="s">
        <v>395</v>
      </c>
      <c r="LH66" s="601">
        <v>5</v>
      </c>
      <c r="LI66" s="499">
        <v>322235</v>
      </c>
      <c r="LJ66" s="520">
        <f t="shared" ref="LJ66:LJ68" si="2120">ROUND(LH66*LI66,0)</f>
        <v>1611175</v>
      </c>
      <c r="LK66" s="602"/>
      <c r="LL66" s="475">
        <f>IF(EXACT(VLOOKUP(LE66,OFERTA_0,2,FALSE),LF66),1,0)</f>
        <v>1</v>
      </c>
      <c r="LM66" s="475">
        <f>IF(EXACT(VLOOKUP(LE66,OFERTA_0,3,FALSE),LG66),1,0)</f>
        <v>1</v>
      </c>
      <c r="LN66" s="476">
        <f>IF(EXACT(VLOOKUP(LE66,OFERTA_0,4,FALSE),LH66),1,0)</f>
        <v>1</v>
      </c>
      <c r="LO66" s="476">
        <f t="shared" ref="LO66:LP66" si="2121">IF(LI66=0,0,1)</f>
        <v>1</v>
      </c>
      <c r="LP66" s="476">
        <f t="shared" si="2121"/>
        <v>1</v>
      </c>
      <c r="LQ66" s="476">
        <f t="shared" ref="LQ66:LQ68" si="2122">PRODUCT(LL66:LP66)</f>
        <v>1</v>
      </c>
      <c r="LR66" s="502">
        <f t="shared" ref="LR66:LR68" si="2123">ROUND(LJ66,0)</f>
        <v>1611175</v>
      </c>
      <c r="LS66" s="478">
        <f t="shared" ref="LS66:LS68" si="2124">LJ66-LR66</f>
        <v>0</v>
      </c>
      <c r="LT66" s="425"/>
      <c r="LU66" s="425"/>
      <c r="LV66" s="495" t="s">
        <v>393</v>
      </c>
      <c r="LW66" s="599" t="s">
        <v>394</v>
      </c>
      <c r="LX66" s="600" t="s">
        <v>395</v>
      </c>
      <c r="LY66" s="601">
        <v>5</v>
      </c>
      <c r="LZ66" s="499">
        <f>230000*1.19</f>
        <v>273700</v>
      </c>
      <c r="MA66" s="520">
        <f t="shared" ref="MA66:MA68" si="2125">ROUND(LY66*LZ66,0)</f>
        <v>1368500</v>
      </c>
      <c r="MB66" s="602"/>
      <c r="MC66" s="475">
        <f>IF(EXACT(VLOOKUP(LV66,OFERTA_0,2,FALSE),LW66),1,0)</f>
        <v>1</v>
      </c>
      <c r="MD66" s="475">
        <f>IF(EXACT(VLOOKUP(LV66,OFERTA_0,3,FALSE),LX66),1,0)</f>
        <v>1</v>
      </c>
      <c r="ME66" s="476">
        <f>IF(EXACT(VLOOKUP(LV66,OFERTA_0,4,FALSE),LY66),1,0)</f>
        <v>1</v>
      </c>
      <c r="MF66" s="476">
        <f t="shared" ref="MF66:MG66" si="2126">IF(LZ66=0,0,1)</f>
        <v>1</v>
      </c>
      <c r="MG66" s="476">
        <f t="shared" si="2126"/>
        <v>1</v>
      </c>
      <c r="MH66" s="476">
        <f t="shared" ref="MH66:MH68" si="2127">PRODUCT(MC66:MG66)</f>
        <v>1</v>
      </c>
      <c r="MI66" s="502">
        <f t="shared" ref="MI66:MI68" si="2128">ROUND(MA66,0)</f>
        <v>1368500</v>
      </c>
      <c r="MJ66" s="478">
        <f t="shared" ref="MJ66:MJ68" si="2129">MA66-MI66</f>
        <v>0</v>
      </c>
      <c r="MK66" s="425"/>
      <c r="ML66" s="425"/>
      <c r="MM66" s="495" t="s">
        <v>393</v>
      </c>
      <c r="MN66" s="599" t="s">
        <v>394</v>
      </c>
      <c r="MO66" s="600" t="s">
        <v>395</v>
      </c>
      <c r="MP66" s="601">
        <v>5</v>
      </c>
      <c r="MQ66" s="499">
        <v>284287.5</v>
      </c>
      <c r="MR66" s="520">
        <f t="shared" ref="MR66:MR68" si="2130">ROUND(MP66*MQ66,0)</f>
        <v>1421438</v>
      </c>
      <c r="MS66" s="602"/>
      <c r="MT66" s="475">
        <f>IF(EXACT(VLOOKUP(MM66,OFERTA_0,2,FALSE),MN66),1,0)</f>
        <v>1</v>
      </c>
      <c r="MU66" s="475">
        <f>IF(EXACT(VLOOKUP(MM66,OFERTA_0,3,FALSE),MO66),1,0)</f>
        <v>1</v>
      </c>
      <c r="MV66" s="476">
        <f>IF(EXACT(VLOOKUP(MM66,OFERTA_0,4,FALSE),MP66),1,0)</f>
        <v>1</v>
      </c>
      <c r="MW66" s="476">
        <f t="shared" ref="MW66:MX66" si="2131">IF(MQ66=0,0,1)</f>
        <v>1</v>
      </c>
      <c r="MX66" s="476">
        <f t="shared" si="2131"/>
        <v>1</v>
      </c>
      <c r="MY66" s="476">
        <f t="shared" ref="MY66:MY68" si="2132">PRODUCT(MT66:MX66)</f>
        <v>1</v>
      </c>
      <c r="MZ66" s="502">
        <f t="shared" ref="MZ66:MZ68" si="2133">ROUND(MR66,0)</f>
        <v>1421438</v>
      </c>
      <c r="NA66" s="478">
        <f t="shared" ref="NA66:NA68" si="2134">MR66-MZ66</f>
        <v>0</v>
      </c>
      <c r="NB66" s="425"/>
      <c r="NC66" s="425"/>
      <c r="ND66" s="553"/>
      <c r="NE66" s="554"/>
      <c r="NF66" s="555"/>
      <c r="NG66" s="556"/>
      <c r="NH66" s="557"/>
      <c r="NI66" s="607"/>
      <c r="NJ66" s="607"/>
      <c r="NK66" s="475"/>
      <c r="NL66" s="475"/>
      <c r="NM66" s="476"/>
      <c r="NN66" s="476"/>
      <c r="NO66" s="476"/>
      <c r="NP66" s="476"/>
      <c r="NQ66" s="502"/>
      <c r="NR66" s="478"/>
      <c r="NS66" s="425"/>
      <c r="NT66" s="425"/>
      <c r="NU66" s="553"/>
      <c r="NV66" s="554"/>
      <c r="NW66" s="555"/>
      <c r="NX66" s="556"/>
      <c r="NY66" s="557"/>
      <c r="NZ66" s="607"/>
      <c r="OA66" s="607"/>
      <c r="OB66" s="475"/>
      <c r="OC66" s="475"/>
      <c r="OD66" s="476"/>
      <c r="OE66" s="476"/>
      <c r="OF66" s="476"/>
      <c r="OG66" s="476"/>
      <c r="OH66" s="502"/>
      <c r="OI66" s="478"/>
      <c r="OJ66" s="425"/>
      <c r="OK66" s="425"/>
      <c r="OL66" s="553"/>
      <c r="OM66" s="554"/>
      <c r="ON66" s="555"/>
      <c r="OO66" s="556"/>
      <c r="OP66" s="557"/>
      <c r="OQ66" s="607"/>
      <c r="OR66" s="607"/>
      <c r="OS66" s="475"/>
      <c r="OT66" s="475"/>
      <c r="OU66" s="476"/>
      <c r="OV66" s="476"/>
      <c r="OW66" s="476"/>
      <c r="OX66" s="476"/>
      <c r="OY66" s="502"/>
      <c r="OZ66" s="478"/>
      <c r="PA66" s="425"/>
      <c r="PB66" s="425"/>
      <c r="PC66" s="553"/>
      <c r="PD66" s="554"/>
      <c r="PE66" s="555"/>
      <c r="PF66" s="556"/>
      <c r="PG66" s="557"/>
      <c r="PH66" s="607"/>
      <c r="PI66" s="607"/>
      <c r="PJ66" s="475"/>
      <c r="PK66" s="475"/>
      <c r="PL66" s="476"/>
      <c r="PM66" s="476"/>
      <c r="PN66" s="476"/>
      <c r="PO66" s="476"/>
      <c r="PP66" s="502"/>
      <c r="PQ66" s="478"/>
      <c r="PR66" s="425"/>
      <c r="PS66" s="425"/>
      <c r="PT66" s="553"/>
      <c r="PU66" s="554"/>
      <c r="PV66" s="555"/>
      <c r="PW66" s="556"/>
      <c r="PX66" s="557"/>
      <c r="PY66" s="607"/>
      <c r="PZ66" s="607"/>
      <c r="QA66" s="475"/>
      <c r="QB66" s="475"/>
      <c r="QC66" s="476"/>
      <c r="QD66" s="476"/>
      <c r="QE66" s="476"/>
      <c r="QF66" s="476"/>
      <c r="QG66" s="502"/>
      <c r="QH66" s="478"/>
      <c r="QI66" s="425"/>
      <c r="QJ66" s="425"/>
      <c r="QK66" s="553"/>
      <c r="QL66" s="554"/>
      <c r="QM66" s="555"/>
      <c r="QN66" s="556"/>
      <c r="QO66" s="557"/>
      <c r="QP66" s="607"/>
      <c r="QQ66" s="607"/>
      <c r="QR66" s="475"/>
      <c r="QS66" s="475"/>
      <c r="QT66" s="476"/>
      <c r="QU66" s="476"/>
      <c r="QV66" s="476"/>
      <c r="QW66" s="476"/>
      <c r="QX66" s="502"/>
      <c r="QY66" s="478"/>
      <c r="QZ66" s="425"/>
      <c r="RA66" s="425"/>
      <c r="RB66" s="553"/>
      <c r="RC66" s="554"/>
      <c r="RD66" s="555"/>
      <c r="RE66" s="556"/>
      <c r="RF66" s="557"/>
      <c r="RG66" s="607"/>
      <c r="RH66" s="607"/>
      <c r="RI66" s="475"/>
      <c r="RJ66" s="475"/>
      <c r="RK66" s="476"/>
      <c r="RL66" s="476"/>
      <c r="RM66" s="476"/>
      <c r="RN66" s="476"/>
      <c r="RO66" s="502"/>
      <c r="RP66" s="478"/>
      <c r="RQ66" s="425"/>
      <c r="RR66" s="425"/>
      <c r="RS66" s="553"/>
      <c r="RT66" s="554"/>
      <c r="RU66" s="555"/>
      <c r="RV66" s="556"/>
      <c r="RW66" s="557"/>
      <c r="RX66" s="607"/>
      <c r="RY66" s="607"/>
      <c r="RZ66" s="475"/>
      <c r="SA66" s="475"/>
      <c r="SB66" s="476"/>
      <c r="SC66" s="476"/>
      <c r="SD66" s="476"/>
      <c r="SE66" s="476"/>
      <c r="SF66" s="502"/>
      <c r="SG66" s="478"/>
      <c r="SH66" s="425"/>
      <c r="SI66" s="425"/>
      <c r="SJ66" s="553"/>
      <c r="SK66" s="554"/>
      <c r="SL66" s="555"/>
      <c r="SM66" s="556"/>
      <c r="SN66" s="557"/>
      <c r="SO66" s="607"/>
      <c r="SP66" s="607"/>
      <c r="SQ66" s="475"/>
      <c r="SR66" s="475"/>
      <c r="SS66" s="476"/>
      <c r="ST66" s="476"/>
      <c r="SU66" s="476"/>
      <c r="SV66" s="476"/>
      <c r="SW66" s="502"/>
      <c r="SX66" s="478"/>
    </row>
    <row r="67" spans="1:518" ht="45" x14ac:dyDescent="0.2">
      <c r="A67" s="425">
        <f t="shared" si="140"/>
        <v>55</v>
      </c>
      <c r="B67" s="495" t="s">
        <v>396</v>
      </c>
      <c r="C67" s="599" t="s">
        <v>397</v>
      </c>
      <c r="D67" s="600" t="s">
        <v>329</v>
      </c>
      <c r="E67" s="601">
        <v>90</v>
      </c>
      <c r="F67" s="499"/>
      <c r="G67" s="520">
        <f t="shared" si="2031"/>
        <v>0</v>
      </c>
      <c r="H67" s="602"/>
      <c r="I67" s="425"/>
      <c r="J67" s="425"/>
      <c r="K67" s="495"/>
      <c r="L67" s="599"/>
      <c r="M67" s="600"/>
      <c r="N67" s="601"/>
      <c r="O67" s="499"/>
      <c r="P67" s="520"/>
      <c r="Q67" s="602"/>
      <c r="R67" s="475" t="e">
        <f>IF(EXACT(VLOOKUP(K67,OFERTA_0,2,FALSE),L67),1,0)</f>
        <v>#N/A</v>
      </c>
      <c r="S67" s="475" t="e">
        <f>IF(EXACT(VLOOKUP(K67,OFERTA_0,3,FALSE),M67),1,0)</f>
        <v>#N/A</v>
      </c>
      <c r="T67" s="476" t="e">
        <f>IF(EXACT(VLOOKUP(K67,OFERTA_0,4,FALSE),N67),1,0)</f>
        <v>#N/A</v>
      </c>
      <c r="U67" s="476">
        <f t="shared" ref="U67:V67" si="2135">IF(O67=0,0,1)</f>
        <v>0</v>
      </c>
      <c r="V67" s="476">
        <f t="shared" si="2135"/>
        <v>0</v>
      </c>
      <c r="W67" s="476" t="e">
        <f t="shared" si="2033"/>
        <v>#N/A</v>
      </c>
      <c r="X67" s="502">
        <f t="shared" si="2034"/>
        <v>0</v>
      </c>
      <c r="Y67" s="478">
        <f t="shared" si="2035"/>
        <v>0</v>
      </c>
      <c r="Z67" s="454"/>
      <c r="AA67" s="454"/>
      <c r="AB67" s="495"/>
      <c r="AC67" s="599"/>
      <c r="AD67" s="600"/>
      <c r="AE67" s="601"/>
      <c r="AF67" s="499"/>
      <c r="AG67" s="520"/>
      <c r="AH67" s="602"/>
      <c r="AI67" s="475" t="e">
        <f>IF(EXACT(VLOOKUP(AB67,OFERTA_0,2,FALSE),AC67),1,0)</f>
        <v>#N/A</v>
      </c>
      <c r="AJ67" s="475" t="e">
        <f>IF(EXACT(VLOOKUP(AB67,OFERTA_0,3,FALSE),AD67),1,0)</f>
        <v>#N/A</v>
      </c>
      <c r="AK67" s="476" t="e">
        <f>IF(EXACT(VLOOKUP(AB67,OFERTA_0,4,FALSE),AE67),1,0)</f>
        <v>#N/A</v>
      </c>
      <c r="AL67" s="476">
        <f t="shared" ref="AL67:AM67" si="2136">IF(AF67=0,0,1)</f>
        <v>0</v>
      </c>
      <c r="AM67" s="476">
        <f t="shared" si="2136"/>
        <v>0</v>
      </c>
      <c r="AN67" s="476" t="e">
        <f t="shared" si="2037"/>
        <v>#N/A</v>
      </c>
      <c r="AO67" s="502">
        <f t="shared" si="2038"/>
        <v>0</v>
      </c>
      <c r="AP67" s="478">
        <f t="shared" si="2039"/>
        <v>0</v>
      </c>
      <c r="AQ67" s="454"/>
      <c r="AR67" s="454"/>
      <c r="AS67" s="495" t="s">
        <v>396</v>
      </c>
      <c r="AT67" s="599" t="s">
        <v>397</v>
      </c>
      <c r="AU67" s="600" t="s">
        <v>329</v>
      </c>
      <c r="AV67" s="601">
        <v>90</v>
      </c>
      <c r="AW67" s="499">
        <v>2500</v>
      </c>
      <c r="AX67" s="520">
        <f t="shared" si="2040"/>
        <v>225000</v>
      </c>
      <c r="AY67" s="602"/>
      <c r="AZ67" s="475">
        <f>IF(EXACT(VLOOKUP(AS67,OFERTA_0,2,FALSE),AT67),1,0)</f>
        <v>1</v>
      </c>
      <c r="BA67" s="475">
        <f>IF(EXACT(VLOOKUP(AS67,OFERTA_0,3,FALSE),AU67),1,0)</f>
        <v>1</v>
      </c>
      <c r="BB67" s="476">
        <f>IF(EXACT(VLOOKUP(AS67,OFERTA_0,4,FALSE),AV67),1,0)</f>
        <v>1</v>
      </c>
      <c r="BC67" s="476">
        <f t="shared" ref="BC67:BD67" si="2137">IF(AW67=0,0,1)</f>
        <v>1</v>
      </c>
      <c r="BD67" s="476">
        <f t="shared" si="2137"/>
        <v>1</v>
      </c>
      <c r="BE67" s="476">
        <f t="shared" si="2042"/>
        <v>1</v>
      </c>
      <c r="BF67" s="502">
        <f t="shared" si="2043"/>
        <v>225000</v>
      </c>
      <c r="BG67" s="478">
        <f t="shared" si="2044"/>
        <v>0</v>
      </c>
      <c r="BH67" s="425"/>
      <c r="BI67" s="425"/>
      <c r="BJ67" s="495" t="s">
        <v>396</v>
      </c>
      <c r="BK67" s="599" t="s">
        <v>397</v>
      </c>
      <c r="BL67" s="600" t="s">
        <v>329</v>
      </c>
      <c r="BM67" s="601">
        <v>90</v>
      </c>
      <c r="BN67" s="499">
        <v>600</v>
      </c>
      <c r="BO67" s="520">
        <f t="shared" si="2045"/>
        <v>54000</v>
      </c>
      <c r="BP67" s="602"/>
      <c r="BQ67" s="475">
        <f>IF(EXACT(VLOOKUP(BJ67,OFERTA_0,2,FALSE),BK67),1,0)</f>
        <v>1</v>
      </c>
      <c r="BR67" s="475">
        <f>IF(EXACT(VLOOKUP(BJ67,OFERTA_0,3,FALSE),BL67),1,0)</f>
        <v>1</v>
      </c>
      <c r="BS67" s="476">
        <f>IF(EXACT(VLOOKUP(BJ67,OFERTA_0,4,FALSE),BM67),1,0)</f>
        <v>1</v>
      </c>
      <c r="BT67" s="476">
        <f t="shared" ref="BT67:BU67" si="2138">IF(BN67=0,0,1)</f>
        <v>1</v>
      </c>
      <c r="BU67" s="476">
        <f t="shared" si="2138"/>
        <v>1</v>
      </c>
      <c r="BV67" s="476">
        <f t="shared" si="2047"/>
        <v>1</v>
      </c>
      <c r="BW67" s="502">
        <f t="shared" si="2048"/>
        <v>54000</v>
      </c>
      <c r="BX67" s="478">
        <f t="shared" si="2049"/>
        <v>0</v>
      </c>
      <c r="BY67" s="425"/>
      <c r="BZ67" s="425"/>
      <c r="CA67" s="495" t="s">
        <v>396</v>
      </c>
      <c r="CB67" s="599" t="s">
        <v>397</v>
      </c>
      <c r="CC67" s="600" t="s">
        <v>329</v>
      </c>
      <c r="CD67" s="601">
        <v>90</v>
      </c>
      <c r="CE67" s="499">
        <v>8060</v>
      </c>
      <c r="CF67" s="520">
        <f t="shared" si="2050"/>
        <v>725400</v>
      </c>
      <c r="CG67" s="602"/>
      <c r="CH67" s="475">
        <f>IF(EXACT(VLOOKUP(CA67,OFERTA_0,2,FALSE),CB67),1,0)</f>
        <v>1</v>
      </c>
      <c r="CI67" s="475">
        <f>IF(EXACT(VLOOKUP(CA67,OFERTA_0,3,FALSE),CC67),1,0)</f>
        <v>1</v>
      </c>
      <c r="CJ67" s="476">
        <f>IF(EXACT(VLOOKUP(CA67,OFERTA_0,4,FALSE),CD67),1,0)</f>
        <v>1</v>
      </c>
      <c r="CK67" s="476">
        <f t="shared" ref="CK67:CL67" si="2139">IF(CE67=0,0,1)</f>
        <v>1</v>
      </c>
      <c r="CL67" s="476">
        <f t="shared" si="2139"/>
        <v>1</v>
      </c>
      <c r="CM67" s="476">
        <f t="shared" si="2052"/>
        <v>1</v>
      </c>
      <c r="CN67" s="502">
        <f t="shared" si="2053"/>
        <v>725400</v>
      </c>
      <c r="CO67" s="478">
        <f t="shared" si="2054"/>
        <v>0</v>
      </c>
      <c r="CP67" s="425"/>
      <c r="CQ67" s="425"/>
      <c r="CR67" s="495" t="s">
        <v>396</v>
      </c>
      <c r="CS67" s="599" t="s">
        <v>397</v>
      </c>
      <c r="CT67" s="600" t="s">
        <v>329</v>
      </c>
      <c r="CU67" s="601">
        <v>90</v>
      </c>
      <c r="CV67" s="499">
        <v>11000</v>
      </c>
      <c r="CW67" s="520">
        <f t="shared" si="2055"/>
        <v>990000</v>
      </c>
      <c r="CX67" s="602"/>
      <c r="CY67" s="475">
        <f>IF(EXACT(VLOOKUP(CR67,OFERTA_0,2,FALSE),CS67),1,0)</f>
        <v>1</v>
      </c>
      <c r="CZ67" s="475">
        <f>IF(EXACT(VLOOKUP(CR67,OFERTA_0,3,FALSE),CT67),1,0)</f>
        <v>1</v>
      </c>
      <c r="DA67" s="476">
        <f>IF(EXACT(VLOOKUP(CR67,OFERTA_0,4,FALSE),CU67),1,0)</f>
        <v>1</v>
      </c>
      <c r="DB67" s="476">
        <f t="shared" ref="DB67:DC67" si="2140">IF(CV67=0,0,1)</f>
        <v>1</v>
      </c>
      <c r="DC67" s="476">
        <f t="shared" si="2140"/>
        <v>1</v>
      </c>
      <c r="DD67" s="476">
        <f t="shared" si="2057"/>
        <v>1</v>
      </c>
      <c r="DE67" s="502">
        <f t="shared" si="2058"/>
        <v>990000</v>
      </c>
      <c r="DF67" s="478">
        <f t="shared" si="2059"/>
        <v>0</v>
      </c>
      <c r="DG67" s="425"/>
      <c r="DH67" s="425"/>
      <c r="DI67" s="495" t="s">
        <v>396</v>
      </c>
      <c r="DJ67" s="599" t="s">
        <v>397</v>
      </c>
      <c r="DK67" s="600" t="s">
        <v>329</v>
      </c>
      <c r="DL67" s="601">
        <v>90</v>
      </c>
      <c r="DM67" s="499">
        <v>1150</v>
      </c>
      <c r="DN67" s="520">
        <f t="shared" si="2060"/>
        <v>103500</v>
      </c>
      <c r="DO67" s="602"/>
      <c r="DP67" s="475">
        <f>IF(EXACT(VLOOKUP(DI67,OFERTA_0,2,FALSE),DJ67),1,0)</f>
        <v>1</v>
      </c>
      <c r="DQ67" s="475">
        <f>IF(EXACT(VLOOKUP(DI67,OFERTA_0,3,FALSE),DK67),1,0)</f>
        <v>1</v>
      </c>
      <c r="DR67" s="476">
        <f>IF(EXACT(VLOOKUP(DI67,OFERTA_0,4,FALSE),DL67),1,0)</f>
        <v>1</v>
      </c>
      <c r="DS67" s="476">
        <f t="shared" ref="DS67:DT67" si="2141">IF(DM67=0,0,1)</f>
        <v>1</v>
      </c>
      <c r="DT67" s="476">
        <f t="shared" si="2141"/>
        <v>1</v>
      </c>
      <c r="DU67" s="476">
        <f t="shared" si="2062"/>
        <v>1</v>
      </c>
      <c r="DV67" s="502">
        <f t="shared" si="2063"/>
        <v>103500</v>
      </c>
      <c r="DW67" s="478">
        <f t="shared" si="2064"/>
        <v>0</v>
      </c>
      <c r="DX67" s="425"/>
      <c r="DY67" s="425"/>
      <c r="DZ67" s="495" t="s">
        <v>396</v>
      </c>
      <c r="EA67" s="599" t="s">
        <v>397</v>
      </c>
      <c r="EB67" s="600" t="s">
        <v>329</v>
      </c>
      <c r="EC67" s="601">
        <v>90</v>
      </c>
      <c r="ED67" s="499">
        <v>5366</v>
      </c>
      <c r="EE67" s="520">
        <f t="shared" si="2065"/>
        <v>482940</v>
      </c>
      <c r="EF67" s="602"/>
      <c r="EG67" s="475">
        <f>IF(EXACT(VLOOKUP(DZ67,OFERTA_0,2,FALSE),EA67),1,0)</f>
        <v>1</v>
      </c>
      <c r="EH67" s="475">
        <f>IF(EXACT(VLOOKUP(DZ67,OFERTA_0,3,FALSE),EB67),1,0)</f>
        <v>1</v>
      </c>
      <c r="EI67" s="476">
        <f>IF(EXACT(VLOOKUP(DZ67,OFERTA_0,4,FALSE),EC67),1,0)</f>
        <v>1</v>
      </c>
      <c r="EJ67" s="476">
        <f t="shared" ref="EJ67:EK67" si="2142">IF(ED67=0,0,1)</f>
        <v>1</v>
      </c>
      <c r="EK67" s="476">
        <f t="shared" si="2142"/>
        <v>1</v>
      </c>
      <c r="EL67" s="476">
        <f t="shared" si="2067"/>
        <v>1</v>
      </c>
      <c r="EM67" s="502">
        <f t="shared" si="2068"/>
        <v>482940</v>
      </c>
      <c r="EN67" s="478">
        <f t="shared" si="2069"/>
        <v>0</v>
      </c>
      <c r="EO67" s="425"/>
      <c r="EP67" s="425"/>
      <c r="EQ67" s="495" t="s">
        <v>396</v>
      </c>
      <c r="ER67" s="599" t="s">
        <v>397</v>
      </c>
      <c r="ES67" s="600" t="s">
        <v>329</v>
      </c>
      <c r="ET67" s="601">
        <v>90</v>
      </c>
      <c r="EU67" s="499">
        <v>6451.2736739108977</v>
      </c>
      <c r="EV67" s="520">
        <f t="shared" si="2070"/>
        <v>580615</v>
      </c>
      <c r="EW67" s="602"/>
      <c r="EX67" s="475">
        <f>IF(EXACT(VLOOKUP(EQ67,OFERTA_0,2,FALSE),ER67),1,0)</f>
        <v>1</v>
      </c>
      <c r="EY67" s="475">
        <f>IF(EXACT(VLOOKUP(EQ67,OFERTA_0,3,FALSE),ES67),1,0)</f>
        <v>1</v>
      </c>
      <c r="EZ67" s="476">
        <f>IF(EXACT(VLOOKUP(EQ67,OFERTA_0,4,FALSE),ET67),1,0)</f>
        <v>1</v>
      </c>
      <c r="FA67" s="476">
        <f t="shared" ref="FA67:FB67" si="2143">IF(EU67=0,0,1)</f>
        <v>1</v>
      </c>
      <c r="FB67" s="476">
        <f t="shared" si="2143"/>
        <v>1</v>
      </c>
      <c r="FC67" s="476">
        <f t="shared" si="2072"/>
        <v>1</v>
      </c>
      <c r="FD67" s="502">
        <f t="shared" si="2073"/>
        <v>580615</v>
      </c>
      <c r="FE67" s="478">
        <f t="shared" si="2074"/>
        <v>0</v>
      </c>
      <c r="FF67" s="425"/>
      <c r="FG67" s="425"/>
      <c r="FH67" s="495" t="s">
        <v>396</v>
      </c>
      <c r="FI67" s="599" t="s">
        <v>397</v>
      </c>
      <c r="FJ67" s="600" t="s">
        <v>329</v>
      </c>
      <c r="FK67" s="601">
        <v>90</v>
      </c>
      <c r="FL67" s="499">
        <v>3414</v>
      </c>
      <c r="FM67" s="520">
        <f t="shared" si="2075"/>
        <v>307260</v>
      </c>
      <c r="FN67" s="602"/>
      <c r="FO67" s="475">
        <f>IF(EXACT(VLOOKUP(FH67,OFERTA_0,2,FALSE),FI67),1,0)</f>
        <v>1</v>
      </c>
      <c r="FP67" s="475">
        <f>IF(EXACT(VLOOKUP(FH67,OFERTA_0,3,FALSE),FJ67),1,0)</f>
        <v>1</v>
      </c>
      <c r="FQ67" s="476">
        <f>IF(EXACT(VLOOKUP(FH67,OFERTA_0,4,FALSE),FK67),1,0)</f>
        <v>1</v>
      </c>
      <c r="FR67" s="476">
        <f t="shared" ref="FR67:FS67" si="2144">IF(FL67=0,0,1)</f>
        <v>1</v>
      </c>
      <c r="FS67" s="476">
        <f t="shared" si="2144"/>
        <v>1</v>
      </c>
      <c r="FT67" s="476">
        <f t="shared" si="2077"/>
        <v>1</v>
      </c>
      <c r="FU67" s="502">
        <f t="shared" si="2078"/>
        <v>307260</v>
      </c>
      <c r="FV67" s="478">
        <f t="shared" si="2079"/>
        <v>0</v>
      </c>
      <c r="FW67" s="425"/>
      <c r="FX67" s="425"/>
      <c r="FY67" s="495" t="s">
        <v>396</v>
      </c>
      <c r="FZ67" s="599" t="s">
        <v>397</v>
      </c>
      <c r="GA67" s="600" t="s">
        <v>329</v>
      </c>
      <c r="GB67" s="601">
        <v>90</v>
      </c>
      <c r="GC67" s="499">
        <v>1200</v>
      </c>
      <c r="GD67" s="520">
        <f t="shared" si="2080"/>
        <v>108000</v>
      </c>
      <c r="GE67" s="602"/>
      <c r="GF67" s="475">
        <f>IF(EXACT(VLOOKUP(FY67,OFERTA_0,2,FALSE),FZ67),1,0)</f>
        <v>1</v>
      </c>
      <c r="GG67" s="475">
        <f>IF(EXACT(VLOOKUP(FY67,OFERTA_0,3,FALSE),GA67),1,0)</f>
        <v>1</v>
      </c>
      <c r="GH67" s="476">
        <f>IF(EXACT(VLOOKUP(FY67,OFERTA_0,4,FALSE),GB67),1,0)</f>
        <v>1</v>
      </c>
      <c r="GI67" s="476">
        <f t="shared" ref="GI67:GJ67" si="2145">IF(GC67=0,0,1)</f>
        <v>1</v>
      </c>
      <c r="GJ67" s="476">
        <f t="shared" si="2145"/>
        <v>1</v>
      </c>
      <c r="GK67" s="476">
        <f t="shared" si="2082"/>
        <v>1</v>
      </c>
      <c r="GL67" s="502">
        <f t="shared" si="2083"/>
        <v>108000</v>
      </c>
      <c r="GM67" s="478">
        <f t="shared" si="2084"/>
        <v>0</v>
      </c>
      <c r="GN67" s="425"/>
      <c r="GO67" s="425"/>
      <c r="GP67" s="495" t="s">
        <v>396</v>
      </c>
      <c r="GQ67" s="599" t="s">
        <v>397</v>
      </c>
      <c r="GR67" s="600" t="s">
        <v>329</v>
      </c>
      <c r="GS67" s="601">
        <v>90</v>
      </c>
      <c r="GT67" s="499">
        <v>2850</v>
      </c>
      <c r="GU67" s="520">
        <f t="shared" si="2085"/>
        <v>256500</v>
      </c>
      <c r="GV67" s="602"/>
      <c r="GW67" s="475">
        <f>IF(EXACT(VLOOKUP(GP67,OFERTA_0,2,FALSE),GQ67),1,0)</f>
        <v>1</v>
      </c>
      <c r="GX67" s="475">
        <f>IF(EXACT(VLOOKUP(GP67,OFERTA_0,3,FALSE),GR67),1,0)</f>
        <v>1</v>
      </c>
      <c r="GY67" s="476">
        <f>IF(EXACT(VLOOKUP(GP67,OFERTA_0,4,FALSE),GS67),1,0)</f>
        <v>1</v>
      </c>
      <c r="GZ67" s="476">
        <f t="shared" ref="GZ67:HA67" si="2146">IF(GT67=0,0,1)</f>
        <v>1</v>
      </c>
      <c r="HA67" s="476">
        <f t="shared" si="2146"/>
        <v>1</v>
      </c>
      <c r="HB67" s="476">
        <f t="shared" si="2087"/>
        <v>1</v>
      </c>
      <c r="HC67" s="502">
        <f t="shared" si="2088"/>
        <v>256500</v>
      </c>
      <c r="HD67" s="478">
        <f t="shared" si="2089"/>
        <v>0</v>
      </c>
      <c r="HE67" s="425"/>
      <c r="HF67" s="425"/>
      <c r="HG67" s="495" t="s">
        <v>396</v>
      </c>
      <c r="HH67" s="599" t="s">
        <v>397</v>
      </c>
      <c r="HI67" s="600" t="s">
        <v>329</v>
      </c>
      <c r="HJ67" s="601">
        <v>90</v>
      </c>
      <c r="HK67" s="499">
        <v>19980</v>
      </c>
      <c r="HL67" s="520">
        <f t="shared" si="2090"/>
        <v>1798200</v>
      </c>
      <c r="HM67" s="602"/>
      <c r="HN67" s="475">
        <f>IF(EXACT(VLOOKUP(HG67,OFERTA_0,2,FALSE),HH67),1,0)</f>
        <v>1</v>
      </c>
      <c r="HO67" s="475">
        <f>IF(EXACT(VLOOKUP(HG67,OFERTA_0,3,FALSE),HI67),1,0)</f>
        <v>1</v>
      </c>
      <c r="HP67" s="476">
        <f>IF(EXACT(VLOOKUP(HG67,OFERTA_0,4,FALSE),HJ67),1,0)</f>
        <v>1</v>
      </c>
      <c r="HQ67" s="476">
        <f t="shared" ref="HQ67:HR67" si="2147">IF(HK67=0,0,1)</f>
        <v>1</v>
      </c>
      <c r="HR67" s="476">
        <f t="shared" si="2147"/>
        <v>1</v>
      </c>
      <c r="HS67" s="476">
        <f t="shared" si="2092"/>
        <v>1</v>
      </c>
      <c r="HT67" s="502">
        <f t="shared" si="2093"/>
        <v>1798200</v>
      </c>
      <c r="HU67" s="478">
        <f t="shared" si="2094"/>
        <v>0</v>
      </c>
      <c r="HV67" s="425"/>
      <c r="HW67" s="425"/>
      <c r="HX67" s="495" t="s">
        <v>396</v>
      </c>
      <c r="HY67" s="599" t="s">
        <v>397</v>
      </c>
      <c r="HZ67" s="600" t="s">
        <v>329</v>
      </c>
      <c r="IA67" s="601">
        <v>90</v>
      </c>
      <c r="IB67" s="499">
        <v>850</v>
      </c>
      <c r="IC67" s="520">
        <f t="shared" si="2095"/>
        <v>76500</v>
      </c>
      <c r="ID67" s="602"/>
      <c r="IE67" s="475">
        <f>IF(EXACT(VLOOKUP(HX67,OFERTA_0,2,FALSE),HY67),1,0)</f>
        <v>1</v>
      </c>
      <c r="IF67" s="475">
        <f>IF(EXACT(VLOOKUP(HX67,OFERTA_0,3,FALSE),HZ67),1,0)</f>
        <v>1</v>
      </c>
      <c r="IG67" s="476">
        <f>IF(EXACT(VLOOKUP(HX67,OFERTA_0,4,FALSE),IA67),1,0)</f>
        <v>1</v>
      </c>
      <c r="IH67" s="476">
        <f t="shared" ref="IH67:II67" si="2148">IF(IB67=0,0,1)</f>
        <v>1</v>
      </c>
      <c r="II67" s="476">
        <f t="shared" si="2148"/>
        <v>1</v>
      </c>
      <c r="IJ67" s="476">
        <f t="shared" si="2097"/>
        <v>1</v>
      </c>
      <c r="IK67" s="502">
        <f t="shared" si="2098"/>
        <v>76500</v>
      </c>
      <c r="IL67" s="478">
        <f t="shared" si="2099"/>
        <v>0</v>
      </c>
      <c r="IM67" s="425"/>
      <c r="IN67" s="425"/>
      <c r="IO67" s="495" t="s">
        <v>396</v>
      </c>
      <c r="IP67" s="599" t="s">
        <v>397</v>
      </c>
      <c r="IQ67" s="600" t="s">
        <v>329</v>
      </c>
      <c r="IR67" s="601">
        <v>90</v>
      </c>
      <c r="IS67" s="499">
        <v>7500</v>
      </c>
      <c r="IT67" s="520">
        <f t="shared" si="2100"/>
        <v>675000</v>
      </c>
      <c r="IU67" s="602"/>
      <c r="IV67" s="475">
        <f>IF(EXACT(VLOOKUP(IO67,OFERTA_0,2,FALSE),IP67),1,0)</f>
        <v>1</v>
      </c>
      <c r="IW67" s="475">
        <f>IF(EXACT(VLOOKUP(IO67,OFERTA_0,3,FALSE),IQ67),1,0)</f>
        <v>1</v>
      </c>
      <c r="IX67" s="476">
        <f>IF(EXACT(VLOOKUP(IO67,OFERTA_0,4,FALSE),IR67),1,0)</f>
        <v>1</v>
      </c>
      <c r="IY67" s="476">
        <f t="shared" ref="IY67:IZ67" si="2149">IF(IS67=0,0,1)</f>
        <v>1</v>
      </c>
      <c r="IZ67" s="476">
        <f t="shared" si="2149"/>
        <v>1</v>
      </c>
      <c r="JA67" s="476">
        <f t="shared" si="2102"/>
        <v>1</v>
      </c>
      <c r="JB67" s="502">
        <f t="shared" si="2103"/>
        <v>675000</v>
      </c>
      <c r="JC67" s="478">
        <f t="shared" si="2104"/>
        <v>0</v>
      </c>
      <c r="JD67" s="425"/>
      <c r="JE67" s="425"/>
      <c r="JF67" s="495" t="s">
        <v>396</v>
      </c>
      <c r="JG67" s="599" t="s">
        <v>397</v>
      </c>
      <c r="JH67" s="600" t="s">
        <v>329</v>
      </c>
      <c r="JI67" s="601">
        <v>90</v>
      </c>
      <c r="JJ67" s="499">
        <v>3900</v>
      </c>
      <c r="JK67" s="520">
        <f t="shared" si="2105"/>
        <v>351000</v>
      </c>
      <c r="JL67" s="602"/>
      <c r="JM67" s="475">
        <f>IF(EXACT(VLOOKUP(JF67,OFERTA_0,2,FALSE),JG67),1,0)</f>
        <v>1</v>
      </c>
      <c r="JN67" s="475">
        <f>IF(EXACT(VLOOKUP(JF67,OFERTA_0,3,FALSE),JH67),1,0)</f>
        <v>1</v>
      </c>
      <c r="JO67" s="476">
        <f>IF(EXACT(VLOOKUP(JF67,OFERTA_0,4,FALSE),JI67),1,0)</f>
        <v>1</v>
      </c>
      <c r="JP67" s="476">
        <f t="shared" ref="JP67:JQ67" si="2150">IF(JJ67=0,0,1)</f>
        <v>1</v>
      </c>
      <c r="JQ67" s="476">
        <f t="shared" si="2150"/>
        <v>1</v>
      </c>
      <c r="JR67" s="476">
        <f t="shared" si="2107"/>
        <v>1</v>
      </c>
      <c r="JS67" s="502">
        <f t="shared" si="2108"/>
        <v>351000</v>
      </c>
      <c r="JT67" s="478">
        <f t="shared" si="2109"/>
        <v>0</v>
      </c>
      <c r="JU67" s="425"/>
      <c r="JV67" s="425"/>
      <c r="JW67" s="495" t="s">
        <v>396</v>
      </c>
      <c r="JX67" s="599" t="s">
        <v>397</v>
      </c>
      <c r="JY67" s="600" t="s">
        <v>329</v>
      </c>
      <c r="JZ67" s="601">
        <v>90</v>
      </c>
      <c r="KA67" s="499">
        <v>35000</v>
      </c>
      <c r="KB67" s="520">
        <f t="shared" si="2110"/>
        <v>3150000</v>
      </c>
      <c r="KC67" s="602"/>
      <c r="KD67" s="475">
        <f>IF(EXACT(VLOOKUP(JW67,OFERTA_0,2,FALSE),JX67),1,0)</f>
        <v>1</v>
      </c>
      <c r="KE67" s="475">
        <f>IF(EXACT(VLOOKUP(JW67,OFERTA_0,3,FALSE),JY67),1,0)</f>
        <v>1</v>
      </c>
      <c r="KF67" s="476">
        <f>IF(EXACT(VLOOKUP(JW67,OFERTA_0,4,FALSE),JZ67),1,0)</f>
        <v>1</v>
      </c>
      <c r="KG67" s="476">
        <f t="shared" ref="KG67:KH67" si="2151">IF(KA67=0,0,1)</f>
        <v>1</v>
      </c>
      <c r="KH67" s="476">
        <f t="shared" si="2151"/>
        <v>1</v>
      </c>
      <c r="KI67" s="476">
        <f t="shared" si="2112"/>
        <v>1</v>
      </c>
      <c r="KJ67" s="502">
        <f t="shared" si="2113"/>
        <v>3150000</v>
      </c>
      <c r="KK67" s="478">
        <f t="shared" si="2114"/>
        <v>0</v>
      </c>
      <c r="KL67" s="425"/>
      <c r="KM67" s="425"/>
      <c r="KN67" s="495" t="s">
        <v>396</v>
      </c>
      <c r="KO67" s="599" t="s">
        <v>397</v>
      </c>
      <c r="KP67" s="600" t="s">
        <v>329</v>
      </c>
      <c r="KQ67" s="601">
        <v>90</v>
      </c>
      <c r="KR67" s="499">
        <v>11000</v>
      </c>
      <c r="KS67" s="520">
        <f t="shared" si="2115"/>
        <v>990000</v>
      </c>
      <c r="KT67" s="602"/>
      <c r="KU67" s="475">
        <f>IF(EXACT(VLOOKUP(KN67,OFERTA_0,2,FALSE),KO67),1,0)</f>
        <v>1</v>
      </c>
      <c r="KV67" s="475">
        <f>IF(EXACT(VLOOKUP(KN67,OFERTA_0,3,FALSE),KP67),1,0)</f>
        <v>1</v>
      </c>
      <c r="KW67" s="476">
        <f>IF(EXACT(VLOOKUP(KN67,OFERTA_0,4,FALSE),KQ67),1,0)</f>
        <v>1</v>
      </c>
      <c r="KX67" s="476">
        <f t="shared" ref="KX67:KY67" si="2152">IF(KR67=0,0,1)</f>
        <v>1</v>
      </c>
      <c r="KY67" s="476">
        <f t="shared" si="2152"/>
        <v>1</v>
      </c>
      <c r="KZ67" s="476">
        <f t="shared" si="2117"/>
        <v>1</v>
      </c>
      <c r="LA67" s="502">
        <f t="shared" si="2118"/>
        <v>990000</v>
      </c>
      <c r="LB67" s="478">
        <f t="shared" si="2119"/>
        <v>0</v>
      </c>
      <c r="LC67" s="425"/>
      <c r="LD67" s="425"/>
      <c r="LE67" s="495" t="s">
        <v>396</v>
      </c>
      <c r="LF67" s="599" t="s">
        <v>397</v>
      </c>
      <c r="LG67" s="600" t="s">
        <v>329</v>
      </c>
      <c r="LH67" s="601">
        <v>90</v>
      </c>
      <c r="LI67" s="499">
        <v>20070</v>
      </c>
      <c r="LJ67" s="520">
        <f t="shared" si="2120"/>
        <v>1806300</v>
      </c>
      <c r="LK67" s="602"/>
      <c r="LL67" s="475">
        <f>IF(EXACT(VLOOKUP(LE67,OFERTA_0,2,FALSE),LF67),1,0)</f>
        <v>1</v>
      </c>
      <c r="LM67" s="475">
        <f>IF(EXACT(VLOOKUP(LE67,OFERTA_0,3,FALSE),LG67),1,0)</f>
        <v>1</v>
      </c>
      <c r="LN67" s="476">
        <f>IF(EXACT(VLOOKUP(LE67,OFERTA_0,4,FALSE),LH67),1,0)</f>
        <v>1</v>
      </c>
      <c r="LO67" s="476">
        <f t="shared" ref="LO67:LP67" si="2153">IF(LI67=0,0,1)</f>
        <v>1</v>
      </c>
      <c r="LP67" s="476">
        <f t="shared" si="2153"/>
        <v>1</v>
      </c>
      <c r="LQ67" s="476">
        <f t="shared" si="2122"/>
        <v>1</v>
      </c>
      <c r="LR67" s="502">
        <f t="shared" si="2123"/>
        <v>1806300</v>
      </c>
      <c r="LS67" s="478">
        <f t="shared" si="2124"/>
        <v>0</v>
      </c>
      <c r="LT67" s="425"/>
      <c r="LU67" s="425"/>
      <c r="LV67" s="495" t="s">
        <v>396</v>
      </c>
      <c r="LW67" s="599" t="s">
        <v>397</v>
      </c>
      <c r="LX67" s="600" t="s">
        <v>329</v>
      </c>
      <c r="LY67" s="601">
        <v>90</v>
      </c>
      <c r="LZ67" s="499">
        <v>5000</v>
      </c>
      <c r="MA67" s="520">
        <f t="shared" si="2125"/>
        <v>450000</v>
      </c>
      <c r="MB67" s="602"/>
      <c r="MC67" s="475">
        <f>IF(EXACT(VLOOKUP(LV67,OFERTA_0,2,FALSE),LW67),1,0)</f>
        <v>1</v>
      </c>
      <c r="MD67" s="475">
        <f>IF(EXACT(VLOOKUP(LV67,OFERTA_0,3,FALSE),LX67),1,0)</f>
        <v>1</v>
      </c>
      <c r="ME67" s="476">
        <f>IF(EXACT(VLOOKUP(LV67,OFERTA_0,4,FALSE),LY67),1,0)</f>
        <v>1</v>
      </c>
      <c r="MF67" s="476">
        <f t="shared" ref="MF67:MG67" si="2154">IF(LZ67=0,0,1)</f>
        <v>1</v>
      </c>
      <c r="MG67" s="476">
        <f t="shared" si="2154"/>
        <v>1</v>
      </c>
      <c r="MH67" s="476">
        <f t="shared" si="2127"/>
        <v>1</v>
      </c>
      <c r="MI67" s="502">
        <f t="shared" si="2128"/>
        <v>450000</v>
      </c>
      <c r="MJ67" s="478">
        <f t="shared" si="2129"/>
        <v>0</v>
      </c>
      <c r="MK67" s="425"/>
      <c r="ML67" s="425"/>
      <c r="MM67" s="495" t="s">
        <v>396</v>
      </c>
      <c r="MN67" s="599" t="s">
        <v>397</v>
      </c>
      <c r="MO67" s="600" t="s">
        <v>329</v>
      </c>
      <c r="MP67" s="601">
        <v>90</v>
      </c>
      <c r="MQ67" s="499">
        <v>8897.2183200000018</v>
      </c>
      <c r="MR67" s="520">
        <f t="shared" si="2130"/>
        <v>800750</v>
      </c>
      <c r="MS67" s="602"/>
      <c r="MT67" s="475">
        <f>IF(EXACT(VLOOKUP(MM67,OFERTA_0,2,FALSE),MN67),1,0)</f>
        <v>1</v>
      </c>
      <c r="MU67" s="475">
        <f>IF(EXACT(VLOOKUP(MM67,OFERTA_0,3,FALSE),MO67),1,0)</f>
        <v>1</v>
      </c>
      <c r="MV67" s="476">
        <f>IF(EXACT(VLOOKUP(MM67,OFERTA_0,4,FALSE),MP67),1,0)</f>
        <v>1</v>
      </c>
      <c r="MW67" s="476">
        <f t="shared" ref="MW67:MX67" si="2155">IF(MQ67=0,0,1)</f>
        <v>1</v>
      </c>
      <c r="MX67" s="476">
        <f t="shared" si="2155"/>
        <v>1</v>
      </c>
      <c r="MY67" s="476">
        <f t="shared" si="2132"/>
        <v>1</v>
      </c>
      <c r="MZ67" s="502">
        <f t="shared" si="2133"/>
        <v>800750</v>
      </c>
      <c r="NA67" s="478">
        <f t="shared" si="2134"/>
        <v>0</v>
      </c>
      <c r="NB67" s="425"/>
      <c r="NC67" s="425"/>
      <c r="ND67" s="608"/>
      <c r="NE67" s="609"/>
      <c r="NF67" s="610"/>
      <c r="NG67" s="610"/>
      <c r="NH67" s="610"/>
      <c r="NI67" s="611"/>
      <c r="NJ67" s="611"/>
      <c r="NK67" s="475"/>
      <c r="NL67" s="475"/>
      <c r="NM67" s="476"/>
      <c r="NN67" s="476"/>
      <c r="NO67" s="476"/>
      <c r="NP67" s="476"/>
      <c r="NQ67" s="502"/>
      <c r="NR67" s="478"/>
      <c r="NS67" s="425"/>
      <c r="NT67" s="425"/>
      <c r="NU67" s="608"/>
      <c r="NV67" s="609"/>
      <c r="NW67" s="610"/>
      <c r="NX67" s="610"/>
      <c r="NY67" s="610"/>
      <c r="NZ67" s="611"/>
      <c r="OA67" s="611"/>
      <c r="OB67" s="475"/>
      <c r="OC67" s="475"/>
      <c r="OD67" s="476"/>
      <c r="OE67" s="476"/>
      <c r="OF67" s="476"/>
      <c r="OG67" s="476"/>
      <c r="OH67" s="502"/>
      <c r="OI67" s="478"/>
      <c r="OJ67" s="425"/>
      <c r="OK67" s="425"/>
      <c r="OL67" s="608"/>
      <c r="OM67" s="609"/>
      <c r="ON67" s="610"/>
      <c r="OO67" s="610"/>
      <c r="OP67" s="610"/>
      <c r="OQ67" s="611"/>
      <c r="OR67" s="611"/>
      <c r="OS67" s="475"/>
      <c r="OT67" s="475"/>
      <c r="OU67" s="476"/>
      <c r="OV67" s="476"/>
      <c r="OW67" s="476"/>
      <c r="OX67" s="476"/>
      <c r="OY67" s="502"/>
      <c r="OZ67" s="478"/>
      <c r="PA67" s="425"/>
      <c r="PB67" s="425"/>
      <c r="PC67" s="608"/>
      <c r="PD67" s="609"/>
      <c r="PE67" s="610"/>
      <c r="PF67" s="610"/>
      <c r="PG67" s="610"/>
      <c r="PH67" s="611"/>
      <c r="PI67" s="611"/>
      <c r="PJ67" s="475"/>
      <c r="PK67" s="475"/>
      <c r="PL67" s="476"/>
      <c r="PM67" s="476"/>
      <c r="PN67" s="476"/>
      <c r="PO67" s="476"/>
      <c r="PP67" s="502"/>
      <c r="PQ67" s="478"/>
      <c r="PR67" s="425"/>
      <c r="PS67" s="425"/>
      <c r="PT67" s="608"/>
      <c r="PU67" s="609"/>
      <c r="PV67" s="610"/>
      <c r="PW67" s="610"/>
      <c r="PX67" s="610"/>
      <c r="PY67" s="611"/>
      <c r="PZ67" s="611"/>
      <c r="QA67" s="475"/>
      <c r="QB67" s="475"/>
      <c r="QC67" s="476"/>
      <c r="QD67" s="476"/>
      <c r="QE67" s="476"/>
      <c r="QF67" s="476"/>
      <c r="QG67" s="502"/>
      <c r="QH67" s="478"/>
      <c r="QI67" s="425"/>
      <c r="QJ67" s="425"/>
      <c r="QK67" s="608"/>
      <c r="QL67" s="609"/>
      <c r="QM67" s="610"/>
      <c r="QN67" s="610"/>
      <c r="QO67" s="610"/>
      <c r="QP67" s="611"/>
      <c r="QQ67" s="611"/>
      <c r="QR67" s="475"/>
      <c r="QS67" s="475"/>
      <c r="QT67" s="476"/>
      <c r="QU67" s="476"/>
      <c r="QV67" s="476"/>
      <c r="QW67" s="476"/>
      <c r="QX67" s="502"/>
      <c r="QY67" s="478"/>
      <c r="QZ67" s="425"/>
      <c r="RA67" s="425"/>
      <c r="RB67" s="608"/>
      <c r="RC67" s="609"/>
      <c r="RD67" s="610"/>
      <c r="RE67" s="610"/>
      <c r="RF67" s="610"/>
      <c r="RG67" s="611"/>
      <c r="RH67" s="611"/>
      <c r="RI67" s="475"/>
      <c r="RJ67" s="475"/>
      <c r="RK67" s="476"/>
      <c r="RL67" s="476"/>
      <c r="RM67" s="476"/>
      <c r="RN67" s="476"/>
      <c r="RO67" s="502"/>
      <c r="RP67" s="478"/>
      <c r="RQ67" s="425"/>
      <c r="RR67" s="425"/>
      <c r="RS67" s="608"/>
      <c r="RT67" s="609"/>
      <c r="RU67" s="610"/>
      <c r="RV67" s="610"/>
      <c r="RW67" s="610"/>
      <c r="RX67" s="611"/>
      <c r="RY67" s="611"/>
      <c r="RZ67" s="475"/>
      <c r="SA67" s="475"/>
      <c r="SB67" s="476"/>
      <c r="SC67" s="476"/>
      <c r="SD67" s="476"/>
      <c r="SE67" s="476"/>
      <c r="SF67" s="502"/>
      <c r="SG67" s="478"/>
      <c r="SH67" s="425"/>
      <c r="SI67" s="425"/>
      <c r="SJ67" s="608"/>
      <c r="SK67" s="609"/>
      <c r="SL67" s="610"/>
      <c r="SM67" s="610"/>
      <c r="SN67" s="610"/>
      <c r="SO67" s="611"/>
      <c r="SP67" s="611"/>
      <c r="SQ67" s="475"/>
      <c r="SR67" s="475"/>
      <c r="SS67" s="476"/>
      <c r="ST67" s="476"/>
      <c r="SU67" s="476"/>
      <c r="SV67" s="476"/>
      <c r="SW67" s="502"/>
      <c r="SX67" s="478"/>
    </row>
    <row r="68" spans="1:518" ht="30" x14ac:dyDescent="0.2">
      <c r="A68" s="425">
        <f t="shared" si="140"/>
        <v>56</v>
      </c>
      <c r="B68" s="495" t="s">
        <v>398</v>
      </c>
      <c r="C68" s="599" t="s">
        <v>399</v>
      </c>
      <c r="D68" s="600" t="s">
        <v>329</v>
      </c>
      <c r="E68" s="601">
        <v>15</v>
      </c>
      <c r="F68" s="499"/>
      <c r="G68" s="520">
        <f t="shared" si="2031"/>
        <v>0</v>
      </c>
      <c r="H68" s="603"/>
      <c r="I68" s="425"/>
      <c r="J68" s="425"/>
      <c r="K68" s="495"/>
      <c r="L68" s="599"/>
      <c r="M68" s="600"/>
      <c r="N68" s="601"/>
      <c r="O68" s="499"/>
      <c r="P68" s="520"/>
      <c r="Q68" s="603"/>
      <c r="R68" s="475" t="e">
        <f>IF(EXACT(VLOOKUP(K68,OFERTA_0,2,FALSE),L68),1,0)</f>
        <v>#N/A</v>
      </c>
      <c r="S68" s="475" t="e">
        <f>IF(EXACT(VLOOKUP(K68,OFERTA_0,3,FALSE),M68),1,0)</f>
        <v>#N/A</v>
      </c>
      <c r="T68" s="476" t="e">
        <f>IF(EXACT(VLOOKUP(K68,OFERTA_0,4,FALSE),N68),1,0)</f>
        <v>#N/A</v>
      </c>
      <c r="U68" s="476">
        <f t="shared" ref="U68:V68" si="2156">IF(O68=0,0,1)</f>
        <v>0</v>
      </c>
      <c r="V68" s="476">
        <f t="shared" si="2156"/>
        <v>0</v>
      </c>
      <c r="W68" s="476" t="e">
        <f t="shared" si="2033"/>
        <v>#N/A</v>
      </c>
      <c r="X68" s="502">
        <f t="shared" si="2034"/>
        <v>0</v>
      </c>
      <c r="Y68" s="478">
        <f t="shared" si="2035"/>
        <v>0</v>
      </c>
      <c r="Z68" s="454"/>
      <c r="AA68" s="454"/>
      <c r="AB68" s="495"/>
      <c r="AC68" s="599"/>
      <c r="AD68" s="600"/>
      <c r="AE68" s="601"/>
      <c r="AF68" s="499"/>
      <c r="AG68" s="520"/>
      <c r="AH68" s="603"/>
      <c r="AI68" s="475" t="e">
        <f>IF(EXACT(VLOOKUP(AB68,OFERTA_0,2,FALSE),AC68),1,0)</f>
        <v>#N/A</v>
      </c>
      <c r="AJ68" s="475" t="e">
        <f>IF(EXACT(VLOOKUP(AB68,OFERTA_0,3,FALSE),AD68),1,0)</f>
        <v>#N/A</v>
      </c>
      <c r="AK68" s="476" t="e">
        <f>IF(EXACT(VLOOKUP(AB68,OFERTA_0,4,FALSE),AE68),1,0)</f>
        <v>#N/A</v>
      </c>
      <c r="AL68" s="476">
        <f t="shared" ref="AL68:AM68" si="2157">IF(AF68=0,0,1)</f>
        <v>0</v>
      </c>
      <c r="AM68" s="476">
        <f t="shared" si="2157"/>
        <v>0</v>
      </c>
      <c r="AN68" s="476" t="e">
        <f t="shared" si="2037"/>
        <v>#N/A</v>
      </c>
      <c r="AO68" s="502">
        <f t="shared" si="2038"/>
        <v>0</v>
      </c>
      <c r="AP68" s="478">
        <f t="shared" si="2039"/>
        <v>0</v>
      </c>
      <c r="AQ68" s="454"/>
      <c r="AR68" s="454"/>
      <c r="AS68" s="495" t="s">
        <v>398</v>
      </c>
      <c r="AT68" s="599" t="s">
        <v>399</v>
      </c>
      <c r="AU68" s="600" t="s">
        <v>329</v>
      </c>
      <c r="AV68" s="601">
        <v>15</v>
      </c>
      <c r="AW68" s="499">
        <v>5000</v>
      </c>
      <c r="AX68" s="520">
        <f t="shared" si="2040"/>
        <v>75000</v>
      </c>
      <c r="AY68" s="603"/>
      <c r="AZ68" s="475">
        <f>IF(EXACT(VLOOKUP(AS68,OFERTA_0,2,FALSE),AT68),1,0)</f>
        <v>1</v>
      </c>
      <c r="BA68" s="475">
        <f>IF(EXACT(VLOOKUP(AS68,OFERTA_0,3,FALSE),AU68),1,0)</f>
        <v>1</v>
      </c>
      <c r="BB68" s="476">
        <f>IF(EXACT(VLOOKUP(AS68,OFERTA_0,4,FALSE),AV68),1,0)</f>
        <v>1</v>
      </c>
      <c r="BC68" s="476">
        <f t="shared" ref="BC68:BD68" si="2158">IF(AW68=0,0,1)</f>
        <v>1</v>
      </c>
      <c r="BD68" s="476">
        <f t="shared" si="2158"/>
        <v>1</v>
      </c>
      <c r="BE68" s="476">
        <f t="shared" si="2042"/>
        <v>1</v>
      </c>
      <c r="BF68" s="502">
        <f t="shared" si="2043"/>
        <v>75000</v>
      </c>
      <c r="BG68" s="478">
        <f t="shared" si="2044"/>
        <v>0</v>
      </c>
      <c r="BH68" s="425"/>
      <c r="BI68" s="425"/>
      <c r="BJ68" s="495" t="s">
        <v>398</v>
      </c>
      <c r="BK68" s="599" t="s">
        <v>399</v>
      </c>
      <c r="BL68" s="600" t="s">
        <v>329</v>
      </c>
      <c r="BM68" s="601">
        <v>15</v>
      </c>
      <c r="BN68" s="499">
        <v>1500</v>
      </c>
      <c r="BO68" s="520">
        <f t="shared" si="2045"/>
        <v>22500</v>
      </c>
      <c r="BP68" s="603"/>
      <c r="BQ68" s="475">
        <f>IF(EXACT(VLOOKUP(BJ68,OFERTA_0,2,FALSE),BK68),1,0)</f>
        <v>1</v>
      </c>
      <c r="BR68" s="475">
        <f>IF(EXACT(VLOOKUP(BJ68,OFERTA_0,3,FALSE),BL68),1,0)</f>
        <v>1</v>
      </c>
      <c r="BS68" s="476">
        <f>IF(EXACT(VLOOKUP(BJ68,OFERTA_0,4,FALSE),BM68),1,0)</f>
        <v>1</v>
      </c>
      <c r="BT68" s="476">
        <f t="shared" ref="BT68:BU68" si="2159">IF(BN68=0,0,1)</f>
        <v>1</v>
      </c>
      <c r="BU68" s="476">
        <f t="shared" si="2159"/>
        <v>1</v>
      </c>
      <c r="BV68" s="476">
        <f t="shared" si="2047"/>
        <v>1</v>
      </c>
      <c r="BW68" s="502">
        <f t="shared" si="2048"/>
        <v>22500</v>
      </c>
      <c r="BX68" s="478">
        <f t="shared" si="2049"/>
        <v>0</v>
      </c>
      <c r="BY68" s="425"/>
      <c r="BZ68" s="425"/>
      <c r="CA68" s="495" t="s">
        <v>398</v>
      </c>
      <c r="CB68" s="599" t="s">
        <v>399</v>
      </c>
      <c r="CC68" s="600" t="s">
        <v>329</v>
      </c>
      <c r="CD68" s="601">
        <v>15</v>
      </c>
      <c r="CE68" s="499">
        <v>11780</v>
      </c>
      <c r="CF68" s="520">
        <f t="shared" si="2050"/>
        <v>176700</v>
      </c>
      <c r="CG68" s="603"/>
      <c r="CH68" s="475">
        <f>IF(EXACT(VLOOKUP(CA68,OFERTA_0,2,FALSE),CB68),1,0)</f>
        <v>1</v>
      </c>
      <c r="CI68" s="475">
        <f>IF(EXACT(VLOOKUP(CA68,OFERTA_0,3,FALSE),CC68),1,0)</f>
        <v>1</v>
      </c>
      <c r="CJ68" s="476">
        <f>IF(EXACT(VLOOKUP(CA68,OFERTA_0,4,FALSE),CD68),1,0)</f>
        <v>1</v>
      </c>
      <c r="CK68" s="476">
        <f t="shared" ref="CK68:CL68" si="2160">IF(CE68=0,0,1)</f>
        <v>1</v>
      </c>
      <c r="CL68" s="476">
        <f t="shared" si="2160"/>
        <v>1</v>
      </c>
      <c r="CM68" s="476">
        <f t="shared" si="2052"/>
        <v>1</v>
      </c>
      <c r="CN68" s="502">
        <f t="shared" si="2053"/>
        <v>176700</v>
      </c>
      <c r="CO68" s="478">
        <f t="shared" si="2054"/>
        <v>0</v>
      </c>
      <c r="CP68" s="425"/>
      <c r="CQ68" s="425"/>
      <c r="CR68" s="495" t="s">
        <v>398</v>
      </c>
      <c r="CS68" s="599" t="s">
        <v>399</v>
      </c>
      <c r="CT68" s="600" t="s">
        <v>329</v>
      </c>
      <c r="CU68" s="601">
        <v>15</v>
      </c>
      <c r="CV68" s="499">
        <v>1100</v>
      </c>
      <c r="CW68" s="520">
        <f t="shared" si="2055"/>
        <v>16500</v>
      </c>
      <c r="CX68" s="603"/>
      <c r="CY68" s="475">
        <f>IF(EXACT(VLOOKUP(CR68,OFERTA_0,2,FALSE),CS68),1,0)</f>
        <v>1</v>
      </c>
      <c r="CZ68" s="475">
        <f>IF(EXACT(VLOOKUP(CR68,OFERTA_0,3,FALSE),CT68),1,0)</f>
        <v>1</v>
      </c>
      <c r="DA68" s="476">
        <f>IF(EXACT(VLOOKUP(CR68,OFERTA_0,4,FALSE),CU68),1,0)</f>
        <v>1</v>
      </c>
      <c r="DB68" s="476">
        <f t="shared" ref="DB68:DC68" si="2161">IF(CV68=0,0,1)</f>
        <v>1</v>
      </c>
      <c r="DC68" s="476">
        <f t="shared" si="2161"/>
        <v>1</v>
      </c>
      <c r="DD68" s="476">
        <f t="shared" si="2057"/>
        <v>1</v>
      </c>
      <c r="DE68" s="502">
        <f t="shared" si="2058"/>
        <v>16500</v>
      </c>
      <c r="DF68" s="478">
        <f t="shared" si="2059"/>
        <v>0</v>
      </c>
      <c r="DG68" s="425"/>
      <c r="DH68" s="425"/>
      <c r="DI68" s="495" t="s">
        <v>398</v>
      </c>
      <c r="DJ68" s="599" t="s">
        <v>399</v>
      </c>
      <c r="DK68" s="600" t="s">
        <v>329</v>
      </c>
      <c r="DL68" s="601">
        <v>15</v>
      </c>
      <c r="DM68" s="499">
        <v>3600</v>
      </c>
      <c r="DN68" s="520">
        <f t="shared" si="2060"/>
        <v>54000</v>
      </c>
      <c r="DO68" s="603"/>
      <c r="DP68" s="475">
        <f>IF(EXACT(VLOOKUP(DI68,OFERTA_0,2,FALSE),DJ68),1,0)</f>
        <v>1</v>
      </c>
      <c r="DQ68" s="475">
        <f>IF(EXACT(VLOOKUP(DI68,OFERTA_0,3,FALSE),DK68),1,0)</f>
        <v>1</v>
      </c>
      <c r="DR68" s="476">
        <f>IF(EXACT(VLOOKUP(DI68,OFERTA_0,4,FALSE),DL68),1,0)</f>
        <v>1</v>
      </c>
      <c r="DS68" s="476">
        <f t="shared" ref="DS68:DT68" si="2162">IF(DM68=0,0,1)</f>
        <v>1</v>
      </c>
      <c r="DT68" s="476">
        <f t="shared" si="2162"/>
        <v>1</v>
      </c>
      <c r="DU68" s="476">
        <f t="shared" si="2062"/>
        <v>1</v>
      </c>
      <c r="DV68" s="502">
        <f t="shared" si="2063"/>
        <v>54000</v>
      </c>
      <c r="DW68" s="478">
        <f t="shared" si="2064"/>
        <v>0</v>
      </c>
      <c r="DX68" s="425"/>
      <c r="DY68" s="425"/>
      <c r="DZ68" s="495" t="s">
        <v>398</v>
      </c>
      <c r="EA68" s="599" t="s">
        <v>399</v>
      </c>
      <c r="EB68" s="600" t="s">
        <v>329</v>
      </c>
      <c r="EC68" s="601">
        <v>15</v>
      </c>
      <c r="ED68" s="499">
        <v>5417</v>
      </c>
      <c r="EE68" s="520">
        <f t="shared" si="2065"/>
        <v>81255</v>
      </c>
      <c r="EF68" s="603"/>
      <c r="EG68" s="475">
        <f>IF(EXACT(VLOOKUP(DZ68,OFERTA_0,2,FALSE),EA68),1,0)</f>
        <v>1</v>
      </c>
      <c r="EH68" s="475">
        <f>IF(EXACT(VLOOKUP(DZ68,OFERTA_0,3,FALSE),EB68),1,0)</f>
        <v>1</v>
      </c>
      <c r="EI68" s="476">
        <f>IF(EXACT(VLOOKUP(DZ68,OFERTA_0,4,FALSE),EC68),1,0)</f>
        <v>1</v>
      </c>
      <c r="EJ68" s="476">
        <f t="shared" ref="EJ68:EK68" si="2163">IF(ED68=0,0,1)</f>
        <v>1</v>
      </c>
      <c r="EK68" s="476">
        <f t="shared" si="2163"/>
        <v>1</v>
      </c>
      <c r="EL68" s="476">
        <f t="shared" si="2067"/>
        <v>1</v>
      </c>
      <c r="EM68" s="502">
        <f t="shared" si="2068"/>
        <v>81255</v>
      </c>
      <c r="EN68" s="478">
        <f t="shared" si="2069"/>
        <v>0</v>
      </c>
      <c r="EO68" s="425"/>
      <c r="EP68" s="425"/>
      <c r="EQ68" s="495" t="s">
        <v>398</v>
      </c>
      <c r="ER68" s="599" t="s">
        <v>399</v>
      </c>
      <c r="ES68" s="600" t="s">
        <v>329</v>
      </c>
      <c r="ET68" s="601">
        <v>15</v>
      </c>
      <c r="EU68" s="499">
        <v>6451.2736739108977</v>
      </c>
      <c r="EV68" s="520">
        <f t="shared" si="2070"/>
        <v>96769</v>
      </c>
      <c r="EW68" s="603"/>
      <c r="EX68" s="475">
        <f>IF(EXACT(VLOOKUP(EQ68,OFERTA_0,2,FALSE),ER68),1,0)</f>
        <v>1</v>
      </c>
      <c r="EY68" s="475">
        <f>IF(EXACT(VLOOKUP(EQ68,OFERTA_0,3,FALSE),ES68),1,0)</f>
        <v>1</v>
      </c>
      <c r="EZ68" s="476">
        <f>IF(EXACT(VLOOKUP(EQ68,OFERTA_0,4,FALSE),ET68),1,0)</f>
        <v>1</v>
      </c>
      <c r="FA68" s="476">
        <f t="shared" ref="FA68:FB68" si="2164">IF(EU68=0,0,1)</f>
        <v>1</v>
      </c>
      <c r="FB68" s="476">
        <f t="shared" si="2164"/>
        <v>1</v>
      </c>
      <c r="FC68" s="476">
        <f t="shared" si="2072"/>
        <v>1</v>
      </c>
      <c r="FD68" s="502">
        <f t="shared" si="2073"/>
        <v>96769</v>
      </c>
      <c r="FE68" s="478">
        <f t="shared" si="2074"/>
        <v>0</v>
      </c>
      <c r="FF68" s="425"/>
      <c r="FG68" s="425"/>
      <c r="FH68" s="495" t="s">
        <v>398</v>
      </c>
      <c r="FI68" s="599" t="s">
        <v>399</v>
      </c>
      <c r="FJ68" s="600" t="s">
        <v>329</v>
      </c>
      <c r="FK68" s="601">
        <v>15</v>
      </c>
      <c r="FL68" s="499">
        <v>3902</v>
      </c>
      <c r="FM68" s="520">
        <f t="shared" si="2075"/>
        <v>58530</v>
      </c>
      <c r="FN68" s="603"/>
      <c r="FO68" s="475">
        <f>IF(EXACT(VLOOKUP(FH68,OFERTA_0,2,FALSE),FI68),1,0)</f>
        <v>1</v>
      </c>
      <c r="FP68" s="475">
        <f>IF(EXACT(VLOOKUP(FH68,OFERTA_0,3,FALSE),FJ68),1,0)</f>
        <v>1</v>
      </c>
      <c r="FQ68" s="476">
        <f>IF(EXACT(VLOOKUP(FH68,OFERTA_0,4,FALSE),FK68),1,0)</f>
        <v>1</v>
      </c>
      <c r="FR68" s="476">
        <f t="shared" ref="FR68:FS68" si="2165">IF(FL68=0,0,1)</f>
        <v>1</v>
      </c>
      <c r="FS68" s="476">
        <f t="shared" si="2165"/>
        <v>1</v>
      </c>
      <c r="FT68" s="476">
        <f t="shared" si="2077"/>
        <v>1</v>
      </c>
      <c r="FU68" s="502">
        <f t="shared" si="2078"/>
        <v>58530</v>
      </c>
      <c r="FV68" s="478">
        <f t="shared" si="2079"/>
        <v>0</v>
      </c>
      <c r="FW68" s="425"/>
      <c r="FX68" s="425"/>
      <c r="FY68" s="495" t="s">
        <v>398</v>
      </c>
      <c r="FZ68" s="599" t="s">
        <v>399</v>
      </c>
      <c r="GA68" s="600" t="s">
        <v>329</v>
      </c>
      <c r="GB68" s="601">
        <v>15</v>
      </c>
      <c r="GC68" s="499">
        <v>1100</v>
      </c>
      <c r="GD68" s="520">
        <f t="shared" si="2080"/>
        <v>16500</v>
      </c>
      <c r="GE68" s="603"/>
      <c r="GF68" s="475">
        <f>IF(EXACT(VLOOKUP(FY68,OFERTA_0,2,FALSE),FZ68),1,0)</f>
        <v>1</v>
      </c>
      <c r="GG68" s="475">
        <f>IF(EXACT(VLOOKUP(FY68,OFERTA_0,3,FALSE),GA68),1,0)</f>
        <v>1</v>
      </c>
      <c r="GH68" s="476">
        <f>IF(EXACT(VLOOKUP(FY68,OFERTA_0,4,FALSE),GB68),1,0)</f>
        <v>1</v>
      </c>
      <c r="GI68" s="476">
        <f t="shared" ref="GI68:GJ68" si="2166">IF(GC68=0,0,1)</f>
        <v>1</v>
      </c>
      <c r="GJ68" s="476">
        <f t="shared" si="2166"/>
        <v>1</v>
      </c>
      <c r="GK68" s="476">
        <f t="shared" si="2082"/>
        <v>1</v>
      </c>
      <c r="GL68" s="502">
        <f t="shared" si="2083"/>
        <v>16500</v>
      </c>
      <c r="GM68" s="478">
        <f t="shared" si="2084"/>
        <v>0</v>
      </c>
      <c r="GN68" s="425"/>
      <c r="GO68" s="425"/>
      <c r="GP68" s="495" t="s">
        <v>398</v>
      </c>
      <c r="GQ68" s="599" t="s">
        <v>399</v>
      </c>
      <c r="GR68" s="600" t="s">
        <v>329</v>
      </c>
      <c r="GS68" s="601">
        <v>15</v>
      </c>
      <c r="GT68" s="499">
        <v>19000</v>
      </c>
      <c r="GU68" s="520">
        <f t="shared" si="2085"/>
        <v>285000</v>
      </c>
      <c r="GV68" s="603"/>
      <c r="GW68" s="475">
        <f>IF(EXACT(VLOOKUP(GP68,OFERTA_0,2,FALSE),GQ68),1,0)</f>
        <v>1</v>
      </c>
      <c r="GX68" s="475">
        <f>IF(EXACT(VLOOKUP(GP68,OFERTA_0,3,FALSE),GR68),1,0)</f>
        <v>1</v>
      </c>
      <c r="GY68" s="476">
        <f>IF(EXACT(VLOOKUP(GP68,OFERTA_0,4,FALSE),GS68),1,0)</f>
        <v>1</v>
      </c>
      <c r="GZ68" s="476">
        <f t="shared" ref="GZ68:HA68" si="2167">IF(GT68=0,0,1)</f>
        <v>1</v>
      </c>
      <c r="HA68" s="476">
        <f t="shared" si="2167"/>
        <v>1</v>
      </c>
      <c r="HB68" s="476">
        <f t="shared" si="2087"/>
        <v>1</v>
      </c>
      <c r="HC68" s="502">
        <f t="shared" si="2088"/>
        <v>285000</v>
      </c>
      <c r="HD68" s="478">
        <f t="shared" si="2089"/>
        <v>0</v>
      </c>
      <c r="HE68" s="425"/>
      <c r="HF68" s="425"/>
      <c r="HG68" s="495" t="s">
        <v>398</v>
      </c>
      <c r="HH68" s="599" t="s">
        <v>399</v>
      </c>
      <c r="HI68" s="600" t="s">
        <v>329</v>
      </c>
      <c r="HJ68" s="601">
        <v>15</v>
      </c>
      <c r="HK68" s="499">
        <v>27750</v>
      </c>
      <c r="HL68" s="520">
        <f t="shared" si="2090"/>
        <v>416250</v>
      </c>
      <c r="HM68" s="603"/>
      <c r="HN68" s="475">
        <f>IF(EXACT(VLOOKUP(HG68,OFERTA_0,2,FALSE),HH68),1,0)</f>
        <v>1</v>
      </c>
      <c r="HO68" s="475">
        <f>IF(EXACT(VLOOKUP(HG68,OFERTA_0,3,FALSE),HI68),1,0)</f>
        <v>1</v>
      </c>
      <c r="HP68" s="476">
        <f>IF(EXACT(VLOOKUP(HG68,OFERTA_0,4,FALSE),HJ68),1,0)</f>
        <v>1</v>
      </c>
      <c r="HQ68" s="476">
        <f t="shared" ref="HQ68:HR68" si="2168">IF(HK68=0,0,1)</f>
        <v>1</v>
      </c>
      <c r="HR68" s="476">
        <f t="shared" si="2168"/>
        <v>1</v>
      </c>
      <c r="HS68" s="476">
        <f t="shared" si="2092"/>
        <v>1</v>
      </c>
      <c r="HT68" s="502">
        <f t="shared" si="2093"/>
        <v>416250</v>
      </c>
      <c r="HU68" s="478">
        <f t="shared" si="2094"/>
        <v>0</v>
      </c>
      <c r="HV68" s="425"/>
      <c r="HW68" s="425"/>
      <c r="HX68" s="495" t="s">
        <v>398</v>
      </c>
      <c r="HY68" s="599" t="s">
        <v>399</v>
      </c>
      <c r="HZ68" s="600" t="s">
        <v>329</v>
      </c>
      <c r="IA68" s="601">
        <v>15</v>
      </c>
      <c r="IB68" s="499">
        <v>950</v>
      </c>
      <c r="IC68" s="520">
        <f t="shared" si="2095"/>
        <v>14250</v>
      </c>
      <c r="ID68" s="603"/>
      <c r="IE68" s="475">
        <f>IF(EXACT(VLOOKUP(HX68,OFERTA_0,2,FALSE),HY68),1,0)</f>
        <v>1</v>
      </c>
      <c r="IF68" s="475">
        <f>IF(EXACT(VLOOKUP(HX68,OFERTA_0,3,FALSE),HZ68),1,0)</f>
        <v>1</v>
      </c>
      <c r="IG68" s="476">
        <f>IF(EXACT(VLOOKUP(HX68,OFERTA_0,4,FALSE),IA68),1,0)</f>
        <v>1</v>
      </c>
      <c r="IH68" s="476">
        <f t="shared" ref="IH68:II68" si="2169">IF(IB68=0,0,1)</f>
        <v>1</v>
      </c>
      <c r="II68" s="476">
        <f t="shared" si="2169"/>
        <v>1</v>
      </c>
      <c r="IJ68" s="476">
        <f t="shared" si="2097"/>
        <v>1</v>
      </c>
      <c r="IK68" s="502">
        <f t="shared" si="2098"/>
        <v>14250</v>
      </c>
      <c r="IL68" s="478">
        <f t="shared" si="2099"/>
        <v>0</v>
      </c>
      <c r="IM68" s="425"/>
      <c r="IN68" s="425"/>
      <c r="IO68" s="495" t="s">
        <v>398</v>
      </c>
      <c r="IP68" s="599" t="s">
        <v>399</v>
      </c>
      <c r="IQ68" s="600" t="s">
        <v>329</v>
      </c>
      <c r="IR68" s="601">
        <v>15</v>
      </c>
      <c r="IS68" s="499">
        <v>5500</v>
      </c>
      <c r="IT68" s="520">
        <f t="shared" si="2100"/>
        <v>82500</v>
      </c>
      <c r="IU68" s="603"/>
      <c r="IV68" s="475">
        <f>IF(EXACT(VLOOKUP(IO68,OFERTA_0,2,FALSE),IP68),1,0)</f>
        <v>1</v>
      </c>
      <c r="IW68" s="475">
        <f>IF(EXACT(VLOOKUP(IO68,OFERTA_0,3,FALSE),IQ68),1,0)</f>
        <v>1</v>
      </c>
      <c r="IX68" s="476">
        <f>IF(EXACT(VLOOKUP(IO68,OFERTA_0,4,FALSE),IR68),1,0)</f>
        <v>1</v>
      </c>
      <c r="IY68" s="476">
        <f t="shared" ref="IY68:IZ68" si="2170">IF(IS68=0,0,1)</f>
        <v>1</v>
      </c>
      <c r="IZ68" s="476">
        <f t="shared" si="2170"/>
        <v>1</v>
      </c>
      <c r="JA68" s="476">
        <f t="shared" si="2102"/>
        <v>1</v>
      </c>
      <c r="JB68" s="502">
        <f t="shared" si="2103"/>
        <v>82500</v>
      </c>
      <c r="JC68" s="478">
        <f t="shared" si="2104"/>
        <v>0</v>
      </c>
      <c r="JD68" s="425"/>
      <c r="JE68" s="425"/>
      <c r="JF68" s="495" t="s">
        <v>398</v>
      </c>
      <c r="JG68" s="599" t="s">
        <v>399</v>
      </c>
      <c r="JH68" s="600" t="s">
        <v>329</v>
      </c>
      <c r="JI68" s="601">
        <v>15</v>
      </c>
      <c r="JJ68" s="499">
        <v>4400</v>
      </c>
      <c r="JK68" s="520">
        <f t="shared" si="2105"/>
        <v>66000</v>
      </c>
      <c r="JL68" s="603"/>
      <c r="JM68" s="475">
        <f>IF(EXACT(VLOOKUP(JF68,OFERTA_0,2,FALSE),JG68),1,0)</f>
        <v>1</v>
      </c>
      <c r="JN68" s="475">
        <f>IF(EXACT(VLOOKUP(JF68,OFERTA_0,3,FALSE),JH68),1,0)</f>
        <v>1</v>
      </c>
      <c r="JO68" s="476">
        <f>IF(EXACT(VLOOKUP(JF68,OFERTA_0,4,FALSE),JI68),1,0)</f>
        <v>1</v>
      </c>
      <c r="JP68" s="476">
        <f t="shared" ref="JP68:JQ68" si="2171">IF(JJ68=0,0,1)</f>
        <v>1</v>
      </c>
      <c r="JQ68" s="476">
        <f t="shared" si="2171"/>
        <v>1</v>
      </c>
      <c r="JR68" s="476">
        <f t="shared" si="2107"/>
        <v>1</v>
      </c>
      <c r="JS68" s="502">
        <f t="shared" si="2108"/>
        <v>66000</v>
      </c>
      <c r="JT68" s="478">
        <f t="shared" si="2109"/>
        <v>0</v>
      </c>
      <c r="JU68" s="425"/>
      <c r="JV68" s="425"/>
      <c r="JW68" s="495" t="s">
        <v>398</v>
      </c>
      <c r="JX68" s="599" t="s">
        <v>399</v>
      </c>
      <c r="JY68" s="600" t="s">
        <v>329</v>
      </c>
      <c r="JZ68" s="601">
        <v>15</v>
      </c>
      <c r="KA68" s="499">
        <v>15000</v>
      </c>
      <c r="KB68" s="520">
        <f t="shared" si="2110"/>
        <v>225000</v>
      </c>
      <c r="KC68" s="603"/>
      <c r="KD68" s="475">
        <f>IF(EXACT(VLOOKUP(JW68,OFERTA_0,2,FALSE),JX68),1,0)</f>
        <v>1</v>
      </c>
      <c r="KE68" s="475">
        <f>IF(EXACT(VLOOKUP(JW68,OFERTA_0,3,FALSE),JY68),1,0)</f>
        <v>1</v>
      </c>
      <c r="KF68" s="476">
        <f>IF(EXACT(VLOOKUP(JW68,OFERTA_0,4,FALSE),JZ68),1,0)</f>
        <v>1</v>
      </c>
      <c r="KG68" s="476">
        <f t="shared" ref="KG68:KH68" si="2172">IF(KA68=0,0,1)</f>
        <v>1</v>
      </c>
      <c r="KH68" s="476">
        <f t="shared" si="2172"/>
        <v>1</v>
      </c>
      <c r="KI68" s="476">
        <f t="shared" si="2112"/>
        <v>1</v>
      </c>
      <c r="KJ68" s="502">
        <f t="shared" si="2113"/>
        <v>225000</v>
      </c>
      <c r="KK68" s="478">
        <f t="shared" si="2114"/>
        <v>0</v>
      </c>
      <c r="KL68" s="425"/>
      <c r="KM68" s="425"/>
      <c r="KN68" s="495" t="s">
        <v>398</v>
      </c>
      <c r="KO68" s="599" t="s">
        <v>399</v>
      </c>
      <c r="KP68" s="600" t="s">
        <v>329</v>
      </c>
      <c r="KQ68" s="601">
        <v>15</v>
      </c>
      <c r="KR68" s="499">
        <v>10150</v>
      </c>
      <c r="KS68" s="520">
        <f t="shared" si="2115"/>
        <v>152250</v>
      </c>
      <c r="KT68" s="603"/>
      <c r="KU68" s="475">
        <f>IF(EXACT(VLOOKUP(KN68,OFERTA_0,2,FALSE),KO68),1,0)</f>
        <v>1</v>
      </c>
      <c r="KV68" s="475">
        <f>IF(EXACT(VLOOKUP(KN68,OFERTA_0,3,FALSE),KP68),1,0)</f>
        <v>1</v>
      </c>
      <c r="KW68" s="476">
        <f>IF(EXACT(VLOOKUP(KN68,OFERTA_0,4,FALSE),KQ68),1,0)</f>
        <v>1</v>
      </c>
      <c r="KX68" s="476">
        <f t="shared" ref="KX68:KY68" si="2173">IF(KR68=0,0,1)</f>
        <v>1</v>
      </c>
      <c r="KY68" s="476">
        <f t="shared" si="2173"/>
        <v>1</v>
      </c>
      <c r="KZ68" s="476">
        <f t="shared" si="2117"/>
        <v>1</v>
      </c>
      <c r="LA68" s="502">
        <f t="shared" si="2118"/>
        <v>152250</v>
      </c>
      <c r="LB68" s="478">
        <f t="shared" si="2119"/>
        <v>0</v>
      </c>
      <c r="LC68" s="425"/>
      <c r="LD68" s="425"/>
      <c r="LE68" s="495" t="s">
        <v>398</v>
      </c>
      <c r="LF68" s="599" t="s">
        <v>399</v>
      </c>
      <c r="LG68" s="600" t="s">
        <v>329</v>
      </c>
      <c r="LH68" s="601">
        <v>15</v>
      </c>
      <c r="LI68" s="499">
        <v>27875</v>
      </c>
      <c r="LJ68" s="520">
        <f t="shared" si="2120"/>
        <v>418125</v>
      </c>
      <c r="LK68" s="603"/>
      <c r="LL68" s="475">
        <f>IF(EXACT(VLOOKUP(LE68,OFERTA_0,2,FALSE),LF68),1,0)</f>
        <v>1</v>
      </c>
      <c r="LM68" s="475">
        <f>IF(EXACT(VLOOKUP(LE68,OFERTA_0,3,FALSE),LG68),1,0)</f>
        <v>1</v>
      </c>
      <c r="LN68" s="476">
        <f>IF(EXACT(VLOOKUP(LE68,OFERTA_0,4,FALSE),LH68),1,0)</f>
        <v>1</v>
      </c>
      <c r="LO68" s="476">
        <f t="shared" ref="LO68:LP68" si="2174">IF(LI68=0,0,1)</f>
        <v>1</v>
      </c>
      <c r="LP68" s="476">
        <f t="shared" si="2174"/>
        <v>1</v>
      </c>
      <c r="LQ68" s="476">
        <f t="shared" si="2122"/>
        <v>1</v>
      </c>
      <c r="LR68" s="502">
        <f t="shared" si="2123"/>
        <v>418125</v>
      </c>
      <c r="LS68" s="478">
        <f t="shared" si="2124"/>
        <v>0</v>
      </c>
      <c r="LT68" s="425"/>
      <c r="LU68" s="425"/>
      <c r="LV68" s="495" t="s">
        <v>398</v>
      </c>
      <c r="LW68" s="599" t="s">
        <v>399</v>
      </c>
      <c r="LX68" s="600" t="s">
        <v>329</v>
      </c>
      <c r="LY68" s="601">
        <v>15</v>
      </c>
      <c r="LZ68" s="499">
        <v>3000</v>
      </c>
      <c r="MA68" s="520">
        <f t="shared" si="2125"/>
        <v>45000</v>
      </c>
      <c r="MB68" s="603"/>
      <c r="MC68" s="475">
        <f>IF(EXACT(VLOOKUP(LV68,OFERTA_0,2,FALSE),LW68),1,0)</f>
        <v>1</v>
      </c>
      <c r="MD68" s="475">
        <f>IF(EXACT(VLOOKUP(LV68,OFERTA_0,3,FALSE),LX68),1,0)</f>
        <v>1</v>
      </c>
      <c r="ME68" s="476">
        <f>IF(EXACT(VLOOKUP(LV68,OFERTA_0,4,FALSE),LY68),1,0)</f>
        <v>1</v>
      </c>
      <c r="MF68" s="476">
        <f t="shared" ref="MF68:MG68" si="2175">IF(LZ68=0,0,1)</f>
        <v>1</v>
      </c>
      <c r="MG68" s="476">
        <f t="shared" si="2175"/>
        <v>1</v>
      </c>
      <c r="MH68" s="476">
        <f t="shared" si="2127"/>
        <v>1</v>
      </c>
      <c r="MI68" s="502">
        <f t="shared" si="2128"/>
        <v>45000</v>
      </c>
      <c r="MJ68" s="478">
        <f t="shared" si="2129"/>
        <v>0</v>
      </c>
      <c r="MK68" s="425"/>
      <c r="ML68" s="425"/>
      <c r="MM68" s="495" t="s">
        <v>398</v>
      </c>
      <c r="MN68" s="599" t="s">
        <v>399</v>
      </c>
      <c r="MO68" s="600" t="s">
        <v>329</v>
      </c>
      <c r="MP68" s="601">
        <v>15</v>
      </c>
      <c r="MQ68" s="499">
        <v>3317.5041000000001</v>
      </c>
      <c r="MR68" s="520">
        <f t="shared" si="2130"/>
        <v>49763</v>
      </c>
      <c r="MS68" s="603"/>
      <c r="MT68" s="475">
        <f>IF(EXACT(VLOOKUP(MM68,OFERTA_0,2,FALSE),MN68),1,0)</f>
        <v>1</v>
      </c>
      <c r="MU68" s="475">
        <f>IF(EXACT(VLOOKUP(MM68,OFERTA_0,3,FALSE),MO68),1,0)</f>
        <v>1</v>
      </c>
      <c r="MV68" s="476">
        <f>IF(EXACT(VLOOKUP(MM68,OFERTA_0,4,FALSE),MP68),1,0)</f>
        <v>1</v>
      </c>
      <c r="MW68" s="476">
        <f t="shared" ref="MW68:MX68" si="2176">IF(MQ68=0,0,1)</f>
        <v>1</v>
      </c>
      <c r="MX68" s="476">
        <f t="shared" si="2176"/>
        <v>1</v>
      </c>
      <c r="MY68" s="476">
        <f t="shared" si="2132"/>
        <v>1</v>
      </c>
      <c r="MZ68" s="502">
        <f t="shared" si="2133"/>
        <v>49763</v>
      </c>
      <c r="NA68" s="478">
        <f t="shared" si="2134"/>
        <v>0</v>
      </c>
      <c r="NB68" s="425"/>
      <c r="NC68" s="425"/>
      <c r="ND68" s="592"/>
      <c r="NE68" s="584"/>
      <c r="NF68" s="593"/>
      <c r="NG68" s="525"/>
      <c r="NH68" s="586"/>
      <c r="NI68" s="587"/>
      <c r="NJ68" s="587"/>
      <c r="NK68" s="475" t="e">
        <f>IF(EXACT(VLOOKUP(ND68,OFERTA_0,2,FALSE),NE68),1,0)</f>
        <v>#N/A</v>
      </c>
      <c r="NL68" s="475" t="e">
        <f>IF(EXACT(VLOOKUP(ND68,OFERTA_0,3,FALSE),NF68),1,0)</f>
        <v>#N/A</v>
      </c>
      <c r="NM68" s="476" t="e">
        <f>IF(EXACT(VLOOKUP(ND68,OFERTA_0,4,FALSE),NG68),1,0)</f>
        <v>#N/A</v>
      </c>
      <c r="NN68" s="476">
        <f t="shared" ref="NN68:NO68" si="2177">IF(NH68=0,0,1)</f>
        <v>0</v>
      </c>
      <c r="NO68" s="476">
        <f t="shared" si="2177"/>
        <v>0</v>
      </c>
      <c r="NP68" s="476" t="e">
        <f>PRODUCT(NK68:NO68)</f>
        <v>#N/A</v>
      </c>
      <c r="NQ68" s="502">
        <f>ROUND(NI68,0)</f>
        <v>0</v>
      </c>
      <c r="NR68" s="478">
        <f>NI68-NQ68</f>
        <v>0</v>
      </c>
      <c r="NS68" s="425"/>
      <c r="NT68" s="425"/>
      <c r="NU68" s="592"/>
      <c r="NV68" s="584"/>
      <c r="NW68" s="593"/>
      <c r="NX68" s="525"/>
      <c r="NY68" s="586"/>
      <c r="NZ68" s="587"/>
      <c r="OA68" s="587"/>
      <c r="OB68" s="475" t="e">
        <f>IF(EXACT(VLOOKUP(NU68,OFERTA_0,2,FALSE),NV68),1,0)</f>
        <v>#N/A</v>
      </c>
      <c r="OC68" s="475" t="e">
        <f>IF(EXACT(VLOOKUP(NU68,OFERTA_0,3,FALSE),NW68),1,0)</f>
        <v>#N/A</v>
      </c>
      <c r="OD68" s="476" t="e">
        <f>IF(EXACT(VLOOKUP(NU68,OFERTA_0,4,FALSE),NX68),1,0)</f>
        <v>#N/A</v>
      </c>
      <c r="OE68" s="476">
        <f t="shared" ref="OE68:OF68" si="2178">IF(NY68=0,0,1)</f>
        <v>0</v>
      </c>
      <c r="OF68" s="476">
        <f t="shared" si="2178"/>
        <v>0</v>
      </c>
      <c r="OG68" s="476" t="e">
        <f>PRODUCT(OB68:OF68)</f>
        <v>#N/A</v>
      </c>
      <c r="OH68" s="502">
        <f>ROUND(NZ68,0)</f>
        <v>0</v>
      </c>
      <c r="OI68" s="478">
        <f>NZ68-OH68</f>
        <v>0</v>
      </c>
      <c r="OJ68" s="425"/>
      <c r="OK68" s="425"/>
      <c r="OL68" s="592"/>
      <c r="OM68" s="584"/>
      <c r="ON68" s="593"/>
      <c r="OO68" s="525"/>
      <c r="OP68" s="586"/>
      <c r="OQ68" s="587"/>
      <c r="OR68" s="587"/>
      <c r="OS68" s="475" t="e">
        <f>IF(EXACT(VLOOKUP(OL68,OFERTA_0,2,FALSE),OM68),1,0)</f>
        <v>#N/A</v>
      </c>
      <c r="OT68" s="475" t="e">
        <f>IF(EXACT(VLOOKUP(OL68,OFERTA_0,3,FALSE),ON68),1,0)</f>
        <v>#N/A</v>
      </c>
      <c r="OU68" s="476" t="e">
        <f>IF(EXACT(VLOOKUP(OL68,OFERTA_0,4,FALSE),OO68),1,0)</f>
        <v>#N/A</v>
      </c>
      <c r="OV68" s="476">
        <f t="shared" ref="OV68:OW68" si="2179">IF(OP68=0,0,1)</f>
        <v>0</v>
      </c>
      <c r="OW68" s="476">
        <f t="shared" si="2179"/>
        <v>0</v>
      </c>
      <c r="OX68" s="476" t="e">
        <f>PRODUCT(OS68:OW68)</f>
        <v>#N/A</v>
      </c>
      <c r="OY68" s="502">
        <f>ROUND(OQ68,0)</f>
        <v>0</v>
      </c>
      <c r="OZ68" s="478">
        <f>OQ68-OY68</f>
        <v>0</v>
      </c>
      <c r="PA68" s="425"/>
      <c r="PB68" s="425"/>
      <c r="PC68" s="592"/>
      <c r="PD68" s="584"/>
      <c r="PE68" s="593"/>
      <c r="PF68" s="525"/>
      <c r="PG68" s="586"/>
      <c r="PH68" s="587"/>
      <c r="PI68" s="587"/>
      <c r="PJ68" s="475" t="e">
        <f>IF(EXACT(VLOOKUP(PC68,OFERTA_0,2,FALSE),PD68),1,0)</f>
        <v>#N/A</v>
      </c>
      <c r="PK68" s="475" t="e">
        <f>IF(EXACT(VLOOKUP(PC68,OFERTA_0,3,FALSE),PE68),1,0)</f>
        <v>#N/A</v>
      </c>
      <c r="PL68" s="476" t="e">
        <f>IF(EXACT(VLOOKUP(PC68,OFERTA_0,4,FALSE),PF68),1,0)</f>
        <v>#N/A</v>
      </c>
      <c r="PM68" s="476">
        <f t="shared" ref="PM68:PN68" si="2180">IF(PG68=0,0,1)</f>
        <v>0</v>
      </c>
      <c r="PN68" s="476">
        <f t="shared" si="2180"/>
        <v>0</v>
      </c>
      <c r="PO68" s="476" t="e">
        <f>PRODUCT(PJ68:PN68)</f>
        <v>#N/A</v>
      </c>
      <c r="PP68" s="502">
        <f>ROUND(PH68,0)</f>
        <v>0</v>
      </c>
      <c r="PQ68" s="478">
        <f>PH68-PP68</f>
        <v>0</v>
      </c>
      <c r="PR68" s="425"/>
      <c r="PS68" s="425"/>
      <c r="PT68" s="592"/>
      <c r="PU68" s="584"/>
      <c r="PV68" s="593"/>
      <c r="PW68" s="525"/>
      <c r="PX68" s="586"/>
      <c r="PY68" s="587"/>
      <c r="PZ68" s="587"/>
      <c r="QA68" s="475" t="e">
        <f>IF(EXACT(VLOOKUP(PT68,OFERTA_0,2,FALSE),PU68),1,0)</f>
        <v>#N/A</v>
      </c>
      <c r="QB68" s="475" t="e">
        <f>IF(EXACT(VLOOKUP(PT68,OFERTA_0,3,FALSE),PV68),1,0)</f>
        <v>#N/A</v>
      </c>
      <c r="QC68" s="476" t="e">
        <f>IF(EXACT(VLOOKUP(PT68,OFERTA_0,4,FALSE),PW68),1,0)</f>
        <v>#N/A</v>
      </c>
      <c r="QD68" s="476">
        <f t="shared" ref="QD68:QE68" si="2181">IF(PX68=0,0,1)</f>
        <v>0</v>
      </c>
      <c r="QE68" s="476">
        <f t="shared" si="2181"/>
        <v>0</v>
      </c>
      <c r="QF68" s="476" t="e">
        <f>PRODUCT(QA68:QE68)</f>
        <v>#N/A</v>
      </c>
      <c r="QG68" s="502">
        <f>ROUND(PY68,0)</f>
        <v>0</v>
      </c>
      <c r="QH68" s="478">
        <f>PY68-QG68</f>
        <v>0</v>
      </c>
      <c r="QI68" s="425"/>
      <c r="QJ68" s="425"/>
      <c r="QK68" s="592"/>
      <c r="QL68" s="584"/>
      <c r="QM68" s="593"/>
      <c r="QN68" s="525"/>
      <c r="QO68" s="586"/>
      <c r="QP68" s="587"/>
      <c r="QQ68" s="587"/>
      <c r="QR68" s="475" t="e">
        <f>IF(EXACT(VLOOKUP(QK68,OFERTA_0,2,FALSE),QL68),1,0)</f>
        <v>#N/A</v>
      </c>
      <c r="QS68" s="475" t="e">
        <f>IF(EXACT(VLOOKUP(QK68,OFERTA_0,3,FALSE),QM68),1,0)</f>
        <v>#N/A</v>
      </c>
      <c r="QT68" s="476" t="e">
        <f>IF(EXACT(VLOOKUP(QK68,OFERTA_0,4,FALSE),QN68),1,0)</f>
        <v>#N/A</v>
      </c>
      <c r="QU68" s="476">
        <f t="shared" ref="QU68:QV68" si="2182">IF(QO68=0,0,1)</f>
        <v>0</v>
      </c>
      <c r="QV68" s="476">
        <f t="shared" si="2182"/>
        <v>0</v>
      </c>
      <c r="QW68" s="476" t="e">
        <f>PRODUCT(QR68:QV68)</f>
        <v>#N/A</v>
      </c>
      <c r="QX68" s="502">
        <f>ROUND(QP68,0)</f>
        <v>0</v>
      </c>
      <c r="QY68" s="478">
        <f>QP68-QX68</f>
        <v>0</v>
      </c>
      <c r="QZ68" s="425"/>
      <c r="RA68" s="425"/>
      <c r="RB68" s="592"/>
      <c r="RC68" s="584"/>
      <c r="RD68" s="593"/>
      <c r="RE68" s="525"/>
      <c r="RF68" s="586"/>
      <c r="RG68" s="587"/>
      <c r="RH68" s="587"/>
      <c r="RI68" s="475" t="e">
        <f>IF(EXACT(VLOOKUP(RB68,OFERTA_0,2,FALSE),RC68),1,0)</f>
        <v>#N/A</v>
      </c>
      <c r="RJ68" s="475" t="e">
        <f>IF(EXACT(VLOOKUP(RB68,OFERTA_0,3,FALSE),RD68),1,0)</f>
        <v>#N/A</v>
      </c>
      <c r="RK68" s="476" t="e">
        <f>IF(EXACT(VLOOKUP(RB68,OFERTA_0,4,FALSE),RE68),1,0)</f>
        <v>#N/A</v>
      </c>
      <c r="RL68" s="476">
        <f t="shared" ref="RL68:RM68" si="2183">IF(RF68=0,0,1)</f>
        <v>0</v>
      </c>
      <c r="RM68" s="476">
        <f t="shared" si="2183"/>
        <v>0</v>
      </c>
      <c r="RN68" s="476" t="e">
        <f>PRODUCT(RI68:RM68)</f>
        <v>#N/A</v>
      </c>
      <c r="RO68" s="502">
        <f>ROUND(RG68,0)</f>
        <v>0</v>
      </c>
      <c r="RP68" s="478">
        <f>RG68-RO68</f>
        <v>0</v>
      </c>
      <c r="RQ68" s="425"/>
      <c r="RR68" s="425"/>
      <c r="RS68" s="592"/>
      <c r="RT68" s="584"/>
      <c r="RU68" s="593"/>
      <c r="RV68" s="525"/>
      <c r="RW68" s="586"/>
      <c r="RX68" s="587"/>
      <c r="RY68" s="587"/>
      <c r="RZ68" s="475" t="e">
        <f>IF(EXACT(VLOOKUP(RS68,OFERTA_0,2,FALSE),RT68),1,0)</f>
        <v>#N/A</v>
      </c>
      <c r="SA68" s="475" t="e">
        <f>IF(EXACT(VLOOKUP(RS68,OFERTA_0,3,FALSE),RU68),1,0)</f>
        <v>#N/A</v>
      </c>
      <c r="SB68" s="476" t="e">
        <f>IF(EXACT(VLOOKUP(RS68,OFERTA_0,4,FALSE),RV68),1,0)</f>
        <v>#N/A</v>
      </c>
      <c r="SC68" s="476">
        <f t="shared" ref="SC68:SD68" si="2184">IF(RW68=0,0,1)</f>
        <v>0</v>
      </c>
      <c r="SD68" s="476">
        <f t="shared" si="2184"/>
        <v>0</v>
      </c>
      <c r="SE68" s="476" t="e">
        <f>PRODUCT(RZ68:SD68)</f>
        <v>#N/A</v>
      </c>
      <c r="SF68" s="502">
        <f>ROUND(RX68,0)</f>
        <v>0</v>
      </c>
      <c r="SG68" s="478">
        <f>RX68-SF68</f>
        <v>0</v>
      </c>
      <c r="SH68" s="425"/>
      <c r="SI68" s="425"/>
      <c r="SJ68" s="592"/>
      <c r="SK68" s="584"/>
      <c r="SL68" s="593"/>
      <c r="SM68" s="525"/>
      <c r="SN68" s="586"/>
      <c r="SO68" s="587"/>
      <c r="SP68" s="587"/>
      <c r="SQ68" s="475" t="e">
        <f>IF(EXACT(VLOOKUP(SJ68,OFERTA_0,2,FALSE),SK68),1,0)</f>
        <v>#N/A</v>
      </c>
      <c r="SR68" s="475" t="e">
        <f>IF(EXACT(VLOOKUP(SJ68,OFERTA_0,3,FALSE),SL68),1,0)</f>
        <v>#N/A</v>
      </c>
      <c r="SS68" s="476" t="e">
        <f>IF(EXACT(VLOOKUP(SJ68,OFERTA_0,4,FALSE),SM68),1,0)</f>
        <v>#N/A</v>
      </c>
      <c r="ST68" s="476">
        <f t="shared" ref="ST68:SU68" si="2185">IF(SN68=0,0,1)</f>
        <v>0</v>
      </c>
      <c r="SU68" s="476">
        <f t="shared" si="2185"/>
        <v>0</v>
      </c>
      <c r="SV68" s="476" t="e">
        <f>PRODUCT(SQ68:SU68)</f>
        <v>#N/A</v>
      </c>
      <c r="SW68" s="502">
        <f>ROUND(SO68,0)</f>
        <v>0</v>
      </c>
      <c r="SX68" s="478">
        <f>SO68-SW68</f>
        <v>0</v>
      </c>
    </row>
    <row r="69" spans="1:518" ht="15.75" x14ac:dyDescent="0.2">
      <c r="A69" s="425">
        <f t="shared" si="140"/>
        <v>57</v>
      </c>
      <c r="B69" s="612"/>
      <c r="C69" s="613" t="s">
        <v>400</v>
      </c>
      <c r="D69" s="574"/>
      <c r="E69" s="614"/>
      <c r="F69" s="615"/>
      <c r="G69" s="616">
        <f>SUM(G37:G68)</f>
        <v>0</v>
      </c>
      <c r="H69" s="617" t="e">
        <f>+G69/$I$76</f>
        <v>#DIV/0!</v>
      </c>
      <c r="I69" s="425"/>
      <c r="J69" s="425"/>
      <c r="K69" s="612"/>
      <c r="L69" s="613"/>
      <c r="M69" s="574"/>
      <c r="N69" s="614"/>
      <c r="O69" s="615"/>
      <c r="P69" s="616"/>
      <c r="Q69" s="617" t="e">
        <f>+P69/$P$77</f>
        <v>#DIV/0!</v>
      </c>
      <c r="R69" s="475"/>
      <c r="S69" s="475"/>
      <c r="T69" s="476"/>
      <c r="U69" s="476"/>
      <c r="V69" s="476"/>
      <c r="W69" s="476"/>
      <c r="X69" s="502"/>
      <c r="Y69" s="478"/>
      <c r="Z69" s="454"/>
      <c r="AA69" s="454"/>
      <c r="AB69" s="612"/>
      <c r="AC69" s="613"/>
      <c r="AD69" s="574"/>
      <c r="AE69" s="614"/>
      <c r="AF69" s="615"/>
      <c r="AG69" s="616"/>
      <c r="AH69" s="617" t="e">
        <f>+AG69/$P$77</f>
        <v>#DIV/0!</v>
      </c>
      <c r="AI69" s="475"/>
      <c r="AJ69" s="475"/>
      <c r="AK69" s="476"/>
      <c r="AL69" s="476"/>
      <c r="AM69" s="476"/>
      <c r="AN69" s="476"/>
      <c r="AO69" s="502"/>
      <c r="AP69" s="478"/>
      <c r="AQ69" s="454"/>
      <c r="AR69" s="454"/>
      <c r="AS69" s="612"/>
      <c r="AT69" s="613" t="s">
        <v>400</v>
      </c>
      <c r="AU69" s="574"/>
      <c r="AV69" s="614"/>
      <c r="AW69" s="615"/>
      <c r="AX69" s="616">
        <f>SUM(AX37:AX68)</f>
        <v>22888700</v>
      </c>
      <c r="AY69" s="617">
        <f>+AX69/AX77</f>
        <v>0.15758607655854873</v>
      </c>
      <c r="AZ69" s="475"/>
      <c r="BA69" s="475"/>
      <c r="BB69" s="476"/>
      <c r="BC69" s="476"/>
      <c r="BD69" s="476"/>
      <c r="BE69" s="476"/>
      <c r="BF69" s="502"/>
      <c r="BG69" s="478"/>
      <c r="BH69" s="425"/>
      <c r="BI69" s="425"/>
      <c r="BJ69" s="612"/>
      <c r="BK69" s="613" t="s">
        <v>400</v>
      </c>
      <c r="BL69" s="574"/>
      <c r="BM69" s="614"/>
      <c r="BN69" s="615"/>
      <c r="BO69" s="616">
        <f>SUM(BO37:BO68)</f>
        <v>35632900</v>
      </c>
      <c r="BP69" s="617">
        <f>+BO69/BO77</f>
        <v>0.2391570918770391</v>
      </c>
      <c r="BQ69" s="475"/>
      <c r="BR69" s="475"/>
      <c r="BS69" s="476"/>
      <c r="BT69" s="476"/>
      <c r="BU69" s="476"/>
      <c r="BV69" s="476"/>
      <c r="BW69" s="502"/>
      <c r="BX69" s="478"/>
      <c r="BY69" s="425"/>
      <c r="BZ69" s="425"/>
      <c r="CA69" s="612"/>
      <c r="CB69" s="613" t="s">
        <v>400</v>
      </c>
      <c r="CC69" s="574"/>
      <c r="CD69" s="614"/>
      <c r="CE69" s="615"/>
      <c r="CF69" s="616">
        <f>SUM(CF37:CF68)</f>
        <v>49941620</v>
      </c>
      <c r="CG69" s="617">
        <f>+CF69/CF77</f>
        <v>0.33778927002616532</v>
      </c>
      <c r="CH69" s="475"/>
      <c r="CI69" s="475"/>
      <c r="CJ69" s="476"/>
      <c r="CK69" s="476"/>
      <c r="CL69" s="476"/>
      <c r="CM69" s="476"/>
      <c r="CN69" s="502"/>
      <c r="CO69" s="478"/>
      <c r="CP69" s="425"/>
      <c r="CQ69" s="425"/>
      <c r="CR69" s="612"/>
      <c r="CS69" s="613" t="s">
        <v>400</v>
      </c>
      <c r="CT69" s="574"/>
      <c r="CU69" s="614"/>
      <c r="CV69" s="615"/>
      <c r="CW69" s="616">
        <f>SUM(CW37:CW68)</f>
        <v>47387000</v>
      </c>
      <c r="CX69" s="617">
        <f>+CW69/CW77</f>
        <v>0.31640798448240748</v>
      </c>
      <c r="CY69" s="475"/>
      <c r="CZ69" s="475"/>
      <c r="DA69" s="476"/>
      <c r="DB69" s="476"/>
      <c r="DC69" s="476"/>
      <c r="DD69" s="476"/>
      <c r="DE69" s="502"/>
      <c r="DF69" s="478"/>
      <c r="DG69" s="425"/>
      <c r="DH69" s="425"/>
      <c r="DI69" s="612"/>
      <c r="DJ69" s="613" t="s">
        <v>400</v>
      </c>
      <c r="DK69" s="574"/>
      <c r="DL69" s="614"/>
      <c r="DM69" s="615"/>
      <c r="DN69" s="616">
        <f>SUM(DN37:DN68)</f>
        <v>20678224</v>
      </c>
      <c r="DO69" s="617">
        <f>+DN69/DN77</f>
        <v>0.13831473792383547</v>
      </c>
      <c r="DP69" s="475"/>
      <c r="DQ69" s="475"/>
      <c r="DR69" s="476"/>
      <c r="DS69" s="476"/>
      <c r="DT69" s="476"/>
      <c r="DU69" s="476"/>
      <c r="DV69" s="502"/>
      <c r="DW69" s="478"/>
      <c r="DX69" s="425"/>
      <c r="DY69" s="425"/>
      <c r="DZ69" s="612"/>
      <c r="EA69" s="613" t="s">
        <v>400</v>
      </c>
      <c r="EB69" s="574"/>
      <c r="EC69" s="614"/>
      <c r="ED69" s="615"/>
      <c r="EE69" s="616">
        <f>SUM(EE37:EE68)</f>
        <v>28731692</v>
      </c>
      <c r="EF69" s="617">
        <f>+EE69/EE77</f>
        <v>0.18858825358001211</v>
      </c>
      <c r="EG69" s="475"/>
      <c r="EH69" s="475"/>
      <c r="EI69" s="476"/>
      <c r="EJ69" s="476"/>
      <c r="EK69" s="476"/>
      <c r="EL69" s="476"/>
      <c r="EM69" s="502"/>
      <c r="EN69" s="478"/>
      <c r="EO69" s="425"/>
      <c r="EP69" s="425"/>
      <c r="EQ69" s="612"/>
      <c r="ER69" s="613" t="s">
        <v>400</v>
      </c>
      <c r="ES69" s="574"/>
      <c r="ET69" s="614"/>
      <c r="EU69" s="615"/>
      <c r="EV69" s="616">
        <f>SUM(EV37:EV68)</f>
        <v>33026006</v>
      </c>
      <c r="EW69" s="617">
        <f>+EV69/EV77</f>
        <v>0.21583654133977093</v>
      </c>
      <c r="EX69" s="475"/>
      <c r="EY69" s="475"/>
      <c r="EZ69" s="476"/>
      <c r="FA69" s="476"/>
      <c r="FB69" s="476"/>
      <c r="FC69" s="476"/>
      <c r="FD69" s="502"/>
      <c r="FE69" s="478"/>
      <c r="FF69" s="425"/>
      <c r="FG69" s="425"/>
      <c r="FH69" s="612"/>
      <c r="FI69" s="613" t="s">
        <v>400</v>
      </c>
      <c r="FJ69" s="574"/>
      <c r="FK69" s="614"/>
      <c r="FL69" s="615"/>
      <c r="FM69" s="616">
        <f>SUM(FM37:FM68)</f>
        <v>32614418</v>
      </c>
      <c r="FN69" s="617">
        <f>+FM69/FM77</f>
        <v>0.21787664660299697</v>
      </c>
      <c r="FO69" s="475"/>
      <c r="FP69" s="475"/>
      <c r="FQ69" s="476"/>
      <c r="FR69" s="476"/>
      <c r="FS69" s="476"/>
      <c r="FT69" s="476"/>
      <c r="FU69" s="502"/>
      <c r="FV69" s="478"/>
      <c r="FW69" s="425"/>
      <c r="FX69" s="425"/>
      <c r="FY69" s="612"/>
      <c r="FZ69" s="613" t="s">
        <v>400</v>
      </c>
      <c r="GA69" s="574"/>
      <c r="GB69" s="614"/>
      <c r="GC69" s="615"/>
      <c r="GD69" s="616">
        <f>SUM(GD37:GD68)</f>
        <v>35980500</v>
      </c>
      <c r="GE69" s="617">
        <f>+GD69/GD77</f>
        <v>0.24086686767635654</v>
      </c>
      <c r="GF69" s="475"/>
      <c r="GG69" s="475"/>
      <c r="GH69" s="476"/>
      <c r="GI69" s="476"/>
      <c r="GJ69" s="476"/>
      <c r="GK69" s="476"/>
      <c r="GL69" s="502"/>
      <c r="GM69" s="478"/>
      <c r="GN69" s="425"/>
      <c r="GO69" s="425"/>
      <c r="GP69" s="612"/>
      <c r="GQ69" s="613" t="s">
        <v>400</v>
      </c>
      <c r="GR69" s="574"/>
      <c r="GS69" s="614"/>
      <c r="GT69" s="615"/>
      <c r="GU69" s="616">
        <f>SUM(GU37:GU68)</f>
        <v>28578750</v>
      </c>
      <c r="GV69" s="617">
        <f>+GU69/GU77</f>
        <v>0.18627513284416047</v>
      </c>
      <c r="GW69" s="475"/>
      <c r="GX69" s="475"/>
      <c r="GY69" s="476"/>
      <c r="GZ69" s="476"/>
      <c r="HA69" s="476"/>
      <c r="HB69" s="476"/>
      <c r="HC69" s="502"/>
      <c r="HD69" s="478"/>
      <c r="HE69" s="425"/>
      <c r="HF69" s="425"/>
      <c r="HG69" s="612"/>
      <c r="HH69" s="613" t="s">
        <v>400</v>
      </c>
      <c r="HI69" s="574"/>
      <c r="HJ69" s="614"/>
      <c r="HK69" s="614"/>
      <c r="HL69" s="616">
        <f>SUM(HL37:HL68)</f>
        <v>32493460</v>
      </c>
      <c r="HM69" s="617">
        <f>+HL69/HL77</f>
        <v>0.21970520850772424</v>
      </c>
      <c r="HN69" s="475"/>
      <c r="HO69" s="475"/>
      <c r="HP69" s="476"/>
      <c r="HQ69" s="476"/>
      <c r="HR69" s="476"/>
      <c r="HS69" s="476"/>
      <c r="HT69" s="502"/>
      <c r="HU69" s="478"/>
      <c r="HV69" s="425"/>
      <c r="HW69" s="425"/>
      <c r="HX69" s="612"/>
      <c r="HY69" s="613" t="s">
        <v>400</v>
      </c>
      <c r="HZ69" s="574"/>
      <c r="IA69" s="614"/>
      <c r="IB69" s="615"/>
      <c r="IC69" s="616">
        <f>SUM(IC37:IC68)</f>
        <v>34676750</v>
      </c>
      <c r="ID69" s="617">
        <f>+IC69/IC77</f>
        <v>0.23171707553394977</v>
      </c>
      <c r="IE69" s="475"/>
      <c r="IF69" s="475"/>
      <c r="IG69" s="476"/>
      <c r="IH69" s="476"/>
      <c r="II69" s="476"/>
      <c r="IJ69" s="476"/>
      <c r="IK69" s="502"/>
      <c r="IL69" s="478"/>
      <c r="IM69" s="425"/>
      <c r="IN69" s="425"/>
      <c r="IO69" s="612"/>
      <c r="IP69" s="613" t="s">
        <v>400</v>
      </c>
      <c r="IQ69" s="574"/>
      <c r="IR69" s="614"/>
      <c r="IS69" s="615"/>
      <c r="IT69" s="616">
        <f>SUM(IT37:IT68)</f>
        <v>29196038</v>
      </c>
      <c r="IU69" s="617">
        <f>+IT69/IT77</f>
        <v>0.19423617217019734</v>
      </c>
      <c r="IV69" s="475"/>
      <c r="IW69" s="475"/>
      <c r="IX69" s="476"/>
      <c r="IY69" s="476"/>
      <c r="IZ69" s="476"/>
      <c r="JA69" s="476"/>
      <c r="JB69" s="502"/>
      <c r="JC69" s="478"/>
      <c r="JD69" s="425"/>
      <c r="JE69" s="425"/>
      <c r="JF69" s="612"/>
      <c r="JG69" s="613" t="s">
        <v>400</v>
      </c>
      <c r="JH69" s="574"/>
      <c r="JI69" s="614"/>
      <c r="JJ69" s="615"/>
      <c r="JK69" s="616">
        <f>SUM(JK37:JK68)</f>
        <v>35043100</v>
      </c>
      <c r="JL69" s="617">
        <f>+JK69/JK77</f>
        <v>0.23059738126667306</v>
      </c>
      <c r="JM69" s="475"/>
      <c r="JN69" s="475"/>
      <c r="JO69" s="476"/>
      <c r="JP69" s="476"/>
      <c r="JQ69" s="476"/>
      <c r="JR69" s="476"/>
      <c r="JS69" s="502"/>
      <c r="JT69" s="478"/>
      <c r="JU69" s="425"/>
      <c r="JV69" s="425"/>
      <c r="JW69" s="612"/>
      <c r="JX69" s="613" t="s">
        <v>400</v>
      </c>
      <c r="JY69" s="574"/>
      <c r="JZ69" s="614"/>
      <c r="KA69" s="615"/>
      <c r="KB69" s="616">
        <f>SUM(KB37:KB68)</f>
        <v>35722000</v>
      </c>
      <c r="KC69" s="617">
        <f>+KB69/KB77</f>
        <v>0.23555244902803787</v>
      </c>
      <c r="KD69" s="475"/>
      <c r="KE69" s="475"/>
      <c r="KF69" s="476"/>
      <c r="KG69" s="476"/>
      <c r="KH69" s="476"/>
      <c r="KI69" s="476"/>
      <c r="KJ69" s="502"/>
      <c r="KK69" s="478"/>
      <c r="KL69" s="425"/>
      <c r="KM69" s="425"/>
      <c r="KN69" s="612"/>
      <c r="KO69" s="613" t="s">
        <v>400</v>
      </c>
      <c r="KP69" s="574"/>
      <c r="KQ69" s="614"/>
      <c r="KR69" s="615"/>
      <c r="KS69" s="616">
        <f>SUM(KS37:KS68)</f>
        <v>63495937</v>
      </c>
      <c r="KT69" s="617">
        <f>+KS69/KS77</f>
        <v>0.41815235993260058</v>
      </c>
      <c r="KU69" s="475"/>
      <c r="KV69" s="475"/>
      <c r="KW69" s="476"/>
      <c r="KX69" s="476"/>
      <c r="KY69" s="476"/>
      <c r="KZ69" s="476"/>
      <c r="LA69" s="502"/>
      <c r="LB69" s="478"/>
      <c r="LC69" s="425"/>
      <c r="LD69" s="425"/>
      <c r="LE69" s="612"/>
      <c r="LF69" s="613" t="s">
        <v>400</v>
      </c>
      <c r="LG69" s="574"/>
      <c r="LH69" s="614"/>
      <c r="LI69" s="614"/>
      <c r="LJ69" s="616">
        <f>SUM(LJ37:LJ68)</f>
        <v>32442877</v>
      </c>
      <c r="LK69" s="617">
        <f>+LJ69/LJ77</f>
        <v>0.21866607499957352</v>
      </c>
      <c r="LL69" s="475"/>
      <c r="LM69" s="475"/>
      <c r="LN69" s="476"/>
      <c r="LO69" s="476"/>
      <c r="LP69" s="476"/>
      <c r="LQ69" s="476"/>
      <c r="LR69" s="502"/>
      <c r="LS69" s="478"/>
      <c r="LT69" s="425"/>
      <c r="LU69" s="425"/>
      <c r="LV69" s="612"/>
      <c r="LW69" s="613" t="s">
        <v>400</v>
      </c>
      <c r="LX69" s="574"/>
      <c r="LY69" s="614"/>
      <c r="LZ69" s="615"/>
      <c r="MA69" s="616">
        <f>SUM(MA37:MA68)</f>
        <v>31742192</v>
      </c>
      <c r="MB69" s="617">
        <f>+MA69/MA77</f>
        <v>0.21113436429318719</v>
      </c>
      <c r="MC69" s="475"/>
      <c r="MD69" s="475"/>
      <c r="ME69" s="476"/>
      <c r="MF69" s="476"/>
      <c r="MG69" s="476"/>
      <c r="MH69" s="476"/>
      <c r="MI69" s="502"/>
      <c r="MJ69" s="478"/>
      <c r="MK69" s="425"/>
      <c r="ML69" s="425"/>
      <c r="MM69" s="612"/>
      <c r="MN69" s="613" t="s">
        <v>400</v>
      </c>
      <c r="MO69" s="574"/>
      <c r="MP69" s="614"/>
      <c r="MQ69" s="615"/>
      <c r="MR69" s="616">
        <f>SUM(MR37:MR68)</f>
        <v>23764071</v>
      </c>
      <c r="MS69" s="617">
        <f>+MR69/MR77</f>
        <v>0.15682835835532466</v>
      </c>
      <c r="MT69" s="475"/>
      <c r="MU69" s="475"/>
      <c r="MV69" s="476"/>
      <c r="MW69" s="476"/>
      <c r="MX69" s="476"/>
      <c r="MY69" s="476"/>
      <c r="MZ69" s="502"/>
      <c r="NA69" s="478"/>
      <c r="NB69" s="425"/>
      <c r="NC69" s="425"/>
      <c r="ND69" s="592"/>
      <c r="NE69" s="584"/>
      <c r="NF69" s="593"/>
      <c r="NG69" s="525"/>
      <c r="NH69" s="586"/>
      <c r="NI69" s="618"/>
      <c r="NJ69" s="618"/>
      <c r="NK69" s="475"/>
      <c r="NL69" s="475"/>
      <c r="NM69" s="476"/>
      <c r="NN69" s="476"/>
      <c r="NO69" s="476"/>
      <c r="NP69" s="476"/>
      <c r="NQ69" s="502"/>
      <c r="NR69" s="478"/>
      <c r="NS69" s="425"/>
      <c r="NT69" s="425"/>
      <c r="NU69" s="592"/>
      <c r="NV69" s="584"/>
      <c r="NW69" s="593"/>
      <c r="NX69" s="525"/>
      <c r="NY69" s="586"/>
      <c r="NZ69" s="618"/>
      <c r="OA69" s="618"/>
      <c r="OB69" s="475"/>
      <c r="OC69" s="475"/>
      <c r="OD69" s="476"/>
      <c r="OE69" s="476"/>
      <c r="OF69" s="476"/>
      <c r="OG69" s="476"/>
      <c r="OH69" s="502"/>
      <c r="OI69" s="478"/>
      <c r="OJ69" s="425"/>
      <c r="OK69" s="425"/>
      <c r="OL69" s="592"/>
      <c r="OM69" s="584"/>
      <c r="ON69" s="593"/>
      <c r="OO69" s="525"/>
      <c r="OP69" s="586"/>
      <c r="OQ69" s="618"/>
      <c r="OR69" s="618"/>
      <c r="OS69" s="475"/>
      <c r="OT69" s="475"/>
      <c r="OU69" s="476"/>
      <c r="OV69" s="476"/>
      <c r="OW69" s="476"/>
      <c r="OX69" s="476"/>
      <c r="OY69" s="502"/>
      <c r="OZ69" s="478"/>
      <c r="PA69" s="425"/>
      <c r="PB69" s="425"/>
      <c r="PC69" s="592"/>
      <c r="PD69" s="584"/>
      <c r="PE69" s="593"/>
      <c r="PF69" s="525"/>
      <c r="PG69" s="586"/>
      <c r="PH69" s="618"/>
      <c r="PI69" s="618"/>
      <c r="PJ69" s="475"/>
      <c r="PK69" s="475"/>
      <c r="PL69" s="476"/>
      <c r="PM69" s="476"/>
      <c r="PN69" s="476"/>
      <c r="PO69" s="476"/>
      <c r="PP69" s="502"/>
      <c r="PQ69" s="478"/>
      <c r="PR69" s="425"/>
      <c r="PS69" s="425"/>
      <c r="PT69" s="592"/>
      <c r="PU69" s="584"/>
      <c r="PV69" s="593"/>
      <c r="PW69" s="525"/>
      <c r="PX69" s="586"/>
      <c r="PY69" s="618"/>
      <c r="PZ69" s="618"/>
      <c r="QA69" s="475"/>
      <c r="QB69" s="475"/>
      <c r="QC69" s="476"/>
      <c r="QD69" s="476"/>
      <c r="QE69" s="476"/>
      <c r="QF69" s="476"/>
      <c r="QG69" s="502"/>
      <c r="QH69" s="478"/>
      <c r="QI69" s="425"/>
      <c r="QJ69" s="425"/>
      <c r="QK69" s="592"/>
      <c r="QL69" s="584"/>
      <c r="QM69" s="593"/>
      <c r="QN69" s="525"/>
      <c r="QO69" s="586"/>
      <c r="QP69" s="618"/>
      <c r="QQ69" s="618"/>
      <c r="QR69" s="475"/>
      <c r="QS69" s="475"/>
      <c r="QT69" s="476"/>
      <c r="QU69" s="476"/>
      <c r="QV69" s="476"/>
      <c r="QW69" s="476"/>
      <c r="QX69" s="502"/>
      <c r="QY69" s="478"/>
      <c r="QZ69" s="425"/>
      <c r="RA69" s="425"/>
      <c r="RB69" s="592"/>
      <c r="RC69" s="584"/>
      <c r="RD69" s="593"/>
      <c r="RE69" s="525"/>
      <c r="RF69" s="586"/>
      <c r="RG69" s="618"/>
      <c r="RH69" s="618"/>
      <c r="RI69" s="475"/>
      <c r="RJ69" s="475"/>
      <c r="RK69" s="476"/>
      <c r="RL69" s="476"/>
      <c r="RM69" s="476"/>
      <c r="RN69" s="476"/>
      <c r="RO69" s="502"/>
      <c r="RP69" s="478"/>
      <c r="RQ69" s="425"/>
      <c r="RR69" s="425"/>
      <c r="RS69" s="592"/>
      <c r="RT69" s="584"/>
      <c r="RU69" s="593"/>
      <c r="RV69" s="525"/>
      <c r="RW69" s="586"/>
      <c r="RX69" s="618"/>
      <c r="RY69" s="618"/>
      <c r="RZ69" s="475"/>
      <c r="SA69" s="475"/>
      <c r="SB69" s="476"/>
      <c r="SC69" s="476"/>
      <c r="SD69" s="476"/>
      <c r="SE69" s="476"/>
      <c r="SF69" s="502"/>
      <c r="SG69" s="478"/>
      <c r="SH69" s="425"/>
      <c r="SI69" s="425"/>
      <c r="SJ69" s="592"/>
      <c r="SK69" s="584"/>
      <c r="SL69" s="593"/>
      <c r="SM69" s="525"/>
      <c r="SN69" s="586"/>
      <c r="SO69" s="618"/>
      <c r="SP69" s="618"/>
      <c r="SQ69" s="475"/>
      <c r="SR69" s="475"/>
      <c r="SS69" s="476"/>
      <c r="ST69" s="476"/>
      <c r="SU69" s="476"/>
      <c r="SV69" s="476"/>
      <c r="SW69" s="502"/>
      <c r="SX69" s="478"/>
    </row>
    <row r="70" spans="1:518" ht="15.75" x14ac:dyDescent="0.2">
      <c r="A70" s="425">
        <f t="shared" si="140"/>
        <v>58</v>
      </c>
      <c r="B70" s="619"/>
      <c r="C70" s="620" t="s">
        <v>401</v>
      </c>
      <c r="D70" s="621"/>
      <c r="E70" s="622"/>
      <c r="F70" s="623"/>
      <c r="G70" s="624"/>
      <c r="H70" s="624"/>
      <c r="I70" s="425"/>
      <c r="J70" s="425"/>
      <c r="K70" s="619"/>
      <c r="L70" s="620"/>
      <c r="M70" s="621"/>
      <c r="N70" s="622"/>
      <c r="O70" s="623"/>
      <c r="P70" s="624"/>
      <c r="Q70" s="624"/>
      <c r="R70" s="475"/>
      <c r="S70" s="475"/>
      <c r="T70" s="476"/>
      <c r="U70" s="476"/>
      <c r="V70" s="476"/>
      <c r="W70" s="476"/>
      <c r="X70" s="502"/>
      <c r="Y70" s="478"/>
      <c r="Z70" s="454"/>
      <c r="AA70" s="454"/>
      <c r="AB70" s="619"/>
      <c r="AC70" s="620"/>
      <c r="AD70" s="621"/>
      <c r="AE70" s="622"/>
      <c r="AF70" s="623"/>
      <c r="AG70" s="624"/>
      <c r="AH70" s="624"/>
      <c r="AI70" s="475"/>
      <c r="AJ70" s="475"/>
      <c r="AK70" s="476"/>
      <c r="AL70" s="476"/>
      <c r="AM70" s="476"/>
      <c r="AN70" s="476"/>
      <c r="AO70" s="502"/>
      <c r="AP70" s="478"/>
      <c r="AQ70" s="454"/>
      <c r="AR70" s="454"/>
      <c r="AS70" s="619"/>
      <c r="AT70" s="620" t="s">
        <v>401</v>
      </c>
      <c r="AU70" s="621"/>
      <c r="AV70" s="622"/>
      <c r="AW70" s="623"/>
      <c r="AX70" s="624"/>
      <c r="AY70" s="624"/>
      <c r="AZ70" s="475"/>
      <c r="BA70" s="475"/>
      <c r="BB70" s="476"/>
      <c r="BC70" s="476"/>
      <c r="BD70" s="476"/>
      <c r="BE70" s="476"/>
      <c r="BF70" s="502"/>
      <c r="BG70" s="478"/>
      <c r="BH70" s="425"/>
      <c r="BI70" s="425"/>
      <c r="BJ70" s="619"/>
      <c r="BK70" s="620" t="s">
        <v>401</v>
      </c>
      <c r="BL70" s="621"/>
      <c r="BM70" s="622"/>
      <c r="BN70" s="623"/>
      <c r="BO70" s="624"/>
      <c r="BP70" s="624"/>
      <c r="BQ70" s="475"/>
      <c r="BR70" s="475"/>
      <c r="BS70" s="476"/>
      <c r="BT70" s="476"/>
      <c r="BU70" s="476"/>
      <c r="BV70" s="476"/>
      <c r="BW70" s="502"/>
      <c r="BX70" s="478"/>
      <c r="BY70" s="425"/>
      <c r="BZ70" s="425"/>
      <c r="CA70" s="619"/>
      <c r="CB70" s="620" t="s">
        <v>401</v>
      </c>
      <c r="CC70" s="621"/>
      <c r="CD70" s="622"/>
      <c r="CE70" s="623"/>
      <c r="CF70" s="624"/>
      <c r="CG70" s="624"/>
      <c r="CH70" s="475"/>
      <c r="CI70" s="475"/>
      <c r="CJ70" s="476"/>
      <c r="CK70" s="476"/>
      <c r="CL70" s="476"/>
      <c r="CM70" s="476"/>
      <c r="CN70" s="502"/>
      <c r="CO70" s="478"/>
      <c r="CP70" s="425"/>
      <c r="CQ70" s="425"/>
      <c r="CR70" s="619"/>
      <c r="CS70" s="620" t="s">
        <v>401</v>
      </c>
      <c r="CT70" s="621"/>
      <c r="CU70" s="622"/>
      <c r="CV70" s="623"/>
      <c r="CW70" s="624"/>
      <c r="CX70" s="624"/>
      <c r="CY70" s="475"/>
      <c r="CZ70" s="475"/>
      <c r="DA70" s="476"/>
      <c r="DB70" s="476"/>
      <c r="DC70" s="476"/>
      <c r="DD70" s="476"/>
      <c r="DE70" s="502"/>
      <c r="DF70" s="478"/>
      <c r="DG70" s="425"/>
      <c r="DH70" s="425"/>
      <c r="DI70" s="619"/>
      <c r="DJ70" s="620" t="s">
        <v>401</v>
      </c>
      <c r="DK70" s="621"/>
      <c r="DL70" s="622"/>
      <c r="DM70" s="623"/>
      <c r="DN70" s="624"/>
      <c r="DO70" s="624"/>
      <c r="DP70" s="475"/>
      <c r="DQ70" s="475"/>
      <c r="DR70" s="476"/>
      <c r="DS70" s="476"/>
      <c r="DT70" s="476"/>
      <c r="DU70" s="476"/>
      <c r="DV70" s="502"/>
      <c r="DW70" s="478"/>
      <c r="DX70" s="425"/>
      <c r="DY70" s="425"/>
      <c r="DZ70" s="619"/>
      <c r="EA70" s="620" t="s">
        <v>401</v>
      </c>
      <c r="EB70" s="621"/>
      <c r="EC70" s="622"/>
      <c r="ED70" s="623"/>
      <c r="EE70" s="624"/>
      <c r="EF70" s="624"/>
      <c r="EG70" s="475"/>
      <c r="EH70" s="475"/>
      <c r="EI70" s="476"/>
      <c r="EJ70" s="476"/>
      <c r="EK70" s="476"/>
      <c r="EL70" s="476"/>
      <c r="EM70" s="502"/>
      <c r="EN70" s="478"/>
      <c r="EO70" s="425"/>
      <c r="EP70" s="425"/>
      <c r="EQ70" s="619"/>
      <c r="ER70" s="620" t="s">
        <v>401</v>
      </c>
      <c r="ES70" s="621"/>
      <c r="ET70" s="622"/>
      <c r="EU70" s="623"/>
      <c r="EV70" s="624"/>
      <c r="EW70" s="624"/>
      <c r="EX70" s="475"/>
      <c r="EY70" s="475"/>
      <c r="EZ70" s="476"/>
      <c r="FA70" s="476"/>
      <c r="FB70" s="476"/>
      <c r="FC70" s="476"/>
      <c r="FD70" s="502"/>
      <c r="FE70" s="478"/>
      <c r="FF70" s="425"/>
      <c r="FG70" s="425"/>
      <c r="FH70" s="619"/>
      <c r="FI70" s="620" t="s">
        <v>401</v>
      </c>
      <c r="FJ70" s="621"/>
      <c r="FK70" s="622"/>
      <c r="FL70" s="623"/>
      <c r="FM70" s="624"/>
      <c r="FN70" s="624"/>
      <c r="FO70" s="475"/>
      <c r="FP70" s="475"/>
      <c r="FQ70" s="476"/>
      <c r="FR70" s="476"/>
      <c r="FS70" s="476"/>
      <c r="FT70" s="476"/>
      <c r="FU70" s="502"/>
      <c r="FV70" s="478"/>
      <c r="FW70" s="425"/>
      <c r="FX70" s="425"/>
      <c r="FY70" s="619"/>
      <c r="FZ70" s="620" t="s">
        <v>401</v>
      </c>
      <c r="GA70" s="621"/>
      <c r="GB70" s="622"/>
      <c r="GC70" s="623"/>
      <c r="GD70" s="624"/>
      <c r="GE70" s="624"/>
      <c r="GF70" s="475"/>
      <c r="GG70" s="475"/>
      <c r="GH70" s="476"/>
      <c r="GI70" s="476"/>
      <c r="GJ70" s="476"/>
      <c r="GK70" s="476"/>
      <c r="GL70" s="502"/>
      <c r="GM70" s="478"/>
      <c r="GN70" s="425"/>
      <c r="GO70" s="425"/>
      <c r="GP70" s="619"/>
      <c r="GQ70" s="620" t="s">
        <v>401</v>
      </c>
      <c r="GR70" s="621"/>
      <c r="GS70" s="622"/>
      <c r="GT70" s="623"/>
      <c r="GU70" s="624"/>
      <c r="GV70" s="624"/>
      <c r="GW70" s="475"/>
      <c r="GX70" s="475"/>
      <c r="GY70" s="476"/>
      <c r="GZ70" s="476"/>
      <c r="HA70" s="476"/>
      <c r="HB70" s="476"/>
      <c r="HC70" s="502"/>
      <c r="HD70" s="478"/>
      <c r="HE70" s="425"/>
      <c r="HF70" s="425"/>
      <c r="HG70" s="619"/>
      <c r="HH70" s="620" t="s">
        <v>401</v>
      </c>
      <c r="HI70" s="621"/>
      <c r="HJ70" s="622"/>
      <c r="HK70" s="622"/>
      <c r="HL70" s="624"/>
      <c r="HM70" s="624"/>
      <c r="HN70" s="475"/>
      <c r="HO70" s="475"/>
      <c r="HP70" s="476"/>
      <c r="HQ70" s="476"/>
      <c r="HR70" s="476"/>
      <c r="HS70" s="476"/>
      <c r="HT70" s="502"/>
      <c r="HU70" s="478"/>
      <c r="HV70" s="425"/>
      <c r="HW70" s="425"/>
      <c r="HX70" s="619"/>
      <c r="HY70" s="620" t="s">
        <v>401</v>
      </c>
      <c r="HZ70" s="621"/>
      <c r="IA70" s="622"/>
      <c r="IB70" s="623"/>
      <c r="IC70" s="624"/>
      <c r="ID70" s="624"/>
      <c r="IE70" s="475"/>
      <c r="IF70" s="475"/>
      <c r="IG70" s="476"/>
      <c r="IH70" s="476"/>
      <c r="II70" s="476"/>
      <c r="IJ70" s="476"/>
      <c r="IK70" s="502"/>
      <c r="IL70" s="478"/>
      <c r="IM70" s="425"/>
      <c r="IN70" s="425"/>
      <c r="IO70" s="619"/>
      <c r="IP70" s="620" t="s">
        <v>401</v>
      </c>
      <c r="IQ70" s="621"/>
      <c r="IR70" s="622"/>
      <c r="IS70" s="623"/>
      <c r="IT70" s="624"/>
      <c r="IU70" s="624"/>
      <c r="IV70" s="475"/>
      <c r="IW70" s="475"/>
      <c r="IX70" s="476"/>
      <c r="IY70" s="476"/>
      <c r="IZ70" s="476"/>
      <c r="JA70" s="476"/>
      <c r="JB70" s="502"/>
      <c r="JC70" s="478"/>
      <c r="JD70" s="425"/>
      <c r="JE70" s="425"/>
      <c r="JF70" s="619"/>
      <c r="JG70" s="620" t="s">
        <v>401</v>
      </c>
      <c r="JH70" s="621"/>
      <c r="JI70" s="622"/>
      <c r="JJ70" s="623"/>
      <c r="JK70" s="624"/>
      <c r="JL70" s="624"/>
      <c r="JM70" s="475"/>
      <c r="JN70" s="475"/>
      <c r="JO70" s="476"/>
      <c r="JP70" s="476"/>
      <c r="JQ70" s="476"/>
      <c r="JR70" s="476"/>
      <c r="JS70" s="502"/>
      <c r="JT70" s="478"/>
      <c r="JU70" s="425"/>
      <c r="JV70" s="425"/>
      <c r="JW70" s="619"/>
      <c r="JX70" s="620" t="s">
        <v>401</v>
      </c>
      <c r="JY70" s="621"/>
      <c r="JZ70" s="622"/>
      <c r="KA70" s="623"/>
      <c r="KB70" s="624"/>
      <c r="KC70" s="624"/>
      <c r="KD70" s="475"/>
      <c r="KE70" s="475"/>
      <c r="KF70" s="476"/>
      <c r="KG70" s="476"/>
      <c r="KH70" s="476"/>
      <c r="KI70" s="476"/>
      <c r="KJ70" s="502"/>
      <c r="KK70" s="478"/>
      <c r="KL70" s="425"/>
      <c r="KM70" s="425"/>
      <c r="KN70" s="619"/>
      <c r="KO70" s="620" t="s">
        <v>401</v>
      </c>
      <c r="KP70" s="621"/>
      <c r="KQ70" s="622"/>
      <c r="KR70" s="623"/>
      <c r="KS70" s="624"/>
      <c r="KT70" s="624"/>
      <c r="KU70" s="475"/>
      <c r="KV70" s="475"/>
      <c r="KW70" s="476"/>
      <c r="KX70" s="476"/>
      <c r="KY70" s="476"/>
      <c r="KZ70" s="476"/>
      <c r="LA70" s="502"/>
      <c r="LB70" s="478"/>
      <c r="LC70" s="425"/>
      <c r="LD70" s="425"/>
      <c r="LE70" s="619"/>
      <c r="LF70" s="620" t="s">
        <v>401</v>
      </c>
      <c r="LG70" s="621"/>
      <c r="LH70" s="622"/>
      <c r="LI70" s="622"/>
      <c r="LJ70" s="624"/>
      <c r="LK70" s="624"/>
      <c r="LL70" s="475"/>
      <c r="LM70" s="475"/>
      <c r="LN70" s="476"/>
      <c r="LO70" s="476"/>
      <c r="LP70" s="476"/>
      <c r="LQ70" s="476"/>
      <c r="LR70" s="502"/>
      <c r="LS70" s="478"/>
      <c r="LT70" s="425"/>
      <c r="LU70" s="425"/>
      <c r="LV70" s="619"/>
      <c r="LW70" s="620" t="s">
        <v>401</v>
      </c>
      <c r="LX70" s="621"/>
      <c r="LY70" s="622"/>
      <c r="LZ70" s="623"/>
      <c r="MA70" s="624"/>
      <c r="MB70" s="624"/>
      <c r="MC70" s="475"/>
      <c r="MD70" s="475"/>
      <c r="ME70" s="476"/>
      <c r="MF70" s="476"/>
      <c r="MG70" s="476"/>
      <c r="MH70" s="476"/>
      <c r="MI70" s="502"/>
      <c r="MJ70" s="478"/>
      <c r="MK70" s="425"/>
      <c r="ML70" s="425"/>
      <c r="MM70" s="619"/>
      <c r="MN70" s="620" t="s">
        <v>401</v>
      </c>
      <c r="MO70" s="621"/>
      <c r="MP70" s="622"/>
      <c r="MQ70" s="623"/>
      <c r="MR70" s="624"/>
      <c r="MS70" s="624"/>
      <c r="MT70" s="475"/>
      <c r="MU70" s="475"/>
      <c r="MV70" s="476"/>
      <c r="MW70" s="476"/>
      <c r="MX70" s="476"/>
      <c r="MY70" s="476"/>
      <c r="MZ70" s="502"/>
      <c r="NA70" s="478"/>
      <c r="NB70" s="425"/>
      <c r="NC70" s="425"/>
      <c r="ND70" s="592"/>
      <c r="NE70" s="584"/>
      <c r="NF70" s="593"/>
      <c r="NG70" s="525"/>
      <c r="NH70" s="586"/>
      <c r="NI70" s="618"/>
      <c r="NJ70" s="618"/>
      <c r="NK70" s="475"/>
      <c r="NL70" s="475"/>
      <c r="NM70" s="476"/>
      <c r="NN70" s="476"/>
      <c r="NO70" s="476"/>
      <c r="NP70" s="476"/>
      <c r="NQ70" s="502"/>
      <c r="NR70" s="478"/>
      <c r="NS70" s="425"/>
      <c r="NT70" s="425"/>
      <c r="NU70" s="592"/>
      <c r="NV70" s="584"/>
      <c r="NW70" s="593"/>
      <c r="NX70" s="525"/>
      <c r="NY70" s="586"/>
      <c r="NZ70" s="618"/>
      <c r="OA70" s="618"/>
      <c r="OB70" s="475"/>
      <c r="OC70" s="475"/>
      <c r="OD70" s="476"/>
      <c r="OE70" s="476"/>
      <c r="OF70" s="476"/>
      <c r="OG70" s="476"/>
      <c r="OH70" s="502"/>
      <c r="OI70" s="478"/>
      <c r="OJ70" s="425"/>
      <c r="OK70" s="425"/>
      <c r="OL70" s="592"/>
      <c r="OM70" s="584"/>
      <c r="ON70" s="593"/>
      <c r="OO70" s="525"/>
      <c r="OP70" s="586"/>
      <c r="OQ70" s="618"/>
      <c r="OR70" s="618"/>
      <c r="OS70" s="475"/>
      <c r="OT70" s="475"/>
      <c r="OU70" s="476"/>
      <c r="OV70" s="476"/>
      <c r="OW70" s="476"/>
      <c r="OX70" s="476"/>
      <c r="OY70" s="502"/>
      <c r="OZ70" s="478"/>
      <c r="PA70" s="425"/>
      <c r="PB70" s="425"/>
      <c r="PC70" s="592"/>
      <c r="PD70" s="584"/>
      <c r="PE70" s="593"/>
      <c r="PF70" s="525"/>
      <c r="PG70" s="586"/>
      <c r="PH70" s="618"/>
      <c r="PI70" s="618"/>
      <c r="PJ70" s="475"/>
      <c r="PK70" s="475"/>
      <c r="PL70" s="476"/>
      <c r="PM70" s="476"/>
      <c r="PN70" s="476"/>
      <c r="PO70" s="476"/>
      <c r="PP70" s="502"/>
      <c r="PQ70" s="478"/>
      <c r="PR70" s="425"/>
      <c r="PS70" s="425"/>
      <c r="PT70" s="592"/>
      <c r="PU70" s="584"/>
      <c r="PV70" s="593"/>
      <c r="PW70" s="525"/>
      <c r="PX70" s="586"/>
      <c r="PY70" s="618"/>
      <c r="PZ70" s="618"/>
      <c r="QA70" s="475"/>
      <c r="QB70" s="475"/>
      <c r="QC70" s="476"/>
      <c r="QD70" s="476"/>
      <c r="QE70" s="476"/>
      <c r="QF70" s="476"/>
      <c r="QG70" s="502"/>
      <c r="QH70" s="478"/>
      <c r="QI70" s="425"/>
      <c r="QJ70" s="425"/>
      <c r="QK70" s="592"/>
      <c r="QL70" s="584"/>
      <c r="QM70" s="593"/>
      <c r="QN70" s="525"/>
      <c r="QO70" s="586"/>
      <c r="QP70" s="618"/>
      <c r="QQ70" s="618"/>
      <c r="QR70" s="475"/>
      <c r="QS70" s="475"/>
      <c r="QT70" s="476"/>
      <c r="QU70" s="476"/>
      <c r="QV70" s="476"/>
      <c r="QW70" s="476"/>
      <c r="QX70" s="502"/>
      <c r="QY70" s="478"/>
      <c r="QZ70" s="425"/>
      <c r="RA70" s="425"/>
      <c r="RB70" s="592"/>
      <c r="RC70" s="584"/>
      <c r="RD70" s="593"/>
      <c r="RE70" s="525"/>
      <c r="RF70" s="586"/>
      <c r="RG70" s="618"/>
      <c r="RH70" s="618"/>
      <c r="RI70" s="475"/>
      <c r="RJ70" s="475"/>
      <c r="RK70" s="476"/>
      <c r="RL70" s="476"/>
      <c r="RM70" s="476"/>
      <c r="RN70" s="476"/>
      <c r="RO70" s="502"/>
      <c r="RP70" s="478"/>
      <c r="RQ70" s="425"/>
      <c r="RR70" s="425"/>
      <c r="RS70" s="592"/>
      <c r="RT70" s="584"/>
      <c r="RU70" s="593"/>
      <c r="RV70" s="525"/>
      <c r="RW70" s="586"/>
      <c r="RX70" s="618"/>
      <c r="RY70" s="618"/>
      <c r="RZ70" s="475"/>
      <c r="SA70" s="475"/>
      <c r="SB70" s="476"/>
      <c r="SC70" s="476"/>
      <c r="SD70" s="476"/>
      <c r="SE70" s="476"/>
      <c r="SF70" s="502"/>
      <c r="SG70" s="478"/>
      <c r="SH70" s="425"/>
      <c r="SI70" s="425"/>
      <c r="SJ70" s="592"/>
      <c r="SK70" s="584"/>
      <c r="SL70" s="593"/>
      <c r="SM70" s="525"/>
      <c r="SN70" s="586"/>
      <c r="SO70" s="618"/>
      <c r="SP70" s="618"/>
      <c r="SQ70" s="475"/>
      <c r="SR70" s="475"/>
      <c r="SS70" s="476"/>
      <c r="ST70" s="476"/>
      <c r="SU70" s="476"/>
      <c r="SV70" s="476"/>
      <c r="SW70" s="502"/>
      <c r="SX70" s="478"/>
    </row>
    <row r="71" spans="1:518" ht="16.5" x14ac:dyDescent="0.2">
      <c r="A71" s="425">
        <f t="shared" si="140"/>
        <v>59</v>
      </c>
      <c r="B71" s="483" t="s">
        <v>402</v>
      </c>
      <c r="C71" s="484" t="s">
        <v>403</v>
      </c>
      <c r="D71" s="485"/>
      <c r="E71" s="486"/>
      <c r="F71" s="487"/>
      <c r="G71" s="488"/>
      <c r="H71" s="489">
        <f>SUM(G72:G73)</f>
        <v>0</v>
      </c>
      <c r="I71" s="425"/>
      <c r="J71" s="425"/>
      <c r="K71" s="483"/>
      <c r="L71" s="484"/>
      <c r="M71" s="485"/>
      <c r="N71" s="486"/>
      <c r="O71" s="487"/>
      <c r="P71" s="488"/>
      <c r="Q71" s="489">
        <f>SUM(P72:P73)</f>
        <v>0</v>
      </c>
      <c r="R71" s="475"/>
      <c r="S71" s="475"/>
      <c r="T71" s="476"/>
      <c r="U71" s="476"/>
      <c r="V71" s="476"/>
      <c r="W71" s="476"/>
      <c r="X71" s="502"/>
      <c r="Y71" s="478"/>
      <c r="Z71" s="454"/>
      <c r="AA71" s="454"/>
      <c r="AB71" s="483"/>
      <c r="AC71" s="484"/>
      <c r="AD71" s="485"/>
      <c r="AE71" s="486"/>
      <c r="AF71" s="487"/>
      <c r="AG71" s="488"/>
      <c r="AH71" s="489">
        <f>SUM(AG72:AG73)</f>
        <v>0</v>
      </c>
      <c r="AI71" s="475"/>
      <c r="AJ71" s="475"/>
      <c r="AK71" s="476"/>
      <c r="AL71" s="476"/>
      <c r="AM71" s="476"/>
      <c r="AN71" s="476"/>
      <c r="AO71" s="502"/>
      <c r="AP71" s="478"/>
      <c r="AQ71" s="454"/>
      <c r="AR71" s="454"/>
      <c r="AS71" s="483" t="s">
        <v>402</v>
      </c>
      <c r="AT71" s="484" t="s">
        <v>403</v>
      </c>
      <c r="AU71" s="485"/>
      <c r="AV71" s="486"/>
      <c r="AW71" s="487"/>
      <c r="AX71" s="488"/>
      <c r="AY71" s="489">
        <f>SUM(AX72:AX73)</f>
        <v>24304000</v>
      </c>
      <c r="AZ71" s="475"/>
      <c r="BA71" s="475"/>
      <c r="BB71" s="476"/>
      <c r="BC71" s="476"/>
      <c r="BD71" s="476"/>
      <c r="BE71" s="476"/>
      <c r="BF71" s="502"/>
      <c r="BG71" s="478"/>
      <c r="BH71" s="425"/>
      <c r="BI71" s="425"/>
      <c r="BJ71" s="483" t="s">
        <v>402</v>
      </c>
      <c r="BK71" s="484" t="s">
        <v>403</v>
      </c>
      <c r="BL71" s="485"/>
      <c r="BM71" s="486"/>
      <c r="BN71" s="487"/>
      <c r="BO71" s="488"/>
      <c r="BP71" s="489">
        <f>SUM(BO72:BO73)</f>
        <v>14378000</v>
      </c>
      <c r="BQ71" s="475"/>
      <c r="BR71" s="475"/>
      <c r="BS71" s="476"/>
      <c r="BT71" s="476"/>
      <c r="BU71" s="476"/>
      <c r="BV71" s="476"/>
      <c r="BW71" s="502"/>
      <c r="BX71" s="478"/>
      <c r="BY71" s="425"/>
      <c r="BZ71" s="425"/>
      <c r="CA71" s="483" t="s">
        <v>402</v>
      </c>
      <c r="CB71" s="484" t="s">
        <v>403</v>
      </c>
      <c r="CC71" s="485"/>
      <c r="CD71" s="486"/>
      <c r="CE71" s="487"/>
      <c r="CF71" s="488"/>
      <c r="CG71" s="489">
        <f>SUM(CF72:CF73)</f>
        <v>3385200</v>
      </c>
      <c r="CH71" s="475"/>
      <c r="CI71" s="475"/>
      <c r="CJ71" s="476"/>
      <c r="CK71" s="476"/>
      <c r="CL71" s="476"/>
      <c r="CM71" s="476"/>
      <c r="CN71" s="502"/>
      <c r="CO71" s="478"/>
      <c r="CP71" s="425"/>
      <c r="CQ71" s="425"/>
      <c r="CR71" s="483" t="s">
        <v>402</v>
      </c>
      <c r="CS71" s="484" t="s">
        <v>403</v>
      </c>
      <c r="CT71" s="485"/>
      <c r="CU71" s="486"/>
      <c r="CV71" s="487"/>
      <c r="CW71" s="488"/>
      <c r="CX71" s="489">
        <f>SUM(CW72:CW73)</f>
        <v>10360000</v>
      </c>
      <c r="CY71" s="475"/>
      <c r="CZ71" s="475"/>
      <c r="DA71" s="476"/>
      <c r="DB71" s="476"/>
      <c r="DC71" s="476"/>
      <c r="DD71" s="476"/>
      <c r="DE71" s="502"/>
      <c r="DF71" s="478"/>
      <c r="DG71" s="425"/>
      <c r="DH71" s="425"/>
      <c r="DI71" s="483" t="s">
        <v>402</v>
      </c>
      <c r="DJ71" s="484" t="s">
        <v>403</v>
      </c>
      <c r="DK71" s="485"/>
      <c r="DL71" s="486"/>
      <c r="DM71" s="487"/>
      <c r="DN71" s="488"/>
      <c r="DO71" s="489">
        <f>SUM(DN72:DN73)</f>
        <v>10780000</v>
      </c>
      <c r="DP71" s="475"/>
      <c r="DQ71" s="475"/>
      <c r="DR71" s="476"/>
      <c r="DS71" s="476"/>
      <c r="DT71" s="476"/>
      <c r="DU71" s="476"/>
      <c r="DV71" s="502"/>
      <c r="DW71" s="478"/>
      <c r="DX71" s="425"/>
      <c r="DY71" s="425"/>
      <c r="DZ71" s="483" t="s">
        <v>402</v>
      </c>
      <c r="EA71" s="484" t="s">
        <v>403</v>
      </c>
      <c r="EB71" s="485"/>
      <c r="EC71" s="486"/>
      <c r="ED71" s="487"/>
      <c r="EE71" s="488"/>
      <c r="EF71" s="489">
        <f>SUM(EE72:EE73)</f>
        <v>36339954</v>
      </c>
      <c r="EG71" s="475"/>
      <c r="EH71" s="475"/>
      <c r="EI71" s="476"/>
      <c r="EJ71" s="476"/>
      <c r="EK71" s="476"/>
      <c r="EL71" s="476"/>
      <c r="EM71" s="502"/>
      <c r="EN71" s="478"/>
      <c r="EO71" s="425"/>
      <c r="EP71" s="425"/>
      <c r="EQ71" s="483" t="s">
        <v>402</v>
      </c>
      <c r="ER71" s="484" t="s">
        <v>403</v>
      </c>
      <c r="ES71" s="485"/>
      <c r="ET71" s="486"/>
      <c r="EU71" s="487"/>
      <c r="EV71" s="488"/>
      <c r="EW71" s="489">
        <f>SUM(EV72:EV73)</f>
        <v>13547674.715212885</v>
      </c>
      <c r="EX71" s="475"/>
      <c r="EY71" s="475"/>
      <c r="EZ71" s="476"/>
      <c r="FA71" s="476"/>
      <c r="FB71" s="476"/>
      <c r="FC71" s="476"/>
      <c r="FD71" s="502"/>
      <c r="FE71" s="478"/>
      <c r="FF71" s="425"/>
      <c r="FG71" s="425"/>
      <c r="FH71" s="483" t="s">
        <v>402</v>
      </c>
      <c r="FI71" s="484" t="s">
        <v>403</v>
      </c>
      <c r="FJ71" s="485"/>
      <c r="FK71" s="486"/>
      <c r="FL71" s="487"/>
      <c r="FM71" s="488"/>
      <c r="FN71" s="489">
        <f>SUM(FM72:FM73)</f>
        <v>7306502</v>
      </c>
      <c r="FO71" s="475"/>
      <c r="FP71" s="475"/>
      <c r="FQ71" s="476"/>
      <c r="FR71" s="476"/>
      <c r="FS71" s="476"/>
      <c r="FT71" s="476"/>
      <c r="FU71" s="502"/>
      <c r="FV71" s="478"/>
      <c r="FW71" s="425"/>
      <c r="FX71" s="425"/>
      <c r="FY71" s="483" t="s">
        <v>402</v>
      </c>
      <c r="FZ71" s="484" t="s">
        <v>403</v>
      </c>
      <c r="GA71" s="485"/>
      <c r="GB71" s="486"/>
      <c r="GC71" s="487"/>
      <c r="GD71" s="488"/>
      <c r="GE71" s="489">
        <f>SUM(GD72:GD73)</f>
        <v>14420000</v>
      </c>
      <c r="GF71" s="475"/>
      <c r="GG71" s="475"/>
      <c r="GH71" s="476"/>
      <c r="GI71" s="476"/>
      <c r="GJ71" s="476"/>
      <c r="GK71" s="476"/>
      <c r="GL71" s="502"/>
      <c r="GM71" s="478"/>
      <c r="GN71" s="425"/>
      <c r="GO71" s="425"/>
      <c r="GP71" s="483" t="s">
        <v>402</v>
      </c>
      <c r="GQ71" s="484" t="s">
        <v>403</v>
      </c>
      <c r="GR71" s="485"/>
      <c r="GS71" s="486"/>
      <c r="GT71" s="487"/>
      <c r="GU71" s="488"/>
      <c r="GV71" s="489">
        <f>SUM(GU72:GU73)</f>
        <v>13650000</v>
      </c>
      <c r="GW71" s="475"/>
      <c r="GX71" s="475"/>
      <c r="GY71" s="476"/>
      <c r="GZ71" s="476"/>
      <c r="HA71" s="476"/>
      <c r="HB71" s="476"/>
      <c r="HC71" s="502"/>
      <c r="HD71" s="478"/>
      <c r="HE71" s="425"/>
      <c r="HF71" s="425"/>
      <c r="HG71" s="483" t="s">
        <v>402</v>
      </c>
      <c r="HH71" s="484" t="s">
        <v>403</v>
      </c>
      <c r="HI71" s="485"/>
      <c r="HJ71" s="486"/>
      <c r="HK71" s="486"/>
      <c r="HL71" s="488"/>
      <c r="HM71" s="489">
        <f>SUM(HL72:HL73)</f>
        <v>20823600</v>
      </c>
      <c r="HN71" s="475"/>
      <c r="HO71" s="475"/>
      <c r="HP71" s="476"/>
      <c r="HQ71" s="476"/>
      <c r="HR71" s="476"/>
      <c r="HS71" s="476"/>
      <c r="HT71" s="502"/>
      <c r="HU71" s="478"/>
      <c r="HV71" s="425"/>
      <c r="HW71" s="425"/>
      <c r="HX71" s="483" t="s">
        <v>402</v>
      </c>
      <c r="HY71" s="484" t="s">
        <v>403</v>
      </c>
      <c r="HZ71" s="485"/>
      <c r="IA71" s="486"/>
      <c r="IB71" s="487"/>
      <c r="IC71" s="488"/>
      <c r="ID71" s="489">
        <f>SUM(IC72:IC73)</f>
        <v>13888000</v>
      </c>
      <c r="IE71" s="475"/>
      <c r="IF71" s="475"/>
      <c r="IG71" s="476"/>
      <c r="IH71" s="476"/>
      <c r="II71" s="476"/>
      <c r="IJ71" s="476"/>
      <c r="IK71" s="502"/>
      <c r="IL71" s="478"/>
      <c r="IM71" s="425"/>
      <c r="IN71" s="425"/>
      <c r="IO71" s="483" t="s">
        <v>402</v>
      </c>
      <c r="IP71" s="484" t="s">
        <v>403</v>
      </c>
      <c r="IQ71" s="485"/>
      <c r="IR71" s="486"/>
      <c r="IS71" s="487"/>
      <c r="IT71" s="488"/>
      <c r="IU71" s="489">
        <f>SUM(IT72:IT73)</f>
        <v>11759888</v>
      </c>
      <c r="IV71" s="475"/>
      <c r="IW71" s="475"/>
      <c r="IX71" s="476"/>
      <c r="IY71" s="476"/>
      <c r="IZ71" s="476"/>
      <c r="JA71" s="476"/>
      <c r="JB71" s="502"/>
      <c r="JC71" s="478"/>
      <c r="JD71" s="425"/>
      <c r="JE71" s="425"/>
      <c r="JF71" s="483" t="s">
        <v>402</v>
      </c>
      <c r="JG71" s="484" t="s">
        <v>403</v>
      </c>
      <c r="JH71" s="485"/>
      <c r="JI71" s="486"/>
      <c r="JJ71" s="487"/>
      <c r="JK71" s="488"/>
      <c r="JL71" s="489">
        <f>SUM(JK72:JK73)</f>
        <v>8050000</v>
      </c>
      <c r="JM71" s="475"/>
      <c r="JN71" s="475"/>
      <c r="JO71" s="476"/>
      <c r="JP71" s="476"/>
      <c r="JQ71" s="476"/>
      <c r="JR71" s="476"/>
      <c r="JS71" s="502"/>
      <c r="JT71" s="478"/>
      <c r="JU71" s="425"/>
      <c r="JV71" s="425"/>
      <c r="JW71" s="483" t="s">
        <v>402</v>
      </c>
      <c r="JX71" s="484" t="s">
        <v>403</v>
      </c>
      <c r="JY71" s="485"/>
      <c r="JZ71" s="486"/>
      <c r="KA71" s="487"/>
      <c r="KB71" s="488"/>
      <c r="KC71" s="489">
        <f>SUM(KB72:KB73)</f>
        <v>6510000</v>
      </c>
      <c r="KD71" s="475"/>
      <c r="KE71" s="475"/>
      <c r="KF71" s="476"/>
      <c r="KG71" s="476"/>
      <c r="KH71" s="476"/>
      <c r="KI71" s="476"/>
      <c r="KJ71" s="502"/>
      <c r="KK71" s="478"/>
      <c r="KL71" s="425"/>
      <c r="KM71" s="425"/>
      <c r="KN71" s="483" t="s">
        <v>402</v>
      </c>
      <c r="KO71" s="484" t="s">
        <v>403</v>
      </c>
      <c r="KP71" s="485"/>
      <c r="KQ71" s="486"/>
      <c r="KR71" s="487"/>
      <c r="KS71" s="488"/>
      <c r="KT71" s="489">
        <f>SUM(KS72:KS73)</f>
        <v>7397040</v>
      </c>
      <c r="KU71" s="475"/>
      <c r="KV71" s="475"/>
      <c r="KW71" s="476"/>
      <c r="KX71" s="476"/>
      <c r="KY71" s="476"/>
      <c r="KZ71" s="476"/>
      <c r="LA71" s="502"/>
      <c r="LB71" s="478"/>
      <c r="LC71" s="425"/>
      <c r="LD71" s="425"/>
      <c r="LE71" s="483" t="s">
        <v>402</v>
      </c>
      <c r="LF71" s="484" t="s">
        <v>403</v>
      </c>
      <c r="LG71" s="485"/>
      <c r="LH71" s="486"/>
      <c r="LI71" s="486"/>
      <c r="LJ71" s="488"/>
      <c r="LK71" s="489">
        <f>SUM(LJ72:LJ73)</f>
        <v>20917400</v>
      </c>
      <c r="LL71" s="475"/>
      <c r="LM71" s="475"/>
      <c r="LN71" s="476"/>
      <c r="LO71" s="476"/>
      <c r="LP71" s="476"/>
      <c r="LQ71" s="476"/>
      <c r="LR71" s="502"/>
      <c r="LS71" s="478"/>
      <c r="LT71" s="425"/>
      <c r="LU71" s="425"/>
      <c r="LV71" s="483" t="s">
        <v>402</v>
      </c>
      <c r="LW71" s="484" t="s">
        <v>403</v>
      </c>
      <c r="LX71" s="485"/>
      <c r="LY71" s="486"/>
      <c r="LZ71" s="487"/>
      <c r="MA71" s="488"/>
      <c r="MB71" s="489">
        <f>SUM(MA72:MA73)</f>
        <v>11200000</v>
      </c>
      <c r="MC71" s="475"/>
      <c r="MD71" s="475"/>
      <c r="ME71" s="476"/>
      <c r="MF71" s="476"/>
      <c r="MG71" s="476"/>
      <c r="MH71" s="476"/>
      <c r="MI71" s="502"/>
      <c r="MJ71" s="478"/>
      <c r="MK71" s="425"/>
      <c r="ML71" s="425"/>
      <c r="MM71" s="483" t="s">
        <v>402</v>
      </c>
      <c r="MN71" s="484" t="s">
        <v>403</v>
      </c>
      <c r="MO71" s="485"/>
      <c r="MP71" s="486"/>
      <c r="MQ71" s="487"/>
      <c r="MR71" s="488"/>
      <c r="MS71" s="489">
        <f>SUM(MR72:MR73)</f>
        <v>27959266.118000001</v>
      </c>
      <c r="MT71" s="475"/>
      <c r="MU71" s="475"/>
      <c r="MV71" s="476"/>
      <c r="MW71" s="476"/>
      <c r="MX71" s="476"/>
      <c r="MY71" s="476"/>
      <c r="MZ71" s="502"/>
      <c r="NA71" s="478"/>
      <c r="NB71" s="425"/>
      <c r="NC71" s="425"/>
      <c r="ND71" s="592"/>
      <c r="NE71" s="584"/>
      <c r="NF71" s="593"/>
      <c r="NG71" s="525"/>
      <c r="NH71" s="586"/>
      <c r="NI71" s="618"/>
      <c r="NJ71" s="618"/>
      <c r="NK71" s="475"/>
      <c r="NL71" s="475"/>
      <c r="NM71" s="476"/>
      <c r="NN71" s="476"/>
      <c r="NO71" s="476"/>
      <c r="NP71" s="476"/>
      <c r="NQ71" s="502"/>
      <c r="NR71" s="478"/>
      <c r="NS71" s="425"/>
      <c r="NT71" s="425"/>
      <c r="NU71" s="592"/>
      <c r="NV71" s="584"/>
      <c r="NW71" s="593"/>
      <c r="NX71" s="525"/>
      <c r="NY71" s="586"/>
      <c r="NZ71" s="618"/>
      <c r="OA71" s="618"/>
      <c r="OB71" s="475"/>
      <c r="OC71" s="475"/>
      <c r="OD71" s="476"/>
      <c r="OE71" s="476"/>
      <c r="OF71" s="476"/>
      <c r="OG71" s="476"/>
      <c r="OH71" s="502"/>
      <c r="OI71" s="478"/>
      <c r="OJ71" s="425"/>
      <c r="OK71" s="425"/>
      <c r="OL71" s="592"/>
      <c r="OM71" s="584"/>
      <c r="ON71" s="593"/>
      <c r="OO71" s="525"/>
      <c r="OP71" s="586"/>
      <c r="OQ71" s="618"/>
      <c r="OR71" s="618"/>
      <c r="OS71" s="475"/>
      <c r="OT71" s="475"/>
      <c r="OU71" s="476"/>
      <c r="OV71" s="476"/>
      <c r="OW71" s="476"/>
      <c r="OX71" s="476"/>
      <c r="OY71" s="502"/>
      <c r="OZ71" s="478"/>
      <c r="PA71" s="425"/>
      <c r="PB71" s="425"/>
      <c r="PC71" s="592"/>
      <c r="PD71" s="584"/>
      <c r="PE71" s="593"/>
      <c r="PF71" s="525"/>
      <c r="PG71" s="586"/>
      <c r="PH71" s="618"/>
      <c r="PI71" s="618"/>
      <c r="PJ71" s="475"/>
      <c r="PK71" s="475"/>
      <c r="PL71" s="476"/>
      <c r="PM71" s="476"/>
      <c r="PN71" s="476"/>
      <c r="PO71" s="476"/>
      <c r="PP71" s="502"/>
      <c r="PQ71" s="478"/>
      <c r="PR71" s="425"/>
      <c r="PS71" s="425"/>
      <c r="PT71" s="592"/>
      <c r="PU71" s="584"/>
      <c r="PV71" s="593"/>
      <c r="PW71" s="525"/>
      <c r="PX71" s="586"/>
      <c r="PY71" s="618"/>
      <c r="PZ71" s="618"/>
      <c r="QA71" s="475"/>
      <c r="QB71" s="475"/>
      <c r="QC71" s="476"/>
      <c r="QD71" s="476"/>
      <c r="QE71" s="476"/>
      <c r="QF71" s="476"/>
      <c r="QG71" s="502"/>
      <c r="QH71" s="478"/>
      <c r="QI71" s="425"/>
      <c r="QJ71" s="425"/>
      <c r="QK71" s="592"/>
      <c r="QL71" s="584"/>
      <c r="QM71" s="593"/>
      <c r="QN71" s="525"/>
      <c r="QO71" s="586"/>
      <c r="QP71" s="618"/>
      <c r="QQ71" s="618"/>
      <c r="QR71" s="475"/>
      <c r="QS71" s="475"/>
      <c r="QT71" s="476"/>
      <c r="QU71" s="476"/>
      <c r="QV71" s="476"/>
      <c r="QW71" s="476"/>
      <c r="QX71" s="502"/>
      <c r="QY71" s="478"/>
      <c r="QZ71" s="425"/>
      <c r="RA71" s="425"/>
      <c r="RB71" s="592"/>
      <c r="RC71" s="584"/>
      <c r="RD71" s="593"/>
      <c r="RE71" s="525"/>
      <c r="RF71" s="586"/>
      <c r="RG71" s="618"/>
      <c r="RH71" s="618"/>
      <c r="RI71" s="475"/>
      <c r="RJ71" s="475"/>
      <c r="RK71" s="476"/>
      <c r="RL71" s="476"/>
      <c r="RM71" s="476"/>
      <c r="RN71" s="476"/>
      <c r="RO71" s="502"/>
      <c r="RP71" s="478"/>
      <c r="RQ71" s="425"/>
      <c r="RR71" s="425"/>
      <c r="RS71" s="592"/>
      <c r="RT71" s="584"/>
      <c r="RU71" s="593"/>
      <c r="RV71" s="525"/>
      <c r="RW71" s="586"/>
      <c r="RX71" s="618"/>
      <c r="RY71" s="618"/>
      <c r="RZ71" s="475"/>
      <c r="SA71" s="475"/>
      <c r="SB71" s="476"/>
      <c r="SC71" s="476"/>
      <c r="SD71" s="476"/>
      <c r="SE71" s="476"/>
      <c r="SF71" s="502"/>
      <c r="SG71" s="478"/>
      <c r="SH71" s="425"/>
      <c r="SI71" s="425"/>
      <c r="SJ71" s="592"/>
      <c r="SK71" s="584"/>
      <c r="SL71" s="593"/>
      <c r="SM71" s="525"/>
      <c r="SN71" s="586"/>
      <c r="SO71" s="618"/>
      <c r="SP71" s="618"/>
      <c r="SQ71" s="475"/>
      <c r="SR71" s="475"/>
      <c r="SS71" s="476"/>
      <c r="ST71" s="476"/>
      <c r="SU71" s="476"/>
      <c r="SV71" s="476"/>
      <c r="SW71" s="502"/>
      <c r="SX71" s="478"/>
    </row>
    <row r="72" spans="1:518" ht="45" x14ac:dyDescent="0.2">
      <c r="A72" s="425">
        <f t="shared" si="140"/>
        <v>60</v>
      </c>
      <c r="B72" s="495" t="s">
        <v>404</v>
      </c>
      <c r="C72" s="496" t="s">
        <v>405</v>
      </c>
      <c r="D72" s="497" t="s">
        <v>329</v>
      </c>
      <c r="E72" s="498">
        <v>14</v>
      </c>
      <c r="F72" s="519"/>
      <c r="G72" s="500">
        <f t="shared" ref="G72:G73" si="2186">F72*E72</f>
        <v>0</v>
      </c>
      <c r="H72" s="534" t="e">
        <f>H71/G77</f>
        <v>#DIV/0!</v>
      </c>
      <c r="I72" s="425"/>
      <c r="J72" s="425"/>
      <c r="K72" s="495"/>
      <c r="L72" s="496"/>
      <c r="M72" s="497"/>
      <c r="N72" s="498"/>
      <c r="O72" s="519"/>
      <c r="P72" s="500"/>
      <c r="Q72" s="534" t="e">
        <f>Q71/P77</f>
        <v>#DIV/0!</v>
      </c>
      <c r="R72" s="475" t="e">
        <f>IF(EXACT(VLOOKUP(K72,OFERTA_0,2,FALSE),L72),1,0)</f>
        <v>#N/A</v>
      </c>
      <c r="S72" s="475" t="e">
        <f>IF(EXACT(VLOOKUP(K72,OFERTA_0,3,FALSE),M72),1,0)</f>
        <v>#N/A</v>
      </c>
      <c r="T72" s="476" t="e">
        <f>IF(EXACT(VLOOKUP(K72,OFERTA_0,4,FALSE),N72),1,0)</f>
        <v>#N/A</v>
      </c>
      <c r="U72" s="476">
        <f t="shared" ref="U72:V72" si="2187">IF(O72=0,0,1)</f>
        <v>0</v>
      </c>
      <c r="V72" s="476">
        <f t="shared" si="2187"/>
        <v>0</v>
      </c>
      <c r="W72" s="476" t="e">
        <f t="shared" ref="W72:W73" si="2188">PRODUCT(R72:V72)</f>
        <v>#N/A</v>
      </c>
      <c r="X72" s="502">
        <f t="shared" ref="X72:X73" si="2189">ROUND(P72,0)</f>
        <v>0</v>
      </c>
      <c r="Y72" s="478">
        <f t="shared" ref="Y72:Y73" si="2190">P72-X72</f>
        <v>0</v>
      </c>
      <c r="Z72" s="454"/>
      <c r="AA72" s="454"/>
      <c r="AB72" s="495"/>
      <c r="AC72" s="496"/>
      <c r="AD72" s="497"/>
      <c r="AE72" s="498"/>
      <c r="AF72" s="519"/>
      <c r="AG72" s="500"/>
      <c r="AH72" s="534" t="e">
        <f>AH71/AG77</f>
        <v>#DIV/0!</v>
      </c>
      <c r="AI72" s="475" t="e">
        <f>IF(EXACT(VLOOKUP(AB72,OFERTA_0,2,FALSE),AC72),1,0)</f>
        <v>#N/A</v>
      </c>
      <c r="AJ72" s="475" t="e">
        <f>IF(EXACT(VLOOKUP(AB72,OFERTA_0,3,FALSE),AD72),1,0)</f>
        <v>#N/A</v>
      </c>
      <c r="AK72" s="476" t="e">
        <f>IF(EXACT(VLOOKUP(AB72,OFERTA_0,4,FALSE),AE72),1,0)</f>
        <v>#N/A</v>
      </c>
      <c r="AL72" s="476">
        <f t="shared" ref="AL72:AM72" si="2191">IF(AF72=0,0,1)</f>
        <v>0</v>
      </c>
      <c r="AM72" s="476">
        <f t="shared" si="2191"/>
        <v>0</v>
      </c>
      <c r="AN72" s="476" t="e">
        <f t="shared" ref="AN72:AN73" si="2192">PRODUCT(AI72:AM72)</f>
        <v>#N/A</v>
      </c>
      <c r="AO72" s="502">
        <f t="shared" ref="AO72:AO73" si="2193">ROUND(AG72,0)</f>
        <v>0</v>
      </c>
      <c r="AP72" s="478">
        <f t="shared" ref="AP72:AP73" si="2194">AG72-AO72</f>
        <v>0</v>
      </c>
      <c r="AQ72" s="454"/>
      <c r="AR72" s="454"/>
      <c r="AS72" s="495" t="s">
        <v>404</v>
      </c>
      <c r="AT72" s="496" t="s">
        <v>405</v>
      </c>
      <c r="AU72" s="497" t="s">
        <v>329</v>
      </c>
      <c r="AV72" s="498">
        <v>14</v>
      </c>
      <c r="AW72" s="519">
        <v>750000</v>
      </c>
      <c r="AX72" s="500">
        <f t="shared" ref="AX72:AX73" si="2195">AW72*AV72</f>
        <v>10500000</v>
      </c>
      <c r="AY72" s="534">
        <f>AY71/AX77</f>
        <v>0.1673302548715728</v>
      </c>
      <c r="AZ72" s="475">
        <f>IF(EXACT(VLOOKUP(AS72,OFERTA_0,2,FALSE),AT72),1,0)</f>
        <v>1</v>
      </c>
      <c r="BA72" s="475">
        <f>IF(EXACT(VLOOKUP(AS72,OFERTA_0,3,FALSE),AU72),1,0)</f>
        <v>1</v>
      </c>
      <c r="BB72" s="476">
        <f>IF(EXACT(VLOOKUP(AS72,OFERTA_0,4,FALSE),AV72),1,0)</f>
        <v>1</v>
      </c>
      <c r="BC72" s="476">
        <f t="shared" ref="BC72:BD72" si="2196">IF(AW72=0,0,1)</f>
        <v>1</v>
      </c>
      <c r="BD72" s="476">
        <f t="shared" si="2196"/>
        <v>1</v>
      </c>
      <c r="BE72" s="476">
        <f t="shared" ref="BE72:BE73" si="2197">PRODUCT(AZ72:BD72)</f>
        <v>1</v>
      </c>
      <c r="BF72" s="502">
        <f t="shared" ref="BF72:BF73" si="2198">ROUND(AX72,0)</f>
        <v>10500000</v>
      </c>
      <c r="BG72" s="478">
        <f t="shared" ref="BG72:BG73" si="2199">AX72-BF72</f>
        <v>0</v>
      </c>
      <c r="BH72" s="425"/>
      <c r="BI72" s="425"/>
      <c r="BJ72" s="495" t="s">
        <v>404</v>
      </c>
      <c r="BK72" s="496" t="s">
        <v>405</v>
      </c>
      <c r="BL72" s="497" t="s">
        <v>329</v>
      </c>
      <c r="BM72" s="498">
        <v>14</v>
      </c>
      <c r="BN72" s="519">
        <v>725000</v>
      </c>
      <c r="BO72" s="500">
        <f t="shared" ref="BO72:BO73" si="2200">BN72*BM72</f>
        <v>10150000</v>
      </c>
      <c r="BP72" s="534">
        <f>BP71/BO77</f>
        <v>9.6500724527278675E-2</v>
      </c>
      <c r="BQ72" s="475">
        <f>IF(EXACT(VLOOKUP(BJ72,OFERTA_0,2,FALSE),BK72),1,0)</f>
        <v>1</v>
      </c>
      <c r="BR72" s="475">
        <f>IF(EXACT(VLOOKUP(BJ72,OFERTA_0,3,FALSE),BL72),1,0)</f>
        <v>1</v>
      </c>
      <c r="BS72" s="476">
        <f>IF(EXACT(VLOOKUP(BJ72,OFERTA_0,4,FALSE),BM72),1,0)</f>
        <v>1</v>
      </c>
      <c r="BT72" s="476">
        <f t="shared" ref="BT72:BU72" si="2201">IF(BN72=0,0,1)</f>
        <v>1</v>
      </c>
      <c r="BU72" s="476">
        <f t="shared" si="2201"/>
        <v>1</v>
      </c>
      <c r="BV72" s="476">
        <f t="shared" ref="BV72:BV73" si="2202">PRODUCT(BQ72:BU72)</f>
        <v>1</v>
      </c>
      <c r="BW72" s="502">
        <f t="shared" ref="BW72:BW73" si="2203">ROUND(BO72,0)</f>
        <v>10150000</v>
      </c>
      <c r="BX72" s="478">
        <f t="shared" ref="BX72:BX73" si="2204">BO72-BW72</f>
        <v>0</v>
      </c>
      <c r="BY72" s="425"/>
      <c r="BZ72" s="425"/>
      <c r="CA72" s="495" t="s">
        <v>404</v>
      </c>
      <c r="CB72" s="496" t="s">
        <v>405</v>
      </c>
      <c r="CC72" s="497" t="s">
        <v>329</v>
      </c>
      <c r="CD72" s="498">
        <v>14</v>
      </c>
      <c r="CE72" s="519">
        <v>93000</v>
      </c>
      <c r="CF72" s="500">
        <f t="shared" ref="CF72:CF73" si="2205">CE72*CD72</f>
        <v>1302000</v>
      </c>
      <c r="CG72" s="534">
        <f>CG71/CF77</f>
        <v>2.2896418596204424E-2</v>
      </c>
      <c r="CH72" s="475">
        <f>IF(EXACT(VLOOKUP(CA72,OFERTA_0,2,FALSE),CB72),1,0)</f>
        <v>1</v>
      </c>
      <c r="CI72" s="475">
        <f>IF(EXACT(VLOOKUP(CA72,OFERTA_0,3,FALSE),CC72),1,0)</f>
        <v>1</v>
      </c>
      <c r="CJ72" s="476">
        <f>IF(EXACT(VLOOKUP(CA72,OFERTA_0,4,FALSE),CD72),1,0)</f>
        <v>1</v>
      </c>
      <c r="CK72" s="476">
        <f t="shared" ref="CK72:CL72" si="2206">IF(CE72=0,0,1)</f>
        <v>1</v>
      </c>
      <c r="CL72" s="476">
        <f t="shared" si="2206"/>
        <v>1</v>
      </c>
      <c r="CM72" s="476">
        <f t="shared" ref="CM72:CM73" si="2207">PRODUCT(CH72:CL72)</f>
        <v>1</v>
      </c>
      <c r="CN72" s="502">
        <f t="shared" ref="CN72:CN73" si="2208">ROUND(CF72,0)</f>
        <v>1302000</v>
      </c>
      <c r="CO72" s="478">
        <f t="shared" ref="CO72:CO73" si="2209">CF72-CN72</f>
        <v>0</v>
      </c>
      <c r="CP72" s="425"/>
      <c r="CQ72" s="425"/>
      <c r="CR72" s="495" t="s">
        <v>404</v>
      </c>
      <c r="CS72" s="496" t="s">
        <v>405</v>
      </c>
      <c r="CT72" s="497" t="s">
        <v>329</v>
      </c>
      <c r="CU72" s="498">
        <v>14</v>
      </c>
      <c r="CV72" s="519">
        <v>490000</v>
      </c>
      <c r="CW72" s="500">
        <f t="shared" ref="CW72:CW73" si="2210">CV72*CU72</f>
        <v>6860000</v>
      </c>
      <c r="CX72" s="534">
        <f>CX71/CW77</f>
        <v>6.9174809952893018E-2</v>
      </c>
      <c r="CY72" s="475">
        <f>IF(EXACT(VLOOKUP(CR72,OFERTA_0,2,FALSE),CS72),1,0)</f>
        <v>1</v>
      </c>
      <c r="CZ72" s="475">
        <f>IF(EXACT(VLOOKUP(CR72,OFERTA_0,3,FALSE),CT72),1,0)</f>
        <v>1</v>
      </c>
      <c r="DA72" s="476">
        <f>IF(EXACT(VLOOKUP(CR72,OFERTA_0,4,FALSE),CU72),1,0)</f>
        <v>1</v>
      </c>
      <c r="DB72" s="476">
        <f t="shared" ref="DB72:DC72" si="2211">IF(CV72=0,0,1)</f>
        <v>1</v>
      </c>
      <c r="DC72" s="476">
        <f t="shared" si="2211"/>
        <v>1</v>
      </c>
      <c r="DD72" s="476">
        <f t="shared" ref="DD72:DD73" si="2212">PRODUCT(CY72:DC72)</f>
        <v>1</v>
      </c>
      <c r="DE72" s="502">
        <f t="shared" ref="DE72:DE73" si="2213">ROUND(CW72,0)</f>
        <v>6860000</v>
      </c>
      <c r="DF72" s="478">
        <f t="shared" ref="DF72:DF73" si="2214">CW72-DE72</f>
        <v>0</v>
      </c>
      <c r="DG72" s="425"/>
      <c r="DH72" s="425"/>
      <c r="DI72" s="495" t="s">
        <v>404</v>
      </c>
      <c r="DJ72" s="496" t="s">
        <v>405</v>
      </c>
      <c r="DK72" s="497" t="s">
        <v>329</v>
      </c>
      <c r="DL72" s="498">
        <v>14</v>
      </c>
      <c r="DM72" s="519">
        <v>650000</v>
      </c>
      <c r="DN72" s="500">
        <f t="shared" ref="DN72:DN73" si="2215">DM72*DL72</f>
        <v>9100000</v>
      </c>
      <c r="DO72" s="534">
        <f>DO71/DN77</f>
        <v>7.2106428231890049E-2</v>
      </c>
      <c r="DP72" s="475">
        <f>IF(EXACT(VLOOKUP(DI72,OFERTA_0,2,FALSE),DJ72),1,0)</f>
        <v>1</v>
      </c>
      <c r="DQ72" s="475">
        <f>IF(EXACT(VLOOKUP(DI72,OFERTA_0,3,FALSE),DK72),1,0)</f>
        <v>1</v>
      </c>
      <c r="DR72" s="476">
        <f>IF(EXACT(VLOOKUP(DI72,OFERTA_0,4,FALSE),DL72),1,0)</f>
        <v>1</v>
      </c>
      <c r="DS72" s="476">
        <f t="shared" ref="DS72:DT72" si="2216">IF(DM72=0,0,1)</f>
        <v>1</v>
      </c>
      <c r="DT72" s="476">
        <f t="shared" si="2216"/>
        <v>1</v>
      </c>
      <c r="DU72" s="476">
        <f t="shared" ref="DU72:DU73" si="2217">PRODUCT(DP72:DT72)</f>
        <v>1</v>
      </c>
      <c r="DV72" s="502">
        <f t="shared" ref="DV72:DV73" si="2218">ROUND(DN72,0)</f>
        <v>9100000</v>
      </c>
      <c r="DW72" s="478">
        <f t="shared" ref="DW72:DW73" si="2219">DN72-DV72</f>
        <v>0</v>
      </c>
      <c r="DX72" s="425"/>
      <c r="DY72" s="425"/>
      <c r="DZ72" s="495" t="s">
        <v>404</v>
      </c>
      <c r="EA72" s="496" t="s">
        <v>405</v>
      </c>
      <c r="EB72" s="497" t="s">
        <v>329</v>
      </c>
      <c r="EC72" s="498">
        <v>14</v>
      </c>
      <c r="ED72" s="499">
        <v>1300818</v>
      </c>
      <c r="EE72" s="500">
        <f t="shared" ref="EE72:EE73" si="2220">EC72*ED72</f>
        <v>18211452</v>
      </c>
      <c r="EF72" s="534">
        <f>EF71/EE77</f>
        <v>0.23852714486978266</v>
      </c>
      <c r="EG72" s="475">
        <f>IF(EXACT(VLOOKUP(DZ72,OFERTA_0,2,FALSE),EA72),1,0)</f>
        <v>1</v>
      </c>
      <c r="EH72" s="475">
        <f>IF(EXACT(VLOOKUP(DZ72,OFERTA_0,3,FALSE),EB72),1,0)</f>
        <v>1</v>
      </c>
      <c r="EI72" s="476">
        <f>IF(EXACT(VLOOKUP(DZ72,OFERTA_0,4,FALSE),EC72),1,0)</f>
        <v>1</v>
      </c>
      <c r="EJ72" s="476">
        <f t="shared" ref="EJ72:EK72" si="2221">IF(ED72=0,0,1)</f>
        <v>1</v>
      </c>
      <c r="EK72" s="476">
        <f t="shared" si="2221"/>
        <v>1</v>
      </c>
      <c r="EL72" s="476">
        <f t="shared" ref="EL72:EL73" si="2222">PRODUCT(EG72:EK72)</f>
        <v>1</v>
      </c>
      <c r="EM72" s="502">
        <f t="shared" ref="EM72:EM73" si="2223">ROUND(EE72,0)</f>
        <v>18211452</v>
      </c>
      <c r="EN72" s="478">
        <f t="shared" ref="EN72:EN73" si="2224">EE72-EM72</f>
        <v>0</v>
      </c>
      <c r="EO72" s="425"/>
      <c r="EP72" s="425"/>
      <c r="EQ72" s="495" t="s">
        <v>404</v>
      </c>
      <c r="ER72" s="496" t="s">
        <v>405</v>
      </c>
      <c r="ES72" s="497" t="s">
        <v>329</v>
      </c>
      <c r="ET72" s="498">
        <v>14</v>
      </c>
      <c r="EU72" s="499">
        <v>419332.78880420834</v>
      </c>
      <c r="EV72" s="500">
        <f t="shared" ref="EV72:EV73" si="2225">EU72*ET72</f>
        <v>5870659.0432589166</v>
      </c>
      <c r="EW72" s="534">
        <f>EW71/EV77</f>
        <v>8.8538809498424215E-2</v>
      </c>
      <c r="EX72" s="475">
        <f>IF(EXACT(VLOOKUP(EQ72,OFERTA_0,2,FALSE),ER72),1,0)</f>
        <v>1</v>
      </c>
      <c r="EY72" s="475">
        <f>IF(EXACT(VLOOKUP(EQ72,OFERTA_0,3,FALSE),ES72),1,0)</f>
        <v>1</v>
      </c>
      <c r="EZ72" s="476">
        <f>IF(EXACT(VLOOKUP(EQ72,OFERTA_0,4,FALSE),ET72),1,0)</f>
        <v>1</v>
      </c>
      <c r="FA72" s="476">
        <f t="shared" ref="FA72:FB72" si="2226">IF(EU72=0,0,1)</f>
        <v>1</v>
      </c>
      <c r="FB72" s="476">
        <f t="shared" si="2226"/>
        <v>1</v>
      </c>
      <c r="FC72" s="476">
        <f t="shared" ref="FC72:FC73" si="2227">PRODUCT(EX72:FB72)</f>
        <v>1</v>
      </c>
      <c r="FD72" s="502">
        <f t="shared" ref="FD72:FD73" si="2228">ROUND(EV72,0)</f>
        <v>5870659</v>
      </c>
      <c r="FE72" s="478">
        <f t="shared" ref="FE72:FE73" si="2229">EV72-FD72</f>
        <v>4.3258916586637497E-2</v>
      </c>
      <c r="FF72" s="425"/>
      <c r="FG72" s="425"/>
      <c r="FH72" s="495" t="s">
        <v>404</v>
      </c>
      <c r="FI72" s="496" t="s">
        <v>405</v>
      </c>
      <c r="FJ72" s="497" t="s">
        <v>329</v>
      </c>
      <c r="FK72" s="498">
        <v>14</v>
      </c>
      <c r="FL72" s="519">
        <v>429220</v>
      </c>
      <c r="FM72" s="500">
        <f t="shared" ref="FM72:FM73" si="2230">FL72*FK72</f>
        <v>6009080</v>
      </c>
      <c r="FN72" s="534">
        <f>FN71/FM77</f>
        <v>4.8810196587229931E-2</v>
      </c>
      <c r="FO72" s="475">
        <f>IF(EXACT(VLOOKUP(FH72,OFERTA_0,2,FALSE),FI72),1,0)</f>
        <v>1</v>
      </c>
      <c r="FP72" s="475">
        <f>IF(EXACT(VLOOKUP(FH72,OFERTA_0,3,FALSE),FJ72),1,0)</f>
        <v>1</v>
      </c>
      <c r="FQ72" s="476">
        <f>IF(EXACT(VLOOKUP(FH72,OFERTA_0,4,FALSE),FK72),1,0)</f>
        <v>1</v>
      </c>
      <c r="FR72" s="476">
        <f t="shared" ref="FR72:FS72" si="2231">IF(FL72=0,0,1)</f>
        <v>1</v>
      </c>
      <c r="FS72" s="476">
        <f t="shared" si="2231"/>
        <v>1</v>
      </c>
      <c r="FT72" s="476">
        <f t="shared" ref="FT72:FT73" si="2232">PRODUCT(FO72:FS72)</f>
        <v>1</v>
      </c>
      <c r="FU72" s="502">
        <f t="shared" ref="FU72:FU73" si="2233">ROUND(FM72,0)</f>
        <v>6009080</v>
      </c>
      <c r="FV72" s="478">
        <f t="shared" ref="FV72:FV73" si="2234">FM72-FU72</f>
        <v>0</v>
      </c>
      <c r="FW72" s="425"/>
      <c r="FX72" s="425"/>
      <c r="FY72" s="495" t="s">
        <v>404</v>
      </c>
      <c r="FZ72" s="496" t="s">
        <v>405</v>
      </c>
      <c r="GA72" s="497" t="s">
        <v>329</v>
      </c>
      <c r="GB72" s="498">
        <v>14</v>
      </c>
      <c r="GC72" s="519">
        <v>720000</v>
      </c>
      <c r="GD72" s="500">
        <f t="shared" ref="GD72:GD73" si="2235">GC72*GB72</f>
        <v>10080000</v>
      </c>
      <c r="GE72" s="534">
        <f>GE71/GD77</f>
        <v>9.6532850624451064E-2</v>
      </c>
      <c r="GF72" s="475">
        <f>IF(EXACT(VLOOKUP(FY72,OFERTA_0,2,FALSE),FZ72),1,0)</f>
        <v>1</v>
      </c>
      <c r="GG72" s="475">
        <f>IF(EXACT(VLOOKUP(FY72,OFERTA_0,3,FALSE),GA72),1,0)</f>
        <v>1</v>
      </c>
      <c r="GH72" s="476">
        <f>IF(EXACT(VLOOKUP(FY72,OFERTA_0,4,FALSE),GB72),1,0)</f>
        <v>1</v>
      </c>
      <c r="GI72" s="476">
        <f t="shared" ref="GI72:GJ72" si="2236">IF(GC72=0,0,1)</f>
        <v>1</v>
      </c>
      <c r="GJ72" s="476">
        <f t="shared" si="2236"/>
        <v>1</v>
      </c>
      <c r="GK72" s="476">
        <f t="shared" ref="GK72:GK73" si="2237">PRODUCT(GF72:GJ72)</f>
        <v>1</v>
      </c>
      <c r="GL72" s="502">
        <f t="shared" ref="GL72:GL73" si="2238">ROUND(GD72,0)</f>
        <v>10080000</v>
      </c>
      <c r="GM72" s="478">
        <f t="shared" ref="GM72:GM73" si="2239">GD72-GL72</f>
        <v>0</v>
      </c>
      <c r="GN72" s="425"/>
      <c r="GO72" s="425"/>
      <c r="GP72" s="495" t="s">
        <v>404</v>
      </c>
      <c r="GQ72" s="496" t="s">
        <v>405</v>
      </c>
      <c r="GR72" s="497" t="s">
        <v>329</v>
      </c>
      <c r="GS72" s="498">
        <v>14</v>
      </c>
      <c r="GT72" s="519">
        <v>850000</v>
      </c>
      <c r="GU72" s="500">
        <f t="shared" ref="GU72:GU73" si="2240">GT72*GS72</f>
        <v>11900000</v>
      </c>
      <c r="GV72" s="534">
        <f>GV71/GU77</f>
        <v>8.8970146116355356E-2</v>
      </c>
      <c r="GW72" s="475">
        <f>IF(EXACT(VLOOKUP(GP72,OFERTA_0,2,FALSE),GQ72),1,0)</f>
        <v>1</v>
      </c>
      <c r="GX72" s="475">
        <f>IF(EXACT(VLOOKUP(GP72,OFERTA_0,3,FALSE),GR72),1,0)</f>
        <v>1</v>
      </c>
      <c r="GY72" s="476">
        <f>IF(EXACT(VLOOKUP(GP72,OFERTA_0,4,FALSE),GS72),1,0)</f>
        <v>1</v>
      </c>
      <c r="GZ72" s="476">
        <f t="shared" ref="GZ72:HA72" si="2241">IF(GT72=0,0,1)</f>
        <v>1</v>
      </c>
      <c r="HA72" s="476">
        <f t="shared" si="2241"/>
        <v>1</v>
      </c>
      <c r="HB72" s="476">
        <f t="shared" ref="HB72:HB73" si="2242">PRODUCT(GW72:HA72)</f>
        <v>1</v>
      </c>
      <c r="HC72" s="502">
        <f t="shared" ref="HC72:HC73" si="2243">ROUND(GU72,0)</f>
        <v>11900000</v>
      </c>
      <c r="HD72" s="478">
        <f t="shared" ref="HD72:HD73" si="2244">GU72-HC72</f>
        <v>0</v>
      </c>
      <c r="HE72" s="425"/>
      <c r="HF72" s="425"/>
      <c r="HG72" s="495" t="s">
        <v>404</v>
      </c>
      <c r="HH72" s="496" t="s">
        <v>405</v>
      </c>
      <c r="HI72" s="497" t="s">
        <v>329</v>
      </c>
      <c r="HJ72" s="498">
        <v>14</v>
      </c>
      <c r="HK72" s="499">
        <v>987900</v>
      </c>
      <c r="HL72" s="500">
        <f t="shared" ref="HL72:HL73" si="2245">HK72*HJ72</f>
        <v>13830600</v>
      </c>
      <c r="HM72" s="534">
        <f>HM71/HL77</f>
        <v>0.14079920635972426</v>
      </c>
      <c r="HN72" s="475">
        <f>IF(EXACT(VLOOKUP(HG72,OFERTA_0,2,FALSE),HH72),1,0)</f>
        <v>1</v>
      </c>
      <c r="HO72" s="475">
        <f>IF(EXACT(VLOOKUP(HG72,OFERTA_0,3,FALSE),HI72),1,0)</f>
        <v>1</v>
      </c>
      <c r="HP72" s="476">
        <f>IF(EXACT(VLOOKUP(HG72,OFERTA_0,4,FALSE),HJ72),1,0)</f>
        <v>1</v>
      </c>
      <c r="HQ72" s="476">
        <f t="shared" ref="HQ72:HR72" si="2246">IF(HK72=0,0,1)</f>
        <v>1</v>
      </c>
      <c r="HR72" s="476">
        <f t="shared" si="2246"/>
        <v>1</v>
      </c>
      <c r="HS72" s="476">
        <f t="shared" ref="HS72:HS73" si="2247">PRODUCT(HN72:HR72)</f>
        <v>1</v>
      </c>
      <c r="HT72" s="502">
        <f t="shared" ref="HT72:HT73" si="2248">ROUND(HL72,0)</f>
        <v>13830600</v>
      </c>
      <c r="HU72" s="478">
        <f t="shared" ref="HU72:HU73" si="2249">HL72-HT72</f>
        <v>0</v>
      </c>
      <c r="HV72" s="425"/>
      <c r="HW72" s="425"/>
      <c r="HX72" s="495" t="s">
        <v>404</v>
      </c>
      <c r="HY72" s="496" t="s">
        <v>405</v>
      </c>
      <c r="HZ72" s="497" t="s">
        <v>329</v>
      </c>
      <c r="IA72" s="498">
        <v>14</v>
      </c>
      <c r="IB72" s="519">
        <v>712000</v>
      </c>
      <c r="IC72" s="500">
        <f t="shared" ref="IC72:IC73" si="2250">IB72*IA72</f>
        <v>9968000</v>
      </c>
      <c r="ID72" s="534">
        <f>ID71/IC77</f>
        <v>9.2802432321814884E-2</v>
      </c>
      <c r="IE72" s="475">
        <f>IF(EXACT(VLOOKUP(HX72,OFERTA_0,2,FALSE),HY72),1,0)</f>
        <v>1</v>
      </c>
      <c r="IF72" s="475">
        <f>IF(EXACT(VLOOKUP(HX72,OFERTA_0,3,FALSE),HZ72),1,0)</f>
        <v>1</v>
      </c>
      <c r="IG72" s="476">
        <f>IF(EXACT(VLOOKUP(HX72,OFERTA_0,4,FALSE),IA72),1,0)</f>
        <v>1</v>
      </c>
      <c r="IH72" s="476">
        <f t="shared" ref="IH72:II72" si="2251">IF(IB72=0,0,1)</f>
        <v>1</v>
      </c>
      <c r="II72" s="476">
        <f t="shared" si="2251"/>
        <v>1</v>
      </c>
      <c r="IJ72" s="476">
        <f t="shared" ref="IJ72:IJ73" si="2252">PRODUCT(IE72:II72)</f>
        <v>1</v>
      </c>
      <c r="IK72" s="502">
        <f t="shared" ref="IK72:IK73" si="2253">ROUND(IC72,0)</f>
        <v>9968000</v>
      </c>
      <c r="IL72" s="478">
        <f t="shared" ref="IL72:IL73" si="2254">IC72-IK72</f>
        <v>0</v>
      </c>
      <c r="IM72" s="425"/>
      <c r="IN72" s="425"/>
      <c r="IO72" s="495" t="s">
        <v>404</v>
      </c>
      <c r="IP72" s="496" t="s">
        <v>405</v>
      </c>
      <c r="IQ72" s="497" t="s">
        <v>329</v>
      </c>
      <c r="IR72" s="498">
        <v>14</v>
      </c>
      <c r="IS72" s="519">
        <v>530092</v>
      </c>
      <c r="IT72" s="500">
        <f t="shared" ref="IT72:IT73" si="2255">IS72*IR72</f>
        <v>7421288</v>
      </c>
      <c r="IU72" s="534">
        <f>IU71/IT77</f>
        <v>7.8236493262210355E-2</v>
      </c>
      <c r="IV72" s="475">
        <f>IF(EXACT(VLOOKUP(IO72,OFERTA_0,2,FALSE),IP72),1,0)</f>
        <v>1</v>
      </c>
      <c r="IW72" s="475">
        <f>IF(EXACT(VLOOKUP(IO72,OFERTA_0,3,FALSE),IQ72),1,0)</f>
        <v>1</v>
      </c>
      <c r="IX72" s="476">
        <f>IF(EXACT(VLOOKUP(IO72,OFERTA_0,4,FALSE),IR72),1,0)</f>
        <v>1</v>
      </c>
      <c r="IY72" s="476">
        <f t="shared" ref="IY72:IZ72" si="2256">IF(IS72=0,0,1)</f>
        <v>1</v>
      </c>
      <c r="IZ72" s="476">
        <f t="shared" si="2256"/>
        <v>1</v>
      </c>
      <c r="JA72" s="476">
        <f t="shared" ref="JA72:JA73" si="2257">PRODUCT(IV72:IZ72)</f>
        <v>1</v>
      </c>
      <c r="JB72" s="502">
        <f t="shared" ref="JB72:JB73" si="2258">ROUND(IT72,0)</f>
        <v>7421288</v>
      </c>
      <c r="JC72" s="478">
        <f t="shared" ref="JC72:JC73" si="2259">IT72-JB72</f>
        <v>0</v>
      </c>
      <c r="JD72" s="425"/>
      <c r="JE72" s="425"/>
      <c r="JF72" s="495" t="s">
        <v>404</v>
      </c>
      <c r="JG72" s="496" t="s">
        <v>405</v>
      </c>
      <c r="JH72" s="497" t="s">
        <v>329</v>
      </c>
      <c r="JI72" s="498">
        <v>14</v>
      </c>
      <c r="JJ72" s="519">
        <v>370000</v>
      </c>
      <c r="JK72" s="500">
        <f t="shared" ref="JK72:JK73" si="2260">JJ72*JI72</f>
        <v>5180000</v>
      </c>
      <c r="JL72" s="534">
        <f>JL71/JK77</f>
        <v>5.2972166252321234E-2</v>
      </c>
      <c r="JM72" s="475">
        <f>IF(EXACT(VLOOKUP(JF72,OFERTA_0,2,FALSE),JG72),1,0)</f>
        <v>1</v>
      </c>
      <c r="JN72" s="475">
        <f>IF(EXACT(VLOOKUP(JF72,OFERTA_0,3,FALSE),JH72),1,0)</f>
        <v>1</v>
      </c>
      <c r="JO72" s="476">
        <f>IF(EXACT(VLOOKUP(JF72,OFERTA_0,4,FALSE),JI72),1,0)</f>
        <v>1</v>
      </c>
      <c r="JP72" s="476">
        <f t="shared" ref="JP72:JQ72" si="2261">IF(JJ72=0,0,1)</f>
        <v>1</v>
      </c>
      <c r="JQ72" s="476">
        <f t="shared" si="2261"/>
        <v>1</v>
      </c>
      <c r="JR72" s="476">
        <f t="shared" ref="JR72:JR73" si="2262">PRODUCT(JM72:JQ72)</f>
        <v>1</v>
      </c>
      <c r="JS72" s="502">
        <f t="shared" ref="JS72:JS73" si="2263">ROUND(JK72,0)</f>
        <v>5180000</v>
      </c>
      <c r="JT72" s="478">
        <f t="shared" ref="JT72:JT73" si="2264">JK72-JS72</f>
        <v>0</v>
      </c>
      <c r="JU72" s="425"/>
      <c r="JV72" s="425"/>
      <c r="JW72" s="495" t="s">
        <v>404</v>
      </c>
      <c r="JX72" s="496" t="s">
        <v>405</v>
      </c>
      <c r="JY72" s="497" t="s">
        <v>329</v>
      </c>
      <c r="JZ72" s="498">
        <v>14</v>
      </c>
      <c r="KA72" s="519">
        <v>425000</v>
      </c>
      <c r="KB72" s="500">
        <f t="shared" ref="KB72:KB73" si="2265">KA72*JZ72</f>
        <v>5950000</v>
      </c>
      <c r="KC72" s="534">
        <f>KC71/KB77</f>
        <v>4.2927228127555193E-2</v>
      </c>
      <c r="KD72" s="475">
        <f>IF(EXACT(VLOOKUP(JW72,OFERTA_0,2,FALSE),JX72),1,0)</f>
        <v>1</v>
      </c>
      <c r="KE72" s="475">
        <f>IF(EXACT(VLOOKUP(JW72,OFERTA_0,3,FALSE),JY72),1,0)</f>
        <v>1</v>
      </c>
      <c r="KF72" s="476">
        <f>IF(EXACT(VLOOKUP(JW72,OFERTA_0,4,FALSE),JZ72),1,0)</f>
        <v>1</v>
      </c>
      <c r="KG72" s="476">
        <f t="shared" ref="KG72:KH72" si="2266">IF(KA72=0,0,1)</f>
        <v>1</v>
      </c>
      <c r="KH72" s="476">
        <f t="shared" si="2266"/>
        <v>1</v>
      </c>
      <c r="KI72" s="476">
        <f t="shared" ref="KI72:KI73" si="2267">PRODUCT(KD72:KH72)</f>
        <v>1</v>
      </c>
      <c r="KJ72" s="502">
        <f t="shared" ref="KJ72:KJ73" si="2268">ROUND(KB72,0)</f>
        <v>5950000</v>
      </c>
      <c r="KK72" s="478">
        <f t="shared" ref="KK72:KK73" si="2269">KB72-KJ72</f>
        <v>0</v>
      </c>
      <c r="KL72" s="425"/>
      <c r="KM72" s="425"/>
      <c r="KN72" s="495" t="s">
        <v>404</v>
      </c>
      <c r="KO72" s="496" t="s">
        <v>405</v>
      </c>
      <c r="KP72" s="497" t="s">
        <v>329</v>
      </c>
      <c r="KQ72" s="498">
        <v>14</v>
      </c>
      <c r="KR72" s="519">
        <v>341860</v>
      </c>
      <c r="KS72" s="500">
        <f t="shared" ref="KS72:KS73" si="2270">KR72*KQ72</f>
        <v>4786040</v>
      </c>
      <c r="KT72" s="534">
        <f>KT71/KS77</f>
        <v>4.8713191404921606E-2</v>
      </c>
      <c r="KU72" s="475">
        <f>IF(EXACT(VLOOKUP(KN72,OFERTA_0,2,FALSE),KO72),1,0)</f>
        <v>1</v>
      </c>
      <c r="KV72" s="475">
        <f>IF(EXACT(VLOOKUP(KN72,OFERTA_0,3,FALSE),KP72),1,0)</f>
        <v>1</v>
      </c>
      <c r="KW72" s="476">
        <f>IF(EXACT(VLOOKUP(KN72,OFERTA_0,4,FALSE),KQ72),1,0)</f>
        <v>1</v>
      </c>
      <c r="KX72" s="476">
        <f t="shared" ref="KX72:KY72" si="2271">IF(KR72=0,0,1)</f>
        <v>1</v>
      </c>
      <c r="KY72" s="476">
        <f t="shared" si="2271"/>
        <v>1</v>
      </c>
      <c r="KZ72" s="476">
        <f t="shared" ref="KZ72:KZ73" si="2272">PRODUCT(KU72:KY72)</f>
        <v>1</v>
      </c>
      <c r="LA72" s="502">
        <f t="shared" ref="LA72:LA73" si="2273">ROUND(KS72,0)</f>
        <v>4786040</v>
      </c>
      <c r="LB72" s="478">
        <f t="shared" ref="LB72:LB73" si="2274">KS72-LA72</f>
        <v>0</v>
      </c>
      <c r="LC72" s="425"/>
      <c r="LD72" s="425"/>
      <c r="LE72" s="495" t="s">
        <v>404</v>
      </c>
      <c r="LF72" s="496" t="s">
        <v>405</v>
      </c>
      <c r="LG72" s="497" t="s">
        <v>329</v>
      </c>
      <c r="LH72" s="498">
        <v>14</v>
      </c>
      <c r="LI72" s="499">
        <v>992350</v>
      </c>
      <c r="LJ72" s="500">
        <f t="shared" ref="LJ72:LJ73" si="2275">LI72*LH72</f>
        <v>13892900</v>
      </c>
      <c r="LK72" s="534">
        <f>LK71/LJ77</f>
        <v>0.14098397491677694</v>
      </c>
      <c r="LL72" s="475">
        <f>IF(EXACT(VLOOKUP(LE72,OFERTA_0,2,FALSE),LF72),1,0)</f>
        <v>1</v>
      </c>
      <c r="LM72" s="475">
        <f>IF(EXACT(VLOOKUP(LE72,OFERTA_0,3,FALSE),LG72),1,0)</f>
        <v>1</v>
      </c>
      <c r="LN72" s="476">
        <f>IF(EXACT(VLOOKUP(LE72,OFERTA_0,4,FALSE),LH72),1,0)</f>
        <v>1</v>
      </c>
      <c r="LO72" s="476">
        <f t="shared" ref="LO72:LP72" si="2276">IF(LI72=0,0,1)</f>
        <v>1</v>
      </c>
      <c r="LP72" s="476">
        <f t="shared" si="2276"/>
        <v>1</v>
      </c>
      <c r="LQ72" s="476">
        <f t="shared" ref="LQ72:LQ73" si="2277">PRODUCT(LL72:LP72)</f>
        <v>1</v>
      </c>
      <c r="LR72" s="502">
        <f t="shared" ref="LR72:LR73" si="2278">ROUND(LJ72,0)</f>
        <v>13892900</v>
      </c>
      <c r="LS72" s="478">
        <f t="shared" ref="LS72:LS73" si="2279">LJ72-LR72</f>
        <v>0</v>
      </c>
      <c r="LT72" s="425"/>
      <c r="LU72" s="425"/>
      <c r="LV72" s="495" t="s">
        <v>404</v>
      </c>
      <c r="LW72" s="496" t="s">
        <v>405</v>
      </c>
      <c r="LX72" s="497" t="s">
        <v>329</v>
      </c>
      <c r="LY72" s="498">
        <v>14</v>
      </c>
      <c r="LZ72" s="519">
        <v>650000</v>
      </c>
      <c r="MA72" s="500">
        <f t="shared" ref="MA72:MA73" si="2280">LZ72*LY72</f>
        <v>9100000</v>
      </c>
      <c r="MB72" s="534">
        <f>MB71/MA77</f>
        <v>7.4497214309701631E-2</v>
      </c>
      <c r="MC72" s="475">
        <f>IF(EXACT(VLOOKUP(LV72,OFERTA_0,2,FALSE),LW72),1,0)</f>
        <v>1</v>
      </c>
      <c r="MD72" s="475">
        <f>IF(EXACT(VLOOKUP(LV72,OFERTA_0,3,FALSE),LX72),1,0)</f>
        <v>1</v>
      </c>
      <c r="ME72" s="476">
        <f>IF(EXACT(VLOOKUP(LV72,OFERTA_0,4,FALSE),LY72),1,0)</f>
        <v>1</v>
      </c>
      <c r="MF72" s="476">
        <f t="shared" ref="MF72:MG72" si="2281">IF(LZ72=0,0,1)</f>
        <v>1</v>
      </c>
      <c r="MG72" s="476">
        <f t="shared" si="2281"/>
        <v>1</v>
      </c>
      <c r="MH72" s="476">
        <f t="shared" ref="MH72:MH73" si="2282">PRODUCT(MC72:MG72)</f>
        <v>1</v>
      </c>
      <c r="MI72" s="502">
        <f t="shared" ref="MI72:MI73" si="2283">ROUND(MA72,0)</f>
        <v>9100000</v>
      </c>
      <c r="MJ72" s="478">
        <f t="shared" ref="MJ72:MJ73" si="2284">MA72-MI72</f>
        <v>0</v>
      </c>
      <c r="MK72" s="425"/>
      <c r="ML72" s="425"/>
      <c r="MM72" s="495" t="s">
        <v>404</v>
      </c>
      <c r="MN72" s="496" t="s">
        <v>405</v>
      </c>
      <c r="MO72" s="497" t="s">
        <v>329</v>
      </c>
      <c r="MP72" s="498">
        <v>14</v>
      </c>
      <c r="MQ72" s="519">
        <v>715322.20299999998</v>
      </c>
      <c r="MR72" s="500">
        <f t="shared" ref="MR72:MR73" si="2285">MQ72*MP72</f>
        <v>10014510.842</v>
      </c>
      <c r="MS72" s="534">
        <f>MS71/MR77</f>
        <v>0.18451408456512317</v>
      </c>
      <c r="MT72" s="475">
        <f>IF(EXACT(VLOOKUP(MM72,OFERTA_0,2,FALSE),MN72),1,0)</f>
        <v>1</v>
      </c>
      <c r="MU72" s="475">
        <f>IF(EXACT(VLOOKUP(MM72,OFERTA_0,3,FALSE),MO72),1,0)</f>
        <v>1</v>
      </c>
      <c r="MV72" s="476">
        <f>IF(EXACT(VLOOKUP(MM72,OFERTA_0,4,FALSE),MP72),1,0)</f>
        <v>1</v>
      </c>
      <c r="MW72" s="476">
        <f t="shared" ref="MW72:MX72" si="2286">IF(MQ72=0,0,1)</f>
        <v>1</v>
      </c>
      <c r="MX72" s="476">
        <f t="shared" si="2286"/>
        <v>1</v>
      </c>
      <c r="MY72" s="476">
        <f t="shared" ref="MY72:MY73" si="2287">PRODUCT(MT72:MX72)</f>
        <v>1</v>
      </c>
      <c r="MZ72" s="502">
        <f t="shared" ref="MZ72:MZ73" si="2288">ROUND(MR72,0)</f>
        <v>10014511</v>
      </c>
      <c r="NA72" s="478">
        <f t="shared" ref="NA72:NA73" si="2289">MR72-MZ72</f>
        <v>-0.15799999982118607</v>
      </c>
      <c r="NB72" s="425"/>
      <c r="NC72" s="425"/>
      <c r="ND72" s="606"/>
      <c r="NE72" s="523"/>
      <c r="NF72" s="593"/>
      <c r="NG72" s="525"/>
      <c r="NH72" s="538"/>
      <c r="NI72" s="508"/>
      <c r="NJ72" s="508"/>
      <c r="NK72" s="475" t="e">
        <f>IF(EXACT(VLOOKUP(ND72,OFERTA_0,2,FALSE),NE72),1,0)</f>
        <v>#N/A</v>
      </c>
      <c r="NL72" s="475" t="e">
        <f>IF(EXACT(VLOOKUP(ND72,OFERTA_0,3,FALSE),NF72),1,0)</f>
        <v>#N/A</v>
      </c>
      <c r="NM72" s="476" t="e">
        <f>IF(EXACT(VLOOKUP(ND72,OFERTA_0,4,FALSE),NG72),1,0)</f>
        <v>#N/A</v>
      </c>
      <c r="NN72" s="476">
        <f t="shared" ref="NN72:NO72" si="2290">IF(NH72=0,0,1)</f>
        <v>0</v>
      </c>
      <c r="NO72" s="476">
        <f t="shared" si="2290"/>
        <v>0</v>
      </c>
      <c r="NP72" s="476" t="e">
        <f t="shared" ref="NP72:NP73" si="2291">PRODUCT(NK72:NO72)</f>
        <v>#N/A</v>
      </c>
      <c r="NQ72" s="502">
        <f t="shared" ref="NQ72:NQ73" si="2292">ROUND(NI72,0)</f>
        <v>0</v>
      </c>
      <c r="NR72" s="478">
        <f t="shared" ref="NR72:NR73" si="2293">NI72-NQ72</f>
        <v>0</v>
      </c>
      <c r="NS72" s="425"/>
      <c r="NT72" s="425"/>
      <c r="NU72" s="606"/>
      <c r="NV72" s="523"/>
      <c r="NW72" s="593"/>
      <c r="NX72" s="525"/>
      <c r="NY72" s="538"/>
      <c r="NZ72" s="508"/>
      <c r="OA72" s="508"/>
      <c r="OB72" s="475" t="e">
        <f>IF(EXACT(VLOOKUP(NU72,OFERTA_0,2,FALSE),NV72),1,0)</f>
        <v>#N/A</v>
      </c>
      <c r="OC72" s="475" t="e">
        <f>IF(EXACT(VLOOKUP(NU72,OFERTA_0,3,FALSE),NW72),1,0)</f>
        <v>#N/A</v>
      </c>
      <c r="OD72" s="476" t="e">
        <f>IF(EXACT(VLOOKUP(NU72,OFERTA_0,4,FALSE),NX72),1,0)</f>
        <v>#N/A</v>
      </c>
      <c r="OE72" s="476">
        <f t="shared" ref="OE72:OF72" si="2294">IF(NY72=0,0,1)</f>
        <v>0</v>
      </c>
      <c r="OF72" s="476">
        <f t="shared" si="2294"/>
        <v>0</v>
      </c>
      <c r="OG72" s="476" t="e">
        <f t="shared" ref="OG72:OG73" si="2295">PRODUCT(OB72:OF72)</f>
        <v>#N/A</v>
      </c>
      <c r="OH72" s="502">
        <f t="shared" ref="OH72:OH73" si="2296">ROUND(NZ72,0)</f>
        <v>0</v>
      </c>
      <c r="OI72" s="478">
        <f t="shared" ref="OI72:OI73" si="2297">NZ72-OH72</f>
        <v>0</v>
      </c>
      <c r="OJ72" s="425"/>
      <c r="OK72" s="425"/>
      <c r="OL72" s="606"/>
      <c r="OM72" s="523"/>
      <c r="ON72" s="593"/>
      <c r="OO72" s="525"/>
      <c r="OP72" s="538"/>
      <c r="OQ72" s="508"/>
      <c r="OR72" s="508"/>
      <c r="OS72" s="475" t="e">
        <f>IF(EXACT(VLOOKUP(OL72,OFERTA_0,2,FALSE),OM72),1,0)</f>
        <v>#N/A</v>
      </c>
      <c r="OT72" s="475" t="e">
        <f>IF(EXACT(VLOOKUP(OL72,OFERTA_0,3,FALSE),ON72),1,0)</f>
        <v>#N/A</v>
      </c>
      <c r="OU72" s="476" t="e">
        <f>IF(EXACT(VLOOKUP(OL72,OFERTA_0,4,FALSE),OO72),1,0)</f>
        <v>#N/A</v>
      </c>
      <c r="OV72" s="476">
        <f t="shared" ref="OV72:OW72" si="2298">IF(OP72=0,0,1)</f>
        <v>0</v>
      </c>
      <c r="OW72" s="476">
        <f t="shared" si="2298"/>
        <v>0</v>
      </c>
      <c r="OX72" s="476" t="e">
        <f t="shared" ref="OX72:OX73" si="2299">PRODUCT(OS72:OW72)</f>
        <v>#N/A</v>
      </c>
      <c r="OY72" s="502">
        <f t="shared" ref="OY72:OY73" si="2300">ROUND(OQ72,0)</f>
        <v>0</v>
      </c>
      <c r="OZ72" s="478">
        <f t="shared" ref="OZ72:OZ73" si="2301">OQ72-OY72</f>
        <v>0</v>
      </c>
      <c r="PA72" s="425"/>
      <c r="PB72" s="425"/>
      <c r="PC72" s="606"/>
      <c r="PD72" s="523"/>
      <c r="PE72" s="593"/>
      <c r="PF72" s="525"/>
      <c r="PG72" s="538"/>
      <c r="PH72" s="508"/>
      <c r="PI72" s="508"/>
      <c r="PJ72" s="475" t="e">
        <f>IF(EXACT(VLOOKUP(PC72,OFERTA_0,2,FALSE),PD72),1,0)</f>
        <v>#N/A</v>
      </c>
      <c r="PK72" s="475" t="e">
        <f>IF(EXACT(VLOOKUP(PC72,OFERTA_0,3,FALSE),PE72),1,0)</f>
        <v>#N/A</v>
      </c>
      <c r="PL72" s="476" t="e">
        <f>IF(EXACT(VLOOKUP(PC72,OFERTA_0,4,FALSE),PF72),1,0)</f>
        <v>#N/A</v>
      </c>
      <c r="PM72" s="476">
        <f t="shared" ref="PM72:PN72" si="2302">IF(PG72=0,0,1)</f>
        <v>0</v>
      </c>
      <c r="PN72" s="476">
        <f t="shared" si="2302"/>
        <v>0</v>
      </c>
      <c r="PO72" s="476" t="e">
        <f t="shared" ref="PO72:PO73" si="2303">PRODUCT(PJ72:PN72)</f>
        <v>#N/A</v>
      </c>
      <c r="PP72" s="502">
        <f t="shared" ref="PP72:PP73" si="2304">ROUND(PH72,0)</f>
        <v>0</v>
      </c>
      <c r="PQ72" s="478">
        <f t="shared" ref="PQ72:PQ73" si="2305">PH72-PP72</f>
        <v>0</v>
      </c>
      <c r="PR72" s="425"/>
      <c r="PS72" s="425"/>
      <c r="PT72" s="606"/>
      <c r="PU72" s="523"/>
      <c r="PV72" s="593"/>
      <c r="PW72" s="525"/>
      <c r="PX72" s="538"/>
      <c r="PY72" s="508"/>
      <c r="PZ72" s="508"/>
      <c r="QA72" s="475" t="e">
        <f>IF(EXACT(VLOOKUP(PT72,OFERTA_0,2,FALSE),PU72),1,0)</f>
        <v>#N/A</v>
      </c>
      <c r="QB72" s="475" t="e">
        <f>IF(EXACT(VLOOKUP(PT72,OFERTA_0,3,FALSE),PV72),1,0)</f>
        <v>#N/A</v>
      </c>
      <c r="QC72" s="476" t="e">
        <f>IF(EXACT(VLOOKUP(PT72,OFERTA_0,4,FALSE),PW72),1,0)</f>
        <v>#N/A</v>
      </c>
      <c r="QD72" s="476">
        <f t="shared" ref="QD72:QE72" si="2306">IF(PX72=0,0,1)</f>
        <v>0</v>
      </c>
      <c r="QE72" s="476">
        <f t="shared" si="2306"/>
        <v>0</v>
      </c>
      <c r="QF72" s="476" t="e">
        <f t="shared" ref="QF72:QF73" si="2307">PRODUCT(QA72:QE72)</f>
        <v>#N/A</v>
      </c>
      <c r="QG72" s="502">
        <f t="shared" ref="QG72:QG73" si="2308">ROUND(PY72,0)</f>
        <v>0</v>
      </c>
      <c r="QH72" s="478">
        <f t="shared" ref="QH72:QH73" si="2309">PY72-QG72</f>
        <v>0</v>
      </c>
      <c r="QI72" s="425"/>
      <c r="QJ72" s="425"/>
      <c r="QK72" s="606"/>
      <c r="QL72" s="523"/>
      <c r="QM72" s="593"/>
      <c r="QN72" s="525"/>
      <c r="QO72" s="538"/>
      <c r="QP72" s="508"/>
      <c r="QQ72" s="508"/>
      <c r="QR72" s="475" t="e">
        <f>IF(EXACT(VLOOKUP(QK72,OFERTA_0,2,FALSE),QL72),1,0)</f>
        <v>#N/A</v>
      </c>
      <c r="QS72" s="475" t="e">
        <f>IF(EXACT(VLOOKUP(QK72,OFERTA_0,3,FALSE),QM72),1,0)</f>
        <v>#N/A</v>
      </c>
      <c r="QT72" s="476" t="e">
        <f>IF(EXACT(VLOOKUP(QK72,OFERTA_0,4,FALSE),QN72),1,0)</f>
        <v>#N/A</v>
      </c>
      <c r="QU72" s="476">
        <f t="shared" ref="QU72:QV72" si="2310">IF(QO72=0,0,1)</f>
        <v>0</v>
      </c>
      <c r="QV72" s="476">
        <f t="shared" si="2310"/>
        <v>0</v>
      </c>
      <c r="QW72" s="476" t="e">
        <f t="shared" ref="QW72:QW73" si="2311">PRODUCT(QR72:QV72)</f>
        <v>#N/A</v>
      </c>
      <c r="QX72" s="502">
        <f t="shared" ref="QX72:QX73" si="2312">ROUND(QP72,0)</f>
        <v>0</v>
      </c>
      <c r="QY72" s="478">
        <f t="shared" ref="QY72:QY73" si="2313">QP72-QX72</f>
        <v>0</v>
      </c>
      <c r="QZ72" s="425"/>
      <c r="RA72" s="425"/>
      <c r="RB72" s="606"/>
      <c r="RC72" s="523"/>
      <c r="RD72" s="593"/>
      <c r="RE72" s="525"/>
      <c r="RF72" s="538"/>
      <c r="RG72" s="508"/>
      <c r="RH72" s="508"/>
      <c r="RI72" s="475" t="e">
        <f>IF(EXACT(VLOOKUP(RB72,OFERTA_0,2,FALSE),RC72),1,0)</f>
        <v>#N/A</v>
      </c>
      <c r="RJ72" s="475" t="e">
        <f>IF(EXACT(VLOOKUP(RB72,OFERTA_0,3,FALSE),RD72),1,0)</f>
        <v>#N/A</v>
      </c>
      <c r="RK72" s="476" t="e">
        <f>IF(EXACT(VLOOKUP(RB72,OFERTA_0,4,FALSE),RE72),1,0)</f>
        <v>#N/A</v>
      </c>
      <c r="RL72" s="476">
        <f t="shared" ref="RL72:RM72" si="2314">IF(RF72=0,0,1)</f>
        <v>0</v>
      </c>
      <c r="RM72" s="476">
        <f t="shared" si="2314"/>
        <v>0</v>
      </c>
      <c r="RN72" s="476" t="e">
        <f t="shared" ref="RN72:RN73" si="2315">PRODUCT(RI72:RM72)</f>
        <v>#N/A</v>
      </c>
      <c r="RO72" s="502">
        <f t="shared" ref="RO72:RO73" si="2316">ROUND(RG72,0)</f>
        <v>0</v>
      </c>
      <c r="RP72" s="478">
        <f t="shared" ref="RP72:RP73" si="2317">RG72-RO72</f>
        <v>0</v>
      </c>
      <c r="RQ72" s="425"/>
      <c r="RR72" s="425"/>
      <c r="RS72" s="606"/>
      <c r="RT72" s="523"/>
      <c r="RU72" s="593"/>
      <c r="RV72" s="525"/>
      <c r="RW72" s="538"/>
      <c r="RX72" s="508"/>
      <c r="RY72" s="508"/>
      <c r="RZ72" s="475" t="e">
        <f>IF(EXACT(VLOOKUP(RS72,OFERTA_0,2,FALSE),RT72),1,0)</f>
        <v>#N/A</v>
      </c>
      <c r="SA72" s="475" t="e">
        <f>IF(EXACT(VLOOKUP(RS72,OFERTA_0,3,FALSE),RU72),1,0)</f>
        <v>#N/A</v>
      </c>
      <c r="SB72" s="476" t="e">
        <f>IF(EXACT(VLOOKUP(RS72,OFERTA_0,4,FALSE),RV72),1,0)</f>
        <v>#N/A</v>
      </c>
      <c r="SC72" s="476">
        <f t="shared" ref="SC72:SD72" si="2318">IF(RW72=0,0,1)</f>
        <v>0</v>
      </c>
      <c r="SD72" s="476">
        <f t="shared" si="2318"/>
        <v>0</v>
      </c>
      <c r="SE72" s="476" t="e">
        <f t="shared" ref="SE72:SE73" si="2319">PRODUCT(RZ72:SD72)</f>
        <v>#N/A</v>
      </c>
      <c r="SF72" s="502">
        <f t="shared" ref="SF72:SF73" si="2320">ROUND(RX72,0)</f>
        <v>0</v>
      </c>
      <c r="SG72" s="478">
        <f t="shared" ref="SG72:SG73" si="2321">RX72-SF72</f>
        <v>0</v>
      </c>
      <c r="SH72" s="425"/>
      <c r="SI72" s="425"/>
      <c r="SJ72" s="606"/>
      <c r="SK72" s="523"/>
      <c r="SL72" s="593"/>
      <c r="SM72" s="525"/>
      <c r="SN72" s="538"/>
      <c r="SO72" s="508"/>
      <c r="SP72" s="508"/>
      <c r="SQ72" s="475" t="e">
        <f>IF(EXACT(VLOOKUP(SJ72,OFERTA_0,2,FALSE),SK72),1,0)</f>
        <v>#N/A</v>
      </c>
      <c r="SR72" s="475" t="e">
        <f>IF(EXACT(VLOOKUP(SJ72,OFERTA_0,3,FALSE),SL72),1,0)</f>
        <v>#N/A</v>
      </c>
      <c r="SS72" s="476" t="e">
        <f>IF(EXACT(VLOOKUP(SJ72,OFERTA_0,4,FALSE),SM72),1,0)</f>
        <v>#N/A</v>
      </c>
      <c r="ST72" s="476">
        <f t="shared" ref="ST72:SU72" si="2322">IF(SN72=0,0,1)</f>
        <v>0</v>
      </c>
      <c r="SU72" s="476">
        <f t="shared" si="2322"/>
        <v>0</v>
      </c>
      <c r="SV72" s="476" t="e">
        <f t="shared" ref="SV72:SV73" si="2323">PRODUCT(SQ72:SU72)</f>
        <v>#N/A</v>
      </c>
      <c r="SW72" s="502">
        <f t="shared" ref="SW72:SW73" si="2324">ROUND(SO72,0)</f>
        <v>0</v>
      </c>
      <c r="SX72" s="478">
        <f t="shared" ref="SX72:SX73" si="2325">SO72-SW72</f>
        <v>0</v>
      </c>
    </row>
    <row r="73" spans="1:518" ht="30" x14ac:dyDescent="0.2">
      <c r="A73" s="425">
        <f t="shared" si="140"/>
        <v>61</v>
      </c>
      <c r="B73" s="495" t="s">
        <v>406</v>
      </c>
      <c r="C73" s="518" t="s">
        <v>407</v>
      </c>
      <c r="D73" s="497" t="s">
        <v>329</v>
      </c>
      <c r="E73" s="498">
        <v>14</v>
      </c>
      <c r="F73" s="519"/>
      <c r="G73" s="500">
        <f t="shared" si="2186"/>
        <v>0</v>
      </c>
      <c r="H73" s="444"/>
      <c r="I73" s="425"/>
      <c r="J73" s="425"/>
      <c r="K73" s="495"/>
      <c r="L73" s="518"/>
      <c r="M73" s="497"/>
      <c r="N73" s="498"/>
      <c r="O73" s="519"/>
      <c r="P73" s="500"/>
      <c r="Q73" s="444"/>
      <c r="R73" s="475" t="e">
        <f>IF(EXACT(VLOOKUP(K73,OFERTA_0,2,FALSE),L73),1,0)</f>
        <v>#N/A</v>
      </c>
      <c r="S73" s="475" t="e">
        <f>IF(EXACT(VLOOKUP(K73,OFERTA_0,3,FALSE),M73),1,0)</f>
        <v>#N/A</v>
      </c>
      <c r="T73" s="476" t="e">
        <f>IF(EXACT(VLOOKUP(K73,OFERTA_0,4,FALSE),N73),1,0)</f>
        <v>#N/A</v>
      </c>
      <c r="U73" s="476">
        <f t="shared" ref="U73:V73" si="2326">IF(O73=0,0,1)</f>
        <v>0</v>
      </c>
      <c r="V73" s="476">
        <f t="shared" si="2326"/>
        <v>0</v>
      </c>
      <c r="W73" s="476" t="e">
        <f t="shared" si="2188"/>
        <v>#N/A</v>
      </c>
      <c r="X73" s="502">
        <f t="shared" si="2189"/>
        <v>0</v>
      </c>
      <c r="Y73" s="478">
        <f t="shared" si="2190"/>
        <v>0</v>
      </c>
      <c r="Z73" s="454"/>
      <c r="AA73" s="454"/>
      <c r="AB73" s="495"/>
      <c r="AC73" s="518"/>
      <c r="AD73" s="497"/>
      <c r="AE73" s="498"/>
      <c r="AF73" s="519"/>
      <c r="AG73" s="500"/>
      <c r="AH73" s="444"/>
      <c r="AI73" s="475" t="e">
        <f>IF(EXACT(VLOOKUP(AB73,OFERTA_0,2,FALSE),AC73),1,0)</f>
        <v>#N/A</v>
      </c>
      <c r="AJ73" s="475" t="e">
        <f>IF(EXACT(VLOOKUP(AB73,OFERTA_0,3,FALSE),AD73),1,0)</f>
        <v>#N/A</v>
      </c>
      <c r="AK73" s="476" t="e">
        <f>IF(EXACT(VLOOKUP(AB73,OFERTA_0,4,FALSE),AE73),1,0)</f>
        <v>#N/A</v>
      </c>
      <c r="AL73" s="476">
        <f t="shared" ref="AL73:AM73" si="2327">IF(AF73=0,0,1)</f>
        <v>0</v>
      </c>
      <c r="AM73" s="476">
        <f t="shared" si="2327"/>
        <v>0</v>
      </c>
      <c r="AN73" s="476" t="e">
        <f t="shared" si="2192"/>
        <v>#N/A</v>
      </c>
      <c r="AO73" s="502">
        <f t="shared" si="2193"/>
        <v>0</v>
      </c>
      <c r="AP73" s="478">
        <f t="shared" si="2194"/>
        <v>0</v>
      </c>
      <c r="AQ73" s="454"/>
      <c r="AR73" s="454"/>
      <c r="AS73" s="495" t="s">
        <v>406</v>
      </c>
      <c r="AT73" s="518" t="s">
        <v>408</v>
      </c>
      <c r="AU73" s="497" t="s">
        <v>329</v>
      </c>
      <c r="AV73" s="498">
        <v>14</v>
      </c>
      <c r="AW73" s="519">
        <v>986000</v>
      </c>
      <c r="AX73" s="500">
        <f t="shared" si="2195"/>
        <v>13804000</v>
      </c>
      <c r="AY73" s="444"/>
      <c r="AZ73" s="475">
        <v>1</v>
      </c>
      <c r="BA73" s="475">
        <f>IF(EXACT(VLOOKUP(AS73,OFERTA_0,3,FALSE),AU73),1,0)</f>
        <v>1</v>
      </c>
      <c r="BB73" s="476">
        <f>IF(EXACT(VLOOKUP(AS73,OFERTA_0,4,FALSE),AV73),1,0)</f>
        <v>1</v>
      </c>
      <c r="BC73" s="476">
        <f t="shared" ref="BC73:BD73" si="2328">IF(AW73=0,0,1)</f>
        <v>1</v>
      </c>
      <c r="BD73" s="476">
        <f t="shared" si="2328"/>
        <v>1</v>
      </c>
      <c r="BE73" s="476">
        <f t="shared" si="2197"/>
        <v>1</v>
      </c>
      <c r="BF73" s="502">
        <f t="shared" si="2198"/>
        <v>13804000</v>
      </c>
      <c r="BG73" s="478">
        <f t="shared" si="2199"/>
        <v>0</v>
      </c>
      <c r="BH73" s="425"/>
      <c r="BI73" s="425"/>
      <c r="BJ73" s="495" t="s">
        <v>406</v>
      </c>
      <c r="BK73" s="518" t="s">
        <v>407</v>
      </c>
      <c r="BL73" s="497" t="s">
        <v>329</v>
      </c>
      <c r="BM73" s="498">
        <v>14</v>
      </c>
      <c r="BN73" s="519">
        <v>302000</v>
      </c>
      <c r="BO73" s="500">
        <f t="shared" si="2200"/>
        <v>4228000</v>
      </c>
      <c r="BP73" s="444"/>
      <c r="BQ73" s="475">
        <f>IF(EXACT(VLOOKUP(BJ73,OFERTA_0,2,FALSE),BK73),1,0)</f>
        <v>1</v>
      </c>
      <c r="BR73" s="475">
        <f>IF(EXACT(VLOOKUP(BJ73,OFERTA_0,3,FALSE),BL73),1,0)</f>
        <v>1</v>
      </c>
      <c r="BS73" s="476">
        <f>IF(EXACT(VLOOKUP(BJ73,OFERTA_0,4,FALSE),BM73),1,0)</f>
        <v>1</v>
      </c>
      <c r="BT73" s="476">
        <f t="shared" ref="BT73:BU73" si="2329">IF(BN73=0,0,1)</f>
        <v>1</v>
      </c>
      <c r="BU73" s="476">
        <f t="shared" si="2329"/>
        <v>1</v>
      </c>
      <c r="BV73" s="476">
        <f t="shared" si="2202"/>
        <v>1</v>
      </c>
      <c r="BW73" s="502">
        <f t="shared" si="2203"/>
        <v>4228000</v>
      </c>
      <c r="BX73" s="478">
        <f t="shared" si="2204"/>
        <v>0</v>
      </c>
      <c r="BY73" s="425"/>
      <c r="BZ73" s="425"/>
      <c r="CA73" s="495" t="s">
        <v>406</v>
      </c>
      <c r="CB73" s="518" t="s">
        <v>407</v>
      </c>
      <c r="CC73" s="497" t="s">
        <v>329</v>
      </c>
      <c r="CD73" s="498">
        <v>14</v>
      </c>
      <c r="CE73" s="519">
        <v>148800</v>
      </c>
      <c r="CF73" s="500">
        <f t="shared" si="2205"/>
        <v>2083200</v>
      </c>
      <c r="CG73" s="444"/>
      <c r="CH73" s="475">
        <f>IF(EXACT(VLOOKUP(CA73,OFERTA_0,2,FALSE),CB73),1,0)</f>
        <v>1</v>
      </c>
      <c r="CI73" s="475">
        <f>IF(EXACT(VLOOKUP(CA73,OFERTA_0,3,FALSE),CC73),1,0)</f>
        <v>1</v>
      </c>
      <c r="CJ73" s="476">
        <f>IF(EXACT(VLOOKUP(CA73,OFERTA_0,4,FALSE),CD73),1,0)</f>
        <v>1</v>
      </c>
      <c r="CK73" s="476">
        <f t="shared" ref="CK73:CL73" si="2330">IF(CE73=0,0,1)</f>
        <v>1</v>
      </c>
      <c r="CL73" s="476">
        <f t="shared" si="2330"/>
        <v>1</v>
      </c>
      <c r="CM73" s="476">
        <f t="shared" si="2207"/>
        <v>1</v>
      </c>
      <c r="CN73" s="502">
        <f t="shared" si="2208"/>
        <v>2083200</v>
      </c>
      <c r="CO73" s="478">
        <f t="shared" si="2209"/>
        <v>0</v>
      </c>
      <c r="CP73" s="425"/>
      <c r="CQ73" s="425"/>
      <c r="CR73" s="495" t="s">
        <v>406</v>
      </c>
      <c r="CS73" s="518" t="s">
        <v>407</v>
      </c>
      <c r="CT73" s="497" t="s">
        <v>329</v>
      </c>
      <c r="CU73" s="498">
        <v>14</v>
      </c>
      <c r="CV73" s="519">
        <v>250000</v>
      </c>
      <c r="CW73" s="500">
        <f t="shared" si="2210"/>
        <v>3500000</v>
      </c>
      <c r="CX73" s="444"/>
      <c r="CY73" s="475">
        <f>IF(EXACT(VLOOKUP(CR73,OFERTA_0,2,FALSE),CS73),1,0)</f>
        <v>1</v>
      </c>
      <c r="CZ73" s="475">
        <f>IF(EXACT(VLOOKUP(CR73,OFERTA_0,3,FALSE),CT73),1,0)</f>
        <v>1</v>
      </c>
      <c r="DA73" s="476">
        <f>IF(EXACT(VLOOKUP(CR73,OFERTA_0,4,FALSE),CU73),1,0)</f>
        <v>1</v>
      </c>
      <c r="DB73" s="476">
        <f t="shared" ref="DB73:DC73" si="2331">IF(CV73=0,0,1)</f>
        <v>1</v>
      </c>
      <c r="DC73" s="476">
        <f t="shared" si="2331"/>
        <v>1</v>
      </c>
      <c r="DD73" s="476">
        <f t="shared" si="2212"/>
        <v>1</v>
      </c>
      <c r="DE73" s="502">
        <f t="shared" si="2213"/>
        <v>3500000</v>
      </c>
      <c r="DF73" s="478">
        <f t="shared" si="2214"/>
        <v>0</v>
      </c>
      <c r="DG73" s="425"/>
      <c r="DH73" s="425"/>
      <c r="DI73" s="495" t="s">
        <v>406</v>
      </c>
      <c r="DJ73" s="518" t="s">
        <v>407</v>
      </c>
      <c r="DK73" s="497" t="s">
        <v>329</v>
      </c>
      <c r="DL73" s="498">
        <v>14</v>
      </c>
      <c r="DM73" s="519">
        <v>120000</v>
      </c>
      <c r="DN73" s="500">
        <f t="shared" si="2215"/>
        <v>1680000</v>
      </c>
      <c r="DO73" s="444"/>
      <c r="DP73" s="475">
        <f>IF(EXACT(VLOOKUP(DI73,OFERTA_0,2,FALSE),DJ73),1,0)</f>
        <v>1</v>
      </c>
      <c r="DQ73" s="475">
        <f>IF(EXACT(VLOOKUP(DI73,OFERTA_0,3,FALSE),DK73),1,0)</f>
        <v>1</v>
      </c>
      <c r="DR73" s="476">
        <f>IF(EXACT(VLOOKUP(DI73,OFERTA_0,4,FALSE),DL73),1,0)</f>
        <v>1</v>
      </c>
      <c r="DS73" s="476">
        <f t="shared" ref="DS73:DT73" si="2332">IF(DM73=0,0,1)</f>
        <v>1</v>
      </c>
      <c r="DT73" s="476">
        <f t="shared" si="2332"/>
        <v>1</v>
      </c>
      <c r="DU73" s="476">
        <f t="shared" si="2217"/>
        <v>1</v>
      </c>
      <c r="DV73" s="502">
        <f t="shared" si="2218"/>
        <v>1680000</v>
      </c>
      <c r="DW73" s="478">
        <f t="shared" si="2219"/>
        <v>0</v>
      </c>
      <c r="DX73" s="425"/>
      <c r="DY73" s="425"/>
      <c r="DZ73" s="495" t="s">
        <v>406</v>
      </c>
      <c r="EA73" s="518" t="s">
        <v>407</v>
      </c>
      <c r="EB73" s="497" t="s">
        <v>329</v>
      </c>
      <c r="EC73" s="498">
        <v>14</v>
      </c>
      <c r="ED73" s="499">
        <v>1294893</v>
      </c>
      <c r="EE73" s="500">
        <f t="shared" si="2220"/>
        <v>18128502</v>
      </c>
      <c r="EF73" s="444"/>
      <c r="EG73" s="475">
        <f>IF(EXACT(VLOOKUP(DZ73,OFERTA_0,2,FALSE),EA73),1,0)</f>
        <v>1</v>
      </c>
      <c r="EH73" s="475">
        <f>IF(EXACT(VLOOKUP(DZ73,OFERTA_0,3,FALSE),EB73),1,0)</f>
        <v>1</v>
      </c>
      <c r="EI73" s="476">
        <f>IF(EXACT(VLOOKUP(DZ73,OFERTA_0,4,FALSE),EC73),1,0)</f>
        <v>1</v>
      </c>
      <c r="EJ73" s="476">
        <f t="shared" ref="EJ73:EK73" si="2333">IF(ED73=0,0,1)</f>
        <v>1</v>
      </c>
      <c r="EK73" s="476">
        <f t="shared" si="2333"/>
        <v>1</v>
      </c>
      <c r="EL73" s="476">
        <f t="shared" si="2222"/>
        <v>1</v>
      </c>
      <c r="EM73" s="502">
        <f t="shared" si="2223"/>
        <v>18128502</v>
      </c>
      <c r="EN73" s="478">
        <f t="shared" si="2224"/>
        <v>0</v>
      </c>
      <c r="EO73" s="425"/>
      <c r="EP73" s="425"/>
      <c r="EQ73" s="495" t="s">
        <v>406</v>
      </c>
      <c r="ER73" s="518" t="s">
        <v>407</v>
      </c>
      <c r="ES73" s="497" t="s">
        <v>329</v>
      </c>
      <c r="ET73" s="498">
        <v>14</v>
      </c>
      <c r="EU73" s="499">
        <v>548358.26228242635</v>
      </c>
      <c r="EV73" s="500">
        <f t="shared" si="2225"/>
        <v>7677015.6719539687</v>
      </c>
      <c r="EW73" s="444"/>
      <c r="EX73" s="475">
        <f>IF(EXACT(VLOOKUP(EQ73,OFERTA_0,2,FALSE),ER73),1,0)</f>
        <v>1</v>
      </c>
      <c r="EY73" s="475">
        <f>IF(EXACT(VLOOKUP(EQ73,OFERTA_0,3,FALSE),ES73),1,0)</f>
        <v>1</v>
      </c>
      <c r="EZ73" s="476">
        <f>IF(EXACT(VLOOKUP(EQ73,OFERTA_0,4,FALSE),ET73),1,0)</f>
        <v>1</v>
      </c>
      <c r="FA73" s="476">
        <f t="shared" ref="FA73:FB73" si="2334">IF(EU73=0,0,1)</f>
        <v>1</v>
      </c>
      <c r="FB73" s="476">
        <f t="shared" si="2334"/>
        <v>1</v>
      </c>
      <c r="FC73" s="476">
        <f t="shared" si="2227"/>
        <v>1</v>
      </c>
      <c r="FD73" s="502">
        <f t="shared" si="2228"/>
        <v>7677016</v>
      </c>
      <c r="FE73" s="478">
        <f t="shared" si="2229"/>
        <v>-0.3280460312962532</v>
      </c>
      <c r="FF73" s="425"/>
      <c r="FG73" s="425"/>
      <c r="FH73" s="495" t="s">
        <v>406</v>
      </c>
      <c r="FI73" s="518" t="s">
        <v>407</v>
      </c>
      <c r="FJ73" s="497" t="s">
        <v>329</v>
      </c>
      <c r="FK73" s="498">
        <v>14</v>
      </c>
      <c r="FL73" s="519">
        <v>92673</v>
      </c>
      <c r="FM73" s="500">
        <f t="shared" si="2230"/>
        <v>1297422</v>
      </c>
      <c r="FN73" s="444"/>
      <c r="FO73" s="475">
        <f>IF(EXACT(VLOOKUP(FH73,OFERTA_0,2,FALSE),FI73),1,0)</f>
        <v>1</v>
      </c>
      <c r="FP73" s="475">
        <f>IF(EXACT(VLOOKUP(FH73,OFERTA_0,3,FALSE),FJ73),1,0)</f>
        <v>1</v>
      </c>
      <c r="FQ73" s="476">
        <f>IF(EXACT(VLOOKUP(FH73,OFERTA_0,4,FALSE),FK73),1,0)</f>
        <v>1</v>
      </c>
      <c r="FR73" s="476">
        <f t="shared" ref="FR73:FS73" si="2335">IF(FL73=0,0,1)</f>
        <v>1</v>
      </c>
      <c r="FS73" s="476">
        <f t="shared" si="2335"/>
        <v>1</v>
      </c>
      <c r="FT73" s="476">
        <f t="shared" si="2232"/>
        <v>1</v>
      </c>
      <c r="FU73" s="502">
        <f t="shared" si="2233"/>
        <v>1297422</v>
      </c>
      <c r="FV73" s="478">
        <f t="shared" si="2234"/>
        <v>0</v>
      </c>
      <c r="FW73" s="425"/>
      <c r="FX73" s="425"/>
      <c r="FY73" s="495" t="s">
        <v>406</v>
      </c>
      <c r="FZ73" s="518" t="s">
        <v>407</v>
      </c>
      <c r="GA73" s="497" t="s">
        <v>329</v>
      </c>
      <c r="GB73" s="498">
        <v>14</v>
      </c>
      <c r="GC73" s="519">
        <v>310000</v>
      </c>
      <c r="GD73" s="500">
        <f t="shared" si="2235"/>
        <v>4340000</v>
      </c>
      <c r="GE73" s="444"/>
      <c r="GF73" s="475">
        <f>IF(EXACT(VLOOKUP(FY73,OFERTA_0,2,FALSE),FZ73),1,0)</f>
        <v>1</v>
      </c>
      <c r="GG73" s="475">
        <f>IF(EXACT(VLOOKUP(FY73,OFERTA_0,3,FALSE),GA73),1,0)</f>
        <v>1</v>
      </c>
      <c r="GH73" s="476">
        <f>IF(EXACT(VLOOKUP(FY73,OFERTA_0,4,FALSE),GB73),1,0)</f>
        <v>1</v>
      </c>
      <c r="GI73" s="476">
        <f t="shared" ref="GI73:GJ73" si="2336">IF(GC73=0,0,1)</f>
        <v>1</v>
      </c>
      <c r="GJ73" s="476">
        <f t="shared" si="2336"/>
        <v>1</v>
      </c>
      <c r="GK73" s="476">
        <f t="shared" si="2237"/>
        <v>1</v>
      </c>
      <c r="GL73" s="502">
        <f t="shared" si="2238"/>
        <v>4340000</v>
      </c>
      <c r="GM73" s="478">
        <f t="shared" si="2239"/>
        <v>0</v>
      </c>
      <c r="GN73" s="425"/>
      <c r="GO73" s="425"/>
      <c r="GP73" s="495" t="s">
        <v>406</v>
      </c>
      <c r="GQ73" s="518" t="s">
        <v>407</v>
      </c>
      <c r="GR73" s="497" t="s">
        <v>329</v>
      </c>
      <c r="GS73" s="498">
        <v>14</v>
      </c>
      <c r="GT73" s="519">
        <v>125000</v>
      </c>
      <c r="GU73" s="500">
        <f t="shared" si="2240"/>
        <v>1750000</v>
      </c>
      <c r="GV73" s="444"/>
      <c r="GW73" s="475">
        <f>IF(EXACT(VLOOKUP(GP73,OFERTA_0,2,FALSE),GQ73),1,0)</f>
        <v>1</v>
      </c>
      <c r="GX73" s="475">
        <f>IF(EXACT(VLOOKUP(GP73,OFERTA_0,3,FALSE),GR73),1,0)</f>
        <v>1</v>
      </c>
      <c r="GY73" s="476">
        <f>IF(EXACT(VLOOKUP(GP73,OFERTA_0,4,FALSE),GS73),1,0)</f>
        <v>1</v>
      </c>
      <c r="GZ73" s="476">
        <f t="shared" ref="GZ73:HA73" si="2337">IF(GT73=0,0,1)</f>
        <v>1</v>
      </c>
      <c r="HA73" s="476">
        <f t="shared" si="2337"/>
        <v>1</v>
      </c>
      <c r="HB73" s="476">
        <f t="shared" si="2242"/>
        <v>1</v>
      </c>
      <c r="HC73" s="502">
        <f t="shared" si="2243"/>
        <v>1750000</v>
      </c>
      <c r="HD73" s="478">
        <f t="shared" si="2244"/>
        <v>0</v>
      </c>
      <c r="HE73" s="425"/>
      <c r="HF73" s="425"/>
      <c r="HG73" s="495" t="s">
        <v>406</v>
      </c>
      <c r="HH73" s="518" t="s">
        <v>407</v>
      </c>
      <c r="HI73" s="497" t="s">
        <v>329</v>
      </c>
      <c r="HJ73" s="498">
        <v>14</v>
      </c>
      <c r="HK73" s="499">
        <v>499500</v>
      </c>
      <c r="HL73" s="500">
        <f t="shared" si="2245"/>
        <v>6993000</v>
      </c>
      <c r="HM73" s="444"/>
      <c r="HN73" s="475">
        <f>IF(EXACT(VLOOKUP(HG73,OFERTA_0,2,FALSE),HH73),1,0)</f>
        <v>1</v>
      </c>
      <c r="HO73" s="475">
        <f>IF(EXACT(VLOOKUP(HG73,OFERTA_0,3,FALSE),HI73),1,0)</f>
        <v>1</v>
      </c>
      <c r="HP73" s="476">
        <f>IF(EXACT(VLOOKUP(HG73,OFERTA_0,4,FALSE),HJ73),1,0)</f>
        <v>1</v>
      </c>
      <c r="HQ73" s="476">
        <f t="shared" ref="HQ73:HR73" si="2338">IF(HK73=0,0,1)</f>
        <v>1</v>
      </c>
      <c r="HR73" s="476">
        <f t="shared" si="2338"/>
        <v>1</v>
      </c>
      <c r="HS73" s="476">
        <f t="shared" si="2247"/>
        <v>1</v>
      </c>
      <c r="HT73" s="502">
        <f t="shared" si="2248"/>
        <v>6993000</v>
      </c>
      <c r="HU73" s="478">
        <f t="shared" si="2249"/>
        <v>0</v>
      </c>
      <c r="HV73" s="425"/>
      <c r="HW73" s="425"/>
      <c r="HX73" s="495" t="s">
        <v>406</v>
      </c>
      <c r="HY73" s="518" t="s">
        <v>407</v>
      </c>
      <c r="HZ73" s="497" t="s">
        <v>329</v>
      </c>
      <c r="IA73" s="498">
        <v>14</v>
      </c>
      <c r="IB73" s="519">
        <v>280000</v>
      </c>
      <c r="IC73" s="500">
        <f t="shared" si="2250"/>
        <v>3920000</v>
      </c>
      <c r="ID73" s="444"/>
      <c r="IE73" s="475">
        <f>IF(EXACT(VLOOKUP(HX73,OFERTA_0,2,FALSE),HY73),1,0)</f>
        <v>1</v>
      </c>
      <c r="IF73" s="475">
        <f>IF(EXACT(VLOOKUP(HX73,OFERTA_0,3,FALSE),HZ73),1,0)</f>
        <v>1</v>
      </c>
      <c r="IG73" s="476">
        <f>IF(EXACT(VLOOKUP(HX73,OFERTA_0,4,FALSE),IA73),1,0)</f>
        <v>1</v>
      </c>
      <c r="IH73" s="476">
        <f t="shared" ref="IH73:II73" si="2339">IF(IB73=0,0,1)</f>
        <v>1</v>
      </c>
      <c r="II73" s="476">
        <f t="shared" si="2339"/>
        <v>1</v>
      </c>
      <c r="IJ73" s="476">
        <f t="shared" si="2252"/>
        <v>1</v>
      </c>
      <c r="IK73" s="502">
        <f t="shared" si="2253"/>
        <v>3920000</v>
      </c>
      <c r="IL73" s="478">
        <f t="shared" si="2254"/>
        <v>0</v>
      </c>
      <c r="IM73" s="425"/>
      <c r="IN73" s="425"/>
      <c r="IO73" s="495" t="s">
        <v>406</v>
      </c>
      <c r="IP73" s="518" t="s">
        <v>407</v>
      </c>
      <c r="IQ73" s="497" t="s">
        <v>329</v>
      </c>
      <c r="IR73" s="498">
        <v>14</v>
      </c>
      <c r="IS73" s="519">
        <v>309900</v>
      </c>
      <c r="IT73" s="500">
        <f t="shared" si="2255"/>
        <v>4338600</v>
      </c>
      <c r="IU73" s="444"/>
      <c r="IV73" s="475">
        <f>IF(EXACT(VLOOKUP(IO73,OFERTA_0,2,FALSE),IP73),1,0)</f>
        <v>1</v>
      </c>
      <c r="IW73" s="475">
        <f>IF(EXACT(VLOOKUP(IO73,OFERTA_0,3,FALSE),IQ73),1,0)</f>
        <v>1</v>
      </c>
      <c r="IX73" s="476">
        <f>IF(EXACT(VLOOKUP(IO73,OFERTA_0,4,FALSE),IR73),1,0)</f>
        <v>1</v>
      </c>
      <c r="IY73" s="476">
        <f t="shared" ref="IY73:IZ73" si="2340">IF(IS73=0,0,1)</f>
        <v>1</v>
      </c>
      <c r="IZ73" s="476">
        <f t="shared" si="2340"/>
        <v>1</v>
      </c>
      <c r="JA73" s="476">
        <f t="shared" si="2257"/>
        <v>1</v>
      </c>
      <c r="JB73" s="502">
        <f t="shared" si="2258"/>
        <v>4338600</v>
      </c>
      <c r="JC73" s="478">
        <f t="shared" si="2259"/>
        <v>0</v>
      </c>
      <c r="JD73" s="425"/>
      <c r="JE73" s="425"/>
      <c r="JF73" s="495" t="s">
        <v>406</v>
      </c>
      <c r="JG73" s="518" t="s">
        <v>407</v>
      </c>
      <c r="JH73" s="497" t="s">
        <v>329</v>
      </c>
      <c r="JI73" s="498">
        <v>14</v>
      </c>
      <c r="JJ73" s="519">
        <v>205000</v>
      </c>
      <c r="JK73" s="500">
        <f t="shared" si="2260"/>
        <v>2870000</v>
      </c>
      <c r="JL73" s="444"/>
      <c r="JM73" s="475">
        <f>IF(EXACT(VLOOKUP(JF73,OFERTA_0,2,FALSE),JG73),1,0)</f>
        <v>1</v>
      </c>
      <c r="JN73" s="475">
        <f>IF(EXACT(VLOOKUP(JF73,OFERTA_0,3,FALSE),JH73),1,0)</f>
        <v>1</v>
      </c>
      <c r="JO73" s="476">
        <f>IF(EXACT(VLOOKUP(JF73,OFERTA_0,4,FALSE),JI73),1,0)</f>
        <v>1</v>
      </c>
      <c r="JP73" s="476">
        <f t="shared" ref="JP73:JQ73" si="2341">IF(JJ73=0,0,1)</f>
        <v>1</v>
      </c>
      <c r="JQ73" s="476">
        <f t="shared" si="2341"/>
        <v>1</v>
      </c>
      <c r="JR73" s="476">
        <f t="shared" si="2262"/>
        <v>1</v>
      </c>
      <c r="JS73" s="502">
        <f t="shared" si="2263"/>
        <v>2870000</v>
      </c>
      <c r="JT73" s="478">
        <f t="shared" si="2264"/>
        <v>0</v>
      </c>
      <c r="JU73" s="425"/>
      <c r="JV73" s="425"/>
      <c r="JW73" s="495" t="s">
        <v>406</v>
      </c>
      <c r="JX73" s="518" t="s">
        <v>407</v>
      </c>
      <c r="JY73" s="497" t="s">
        <v>329</v>
      </c>
      <c r="JZ73" s="498">
        <v>14</v>
      </c>
      <c r="KA73" s="519">
        <v>40000</v>
      </c>
      <c r="KB73" s="500">
        <f t="shared" si="2265"/>
        <v>560000</v>
      </c>
      <c r="KC73" s="444"/>
      <c r="KD73" s="475">
        <f>IF(EXACT(VLOOKUP(JW73,OFERTA_0,2,FALSE),JX73),1,0)</f>
        <v>1</v>
      </c>
      <c r="KE73" s="475">
        <f>IF(EXACT(VLOOKUP(JW73,OFERTA_0,3,FALSE),JY73),1,0)</f>
        <v>1</v>
      </c>
      <c r="KF73" s="476">
        <f>IF(EXACT(VLOOKUP(JW73,OFERTA_0,4,FALSE),JZ73),1,0)</f>
        <v>1</v>
      </c>
      <c r="KG73" s="476">
        <f t="shared" ref="KG73:KH73" si="2342">IF(KA73=0,0,1)</f>
        <v>1</v>
      </c>
      <c r="KH73" s="476">
        <f t="shared" si="2342"/>
        <v>1</v>
      </c>
      <c r="KI73" s="476">
        <f t="shared" si="2267"/>
        <v>1</v>
      </c>
      <c r="KJ73" s="502">
        <f t="shared" si="2268"/>
        <v>560000</v>
      </c>
      <c r="KK73" s="478">
        <f t="shared" si="2269"/>
        <v>0</v>
      </c>
      <c r="KL73" s="425"/>
      <c r="KM73" s="425"/>
      <c r="KN73" s="495" t="s">
        <v>406</v>
      </c>
      <c r="KO73" s="518" t="s">
        <v>407</v>
      </c>
      <c r="KP73" s="497" t="s">
        <v>329</v>
      </c>
      <c r="KQ73" s="498">
        <v>14</v>
      </c>
      <c r="KR73" s="519">
        <v>186500</v>
      </c>
      <c r="KS73" s="500">
        <f t="shared" si="2270"/>
        <v>2611000</v>
      </c>
      <c r="KT73" s="444"/>
      <c r="KU73" s="475">
        <f>IF(EXACT(VLOOKUP(KN73,OFERTA_0,2,FALSE),KO73),1,0)</f>
        <v>1</v>
      </c>
      <c r="KV73" s="475">
        <f>IF(EXACT(VLOOKUP(KN73,OFERTA_0,3,FALSE),KP73),1,0)</f>
        <v>1</v>
      </c>
      <c r="KW73" s="476">
        <f>IF(EXACT(VLOOKUP(KN73,OFERTA_0,4,FALSE),KQ73),1,0)</f>
        <v>1</v>
      </c>
      <c r="KX73" s="476">
        <f t="shared" ref="KX73:KY73" si="2343">IF(KR73=0,0,1)</f>
        <v>1</v>
      </c>
      <c r="KY73" s="476">
        <f t="shared" si="2343"/>
        <v>1</v>
      </c>
      <c r="KZ73" s="476">
        <f t="shared" si="2272"/>
        <v>1</v>
      </c>
      <c r="LA73" s="502">
        <f t="shared" si="2273"/>
        <v>2611000</v>
      </c>
      <c r="LB73" s="478">
        <f t="shared" si="2274"/>
        <v>0</v>
      </c>
      <c r="LC73" s="425"/>
      <c r="LD73" s="425"/>
      <c r="LE73" s="495" t="s">
        <v>406</v>
      </c>
      <c r="LF73" s="518" t="s">
        <v>407</v>
      </c>
      <c r="LG73" s="497" t="s">
        <v>329</v>
      </c>
      <c r="LH73" s="498">
        <v>14</v>
      </c>
      <c r="LI73" s="499">
        <v>501750</v>
      </c>
      <c r="LJ73" s="500">
        <f t="shared" si="2275"/>
        <v>7024500</v>
      </c>
      <c r="LK73" s="444"/>
      <c r="LL73" s="475">
        <f>IF(EXACT(VLOOKUP(LE73,OFERTA_0,2,FALSE),LF73),1,0)</f>
        <v>1</v>
      </c>
      <c r="LM73" s="475">
        <f>IF(EXACT(VLOOKUP(LE73,OFERTA_0,3,FALSE),LG73),1,0)</f>
        <v>1</v>
      </c>
      <c r="LN73" s="476">
        <f>IF(EXACT(VLOOKUP(LE73,OFERTA_0,4,FALSE),LH73),1,0)</f>
        <v>1</v>
      </c>
      <c r="LO73" s="476">
        <f t="shared" ref="LO73:LP73" si="2344">IF(LI73=0,0,1)</f>
        <v>1</v>
      </c>
      <c r="LP73" s="476">
        <f t="shared" si="2344"/>
        <v>1</v>
      </c>
      <c r="LQ73" s="476">
        <f t="shared" si="2277"/>
        <v>1</v>
      </c>
      <c r="LR73" s="502">
        <f t="shared" si="2278"/>
        <v>7024500</v>
      </c>
      <c r="LS73" s="478">
        <f t="shared" si="2279"/>
        <v>0</v>
      </c>
      <c r="LT73" s="425"/>
      <c r="LU73" s="425"/>
      <c r="LV73" s="495" t="s">
        <v>406</v>
      </c>
      <c r="LW73" s="518" t="s">
        <v>407</v>
      </c>
      <c r="LX73" s="497" t="s">
        <v>329</v>
      </c>
      <c r="LY73" s="498">
        <v>14</v>
      </c>
      <c r="LZ73" s="519">
        <v>150000</v>
      </c>
      <c r="MA73" s="500">
        <f t="shared" si="2280"/>
        <v>2100000</v>
      </c>
      <c r="MB73" s="444"/>
      <c r="MC73" s="475">
        <f>IF(EXACT(VLOOKUP(LV73,OFERTA_0,2,FALSE),LW73),1,0)</f>
        <v>1</v>
      </c>
      <c r="MD73" s="475">
        <f>IF(EXACT(VLOOKUP(LV73,OFERTA_0,3,FALSE),LX73),1,0)</f>
        <v>1</v>
      </c>
      <c r="ME73" s="476">
        <f>IF(EXACT(VLOOKUP(LV73,OFERTA_0,4,FALSE),LY73),1,0)</f>
        <v>1</v>
      </c>
      <c r="MF73" s="476">
        <f t="shared" ref="MF73:MG73" si="2345">IF(LZ73=0,0,1)</f>
        <v>1</v>
      </c>
      <c r="MG73" s="476">
        <f t="shared" si="2345"/>
        <v>1</v>
      </c>
      <c r="MH73" s="476">
        <f t="shared" si="2282"/>
        <v>1</v>
      </c>
      <c r="MI73" s="502">
        <f t="shared" si="2283"/>
        <v>2100000</v>
      </c>
      <c r="MJ73" s="478">
        <f t="shared" si="2284"/>
        <v>0</v>
      </c>
      <c r="MK73" s="425"/>
      <c r="ML73" s="425"/>
      <c r="MM73" s="495" t="s">
        <v>406</v>
      </c>
      <c r="MN73" s="518" t="s">
        <v>407</v>
      </c>
      <c r="MO73" s="497" t="s">
        <v>329</v>
      </c>
      <c r="MP73" s="498">
        <v>14</v>
      </c>
      <c r="MQ73" s="519">
        <v>1281768.2339999999</v>
      </c>
      <c r="MR73" s="500">
        <f t="shared" si="2285"/>
        <v>17944755.276000001</v>
      </c>
      <c r="MS73" s="444"/>
      <c r="MT73" s="475">
        <f>IF(EXACT(VLOOKUP(MM73,OFERTA_0,2,FALSE),MN73),1,0)</f>
        <v>1</v>
      </c>
      <c r="MU73" s="475">
        <f>IF(EXACT(VLOOKUP(MM73,OFERTA_0,3,FALSE),MO73),1,0)</f>
        <v>1</v>
      </c>
      <c r="MV73" s="476">
        <f>IF(EXACT(VLOOKUP(MM73,OFERTA_0,4,FALSE),MP73),1,0)</f>
        <v>1</v>
      </c>
      <c r="MW73" s="476">
        <f t="shared" ref="MW73:MX73" si="2346">IF(MQ73=0,0,1)</f>
        <v>1</v>
      </c>
      <c r="MX73" s="476">
        <f t="shared" si="2346"/>
        <v>1</v>
      </c>
      <c r="MY73" s="476">
        <f t="shared" si="2287"/>
        <v>1</v>
      </c>
      <c r="MZ73" s="502">
        <f t="shared" si="2288"/>
        <v>17944755</v>
      </c>
      <c r="NA73" s="478">
        <f t="shared" si="2289"/>
        <v>0.2760000005364418</v>
      </c>
      <c r="NB73" s="425"/>
      <c r="NC73" s="425"/>
      <c r="ND73" s="606"/>
      <c r="NE73" s="523"/>
      <c r="NF73" s="593"/>
      <c r="NG73" s="525"/>
      <c r="NH73" s="538"/>
      <c r="NI73" s="508"/>
      <c r="NJ73" s="508"/>
      <c r="NK73" s="475" t="e">
        <f>IF(EXACT(VLOOKUP(ND73,OFERTA_0,2,FALSE),NE73),1,0)</f>
        <v>#N/A</v>
      </c>
      <c r="NL73" s="475" t="e">
        <f>IF(EXACT(VLOOKUP(ND73,OFERTA_0,3,FALSE),NF73),1,0)</f>
        <v>#N/A</v>
      </c>
      <c r="NM73" s="476" t="e">
        <f>IF(EXACT(VLOOKUP(ND73,OFERTA_0,4,FALSE),NG73),1,0)</f>
        <v>#N/A</v>
      </c>
      <c r="NN73" s="476">
        <f t="shared" ref="NN73:NO73" si="2347">IF(NH73=0,0,1)</f>
        <v>0</v>
      </c>
      <c r="NO73" s="476">
        <f t="shared" si="2347"/>
        <v>0</v>
      </c>
      <c r="NP73" s="476" t="e">
        <f t="shared" si="2291"/>
        <v>#N/A</v>
      </c>
      <c r="NQ73" s="502">
        <f t="shared" si="2292"/>
        <v>0</v>
      </c>
      <c r="NR73" s="478">
        <f t="shared" si="2293"/>
        <v>0</v>
      </c>
      <c r="NS73" s="425"/>
      <c r="NT73" s="425"/>
      <c r="NU73" s="606"/>
      <c r="NV73" s="523"/>
      <c r="NW73" s="593"/>
      <c r="NX73" s="525"/>
      <c r="NY73" s="538"/>
      <c r="NZ73" s="508"/>
      <c r="OA73" s="508"/>
      <c r="OB73" s="475" t="e">
        <f>IF(EXACT(VLOOKUP(NU73,OFERTA_0,2,FALSE),NV73),1,0)</f>
        <v>#N/A</v>
      </c>
      <c r="OC73" s="475" t="e">
        <f>IF(EXACT(VLOOKUP(NU73,OFERTA_0,3,FALSE),NW73),1,0)</f>
        <v>#N/A</v>
      </c>
      <c r="OD73" s="476" t="e">
        <f>IF(EXACT(VLOOKUP(NU73,OFERTA_0,4,FALSE),NX73),1,0)</f>
        <v>#N/A</v>
      </c>
      <c r="OE73" s="476">
        <f t="shared" ref="OE73:OF73" si="2348">IF(NY73=0,0,1)</f>
        <v>0</v>
      </c>
      <c r="OF73" s="476">
        <f t="shared" si="2348"/>
        <v>0</v>
      </c>
      <c r="OG73" s="476" t="e">
        <f t="shared" si="2295"/>
        <v>#N/A</v>
      </c>
      <c r="OH73" s="502">
        <f t="shared" si="2296"/>
        <v>0</v>
      </c>
      <c r="OI73" s="478">
        <f t="shared" si="2297"/>
        <v>0</v>
      </c>
      <c r="OJ73" s="425"/>
      <c r="OK73" s="425"/>
      <c r="OL73" s="606"/>
      <c r="OM73" s="523"/>
      <c r="ON73" s="593"/>
      <c r="OO73" s="525"/>
      <c r="OP73" s="538"/>
      <c r="OQ73" s="508"/>
      <c r="OR73" s="508"/>
      <c r="OS73" s="475" t="e">
        <f>IF(EXACT(VLOOKUP(OL73,OFERTA_0,2,FALSE),OM73),1,0)</f>
        <v>#N/A</v>
      </c>
      <c r="OT73" s="475" t="e">
        <f>IF(EXACT(VLOOKUP(OL73,OFERTA_0,3,FALSE),ON73),1,0)</f>
        <v>#N/A</v>
      </c>
      <c r="OU73" s="476" t="e">
        <f>IF(EXACT(VLOOKUP(OL73,OFERTA_0,4,FALSE),OO73),1,0)</f>
        <v>#N/A</v>
      </c>
      <c r="OV73" s="476">
        <f t="shared" ref="OV73:OW73" si="2349">IF(OP73=0,0,1)</f>
        <v>0</v>
      </c>
      <c r="OW73" s="476">
        <f t="shared" si="2349"/>
        <v>0</v>
      </c>
      <c r="OX73" s="476" t="e">
        <f t="shared" si="2299"/>
        <v>#N/A</v>
      </c>
      <c r="OY73" s="502">
        <f t="shared" si="2300"/>
        <v>0</v>
      </c>
      <c r="OZ73" s="478">
        <f t="shared" si="2301"/>
        <v>0</v>
      </c>
      <c r="PA73" s="425"/>
      <c r="PB73" s="425"/>
      <c r="PC73" s="606"/>
      <c r="PD73" s="523"/>
      <c r="PE73" s="593"/>
      <c r="PF73" s="525"/>
      <c r="PG73" s="538"/>
      <c r="PH73" s="508"/>
      <c r="PI73" s="508"/>
      <c r="PJ73" s="475" t="e">
        <f>IF(EXACT(VLOOKUP(PC73,OFERTA_0,2,FALSE),PD73),1,0)</f>
        <v>#N/A</v>
      </c>
      <c r="PK73" s="475" t="e">
        <f>IF(EXACT(VLOOKUP(PC73,OFERTA_0,3,FALSE),PE73),1,0)</f>
        <v>#N/A</v>
      </c>
      <c r="PL73" s="476" t="e">
        <f>IF(EXACT(VLOOKUP(PC73,OFERTA_0,4,FALSE),PF73),1,0)</f>
        <v>#N/A</v>
      </c>
      <c r="PM73" s="476">
        <f t="shared" ref="PM73:PN73" si="2350">IF(PG73=0,0,1)</f>
        <v>0</v>
      </c>
      <c r="PN73" s="476">
        <f t="shared" si="2350"/>
        <v>0</v>
      </c>
      <c r="PO73" s="476" t="e">
        <f t="shared" si="2303"/>
        <v>#N/A</v>
      </c>
      <c r="PP73" s="502">
        <f t="shared" si="2304"/>
        <v>0</v>
      </c>
      <c r="PQ73" s="478">
        <f t="shared" si="2305"/>
        <v>0</v>
      </c>
      <c r="PR73" s="425"/>
      <c r="PS73" s="425"/>
      <c r="PT73" s="606"/>
      <c r="PU73" s="523"/>
      <c r="PV73" s="593"/>
      <c r="PW73" s="525"/>
      <c r="PX73" s="538"/>
      <c r="PY73" s="508"/>
      <c r="PZ73" s="508"/>
      <c r="QA73" s="475" t="e">
        <f>IF(EXACT(VLOOKUP(PT73,OFERTA_0,2,FALSE),PU73),1,0)</f>
        <v>#N/A</v>
      </c>
      <c r="QB73" s="475" t="e">
        <f>IF(EXACT(VLOOKUP(PT73,OFERTA_0,3,FALSE),PV73),1,0)</f>
        <v>#N/A</v>
      </c>
      <c r="QC73" s="476" t="e">
        <f>IF(EXACT(VLOOKUP(PT73,OFERTA_0,4,FALSE),PW73),1,0)</f>
        <v>#N/A</v>
      </c>
      <c r="QD73" s="476">
        <f t="shared" ref="QD73:QE73" si="2351">IF(PX73=0,0,1)</f>
        <v>0</v>
      </c>
      <c r="QE73" s="476">
        <f t="shared" si="2351"/>
        <v>0</v>
      </c>
      <c r="QF73" s="476" t="e">
        <f t="shared" si="2307"/>
        <v>#N/A</v>
      </c>
      <c r="QG73" s="502">
        <f t="shared" si="2308"/>
        <v>0</v>
      </c>
      <c r="QH73" s="478">
        <f t="shared" si="2309"/>
        <v>0</v>
      </c>
      <c r="QI73" s="425"/>
      <c r="QJ73" s="425"/>
      <c r="QK73" s="606"/>
      <c r="QL73" s="523"/>
      <c r="QM73" s="593"/>
      <c r="QN73" s="525"/>
      <c r="QO73" s="538"/>
      <c r="QP73" s="508"/>
      <c r="QQ73" s="508"/>
      <c r="QR73" s="475" t="e">
        <f>IF(EXACT(VLOOKUP(QK73,OFERTA_0,2,FALSE),QL73),1,0)</f>
        <v>#N/A</v>
      </c>
      <c r="QS73" s="475" t="e">
        <f>IF(EXACT(VLOOKUP(QK73,OFERTA_0,3,FALSE),QM73),1,0)</f>
        <v>#N/A</v>
      </c>
      <c r="QT73" s="476" t="e">
        <f>IF(EXACT(VLOOKUP(QK73,OFERTA_0,4,FALSE),QN73),1,0)</f>
        <v>#N/A</v>
      </c>
      <c r="QU73" s="476">
        <f t="shared" ref="QU73:QV73" si="2352">IF(QO73=0,0,1)</f>
        <v>0</v>
      </c>
      <c r="QV73" s="476">
        <f t="shared" si="2352"/>
        <v>0</v>
      </c>
      <c r="QW73" s="476" t="e">
        <f t="shared" si="2311"/>
        <v>#N/A</v>
      </c>
      <c r="QX73" s="502">
        <f t="shared" si="2312"/>
        <v>0</v>
      </c>
      <c r="QY73" s="478">
        <f t="shared" si="2313"/>
        <v>0</v>
      </c>
      <c r="QZ73" s="425"/>
      <c r="RA73" s="425"/>
      <c r="RB73" s="606"/>
      <c r="RC73" s="523"/>
      <c r="RD73" s="593"/>
      <c r="RE73" s="525"/>
      <c r="RF73" s="538"/>
      <c r="RG73" s="508"/>
      <c r="RH73" s="508"/>
      <c r="RI73" s="475" t="e">
        <f>IF(EXACT(VLOOKUP(RB73,OFERTA_0,2,FALSE),RC73),1,0)</f>
        <v>#N/A</v>
      </c>
      <c r="RJ73" s="475" t="e">
        <f>IF(EXACT(VLOOKUP(RB73,OFERTA_0,3,FALSE),RD73),1,0)</f>
        <v>#N/A</v>
      </c>
      <c r="RK73" s="476" t="e">
        <f>IF(EXACT(VLOOKUP(RB73,OFERTA_0,4,FALSE),RE73),1,0)</f>
        <v>#N/A</v>
      </c>
      <c r="RL73" s="476">
        <f t="shared" ref="RL73:RM73" si="2353">IF(RF73=0,0,1)</f>
        <v>0</v>
      </c>
      <c r="RM73" s="476">
        <f t="shared" si="2353"/>
        <v>0</v>
      </c>
      <c r="RN73" s="476" t="e">
        <f t="shared" si="2315"/>
        <v>#N/A</v>
      </c>
      <c r="RO73" s="502">
        <f t="shared" si="2316"/>
        <v>0</v>
      </c>
      <c r="RP73" s="478">
        <f t="shared" si="2317"/>
        <v>0</v>
      </c>
      <c r="RQ73" s="425"/>
      <c r="RR73" s="425"/>
      <c r="RS73" s="606"/>
      <c r="RT73" s="523"/>
      <c r="RU73" s="593"/>
      <c r="RV73" s="525"/>
      <c r="RW73" s="538"/>
      <c r="RX73" s="508"/>
      <c r="RY73" s="508"/>
      <c r="RZ73" s="475" t="e">
        <f>IF(EXACT(VLOOKUP(RS73,OFERTA_0,2,FALSE),RT73),1,0)</f>
        <v>#N/A</v>
      </c>
      <c r="SA73" s="475" t="e">
        <f>IF(EXACT(VLOOKUP(RS73,OFERTA_0,3,FALSE),RU73),1,0)</f>
        <v>#N/A</v>
      </c>
      <c r="SB73" s="476" t="e">
        <f>IF(EXACT(VLOOKUP(RS73,OFERTA_0,4,FALSE),RV73),1,0)</f>
        <v>#N/A</v>
      </c>
      <c r="SC73" s="476">
        <f t="shared" ref="SC73:SD73" si="2354">IF(RW73=0,0,1)</f>
        <v>0</v>
      </c>
      <c r="SD73" s="476">
        <f t="shared" si="2354"/>
        <v>0</v>
      </c>
      <c r="SE73" s="476" t="e">
        <f t="shared" si="2319"/>
        <v>#N/A</v>
      </c>
      <c r="SF73" s="502">
        <f t="shared" si="2320"/>
        <v>0</v>
      </c>
      <c r="SG73" s="478">
        <f t="shared" si="2321"/>
        <v>0</v>
      </c>
      <c r="SH73" s="425"/>
      <c r="SI73" s="425"/>
      <c r="SJ73" s="606"/>
      <c r="SK73" s="523"/>
      <c r="SL73" s="593"/>
      <c r="SM73" s="525"/>
      <c r="SN73" s="538"/>
      <c r="SO73" s="508"/>
      <c r="SP73" s="508"/>
      <c r="SQ73" s="475" t="e">
        <f>IF(EXACT(VLOOKUP(SJ73,OFERTA_0,2,FALSE),SK73),1,0)</f>
        <v>#N/A</v>
      </c>
      <c r="SR73" s="475" t="e">
        <f>IF(EXACT(VLOOKUP(SJ73,OFERTA_0,3,FALSE),SL73),1,0)</f>
        <v>#N/A</v>
      </c>
      <c r="SS73" s="476" t="e">
        <f>IF(EXACT(VLOOKUP(SJ73,OFERTA_0,4,FALSE),SM73),1,0)</f>
        <v>#N/A</v>
      </c>
      <c r="ST73" s="476">
        <f t="shared" ref="ST73:SU73" si="2355">IF(SN73=0,0,1)</f>
        <v>0</v>
      </c>
      <c r="SU73" s="476">
        <f t="shared" si="2355"/>
        <v>0</v>
      </c>
      <c r="SV73" s="476" t="e">
        <f t="shared" si="2323"/>
        <v>#N/A</v>
      </c>
      <c r="SW73" s="502">
        <f t="shared" si="2324"/>
        <v>0</v>
      </c>
      <c r="SX73" s="478">
        <f t="shared" si="2325"/>
        <v>0</v>
      </c>
    </row>
    <row r="74" spans="1:518" ht="16.5" x14ac:dyDescent="0.25">
      <c r="A74" s="425">
        <f t="shared" si="140"/>
        <v>62</v>
      </c>
      <c r="B74" s="483" t="s">
        <v>409</v>
      </c>
      <c r="C74" s="484" t="s">
        <v>410</v>
      </c>
      <c r="D74" s="485"/>
      <c r="E74" s="486"/>
      <c r="F74" s="487"/>
      <c r="G74" s="488"/>
      <c r="H74" s="489">
        <f>G75</f>
        <v>0</v>
      </c>
      <c r="I74" s="425"/>
      <c r="J74" s="425"/>
      <c r="K74" s="483"/>
      <c r="L74" s="484"/>
      <c r="M74" s="485"/>
      <c r="N74" s="486"/>
      <c r="O74" s="487"/>
      <c r="P74" s="488"/>
      <c r="Q74" s="489">
        <f>P75</f>
        <v>0</v>
      </c>
      <c r="R74" s="475"/>
      <c r="S74" s="475"/>
      <c r="T74" s="476"/>
      <c r="U74" s="476"/>
      <c r="V74" s="476"/>
      <c r="W74" s="476"/>
      <c r="X74" s="502"/>
      <c r="Y74" s="478"/>
      <c r="Z74" s="454"/>
      <c r="AA74" s="454"/>
      <c r="AB74" s="483"/>
      <c r="AC74" s="484"/>
      <c r="AD74" s="485"/>
      <c r="AE74" s="486"/>
      <c r="AF74" s="487"/>
      <c r="AG74" s="488"/>
      <c r="AH74" s="489">
        <f>AG75</f>
        <v>0</v>
      </c>
      <c r="AI74" s="475"/>
      <c r="AJ74" s="475"/>
      <c r="AK74" s="476"/>
      <c r="AL74" s="476"/>
      <c r="AM74" s="476"/>
      <c r="AN74" s="476"/>
      <c r="AO74" s="502"/>
      <c r="AP74" s="478"/>
      <c r="AQ74" s="454"/>
      <c r="AR74" s="454"/>
      <c r="AS74" s="483" t="s">
        <v>409</v>
      </c>
      <c r="AT74" s="484" t="s">
        <v>410</v>
      </c>
      <c r="AU74" s="485"/>
      <c r="AV74" s="486"/>
      <c r="AW74" s="487"/>
      <c r="AX74" s="488"/>
      <c r="AY74" s="489">
        <f>AX75</f>
        <v>1500000</v>
      </c>
      <c r="AZ74" s="475"/>
      <c r="BA74" s="475"/>
      <c r="BB74" s="476"/>
      <c r="BC74" s="476"/>
      <c r="BD74" s="476"/>
      <c r="BE74" s="476"/>
      <c r="BF74" s="502"/>
      <c r="BG74" s="478"/>
      <c r="BH74" s="425"/>
      <c r="BI74" s="425"/>
      <c r="BJ74" s="483" t="s">
        <v>409</v>
      </c>
      <c r="BK74" s="484" t="s">
        <v>410</v>
      </c>
      <c r="BL74" s="485"/>
      <c r="BM74" s="486"/>
      <c r="BN74" s="487"/>
      <c r="BO74" s="488"/>
      <c r="BP74" s="489">
        <f>BO75</f>
        <v>100000</v>
      </c>
      <c r="BQ74" s="475"/>
      <c r="BR74" s="475"/>
      <c r="BS74" s="476"/>
      <c r="BT74" s="476"/>
      <c r="BU74" s="476"/>
      <c r="BV74" s="476"/>
      <c r="BW74" s="502"/>
      <c r="BX74" s="478"/>
      <c r="BY74" s="425"/>
      <c r="BZ74" s="425"/>
      <c r="CA74" s="483" t="s">
        <v>409</v>
      </c>
      <c r="CB74" s="484" t="s">
        <v>410</v>
      </c>
      <c r="CC74" s="485"/>
      <c r="CD74" s="486"/>
      <c r="CE74" s="487"/>
      <c r="CF74" s="488"/>
      <c r="CG74" s="489">
        <f>CF75</f>
        <v>733486</v>
      </c>
      <c r="CH74" s="475"/>
      <c r="CI74" s="475"/>
      <c r="CJ74" s="476"/>
      <c r="CK74" s="476"/>
      <c r="CL74" s="476"/>
      <c r="CM74" s="476"/>
      <c r="CN74" s="502"/>
      <c r="CO74" s="478"/>
      <c r="CP74" s="425"/>
      <c r="CQ74" s="425"/>
      <c r="CR74" s="483" t="s">
        <v>409</v>
      </c>
      <c r="CS74" s="484" t="s">
        <v>410</v>
      </c>
      <c r="CT74" s="485"/>
      <c r="CU74" s="486"/>
      <c r="CV74" s="487"/>
      <c r="CW74" s="488"/>
      <c r="CX74" s="489">
        <f>CW75</f>
        <v>875000</v>
      </c>
      <c r="CY74" s="475"/>
      <c r="CZ74" s="475"/>
      <c r="DA74" s="476"/>
      <c r="DB74" s="476"/>
      <c r="DC74" s="476"/>
      <c r="DD74" s="476"/>
      <c r="DE74" s="502"/>
      <c r="DF74" s="478"/>
      <c r="DG74" s="425"/>
      <c r="DH74" s="425"/>
      <c r="DI74" s="483" t="s">
        <v>409</v>
      </c>
      <c r="DJ74" s="484" t="s">
        <v>410</v>
      </c>
      <c r="DK74" s="485"/>
      <c r="DL74" s="486"/>
      <c r="DM74" s="487"/>
      <c r="DN74" s="488"/>
      <c r="DO74" s="489">
        <f>DN75</f>
        <v>800000</v>
      </c>
      <c r="DP74" s="475"/>
      <c r="DQ74" s="475"/>
      <c r="DR74" s="476"/>
      <c r="DS74" s="476"/>
      <c r="DT74" s="476"/>
      <c r="DU74" s="476"/>
      <c r="DV74" s="502"/>
      <c r="DW74" s="478"/>
      <c r="DX74" s="425"/>
      <c r="DY74" s="425"/>
      <c r="DZ74" s="483" t="s">
        <v>409</v>
      </c>
      <c r="EA74" s="484" t="s">
        <v>410</v>
      </c>
      <c r="EB74" s="485"/>
      <c r="EC74" s="486"/>
      <c r="ED74" s="487"/>
      <c r="EE74" s="488"/>
      <c r="EF74" s="489">
        <f>EE75</f>
        <v>1500000</v>
      </c>
      <c r="EG74" s="475"/>
      <c r="EH74" s="475"/>
      <c r="EI74" s="476"/>
      <c r="EJ74" s="476"/>
      <c r="EK74" s="476"/>
      <c r="EL74" s="476"/>
      <c r="EM74" s="502"/>
      <c r="EN74" s="478"/>
      <c r="EO74" s="425"/>
      <c r="EP74" s="425"/>
      <c r="EQ74" s="483" t="s">
        <v>409</v>
      </c>
      <c r="ER74" s="484" t="s">
        <v>410</v>
      </c>
      <c r="ES74" s="485"/>
      <c r="ET74" s="486"/>
      <c r="EU74" s="487"/>
      <c r="EV74" s="488"/>
      <c r="EW74" s="489">
        <f>EV75</f>
        <v>1500000</v>
      </c>
      <c r="EX74" s="475"/>
      <c r="EY74" s="475"/>
      <c r="EZ74" s="476"/>
      <c r="FA74" s="476"/>
      <c r="FB74" s="476"/>
      <c r="FC74" s="476"/>
      <c r="FD74" s="502"/>
      <c r="FE74" s="478"/>
      <c r="FF74" s="425"/>
      <c r="FG74" s="425"/>
      <c r="FH74" s="483" t="s">
        <v>409</v>
      </c>
      <c r="FI74" s="484" t="s">
        <v>410</v>
      </c>
      <c r="FJ74" s="485"/>
      <c r="FK74" s="486"/>
      <c r="FL74" s="487"/>
      <c r="FM74" s="488"/>
      <c r="FN74" s="489">
        <f>FM75</f>
        <v>780400</v>
      </c>
      <c r="FO74" s="475"/>
      <c r="FP74" s="475"/>
      <c r="FQ74" s="476"/>
      <c r="FR74" s="476"/>
      <c r="FS74" s="476"/>
      <c r="FT74" s="476"/>
      <c r="FU74" s="502"/>
      <c r="FV74" s="478"/>
      <c r="FW74" s="425"/>
      <c r="FX74" s="425"/>
      <c r="FY74" s="483" t="s">
        <v>409</v>
      </c>
      <c r="FZ74" s="484" t="s">
        <v>410</v>
      </c>
      <c r="GA74" s="485"/>
      <c r="GB74" s="486"/>
      <c r="GC74" s="487"/>
      <c r="GD74" s="488"/>
      <c r="GE74" s="489">
        <f>GD75</f>
        <v>150000</v>
      </c>
      <c r="GF74" s="475"/>
      <c r="GG74" s="475"/>
      <c r="GH74" s="476"/>
      <c r="GI74" s="476"/>
      <c r="GJ74" s="476"/>
      <c r="GK74" s="476"/>
      <c r="GL74" s="502"/>
      <c r="GM74" s="478"/>
      <c r="GN74" s="425"/>
      <c r="GO74" s="425"/>
      <c r="GP74" s="483" t="s">
        <v>409</v>
      </c>
      <c r="GQ74" s="484" t="s">
        <v>410</v>
      </c>
      <c r="GR74" s="485"/>
      <c r="GS74" s="486"/>
      <c r="GT74" s="487"/>
      <c r="GU74" s="488"/>
      <c r="GV74" s="489">
        <f>GU75</f>
        <v>200000</v>
      </c>
      <c r="GW74" s="475"/>
      <c r="GX74" s="475"/>
      <c r="GY74" s="476"/>
      <c r="GZ74" s="476"/>
      <c r="HA74" s="476"/>
      <c r="HB74" s="476"/>
      <c r="HC74" s="502"/>
      <c r="HD74" s="478"/>
      <c r="HE74" s="425"/>
      <c r="HF74" s="425"/>
      <c r="HG74" s="483" t="s">
        <v>409</v>
      </c>
      <c r="HH74" s="484" t="s">
        <v>410</v>
      </c>
      <c r="HI74" s="485"/>
      <c r="HJ74" s="486"/>
      <c r="HK74" s="486"/>
      <c r="HL74" s="488"/>
      <c r="HM74" s="489">
        <f>HL75</f>
        <v>1332000</v>
      </c>
      <c r="HN74" s="475"/>
      <c r="HO74" s="475"/>
      <c r="HP74" s="476"/>
      <c r="HQ74" s="476"/>
      <c r="HR74" s="476"/>
      <c r="HS74" s="476"/>
      <c r="HT74" s="502"/>
      <c r="HU74" s="478"/>
      <c r="HV74" s="425"/>
      <c r="HW74" s="425"/>
      <c r="HX74" s="483" t="s">
        <v>409</v>
      </c>
      <c r="HY74" s="484" t="s">
        <v>410</v>
      </c>
      <c r="HZ74" s="485"/>
      <c r="IA74" s="486"/>
      <c r="IB74" s="487"/>
      <c r="IC74" s="488"/>
      <c r="ID74" s="489">
        <f>IC75</f>
        <v>100000</v>
      </c>
      <c r="IE74" s="475"/>
      <c r="IF74" s="475"/>
      <c r="IG74" s="476"/>
      <c r="IH74" s="476"/>
      <c r="II74" s="476"/>
      <c r="IJ74" s="476"/>
      <c r="IK74" s="502"/>
      <c r="IL74" s="478"/>
      <c r="IM74" s="425"/>
      <c r="IN74" s="425"/>
      <c r="IO74" s="483" t="s">
        <v>409</v>
      </c>
      <c r="IP74" s="484" t="s">
        <v>410</v>
      </c>
      <c r="IQ74" s="485"/>
      <c r="IR74" s="486"/>
      <c r="IS74" s="487"/>
      <c r="IT74" s="488"/>
      <c r="IU74" s="489">
        <f>IT75</f>
        <v>3500000</v>
      </c>
      <c r="IV74" s="475"/>
      <c r="IW74" s="475"/>
      <c r="IX74" s="476"/>
      <c r="IY74" s="476"/>
      <c r="IZ74" s="476"/>
      <c r="JA74" s="476"/>
      <c r="JB74" s="502"/>
      <c r="JC74" s="478"/>
      <c r="JD74" s="425"/>
      <c r="JE74" s="425"/>
      <c r="JF74" s="483" t="s">
        <v>409</v>
      </c>
      <c r="JG74" s="484" t="s">
        <v>410</v>
      </c>
      <c r="JH74" s="485"/>
      <c r="JI74" s="486"/>
      <c r="JJ74" s="487"/>
      <c r="JK74" s="488"/>
      <c r="JL74" s="489">
        <f>JK75</f>
        <v>750000</v>
      </c>
      <c r="JM74" s="475"/>
      <c r="JN74" s="475"/>
      <c r="JO74" s="476"/>
      <c r="JP74" s="476"/>
      <c r="JQ74" s="476"/>
      <c r="JR74" s="476"/>
      <c r="JS74" s="502"/>
      <c r="JT74" s="478"/>
      <c r="JU74" s="425"/>
      <c r="JV74" s="425"/>
      <c r="JW74" s="483" t="s">
        <v>409</v>
      </c>
      <c r="JX74" s="484" t="s">
        <v>410</v>
      </c>
      <c r="JY74" s="485"/>
      <c r="JZ74" s="486"/>
      <c r="KA74" s="487"/>
      <c r="KB74" s="488"/>
      <c r="KC74" s="489">
        <f>KB75</f>
        <v>450000</v>
      </c>
      <c r="KD74" s="475"/>
      <c r="KE74" s="475"/>
      <c r="KF74" s="476"/>
      <c r="KG74" s="476"/>
      <c r="KH74" s="476"/>
      <c r="KI74" s="476"/>
      <c r="KJ74" s="502"/>
      <c r="KK74" s="478"/>
      <c r="KL74" s="425"/>
      <c r="KM74" s="425"/>
      <c r="KN74" s="483" t="s">
        <v>409</v>
      </c>
      <c r="KO74" s="484" t="s">
        <v>410</v>
      </c>
      <c r="KP74" s="485"/>
      <c r="KQ74" s="486"/>
      <c r="KR74" s="487"/>
      <c r="KS74" s="488"/>
      <c r="KT74" s="489">
        <f>KS75</f>
        <v>1700000</v>
      </c>
      <c r="KU74" s="475"/>
      <c r="KV74" s="475"/>
      <c r="KW74" s="476"/>
      <c r="KX74" s="476"/>
      <c r="KY74" s="476"/>
      <c r="KZ74" s="476"/>
      <c r="LA74" s="502"/>
      <c r="LB74" s="478"/>
      <c r="LC74" s="425"/>
      <c r="LD74" s="425"/>
      <c r="LE74" s="483" t="s">
        <v>409</v>
      </c>
      <c r="LF74" s="484" t="s">
        <v>410</v>
      </c>
      <c r="LG74" s="485"/>
      <c r="LH74" s="486"/>
      <c r="LI74" s="486"/>
      <c r="LJ74" s="488"/>
      <c r="LK74" s="489">
        <f>LJ75</f>
        <v>1338000</v>
      </c>
      <c r="LL74" s="475"/>
      <c r="LM74" s="475"/>
      <c r="LN74" s="476"/>
      <c r="LO74" s="476"/>
      <c r="LP74" s="476"/>
      <c r="LQ74" s="476"/>
      <c r="LR74" s="502"/>
      <c r="LS74" s="478"/>
      <c r="LT74" s="425"/>
      <c r="LU74" s="425"/>
      <c r="LV74" s="483" t="s">
        <v>409</v>
      </c>
      <c r="LW74" s="484" t="s">
        <v>410</v>
      </c>
      <c r="LX74" s="485"/>
      <c r="LY74" s="486"/>
      <c r="LZ74" s="487"/>
      <c r="MA74" s="488"/>
      <c r="MB74" s="489">
        <f>MA75</f>
        <v>650000</v>
      </c>
      <c r="MC74" s="475"/>
      <c r="MD74" s="475"/>
      <c r="ME74" s="476"/>
      <c r="MF74" s="476"/>
      <c r="MG74" s="476"/>
      <c r="MH74" s="476"/>
      <c r="MI74" s="502"/>
      <c r="MJ74" s="478"/>
      <c r="MK74" s="425"/>
      <c r="ML74" s="425"/>
      <c r="MM74" s="483" t="s">
        <v>409</v>
      </c>
      <c r="MN74" s="484" t="s">
        <v>410</v>
      </c>
      <c r="MO74" s="485"/>
      <c r="MP74" s="486"/>
      <c r="MQ74" s="487"/>
      <c r="MR74" s="488"/>
      <c r="MS74" s="489">
        <f>MR75</f>
        <v>2493750.0474999999</v>
      </c>
      <c r="MT74" s="475"/>
      <c r="MU74" s="475"/>
      <c r="MV74" s="476"/>
      <c r="MW74" s="476"/>
      <c r="MX74" s="476"/>
      <c r="MY74" s="476"/>
      <c r="MZ74" s="502"/>
      <c r="NA74" s="478"/>
      <c r="NB74" s="425"/>
      <c r="NC74" s="425"/>
      <c r="ND74" s="608"/>
      <c r="NE74" s="625"/>
      <c r="NF74" s="626"/>
      <c r="NG74" s="627"/>
      <c r="NH74" s="628"/>
      <c r="NI74" s="629"/>
      <c r="NJ74" s="629"/>
      <c r="NK74" s="475"/>
      <c r="NL74" s="475"/>
      <c r="NM74" s="476"/>
      <c r="NN74" s="476"/>
      <c r="NO74" s="476"/>
      <c r="NP74" s="476"/>
      <c r="NQ74" s="502"/>
      <c r="NR74" s="478"/>
      <c r="NS74" s="425"/>
      <c r="NT74" s="425"/>
      <c r="NU74" s="608"/>
      <c r="NV74" s="625"/>
      <c r="NW74" s="626"/>
      <c r="NX74" s="627"/>
      <c r="NY74" s="628"/>
      <c r="NZ74" s="629"/>
      <c r="OA74" s="629"/>
      <c r="OB74" s="475"/>
      <c r="OC74" s="475"/>
      <c r="OD74" s="476"/>
      <c r="OE74" s="476"/>
      <c r="OF74" s="476"/>
      <c r="OG74" s="476"/>
      <c r="OH74" s="502"/>
      <c r="OI74" s="478"/>
      <c r="OJ74" s="425"/>
      <c r="OK74" s="425"/>
      <c r="OL74" s="608"/>
      <c r="OM74" s="625"/>
      <c r="ON74" s="626"/>
      <c r="OO74" s="627"/>
      <c r="OP74" s="628"/>
      <c r="OQ74" s="629"/>
      <c r="OR74" s="629"/>
      <c r="OS74" s="475"/>
      <c r="OT74" s="475"/>
      <c r="OU74" s="476"/>
      <c r="OV74" s="476"/>
      <c r="OW74" s="476"/>
      <c r="OX74" s="476"/>
      <c r="OY74" s="502"/>
      <c r="OZ74" s="478"/>
      <c r="PA74" s="425"/>
      <c r="PB74" s="425"/>
      <c r="PC74" s="608"/>
      <c r="PD74" s="625"/>
      <c r="PE74" s="626"/>
      <c r="PF74" s="627"/>
      <c r="PG74" s="628"/>
      <c r="PH74" s="629"/>
      <c r="PI74" s="629"/>
      <c r="PJ74" s="475"/>
      <c r="PK74" s="475"/>
      <c r="PL74" s="476"/>
      <c r="PM74" s="476"/>
      <c r="PN74" s="476"/>
      <c r="PO74" s="476"/>
      <c r="PP74" s="502"/>
      <c r="PQ74" s="478"/>
      <c r="PR74" s="425"/>
      <c r="PS74" s="425"/>
      <c r="PT74" s="608"/>
      <c r="PU74" s="625"/>
      <c r="PV74" s="626"/>
      <c r="PW74" s="627"/>
      <c r="PX74" s="628"/>
      <c r="PY74" s="629"/>
      <c r="PZ74" s="629"/>
      <c r="QA74" s="475"/>
      <c r="QB74" s="475"/>
      <c r="QC74" s="476"/>
      <c r="QD74" s="476"/>
      <c r="QE74" s="476"/>
      <c r="QF74" s="476"/>
      <c r="QG74" s="502"/>
      <c r="QH74" s="478"/>
      <c r="QI74" s="425"/>
      <c r="QJ74" s="425"/>
      <c r="QK74" s="608"/>
      <c r="QL74" s="625"/>
      <c r="QM74" s="626"/>
      <c r="QN74" s="627"/>
      <c r="QO74" s="628"/>
      <c r="QP74" s="629"/>
      <c r="QQ74" s="629"/>
      <c r="QR74" s="475"/>
      <c r="QS74" s="475"/>
      <c r="QT74" s="476"/>
      <c r="QU74" s="476"/>
      <c r="QV74" s="476"/>
      <c r="QW74" s="476"/>
      <c r="QX74" s="502"/>
      <c r="QY74" s="478"/>
      <c r="QZ74" s="425"/>
      <c r="RA74" s="425"/>
      <c r="RB74" s="608"/>
      <c r="RC74" s="625"/>
      <c r="RD74" s="626"/>
      <c r="RE74" s="627"/>
      <c r="RF74" s="628"/>
      <c r="RG74" s="629"/>
      <c r="RH74" s="629"/>
      <c r="RI74" s="475"/>
      <c r="RJ74" s="475"/>
      <c r="RK74" s="476"/>
      <c r="RL74" s="476"/>
      <c r="RM74" s="476"/>
      <c r="RN74" s="476"/>
      <c r="RO74" s="502"/>
      <c r="RP74" s="478"/>
      <c r="RQ74" s="425"/>
      <c r="RR74" s="425"/>
      <c r="RS74" s="608"/>
      <c r="RT74" s="625"/>
      <c r="RU74" s="626"/>
      <c r="RV74" s="627"/>
      <c r="RW74" s="628"/>
      <c r="RX74" s="629"/>
      <c r="RY74" s="629"/>
      <c r="RZ74" s="475"/>
      <c r="SA74" s="475"/>
      <c r="SB74" s="476"/>
      <c r="SC74" s="476"/>
      <c r="SD74" s="476"/>
      <c r="SE74" s="476"/>
      <c r="SF74" s="502"/>
      <c r="SG74" s="478"/>
      <c r="SH74" s="425"/>
      <c r="SI74" s="425"/>
      <c r="SJ74" s="608"/>
      <c r="SK74" s="625"/>
      <c r="SL74" s="626"/>
      <c r="SM74" s="627"/>
      <c r="SN74" s="628"/>
      <c r="SO74" s="629"/>
      <c r="SP74" s="629"/>
      <c r="SQ74" s="475"/>
      <c r="SR74" s="475"/>
      <c r="SS74" s="476"/>
      <c r="ST74" s="476"/>
      <c r="SU74" s="476"/>
      <c r="SV74" s="476"/>
      <c r="SW74" s="502"/>
      <c r="SX74" s="478"/>
    </row>
    <row r="75" spans="1:518" ht="15.75" x14ac:dyDescent="0.25">
      <c r="A75" s="425">
        <f t="shared" si="140"/>
        <v>63</v>
      </c>
      <c r="B75" s="533" t="s">
        <v>411</v>
      </c>
      <c r="C75" s="496" t="s">
        <v>412</v>
      </c>
      <c r="D75" s="497" t="s">
        <v>329</v>
      </c>
      <c r="E75" s="498">
        <v>1</v>
      </c>
      <c r="F75" s="519"/>
      <c r="G75" s="520">
        <f>F75*E75</f>
        <v>0</v>
      </c>
      <c r="H75" s="630" t="e">
        <f>H74/G77</f>
        <v>#DIV/0!</v>
      </c>
      <c r="I75" s="425"/>
      <c r="J75" s="425"/>
      <c r="K75" s="533"/>
      <c r="L75" s="496"/>
      <c r="M75" s="497"/>
      <c r="N75" s="498"/>
      <c r="O75" s="519"/>
      <c r="P75" s="520"/>
      <c r="Q75" s="630" t="e">
        <f>Q74/P77</f>
        <v>#DIV/0!</v>
      </c>
      <c r="R75" s="475" t="e">
        <f>IF(EXACT(VLOOKUP(K75,OFERTA_0,2,FALSE),L75),1,0)</f>
        <v>#N/A</v>
      </c>
      <c r="S75" s="475" t="e">
        <f>IF(EXACT(VLOOKUP(K75,OFERTA_0,3,FALSE),M75),1,0)</f>
        <v>#N/A</v>
      </c>
      <c r="T75" s="476" t="e">
        <f>IF(EXACT(VLOOKUP(K75,OFERTA_0,4,FALSE),N75),1,0)</f>
        <v>#N/A</v>
      </c>
      <c r="U75" s="476">
        <f t="shared" ref="U75:V75" si="2356">IF(O75=0,0,1)</f>
        <v>0</v>
      </c>
      <c r="V75" s="476">
        <f t="shared" si="2356"/>
        <v>0</v>
      </c>
      <c r="W75" s="476" t="e">
        <f>PRODUCT(R75:V75)</f>
        <v>#N/A</v>
      </c>
      <c r="X75" s="502">
        <f>ROUND(P75,0)</f>
        <v>0</v>
      </c>
      <c r="Y75" s="478">
        <f>P75-X75</f>
        <v>0</v>
      </c>
      <c r="Z75" s="454"/>
      <c r="AA75" s="454"/>
      <c r="AB75" s="533"/>
      <c r="AC75" s="496"/>
      <c r="AD75" s="497"/>
      <c r="AE75" s="498"/>
      <c r="AF75" s="519"/>
      <c r="AG75" s="520"/>
      <c r="AH75" s="630" t="e">
        <f>AH74/AG77</f>
        <v>#DIV/0!</v>
      </c>
      <c r="AI75" s="475" t="e">
        <f>IF(EXACT(VLOOKUP(AB75,OFERTA_0,2,FALSE),AC75),1,0)</f>
        <v>#N/A</v>
      </c>
      <c r="AJ75" s="475" t="e">
        <f>IF(EXACT(VLOOKUP(AB75,OFERTA_0,3,FALSE),AD75),1,0)</f>
        <v>#N/A</v>
      </c>
      <c r="AK75" s="476" t="e">
        <f>IF(EXACT(VLOOKUP(AB75,OFERTA_0,4,FALSE),AE75),1,0)</f>
        <v>#N/A</v>
      </c>
      <c r="AL75" s="476">
        <f t="shared" ref="AL75:AM75" si="2357">IF(AF75=0,0,1)</f>
        <v>0</v>
      </c>
      <c r="AM75" s="476">
        <f t="shared" si="2357"/>
        <v>0</v>
      </c>
      <c r="AN75" s="476" t="e">
        <f>PRODUCT(AI75:AM75)</f>
        <v>#N/A</v>
      </c>
      <c r="AO75" s="502">
        <f>ROUND(AG75,0)</f>
        <v>0</v>
      </c>
      <c r="AP75" s="478">
        <f>AG75-AO75</f>
        <v>0</v>
      </c>
      <c r="AQ75" s="454"/>
      <c r="AR75" s="454"/>
      <c r="AS75" s="533" t="s">
        <v>411</v>
      </c>
      <c r="AT75" s="496" t="s">
        <v>412</v>
      </c>
      <c r="AU75" s="497" t="s">
        <v>329</v>
      </c>
      <c r="AV75" s="498">
        <v>1</v>
      </c>
      <c r="AW75" s="519">
        <v>1500000</v>
      </c>
      <c r="AX75" s="520">
        <f>AW75*AV75</f>
        <v>1500000</v>
      </c>
      <c r="AY75" s="630">
        <f>AY74/AX77</f>
        <v>1.0327328106787326E-2</v>
      </c>
      <c r="AZ75" s="475">
        <f>IF(EXACT(VLOOKUP(AS75,OFERTA_0,2,FALSE),AT75),1,0)</f>
        <v>1</v>
      </c>
      <c r="BA75" s="475">
        <f>IF(EXACT(VLOOKUP(AS75,OFERTA_0,3,FALSE),AU75),1,0)</f>
        <v>1</v>
      </c>
      <c r="BB75" s="476">
        <f>IF(EXACT(VLOOKUP(AS75,OFERTA_0,4,FALSE),AV75),1,0)</f>
        <v>1</v>
      </c>
      <c r="BC75" s="476">
        <f t="shared" ref="BC75:BD75" si="2358">IF(AW75=0,0,1)</f>
        <v>1</v>
      </c>
      <c r="BD75" s="476">
        <f t="shared" si="2358"/>
        <v>1</v>
      </c>
      <c r="BE75" s="476">
        <f>PRODUCT(AZ75:BD75)</f>
        <v>1</v>
      </c>
      <c r="BF75" s="502">
        <f>ROUND(AX75,0)</f>
        <v>1500000</v>
      </c>
      <c r="BG75" s="478">
        <f>AX75-BF75</f>
        <v>0</v>
      </c>
      <c r="BH75" s="425"/>
      <c r="BI75" s="425"/>
      <c r="BJ75" s="533" t="s">
        <v>411</v>
      </c>
      <c r="BK75" s="496" t="s">
        <v>412</v>
      </c>
      <c r="BL75" s="497" t="s">
        <v>329</v>
      </c>
      <c r="BM75" s="498">
        <v>1</v>
      </c>
      <c r="BN75" s="519">
        <v>100000</v>
      </c>
      <c r="BO75" s="520">
        <f>BN75*BM75</f>
        <v>100000</v>
      </c>
      <c r="BP75" s="630">
        <f>BP74/BO77</f>
        <v>6.7116931789733389E-4</v>
      </c>
      <c r="BQ75" s="475">
        <f>IF(EXACT(VLOOKUP(BJ75,OFERTA_0,2,FALSE),BK75),1,0)</f>
        <v>1</v>
      </c>
      <c r="BR75" s="475">
        <f>IF(EXACT(VLOOKUP(BJ75,OFERTA_0,3,FALSE),BL75),1,0)</f>
        <v>1</v>
      </c>
      <c r="BS75" s="476">
        <f>IF(EXACT(VLOOKUP(BJ75,OFERTA_0,4,FALSE),BM75),1,0)</f>
        <v>1</v>
      </c>
      <c r="BT75" s="476">
        <f t="shared" ref="BT75:BU75" si="2359">IF(BN75=0,0,1)</f>
        <v>1</v>
      </c>
      <c r="BU75" s="476">
        <f t="shared" si="2359"/>
        <v>1</v>
      </c>
      <c r="BV75" s="476">
        <f>PRODUCT(BQ75:BU75)</f>
        <v>1</v>
      </c>
      <c r="BW75" s="502">
        <f>ROUND(BO75,0)</f>
        <v>100000</v>
      </c>
      <c r="BX75" s="478">
        <f>BO75-BW75</f>
        <v>0</v>
      </c>
      <c r="BY75" s="425"/>
      <c r="BZ75" s="425"/>
      <c r="CA75" s="533" t="s">
        <v>411</v>
      </c>
      <c r="CB75" s="496" t="s">
        <v>412</v>
      </c>
      <c r="CC75" s="497" t="s">
        <v>329</v>
      </c>
      <c r="CD75" s="498">
        <v>1</v>
      </c>
      <c r="CE75" s="519">
        <v>733486</v>
      </c>
      <c r="CF75" s="520">
        <f>CE75*CD75</f>
        <v>733486</v>
      </c>
      <c r="CG75" s="630">
        <f>CG74/CF77</f>
        <v>4.9610665515938783E-3</v>
      </c>
      <c r="CH75" s="475">
        <f>IF(EXACT(VLOOKUP(CA75,OFERTA_0,2,FALSE),CB75),1,0)</f>
        <v>1</v>
      </c>
      <c r="CI75" s="475">
        <f>IF(EXACT(VLOOKUP(CA75,OFERTA_0,3,FALSE),CC75),1,0)</f>
        <v>1</v>
      </c>
      <c r="CJ75" s="476">
        <f>IF(EXACT(VLOOKUP(CA75,OFERTA_0,4,FALSE),CD75),1,0)</f>
        <v>1</v>
      </c>
      <c r="CK75" s="476">
        <f t="shared" ref="CK75:CL75" si="2360">IF(CE75=0,0,1)</f>
        <v>1</v>
      </c>
      <c r="CL75" s="476">
        <f t="shared" si="2360"/>
        <v>1</v>
      </c>
      <c r="CM75" s="476">
        <f>PRODUCT(CH75:CL75)</f>
        <v>1</v>
      </c>
      <c r="CN75" s="502">
        <f>ROUND(CF75,0)</f>
        <v>733486</v>
      </c>
      <c r="CO75" s="478">
        <f>CF75-CN75</f>
        <v>0</v>
      </c>
      <c r="CP75" s="425"/>
      <c r="CQ75" s="425"/>
      <c r="CR75" s="533" t="s">
        <v>411</v>
      </c>
      <c r="CS75" s="496" t="s">
        <v>412</v>
      </c>
      <c r="CT75" s="497" t="s">
        <v>329</v>
      </c>
      <c r="CU75" s="498">
        <v>1</v>
      </c>
      <c r="CV75" s="519">
        <v>875000</v>
      </c>
      <c r="CW75" s="520">
        <f>CV75*CU75</f>
        <v>875000</v>
      </c>
      <c r="CX75" s="630">
        <f>CX74/CW77</f>
        <v>5.8424670568321809E-3</v>
      </c>
      <c r="CY75" s="475">
        <f>IF(EXACT(VLOOKUP(CR75,OFERTA_0,2,FALSE),CS75),1,0)</f>
        <v>1</v>
      </c>
      <c r="CZ75" s="475">
        <f>IF(EXACT(VLOOKUP(CR75,OFERTA_0,3,FALSE),CT75),1,0)</f>
        <v>1</v>
      </c>
      <c r="DA75" s="476">
        <f>IF(EXACT(VLOOKUP(CR75,OFERTA_0,4,FALSE),CU75),1,0)</f>
        <v>1</v>
      </c>
      <c r="DB75" s="476">
        <f t="shared" ref="DB75:DC75" si="2361">IF(CV75=0,0,1)</f>
        <v>1</v>
      </c>
      <c r="DC75" s="476">
        <f t="shared" si="2361"/>
        <v>1</v>
      </c>
      <c r="DD75" s="476">
        <f>PRODUCT(CY75:DC75)</f>
        <v>1</v>
      </c>
      <c r="DE75" s="502">
        <f>ROUND(CW75,0)</f>
        <v>875000</v>
      </c>
      <c r="DF75" s="478">
        <f>CW75-DE75</f>
        <v>0</v>
      </c>
      <c r="DG75" s="425"/>
      <c r="DH75" s="425"/>
      <c r="DI75" s="533" t="s">
        <v>411</v>
      </c>
      <c r="DJ75" s="496" t="s">
        <v>412</v>
      </c>
      <c r="DK75" s="497" t="s">
        <v>329</v>
      </c>
      <c r="DL75" s="498">
        <v>1</v>
      </c>
      <c r="DM75" s="519">
        <v>800000</v>
      </c>
      <c r="DN75" s="520">
        <f>DM75*DL75</f>
        <v>800000</v>
      </c>
      <c r="DO75" s="630">
        <f>DO74/DN77</f>
        <v>5.3511263993981477E-3</v>
      </c>
      <c r="DP75" s="475">
        <f>IF(EXACT(VLOOKUP(DI75,OFERTA_0,2,FALSE),DJ75),1,0)</f>
        <v>1</v>
      </c>
      <c r="DQ75" s="475">
        <f>IF(EXACT(VLOOKUP(DI75,OFERTA_0,3,FALSE),DK75),1,0)</f>
        <v>1</v>
      </c>
      <c r="DR75" s="476">
        <f>IF(EXACT(VLOOKUP(DI75,OFERTA_0,4,FALSE),DL75),1,0)</f>
        <v>1</v>
      </c>
      <c r="DS75" s="476">
        <f t="shared" ref="DS75:DT75" si="2362">IF(DM75=0,0,1)</f>
        <v>1</v>
      </c>
      <c r="DT75" s="476">
        <f t="shared" si="2362"/>
        <v>1</v>
      </c>
      <c r="DU75" s="476">
        <f>PRODUCT(DP75:DT75)</f>
        <v>1</v>
      </c>
      <c r="DV75" s="502">
        <f>ROUND(DN75,0)</f>
        <v>800000</v>
      </c>
      <c r="DW75" s="478">
        <f>DN75-DV75</f>
        <v>0</v>
      </c>
      <c r="DX75" s="425"/>
      <c r="DY75" s="425"/>
      <c r="DZ75" s="533" t="s">
        <v>411</v>
      </c>
      <c r="EA75" s="496" t="s">
        <v>412</v>
      </c>
      <c r="EB75" s="497" t="s">
        <v>329</v>
      </c>
      <c r="EC75" s="498">
        <v>1</v>
      </c>
      <c r="ED75" s="519">
        <v>1500000</v>
      </c>
      <c r="EE75" s="520">
        <f>ED75*EC75</f>
        <v>1500000</v>
      </c>
      <c r="EF75" s="630">
        <f>EF74/EE77</f>
        <v>9.8456568575918946E-3</v>
      </c>
      <c r="EG75" s="475">
        <f>IF(EXACT(VLOOKUP(DZ75,OFERTA_0,2,FALSE),EA75),1,0)</f>
        <v>1</v>
      </c>
      <c r="EH75" s="475">
        <f>IF(EXACT(VLOOKUP(DZ75,OFERTA_0,3,FALSE),EB75),1,0)</f>
        <v>1</v>
      </c>
      <c r="EI75" s="476">
        <f>IF(EXACT(VLOOKUP(DZ75,OFERTA_0,4,FALSE),EC75),1,0)</f>
        <v>1</v>
      </c>
      <c r="EJ75" s="476">
        <f t="shared" ref="EJ75:EK75" si="2363">IF(ED75=0,0,1)</f>
        <v>1</v>
      </c>
      <c r="EK75" s="476">
        <f t="shared" si="2363"/>
        <v>1</v>
      </c>
      <c r="EL75" s="476">
        <f>PRODUCT(EG75:EK75)</f>
        <v>1</v>
      </c>
      <c r="EM75" s="502">
        <f>ROUND(EE75,0)</f>
        <v>1500000</v>
      </c>
      <c r="EN75" s="478">
        <f>EE75-EM75</f>
        <v>0</v>
      </c>
      <c r="EO75" s="425"/>
      <c r="EP75" s="425"/>
      <c r="EQ75" s="533" t="s">
        <v>411</v>
      </c>
      <c r="ER75" s="496" t="s">
        <v>412</v>
      </c>
      <c r="ES75" s="497" t="s">
        <v>329</v>
      </c>
      <c r="ET75" s="498">
        <v>1</v>
      </c>
      <c r="EU75" s="499">
        <v>1500000</v>
      </c>
      <c r="EV75" s="520">
        <f>EU75*ET75</f>
        <v>1500000</v>
      </c>
      <c r="EW75" s="630">
        <f>EW74/EV77</f>
        <v>9.8030265000756192E-3</v>
      </c>
      <c r="EX75" s="475">
        <f>IF(EXACT(VLOOKUP(EQ75,OFERTA_0,2,FALSE),ER75),1,0)</f>
        <v>1</v>
      </c>
      <c r="EY75" s="475">
        <f>IF(EXACT(VLOOKUP(EQ75,OFERTA_0,3,FALSE),ES75),1,0)</f>
        <v>1</v>
      </c>
      <c r="EZ75" s="476">
        <f>IF(EXACT(VLOOKUP(EQ75,OFERTA_0,4,FALSE),ET75),1,0)</f>
        <v>1</v>
      </c>
      <c r="FA75" s="476">
        <f t="shared" ref="FA75:FB75" si="2364">IF(EU75=0,0,1)</f>
        <v>1</v>
      </c>
      <c r="FB75" s="476">
        <f t="shared" si="2364"/>
        <v>1</v>
      </c>
      <c r="FC75" s="476">
        <f>PRODUCT(EX75:FB75)</f>
        <v>1</v>
      </c>
      <c r="FD75" s="502">
        <f>ROUND(EV75,0)</f>
        <v>1500000</v>
      </c>
      <c r="FE75" s="478">
        <f>EV75-FD75</f>
        <v>0</v>
      </c>
      <c r="FF75" s="425"/>
      <c r="FG75" s="425"/>
      <c r="FH75" s="533" t="s">
        <v>411</v>
      </c>
      <c r="FI75" s="496" t="s">
        <v>412</v>
      </c>
      <c r="FJ75" s="497" t="s">
        <v>329</v>
      </c>
      <c r="FK75" s="498">
        <v>1</v>
      </c>
      <c r="FL75" s="519">
        <v>780400</v>
      </c>
      <c r="FM75" s="520">
        <f>FL75*FK75</f>
        <v>780400</v>
      </c>
      <c r="FN75" s="630">
        <f>FN74/FM77</f>
        <v>5.2133671374721092E-3</v>
      </c>
      <c r="FO75" s="475">
        <f>IF(EXACT(VLOOKUP(FH75,OFERTA_0,2,FALSE),FI75),1,0)</f>
        <v>1</v>
      </c>
      <c r="FP75" s="475">
        <f>IF(EXACT(VLOOKUP(FH75,OFERTA_0,3,FALSE),FJ75),1,0)</f>
        <v>1</v>
      </c>
      <c r="FQ75" s="476">
        <f>IF(EXACT(VLOOKUP(FH75,OFERTA_0,4,FALSE),FK75),1,0)</f>
        <v>1</v>
      </c>
      <c r="FR75" s="476">
        <f t="shared" ref="FR75:FS75" si="2365">IF(FL75=0,0,1)</f>
        <v>1</v>
      </c>
      <c r="FS75" s="476">
        <f t="shared" si="2365"/>
        <v>1</v>
      </c>
      <c r="FT75" s="476">
        <f>PRODUCT(FO75:FS75)</f>
        <v>1</v>
      </c>
      <c r="FU75" s="502">
        <f>ROUND(FM75,0)</f>
        <v>780400</v>
      </c>
      <c r="FV75" s="478">
        <f>FM75-FU75</f>
        <v>0</v>
      </c>
      <c r="FW75" s="425"/>
      <c r="FX75" s="425"/>
      <c r="FY75" s="533" t="s">
        <v>411</v>
      </c>
      <c r="FZ75" s="496" t="s">
        <v>412</v>
      </c>
      <c r="GA75" s="497" t="s">
        <v>329</v>
      </c>
      <c r="GB75" s="498">
        <v>1</v>
      </c>
      <c r="GC75" s="519">
        <v>150000</v>
      </c>
      <c r="GD75" s="520">
        <f>GC75*GB75</f>
        <v>150000</v>
      </c>
      <c r="GE75" s="630">
        <f>GE74/GD77</f>
        <v>1.004155866412459E-3</v>
      </c>
      <c r="GF75" s="475">
        <f>IF(EXACT(VLOOKUP(FY75,OFERTA_0,2,FALSE),FZ75),1,0)</f>
        <v>1</v>
      </c>
      <c r="GG75" s="475">
        <f>IF(EXACT(VLOOKUP(FY75,OFERTA_0,3,FALSE),GA75),1,0)</f>
        <v>1</v>
      </c>
      <c r="GH75" s="476">
        <f>IF(EXACT(VLOOKUP(FY75,OFERTA_0,4,FALSE),GB75),1,0)</f>
        <v>1</v>
      </c>
      <c r="GI75" s="476">
        <f t="shared" ref="GI75:GJ75" si="2366">IF(GC75=0,0,1)</f>
        <v>1</v>
      </c>
      <c r="GJ75" s="476">
        <f t="shared" si="2366"/>
        <v>1</v>
      </c>
      <c r="GK75" s="476">
        <f>PRODUCT(GF75:GJ75)</f>
        <v>1</v>
      </c>
      <c r="GL75" s="502">
        <f>ROUND(GD75,0)</f>
        <v>150000</v>
      </c>
      <c r="GM75" s="478">
        <f>GD75-GL75</f>
        <v>0</v>
      </c>
      <c r="GN75" s="425"/>
      <c r="GO75" s="425"/>
      <c r="GP75" s="533" t="s">
        <v>411</v>
      </c>
      <c r="GQ75" s="496" t="s">
        <v>412</v>
      </c>
      <c r="GR75" s="497" t="s">
        <v>329</v>
      </c>
      <c r="GS75" s="498">
        <v>1</v>
      </c>
      <c r="GT75" s="519">
        <v>200000</v>
      </c>
      <c r="GU75" s="520">
        <f>GT75*GS75</f>
        <v>200000</v>
      </c>
      <c r="GV75" s="630">
        <f>GV74/GU77</f>
        <v>1.3035918844887231E-3</v>
      </c>
      <c r="GW75" s="475">
        <f>IF(EXACT(VLOOKUP(GP75,OFERTA_0,2,FALSE),GQ75),1,0)</f>
        <v>1</v>
      </c>
      <c r="GX75" s="475">
        <f>IF(EXACT(VLOOKUP(GP75,OFERTA_0,3,FALSE),GR75),1,0)</f>
        <v>1</v>
      </c>
      <c r="GY75" s="476">
        <f>IF(EXACT(VLOOKUP(GP75,OFERTA_0,4,FALSE),GS75),1,0)</f>
        <v>1</v>
      </c>
      <c r="GZ75" s="476">
        <f t="shared" ref="GZ75:HA75" si="2367">IF(GT75=0,0,1)</f>
        <v>1</v>
      </c>
      <c r="HA75" s="476">
        <f t="shared" si="2367"/>
        <v>1</v>
      </c>
      <c r="HB75" s="476">
        <f>PRODUCT(GW75:HA75)</f>
        <v>1</v>
      </c>
      <c r="HC75" s="502">
        <f>ROUND(GU75,0)</f>
        <v>200000</v>
      </c>
      <c r="HD75" s="478">
        <f>GU75-HC75</f>
        <v>0</v>
      </c>
      <c r="HE75" s="425"/>
      <c r="HF75" s="425"/>
      <c r="HG75" s="533" t="s">
        <v>411</v>
      </c>
      <c r="HH75" s="496" t="s">
        <v>412</v>
      </c>
      <c r="HI75" s="497" t="s">
        <v>329</v>
      </c>
      <c r="HJ75" s="498">
        <v>1</v>
      </c>
      <c r="HK75" s="499">
        <v>1332000</v>
      </c>
      <c r="HL75" s="520">
        <f>HK75*HJ75</f>
        <v>1332000</v>
      </c>
      <c r="HM75" s="630">
        <f>HM74/HL77</f>
        <v>9.0063458225836425E-3</v>
      </c>
      <c r="HN75" s="475">
        <f>IF(EXACT(VLOOKUP(HG75,OFERTA_0,2,FALSE),HH75),1,0)</f>
        <v>1</v>
      </c>
      <c r="HO75" s="475">
        <f>IF(EXACT(VLOOKUP(HG75,OFERTA_0,3,FALSE),HI75),1,0)</f>
        <v>1</v>
      </c>
      <c r="HP75" s="476">
        <f>IF(EXACT(VLOOKUP(HG75,OFERTA_0,4,FALSE),HJ75),1,0)</f>
        <v>1</v>
      </c>
      <c r="HQ75" s="476">
        <f t="shared" ref="HQ75:HR75" si="2368">IF(HK75=0,0,1)</f>
        <v>1</v>
      </c>
      <c r="HR75" s="476">
        <f t="shared" si="2368"/>
        <v>1</v>
      </c>
      <c r="HS75" s="476">
        <f>PRODUCT(HN75:HR75)</f>
        <v>1</v>
      </c>
      <c r="HT75" s="502">
        <f>ROUND(HL75,0)</f>
        <v>1332000</v>
      </c>
      <c r="HU75" s="478">
        <f>HL75-HT75</f>
        <v>0</v>
      </c>
      <c r="HV75" s="425"/>
      <c r="HW75" s="425"/>
      <c r="HX75" s="533" t="s">
        <v>411</v>
      </c>
      <c r="HY75" s="496" t="s">
        <v>412</v>
      </c>
      <c r="HZ75" s="497" t="s">
        <v>329</v>
      </c>
      <c r="IA75" s="498">
        <v>1</v>
      </c>
      <c r="IB75" s="519">
        <v>100000</v>
      </c>
      <c r="IC75" s="520">
        <f>IB75*IA75</f>
        <v>100000</v>
      </c>
      <c r="ID75" s="630">
        <f>ID74/IC77</f>
        <v>6.6822027881491134E-4</v>
      </c>
      <c r="IE75" s="475">
        <f>IF(EXACT(VLOOKUP(HX75,OFERTA_0,2,FALSE),HY75),1,0)</f>
        <v>1</v>
      </c>
      <c r="IF75" s="475">
        <f>IF(EXACT(VLOOKUP(HX75,OFERTA_0,3,FALSE),HZ75),1,0)</f>
        <v>1</v>
      </c>
      <c r="IG75" s="476">
        <f>IF(EXACT(VLOOKUP(HX75,OFERTA_0,4,FALSE),IA75),1,0)</f>
        <v>1</v>
      </c>
      <c r="IH75" s="476">
        <f t="shared" ref="IH75:II75" si="2369">IF(IB75=0,0,1)</f>
        <v>1</v>
      </c>
      <c r="II75" s="476">
        <f t="shared" si="2369"/>
        <v>1</v>
      </c>
      <c r="IJ75" s="476">
        <f>PRODUCT(IE75:II75)</f>
        <v>1</v>
      </c>
      <c r="IK75" s="502">
        <f>ROUND(IC75,0)</f>
        <v>100000</v>
      </c>
      <c r="IL75" s="478">
        <f>IC75-IK75</f>
        <v>0</v>
      </c>
      <c r="IM75" s="425"/>
      <c r="IN75" s="425"/>
      <c r="IO75" s="533" t="s">
        <v>411</v>
      </c>
      <c r="IP75" s="496" t="s">
        <v>412</v>
      </c>
      <c r="IQ75" s="497" t="s">
        <v>329</v>
      </c>
      <c r="IR75" s="498">
        <v>1</v>
      </c>
      <c r="IS75" s="519">
        <v>3500000</v>
      </c>
      <c r="IT75" s="520">
        <f>IS75*IR75</f>
        <v>3500000</v>
      </c>
      <c r="IU75" s="630">
        <f>IU74/IT77</f>
        <v>2.3284892374632844E-2</v>
      </c>
      <c r="IV75" s="475">
        <f>IF(EXACT(VLOOKUP(IO75,OFERTA_0,2,FALSE),IP75),1,0)</f>
        <v>1</v>
      </c>
      <c r="IW75" s="475">
        <f>IF(EXACT(VLOOKUP(IO75,OFERTA_0,3,FALSE),IQ75),1,0)</f>
        <v>1</v>
      </c>
      <c r="IX75" s="476">
        <f>IF(EXACT(VLOOKUP(IO75,OFERTA_0,4,FALSE),IR75),1,0)</f>
        <v>1</v>
      </c>
      <c r="IY75" s="476">
        <f t="shared" ref="IY75:IZ75" si="2370">IF(IS75=0,0,1)</f>
        <v>1</v>
      </c>
      <c r="IZ75" s="476">
        <f t="shared" si="2370"/>
        <v>1</v>
      </c>
      <c r="JA75" s="476">
        <f>PRODUCT(IV75:IZ75)</f>
        <v>1</v>
      </c>
      <c r="JB75" s="502">
        <f>ROUND(IT75,0)</f>
        <v>3500000</v>
      </c>
      <c r="JC75" s="478">
        <f>IT75-JB75</f>
        <v>0</v>
      </c>
      <c r="JD75" s="425"/>
      <c r="JE75" s="425"/>
      <c r="JF75" s="533" t="s">
        <v>411</v>
      </c>
      <c r="JG75" s="496" t="s">
        <v>412</v>
      </c>
      <c r="JH75" s="497" t="s">
        <v>329</v>
      </c>
      <c r="JI75" s="498">
        <v>1</v>
      </c>
      <c r="JJ75" s="519">
        <v>750000</v>
      </c>
      <c r="JK75" s="520">
        <f>JJ75*JI75</f>
        <v>750000</v>
      </c>
      <c r="JL75" s="630">
        <f>JL74/JK77</f>
        <v>4.9352949924522885E-3</v>
      </c>
      <c r="JM75" s="475">
        <f>IF(EXACT(VLOOKUP(JF75,OFERTA_0,2,FALSE),JG75),1,0)</f>
        <v>1</v>
      </c>
      <c r="JN75" s="475">
        <f>IF(EXACT(VLOOKUP(JF75,OFERTA_0,3,FALSE),JH75),1,0)</f>
        <v>1</v>
      </c>
      <c r="JO75" s="476">
        <f>IF(EXACT(VLOOKUP(JF75,OFERTA_0,4,FALSE),JI75),1,0)</f>
        <v>1</v>
      </c>
      <c r="JP75" s="476">
        <f t="shared" ref="JP75:JQ75" si="2371">IF(JJ75=0,0,1)</f>
        <v>1</v>
      </c>
      <c r="JQ75" s="476">
        <f t="shared" si="2371"/>
        <v>1</v>
      </c>
      <c r="JR75" s="476">
        <f>PRODUCT(JM75:JQ75)</f>
        <v>1</v>
      </c>
      <c r="JS75" s="502">
        <f>ROUND(JK75,0)</f>
        <v>750000</v>
      </c>
      <c r="JT75" s="478">
        <f>JK75-JS75</f>
        <v>0</v>
      </c>
      <c r="JU75" s="425"/>
      <c r="JV75" s="425"/>
      <c r="JW75" s="533" t="s">
        <v>411</v>
      </c>
      <c r="JX75" s="496" t="s">
        <v>412</v>
      </c>
      <c r="JY75" s="497" t="s">
        <v>329</v>
      </c>
      <c r="JZ75" s="498">
        <v>1</v>
      </c>
      <c r="KA75" s="519">
        <v>450000</v>
      </c>
      <c r="KB75" s="520">
        <f>KA75*JZ75</f>
        <v>450000</v>
      </c>
      <c r="KC75" s="630">
        <f>KC74/KB77</f>
        <v>2.9673199166512804E-3</v>
      </c>
      <c r="KD75" s="475">
        <f>IF(EXACT(VLOOKUP(JW75,OFERTA_0,2,FALSE),JX75),1,0)</f>
        <v>1</v>
      </c>
      <c r="KE75" s="475">
        <f>IF(EXACT(VLOOKUP(JW75,OFERTA_0,3,FALSE),JY75),1,0)</f>
        <v>1</v>
      </c>
      <c r="KF75" s="476">
        <f>IF(EXACT(VLOOKUP(JW75,OFERTA_0,4,FALSE),JZ75),1,0)</f>
        <v>1</v>
      </c>
      <c r="KG75" s="476">
        <f t="shared" ref="KG75:KH75" si="2372">IF(KA75=0,0,1)</f>
        <v>1</v>
      </c>
      <c r="KH75" s="476">
        <f t="shared" si="2372"/>
        <v>1</v>
      </c>
      <c r="KI75" s="476">
        <f>PRODUCT(KD75:KH75)</f>
        <v>1</v>
      </c>
      <c r="KJ75" s="502">
        <f>ROUND(KB75,0)</f>
        <v>450000</v>
      </c>
      <c r="KK75" s="478">
        <f>KB75-KJ75</f>
        <v>0</v>
      </c>
      <c r="KL75" s="425"/>
      <c r="KM75" s="425"/>
      <c r="KN75" s="533" t="s">
        <v>411</v>
      </c>
      <c r="KO75" s="496" t="s">
        <v>412</v>
      </c>
      <c r="KP75" s="497" t="s">
        <v>329</v>
      </c>
      <c r="KQ75" s="498">
        <v>1</v>
      </c>
      <c r="KR75" s="519">
        <v>1700000</v>
      </c>
      <c r="KS75" s="520">
        <f>KR75*KQ75</f>
        <v>1700000</v>
      </c>
      <c r="KT75" s="630">
        <f>KT74/KS77</f>
        <v>1.1195346434298955E-2</v>
      </c>
      <c r="KU75" s="475">
        <f>IF(EXACT(VLOOKUP(KN75,OFERTA_0,2,FALSE),KO75),1,0)</f>
        <v>1</v>
      </c>
      <c r="KV75" s="475">
        <f>IF(EXACT(VLOOKUP(KN75,OFERTA_0,3,FALSE),KP75),1,0)</f>
        <v>1</v>
      </c>
      <c r="KW75" s="476">
        <f>IF(EXACT(VLOOKUP(KN75,OFERTA_0,4,FALSE),KQ75),1,0)</f>
        <v>1</v>
      </c>
      <c r="KX75" s="476">
        <f t="shared" ref="KX75:KY75" si="2373">IF(KR75=0,0,1)</f>
        <v>1</v>
      </c>
      <c r="KY75" s="476">
        <f t="shared" si="2373"/>
        <v>1</v>
      </c>
      <c r="KZ75" s="476">
        <f>PRODUCT(KU75:KY75)</f>
        <v>1</v>
      </c>
      <c r="LA75" s="502">
        <f>ROUND(KS75,0)</f>
        <v>1700000</v>
      </c>
      <c r="LB75" s="478">
        <f>KS75-LA75</f>
        <v>0</v>
      </c>
      <c r="LC75" s="425"/>
      <c r="LD75" s="425"/>
      <c r="LE75" s="533" t="s">
        <v>411</v>
      </c>
      <c r="LF75" s="496" t="s">
        <v>412</v>
      </c>
      <c r="LG75" s="497" t="s">
        <v>329</v>
      </c>
      <c r="LH75" s="498">
        <v>1</v>
      </c>
      <c r="LI75" s="499">
        <v>1338000</v>
      </c>
      <c r="LJ75" s="520">
        <f>LI75*LH75</f>
        <v>1338000</v>
      </c>
      <c r="LK75" s="630">
        <f>LK74/LJ77</f>
        <v>9.018164706830081E-3</v>
      </c>
      <c r="LL75" s="475">
        <f>IF(EXACT(VLOOKUP(LE75,OFERTA_0,2,FALSE),LF75),1,0)</f>
        <v>1</v>
      </c>
      <c r="LM75" s="475">
        <f>IF(EXACT(VLOOKUP(LE75,OFERTA_0,3,FALSE),LG75),1,0)</f>
        <v>1</v>
      </c>
      <c r="LN75" s="476">
        <f>IF(EXACT(VLOOKUP(LE75,OFERTA_0,4,FALSE),LH75),1,0)</f>
        <v>1</v>
      </c>
      <c r="LO75" s="476">
        <f t="shared" ref="LO75:LP75" si="2374">IF(LI75=0,0,1)</f>
        <v>1</v>
      </c>
      <c r="LP75" s="476">
        <f t="shared" si="2374"/>
        <v>1</v>
      </c>
      <c r="LQ75" s="476">
        <f>PRODUCT(LL75:LP75)</f>
        <v>1</v>
      </c>
      <c r="LR75" s="502">
        <f>ROUND(LJ75,0)</f>
        <v>1338000</v>
      </c>
      <c r="LS75" s="478">
        <f>LJ75-LR75</f>
        <v>0</v>
      </c>
      <c r="LT75" s="425"/>
      <c r="LU75" s="425"/>
      <c r="LV75" s="533" t="s">
        <v>411</v>
      </c>
      <c r="LW75" s="496" t="s">
        <v>412</v>
      </c>
      <c r="LX75" s="497" t="s">
        <v>329</v>
      </c>
      <c r="LY75" s="498">
        <v>1</v>
      </c>
      <c r="LZ75" s="519">
        <v>650000</v>
      </c>
      <c r="MA75" s="520">
        <f>LZ75*LY75</f>
        <v>650000</v>
      </c>
      <c r="MB75" s="630">
        <f>MB74/MA77</f>
        <v>4.3234990447594693E-3</v>
      </c>
      <c r="MC75" s="475">
        <f>IF(EXACT(VLOOKUP(LV75,OFERTA_0,2,FALSE),LW75),1,0)</f>
        <v>1</v>
      </c>
      <c r="MD75" s="475">
        <f>IF(EXACT(VLOOKUP(LV75,OFERTA_0,3,FALSE),LX75),1,0)</f>
        <v>1</v>
      </c>
      <c r="ME75" s="476">
        <f>IF(EXACT(VLOOKUP(LV75,OFERTA_0,4,FALSE),LY75),1,0)</f>
        <v>1</v>
      </c>
      <c r="MF75" s="476">
        <f t="shared" ref="MF75:MG75" si="2375">IF(LZ75=0,0,1)</f>
        <v>1</v>
      </c>
      <c r="MG75" s="476">
        <f t="shared" si="2375"/>
        <v>1</v>
      </c>
      <c r="MH75" s="476">
        <f>PRODUCT(MC75:MG75)</f>
        <v>1</v>
      </c>
      <c r="MI75" s="502">
        <f>ROUND(MA75,0)</f>
        <v>650000</v>
      </c>
      <c r="MJ75" s="478">
        <f>MA75-MI75</f>
        <v>0</v>
      </c>
      <c r="MK75" s="425"/>
      <c r="ML75" s="425"/>
      <c r="MM75" s="533" t="s">
        <v>411</v>
      </c>
      <c r="MN75" s="496" t="s">
        <v>412</v>
      </c>
      <c r="MO75" s="497" t="s">
        <v>329</v>
      </c>
      <c r="MP75" s="498">
        <v>1</v>
      </c>
      <c r="MQ75" s="519">
        <v>2493750.0474999999</v>
      </c>
      <c r="MR75" s="520">
        <f>MQ75*MP75</f>
        <v>2493750.0474999999</v>
      </c>
      <c r="MS75" s="630">
        <f>MS74/MR77</f>
        <v>1.6457227639908072E-2</v>
      </c>
      <c r="MT75" s="475">
        <f>IF(EXACT(VLOOKUP(MM75,OFERTA_0,2,FALSE),MN75),1,0)</f>
        <v>1</v>
      </c>
      <c r="MU75" s="475">
        <f>IF(EXACT(VLOOKUP(MM75,OFERTA_0,3,FALSE),MO75),1,0)</f>
        <v>1</v>
      </c>
      <c r="MV75" s="476">
        <f>IF(EXACT(VLOOKUP(MM75,OFERTA_0,4,FALSE),MP75),1,0)</f>
        <v>1</v>
      </c>
      <c r="MW75" s="476">
        <f t="shared" ref="MW75:MX75" si="2376">IF(MQ75=0,0,1)</f>
        <v>1</v>
      </c>
      <c r="MX75" s="476">
        <f t="shared" si="2376"/>
        <v>1</v>
      </c>
      <c r="MY75" s="476">
        <f>PRODUCT(MT75:MX75)</f>
        <v>1</v>
      </c>
      <c r="MZ75" s="502">
        <f>ROUND(MR75,0)</f>
        <v>2493750</v>
      </c>
      <c r="NA75" s="478">
        <f>MR75-MZ75</f>
        <v>4.749999986961484E-2</v>
      </c>
      <c r="NB75" s="425"/>
      <c r="NC75" s="425"/>
      <c r="ND75" s="631"/>
      <c r="NE75" s="632"/>
      <c r="NF75" s="632"/>
      <c r="NG75" s="633"/>
      <c r="NH75" s="634"/>
      <c r="NI75" s="635"/>
      <c r="NJ75" s="635"/>
      <c r="NK75" s="425"/>
      <c r="NL75" s="425"/>
      <c r="NM75" s="425"/>
      <c r="NN75" s="425"/>
      <c r="NO75" s="425"/>
      <c r="NP75" s="425"/>
      <c r="NQ75" s="425"/>
      <c r="NR75" s="425"/>
      <c r="NS75" s="425"/>
      <c r="NT75" s="425"/>
      <c r="NU75" s="631"/>
      <c r="NV75" s="632"/>
      <c r="NW75" s="632"/>
      <c r="NX75" s="633"/>
      <c r="NY75" s="634"/>
      <c r="NZ75" s="635"/>
      <c r="OA75" s="635"/>
      <c r="OB75" s="425"/>
      <c r="OC75" s="425"/>
      <c r="OD75" s="425"/>
      <c r="OE75" s="425"/>
      <c r="OF75" s="425"/>
      <c r="OG75" s="425"/>
      <c r="OH75" s="425"/>
      <c r="OI75" s="425"/>
      <c r="OJ75" s="425"/>
      <c r="OK75" s="425"/>
      <c r="OL75" s="631"/>
      <c r="OM75" s="632"/>
      <c r="ON75" s="632"/>
      <c r="OO75" s="633"/>
      <c r="OP75" s="634"/>
      <c r="OQ75" s="635"/>
      <c r="OR75" s="635"/>
      <c r="OS75" s="425"/>
      <c r="OT75" s="425"/>
      <c r="OU75" s="425"/>
      <c r="OV75" s="425"/>
      <c r="OW75" s="425"/>
      <c r="OX75" s="425"/>
      <c r="OY75" s="425"/>
      <c r="OZ75" s="425"/>
      <c r="PA75" s="425"/>
      <c r="PB75" s="425"/>
      <c r="PC75" s="631"/>
      <c r="PD75" s="632"/>
      <c r="PE75" s="632"/>
      <c r="PF75" s="633"/>
      <c r="PG75" s="634"/>
      <c r="PH75" s="635"/>
      <c r="PI75" s="635"/>
      <c r="PJ75" s="425"/>
      <c r="PK75" s="425"/>
      <c r="PL75" s="425"/>
      <c r="PM75" s="425"/>
      <c r="PN75" s="425"/>
      <c r="PO75" s="425"/>
      <c r="PP75" s="425"/>
      <c r="PQ75" s="425"/>
      <c r="PR75" s="425"/>
      <c r="PS75" s="425"/>
      <c r="PT75" s="631"/>
      <c r="PU75" s="632"/>
      <c r="PV75" s="632"/>
      <c r="PW75" s="633"/>
      <c r="PX75" s="634"/>
      <c r="PY75" s="635"/>
      <c r="PZ75" s="635"/>
      <c r="QA75" s="425"/>
      <c r="QB75" s="425"/>
      <c r="QC75" s="425"/>
      <c r="QD75" s="425"/>
      <c r="QE75" s="425"/>
      <c r="QF75" s="425"/>
      <c r="QG75" s="425"/>
      <c r="QH75" s="425"/>
      <c r="QI75" s="425"/>
      <c r="QJ75" s="425"/>
      <c r="QK75" s="631"/>
      <c r="QL75" s="632"/>
      <c r="QM75" s="632"/>
      <c r="QN75" s="633"/>
      <c r="QO75" s="634"/>
      <c r="QP75" s="635"/>
      <c r="QQ75" s="635"/>
      <c r="QR75" s="425"/>
      <c r="QS75" s="425"/>
      <c r="QT75" s="425"/>
      <c r="QU75" s="425"/>
      <c r="QV75" s="425"/>
      <c r="QW75" s="425"/>
      <c r="QX75" s="425"/>
      <c r="QY75" s="425"/>
      <c r="QZ75" s="425"/>
      <c r="RA75" s="425"/>
      <c r="RB75" s="631"/>
      <c r="RC75" s="632"/>
      <c r="RD75" s="632"/>
      <c r="RE75" s="633"/>
      <c r="RF75" s="634"/>
      <c r="RG75" s="635"/>
      <c r="RH75" s="635"/>
      <c r="RI75" s="425"/>
      <c r="RJ75" s="425"/>
      <c r="RK75" s="425"/>
      <c r="RL75" s="425"/>
      <c r="RM75" s="425"/>
      <c r="RN75" s="425"/>
      <c r="RO75" s="425"/>
      <c r="RP75" s="425"/>
      <c r="RQ75" s="425"/>
      <c r="RR75" s="425"/>
      <c r="RS75" s="631"/>
      <c r="RT75" s="632"/>
      <c r="RU75" s="632"/>
      <c r="RV75" s="633"/>
      <c r="RW75" s="634"/>
      <c r="RX75" s="635"/>
      <c r="RY75" s="635"/>
      <c r="RZ75" s="425"/>
      <c r="SA75" s="425"/>
      <c r="SB75" s="425"/>
      <c r="SC75" s="425"/>
      <c r="SD75" s="425"/>
      <c r="SE75" s="425"/>
      <c r="SF75" s="425"/>
      <c r="SG75" s="425"/>
      <c r="SH75" s="425"/>
      <c r="SI75" s="425"/>
      <c r="SJ75" s="631"/>
      <c r="SK75" s="632"/>
      <c r="SL75" s="632"/>
      <c r="SM75" s="633"/>
      <c r="SN75" s="634"/>
      <c r="SO75" s="635"/>
      <c r="SP75" s="635"/>
      <c r="SQ75" s="425"/>
      <c r="SR75" s="425"/>
      <c r="SS75" s="425"/>
      <c r="ST75" s="425"/>
      <c r="SU75" s="425"/>
      <c r="SV75" s="425"/>
      <c r="SW75" s="425"/>
      <c r="SX75" s="425"/>
    </row>
    <row r="76" spans="1:518" ht="19.5" customHeight="1" x14ac:dyDescent="0.25">
      <c r="A76" s="425">
        <f t="shared" si="140"/>
        <v>64</v>
      </c>
      <c r="B76" s="636"/>
      <c r="C76" s="637" t="s">
        <v>413</v>
      </c>
      <c r="D76" s="638"/>
      <c r="E76" s="639"/>
      <c r="F76" s="640"/>
      <c r="G76" s="641">
        <f>SUM(G72:G75)</f>
        <v>0</v>
      </c>
      <c r="H76" s="642" t="e">
        <f>+G76/$I$76</f>
        <v>#DIV/0!</v>
      </c>
      <c r="I76" s="425"/>
      <c r="J76" s="425"/>
      <c r="K76" s="636"/>
      <c r="L76" s="637" t="s">
        <v>413</v>
      </c>
      <c r="M76" s="638"/>
      <c r="N76" s="639"/>
      <c r="O76" s="640"/>
      <c r="P76" s="641">
        <f>+SUM(P72:P75)</f>
        <v>0</v>
      </c>
      <c r="Q76" s="642" t="e">
        <f>+P76/P77</f>
        <v>#DIV/0!</v>
      </c>
      <c r="R76" s="425"/>
      <c r="S76" s="425"/>
      <c r="T76" s="425"/>
      <c r="U76" s="425"/>
      <c r="V76" s="425"/>
      <c r="W76" s="425"/>
      <c r="X76" s="425"/>
      <c r="Y76" s="425"/>
      <c r="Z76" s="454"/>
      <c r="AA76" s="454"/>
      <c r="AB76" s="636"/>
      <c r="AC76" s="637" t="s">
        <v>413</v>
      </c>
      <c r="AD76" s="638"/>
      <c r="AE76" s="639"/>
      <c r="AF76" s="640"/>
      <c r="AG76" s="641">
        <f>+SUM(AG72:AG75)</f>
        <v>0</v>
      </c>
      <c r="AH76" s="642" t="e">
        <f>+AG76/AG77</f>
        <v>#DIV/0!</v>
      </c>
      <c r="AI76" s="425"/>
      <c r="AJ76" s="425"/>
      <c r="AK76" s="425"/>
      <c r="AL76" s="425"/>
      <c r="AM76" s="425"/>
      <c r="AN76" s="425"/>
      <c r="AO76" s="425"/>
      <c r="AP76" s="425"/>
      <c r="AQ76" s="454"/>
      <c r="AR76" s="454"/>
      <c r="AS76" s="636"/>
      <c r="AT76" s="637" t="s">
        <v>413</v>
      </c>
      <c r="AU76" s="638"/>
      <c r="AV76" s="639"/>
      <c r="AW76" s="640"/>
      <c r="AX76" s="641">
        <f>SUM(AX72:AX75)</f>
        <v>25804000</v>
      </c>
      <c r="AY76" s="642">
        <f>+AX76/AX77</f>
        <v>0.17765758297836012</v>
      </c>
      <c r="AZ76" s="425"/>
      <c r="BA76" s="425"/>
      <c r="BB76" s="425"/>
      <c r="BC76" s="425"/>
      <c r="BD76" s="425"/>
      <c r="BE76" s="425"/>
      <c r="BF76" s="425"/>
      <c r="BG76" s="425"/>
      <c r="BH76" s="425"/>
      <c r="BI76" s="425"/>
      <c r="BJ76" s="636"/>
      <c r="BK76" s="637" t="s">
        <v>413</v>
      </c>
      <c r="BL76" s="638"/>
      <c r="BM76" s="639"/>
      <c r="BN76" s="640"/>
      <c r="BO76" s="641">
        <f>+SUM(BO72:BO75)</f>
        <v>14478000</v>
      </c>
      <c r="BP76" s="642">
        <f>+BO76/BO77</f>
        <v>9.7171893845176008E-2</v>
      </c>
      <c r="BQ76" s="425"/>
      <c r="BR76" s="425"/>
      <c r="BS76" s="425"/>
      <c r="BT76" s="425"/>
      <c r="BU76" s="425"/>
      <c r="BV76" s="425"/>
      <c r="BW76" s="425"/>
      <c r="BX76" s="425"/>
      <c r="BY76" s="425"/>
      <c r="BZ76" s="425"/>
      <c r="CA76" s="636"/>
      <c r="CB76" s="637" t="s">
        <v>413</v>
      </c>
      <c r="CC76" s="638"/>
      <c r="CD76" s="639"/>
      <c r="CE76" s="640"/>
      <c r="CF76" s="641">
        <f>+SUM(CF72:CF75)</f>
        <v>4118686</v>
      </c>
      <c r="CG76" s="642">
        <f>+CF76/CF77</f>
        <v>2.7857485147798303E-2</v>
      </c>
      <c r="CH76" s="425"/>
      <c r="CI76" s="425"/>
      <c r="CJ76" s="425"/>
      <c r="CK76" s="425"/>
      <c r="CL76" s="425"/>
      <c r="CM76" s="425"/>
      <c r="CN76" s="425"/>
      <c r="CO76" s="425"/>
      <c r="CP76" s="425"/>
      <c r="CQ76" s="425"/>
      <c r="CR76" s="636"/>
      <c r="CS76" s="637" t="s">
        <v>413</v>
      </c>
      <c r="CT76" s="638"/>
      <c r="CU76" s="639"/>
      <c r="CV76" s="640"/>
      <c r="CW76" s="641">
        <f>+SUM(CW72:CW75)</f>
        <v>11235000</v>
      </c>
      <c r="CX76" s="642">
        <f>+CW76/CW77</f>
        <v>7.50172770097252E-2</v>
      </c>
      <c r="CY76" s="425"/>
      <c r="CZ76" s="425"/>
      <c r="DA76" s="425"/>
      <c r="DB76" s="425"/>
      <c r="DC76" s="425"/>
      <c r="DD76" s="425"/>
      <c r="DE76" s="425"/>
      <c r="DF76" s="425"/>
      <c r="DG76" s="425"/>
      <c r="DH76" s="425"/>
      <c r="DI76" s="636"/>
      <c r="DJ76" s="637" t="s">
        <v>413</v>
      </c>
      <c r="DK76" s="638"/>
      <c r="DL76" s="639"/>
      <c r="DM76" s="640"/>
      <c r="DN76" s="641">
        <f>+SUM(DN72:DN75)</f>
        <v>11580000</v>
      </c>
      <c r="DO76" s="642">
        <f>+DN76/DN77</f>
        <v>7.74575546312882E-2</v>
      </c>
      <c r="DP76" s="425"/>
      <c r="DQ76" s="425"/>
      <c r="DR76" s="425"/>
      <c r="DS76" s="425"/>
      <c r="DT76" s="425"/>
      <c r="DU76" s="425"/>
      <c r="DV76" s="425"/>
      <c r="DW76" s="425"/>
      <c r="DX76" s="425"/>
      <c r="DY76" s="425"/>
      <c r="DZ76" s="636"/>
      <c r="EA76" s="637" t="s">
        <v>413</v>
      </c>
      <c r="EB76" s="638"/>
      <c r="EC76" s="639"/>
      <c r="ED76" s="640"/>
      <c r="EE76" s="641">
        <f>+SUM(EE72:EE75)</f>
        <v>37839954</v>
      </c>
      <c r="EF76" s="642">
        <f>+EE76/EE77</f>
        <v>0.24837280172737455</v>
      </c>
      <c r="EG76" s="425"/>
      <c r="EH76" s="425"/>
      <c r="EI76" s="425"/>
      <c r="EJ76" s="425"/>
      <c r="EK76" s="425"/>
      <c r="EL76" s="425"/>
      <c r="EM76" s="425"/>
      <c r="EN76" s="425"/>
      <c r="EO76" s="425"/>
      <c r="EP76" s="425"/>
      <c r="EQ76" s="636"/>
      <c r="ER76" s="637" t="s">
        <v>413</v>
      </c>
      <c r="ES76" s="638"/>
      <c r="ET76" s="639"/>
      <c r="EU76" s="640"/>
      <c r="EV76" s="641">
        <f>+SUM(EV72:EV75)</f>
        <v>15047674.715212885</v>
      </c>
      <c r="EW76" s="642">
        <f>+EV76/EV77</f>
        <v>9.8341835998499827E-2</v>
      </c>
      <c r="EX76" s="425"/>
      <c r="EY76" s="425"/>
      <c r="EZ76" s="425"/>
      <c r="FA76" s="425"/>
      <c r="FB76" s="425"/>
      <c r="FC76" s="425"/>
      <c r="FD76" s="425"/>
      <c r="FE76" s="425"/>
      <c r="FF76" s="425"/>
      <c r="FG76" s="425"/>
      <c r="FH76" s="636"/>
      <c r="FI76" s="637" t="s">
        <v>413</v>
      </c>
      <c r="FJ76" s="638"/>
      <c r="FK76" s="639"/>
      <c r="FL76" s="640"/>
      <c r="FM76" s="641">
        <f>+SUM(FM72:FM75)</f>
        <v>8086902</v>
      </c>
      <c r="FN76" s="642">
        <f>+FM76/FM77</f>
        <v>5.4023563724702045E-2</v>
      </c>
      <c r="FO76" s="425"/>
      <c r="FP76" s="425"/>
      <c r="FQ76" s="425"/>
      <c r="FR76" s="425"/>
      <c r="FS76" s="425"/>
      <c r="FT76" s="425"/>
      <c r="FU76" s="425"/>
      <c r="FV76" s="425"/>
      <c r="FW76" s="425"/>
      <c r="FX76" s="425"/>
      <c r="FY76" s="636"/>
      <c r="FZ76" s="637" t="s">
        <v>413</v>
      </c>
      <c r="GA76" s="638"/>
      <c r="GB76" s="639"/>
      <c r="GC76" s="640"/>
      <c r="GD76" s="641">
        <f>+SUM(GD72:GD75)</f>
        <v>14570000</v>
      </c>
      <c r="GE76" s="642">
        <f>+GD76/GD77</f>
        <v>9.7537006490863526E-2</v>
      </c>
      <c r="GF76" s="425"/>
      <c r="GG76" s="425"/>
      <c r="GH76" s="425"/>
      <c r="GI76" s="425"/>
      <c r="GJ76" s="425"/>
      <c r="GK76" s="425"/>
      <c r="GL76" s="425"/>
      <c r="GM76" s="425"/>
      <c r="GN76" s="425"/>
      <c r="GO76" s="425"/>
      <c r="GP76" s="636"/>
      <c r="GQ76" s="637" t="s">
        <v>413</v>
      </c>
      <c r="GR76" s="638"/>
      <c r="GS76" s="639"/>
      <c r="GT76" s="640"/>
      <c r="GU76" s="641">
        <f>+SUM(GU72:GU75)</f>
        <v>13850000</v>
      </c>
      <c r="GV76" s="642">
        <f>+GU76/GU77</f>
        <v>9.0273738000844081E-2</v>
      </c>
      <c r="GW76" s="425"/>
      <c r="GX76" s="425"/>
      <c r="GY76" s="425"/>
      <c r="GZ76" s="425"/>
      <c r="HA76" s="425"/>
      <c r="HB76" s="425"/>
      <c r="HC76" s="425"/>
      <c r="HD76" s="425"/>
      <c r="HE76" s="425"/>
      <c r="HF76" s="425"/>
      <c r="HG76" s="636"/>
      <c r="HH76" s="637" t="s">
        <v>413</v>
      </c>
      <c r="HI76" s="638"/>
      <c r="HJ76" s="639"/>
      <c r="HK76" s="640"/>
      <c r="HL76" s="641">
        <f>+SUM(HL72:HL75)</f>
        <v>22155600</v>
      </c>
      <c r="HM76" s="642">
        <f>+HL76/HL77</f>
        <v>0.1498055521823079</v>
      </c>
      <c r="HN76" s="425"/>
      <c r="HO76" s="425"/>
      <c r="HP76" s="425"/>
      <c r="HQ76" s="425"/>
      <c r="HR76" s="425"/>
      <c r="HS76" s="425"/>
      <c r="HT76" s="425"/>
      <c r="HU76" s="425"/>
      <c r="HV76" s="425"/>
      <c r="HW76" s="425"/>
      <c r="HX76" s="636"/>
      <c r="HY76" s="637" t="s">
        <v>413</v>
      </c>
      <c r="HZ76" s="638"/>
      <c r="IA76" s="639"/>
      <c r="IB76" s="640"/>
      <c r="IC76" s="641">
        <f>+SUM(IC72:IC75)</f>
        <v>13988000</v>
      </c>
      <c r="ID76" s="642">
        <f>+IC76/IC77</f>
        <v>9.3470652600629797E-2</v>
      </c>
      <c r="IE76" s="425"/>
      <c r="IF76" s="425"/>
      <c r="IG76" s="425"/>
      <c r="IH76" s="425"/>
      <c r="II76" s="425"/>
      <c r="IJ76" s="425"/>
      <c r="IK76" s="425"/>
      <c r="IL76" s="425"/>
      <c r="IM76" s="425"/>
      <c r="IN76" s="425"/>
      <c r="IO76" s="636"/>
      <c r="IP76" s="637" t="s">
        <v>413</v>
      </c>
      <c r="IQ76" s="638"/>
      <c r="IR76" s="639"/>
      <c r="IS76" s="640"/>
      <c r="IT76" s="641">
        <f>+SUM(IT72:IT75)</f>
        <v>15259888</v>
      </c>
      <c r="IU76" s="642">
        <f>+IT76/IT77</f>
        <v>0.10152138563684321</v>
      </c>
      <c r="IV76" s="425"/>
      <c r="IW76" s="425"/>
      <c r="IX76" s="425"/>
      <c r="IY76" s="425"/>
      <c r="IZ76" s="425"/>
      <c r="JA76" s="425"/>
      <c r="JB76" s="425"/>
      <c r="JC76" s="425"/>
      <c r="JD76" s="425"/>
      <c r="JE76" s="425"/>
      <c r="JF76" s="636"/>
      <c r="JG76" s="637" t="s">
        <v>413</v>
      </c>
      <c r="JH76" s="638"/>
      <c r="JI76" s="639"/>
      <c r="JJ76" s="640"/>
      <c r="JK76" s="641">
        <f>+SUM(JK72:JK75)</f>
        <v>8800000</v>
      </c>
      <c r="JL76" s="642">
        <f>+JK76/JK77</f>
        <v>5.7907461244773521E-2</v>
      </c>
      <c r="JM76" s="425"/>
      <c r="JN76" s="425"/>
      <c r="JO76" s="425"/>
      <c r="JP76" s="425"/>
      <c r="JQ76" s="425"/>
      <c r="JR76" s="425"/>
      <c r="JS76" s="425"/>
      <c r="JT76" s="425"/>
      <c r="JU76" s="425"/>
      <c r="JV76" s="425"/>
      <c r="JW76" s="636"/>
      <c r="JX76" s="637" t="s">
        <v>413</v>
      </c>
      <c r="JY76" s="638"/>
      <c r="JZ76" s="639"/>
      <c r="KA76" s="640"/>
      <c r="KB76" s="641">
        <f>+SUM(KB72:KB75)</f>
        <v>6960000</v>
      </c>
      <c r="KC76" s="642">
        <f>+KB76/KB77</f>
        <v>4.5894548044206472E-2</v>
      </c>
      <c r="KD76" s="425"/>
      <c r="KE76" s="425"/>
      <c r="KF76" s="425"/>
      <c r="KG76" s="425"/>
      <c r="KH76" s="425"/>
      <c r="KI76" s="425"/>
      <c r="KJ76" s="425"/>
      <c r="KK76" s="425"/>
      <c r="KL76" s="425"/>
      <c r="KM76" s="425"/>
      <c r="KN76" s="636"/>
      <c r="KO76" s="637" t="s">
        <v>413</v>
      </c>
      <c r="KP76" s="638"/>
      <c r="KQ76" s="639"/>
      <c r="KR76" s="640"/>
      <c r="KS76" s="641">
        <f>+SUM(KS72:KS75)</f>
        <v>9097040</v>
      </c>
      <c r="KT76" s="642">
        <f>+KS76/KS77</f>
        <v>5.9908537839220559E-2</v>
      </c>
      <c r="KU76" s="425"/>
      <c r="KV76" s="425"/>
      <c r="KW76" s="425"/>
      <c r="KX76" s="425"/>
      <c r="KY76" s="425"/>
      <c r="KZ76" s="425"/>
      <c r="LA76" s="425"/>
      <c r="LB76" s="425"/>
      <c r="LC76" s="425"/>
      <c r="LD76" s="425"/>
      <c r="LE76" s="636"/>
      <c r="LF76" s="637" t="s">
        <v>413</v>
      </c>
      <c r="LG76" s="638"/>
      <c r="LH76" s="639"/>
      <c r="LI76" s="640"/>
      <c r="LJ76" s="641">
        <f>+SUM(LJ72:LJ75)</f>
        <v>22255400</v>
      </c>
      <c r="LK76" s="642">
        <f>+LJ76/LJ77</f>
        <v>0.15000213962360701</v>
      </c>
      <c r="LL76" s="425"/>
      <c r="LM76" s="425"/>
      <c r="LN76" s="425"/>
      <c r="LO76" s="425"/>
      <c r="LP76" s="425"/>
      <c r="LQ76" s="425"/>
      <c r="LR76" s="425"/>
      <c r="LS76" s="425"/>
      <c r="LT76" s="425"/>
      <c r="LU76" s="425"/>
      <c r="LV76" s="636"/>
      <c r="LW76" s="637" t="s">
        <v>413</v>
      </c>
      <c r="LX76" s="638"/>
      <c r="LY76" s="639"/>
      <c r="LZ76" s="640"/>
      <c r="MA76" s="641">
        <f>+SUM(MA72:MA75)</f>
        <v>11850000</v>
      </c>
      <c r="MB76" s="642">
        <f>+MA76/MA77</f>
        <v>7.88207133544611E-2</v>
      </c>
      <c r="MC76" s="425"/>
      <c r="MD76" s="425"/>
      <c r="ME76" s="425"/>
      <c r="MF76" s="425"/>
      <c r="MG76" s="425"/>
      <c r="MH76" s="425"/>
      <c r="MI76" s="425"/>
      <c r="MJ76" s="425"/>
      <c r="MK76" s="425"/>
      <c r="ML76" s="425"/>
      <c r="MM76" s="636"/>
      <c r="MN76" s="637" t="s">
        <v>413</v>
      </c>
      <c r="MO76" s="638"/>
      <c r="MP76" s="639"/>
      <c r="MQ76" s="640"/>
      <c r="MR76" s="641">
        <f>+SUM(MR72:MR75)</f>
        <v>30453016.1655</v>
      </c>
      <c r="MS76" s="642">
        <f>+MR76/MR77</f>
        <v>0.20097131220503123</v>
      </c>
      <c r="MT76" s="425"/>
      <c r="MU76" s="425"/>
      <c r="MV76" s="425"/>
      <c r="MW76" s="425"/>
      <c r="MX76" s="425"/>
      <c r="MY76" s="425"/>
      <c r="MZ76" s="425"/>
      <c r="NA76" s="425"/>
      <c r="NB76" s="425"/>
      <c r="NC76" s="425"/>
      <c r="ND76" s="643"/>
      <c r="NE76" s="644"/>
      <c r="NF76" s="644"/>
      <c r="NG76" s="645"/>
      <c r="NH76" s="646"/>
      <c r="NI76" s="647"/>
      <c r="NJ76" s="648"/>
      <c r="NK76" s="425"/>
      <c r="NL76" s="425"/>
      <c r="NM76" s="425"/>
      <c r="NN76" s="425"/>
      <c r="NO76" s="425"/>
      <c r="NP76" s="425"/>
      <c r="NQ76" s="425"/>
      <c r="NR76" s="425"/>
      <c r="NS76" s="425"/>
      <c r="NT76" s="425"/>
      <c r="NU76" s="643"/>
      <c r="NV76" s="644"/>
      <c r="NW76" s="644"/>
      <c r="NX76" s="645"/>
      <c r="NY76" s="646"/>
      <c r="NZ76" s="647"/>
      <c r="OA76" s="648"/>
      <c r="OB76" s="425"/>
      <c r="OC76" s="425"/>
      <c r="OD76" s="425"/>
      <c r="OE76" s="425"/>
      <c r="OF76" s="425"/>
      <c r="OG76" s="425"/>
      <c r="OH76" s="425"/>
      <c r="OI76" s="425"/>
      <c r="OJ76" s="425"/>
      <c r="OK76" s="425"/>
      <c r="OL76" s="643"/>
      <c r="OM76" s="644"/>
      <c r="ON76" s="644"/>
      <c r="OO76" s="645"/>
      <c r="OP76" s="646"/>
      <c r="OQ76" s="647"/>
      <c r="OR76" s="648"/>
      <c r="OS76" s="425"/>
      <c r="OT76" s="425"/>
      <c r="OU76" s="425"/>
      <c r="OV76" s="425"/>
      <c r="OW76" s="425"/>
      <c r="OX76" s="425"/>
      <c r="OY76" s="425"/>
      <c r="OZ76" s="425"/>
      <c r="PA76" s="425"/>
      <c r="PB76" s="425"/>
      <c r="PC76" s="643"/>
      <c r="PD76" s="644"/>
      <c r="PE76" s="644"/>
      <c r="PF76" s="645"/>
      <c r="PG76" s="646"/>
      <c r="PH76" s="647"/>
      <c r="PI76" s="648"/>
      <c r="PJ76" s="425"/>
      <c r="PK76" s="425"/>
      <c r="PL76" s="425"/>
      <c r="PM76" s="425"/>
      <c r="PN76" s="425"/>
      <c r="PO76" s="425"/>
      <c r="PP76" s="425"/>
      <c r="PQ76" s="425"/>
      <c r="PR76" s="425"/>
      <c r="PS76" s="425"/>
      <c r="PT76" s="643"/>
      <c r="PU76" s="644"/>
      <c r="PV76" s="644"/>
      <c r="PW76" s="645"/>
      <c r="PX76" s="646"/>
      <c r="PY76" s="647"/>
      <c r="PZ76" s="648"/>
      <c r="QA76" s="425"/>
      <c r="QB76" s="425"/>
      <c r="QC76" s="425"/>
      <c r="QD76" s="425"/>
      <c r="QE76" s="425"/>
      <c r="QF76" s="425"/>
      <c r="QG76" s="425"/>
      <c r="QH76" s="425"/>
      <c r="QI76" s="425"/>
      <c r="QJ76" s="425"/>
      <c r="QK76" s="643"/>
      <c r="QL76" s="644"/>
      <c r="QM76" s="644"/>
      <c r="QN76" s="645"/>
      <c r="QO76" s="646"/>
      <c r="QP76" s="647"/>
      <c r="QQ76" s="648"/>
      <c r="QR76" s="425"/>
      <c r="QS76" s="425"/>
      <c r="QT76" s="425"/>
      <c r="QU76" s="425"/>
      <c r="QV76" s="425"/>
      <c r="QW76" s="425"/>
      <c r="QX76" s="425"/>
      <c r="QY76" s="425"/>
      <c r="QZ76" s="425"/>
      <c r="RA76" s="425"/>
      <c r="RB76" s="643"/>
      <c r="RC76" s="644"/>
      <c r="RD76" s="644"/>
      <c r="RE76" s="645"/>
      <c r="RF76" s="646"/>
      <c r="RG76" s="647"/>
      <c r="RH76" s="648"/>
      <c r="RI76" s="425"/>
      <c r="RJ76" s="425"/>
      <c r="RK76" s="425"/>
      <c r="RL76" s="425"/>
      <c r="RM76" s="425"/>
      <c r="RN76" s="425"/>
      <c r="RO76" s="425"/>
      <c r="RP76" s="425"/>
      <c r="RQ76" s="425"/>
      <c r="RR76" s="425"/>
      <c r="RS76" s="643"/>
      <c r="RT76" s="644"/>
      <c r="RU76" s="644"/>
      <c r="RV76" s="645"/>
      <c r="RW76" s="646"/>
      <c r="RX76" s="647"/>
      <c r="RY76" s="648"/>
      <c r="RZ76" s="425"/>
      <c r="SA76" s="425"/>
      <c r="SB76" s="425"/>
      <c r="SC76" s="425"/>
      <c r="SD76" s="425"/>
      <c r="SE76" s="425"/>
      <c r="SF76" s="425"/>
      <c r="SG76" s="425"/>
      <c r="SH76" s="425"/>
      <c r="SI76" s="425"/>
      <c r="SJ76" s="643"/>
      <c r="SK76" s="644"/>
      <c r="SL76" s="644"/>
      <c r="SM76" s="645"/>
      <c r="SN76" s="646"/>
      <c r="SO76" s="647"/>
      <c r="SP76" s="648"/>
      <c r="SQ76" s="425"/>
      <c r="SR76" s="425"/>
      <c r="SS76" s="425"/>
      <c r="ST76" s="425"/>
      <c r="SU76" s="425"/>
      <c r="SV76" s="425"/>
      <c r="SW76" s="425"/>
      <c r="SX76" s="425"/>
    </row>
    <row r="77" spans="1:518" ht="23.25" customHeight="1" x14ac:dyDescent="0.25">
      <c r="A77" s="425"/>
      <c r="B77" s="649" t="s">
        <v>414</v>
      </c>
      <c r="C77" s="650"/>
      <c r="D77" s="650"/>
      <c r="E77" s="650"/>
      <c r="F77" s="651"/>
      <c r="G77" s="652">
        <f>+G76+G69+G35</f>
        <v>0</v>
      </c>
      <c r="H77" s="653"/>
      <c r="I77" s="425"/>
      <c r="J77" s="425"/>
      <c r="K77" s="649" t="s">
        <v>414</v>
      </c>
      <c r="L77" s="650"/>
      <c r="M77" s="650"/>
      <c r="N77" s="650"/>
      <c r="O77" s="651"/>
      <c r="P77" s="652">
        <f>+P76+P69+P35</f>
        <v>0</v>
      </c>
      <c r="Q77" s="653"/>
      <c r="R77" s="425"/>
      <c r="S77" s="425"/>
      <c r="T77" s="425"/>
      <c r="U77" s="425"/>
      <c r="V77" s="425"/>
      <c r="W77" s="425"/>
      <c r="X77" s="425"/>
      <c r="Y77" s="425"/>
      <c r="Z77" s="454"/>
      <c r="AA77" s="454"/>
      <c r="AB77" s="649" t="s">
        <v>414</v>
      </c>
      <c r="AC77" s="650"/>
      <c r="AD77" s="650"/>
      <c r="AE77" s="650"/>
      <c r="AF77" s="651"/>
      <c r="AG77" s="652">
        <f>+AG76+AG69+AG35</f>
        <v>0</v>
      </c>
      <c r="AH77" s="653"/>
      <c r="AI77" s="425"/>
      <c r="AJ77" s="425"/>
      <c r="AK77" s="425"/>
      <c r="AL77" s="425"/>
      <c r="AM77" s="425"/>
      <c r="AN77" s="425"/>
      <c r="AO77" s="425"/>
      <c r="AP77" s="425"/>
      <c r="AQ77" s="454"/>
      <c r="AR77" s="454"/>
      <c r="AS77" s="649" t="s">
        <v>414</v>
      </c>
      <c r="AT77" s="650"/>
      <c r="AU77" s="650"/>
      <c r="AV77" s="650"/>
      <c r="AW77" s="651"/>
      <c r="AX77" s="652">
        <f>+AX76+AX69+AX35</f>
        <v>145245700</v>
      </c>
      <c r="AY77" s="653"/>
      <c r="AZ77" s="425"/>
      <c r="BA77" s="425"/>
      <c r="BB77" s="425"/>
      <c r="BC77" s="425"/>
      <c r="BD77" s="425"/>
      <c r="BE77" s="425"/>
      <c r="BF77" s="425"/>
      <c r="BG77" s="425"/>
      <c r="BH77" s="425"/>
      <c r="BI77" s="425"/>
      <c r="BJ77" s="649" t="s">
        <v>414</v>
      </c>
      <c r="BK77" s="650"/>
      <c r="BL77" s="650"/>
      <c r="BM77" s="650"/>
      <c r="BN77" s="651"/>
      <c r="BO77" s="652">
        <f>+BO76+BO69+BO35</f>
        <v>148993700</v>
      </c>
      <c r="BP77" s="653"/>
      <c r="BQ77" s="425"/>
      <c r="BR77" s="425"/>
      <c r="BS77" s="425"/>
      <c r="BT77" s="425"/>
      <c r="BU77" s="425"/>
      <c r="BV77" s="425"/>
      <c r="BW77" s="425"/>
      <c r="BX77" s="425"/>
      <c r="BY77" s="425"/>
      <c r="BZ77" s="425"/>
      <c r="CA77" s="649" t="s">
        <v>414</v>
      </c>
      <c r="CB77" s="650"/>
      <c r="CC77" s="650"/>
      <c r="CD77" s="650"/>
      <c r="CE77" s="651"/>
      <c r="CF77" s="652">
        <f>+CF76+CF69+CF35</f>
        <v>147848450</v>
      </c>
      <c r="CG77" s="653"/>
      <c r="CH77" s="425"/>
      <c r="CI77" s="425"/>
      <c r="CJ77" s="425"/>
      <c r="CK77" s="425"/>
      <c r="CL77" s="425"/>
      <c r="CM77" s="425"/>
      <c r="CN77" s="425"/>
      <c r="CO77" s="425"/>
      <c r="CP77" s="425"/>
      <c r="CQ77" s="425"/>
      <c r="CR77" s="649" t="s">
        <v>414</v>
      </c>
      <c r="CS77" s="650"/>
      <c r="CT77" s="650"/>
      <c r="CU77" s="650"/>
      <c r="CV77" s="651"/>
      <c r="CW77" s="652">
        <f>+CW76+CW69+CW35</f>
        <v>149765500</v>
      </c>
      <c r="CX77" s="653"/>
      <c r="CY77" s="425"/>
      <c r="CZ77" s="425"/>
      <c r="DA77" s="425"/>
      <c r="DB77" s="425"/>
      <c r="DC77" s="425"/>
      <c r="DD77" s="425"/>
      <c r="DE77" s="425"/>
      <c r="DF77" s="425"/>
      <c r="DG77" s="425"/>
      <c r="DH77" s="425"/>
      <c r="DI77" s="649" t="s">
        <v>414</v>
      </c>
      <c r="DJ77" s="650"/>
      <c r="DK77" s="650"/>
      <c r="DL77" s="650"/>
      <c r="DM77" s="651"/>
      <c r="DN77" s="652">
        <f>+DN76+DN69+DN35</f>
        <v>149501234</v>
      </c>
      <c r="DO77" s="653"/>
      <c r="DP77" s="425"/>
      <c r="DQ77" s="425"/>
      <c r="DR77" s="425"/>
      <c r="DS77" s="425"/>
      <c r="DT77" s="425"/>
      <c r="DU77" s="425"/>
      <c r="DV77" s="425"/>
      <c r="DW77" s="425"/>
      <c r="DX77" s="425"/>
      <c r="DY77" s="425"/>
      <c r="DZ77" s="649" t="s">
        <v>414</v>
      </c>
      <c r="EA77" s="650"/>
      <c r="EB77" s="650"/>
      <c r="EC77" s="650"/>
      <c r="ED77" s="651"/>
      <c r="EE77" s="652">
        <f>+EE76+EE69+EE35</f>
        <v>152351440</v>
      </c>
      <c r="EF77" s="653"/>
      <c r="EG77" s="425"/>
      <c r="EH77" s="425"/>
      <c r="EI77" s="425"/>
      <c r="EJ77" s="425"/>
      <c r="EK77" s="425"/>
      <c r="EL77" s="425"/>
      <c r="EM77" s="425"/>
      <c r="EN77" s="425"/>
      <c r="EO77" s="425"/>
      <c r="EP77" s="425"/>
      <c r="EQ77" s="649" t="s">
        <v>414</v>
      </c>
      <c r="ER77" s="650"/>
      <c r="ES77" s="650"/>
      <c r="ET77" s="650"/>
      <c r="EU77" s="651"/>
      <c r="EV77" s="652">
        <f>+EV76+EV69+EV35</f>
        <v>153013969.71521288</v>
      </c>
      <c r="EW77" s="653"/>
      <c r="EX77" s="425"/>
      <c r="EY77" s="425"/>
      <c r="EZ77" s="425"/>
      <c r="FA77" s="425"/>
      <c r="FB77" s="425"/>
      <c r="FC77" s="425"/>
      <c r="FD77" s="425"/>
      <c r="FE77" s="425"/>
      <c r="FF77" s="425"/>
      <c r="FG77" s="425"/>
      <c r="FH77" s="649" t="s">
        <v>414</v>
      </c>
      <c r="FI77" s="650"/>
      <c r="FJ77" s="650"/>
      <c r="FK77" s="650"/>
      <c r="FL77" s="651"/>
      <c r="FM77" s="652">
        <f>+FM76+FM69+FM35</f>
        <v>149692124</v>
      </c>
      <c r="FN77" s="653"/>
      <c r="FO77" s="425"/>
      <c r="FP77" s="425"/>
      <c r="FQ77" s="425"/>
      <c r="FR77" s="425"/>
      <c r="FS77" s="425"/>
      <c r="FT77" s="425"/>
      <c r="FU77" s="425"/>
      <c r="FV77" s="425"/>
      <c r="FW77" s="425"/>
      <c r="FX77" s="425"/>
      <c r="FY77" s="649" t="s">
        <v>414</v>
      </c>
      <c r="FZ77" s="650"/>
      <c r="GA77" s="650"/>
      <c r="GB77" s="650"/>
      <c r="GC77" s="651"/>
      <c r="GD77" s="652">
        <f>+GD76+GD69+GD35</f>
        <v>149379200</v>
      </c>
      <c r="GE77" s="653"/>
      <c r="GF77" s="425"/>
      <c r="GG77" s="425"/>
      <c r="GH77" s="425"/>
      <c r="GI77" s="425"/>
      <c r="GJ77" s="425"/>
      <c r="GK77" s="425"/>
      <c r="GL77" s="425"/>
      <c r="GM77" s="425"/>
      <c r="GN77" s="425"/>
      <c r="GO77" s="425"/>
      <c r="GP77" s="649" t="s">
        <v>414</v>
      </c>
      <c r="GQ77" s="650"/>
      <c r="GR77" s="650"/>
      <c r="GS77" s="650"/>
      <c r="GT77" s="651"/>
      <c r="GU77" s="652">
        <f>+GU76+GU69+GU35</f>
        <v>153422250</v>
      </c>
      <c r="GV77" s="653"/>
      <c r="GW77" s="425"/>
      <c r="GX77" s="425"/>
      <c r="GY77" s="425"/>
      <c r="GZ77" s="425"/>
      <c r="HA77" s="425"/>
      <c r="HB77" s="425"/>
      <c r="HC77" s="425"/>
      <c r="HD77" s="425"/>
      <c r="HE77" s="425"/>
      <c r="HF77" s="425"/>
      <c r="HG77" s="649" t="s">
        <v>414</v>
      </c>
      <c r="HH77" s="650"/>
      <c r="HI77" s="650"/>
      <c r="HJ77" s="650"/>
      <c r="HK77" s="651"/>
      <c r="HL77" s="652">
        <f>+HL76+HL69+HL35</f>
        <v>147895720</v>
      </c>
      <c r="HM77" s="653"/>
      <c r="HN77" s="425"/>
      <c r="HO77" s="425"/>
      <c r="HP77" s="425"/>
      <c r="HQ77" s="425"/>
      <c r="HR77" s="425"/>
      <c r="HS77" s="425"/>
      <c r="HT77" s="425"/>
      <c r="HU77" s="425"/>
      <c r="HV77" s="425"/>
      <c r="HW77" s="425"/>
      <c r="HX77" s="649" t="s">
        <v>414</v>
      </c>
      <c r="HY77" s="650"/>
      <c r="HZ77" s="650"/>
      <c r="IA77" s="650"/>
      <c r="IB77" s="651"/>
      <c r="IC77" s="652">
        <f>+IC76+IC69+IC35</f>
        <v>149651250</v>
      </c>
      <c r="ID77" s="653"/>
      <c r="IE77" s="425"/>
      <c r="IF77" s="425"/>
      <c r="IG77" s="425"/>
      <c r="IH77" s="425"/>
      <c r="II77" s="425"/>
      <c r="IJ77" s="425"/>
      <c r="IK77" s="425"/>
      <c r="IL77" s="425"/>
      <c r="IM77" s="425"/>
      <c r="IN77" s="425"/>
      <c r="IO77" s="649" t="s">
        <v>414</v>
      </c>
      <c r="IP77" s="650"/>
      <c r="IQ77" s="650"/>
      <c r="IR77" s="650"/>
      <c r="IS77" s="651"/>
      <c r="IT77" s="652">
        <f>+IT76+IT69+IT35</f>
        <v>150312054</v>
      </c>
      <c r="IU77" s="653"/>
      <c r="IV77" s="425"/>
      <c r="IW77" s="425"/>
      <c r="IX77" s="425"/>
      <c r="IY77" s="425"/>
      <c r="IZ77" s="425"/>
      <c r="JA77" s="425"/>
      <c r="JB77" s="425"/>
      <c r="JC77" s="425"/>
      <c r="JD77" s="425"/>
      <c r="JE77" s="425"/>
      <c r="JF77" s="649" t="s">
        <v>414</v>
      </c>
      <c r="JG77" s="650"/>
      <c r="JH77" s="650"/>
      <c r="JI77" s="650"/>
      <c r="JJ77" s="651"/>
      <c r="JK77" s="652">
        <f>+JK76+JK69+JK35</f>
        <v>151966600</v>
      </c>
      <c r="JL77" s="653"/>
      <c r="JM77" s="425"/>
      <c r="JN77" s="425"/>
      <c r="JO77" s="425"/>
      <c r="JP77" s="425"/>
      <c r="JQ77" s="425"/>
      <c r="JR77" s="425"/>
      <c r="JS77" s="425"/>
      <c r="JT77" s="425"/>
      <c r="JU77" s="425"/>
      <c r="JV77" s="425"/>
      <c r="JW77" s="649" t="s">
        <v>414</v>
      </c>
      <c r="JX77" s="650"/>
      <c r="JY77" s="650"/>
      <c r="JZ77" s="650"/>
      <c r="KA77" s="651"/>
      <c r="KB77" s="652">
        <f>+KB76+KB69+KB35</f>
        <v>151652000</v>
      </c>
      <c r="KC77" s="653"/>
      <c r="KD77" s="425"/>
      <c r="KE77" s="425"/>
      <c r="KF77" s="425"/>
      <c r="KG77" s="425"/>
      <c r="KH77" s="425"/>
      <c r="KI77" s="425"/>
      <c r="KJ77" s="425"/>
      <c r="KK77" s="425"/>
      <c r="KL77" s="425"/>
      <c r="KM77" s="425"/>
      <c r="KN77" s="649" t="s">
        <v>414</v>
      </c>
      <c r="KO77" s="650"/>
      <c r="KP77" s="650"/>
      <c r="KQ77" s="650"/>
      <c r="KR77" s="651"/>
      <c r="KS77" s="652">
        <f>+KS76+KS69+KS35</f>
        <v>151848807</v>
      </c>
      <c r="KT77" s="653"/>
      <c r="KU77" s="425"/>
      <c r="KV77" s="425"/>
      <c r="KW77" s="425"/>
      <c r="KX77" s="425"/>
      <c r="KY77" s="425"/>
      <c r="KZ77" s="425"/>
      <c r="LA77" s="425"/>
      <c r="LB77" s="425"/>
      <c r="LC77" s="425"/>
      <c r="LD77" s="425"/>
      <c r="LE77" s="649" t="s">
        <v>414</v>
      </c>
      <c r="LF77" s="650"/>
      <c r="LG77" s="650"/>
      <c r="LH77" s="650"/>
      <c r="LI77" s="651"/>
      <c r="LJ77" s="652">
        <f>+LJ76+LJ69+LJ35</f>
        <v>148367217</v>
      </c>
      <c r="LK77" s="653"/>
      <c r="LL77" s="425"/>
      <c r="LM77" s="425"/>
      <c r="LN77" s="425"/>
      <c r="LO77" s="425"/>
      <c r="LP77" s="425"/>
      <c r="LQ77" s="425"/>
      <c r="LR77" s="425"/>
      <c r="LS77" s="425"/>
      <c r="LT77" s="425"/>
      <c r="LU77" s="425"/>
      <c r="LV77" s="649" t="s">
        <v>414</v>
      </c>
      <c r="LW77" s="650"/>
      <c r="LX77" s="650"/>
      <c r="LY77" s="650"/>
      <c r="LZ77" s="651"/>
      <c r="MA77" s="652">
        <f>+MA76+MA69+MA35</f>
        <v>150341192</v>
      </c>
      <c r="MB77" s="653"/>
      <c r="MC77" s="425"/>
      <c r="MD77" s="425"/>
      <c r="ME77" s="425"/>
      <c r="MF77" s="425"/>
      <c r="MG77" s="425"/>
      <c r="MH77" s="425"/>
      <c r="MI77" s="425"/>
      <c r="MJ77" s="425"/>
      <c r="MK77" s="425"/>
      <c r="ML77" s="425"/>
      <c r="MM77" s="649" t="s">
        <v>414</v>
      </c>
      <c r="MN77" s="650"/>
      <c r="MO77" s="650"/>
      <c r="MP77" s="650"/>
      <c r="MQ77" s="651"/>
      <c r="MR77" s="652">
        <f>+MR76+MR69+MR35</f>
        <v>151529170.16549999</v>
      </c>
      <c r="MS77" s="653"/>
      <c r="MT77" s="425"/>
      <c r="MU77" s="425"/>
      <c r="MV77" s="425"/>
      <c r="MW77" s="425"/>
      <c r="MX77" s="425"/>
      <c r="MY77" s="425"/>
      <c r="MZ77" s="425"/>
      <c r="NA77" s="425"/>
      <c r="NB77" s="425"/>
      <c r="NC77" s="425"/>
      <c r="ND77" s="643"/>
      <c r="NE77" s="644"/>
      <c r="NF77" s="644"/>
      <c r="NG77" s="645"/>
      <c r="NH77" s="646"/>
      <c r="NI77" s="647"/>
      <c r="NJ77" s="648"/>
      <c r="NK77" s="425"/>
      <c r="NL77" s="425"/>
      <c r="NM77" s="425"/>
      <c r="NN77" s="425"/>
      <c r="NO77" s="425"/>
      <c r="NP77" s="425"/>
      <c r="NQ77" s="425"/>
      <c r="NR77" s="425"/>
      <c r="NS77" s="425"/>
      <c r="NT77" s="425"/>
      <c r="NU77" s="643"/>
      <c r="NV77" s="644"/>
      <c r="NW77" s="644"/>
      <c r="NX77" s="645"/>
      <c r="NY77" s="646"/>
      <c r="NZ77" s="647"/>
      <c r="OA77" s="648"/>
      <c r="OB77" s="425"/>
      <c r="OC77" s="425"/>
      <c r="OD77" s="425"/>
      <c r="OE77" s="425"/>
      <c r="OF77" s="425"/>
      <c r="OG77" s="425"/>
      <c r="OH77" s="425"/>
      <c r="OI77" s="425"/>
      <c r="OJ77" s="425"/>
      <c r="OK77" s="425"/>
      <c r="OL77" s="643"/>
      <c r="OM77" s="644"/>
      <c r="ON77" s="644"/>
      <c r="OO77" s="645"/>
      <c r="OP77" s="646"/>
      <c r="OQ77" s="647"/>
      <c r="OR77" s="648"/>
      <c r="OS77" s="425"/>
      <c r="OT77" s="425"/>
      <c r="OU77" s="425"/>
      <c r="OV77" s="425"/>
      <c r="OW77" s="425"/>
      <c r="OX77" s="425"/>
      <c r="OY77" s="425"/>
      <c r="OZ77" s="425"/>
      <c r="PA77" s="425"/>
      <c r="PB77" s="425"/>
      <c r="PC77" s="643"/>
      <c r="PD77" s="644"/>
      <c r="PE77" s="644"/>
      <c r="PF77" s="645"/>
      <c r="PG77" s="646"/>
      <c r="PH77" s="647"/>
      <c r="PI77" s="648"/>
      <c r="PJ77" s="425"/>
      <c r="PK77" s="425"/>
      <c r="PL77" s="425"/>
      <c r="PM77" s="425"/>
      <c r="PN77" s="425"/>
      <c r="PO77" s="425"/>
      <c r="PP77" s="425"/>
      <c r="PQ77" s="425"/>
      <c r="PR77" s="425"/>
      <c r="PS77" s="425"/>
      <c r="PT77" s="643"/>
      <c r="PU77" s="644"/>
      <c r="PV77" s="644"/>
      <c r="PW77" s="645"/>
      <c r="PX77" s="646"/>
      <c r="PY77" s="647"/>
      <c r="PZ77" s="648"/>
      <c r="QA77" s="425"/>
      <c r="QB77" s="425"/>
      <c r="QC77" s="425"/>
      <c r="QD77" s="425"/>
      <c r="QE77" s="425"/>
      <c r="QF77" s="425"/>
      <c r="QG77" s="425"/>
      <c r="QH77" s="425"/>
      <c r="QI77" s="425"/>
      <c r="QJ77" s="425"/>
      <c r="QK77" s="643"/>
      <c r="QL77" s="644"/>
      <c r="QM77" s="644"/>
      <c r="QN77" s="645"/>
      <c r="QO77" s="646"/>
      <c r="QP77" s="647"/>
      <c r="QQ77" s="648"/>
      <c r="QR77" s="425"/>
      <c r="QS77" s="425"/>
      <c r="QT77" s="425"/>
      <c r="QU77" s="425"/>
      <c r="QV77" s="425"/>
      <c r="QW77" s="425"/>
      <c r="QX77" s="425"/>
      <c r="QY77" s="425"/>
      <c r="QZ77" s="425"/>
      <c r="RA77" s="425"/>
      <c r="RB77" s="643"/>
      <c r="RC77" s="644"/>
      <c r="RD77" s="644"/>
      <c r="RE77" s="645"/>
      <c r="RF77" s="646"/>
      <c r="RG77" s="647"/>
      <c r="RH77" s="648"/>
      <c r="RI77" s="425"/>
      <c r="RJ77" s="425"/>
      <c r="RK77" s="425"/>
      <c r="RL77" s="425"/>
      <c r="RM77" s="425"/>
      <c r="RN77" s="425"/>
      <c r="RO77" s="425"/>
      <c r="RP77" s="425"/>
      <c r="RQ77" s="425"/>
      <c r="RR77" s="425"/>
      <c r="RS77" s="643"/>
      <c r="RT77" s="644"/>
      <c r="RU77" s="644"/>
      <c r="RV77" s="645"/>
      <c r="RW77" s="646"/>
      <c r="RX77" s="647"/>
      <c r="RY77" s="648"/>
      <c r="RZ77" s="425"/>
      <c r="SA77" s="425"/>
      <c r="SB77" s="425"/>
      <c r="SC77" s="425"/>
      <c r="SD77" s="425"/>
      <c r="SE77" s="425"/>
      <c r="SF77" s="425"/>
      <c r="SG77" s="425"/>
      <c r="SH77" s="425"/>
      <c r="SI77" s="425"/>
      <c r="SJ77" s="643"/>
      <c r="SK77" s="644"/>
      <c r="SL77" s="644"/>
      <c r="SM77" s="645"/>
      <c r="SN77" s="646"/>
      <c r="SO77" s="647"/>
      <c r="SP77" s="648"/>
      <c r="SQ77" s="425"/>
      <c r="SR77" s="425"/>
      <c r="SS77" s="425"/>
      <c r="ST77" s="425"/>
      <c r="SU77" s="425"/>
      <c r="SV77" s="425"/>
      <c r="SW77" s="425"/>
      <c r="SX77" s="425"/>
    </row>
    <row r="78" spans="1:518" ht="12.75" customHeight="1" x14ac:dyDescent="0.25">
      <c r="A78" s="425">
        <f>+A76+1</f>
        <v>65</v>
      </c>
      <c r="B78" s="654" t="s">
        <v>415</v>
      </c>
      <c r="C78" s="655"/>
      <c r="D78" s="655"/>
      <c r="E78" s="656"/>
      <c r="F78" s="657">
        <v>0</v>
      </c>
      <c r="G78" s="658">
        <f>G77*F78</f>
        <v>0</v>
      </c>
      <c r="H78" s="659"/>
      <c r="I78" s="425"/>
      <c r="J78" s="425"/>
      <c r="K78" s="654" t="s">
        <v>415</v>
      </c>
      <c r="L78" s="655"/>
      <c r="M78" s="655"/>
      <c r="N78" s="656"/>
      <c r="O78" s="657"/>
      <c r="P78" s="652">
        <f>P77*O78</f>
        <v>0</v>
      </c>
      <c r="Q78" s="653"/>
      <c r="R78" s="425"/>
      <c r="S78" s="453"/>
      <c r="T78" s="425"/>
      <c r="U78" s="425"/>
      <c r="V78" s="425"/>
      <c r="W78" s="425"/>
      <c r="X78" s="425"/>
      <c r="Y78" s="425"/>
      <c r="Z78" s="454"/>
      <c r="AA78" s="454"/>
      <c r="AB78" s="654" t="s">
        <v>415</v>
      </c>
      <c r="AC78" s="655"/>
      <c r="AD78" s="655"/>
      <c r="AE78" s="656"/>
      <c r="AF78" s="657"/>
      <c r="AG78" s="652">
        <f>AG77*AF78</f>
        <v>0</v>
      </c>
      <c r="AH78" s="653"/>
      <c r="AI78" s="425"/>
      <c r="AJ78" s="453"/>
      <c r="AK78" s="425"/>
      <c r="AL78" s="425"/>
      <c r="AM78" s="425"/>
      <c r="AN78" s="425"/>
      <c r="AO78" s="425"/>
      <c r="AP78" s="425"/>
      <c r="AQ78" s="454"/>
      <c r="AR78" s="454"/>
      <c r="AS78" s="654" t="s">
        <v>415</v>
      </c>
      <c r="AT78" s="655"/>
      <c r="AU78" s="655"/>
      <c r="AV78" s="656"/>
      <c r="AW78" s="660">
        <v>0.1</v>
      </c>
      <c r="AX78" s="652">
        <f>AX77*AW78</f>
        <v>14524570</v>
      </c>
      <c r="AY78" s="653"/>
      <c r="AZ78" s="425"/>
      <c r="BA78" s="453"/>
      <c r="BB78" s="425"/>
      <c r="BC78" s="425"/>
      <c r="BD78" s="425"/>
      <c r="BE78" s="425"/>
      <c r="BF78" s="425"/>
      <c r="BG78" s="425"/>
      <c r="BH78" s="425"/>
      <c r="BI78" s="425"/>
      <c r="BJ78" s="654" t="s">
        <v>415</v>
      </c>
      <c r="BK78" s="655"/>
      <c r="BL78" s="655"/>
      <c r="BM78" s="656"/>
      <c r="BN78" s="657">
        <v>0.15859999999999999</v>
      </c>
      <c r="BO78" s="652">
        <f>BO77*BN78</f>
        <v>23630400.82</v>
      </c>
      <c r="BP78" s="653"/>
      <c r="BQ78" s="425"/>
      <c r="BR78" s="453"/>
      <c r="BS78" s="425"/>
      <c r="BT78" s="425"/>
      <c r="BU78" s="425"/>
      <c r="BV78" s="425"/>
      <c r="BW78" s="425"/>
      <c r="BX78" s="425"/>
      <c r="BY78" s="425"/>
      <c r="BZ78" s="425"/>
      <c r="CA78" s="654" t="s">
        <v>415</v>
      </c>
      <c r="CB78" s="655"/>
      <c r="CC78" s="655"/>
      <c r="CD78" s="656"/>
      <c r="CE78" s="657">
        <v>0.14000000000000001</v>
      </c>
      <c r="CF78" s="652">
        <f>CF77*CE78</f>
        <v>20698783.000000004</v>
      </c>
      <c r="CG78" s="653"/>
      <c r="CH78" s="425"/>
      <c r="CI78" s="453"/>
      <c r="CJ78" s="425"/>
      <c r="CK78" s="425"/>
      <c r="CL78" s="425"/>
      <c r="CM78" s="425"/>
      <c r="CN78" s="425"/>
      <c r="CO78" s="425"/>
      <c r="CP78" s="425"/>
      <c r="CQ78" s="425"/>
      <c r="CR78" s="654" t="s">
        <v>415</v>
      </c>
      <c r="CS78" s="655"/>
      <c r="CT78" s="655"/>
      <c r="CU78" s="656"/>
      <c r="CV78" s="660">
        <v>0.125</v>
      </c>
      <c r="CW78" s="652">
        <f>CW77*CV78</f>
        <v>18720687.5</v>
      </c>
      <c r="CX78" s="653"/>
      <c r="CY78" s="425"/>
      <c r="CZ78" s="453"/>
      <c r="DA78" s="425"/>
      <c r="DB78" s="425"/>
      <c r="DC78" s="425"/>
      <c r="DD78" s="425"/>
      <c r="DE78" s="425"/>
      <c r="DF78" s="425"/>
      <c r="DG78" s="425"/>
      <c r="DH78" s="425"/>
      <c r="DI78" s="654" t="s">
        <v>415</v>
      </c>
      <c r="DJ78" s="655"/>
      <c r="DK78" s="655"/>
      <c r="DL78" s="656"/>
      <c r="DM78" s="660">
        <v>0.14000000000000001</v>
      </c>
      <c r="DN78" s="652">
        <f>DN77*DM78</f>
        <v>20930172.760000002</v>
      </c>
      <c r="DO78" s="653"/>
      <c r="DP78" s="425"/>
      <c r="DQ78" s="453"/>
      <c r="DR78" s="425"/>
      <c r="DS78" s="425"/>
      <c r="DT78" s="425"/>
      <c r="DU78" s="425"/>
      <c r="DV78" s="425"/>
      <c r="DW78" s="425"/>
      <c r="DX78" s="425"/>
      <c r="DY78" s="425"/>
      <c r="DZ78" s="654" t="s">
        <v>415</v>
      </c>
      <c r="EA78" s="655"/>
      <c r="EB78" s="655"/>
      <c r="EC78" s="656"/>
      <c r="ED78" s="660">
        <v>0.12</v>
      </c>
      <c r="EE78" s="652">
        <f>EE77*ED78</f>
        <v>18282172.800000001</v>
      </c>
      <c r="EF78" s="653"/>
      <c r="EG78" s="425"/>
      <c r="EH78" s="453"/>
      <c r="EI78" s="425"/>
      <c r="EJ78" s="425"/>
      <c r="EK78" s="425"/>
      <c r="EL78" s="425"/>
      <c r="EM78" s="425"/>
      <c r="EN78" s="425"/>
      <c r="EO78" s="425"/>
      <c r="EP78" s="425"/>
      <c r="EQ78" s="654" t="s">
        <v>415</v>
      </c>
      <c r="ER78" s="655"/>
      <c r="ES78" s="655"/>
      <c r="ET78" s="656"/>
      <c r="EU78" s="660">
        <v>0.17</v>
      </c>
      <c r="EV78" s="652">
        <f>EV77*EU78</f>
        <v>26012374.851586193</v>
      </c>
      <c r="EW78" s="653"/>
      <c r="EX78" s="425"/>
      <c r="EY78" s="453"/>
      <c r="EZ78" s="425"/>
      <c r="FA78" s="425"/>
      <c r="FB78" s="425"/>
      <c r="FC78" s="425"/>
      <c r="FD78" s="425"/>
      <c r="FE78" s="425"/>
      <c r="FF78" s="425"/>
      <c r="FG78" s="425"/>
      <c r="FH78" s="654" t="s">
        <v>415</v>
      </c>
      <c r="FI78" s="655"/>
      <c r="FJ78" s="655"/>
      <c r="FK78" s="656"/>
      <c r="FL78" s="660">
        <v>0.15</v>
      </c>
      <c r="FM78" s="652">
        <f>FM77*FL78</f>
        <v>22453818.599999998</v>
      </c>
      <c r="FN78" s="653"/>
      <c r="FO78" s="425"/>
      <c r="FP78" s="453"/>
      <c r="FQ78" s="425"/>
      <c r="FR78" s="425"/>
      <c r="FS78" s="425"/>
      <c r="FT78" s="425"/>
      <c r="FU78" s="425"/>
      <c r="FV78" s="425"/>
      <c r="FW78" s="425"/>
      <c r="FX78" s="425"/>
      <c r="FY78" s="654" t="s">
        <v>415</v>
      </c>
      <c r="FZ78" s="655"/>
      <c r="GA78" s="655"/>
      <c r="GB78" s="656"/>
      <c r="GC78" s="660">
        <v>0.15859999999999999</v>
      </c>
      <c r="GD78" s="652">
        <f>GD77*GC78</f>
        <v>23691541.119999997</v>
      </c>
      <c r="GE78" s="653"/>
      <c r="GF78" s="425"/>
      <c r="GG78" s="453"/>
      <c r="GH78" s="425"/>
      <c r="GI78" s="425"/>
      <c r="GJ78" s="425"/>
      <c r="GK78" s="425"/>
      <c r="GL78" s="425"/>
      <c r="GM78" s="425"/>
      <c r="GN78" s="425"/>
      <c r="GO78" s="425"/>
      <c r="GP78" s="654" t="s">
        <v>415</v>
      </c>
      <c r="GQ78" s="655"/>
      <c r="GR78" s="655"/>
      <c r="GS78" s="656"/>
      <c r="GT78" s="660">
        <v>0.155</v>
      </c>
      <c r="GU78" s="652">
        <f>GU77*GT78</f>
        <v>23780448.75</v>
      </c>
      <c r="GV78" s="653"/>
      <c r="GW78" s="425"/>
      <c r="GX78" s="453"/>
      <c r="GY78" s="425"/>
      <c r="GZ78" s="425"/>
      <c r="HA78" s="425"/>
      <c r="HB78" s="425"/>
      <c r="HC78" s="425"/>
      <c r="HD78" s="425"/>
      <c r="HE78" s="425"/>
      <c r="HF78" s="425"/>
      <c r="HG78" s="654" t="s">
        <v>415</v>
      </c>
      <c r="HH78" s="655"/>
      <c r="HI78" s="655"/>
      <c r="HJ78" s="656"/>
      <c r="HK78" s="660">
        <v>0.18</v>
      </c>
      <c r="HL78" s="652">
        <f>HL77*HK78</f>
        <v>26621229.599999998</v>
      </c>
      <c r="HM78" s="653"/>
      <c r="HN78" s="425"/>
      <c r="HO78" s="453"/>
      <c r="HP78" s="425"/>
      <c r="HQ78" s="425"/>
      <c r="HR78" s="425"/>
      <c r="HS78" s="425"/>
      <c r="HT78" s="425"/>
      <c r="HU78" s="425"/>
      <c r="HV78" s="425"/>
      <c r="HW78" s="425"/>
      <c r="HX78" s="654" t="s">
        <v>415</v>
      </c>
      <c r="HY78" s="655"/>
      <c r="HZ78" s="655"/>
      <c r="IA78" s="656"/>
      <c r="IB78" s="660">
        <v>0.1585</v>
      </c>
      <c r="IC78" s="652">
        <f>IC77*IB78</f>
        <v>23719723.125</v>
      </c>
      <c r="ID78" s="653"/>
      <c r="IE78" s="425"/>
      <c r="IF78" s="453"/>
      <c r="IG78" s="425"/>
      <c r="IH78" s="425"/>
      <c r="II78" s="425"/>
      <c r="IJ78" s="425"/>
      <c r="IK78" s="425"/>
      <c r="IL78" s="425"/>
      <c r="IM78" s="425"/>
      <c r="IN78" s="425"/>
      <c r="IO78" s="654" t="s">
        <v>415</v>
      </c>
      <c r="IP78" s="655"/>
      <c r="IQ78" s="655"/>
      <c r="IR78" s="656"/>
      <c r="IS78" s="660">
        <v>0.15</v>
      </c>
      <c r="IT78" s="652">
        <f>IT77*IS78</f>
        <v>22546808.099999998</v>
      </c>
      <c r="IU78" s="653"/>
      <c r="IV78" s="425"/>
      <c r="IW78" s="453"/>
      <c r="IX78" s="425"/>
      <c r="IY78" s="425"/>
      <c r="IZ78" s="425"/>
      <c r="JA78" s="425"/>
      <c r="JB78" s="425"/>
      <c r="JC78" s="425"/>
      <c r="JD78" s="425"/>
      <c r="JE78" s="425"/>
      <c r="JF78" s="654" t="s">
        <v>415</v>
      </c>
      <c r="JG78" s="655"/>
      <c r="JH78" s="655"/>
      <c r="JI78" s="656"/>
      <c r="JJ78" s="660">
        <v>0.1615</v>
      </c>
      <c r="JK78" s="652">
        <f>JK77*JJ78</f>
        <v>24542605.900000002</v>
      </c>
      <c r="JL78" s="653"/>
      <c r="JM78" s="425"/>
      <c r="JN78" s="453"/>
      <c r="JO78" s="425"/>
      <c r="JP78" s="425"/>
      <c r="JQ78" s="425"/>
      <c r="JR78" s="425"/>
      <c r="JS78" s="425"/>
      <c r="JT78" s="425"/>
      <c r="JU78" s="425"/>
      <c r="JV78" s="425"/>
      <c r="JW78" s="654" t="s">
        <v>415</v>
      </c>
      <c r="JX78" s="655"/>
      <c r="JY78" s="655"/>
      <c r="JZ78" s="656"/>
      <c r="KA78" s="660">
        <v>0.13500000000000001</v>
      </c>
      <c r="KB78" s="652">
        <f>KB77*KA78</f>
        <v>20473020</v>
      </c>
      <c r="KC78" s="653"/>
      <c r="KD78" s="425"/>
      <c r="KE78" s="453"/>
      <c r="KF78" s="425"/>
      <c r="KG78" s="425"/>
      <c r="KH78" s="425"/>
      <c r="KI78" s="425"/>
      <c r="KJ78" s="425"/>
      <c r="KK78" s="425"/>
      <c r="KL78" s="425"/>
      <c r="KM78" s="425"/>
      <c r="KN78" s="654" t="s">
        <v>415</v>
      </c>
      <c r="KO78" s="655"/>
      <c r="KP78" s="655"/>
      <c r="KQ78" s="656"/>
      <c r="KR78" s="660">
        <v>0.14499999999999999</v>
      </c>
      <c r="KS78" s="652">
        <f>KS77*KR78</f>
        <v>22018077.014999997</v>
      </c>
      <c r="KT78" s="653"/>
      <c r="KU78" s="425"/>
      <c r="KV78" s="453"/>
      <c r="KW78" s="425"/>
      <c r="KX78" s="425"/>
      <c r="KY78" s="425"/>
      <c r="KZ78" s="425"/>
      <c r="LA78" s="425"/>
      <c r="LB78" s="425"/>
      <c r="LC78" s="425"/>
      <c r="LD78" s="425"/>
      <c r="LE78" s="654" t="s">
        <v>415</v>
      </c>
      <c r="LF78" s="655"/>
      <c r="LG78" s="655"/>
      <c r="LH78" s="656"/>
      <c r="LI78" s="660">
        <v>0.185</v>
      </c>
      <c r="LJ78" s="652">
        <f>LJ77*LI78</f>
        <v>27447935.145</v>
      </c>
      <c r="LK78" s="653"/>
      <c r="LL78" s="425"/>
      <c r="LM78" s="453"/>
      <c r="LN78" s="425"/>
      <c r="LO78" s="425"/>
      <c r="LP78" s="425"/>
      <c r="LQ78" s="425"/>
      <c r="LR78" s="425"/>
      <c r="LS78" s="425"/>
      <c r="LT78" s="425"/>
      <c r="LU78" s="425"/>
      <c r="LV78" s="654" t="s">
        <v>415</v>
      </c>
      <c r="LW78" s="655"/>
      <c r="LX78" s="655"/>
      <c r="LY78" s="656"/>
      <c r="LZ78" s="660">
        <v>0.16</v>
      </c>
      <c r="MA78" s="652">
        <f>MA77*LZ78</f>
        <v>24054590.719999999</v>
      </c>
      <c r="MB78" s="653"/>
      <c r="MC78" s="425"/>
      <c r="MD78" s="453"/>
      <c r="ME78" s="425"/>
      <c r="MF78" s="425"/>
      <c r="MG78" s="425"/>
      <c r="MH78" s="425"/>
      <c r="MI78" s="425"/>
      <c r="MJ78" s="425"/>
      <c r="MK78" s="425"/>
      <c r="ML78" s="425"/>
      <c r="MM78" s="654" t="s">
        <v>415</v>
      </c>
      <c r="MN78" s="655"/>
      <c r="MO78" s="655"/>
      <c r="MP78" s="656"/>
      <c r="MQ78" s="660">
        <v>0.155</v>
      </c>
      <c r="MR78" s="652">
        <f>MR77*MQ78</f>
        <v>23487021.375652496</v>
      </c>
      <c r="MS78" s="653"/>
      <c r="MT78" s="425"/>
      <c r="MU78" s="453"/>
      <c r="MV78" s="425"/>
      <c r="MW78" s="425"/>
      <c r="MX78" s="425"/>
      <c r="MY78" s="425"/>
      <c r="MZ78" s="425"/>
      <c r="NA78" s="425"/>
      <c r="NB78" s="425"/>
      <c r="NC78" s="425"/>
      <c r="ND78" s="661"/>
      <c r="NE78" s="655"/>
      <c r="NF78" s="655"/>
      <c r="NG78" s="656"/>
      <c r="NH78" s="657"/>
      <c r="NI78" s="662"/>
      <c r="NJ78" s="663"/>
      <c r="NK78" s="425"/>
      <c r="NL78" s="425"/>
      <c r="NM78" s="425"/>
      <c r="NN78" s="425"/>
      <c r="NO78" s="425"/>
      <c r="NP78" s="425"/>
      <c r="NQ78" s="425"/>
      <c r="NR78" s="425"/>
      <c r="NS78" s="425"/>
      <c r="NT78" s="425"/>
      <c r="NU78" s="661"/>
      <c r="NV78" s="655"/>
      <c r="NW78" s="655"/>
      <c r="NX78" s="656"/>
      <c r="NY78" s="657"/>
      <c r="NZ78" s="662"/>
      <c r="OA78" s="663"/>
      <c r="OB78" s="425"/>
      <c r="OC78" s="425"/>
      <c r="OD78" s="425"/>
      <c r="OE78" s="425"/>
      <c r="OF78" s="425"/>
      <c r="OG78" s="425"/>
      <c r="OH78" s="425"/>
      <c r="OI78" s="425"/>
      <c r="OJ78" s="425"/>
      <c r="OK78" s="425"/>
      <c r="OL78" s="661"/>
      <c r="OM78" s="655"/>
      <c r="ON78" s="655"/>
      <c r="OO78" s="656"/>
      <c r="OP78" s="657"/>
      <c r="OQ78" s="662"/>
      <c r="OR78" s="663"/>
      <c r="OS78" s="425"/>
      <c r="OT78" s="425"/>
      <c r="OU78" s="425"/>
      <c r="OV78" s="425"/>
      <c r="OW78" s="425"/>
      <c r="OX78" s="425"/>
      <c r="OY78" s="425"/>
      <c r="OZ78" s="425"/>
      <c r="PA78" s="425"/>
      <c r="PB78" s="425"/>
      <c r="PC78" s="661"/>
      <c r="PD78" s="655"/>
      <c r="PE78" s="655"/>
      <c r="PF78" s="656"/>
      <c r="PG78" s="657"/>
      <c r="PH78" s="662"/>
      <c r="PI78" s="663"/>
      <c r="PJ78" s="425"/>
      <c r="PK78" s="425"/>
      <c r="PL78" s="425"/>
      <c r="PM78" s="425"/>
      <c r="PN78" s="425"/>
      <c r="PO78" s="425"/>
      <c r="PP78" s="425"/>
      <c r="PQ78" s="425"/>
      <c r="PR78" s="425"/>
      <c r="PS78" s="425"/>
      <c r="PT78" s="661"/>
      <c r="PU78" s="655"/>
      <c r="PV78" s="655"/>
      <c r="PW78" s="656"/>
      <c r="PX78" s="657"/>
      <c r="PY78" s="662"/>
      <c r="PZ78" s="663"/>
      <c r="QA78" s="425"/>
      <c r="QB78" s="425"/>
      <c r="QC78" s="425"/>
      <c r="QD78" s="425"/>
      <c r="QE78" s="425"/>
      <c r="QF78" s="425"/>
      <c r="QG78" s="425"/>
      <c r="QH78" s="425"/>
      <c r="QI78" s="425"/>
      <c r="QJ78" s="425"/>
      <c r="QK78" s="661"/>
      <c r="QL78" s="655"/>
      <c r="QM78" s="655"/>
      <c r="QN78" s="656"/>
      <c r="QO78" s="657"/>
      <c r="QP78" s="662"/>
      <c r="QQ78" s="663"/>
      <c r="QR78" s="425"/>
      <c r="QS78" s="425"/>
      <c r="QT78" s="425"/>
      <c r="QU78" s="425"/>
      <c r="QV78" s="425"/>
      <c r="QW78" s="425"/>
      <c r="QX78" s="425"/>
      <c r="QY78" s="425"/>
      <c r="QZ78" s="425"/>
      <c r="RA78" s="425"/>
      <c r="RB78" s="661"/>
      <c r="RC78" s="655"/>
      <c r="RD78" s="655"/>
      <c r="RE78" s="656"/>
      <c r="RF78" s="657"/>
      <c r="RG78" s="662"/>
      <c r="RH78" s="663"/>
      <c r="RI78" s="425"/>
      <c r="RJ78" s="425"/>
      <c r="RK78" s="425"/>
      <c r="RL78" s="425"/>
      <c r="RM78" s="425"/>
      <c r="RN78" s="425"/>
      <c r="RO78" s="425"/>
      <c r="RP78" s="425"/>
      <c r="RQ78" s="425"/>
      <c r="RR78" s="425"/>
      <c r="RS78" s="661"/>
      <c r="RT78" s="655"/>
      <c r="RU78" s="655"/>
      <c r="RV78" s="656"/>
      <c r="RW78" s="657"/>
      <c r="RX78" s="662"/>
      <c r="RY78" s="663"/>
      <c r="RZ78" s="425"/>
      <c r="SA78" s="425"/>
      <c r="SB78" s="425"/>
      <c r="SC78" s="425"/>
      <c r="SD78" s="425"/>
      <c r="SE78" s="425"/>
      <c r="SF78" s="425"/>
      <c r="SG78" s="425"/>
      <c r="SH78" s="425"/>
      <c r="SI78" s="425"/>
      <c r="SJ78" s="661"/>
      <c r="SK78" s="655"/>
      <c r="SL78" s="655"/>
      <c r="SM78" s="656"/>
      <c r="SN78" s="657"/>
      <c r="SO78" s="662"/>
      <c r="SP78" s="663"/>
      <c r="SQ78" s="425"/>
      <c r="SR78" s="425"/>
      <c r="SS78" s="425"/>
      <c r="ST78" s="425"/>
      <c r="SU78" s="425"/>
      <c r="SV78" s="425"/>
      <c r="SW78" s="425"/>
      <c r="SX78" s="425"/>
    </row>
    <row r="79" spans="1:518" ht="33" customHeight="1" x14ac:dyDescent="0.25">
      <c r="A79" s="425">
        <f t="shared" ref="A79:A81" si="2377">+A78+1</f>
        <v>66</v>
      </c>
      <c r="B79" s="664" t="s">
        <v>416</v>
      </c>
      <c r="C79" s="665"/>
      <c r="D79" s="665"/>
      <c r="E79" s="659"/>
      <c r="F79" s="666">
        <v>0</v>
      </c>
      <c r="G79" s="658">
        <f>G77*F79</f>
        <v>0</v>
      </c>
      <c r="H79" s="659"/>
      <c r="I79" s="667"/>
      <c r="J79" s="425"/>
      <c r="K79" s="664" t="s">
        <v>416</v>
      </c>
      <c r="L79" s="665"/>
      <c r="M79" s="665"/>
      <c r="N79" s="659"/>
      <c r="O79" s="666"/>
      <c r="P79" s="652">
        <f>P77*O79</f>
        <v>0</v>
      </c>
      <c r="Q79" s="653"/>
      <c r="R79" s="425"/>
      <c r="S79" s="425"/>
      <c r="T79" s="425"/>
      <c r="U79" s="425"/>
      <c r="V79" s="425"/>
      <c r="W79" s="425"/>
      <c r="X79" s="668" t="s">
        <v>417</v>
      </c>
      <c r="Y79" s="669">
        <f>SUM(Y12:Y75)</f>
        <v>0</v>
      </c>
      <c r="Z79" s="425"/>
      <c r="AA79" s="425"/>
      <c r="AB79" s="664" t="s">
        <v>416</v>
      </c>
      <c r="AC79" s="665"/>
      <c r="AD79" s="665"/>
      <c r="AE79" s="659"/>
      <c r="AF79" s="666"/>
      <c r="AG79" s="652">
        <f>AG77*AF79</f>
        <v>0</v>
      </c>
      <c r="AH79" s="653"/>
      <c r="AI79" s="425"/>
      <c r="AJ79" s="425"/>
      <c r="AK79" s="425"/>
      <c r="AL79" s="425"/>
      <c r="AM79" s="425"/>
      <c r="AN79" s="425"/>
      <c r="AO79" s="668" t="s">
        <v>417</v>
      </c>
      <c r="AP79" s="669">
        <f>SUM(AP12:AP75)</f>
        <v>0</v>
      </c>
      <c r="AQ79" s="425"/>
      <c r="AR79" s="425"/>
      <c r="AS79" s="664" t="s">
        <v>416</v>
      </c>
      <c r="AT79" s="665"/>
      <c r="AU79" s="665"/>
      <c r="AV79" s="659"/>
      <c r="AW79" s="670">
        <v>0.06</v>
      </c>
      <c r="AX79" s="652">
        <f>AX77*AW79</f>
        <v>8714742</v>
      </c>
      <c r="AY79" s="653"/>
      <c r="AZ79" s="425"/>
      <c r="BA79" s="425"/>
      <c r="BB79" s="425"/>
      <c r="BC79" s="425"/>
      <c r="BD79" s="425"/>
      <c r="BE79" s="425"/>
      <c r="BF79" s="668" t="s">
        <v>417</v>
      </c>
      <c r="BG79" s="669">
        <f>SUM(BG12:BG75)</f>
        <v>0</v>
      </c>
      <c r="BH79" s="425"/>
      <c r="BI79" s="425"/>
      <c r="BJ79" s="664" t="s">
        <v>416</v>
      </c>
      <c r="BK79" s="665"/>
      <c r="BL79" s="665"/>
      <c r="BM79" s="659"/>
      <c r="BN79" s="666">
        <v>4.4999999999999998E-2</v>
      </c>
      <c r="BO79" s="652">
        <f>BO77*BN79</f>
        <v>6704716.5</v>
      </c>
      <c r="BP79" s="653"/>
      <c r="BQ79" s="425"/>
      <c r="BR79" s="425"/>
      <c r="BS79" s="425"/>
      <c r="BT79" s="425"/>
      <c r="BU79" s="425"/>
      <c r="BV79" s="425"/>
      <c r="BW79" s="668" t="s">
        <v>417</v>
      </c>
      <c r="BX79" s="669">
        <f>SUM(BX12:BX75)</f>
        <v>0</v>
      </c>
      <c r="BY79" s="425"/>
      <c r="BZ79" s="425"/>
      <c r="CA79" s="664" t="s">
        <v>416</v>
      </c>
      <c r="CB79" s="665"/>
      <c r="CC79" s="665"/>
      <c r="CD79" s="659"/>
      <c r="CE79" s="666">
        <v>0.05</v>
      </c>
      <c r="CF79" s="652">
        <f>CF77*CE79</f>
        <v>7392422.5</v>
      </c>
      <c r="CG79" s="653"/>
      <c r="CH79" s="425"/>
      <c r="CI79" s="425"/>
      <c r="CJ79" s="425"/>
      <c r="CK79" s="425"/>
      <c r="CL79" s="425"/>
      <c r="CM79" s="425"/>
      <c r="CN79" s="668" t="s">
        <v>417</v>
      </c>
      <c r="CO79" s="669">
        <f>SUM(CO12:CO75)</f>
        <v>0</v>
      </c>
      <c r="CP79" s="425"/>
      <c r="CQ79" s="425"/>
      <c r="CR79" s="664" t="s">
        <v>416</v>
      </c>
      <c r="CS79" s="665"/>
      <c r="CT79" s="665"/>
      <c r="CU79" s="659"/>
      <c r="CV79" s="670">
        <v>0.01</v>
      </c>
      <c r="CW79" s="652">
        <f>CW77*CV79</f>
        <v>1497655</v>
      </c>
      <c r="CX79" s="653"/>
      <c r="CY79" s="425"/>
      <c r="CZ79" s="425"/>
      <c r="DA79" s="425"/>
      <c r="DB79" s="425"/>
      <c r="DC79" s="425"/>
      <c r="DD79" s="425"/>
      <c r="DE79" s="668" t="s">
        <v>417</v>
      </c>
      <c r="DF79" s="669">
        <f>SUM(DF12:DF75)</f>
        <v>0</v>
      </c>
      <c r="DG79" s="425"/>
      <c r="DH79" s="425"/>
      <c r="DI79" s="664" t="s">
        <v>416</v>
      </c>
      <c r="DJ79" s="665"/>
      <c r="DK79" s="665"/>
      <c r="DL79" s="659"/>
      <c r="DM79" s="670">
        <v>0.06</v>
      </c>
      <c r="DN79" s="652">
        <f>DN77*DM79</f>
        <v>8970074.0399999991</v>
      </c>
      <c r="DO79" s="653"/>
      <c r="DP79" s="425"/>
      <c r="DQ79" s="425"/>
      <c r="DR79" s="425"/>
      <c r="DS79" s="425"/>
      <c r="DT79" s="425"/>
      <c r="DU79" s="425"/>
      <c r="DV79" s="668" t="s">
        <v>417</v>
      </c>
      <c r="DW79" s="669">
        <f>SUM(DW12:DW75)</f>
        <v>0</v>
      </c>
      <c r="DX79" s="425"/>
      <c r="DY79" s="425"/>
      <c r="DZ79" s="664" t="s">
        <v>416</v>
      </c>
      <c r="EA79" s="665"/>
      <c r="EB79" s="665"/>
      <c r="EC79" s="659"/>
      <c r="ED79" s="670">
        <v>0.05</v>
      </c>
      <c r="EE79" s="652">
        <f>EE77*ED79</f>
        <v>7617572</v>
      </c>
      <c r="EF79" s="653"/>
      <c r="EG79" s="425"/>
      <c r="EH79" s="425"/>
      <c r="EI79" s="425"/>
      <c r="EJ79" s="425"/>
      <c r="EK79" s="425"/>
      <c r="EL79" s="425"/>
      <c r="EM79" s="668" t="s">
        <v>417</v>
      </c>
      <c r="EN79" s="669">
        <f>SUM(EN12:EN75)</f>
        <v>0</v>
      </c>
      <c r="EO79" s="425"/>
      <c r="EP79" s="425"/>
      <c r="EQ79" s="664" t="s">
        <v>416</v>
      </c>
      <c r="ER79" s="665"/>
      <c r="ES79" s="665"/>
      <c r="ET79" s="659"/>
      <c r="EU79" s="670">
        <v>0.04</v>
      </c>
      <c r="EV79" s="652">
        <f>EV77*EU79</f>
        <v>6120558.7886085156</v>
      </c>
      <c r="EW79" s="653"/>
      <c r="EX79" s="425"/>
      <c r="EY79" s="425"/>
      <c r="EZ79" s="425"/>
      <c r="FA79" s="425"/>
      <c r="FB79" s="425"/>
      <c r="FC79" s="425"/>
      <c r="FD79" s="668" t="s">
        <v>417</v>
      </c>
      <c r="FE79" s="669">
        <f>SUM(FE12:FE75)</f>
        <v>-0.28478711470961571</v>
      </c>
      <c r="FF79" s="425"/>
      <c r="FG79" s="425"/>
      <c r="FH79" s="664" t="s">
        <v>416</v>
      </c>
      <c r="FI79" s="665"/>
      <c r="FJ79" s="665"/>
      <c r="FK79" s="659"/>
      <c r="FL79" s="670">
        <v>0.05</v>
      </c>
      <c r="FM79" s="652">
        <f>FM77*FL79</f>
        <v>7484606.2000000002</v>
      </c>
      <c r="FN79" s="653"/>
      <c r="FO79" s="425"/>
      <c r="FP79" s="425"/>
      <c r="FQ79" s="425"/>
      <c r="FR79" s="425"/>
      <c r="FS79" s="425"/>
      <c r="FT79" s="425"/>
      <c r="FU79" s="668" t="s">
        <v>417</v>
      </c>
      <c r="FV79" s="669">
        <f>SUM(FV12:FV75)</f>
        <v>0</v>
      </c>
      <c r="FW79" s="425"/>
      <c r="FX79" s="425"/>
      <c r="FY79" s="664" t="s">
        <v>416</v>
      </c>
      <c r="FZ79" s="665"/>
      <c r="GA79" s="665"/>
      <c r="GB79" s="659"/>
      <c r="GC79" s="670">
        <v>0.05</v>
      </c>
      <c r="GD79" s="652">
        <f>GD77*GC79</f>
        <v>7468960</v>
      </c>
      <c r="GE79" s="653"/>
      <c r="GF79" s="425"/>
      <c r="GG79" s="425"/>
      <c r="GH79" s="425"/>
      <c r="GI79" s="425"/>
      <c r="GJ79" s="425"/>
      <c r="GK79" s="425"/>
      <c r="GL79" s="668" t="s">
        <v>417</v>
      </c>
      <c r="GM79" s="669">
        <f>SUM(GM12:GM75)</f>
        <v>0</v>
      </c>
      <c r="GN79" s="425"/>
      <c r="GO79" s="425"/>
      <c r="GP79" s="664" t="s">
        <v>416</v>
      </c>
      <c r="GQ79" s="665"/>
      <c r="GR79" s="665"/>
      <c r="GS79" s="659"/>
      <c r="GT79" s="670">
        <v>0.05</v>
      </c>
      <c r="GU79" s="652">
        <f>GU77*GT79</f>
        <v>7671112.5</v>
      </c>
      <c r="GV79" s="653"/>
      <c r="GW79" s="425"/>
      <c r="GX79" s="425"/>
      <c r="GY79" s="425"/>
      <c r="GZ79" s="425"/>
      <c r="HA79" s="425"/>
      <c r="HB79" s="425"/>
      <c r="HC79" s="668" t="s">
        <v>417</v>
      </c>
      <c r="HD79" s="669">
        <f>SUM(HD12:HD75)</f>
        <v>0</v>
      </c>
      <c r="HE79" s="425"/>
      <c r="HF79" s="425"/>
      <c r="HG79" s="664" t="s">
        <v>416</v>
      </c>
      <c r="HH79" s="665"/>
      <c r="HI79" s="665"/>
      <c r="HJ79" s="659"/>
      <c r="HK79" s="670">
        <v>0.01</v>
      </c>
      <c r="HL79" s="652">
        <f>HL77*HK79</f>
        <v>1478957.2</v>
      </c>
      <c r="HM79" s="653"/>
      <c r="HN79" s="425"/>
      <c r="HO79" s="425"/>
      <c r="HP79" s="425"/>
      <c r="HQ79" s="425"/>
      <c r="HR79" s="425"/>
      <c r="HS79" s="425"/>
      <c r="HT79" s="668" t="s">
        <v>417</v>
      </c>
      <c r="HU79" s="669">
        <f>SUM(HU12:HU75)</f>
        <v>0</v>
      </c>
      <c r="HV79" s="425"/>
      <c r="HW79" s="425"/>
      <c r="HX79" s="664" t="s">
        <v>416</v>
      </c>
      <c r="HY79" s="665"/>
      <c r="HZ79" s="665"/>
      <c r="IA79" s="659"/>
      <c r="IB79" s="670">
        <v>0.05</v>
      </c>
      <c r="IC79" s="652">
        <f>IC77*IB79</f>
        <v>7482562.5</v>
      </c>
      <c r="ID79" s="653"/>
      <c r="IE79" s="425"/>
      <c r="IF79" s="425"/>
      <c r="IG79" s="425"/>
      <c r="IH79" s="425"/>
      <c r="II79" s="425"/>
      <c r="IJ79" s="425"/>
      <c r="IK79" s="668" t="s">
        <v>417</v>
      </c>
      <c r="IL79" s="669">
        <f>SUM(IL12:IL75)</f>
        <v>0</v>
      </c>
      <c r="IM79" s="425"/>
      <c r="IN79" s="425"/>
      <c r="IO79" s="664" t="s">
        <v>416</v>
      </c>
      <c r="IP79" s="665"/>
      <c r="IQ79" s="665"/>
      <c r="IR79" s="659"/>
      <c r="IS79" s="670">
        <v>0.05</v>
      </c>
      <c r="IT79" s="652">
        <f>IT77*IS79</f>
        <v>7515602.7000000002</v>
      </c>
      <c r="IU79" s="653"/>
      <c r="IV79" s="425"/>
      <c r="IW79" s="425"/>
      <c r="IX79" s="425"/>
      <c r="IY79" s="425"/>
      <c r="IZ79" s="425"/>
      <c r="JA79" s="425"/>
      <c r="JB79" s="668" t="s">
        <v>417</v>
      </c>
      <c r="JC79" s="669">
        <f>SUM(JC12:JC75)</f>
        <v>0</v>
      </c>
      <c r="JD79" s="425"/>
      <c r="JE79" s="425"/>
      <c r="JF79" s="664" t="s">
        <v>416</v>
      </c>
      <c r="JG79" s="665"/>
      <c r="JH79" s="665"/>
      <c r="JI79" s="659"/>
      <c r="JJ79" s="670">
        <v>4.7E-2</v>
      </c>
      <c r="JK79" s="652">
        <f>JK77*JJ79</f>
        <v>7142430.2000000002</v>
      </c>
      <c r="JL79" s="653"/>
      <c r="JM79" s="425"/>
      <c r="JN79" s="425"/>
      <c r="JO79" s="425"/>
      <c r="JP79" s="425"/>
      <c r="JQ79" s="425"/>
      <c r="JR79" s="425"/>
      <c r="JS79" s="668" t="s">
        <v>417</v>
      </c>
      <c r="JT79" s="669">
        <f>SUM(JT12:JT75)</f>
        <v>0</v>
      </c>
      <c r="JU79" s="425"/>
      <c r="JV79" s="425"/>
      <c r="JW79" s="664" t="s">
        <v>416</v>
      </c>
      <c r="JX79" s="665"/>
      <c r="JY79" s="665"/>
      <c r="JZ79" s="659"/>
      <c r="KA79" s="670">
        <v>0.05</v>
      </c>
      <c r="KB79" s="652">
        <f>KB77*KA79</f>
        <v>7582600</v>
      </c>
      <c r="KC79" s="653"/>
      <c r="KD79" s="425"/>
      <c r="KE79" s="425"/>
      <c r="KF79" s="425"/>
      <c r="KG79" s="425"/>
      <c r="KH79" s="425"/>
      <c r="KI79" s="425"/>
      <c r="KJ79" s="668" t="s">
        <v>417</v>
      </c>
      <c r="KK79" s="669">
        <f>SUM(KK12:KK75)</f>
        <v>0</v>
      </c>
      <c r="KL79" s="425"/>
      <c r="KM79" s="425"/>
      <c r="KN79" s="664" t="s">
        <v>416</v>
      </c>
      <c r="KO79" s="665"/>
      <c r="KP79" s="665"/>
      <c r="KQ79" s="659"/>
      <c r="KR79" s="670">
        <v>0.06</v>
      </c>
      <c r="KS79" s="652">
        <f>KS77*KR79</f>
        <v>9110928.4199999999</v>
      </c>
      <c r="KT79" s="653"/>
      <c r="KU79" s="425"/>
      <c r="KV79" s="425"/>
      <c r="KW79" s="425"/>
      <c r="KX79" s="425"/>
      <c r="KY79" s="425"/>
      <c r="KZ79" s="425"/>
      <c r="LA79" s="668" t="s">
        <v>417</v>
      </c>
      <c r="LB79" s="669">
        <f>SUM(LB12:LB75)</f>
        <v>0</v>
      </c>
      <c r="LC79" s="425"/>
      <c r="LD79" s="425"/>
      <c r="LE79" s="664" t="s">
        <v>416</v>
      </c>
      <c r="LF79" s="665"/>
      <c r="LG79" s="665"/>
      <c r="LH79" s="659"/>
      <c r="LI79" s="670">
        <v>0.02</v>
      </c>
      <c r="LJ79" s="652">
        <f>LJ77*LI79</f>
        <v>2967344.34</v>
      </c>
      <c r="LK79" s="653"/>
      <c r="LL79" s="425"/>
      <c r="LM79" s="425"/>
      <c r="LN79" s="425"/>
      <c r="LO79" s="425"/>
      <c r="LP79" s="425"/>
      <c r="LQ79" s="425"/>
      <c r="LR79" s="668" t="s">
        <v>417</v>
      </c>
      <c r="LS79" s="669">
        <f>SUM(LS12:LS75)</f>
        <v>0</v>
      </c>
      <c r="LT79" s="425"/>
      <c r="LU79" s="425"/>
      <c r="LV79" s="664" t="s">
        <v>416</v>
      </c>
      <c r="LW79" s="665"/>
      <c r="LX79" s="665"/>
      <c r="LY79" s="659"/>
      <c r="LZ79" s="670">
        <v>0.05</v>
      </c>
      <c r="MA79" s="652">
        <f>MA77*LZ79</f>
        <v>7517059.6000000006</v>
      </c>
      <c r="MB79" s="653"/>
      <c r="MC79" s="425"/>
      <c r="MD79" s="425"/>
      <c r="ME79" s="425"/>
      <c r="MF79" s="425"/>
      <c r="MG79" s="425"/>
      <c r="MH79" s="425"/>
      <c r="MI79" s="668" t="s">
        <v>417</v>
      </c>
      <c r="MJ79" s="669">
        <f>SUM(MJ12:MJ75)</f>
        <v>0</v>
      </c>
      <c r="MK79" s="425"/>
      <c r="ML79" s="425"/>
      <c r="MM79" s="664" t="s">
        <v>416</v>
      </c>
      <c r="MN79" s="665"/>
      <c r="MO79" s="665"/>
      <c r="MP79" s="659"/>
      <c r="MQ79" s="670">
        <v>0.05</v>
      </c>
      <c r="MR79" s="652">
        <f>MR77*MQ79</f>
        <v>7576458.5082749994</v>
      </c>
      <c r="MS79" s="653"/>
      <c r="MT79" s="425"/>
      <c r="MU79" s="425"/>
      <c r="MV79" s="425"/>
      <c r="MW79" s="425"/>
      <c r="MX79" s="425"/>
      <c r="MY79" s="425"/>
      <c r="MZ79" s="668" t="s">
        <v>417</v>
      </c>
      <c r="NA79" s="669">
        <f>SUM(NA12:NA75)</f>
        <v>0.16550000058487058</v>
      </c>
      <c r="NB79" s="425"/>
      <c r="NC79" s="425"/>
      <c r="ND79" s="671"/>
      <c r="NE79" s="665"/>
      <c r="NF79" s="665"/>
      <c r="NG79" s="659"/>
      <c r="NH79" s="666"/>
      <c r="NI79" s="672"/>
      <c r="NJ79" s="673"/>
      <c r="NK79" s="425"/>
      <c r="NL79" s="425"/>
      <c r="NM79" s="425"/>
      <c r="NN79" s="425"/>
      <c r="NO79" s="425"/>
      <c r="NP79" s="425"/>
      <c r="NQ79" s="668" t="s">
        <v>417</v>
      </c>
      <c r="NR79" s="669">
        <f>SUM(NR12:NR75)</f>
        <v>0</v>
      </c>
      <c r="NS79" s="425"/>
      <c r="NT79" s="425"/>
      <c r="NU79" s="671"/>
      <c r="NV79" s="665"/>
      <c r="NW79" s="665"/>
      <c r="NX79" s="659"/>
      <c r="NY79" s="666"/>
      <c r="NZ79" s="672"/>
      <c r="OA79" s="673"/>
      <c r="OB79" s="425"/>
      <c r="OC79" s="425"/>
      <c r="OD79" s="425"/>
      <c r="OE79" s="425"/>
      <c r="OF79" s="425"/>
      <c r="OG79" s="425"/>
      <c r="OH79" s="668" t="s">
        <v>417</v>
      </c>
      <c r="OI79" s="669">
        <f>SUM(OI12:OI75)</f>
        <v>0</v>
      </c>
      <c r="OJ79" s="425"/>
      <c r="OK79" s="425"/>
      <c r="OL79" s="671"/>
      <c r="OM79" s="665"/>
      <c r="ON79" s="665"/>
      <c r="OO79" s="659"/>
      <c r="OP79" s="666"/>
      <c r="OQ79" s="672"/>
      <c r="OR79" s="673"/>
      <c r="OS79" s="425"/>
      <c r="OT79" s="425"/>
      <c r="OU79" s="425"/>
      <c r="OV79" s="425"/>
      <c r="OW79" s="425"/>
      <c r="OX79" s="425"/>
      <c r="OY79" s="668" t="s">
        <v>417</v>
      </c>
      <c r="OZ79" s="669">
        <f>SUM(OZ12:OZ75)</f>
        <v>0</v>
      </c>
      <c r="PA79" s="425"/>
      <c r="PB79" s="425"/>
      <c r="PC79" s="671"/>
      <c r="PD79" s="665"/>
      <c r="PE79" s="665"/>
      <c r="PF79" s="659"/>
      <c r="PG79" s="666"/>
      <c r="PH79" s="672"/>
      <c r="PI79" s="673"/>
      <c r="PJ79" s="425"/>
      <c r="PK79" s="425"/>
      <c r="PL79" s="425"/>
      <c r="PM79" s="425"/>
      <c r="PN79" s="425"/>
      <c r="PO79" s="425"/>
      <c r="PP79" s="668" t="s">
        <v>417</v>
      </c>
      <c r="PQ79" s="669">
        <f>SUM(PQ12:PQ75)</f>
        <v>0</v>
      </c>
      <c r="PR79" s="425"/>
      <c r="PS79" s="425"/>
      <c r="PT79" s="671"/>
      <c r="PU79" s="665"/>
      <c r="PV79" s="665"/>
      <c r="PW79" s="659"/>
      <c r="PX79" s="666"/>
      <c r="PY79" s="672"/>
      <c r="PZ79" s="673"/>
      <c r="QA79" s="425"/>
      <c r="QB79" s="425"/>
      <c r="QC79" s="425"/>
      <c r="QD79" s="425"/>
      <c r="QE79" s="425"/>
      <c r="QF79" s="425"/>
      <c r="QG79" s="668" t="s">
        <v>417</v>
      </c>
      <c r="QH79" s="669">
        <f>SUM(QH12:QH75)</f>
        <v>0</v>
      </c>
      <c r="QI79" s="425"/>
      <c r="QJ79" s="425"/>
      <c r="QK79" s="671"/>
      <c r="QL79" s="665"/>
      <c r="QM79" s="665"/>
      <c r="QN79" s="659"/>
      <c r="QO79" s="666"/>
      <c r="QP79" s="672"/>
      <c r="QQ79" s="673"/>
      <c r="QR79" s="425"/>
      <c r="QS79" s="425"/>
      <c r="QT79" s="425"/>
      <c r="QU79" s="425"/>
      <c r="QV79" s="425"/>
      <c r="QW79" s="425"/>
      <c r="QX79" s="668" t="s">
        <v>417</v>
      </c>
      <c r="QY79" s="669">
        <f>SUM(QY12:QY75)</f>
        <v>0</v>
      </c>
      <c r="QZ79" s="425"/>
      <c r="RA79" s="425"/>
      <c r="RB79" s="671"/>
      <c r="RC79" s="665"/>
      <c r="RD79" s="665"/>
      <c r="RE79" s="659"/>
      <c r="RF79" s="666"/>
      <c r="RG79" s="672"/>
      <c r="RH79" s="673"/>
      <c r="RI79" s="425"/>
      <c r="RJ79" s="425"/>
      <c r="RK79" s="425"/>
      <c r="RL79" s="425"/>
      <c r="RM79" s="425"/>
      <c r="RN79" s="425"/>
      <c r="RO79" s="668" t="s">
        <v>417</v>
      </c>
      <c r="RP79" s="669">
        <f>SUM(RP12:RP75)</f>
        <v>0</v>
      </c>
      <c r="RQ79" s="425"/>
      <c r="RR79" s="425"/>
      <c r="RS79" s="671"/>
      <c r="RT79" s="665"/>
      <c r="RU79" s="665"/>
      <c r="RV79" s="659"/>
      <c r="RW79" s="666"/>
      <c r="RX79" s="672"/>
      <c r="RY79" s="673"/>
      <c r="RZ79" s="425"/>
      <c r="SA79" s="425"/>
      <c r="SB79" s="425"/>
      <c r="SC79" s="425"/>
      <c r="SD79" s="425"/>
      <c r="SE79" s="425"/>
      <c r="SF79" s="668" t="s">
        <v>417</v>
      </c>
      <c r="SG79" s="669">
        <f>SUM(SG12:SG75)</f>
        <v>0</v>
      </c>
      <c r="SH79" s="425"/>
      <c r="SI79" s="425"/>
      <c r="SJ79" s="671"/>
      <c r="SK79" s="665"/>
      <c r="SL79" s="665"/>
      <c r="SM79" s="659"/>
      <c r="SN79" s="666"/>
      <c r="SO79" s="672"/>
      <c r="SP79" s="673"/>
      <c r="SQ79" s="425"/>
      <c r="SR79" s="425"/>
      <c r="SS79" s="425"/>
      <c r="ST79" s="425"/>
      <c r="SU79" s="425"/>
      <c r="SV79" s="425"/>
      <c r="SW79" s="668" t="s">
        <v>417</v>
      </c>
      <c r="SX79" s="669">
        <f>SUM(SX12:SX75)</f>
        <v>0</v>
      </c>
    </row>
    <row r="80" spans="1:518" ht="18" customHeight="1" x14ac:dyDescent="0.25">
      <c r="A80" s="425">
        <f t="shared" si="2377"/>
        <v>67</v>
      </c>
      <c r="B80" s="674" t="s">
        <v>418</v>
      </c>
      <c r="C80" s="665"/>
      <c r="D80" s="665"/>
      <c r="E80" s="659"/>
      <c r="F80" s="675">
        <v>0.19</v>
      </c>
      <c r="G80" s="676">
        <f>G79*F80</f>
        <v>0</v>
      </c>
      <c r="H80" s="677"/>
      <c r="I80" s="425"/>
      <c r="J80" s="425"/>
      <c r="K80" s="674" t="s">
        <v>418</v>
      </c>
      <c r="L80" s="665"/>
      <c r="M80" s="665"/>
      <c r="N80" s="659"/>
      <c r="O80" s="675"/>
      <c r="P80" s="652">
        <f>P79*O80</f>
        <v>0</v>
      </c>
      <c r="Q80" s="653"/>
      <c r="R80" s="425"/>
      <c r="S80" s="425"/>
      <c r="T80" s="425"/>
      <c r="U80" s="425"/>
      <c r="V80" s="425"/>
      <c r="W80" s="425"/>
      <c r="X80" s="678" t="s">
        <v>419</v>
      </c>
      <c r="Y80" s="679">
        <f>IFERROR((Y79/P77),0)</f>
        <v>0</v>
      </c>
      <c r="Z80" s="425"/>
      <c r="AA80" s="425"/>
      <c r="AB80" s="674" t="s">
        <v>418</v>
      </c>
      <c r="AC80" s="665"/>
      <c r="AD80" s="665"/>
      <c r="AE80" s="659"/>
      <c r="AF80" s="675"/>
      <c r="AG80" s="652">
        <f>AG79*AF80</f>
        <v>0</v>
      </c>
      <c r="AH80" s="653"/>
      <c r="AI80" s="425"/>
      <c r="AJ80" s="425"/>
      <c r="AK80" s="425"/>
      <c r="AL80" s="425"/>
      <c r="AM80" s="425"/>
      <c r="AN80" s="425"/>
      <c r="AO80" s="678" t="s">
        <v>419</v>
      </c>
      <c r="AP80" s="679">
        <f>IFERROR((AP79/AG77),0)</f>
        <v>0</v>
      </c>
      <c r="AQ80" s="425"/>
      <c r="AR80" s="425"/>
      <c r="AS80" s="674" t="s">
        <v>418</v>
      </c>
      <c r="AT80" s="665"/>
      <c r="AU80" s="665"/>
      <c r="AV80" s="659"/>
      <c r="AW80" s="675">
        <v>0.19</v>
      </c>
      <c r="AX80" s="652">
        <f>AX79*AW80</f>
        <v>1655800.98</v>
      </c>
      <c r="AY80" s="653"/>
      <c r="AZ80" s="425"/>
      <c r="BA80" s="425"/>
      <c r="BB80" s="425"/>
      <c r="BC80" s="425"/>
      <c r="BD80" s="425"/>
      <c r="BE80" s="425"/>
      <c r="BF80" s="678" t="s">
        <v>419</v>
      </c>
      <c r="BG80" s="679">
        <f>IFERROR((BG79/AX77),0)</f>
        <v>0</v>
      </c>
      <c r="BH80" s="425"/>
      <c r="BI80" s="425"/>
      <c r="BJ80" s="674" t="s">
        <v>418</v>
      </c>
      <c r="BK80" s="665"/>
      <c r="BL80" s="665"/>
      <c r="BM80" s="659"/>
      <c r="BN80" s="675">
        <v>0.19</v>
      </c>
      <c r="BO80" s="652">
        <f>BO79*BN80</f>
        <v>1273896.135</v>
      </c>
      <c r="BP80" s="653"/>
      <c r="BQ80" s="425"/>
      <c r="BR80" s="425"/>
      <c r="BS80" s="425"/>
      <c r="BT80" s="425"/>
      <c r="BU80" s="425"/>
      <c r="BV80" s="425"/>
      <c r="BW80" s="678" t="s">
        <v>419</v>
      </c>
      <c r="BX80" s="679">
        <f>IFERROR((BX79/BO77),0)</f>
        <v>0</v>
      </c>
      <c r="BY80" s="425"/>
      <c r="BZ80" s="425"/>
      <c r="CA80" s="674" t="s">
        <v>418</v>
      </c>
      <c r="CB80" s="665"/>
      <c r="CC80" s="665"/>
      <c r="CD80" s="659"/>
      <c r="CE80" s="675">
        <v>0.19</v>
      </c>
      <c r="CF80" s="652">
        <f>CF79*CE80</f>
        <v>1404560.2749999999</v>
      </c>
      <c r="CG80" s="653"/>
      <c r="CH80" s="425"/>
      <c r="CI80" s="425"/>
      <c r="CJ80" s="425"/>
      <c r="CK80" s="425"/>
      <c r="CL80" s="425"/>
      <c r="CM80" s="425"/>
      <c r="CN80" s="678" t="s">
        <v>419</v>
      </c>
      <c r="CO80" s="679">
        <f>IFERROR((CO79/CF77),0)</f>
        <v>0</v>
      </c>
      <c r="CP80" s="425"/>
      <c r="CQ80" s="425"/>
      <c r="CR80" s="674" t="s">
        <v>418</v>
      </c>
      <c r="CS80" s="665"/>
      <c r="CT80" s="665"/>
      <c r="CU80" s="659"/>
      <c r="CV80" s="675">
        <v>0.19</v>
      </c>
      <c r="CW80" s="652">
        <f>CW79*CV80</f>
        <v>284554.45</v>
      </c>
      <c r="CX80" s="653"/>
      <c r="CY80" s="425"/>
      <c r="CZ80" s="425"/>
      <c r="DA80" s="425"/>
      <c r="DB80" s="425"/>
      <c r="DC80" s="425"/>
      <c r="DD80" s="425"/>
      <c r="DE80" s="678" t="s">
        <v>419</v>
      </c>
      <c r="DF80" s="679">
        <f>IFERROR((DF79/CW77),0)</f>
        <v>0</v>
      </c>
      <c r="DG80" s="425"/>
      <c r="DH80" s="425"/>
      <c r="DI80" s="674" t="s">
        <v>418</v>
      </c>
      <c r="DJ80" s="665"/>
      <c r="DK80" s="665"/>
      <c r="DL80" s="659"/>
      <c r="DM80" s="675">
        <v>0.19</v>
      </c>
      <c r="DN80" s="652">
        <f>DN79*DM80</f>
        <v>1704314.0676</v>
      </c>
      <c r="DO80" s="653"/>
      <c r="DP80" s="425"/>
      <c r="DQ80" s="425"/>
      <c r="DR80" s="425"/>
      <c r="DS80" s="425"/>
      <c r="DT80" s="425"/>
      <c r="DU80" s="425"/>
      <c r="DV80" s="678" t="s">
        <v>419</v>
      </c>
      <c r="DW80" s="679">
        <f>IFERROR((DW79/DN77),0)</f>
        <v>0</v>
      </c>
      <c r="DX80" s="425"/>
      <c r="DY80" s="425"/>
      <c r="DZ80" s="674" t="s">
        <v>418</v>
      </c>
      <c r="EA80" s="665"/>
      <c r="EB80" s="665"/>
      <c r="EC80" s="659"/>
      <c r="ED80" s="675">
        <v>0.19</v>
      </c>
      <c r="EE80" s="652">
        <f>EE79*ED80</f>
        <v>1447338.68</v>
      </c>
      <c r="EF80" s="653"/>
      <c r="EG80" s="425"/>
      <c r="EH80" s="425"/>
      <c r="EI80" s="425"/>
      <c r="EJ80" s="425"/>
      <c r="EK80" s="425"/>
      <c r="EL80" s="425"/>
      <c r="EM80" s="678" t="s">
        <v>419</v>
      </c>
      <c r="EN80" s="679">
        <f>IFERROR((EN79/EE77),0)</f>
        <v>0</v>
      </c>
      <c r="EO80" s="425"/>
      <c r="EP80" s="425"/>
      <c r="EQ80" s="674" t="s">
        <v>418</v>
      </c>
      <c r="ER80" s="665"/>
      <c r="ES80" s="665"/>
      <c r="ET80" s="659"/>
      <c r="EU80" s="675">
        <v>0.19</v>
      </c>
      <c r="EV80" s="652">
        <f>EV79*EU80</f>
        <v>1162906.169835618</v>
      </c>
      <c r="EW80" s="653"/>
      <c r="EX80" s="425"/>
      <c r="EY80" s="425"/>
      <c r="EZ80" s="425"/>
      <c r="FA80" s="425"/>
      <c r="FB80" s="425"/>
      <c r="FC80" s="425"/>
      <c r="FD80" s="678" t="s">
        <v>419</v>
      </c>
      <c r="FE80" s="679">
        <f>IFERROR((FE79/EV77),0)</f>
        <v>-1.8611837549189585E-9</v>
      </c>
      <c r="FF80" s="425"/>
      <c r="FG80" s="425"/>
      <c r="FH80" s="674" t="s">
        <v>418</v>
      </c>
      <c r="FI80" s="665"/>
      <c r="FJ80" s="665"/>
      <c r="FK80" s="659"/>
      <c r="FL80" s="675">
        <v>0.19</v>
      </c>
      <c r="FM80" s="652">
        <f>FM79*FL80</f>
        <v>1422075.1780000001</v>
      </c>
      <c r="FN80" s="653"/>
      <c r="FO80" s="425"/>
      <c r="FP80" s="425"/>
      <c r="FQ80" s="425"/>
      <c r="FR80" s="425"/>
      <c r="FS80" s="425"/>
      <c r="FT80" s="425"/>
      <c r="FU80" s="678" t="s">
        <v>419</v>
      </c>
      <c r="FV80" s="679">
        <f>IFERROR((FV79/FM77),0)</f>
        <v>0</v>
      </c>
      <c r="FW80" s="425"/>
      <c r="FX80" s="425"/>
      <c r="FY80" s="674" t="s">
        <v>418</v>
      </c>
      <c r="FZ80" s="665"/>
      <c r="GA80" s="665"/>
      <c r="GB80" s="659"/>
      <c r="GC80" s="675">
        <v>0.19</v>
      </c>
      <c r="GD80" s="652">
        <f>GD79*GC80</f>
        <v>1419102.4</v>
      </c>
      <c r="GE80" s="653"/>
      <c r="GF80" s="425"/>
      <c r="GG80" s="425"/>
      <c r="GH80" s="425"/>
      <c r="GI80" s="425"/>
      <c r="GJ80" s="425"/>
      <c r="GK80" s="425"/>
      <c r="GL80" s="678" t="s">
        <v>419</v>
      </c>
      <c r="GM80" s="679">
        <f>IFERROR((GM79/GD77),0)</f>
        <v>0</v>
      </c>
      <c r="GN80" s="425"/>
      <c r="GO80" s="425"/>
      <c r="GP80" s="674" t="s">
        <v>418</v>
      </c>
      <c r="GQ80" s="665"/>
      <c r="GR80" s="665"/>
      <c r="GS80" s="659"/>
      <c r="GT80" s="675">
        <v>0.19</v>
      </c>
      <c r="GU80" s="652">
        <f>GU79*GT80</f>
        <v>1457511.375</v>
      </c>
      <c r="GV80" s="653"/>
      <c r="GW80" s="425"/>
      <c r="GX80" s="425"/>
      <c r="GY80" s="425"/>
      <c r="GZ80" s="425"/>
      <c r="HA80" s="425"/>
      <c r="HB80" s="425"/>
      <c r="HC80" s="678" t="s">
        <v>419</v>
      </c>
      <c r="HD80" s="679">
        <f>IFERROR((HD79/GU77),0)</f>
        <v>0</v>
      </c>
      <c r="HE80" s="425"/>
      <c r="HF80" s="425"/>
      <c r="HG80" s="674" t="s">
        <v>418</v>
      </c>
      <c r="HH80" s="665"/>
      <c r="HI80" s="665"/>
      <c r="HJ80" s="659"/>
      <c r="HK80" s="675">
        <v>0.19</v>
      </c>
      <c r="HL80" s="652">
        <f>HL79*HK80</f>
        <v>281001.86800000002</v>
      </c>
      <c r="HM80" s="653"/>
      <c r="HN80" s="425"/>
      <c r="HO80" s="425"/>
      <c r="HP80" s="425"/>
      <c r="HQ80" s="425"/>
      <c r="HR80" s="425"/>
      <c r="HS80" s="425"/>
      <c r="HT80" s="678" t="s">
        <v>419</v>
      </c>
      <c r="HU80" s="679">
        <f>IFERROR((HU79/HL77),0)</f>
        <v>0</v>
      </c>
      <c r="HV80" s="425"/>
      <c r="HW80" s="425"/>
      <c r="HX80" s="674" t="s">
        <v>418</v>
      </c>
      <c r="HY80" s="665"/>
      <c r="HZ80" s="665"/>
      <c r="IA80" s="659"/>
      <c r="IB80" s="675">
        <v>0.19</v>
      </c>
      <c r="IC80" s="652">
        <f>IC79*IB80</f>
        <v>1421686.875</v>
      </c>
      <c r="ID80" s="653"/>
      <c r="IE80" s="425"/>
      <c r="IF80" s="425"/>
      <c r="IG80" s="425"/>
      <c r="IH80" s="425"/>
      <c r="II80" s="425"/>
      <c r="IJ80" s="425"/>
      <c r="IK80" s="678" t="s">
        <v>419</v>
      </c>
      <c r="IL80" s="679">
        <f>IFERROR((IL79/IC77),0)</f>
        <v>0</v>
      </c>
      <c r="IM80" s="425"/>
      <c r="IN80" s="425"/>
      <c r="IO80" s="674" t="s">
        <v>418</v>
      </c>
      <c r="IP80" s="665"/>
      <c r="IQ80" s="665"/>
      <c r="IR80" s="659"/>
      <c r="IS80" s="675">
        <v>0.19</v>
      </c>
      <c r="IT80" s="652">
        <f>IT79*IS80</f>
        <v>1427964.513</v>
      </c>
      <c r="IU80" s="653"/>
      <c r="IV80" s="425"/>
      <c r="IW80" s="425"/>
      <c r="IX80" s="425"/>
      <c r="IY80" s="425"/>
      <c r="IZ80" s="425"/>
      <c r="JA80" s="425"/>
      <c r="JB80" s="678" t="s">
        <v>419</v>
      </c>
      <c r="JC80" s="679">
        <f>IFERROR((JC79/IT77),0)</f>
        <v>0</v>
      </c>
      <c r="JD80" s="425"/>
      <c r="JE80" s="425"/>
      <c r="JF80" s="674" t="s">
        <v>418</v>
      </c>
      <c r="JG80" s="665"/>
      <c r="JH80" s="665"/>
      <c r="JI80" s="659"/>
      <c r="JJ80" s="675">
        <v>0.19</v>
      </c>
      <c r="JK80" s="652">
        <f>JK79*JJ80</f>
        <v>1357061.7380000001</v>
      </c>
      <c r="JL80" s="653"/>
      <c r="JM80" s="425"/>
      <c r="JN80" s="425"/>
      <c r="JO80" s="425"/>
      <c r="JP80" s="425"/>
      <c r="JQ80" s="425"/>
      <c r="JR80" s="425"/>
      <c r="JS80" s="678" t="s">
        <v>419</v>
      </c>
      <c r="JT80" s="679">
        <f>IFERROR((JT79/JK77),0)</f>
        <v>0</v>
      </c>
      <c r="JU80" s="425"/>
      <c r="JV80" s="425"/>
      <c r="JW80" s="674" t="s">
        <v>418</v>
      </c>
      <c r="JX80" s="665"/>
      <c r="JY80" s="665"/>
      <c r="JZ80" s="659"/>
      <c r="KA80" s="675">
        <v>0.19</v>
      </c>
      <c r="KB80" s="652">
        <f>KB79*KA80</f>
        <v>1440694</v>
      </c>
      <c r="KC80" s="653"/>
      <c r="KD80" s="425"/>
      <c r="KE80" s="425"/>
      <c r="KF80" s="425"/>
      <c r="KG80" s="425"/>
      <c r="KH80" s="425"/>
      <c r="KI80" s="425"/>
      <c r="KJ80" s="678" t="s">
        <v>419</v>
      </c>
      <c r="KK80" s="679">
        <f>IFERROR((KK79/KB77),0)</f>
        <v>0</v>
      </c>
      <c r="KL80" s="425"/>
      <c r="KM80" s="425"/>
      <c r="KN80" s="674" t="s">
        <v>418</v>
      </c>
      <c r="KO80" s="665"/>
      <c r="KP80" s="665"/>
      <c r="KQ80" s="659"/>
      <c r="KR80" s="675">
        <v>0.19</v>
      </c>
      <c r="KS80" s="652">
        <f>KS79*KR80</f>
        <v>1731076.3998</v>
      </c>
      <c r="KT80" s="653"/>
      <c r="KU80" s="425"/>
      <c r="KV80" s="425"/>
      <c r="KW80" s="425"/>
      <c r="KX80" s="425"/>
      <c r="KY80" s="425"/>
      <c r="KZ80" s="425"/>
      <c r="LA80" s="678" t="s">
        <v>419</v>
      </c>
      <c r="LB80" s="679">
        <f>IFERROR((LB79/KS77),0)</f>
        <v>0</v>
      </c>
      <c r="LC80" s="425"/>
      <c r="LD80" s="425"/>
      <c r="LE80" s="674" t="s">
        <v>418</v>
      </c>
      <c r="LF80" s="665"/>
      <c r="LG80" s="665"/>
      <c r="LH80" s="659"/>
      <c r="LI80" s="675">
        <v>0.19</v>
      </c>
      <c r="LJ80" s="652">
        <f>LJ79*LI80</f>
        <v>563795.42460000003</v>
      </c>
      <c r="LK80" s="653"/>
      <c r="LL80" s="425"/>
      <c r="LM80" s="425"/>
      <c r="LN80" s="425"/>
      <c r="LO80" s="425"/>
      <c r="LP80" s="425"/>
      <c r="LQ80" s="425"/>
      <c r="LR80" s="678" t="s">
        <v>419</v>
      </c>
      <c r="LS80" s="679">
        <f>IFERROR((LS79/LJ77),0)</f>
        <v>0</v>
      </c>
      <c r="LT80" s="425"/>
      <c r="LU80" s="425"/>
      <c r="LV80" s="674" t="s">
        <v>418</v>
      </c>
      <c r="LW80" s="665"/>
      <c r="LX80" s="665"/>
      <c r="LY80" s="659"/>
      <c r="LZ80" s="675">
        <v>0.19</v>
      </c>
      <c r="MA80" s="652">
        <f>MA79*LZ80</f>
        <v>1428241.324</v>
      </c>
      <c r="MB80" s="653"/>
      <c r="MC80" s="425"/>
      <c r="MD80" s="425"/>
      <c r="ME80" s="425"/>
      <c r="MF80" s="425"/>
      <c r="MG80" s="425"/>
      <c r="MH80" s="425"/>
      <c r="MI80" s="678" t="s">
        <v>419</v>
      </c>
      <c r="MJ80" s="679">
        <f>IFERROR((MJ79/MA77),0)</f>
        <v>0</v>
      </c>
      <c r="MK80" s="425"/>
      <c r="ML80" s="425"/>
      <c r="MM80" s="674" t="s">
        <v>418</v>
      </c>
      <c r="MN80" s="665"/>
      <c r="MO80" s="665"/>
      <c r="MP80" s="659"/>
      <c r="MQ80" s="675">
        <v>0.19</v>
      </c>
      <c r="MR80" s="652">
        <f>MR79*MQ80</f>
        <v>1439527.1165722499</v>
      </c>
      <c r="MS80" s="653"/>
      <c r="MT80" s="425"/>
      <c r="MU80" s="425"/>
      <c r="MV80" s="425"/>
      <c r="MW80" s="425"/>
      <c r="MX80" s="425"/>
      <c r="MY80" s="425"/>
      <c r="MZ80" s="678" t="s">
        <v>419</v>
      </c>
      <c r="NA80" s="679">
        <f>IFERROR((NA79/MR77),0)</f>
        <v>1.0921989502358632E-9</v>
      </c>
      <c r="NB80" s="425"/>
      <c r="NC80" s="425"/>
      <c r="ND80" s="680"/>
      <c r="NE80" s="665"/>
      <c r="NF80" s="665"/>
      <c r="NG80" s="659"/>
      <c r="NH80" s="675"/>
      <c r="NI80" s="681"/>
      <c r="NJ80" s="673"/>
      <c r="NK80" s="425"/>
      <c r="NL80" s="425"/>
      <c r="NM80" s="425"/>
      <c r="NN80" s="425"/>
      <c r="NO80" s="425"/>
      <c r="NP80" s="425"/>
      <c r="NQ80" s="678" t="s">
        <v>419</v>
      </c>
      <c r="NR80" s="679">
        <f>IFERROR((NR79/NI79),0)</f>
        <v>0</v>
      </c>
      <c r="NS80" s="425"/>
      <c r="NT80" s="425"/>
      <c r="NU80" s="680"/>
      <c r="NV80" s="665"/>
      <c r="NW80" s="665"/>
      <c r="NX80" s="659"/>
      <c r="NY80" s="675"/>
      <c r="NZ80" s="681"/>
      <c r="OA80" s="673"/>
      <c r="OB80" s="425"/>
      <c r="OC80" s="425"/>
      <c r="OD80" s="425"/>
      <c r="OE80" s="425"/>
      <c r="OF80" s="425"/>
      <c r="OG80" s="425"/>
      <c r="OH80" s="678" t="s">
        <v>419</v>
      </c>
      <c r="OI80" s="679">
        <f>IFERROR((OI79/NZ79),0)</f>
        <v>0</v>
      </c>
      <c r="OJ80" s="425"/>
      <c r="OK80" s="425"/>
      <c r="OL80" s="680"/>
      <c r="OM80" s="665"/>
      <c r="ON80" s="665"/>
      <c r="OO80" s="659"/>
      <c r="OP80" s="675"/>
      <c r="OQ80" s="681"/>
      <c r="OR80" s="673"/>
      <c r="OS80" s="425"/>
      <c r="OT80" s="425"/>
      <c r="OU80" s="425"/>
      <c r="OV80" s="425"/>
      <c r="OW80" s="425"/>
      <c r="OX80" s="425"/>
      <c r="OY80" s="678" t="s">
        <v>419</v>
      </c>
      <c r="OZ80" s="679">
        <f>IFERROR((OZ79/OQ79),0)</f>
        <v>0</v>
      </c>
      <c r="PA80" s="425"/>
      <c r="PB80" s="425"/>
      <c r="PC80" s="680"/>
      <c r="PD80" s="665"/>
      <c r="PE80" s="665"/>
      <c r="PF80" s="659"/>
      <c r="PG80" s="675"/>
      <c r="PH80" s="681"/>
      <c r="PI80" s="673"/>
      <c r="PJ80" s="425"/>
      <c r="PK80" s="425"/>
      <c r="PL80" s="425"/>
      <c r="PM80" s="425"/>
      <c r="PN80" s="425"/>
      <c r="PO80" s="425"/>
      <c r="PP80" s="678" t="s">
        <v>419</v>
      </c>
      <c r="PQ80" s="679">
        <f>IFERROR((PQ79/PH79),0)</f>
        <v>0</v>
      </c>
      <c r="PR80" s="425"/>
      <c r="PS80" s="425"/>
      <c r="PT80" s="680"/>
      <c r="PU80" s="665"/>
      <c r="PV80" s="665"/>
      <c r="PW80" s="659"/>
      <c r="PX80" s="675"/>
      <c r="PY80" s="681"/>
      <c r="PZ80" s="673"/>
      <c r="QA80" s="425"/>
      <c r="QB80" s="425"/>
      <c r="QC80" s="425"/>
      <c r="QD80" s="425"/>
      <c r="QE80" s="425"/>
      <c r="QF80" s="425"/>
      <c r="QG80" s="678" t="s">
        <v>419</v>
      </c>
      <c r="QH80" s="679">
        <f>IFERROR((QH79/PY79),0)</f>
        <v>0</v>
      </c>
      <c r="QI80" s="425"/>
      <c r="QJ80" s="425"/>
      <c r="QK80" s="680"/>
      <c r="QL80" s="665"/>
      <c r="QM80" s="665"/>
      <c r="QN80" s="659"/>
      <c r="QO80" s="675"/>
      <c r="QP80" s="681"/>
      <c r="QQ80" s="673"/>
      <c r="QR80" s="425"/>
      <c r="QS80" s="425"/>
      <c r="QT80" s="425"/>
      <c r="QU80" s="425"/>
      <c r="QV80" s="425"/>
      <c r="QW80" s="425"/>
      <c r="QX80" s="678" t="s">
        <v>419</v>
      </c>
      <c r="QY80" s="679">
        <f>IFERROR((QY79/QP79),0)</f>
        <v>0</v>
      </c>
      <c r="QZ80" s="425"/>
      <c r="RA80" s="425"/>
      <c r="RB80" s="680"/>
      <c r="RC80" s="665"/>
      <c r="RD80" s="665"/>
      <c r="RE80" s="659"/>
      <c r="RF80" s="675"/>
      <c r="RG80" s="681"/>
      <c r="RH80" s="673"/>
      <c r="RI80" s="425"/>
      <c r="RJ80" s="425"/>
      <c r="RK80" s="425"/>
      <c r="RL80" s="425"/>
      <c r="RM80" s="425"/>
      <c r="RN80" s="425"/>
      <c r="RO80" s="678" t="s">
        <v>419</v>
      </c>
      <c r="RP80" s="679">
        <f>IFERROR((RP79/RG79),0)</f>
        <v>0</v>
      </c>
      <c r="RQ80" s="425"/>
      <c r="RR80" s="425"/>
      <c r="RS80" s="680"/>
      <c r="RT80" s="665"/>
      <c r="RU80" s="665"/>
      <c r="RV80" s="659"/>
      <c r="RW80" s="675"/>
      <c r="RX80" s="681"/>
      <c r="RY80" s="673"/>
      <c r="RZ80" s="425"/>
      <c r="SA80" s="425"/>
      <c r="SB80" s="425"/>
      <c r="SC80" s="425"/>
      <c r="SD80" s="425"/>
      <c r="SE80" s="425"/>
      <c r="SF80" s="678" t="s">
        <v>419</v>
      </c>
      <c r="SG80" s="679">
        <f>IFERROR((SG79/RX79),0)</f>
        <v>0</v>
      </c>
      <c r="SH80" s="425"/>
      <c r="SI80" s="425"/>
      <c r="SJ80" s="680"/>
      <c r="SK80" s="665"/>
      <c r="SL80" s="665"/>
      <c r="SM80" s="659"/>
      <c r="SN80" s="675"/>
      <c r="SO80" s="681"/>
      <c r="SP80" s="673"/>
      <c r="SQ80" s="425"/>
      <c r="SR80" s="425"/>
      <c r="SS80" s="425"/>
      <c r="ST80" s="425"/>
      <c r="SU80" s="425"/>
      <c r="SV80" s="425"/>
      <c r="SW80" s="678" t="s">
        <v>419</v>
      </c>
      <c r="SX80" s="679">
        <f>IFERROR((SX79/SO79),0)</f>
        <v>0</v>
      </c>
    </row>
    <row r="81" spans="1:518" ht="33" customHeight="1" x14ac:dyDescent="0.25">
      <c r="A81" s="425">
        <f t="shared" si="2377"/>
        <v>68</v>
      </c>
      <c r="B81" s="682" t="s">
        <v>420</v>
      </c>
      <c r="C81" s="650"/>
      <c r="D81" s="650"/>
      <c r="E81" s="651"/>
      <c r="F81" s="683"/>
      <c r="G81" s="684">
        <f>SUM(G75:G80)</f>
        <v>0</v>
      </c>
      <c r="H81" s="677"/>
      <c r="I81" s="425"/>
      <c r="J81" s="425"/>
      <c r="K81" s="682" t="s">
        <v>420</v>
      </c>
      <c r="L81" s="650"/>
      <c r="M81" s="650"/>
      <c r="N81" s="651"/>
      <c r="O81" s="683"/>
      <c r="P81" s="652">
        <f>+SUM(P77:Q80)</f>
        <v>0</v>
      </c>
      <c r="Q81" s="653"/>
      <c r="R81" s="425"/>
      <c r="S81" s="425"/>
      <c r="T81" s="425"/>
      <c r="U81" s="425"/>
      <c r="V81" s="425"/>
      <c r="W81" s="425"/>
      <c r="X81" s="685"/>
      <c r="Y81" s="685"/>
      <c r="Z81" s="425"/>
      <c r="AA81" s="425"/>
      <c r="AB81" s="682" t="s">
        <v>420</v>
      </c>
      <c r="AC81" s="650"/>
      <c r="AD81" s="650"/>
      <c r="AE81" s="651"/>
      <c r="AF81" s="683"/>
      <c r="AG81" s="652">
        <f>+SUM(AG77:AH80)</f>
        <v>0</v>
      </c>
      <c r="AH81" s="653"/>
      <c r="AI81" s="425"/>
      <c r="AJ81" s="425"/>
      <c r="AK81" s="425"/>
      <c r="AL81" s="425"/>
      <c r="AM81" s="425"/>
      <c r="AN81" s="425"/>
      <c r="AO81" s="685"/>
      <c r="AP81" s="685"/>
      <c r="AQ81" s="425"/>
      <c r="AR81" s="425"/>
      <c r="AS81" s="682" t="s">
        <v>420</v>
      </c>
      <c r="AT81" s="650"/>
      <c r="AU81" s="650"/>
      <c r="AV81" s="651"/>
      <c r="AW81" s="683"/>
      <c r="AX81" s="686">
        <f>+SUM(AX77:AY80)</f>
        <v>170140812.97999999</v>
      </c>
      <c r="AY81" s="687"/>
      <c r="AZ81" s="425"/>
      <c r="BA81" s="425"/>
      <c r="BB81" s="425"/>
      <c r="BC81" s="425"/>
      <c r="BD81" s="425"/>
      <c r="BE81" s="425"/>
      <c r="BF81" s="685"/>
      <c r="BG81" s="685"/>
      <c r="BH81" s="425"/>
      <c r="BI81" s="425"/>
      <c r="BJ81" s="682" t="s">
        <v>420</v>
      </c>
      <c r="BK81" s="650"/>
      <c r="BL81" s="650"/>
      <c r="BM81" s="651"/>
      <c r="BN81" s="683"/>
      <c r="BO81" s="652">
        <f>+SUM(BO77:BP80)</f>
        <v>180602713.45499998</v>
      </c>
      <c r="BP81" s="653"/>
      <c r="BQ81" s="425"/>
      <c r="BR81" s="425"/>
      <c r="BS81" s="425"/>
      <c r="BT81" s="425"/>
      <c r="BU81" s="425"/>
      <c r="BV81" s="425"/>
      <c r="BW81" s="685"/>
      <c r="BX81" s="685"/>
      <c r="BY81" s="425"/>
      <c r="BZ81" s="425"/>
      <c r="CA81" s="682" t="s">
        <v>420</v>
      </c>
      <c r="CB81" s="650"/>
      <c r="CC81" s="650"/>
      <c r="CD81" s="651"/>
      <c r="CE81" s="683"/>
      <c r="CF81" s="652">
        <f>+SUM(CF77:CG80)</f>
        <v>177344215.77500001</v>
      </c>
      <c r="CG81" s="653"/>
      <c r="CH81" s="425"/>
      <c r="CI81" s="425"/>
      <c r="CJ81" s="425"/>
      <c r="CK81" s="425"/>
      <c r="CL81" s="425"/>
      <c r="CM81" s="425"/>
      <c r="CN81" s="685"/>
      <c r="CO81" s="685"/>
      <c r="CP81" s="425"/>
      <c r="CQ81" s="425"/>
      <c r="CR81" s="682" t="s">
        <v>420</v>
      </c>
      <c r="CS81" s="650"/>
      <c r="CT81" s="650"/>
      <c r="CU81" s="651"/>
      <c r="CV81" s="683"/>
      <c r="CW81" s="652">
        <f>+SUM(CW77:CX80)</f>
        <v>170268396.94999999</v>
      </c>
      <c r="CX81" s="653"/>
      <c r="CY81" s="425"/>
      <c r="CZ81" s="425"/>
      <c r="DA81" s="425"/>
      <c r="DB81" s="425"/>
      <c r="DC81" s="425"/>
      <c r="DD81" s="425"/>
      <c r="DE81" s="685"/>
      <c r="DF81" s="685"/>
      <c r="DG81" s="425"/>
      <c r="DH81" s="425"/>
      <c r="DI81" s="682" t="s">
        <v>420</v>
      </c>
      <c r="DJ81" s="650"/>
      <c r="DK81" s="650"/>
      <c r="DL81" s="651"/>
      <c r="DM81" s="683"/>
      <c r="DN81" s="652">
        <f>+SUM(DN77:DO80)</f>
        <v>181105794.86759999</v>
      </c>
      <c r="DO81" s="653"/>
      <c r="DP81" s="425"/>
      <c r="DQ81" s="425"/>
      <c r="DR81" s="425"/>
      <c r="DS81" s="425"/>
      <c r="DT81" s="425"/>
      <c r="DU81" s="425"/>
      <c r="DV81" s="685"/>
      <c r="DW81" s="685"/>
      <c r="DX81" s="425"/>
      <c r="DY81" s="425"/>
      <c r="DZ81" s="682" t="s">
        <v>420</v>
      </c>
      <c r="EA81" s="650"/>
      <c r="EB81" s="650"/>
      <c r="EC81" s="651"/>
      <c r="ED81" s="683"/>
      <c r="EE81" s="652">
        <f>+SUM(EE77:EF80)</f>
        <v>179698523.48000002</v>
      </c>
      <c r="EF81" s="653"/>
      <c r="EG81" s="425"/>
      <c r="EH81" s="425"/>
      <c r="EI81" s="425"/>
      <c r="EJ81" s="425"/>
      <c r="EK81" s="425"/>
      <c r="EL81" s="425"/>
      <c r="EM81" s="685"/>
      <c r="EN81" s="685"/>
      <c r="EO81" s="425"/>
      <c r="EP81" s="425"/>
      <c r="EQ81" s="682" t="s">
        <v>420</v>
      </c>
      <c r="ER81" s="650"/>
      <c r="ES81" s="650"/>
      <c r="ET81" s="651"/>
      <c r="EU81" s="683"/>
      <c r="EV81" s="652">
        <f>+SUM(EV77:EW80)</f>
        <v>186309809.52524322</v>
      </c>
      <c r="EW81" s="653"/>
      <c r="EX81" s="425"/>
      <c r="EY81" s="425"/>
      <c r="EZ81" s="425"/>
      <c r="FA81" s="425"/>
      <c r="FB81" s="425"/>
      <c r="FC81" s="425"/>
      <c r="FD81" s="685"/>
      <c r="FE81" s="685"/>
      <c r="FF81" s="425"/>
      <c r="FG81" s="425"/>
      <c r="FH81" s="682" t="s">
        <v>420</v>
      </c>
      <c r="FI81" s="650"/>
      <c r="FJ81" s="650"/>
      <c r="FK81" s="651"/>
      <c r="FL81" s="683"/>
      <c r="FM81" s="652">
        <f>+SUM(FM77:FN80)</f>
        <v>181052623.97799999</v>
      </c>
      <c r="FN81" s="653"/>
      <c r="FO81" s="425"/>
      <c r="FP81" s="425"/>
      <c r="FQ81" s="425"/>
      <c r="FR81" s="425"/>
      <c r="FS81" s="425"/>
      <c r="FT81" s="425"/>
      <c r="FU81" s="685"/>
      <c r="FV81" s="685"/>
      <c r="FW81" s="425"/>
      <c r="FX81" s="425"/>
      <c r="FY81" s="682" t="s">
        <v>420</v>
      </c>
      <c r="FZ81" s="650"/>
      <c r="GA81" s="650"/>
      <c r="GB81" s="651"/>
      <c r="GC81" s="683"/>
      <c r="GD81" s="652">
        <f>+SUM(GD77:GE80)</f>
        <v>181958803.52000001</v>
      </c>
      <c r="GE81" s="653"/>
      <c r="GF81" s="425"/>
      <c r="GG81" s="425"/>
      <c r="GH81" s="425"/>
      <c r="GI81" s="425"/>
      <c r="GJ81" s="425"/>
      <c r="GK81" s="425"/>
      <c r="GL81" s="685"/>
      <c r="GM81" s="685"/>
      <c r="GN81" s="425"/>
      <c r="GO81" s="425"/>
      <c r="GP81" s="682" t="s">
        <v>420</v>
      </c>
      <c r="GQ81" s="650"/>
      <c r="GR81" s="650"/>
      <c r="GS81" s="651"/>
      <c r="GT81" s="683"/>
      <c r="GU81" s="652">
        <f>+SUM(GU77:GV80)</f>
        <v>186331322.625</v>
      </c>
      <c r="GV81" s="653"/>
      <c r="GW81" s="425"/>
      <c r="GX81" s="425"/>
      <c r="GY81" s="425"/>
      <c r="GZ81" s="425"/>
      <c r="HA81" s="425"/>
      <c r="HB81" s="425"/>
      <c r="HC81" s="685"/>
      <c r="HD81" s="685"/>
      <c r="HE81" s="425"/>
      <c r="HF81" s="425"/>
      <c r="HG81" s="682" t="s">
        <v>420</v>
      </c>
      <c r="HH81" s="650"/>
      <c r="HI81" s="650"/>
      <c r="HJ81" s="651"/>
      <c r="HK81" s="683"/>
      <c r="HL81" s="652">
        <f>+SUM(HL77:HM80)</f>
        <v>176276908.66799998</v>
      </c>
      <c r="HM81" s="653"/>
      <c r="HN81" s="425"/>
      <c r="HO81" s="425"/>
      <c r="HP81" s="425"/>
      <c r="HQ81" s="425"/>
      <c r="HR81" s="425"/>
      <c r="HS81" s="425"/>
      <c r="HT81" s="685"/>
      <c r="HU81" s="685"/>
      <c r="HV81" s="425"/>
      <c r="HW81" s="425"/>
      <c r="HX81" s="682" t="s">
        <v>420</v>
      </c>
      <c r="HY81" s="650"/>
      <c r="HZ81" s="650"/>
      <c r="IA81" s="651"/>
      <c r="IB81" s="683"/>
      <c r="IC81" s="652">
        <f>+SUM(IC77:ID80)</f>
        <v>182275222.5</v>
      </c>
      <c r="ID81" s="653"/>
      <c r="IE81" s="425"/>
      <c r="IF81" s="425"/>
      <c r="IG81" s="425"/>
      <c r="IH81" s="425"/>
      <c r="II81" s="425"/>
      <c r="IJ81" s="425"/>
      <c r="IK81" s="685"/>
      <c r="IL81" s="685"/>
      <c r="IM81" s="425"/>
      <c r="IN81" s="425"/>
      <c r="IO81" s="682" t="s">
        <v>420</v>
      </c>
      <c r="IP81" s="650"/>
      <c r="IQ81" s="650"/>
      <c r="IR81" s="651"/>
      <c r="IS81" s="683"/>
      <c r="IT81" s="652">
        <f>+SUM(IT77:IU80)</f>
        <v>181802429.31299999</v>
      </c>
      <c r="IU81" s="653"/>
      <c r="IV81" s="425"/>
      <c r="IW81" s="425"/>
      <c r="IX81" s="425"/>
      <c r="IY81" s="425"/>
      <c r="IZ81" s="425"/>
      <c r="JA81" s="425"/>
      <c r="JB81" s="685"/>
      <c r="JC81" s="685"/>
      <c r="JD81" s="425"/>
      <c r="JE81" s="425"/>
      <c r="JF81" s="682" t="s">
        <v>420</v>
      </c>
      <c r="JG81" s="650"/>
      <c r="JH81" s="650"/>
      <c r="JI81" s="651"/>
      <c r="JJ81" s="683"/>
      <c r="JK81" s="652">
        <f>+SUM(JK77:JL80)</f>
        <v>185008697.838</v>
      </c>
      <c r="JL81" s="653"/>
      <c r="JM81" s="425"/>
      <c r="JN81" s="425"/>
      <c r="JO81" s="425"/>
      <c r="JP81" s="425"/>
      <c r="JQ81" s="425"/>
      <c r="JR81" s="425"/>
      <c r="JS81" s="685"/>
      <c r="JT81" s="685"/>
      <c r="JU81" s="425"/>
      <c r="JV81" s="425"/>
      <c r="JW81" s="682" t="s">
        <v>420</v>
      </c>
      <c r="JX81" s="650"/>
      <c r="JY81" s="650"/>
      <c r="JZ81" s="651"/>
      <c r="KA81" s="683"/>
      <c r="KB81" s="652">
        <f>+SUM(KB77:KC80)</f>
        <v>181148314</v>
      </c>
      <c r="KC81" s="653"/>
      <c r="KD81" s="425"/>
      <c r="KE81" s="425"/>
      <c r="KF81" s="425"/>
      <c r="KG81" s="425"/>
      <c r="KH81" s="425"/>
      <c r="KI81" s="425"/>
      <c r="KJ81" s="685"/>
      <c r="KK81" s="685"/>
      <c r="KL81" s="425"/>
      <c r="KM81" s="425"/>
      <c r="KN81" s="682" t="s">
        <v>420</v>
      </c>
      <c r="KO81" s="650"/>
      <c r="KP81" s="650"/>
      <c r="KQ81" s="651"/>
      <c r="KR81" s="683"/>
      <c r="KS81" s="652">
        <f>+SUM(KS77:KT80)</f>
        <v>184708888.83479998</v>
      </c>
      <c r="KT81" s="653"/>
      <c r="KU81" s="425"/>
      <c r="KV81" s="425"/>
      <c r="KW81" s="425"/>
      <c r="KX81" s="425"/>
      <c r="KY81" s="425"/>
      <c r="KZ81" s="425"/>
      <c r="LA81" s="685"/>
      <c r="LB81" s="685"/>
      <c r="LC81" s="425"/>
      <c r="LD81" s="425"/>
      <c r="LE81" s="682" t="s">
        <v>420</v>
      </c>
      <c r="LF81" s="650"/>
      <c r="LG81" s="650"/>
      <c r="LH81" s="651"/>
      <c r="LI81" s="683"/>
      <c r="LJ81" s="652">
        <f>+SUM(LJ77:LK80)</f>
        <v>179346291.90960002</v>
      </c>
      <c r="LK81" s="653"/>
      <c r="LL81" s="425"/>
      <c r="LM81" s="425"/>
      <c r="LN81" s="425"/>
      <c r="LO81" s="425"/>
      <c r="LP81" s="425"/>
      <c r="LQ81" s="425"/>
      <c r="LR81" s="685"/>
      <c r="LS81" s="685"/>
      <c r="LT81" s="425"/>
      <c r="LU81" s="425"/>
      <c r="LV81" s="682" t="s">
        <v>420</v>
      </c>
      <c r="LW81" s="650"/>
      <c r="LX81" s="650"/>
      <c r="LY81" s="651"/>
      <c r="LZ81" s="683"/>
      <c r="MA81" s="652">
        <f>+SUM(MA77:MB80)</f>
        <v>183341083.64399999</v>
      </c>
      <c r="MB81" s="653"/>
      <c r="MC81" s="425"/>
      <c r="MD81" s="425"/>
      <c r="ME81" s="425"/>
      <c r="MF81" s="425"/>
      <c r="MG81" s="425"/>
      <c r="MH81" s="425"/>
      <c r="MI81" s="685"/>
      <c r="MJ81" s="685"/>
      <c r="MK81" s="425"/>
      <c r="ML81" s="425"/>
      <c r="MM81" s="682" t="s">
        <v>420</v>
      </c>
      <c r="MN81" s="650"/>
      <c r="MO81" s="650"/>
      <c r="MP81" s="651"/>
      <c r="MQ81" s="683"/>
      <c r="MR81" s="652">
        <f>+SUM(MR77:MS80)</f>
        <v>184032177.16599974</v>
      </c>
      <c r="MS81" s="653"/>
      <c r="MT81" s="425"/>
      <c r="MU81" s="425"/>
      <c r="MV81" s="425"/>
      <c r="MW81" s="425"/>
      <c r="MX81" s="425"/>
      <c r="MY81" s="425"/>
      <c r="MZ81" s="685"/>
      <c r="NA81" s="685"/>
      <c r="NB81" s="425"/>
      <c r="NC81" s="425"/>
      <c r="ND81" s="688"/>
      <c r="NE81" s="689"/>
      <c r="NF81" s="689"/>
      <c r="NG81" s="690"/>
      <c r="NH81" s="691"/>
      <c r="NI81" s="692"/>
      <c r="NJ81" s="693"/>
      <c r="NK81" s="425"/>
      <c r="NL81" s="425"/>
      <c r="NM81" s="425"/>
      <c r="NN81" s="425"/>
      <c r="NO81" s="425"/>
      <c r="NP81" s="425"/>
      <c r="NQ81" s="685"/>
      <c r="NR81" s="685"/>
      <c r="NS81" s="425"/>
      <c r="NT81" s="425"/>
      <c r="NU81" s="688"/>
      <c r="NV81" s="689"/>
      <c r="NW81" s="689"/>
      <c r="NX81" s="690"/>
      <c r="NY81" s="691"/>
      <c r="NZ81" s="692"/>
      <c r="OA81" s="693"/>
      <c r="OB81" s="425"/>
      <c r="OC81" s="425"/>
      <c r="OD81" s="425"/>
      <c r="OE81" s="425"/>
      <c r="OF81" s="425"/>
      <c r="OG81" s="425"/>
      <c r="OH81" s="685"/>
      <c r="OI81" s="685"/>
      <c r="OJ81" s="425"/>
      <c r="OK81" s="425"/>
      <c r="OL81" s="688"/>
      <c r="OM81" s="689"/>
      <c r="ON81" s="689"/>
      <c r="OO81" s="690"/>
      <c r="OP81" s="691"/>
      <c r="OQ81" s="692"/>
      <c r="OR81" s="693"/>
      <c r="OS81" s="425"/>
      <c r="OT81" s="425"/>
      <c r="OU81" s="425"/>
      <c r="OV81" s="425"/>
      <c r="OW81" s="425"/>
      <c r="OX81" s="425"/>
      <c r="OY81" s="685"/>
      <c r="OZ81" s="685"/>
      <c r="PA81" s="425"/>
      <c r="PB81" s="425"/>
      <c r="PC81" s="688"/>
      <c r="PD81" s="689"/>
      <c r="PE81" s="689"/>
      <c r="PF81" s="690"/>
      <c r="PG81" s="691"/>
      <c r="PH81" s="692"/>
      <c r="PI81" s="693"/>
      <c r="PJ81" s="425"/>
      <c r="PK81" s="425"/>
      <c r="PL81" s="425"/>
      <c r="PM81" s="425"/>
      <c r="PN81" s="425"/>
      <c r="PO81" s="425"/>
      <c r="PP81" s="685"/>
      <c r="PQ81" s="685"/>
      <c r="PR81" s="425"/>
      <c r="PS81" s="425"/>
      <c r="PT81" s="688"/>
      <c r="PU81" s="689"/>
      <c r="PV81" s="689"/>
      <c r="PW81" s="690"/>
      <c r="PX81" s="691"/>
      <c r="PY81" s="692"/>
      <c r="PZ81" s="693"/>
      <c r="QA81" s="425"/>
      <c r="QB81" s="425"/>
      <c r="QC81" s="425"/>
      <c r="QD81" s="425"/>
      <c r="QE81" s="425"/>
      <c r="QF81" s="425"/>
      <c r="QG81" s="685"/>
      <c r="QH81" s="685"/>
      <c r="QI81" s="425"/>
      <c r="QJ81" s="425"/>
      <c r="QK81" s="688"/>
      <c r="QL81" s="689"/>
      <c r="QM81" s="689"/>
      <c r="QN81" s="690"/>
      <c r="QO81" s="691"/>
      <c r="QP81" s="692"/>
      <c r="QQ81" s="693"/>
      <c r="QR81" s="425"/>
      <c r="QS81" s="425"/>
      <c r="QT81" s="425"/>
      <c r="QU81" s="425"/>
      <c r="QV81" s="425"/>
      <c r="QW81" s="425"/>
      <c r="QX81" s="685"/>
      <c r="QY81" s="685"/>
      <c r="QZ81" s="425"/>
      <c r="RA81" s="425"/>
      <c r="RB81" s="688"/>
      <c r="RC81" s="689"/>
      <c r="RD81" s="689"/>
      <c r="RE81" s="690"/>
      <c r="RF81" s="691"/>
      <c r="RG81" s="692"/>
      <c r="RH81" s="693"/>
      <c r="RI81" s="425"/>
      <c r="RJ81" s="425"/>
      <c r="RK81" s="425"/>
      <c r="RL81" s="425"/>
      <c r="RM81" s="425"/>
      <c r="RN81" s="425"/>
      <c r="RO81" s="685"/>
      <c r="RP81" s="685"/>
      <c r="RQ81" s="425"/>
      <c r="RR81" s="425"/>
      <c r="RS81" s="688"/>
      <c r="RT81" s="689"/>
      <c r="RU81" s="689"/>
      <c r="RV81" s="690"/>
      <c r="RW81" s="691"/>
      <c r="RX81" s="692"/>
      <c r="RY81" s="693"/>
      <c r="RZ81" s="425"/>
      <c r="SA81" s="425"/>
      <c r="SB81" s="425"/>
      <c r="SC81" s="425"/>
      <c r="SD81" s="425"/>
      <c r="SE81" s="425"/>
      <c r="SF81" s="685"/>
      <c r="SG81" s="685"/>
      <c r="SH81" s="425"/>
      <c r="SI81" s="425"/>
      <c r="SJ81" s="688"/>
      <c r="SK81" s="689"/>
      <c r="SL81" s="689"/>
      <c r="SM81" s="690"/>
      <c r="SN81" s="691"/>
      <c r="SO81" s="692"/>
      <c r="SP81" s="693"/>
      <c r="SQ81" s="425"/>
      <c r="SR81" s="425"/>
      <c r="SS81" s="425"/>
      <c r="ST81" s="425"/>
      <c r="SU81" s="425"/>
      <c r="SV81" s="425"/>
      <c r="SW81" s="685"/>
      <c r="SX81" s="685"/>
    </row>
    <row r="82" spans="1:518" ht="12.75" customHeight="1" x14ac:dyDescent="0.25">
      <c r="A82" s="425"/>
      <c r="B82" s="694"/>
      <c r="C82" s="695"/>
      <c r="D82" s="695"/>
      <c r="E82" s="695"/>
      <c r="F82" s="695"/>
      <c r="G82" s="695"/>
      <c r="H82" s="453"/>
      <c r="I82" s="425"/>
      <c r="J82" s="425"/>
      <c r="K82" s="694"/>
      <c r="L82" s="695"/>
      <c r="M82" s="695"/>
      <c r="N82" s="695"/>
      <c r="O82" s="695"/>
      <c r="P82" s="695"/>
      <c r="Q82" s="453"/>
      <c r="R82" s="425"/>
      <c r="S82" s="425"/>
      <c r="T82" s="425"/>
      <c r="U82" s="425"/>
      <c r="V82" s="425"/>
      <c r="W82" s="425"/>
      <c r="X82" s="425"/>
      <c r="Y82" s="425"/>
      <c r="Z82" s="425"/>
      <c r="AA82" s="425"/>
      <c r="AB82" s="694"/>
      <c r="AC82" s="695"/>
      <c r="AD82" s="695"/>
      <c r="AE82" s="695"/>
      <c r="AF82" s="695"/>
      <c r="AG82" s="695"/>
      <c r="AH82" s="453"/>
      <c r="AI82" s="425"/>
      <c r="AJ82" s="425"/>
      <c r="AK82" s="425"/>
      <c r="AL82" s="425"/>
      <c r="AM82" s="425"/>
      <c r="AN82" s="425"/>
      <c r="AO82" s="425"/>
      <c r="AP82" s="425"/>
      <c r="AQ82" s="425"/>
      <c r="AR82" s="425"/>
      <c r="AS82" s="694"/>
      <c r="AT82" s="695"/>
      <c r="AU82" s="695"/>
      <c r="AV82" s="695"/>
      <c r="AW82" s="695"/>
      <c r="AX82" s="695"/>
      <c r="AY82" s="453"/>
      <c r="AZ82" s="425"/>
      <c r="BA82" s="425"/>
      <c r="BB82" s="425"/>
      <c r="BC82" s="425"/>
      <c r="BD82" s="425"/>
      <c r="BE82" s="425"/>
      <c r="BF82" s="425"/>
      <c r="BG82" s="425"/>
      <c r="BH82" s="425"/>
      <c r="BI82" s="425"/>
      <c r="BJ82" s="694"/>
      <c r="BK82" s="695"/>
      <c r="BL82" s="695"/>
      <c r="BM82" s="695"/>
      <c r="BN82" s="695"/>
      <c r="BO82" s="695"/>
      <c r="BP82" s="453"/>
      <c r="BQ82" s="425"/>
      <c r="BR82" s="425"/>
      <c r="BS82" s="425"/>
      <c r="BT82" s="425"/>
      <c r="BU82" s="425"/>
      <c r="BV82" s="425"/>
      <c r="BW82" s="425"/>
      <c r="BX82" s="425"/>
      <c r="BY82" s="425"/>
      <c r="BZ82" s="425"/>
      <c r="CA82" s="694"/>
      <c r="CB82" s="695"/>
      <c r="CC82" s="695"/>
      <c r="CD82" s="695"/>
      <c r="CE82" s="695"/>
      <c r="CF82" s="695"/>
      <c r="CG82" s="453"/>
      <c r="CH82" s="425"/>
      <c r="CI82" s="425"/>
      <c r="CJ82" s="425"/>
      <c r="CK82" s="425"/>
      <c r="CL82" s="425"/>
      <c r="CM82" s="425"/>
      <c r="CN82" s="425"/>
      <c r="CO82" s="425"/>
      <c r="CP82" s="425"/>
      <c r="CQ82" s="425"/>
      <c r="CR82" s="694"/>
      <c r="CS82" s="695"/>
      <c r="CT82" s="695"/>
      <c r="CU82" s="695"/>
      <c r="CV82" s="695"/>
      <c r="CW82" s="695"/>
      <c r="CX82" s="453"/>
      <c r="CY82" s="425"/>
      <c r="CZ82" s="425"/>
      <c r="DA82" s="425"/>
      <c r="DB82" s="425"/>
      <c r="DC82" s="425"/>
      <c r="DD82" s="425"/>
      <c r="DE82" s="425"/>
      <c r="DF82" s="425"/>
      <c r="DG82" s="425"/>
      <c r="DH82" s="425"/>
      <c r="DI82" s="694"/>
      <c r="DJ82" s="695"/>
      <c r="DK82" s="695"/>
      <c r="DL82" s="695"/>
      <c r="DM82" s="695"/>
      <c r="DN82" s="695"/>
      <c r="DO82" s="453"/>
      <c r="DP82" s="425"/>
      <c r="DQ82" s="425"/>
      <c r="DR82" s="425"/>
      <c r="DS82" s="425"/>
      <c r="DT82" s="425"/>
      <c r="DU82" s="425"/>
      <c r="DV82" s="425"/>
      <c r="DW82" s="425"/>
      <c r="DX82" s="425"/>
      <c r="DY82" s="425"/>
      <c r="DZ82" s="694"/>
      <c r="EA82" s="695"/>
      <c r="EB82" s="695"/>
      <c r="EC82" s="695"/>
      <c r="ED82" s="695"/>
      <c r="EE82" s="695"/>
      <c r="EF82" s="453"/>
      <c r="EG82" s="425"/>
      <c r="EH82" s="425"/>
      <c r="EI82" s="425"/>
      <c r="EJ82" s="425"/>
      <c r="EK82" s="425"/>
      <c r="EL82" s="425"/>
      <c r="EM82" s="425"/>
      <c r="EN82" s="425"/>
      <c r="EO82" s="425"/>
      <c r="EP82" s="425"/>
      <c r="EQ82" s="694"/>
      <c r="ER82" s="695"/>
      <c r="ES82" s="695"/>
      <c r="ET82" s="695"/>
      <c r="EU82" s="695"/>
      <c r="EV82" s="695"/>
      <c r="EW82" s="453"/>
      <c r="EX82" s="425"/>
      <c r="EY82" s="425"/>
      <c r="EZ82" s="425"/>
      <c r="FA82" s="425"/>
      <c r="FB82" s="425"/>
      <c r="FC82" s="425"/>
      <c r="FD82" s="425"/>
      <c r="FE82" s="425"/>
      <c r="FF82" s="425"/>
      <c r="FG82" s="425"/>
      <c r="FH82" s="694"/>
      <c r="FI82" s="695"/>
      <c r="FJ82" s="695"/>
      <c r="FK82" s="695"/>
      <c r="FL82" s="695"/>
      <c r="FM82" s="695"/>
      <c r="FN82" s="453"/>
      <c r="FO82" s="425"/>
      <c r="FP82" s="425"/>
      <c r="FQ82" s="425"/>
      <c r="FR82" s="425"/>
      <c r="FS82" s="425"/>
      <c r="FT82" s="425"/>
      <c r="FU82" s="425"/>
      <c r="FV82" s="425"/>
      <c r="FW82" s="425"/>
      <c r="FX82" s="425"/>
      <c r="FY82" s="694"/>
      <c r="FZ82" s="695"/>
      <c r="GA82" s="695"/>
      <c r="GB82" s="695"/>
      <c r="GC82" s="695"/>
      <c r="GD82" s="695"/>
      <c r="GE82" s="453"/>
      <c r="GF82" s="425"/>
      <c r="GG82" s="425"/>
      <c r="GH82" s="425"/>
      <c r="GI82" s="425"/>
      <c r="GJ82" s="425"/>
      <c r="GK82" s="425"/>
      <c r="GL82" s="425"/>
      <c r="GM82" s="425"/>
      <c r="GN82" s="425"/>
      <c r="GO82" s="425"/>
      <c r="GP82" s="694"/>
      <c r="GQ82" s="695"/>
      <c r="GR82" s="695"/>
      <c r="GS82" s="695"/>
      <c r="GT82" s="695"/>
      <c r="GU82" s="695"/>
      <c r="GV82" s="453"/>
      <c r="GW82" s="425"/>
      <c r="GX82" s="425"/>
      <c r="GY82" s="425"/>
      <c r="GZ82" s="425"/>
      <c r="HA82" s="425"/>
      <c r="HB82" s="425"/>
      <c r="HC82" s="425"/>
      <c r="HD82" s="425"/>
      <c r="HE82" s="425"/>
      <c r="HF82" s="425"/>
      <c r="HG82" s="694"/>
      <c r="HH82" s="695"/>
      <c r="HI82" s="695"/>
      <c r="HJ82" s="695"/>
      <c r="HK82" s="695"/>
      <c r="HL82" s="695"/>
      <c r="HM82" s="453"/>
      <c r="HN82" s="425"/>
      <c r="HO82" s="425"/>
      <c r="HP82" s="425"/>
      <c r="HQ82" s="425"/>
      <c r="HR82" s="425"/>
      <c r="HS82" s="425"/>
      <c r="HT82" s="425"/>
      <c r="HU82" s="425"/>
      <c r="HV82" s="425"/>
      <c r="HW82" s="425"/>
      <c r="HX82" s="694"/>
      <c r="HY82" s="695"/>
      <c r="HZ82" s="695"/>
      <c r="IA82" s="695"/>
      <c r="IB82" s="695"/>
      <c r="IC82" s="695"/>
      <c r="ID82" s="453"/>
      <c r="IE82" s="425"/>
      <c r="IF82" s="425"/>
      <c r="IG82" s="425"/>
      <c r="IH82" s="425"/>
      <c r="II82" s="425"/>
      <c r="IJ82" s="425"/>
      <c r="IK82" s="425"/>
      <c r="IL82" s="425"/>
      <c r="IM82" s="425"/>
      <c r="IN82" s="425"/>
      <c r="IO82" s="694"/>
      <c r="IP82" s="695"/>
      <c r="IQ82" s="695"/>
      <c r="IR82" s="695"/>
      <c r="IS82" s="695"/>
      <c r="IT82" s="695"/>
      <c r="IU82" s="453"/>
      <c r="IV82" s="425"/>
      <c r="IW82" s="425"/>
      <c r="IX82" s="425"/>
      <c r="IY82" s="425"/>
      <c r="IZ82" s="425"/>
      <c r="JA82" s="425"/>
      <c r="JB82" s="425"/>
      <c r="JC82" s="425"/>
      <c r="JD82" s="425"/>
      <c r="JE82" s="425"/>
      <c r="JF82" s="694"/>
      <c r="JG82" s="695"/>
      <c r="JH82" s="695"/>
      <c r="JI82" s="695"/>
      <c r="JJ82" s="695"/>
      <c r="JK82" s="695"/>
      <c r="JL82" s="453"/>
      <c r="JM82" s="425"/>
      <c r="JN82" s="425"/>
      <c r="JO82" s="425"/>
      <c r="JP82" s="425"/>
      <c r="JQ82" s="425"/>
      <c r="JR82" s="425"/>
      <c r="JS82" s="425"/>
      <c r="JT82" s="425"/>
      <c r="JU82" s="425"/>
      <c r="JV82" s="425"/>
      <c r="JW82" s="694"/>
      <c r="JX82" s="695"/>
      <c r="JY82" s="695"/>
      <c r="JZ82" s="695"/>
      <c r="KA82" s="695"/>
      <c r="KB82" s="695"/>
      <c r="KC82" s="453"/>
      <c r="KD82" s="425"/>
      <c r="KE82" s="425"/>
      <c r="KF82" s="425"/>
      <c r="KG82" s="425"/>
      <c r="KH82" s="425"/>
      <c r="KI82" s="425"/>
      <c r="KJ82" s="425"/>
      <c r="KK82" s="425"/>
      <c r="KL82" s="425"/>
      <c r="KM82" s="425"/>
      <c r="KN82" s="694"/>
      <c r="KO82" s="695"/>
      <c r="KP82" s="695"/>
      <c r="KQ82" s="695"/>
      <c r="KR82" s="695"/>
      <c r="KS82" s="695"/>
      <c r="KT82" s="453"/>
      <c r="KU82" s="425"/>
      <c r="KV82" s="425"/>
      <c r="KW82" s="425"/>
      <c r="KX82" s="425"/>
      <c r="KY82" s="425"/>
      <c r="KZ82" s="425"/>
      <c r="LA82" s="425"/>
      <c r="LB82" s="425"/>
      <c r="LC82" s="425"/>
      <c r="LD82" s="425"/>
      <c r="LE82" s="694"/>
      <c r="LF82" s="695"/>
      <c r="LG82" s="695"/>
      <c r="LH82" s="695"/>
      <c r="LI82" s="695"/>
      <c r="LJ82" s="695"/>
      <c r="LK82" s="453"/>
      <c r="LL82" s="425"/>
      <c r="LM82" s="425"/>
      <c r="LN82" s="425"/>
      <c r="LO82" s="425"/>
      <c r="LP82" s="425"/>
      <c r="LQ82" s="425"/>
      <c r="LR82" s="425"/>
      <c r="LS82" s="425"/>
      <c r="LT82" s="425"/>
      <c r="LU82" s="425"/>
      <c r="LV82" s="694"/>
      <c r="LW82" s="695"/>
      <c r="LX82" s="695"/>
      <c r="LY82" s="695"/>
      <c r="LZ82" s="695"/>
      <c r="MA82" s="695"/>
      <c r="MB82" s="453"/>
      <c r="MC82" s="425"/>
      <c r="MD82" s="425"/>
      <c r="ME82" s="425"/>
      <c r="MF82" s="425"/>
      <c r="MG82" s="425"/>
      <c r="MH82" s="425"/>
      <c r="MI82" s="425"/>
      <c r="MJ82" s="425"/>
      <c r="MK82" s="425"/>
      <c r="ML82" s="425"/>
      <c r="MM82" s="694"/>
      <c r="MN82" s="695"/>
      <c r="MO82" s="695"/>
      <c r="MP82" s="695"/>
      <c r="MQ82" s="695"/>
      <c r="MR82" s="695"/>
      <c r="MS82" s="453"/>
      <c r="MT82" s="425"/>
      <c r="MU82" s="425"/>
      <c r="MV82" s="425"/>
      <c r="MW82" s="425"/>
      <c r="MX82" s="425"/>
      <c r="MY82" s="425"/>
      <c r="MZ82" s="425"/>
      <c r="NA82" s="425"/>
      <c r="NB82" s="425"/>
      <c r="NC82" s="425"/>
      <c r="ND82" s="694"/>
      <c r="NE82" s="695"/>
      <c r="NF82" s="695"/>
      <c r="NG82" s="695"/>
      <c r="NH82" s="695"/>
      <c r="NI82" s="695"/>
      <c r="NJ82" s="453"/>
      <c r="NK82" s="425"/>
      <c r="NL82" s="425"/>
      <c r="NM82" s="425"/>
      <c r="NN82" s="425"/>
      <c r="NO82" s="425"/>
      <c r="NP82" s="425"/>
      <c r="NQ82" s="425"/>
      <c r="NR82" s="425"/>
      <c r="NS82" s="425"/>
      <c r="NT82" s="425"/>
      <c r="NU82" s="694"/>
      <c r="NV82" s="695"/>
      <c r="NW82" s="695"/>
      <c r="NX82" s="695"/>
      <c r="NY82" s="695"/>
      <c r="NZ82" s="695"/>
      <c r="OA82" s="453"/>
      <c r="OB82" s="425"/>
      <c r="OC82" s="425"/>
      <c r="OD82" s="425"/>
      <c r="OE82" s="425"/>
      <c r="OF82" s="425"/>
      <c r="OG82" s="425"/>
      <c r="OH82" s="425"/>
      <c r="OI82" s="425"/>
      <c r="OJ82" s="425"/>
      <c r="OK82" s="425"/>
      <c r="OL82" s="694"/>
      <c r="OM82" s="695"/>
      <c r="ON82" s="695"/>
      <c r="OO82" s="695"/>
      <c r="OP82" s="695"/>
      <c r="OQ82" s="695"/>
      <c r="OR82" s="453"/>
      <c r="OS82" s="425"/>
      <c r="OT82" s="425"/>
      <c r="OU82" s="425"/>
      <c r="OV82" s="425"/>
      <c r="OW82" s="425"/>
      <c r="OX82" s="425"/>
      <c r="OY82" s="425"/>
      <c r="OZ82" s="425"/>
      <c r="PA82" s="425"/>
      <c r="PB82" s="425"/>
      <c r="PC82" s="694"/>
      <c r="PD82" s="695"/>
      <c r="PE82" s="695"/>
      <c r="PF82" s="695"/>
      <c r="PG82" s="695"/>
      <c r="PH82" s="695"/>
      <c r="PI82" s="453"/>
      <c r="PJ82" s="425"/>
      <c r="PK82" s="425"/>
      <c r="PL82" s="425"/>
      <c r="PM82" s="425"/>
      <c r="PN82" s="425"/>
      <c r="PO82" s="425"/>
      <c r="PP82" s="425"/>
      <c r="PQ82" s="425"/>
      <c r="PR82" s="425"/>
      <c r="PS82" s="425"/>
      <c r="PT82" s="694"/>
      <c r="PU82" s="695"/>
      <c r="PV82" s="695"/>
      <c r="PW82" s="695"/>
      <c r="PX82" s="695"/>
      <c r="PY82" s="695"/>
      <c r="PZ82" s="453"/>
      <c r="QA82" s="425"/>
      <c r="QB82" s="425"/>
      <c r="QC82" s="425"/>
      <c r="QD82" s="425"/>
      <c r="QE82" s="425"/>
      <c r="QF82" s="425"/>
      <c r="QG82" s="425"/>
      <c r="QH82" s="425"/>
      <c r="QI82" s="425"/>
      <c r="QJ82" s="425"/>
      <c r="QK82" s="694"/>
      <c r="QL82" s="695"/>
      <c r="QM82" s="695"/>
      <c r="QN82" s="695"/>
      <c r="QO82" s="695"/>
      <c r="QP82" s="695"/>
      <c r="QQ82" s="453"/>
      <c r="QR82" s="425"/>
      <c r="QS82" s="425"/>
      <c r="QT82" s="425"/>
      <c r="QU82" s="425"/>
      <c r="QV82" s="425"/>
      <c r="QW82" s="425"/>
      <c r="QX82" s="425"/>
      <c r="QY82" s="425"/>
      <c r="QZ82" s="425"/>
      <c r="RA82" s="425"/>
      <c r="RB82" s="694"/>
      <c r="RC82" s="695"/>
      <c r="RD82" s="695"/>
      <c r="RE82" s="695"/>
      <c r="RF82" s="695"/>
      <c r="RG82" s="695"/>
      <c r="RH82" s="453"/>
      <c r="RI82" s="425"/>
      <c r="RJ82" s="425"/>
      <c r="RK82" s="425"/>
      <c r="RL82" s="425"/>
      <c r="RM82" s="425"/>
      <c r="RN82" s="425"/>
      <c r="RO82" s="425"/>
      <c r="RP82" s="425"/>
      <c r="RQ82" s="425"/>
      <c r="RR82" s="425"/>
      <c r="RS82" s="694"/>
      <c r="RT82" s="695"/>
      <c r="RU82" s="695"/>
      <c r="RV82" s="695"/>
      <c r="RW82" s="695"/>
      <c r="RX82" s="695"/>
      <c r="RY82" s="453"/>
      <c r="RZ82" s="425"/>
      <c r="SA82" s="425"/>
      <c r="SB82" s="425"/>
      <c r="SC82" s="425"/>
      <c r="SD82" s="425"/>
      <c r="SE82" s="425"/>
      <c r="SF82" s="425"/>
      <c r="SG82" s="425"/>
      <c r="SH82" s="425"/>
      <c r="SI82" s="425"/>
      <c r="SJ82" s="694"/>
      <c r="SK82" s="695"/>
      <c r="SL82" s="695"/>
      <c r="SM82" s="695"/>
      <c r="SN82" s="695"/>
      <c r="SO82" s="695"/>
      <c r="SP82" s="453"/>
      <c r="SQ82" s="425"/>
      <c r="SR82" s="425"/>
      <c r="SS82" s="425"/>
      <c r="ST82" s="425"/>
      <c r="SU82" s="425"/>
      <c r="SV82" s="425"/>
      <c r="SW82" s="425"/>
      <c r="SX82" s="425"/>
    </row>
    <row r="83" spans="1:518" ht="12.75" customHeight="1" x14ac:dyDescent="0.2">
      <c r="A83" s="425"/>
      <c r="B83" s="425"/>
      <c r="C83" s="425"/>
      <c r="D83" s="425"/>
      <c r="E83" s="425"/>
      <c r="F83" s="425"/>
      <c r="G83" s="425"/>
      <c r="H83" s="453"/>
      <c r="I83" s="425"/>
      <c r="J83" s="425"/>
      <c r="K83" s="425"/>
      <c r="L83" s="425"/>
      <c r="M83" s="425"/>
      <c r="N83" s="696" t="s">
        <v>421</v>
      </c>
      <c r="O83" s="697">
        <f>O78+O79</f>
        <v>0</v>
      </c>
      <c r="P83" s="425"/>
      <c r="Q83" s="453"/>
      <c r="R83" s="425"/>
      <c r="S83" s="425"/>
      <c r="T83" s="425"/>
      <c r="U83" s="425"/>
      <c r="V83" s="425"/>
      <c r="W83" s="425"/>
      <c r="X83" s="425"/>
      <c r="Y83" s="425"/>
      <c r="Z83" s="425"/>
      <c r="AA83" s="425"/>
      <c r="AB83" s="425"/>
      <c r="AC83" s="425"/>
      <c r="AD83" s="425"/>
      <c r="AE83" s="696" t="s">
        <v>421</v>
      </c>
      <c r="AF83" s="697">
        <f>AF78+AF79</f>
        <v>0</v>
      </c>
      <c r="AG83" s="425"/>
      <c r="AH83" s="453"/>
      <c r="AI83" s="425"/>
      <c r="AJ83" s="425"/>
      <c r="AK83" s="425"/>
      <c r="AL83" s="425"/>
      <c r="AM83" s="425"/>
      <c r="AN83" s="425"/>
      <c r="AO83" s="425"/>
      <c r="AP83" s="425"/>
      <c r="AQ83" s="425"/>
      <c r="AR83" s="425"/>
      <c r="AS83" s="425"/>
      <c r="AT83" s="425"/>
      <c r="AU83" s="425"/>
      <c r="AV83" s="696" t="s">
        <v>421</v>
      </c>
      <c r="AW83" s="697">
        <f>AW78+AW79</f>
        <v>0.16</v>
      </c>
      <c r="AX83" s="425"/>
      <c r="AY83" s="453"/>
      <c r="AZ83" s="425"/>
      <c r="BA83" s="425"/>
      <c r="BB83" s="425"/>
      <c r="BC83" s="425"/>
      <c r="BD83" s="425"/>
      <c r="BE83" s="425"/>
      <c r="BF83" s="425"/>
      <c r="BG83" s="425"/>
      <c r="BH83" s="425"/>
      <c r="BI83" s="425"/>
      <c r="BJ83" s="425"/>
      <c r="BK83" s="425"/>
      <c r="BL83" s="425"/>
      <c r="BM83" s="696" t="s">
        <v>421</v>
      </c>
      <c r="BN83" s="697">
        <f>BN78+BN79</f>
        <v>0.2036</v>
      </c>
      <c r="BO83" s="425"/>
      <c r="BP83" s="453"/>
      <c r="BQ83" s="425"/>
      <c r="BR83" s="425"/>
      <c r="BS83" s="425"/>
      <c r="BT83" s="425"/>
      <c r="BU83" s="425"/>
      <c r="BV83" s="425"/>
      <c r="BW83" s="425"/>
      <c r="BX83" s="425"/>
      <c r="BY83" s="425"/>
      <c r="BZ83" s="425"/>
      <c r="CA83" s="425"/>
      <c r="CB83" s="425"/>
      <c r="CC83" s="425"/>
      <c r="CD83" s="696" t="s">
        <v>421</v>
      </c>
      <c r="CE83" s="697">
        <f>CE78+CE79</f>
        <v>0.19</v>
      </c>
      <c r="CF83" s="425"/>
      <c r="CG83" s="453"/>
      <c r="CH83" s="425"/>
      <c r="CI83" s="425"/>
      <c r="CJ83" s="425"/>
      <c r="CK83" s="425"/>
      <c r="CL83" s="425"/>
      <c r="CM83" s="425"/>
      <c r="CN83" s="425"/>
      <c r="CO83" s="425"/>
      <c r="CP83" s="425"/>
      <c r="CQ83" s="425"/>
      <c r="CR83" s="425"/>
      <c r="CS83" s="425"/>
      <c r="CT83" s="425"/>
      <c r="CU83" s="696" t="s">
        <v>421</v>
      </c>
      <c r="CV83" s="697">
        <f>CV78+CV79</f>
        <v>0.13500000000000001</v>
      </c>
      <c r="CW83" s="425"/>
      <c r="CX83" s="453"/>
      <c r="CY83" s="425"/>
      <c r="CZ83" s="425"/>
      <c r="DA83" s="425"/>
      <c r="DB83" s="425"/>
      <c r="DC83" s="425"/>
      <c r="DD83" s="425"/>
      <c r="DE83" s="425"/>
      <c r="DF83" s="425"/>
      <c r="DG83" s="425"/>
      <c r="DH83" s="425"/>
      <c r="DI83" s="425"/>
      <c r="DJ83" s="425"/>
      <c r="DK83" s="425"/>
      <c r="DL83" s="696" t="s">
        <v>421</v>
      </c>
      <c r="DM83" s="697">
        <f>DM78+DM79</f>
        <v>0.2</v>
      </c>
      <c r="DN83" s="425"/>
      <c r="DO83" s="453"/>
      <c r="DP83" s="425"/>
      <c r="DQ83" s="425"/>
      <c r="DR83" s="425"/>
      <c r="DS83" s="425"/>
      <c r="DT83" s="425"/>
      <c r="DU83" s="425"/>
      <c r="DV83" s="425"/>
      <c r="DW83" s="425"/>
      <c r="DX83" s="425"/>
      <c r="DY83" s="425"/>
      <c r="DZ83" s="425"/>
      <c r="EA83" s="425"/>
      <c r="EB83" s="425"/>
      <c r="EC83" s="696" t="s">
        <v>421</v>
      </c>
      <c r="ED83" s="697">
        <f>ED78+ED79</f>
        <v>0.16999999999999998</v>
      </c>
      <c r="EE83" s="425"/>
      <c r="EF83" s="453"/>
      <c r="EG83" s="425"/>
      <c r="EH83" s="425"/>
      <c r="EI83" s="425"/>
      <c r="EJ83" s="425"/>
      <c r="EK83" s="425"/>
      <c r="EL83" s="425"/>
      <c r="EM83" s="425"/>
      <c r="EN83" s="425"/>
      <c r="EO83" s="425"/>
      <c r="EP83" s="425"/>
      <c r="EQ83" s="425"/>
      <c r="ER83" s="425"/>
      <c r="ES83" s="425"/>
      <c r="ET83" s="696" t="s">
        <v>421</v>
      </c>
      <c r="EU83" s="697">
        <f>EU78+EU79</f>
        <v>0.21000000000000002</v>
      </c>
      <c r="EV83" s="425"/>
      <c r="EW83" s="453"/>
      <c r="EX83" s="425"/>
      <c r="EY83" s="425"/>
      <c r="EZ83" s="425"/>
      <c r="FA83" s="425"/>
      <c r="FB83" s="425"/>
      <c r="FC83" s="425"/>
      <c r="FD83" s="425"/>
      <c r="FE83" s="425"/>
      <c r="FF83" s="425"/>
      <c r="FG83" s="425"/>
      <c r="FH83" s="425"/>
      <c r="FI83" s="425"/>
      <c r="FJ83" s="425"/>
      <c r="FK83" s="696" t="s">
        <v>421</v>
      </c>
      <c r="FL83" s="697">
        <f>FL78+FL79</f>
        <v>0.2</v>
      </c>
      <c r="FM83" s="425"/>
      <c r="FN83" s="453"/>
      <c r="FO83" s="425"/>
      <c r="FP83" s="425"/>
      <c r="FQ83" s="425"/>
      <c r="FR83" s="425"/>
      <c r="FS83" s="425"/>
      <c r="FT83" s="425"/>
      <c r="FU83" s="425"/>
      <c r="FV83" s="425"/>
      <c r="FW83" s="425"/>
      <c r="FX83" s="425"/>
      <c r="FY83" s="425"/>
      <c r="FZ83" s="425"/>
      <c r="GA83" s="425"/>
      <c r="GB83" s="696" t="s">
        <v>421</v>
      </c>
      <c r="GC83" s="697">
        <f>GC78+GC79</f>
        <v>0.20860000000000001</v>
      </c>
      <c r="GD83" s="425"/>
      <c r="GE83" s="453"/>
      <c r="GF83" s="425"/>
      <c r="GG83" s="425"/>
      <c r="GH83" s="425"/>
      <c r="GI83" s="425"/>
      <c r="GJ83" s="425"/>
      <c r="GK83" s="425"/>
      <c r="GL83" s="425"/>
      <c r="GM83" s="425"/>
      <c r="GN83" s="425"/>
      <c r="GO83" s="425"/>
      <c r="GP83" s="425"/>
      <c r="GQ83" s="425"/>
      <c r="GR83" s="425"/>
      <c r="GS83" s="696" t="s">
        <v>421</v>
      </c>
      <c r="GT83" s="697">
        <f>GT78+GT79</f>
        <v>0.20500000000000002</v>
      </c>
      <c r="GU83" s="425"/>
      <c r="GV83" s="453"/>
      <c r="GW83" s="425"/>
      <c r="GX83" s="425"/>
      <c r="GY83" s="425"/>
      <c r="GZ83" s="425"/>
      <c r="HA83" s="425"/>
      <c r="HB83" s="425"/>
      <c r="HC83" s="425"/>
      <c r="HD83" s="425"/>
      <c r="HE83" s="425"/>
      <c r="HF83" s="425"/>
      <c r="HG83" s="425"/>
      <c r="HH83" s="425"/>
      <c r="HI83" s="425"/>
      <c r="HJ83" s="696" t="s">
        <v>421</v>
      </c>
      <c r="HK83" s="697">
        <f>HK78+HK79</f>
        <v>0.19</v>
      </c>
      <c r="HL83" s="425"/>
      <c r="HM83" s="453"/>
      <c r="HN83" s="425"/>
      <c r="HO83" s="425"/>
      <c r="HP83" s="425"/>
      <c r="HQ83" s="425"/>
      <c r="HR83" s="425"/>
      <c r="HS83" s="425"/>
      <c r="HT83" s="425"/>
      <c r="HU83" s="425"/>
      <c r="HV83" s="425"/>
      <c r="HW83" s="425"/>
      <c r="HX83" s="425"/>
      <c r="HY83" s="425"/>
      <c r="HZ83" s="425"/>
      <c r="IA83" s="696" t="s">
        <v>421</v>
      </c>
      <c r="IB83" s="697">
        <f>IB78+IB79</f>
        <v>0.20850000000000002</v>
      </c>
      <c r="IC83" s="425"/>
      <c r="ID83" s="453"/>
      <c r="IE83" s="425"/>
      <c r="IF83" s="425"/>
      <c r="IG83" s="425"/>
      <c r="IH83" s="425"/>
      <c r="II83" s="425"/>
      <c r="IJ83" s="425"/>
      <c r="IK83" s="425"/>
      <c r="IL83" s="425"/>
      <c r="IM83" s="425"/>
      <c r="IN83" s="425"/>
      <c r="IO83" s="425"/>
      <c r="IP83" s="425"/>
      <c r="IQ83" s="425"/>
      <c r="IR83" s="696" t="s">
        <v>421</v>
      </c>
      <c r="IS83" s="697">
        <f>IS78+IS79</f>
        <v>0.2</v>
      </c>
      <c r="IT83" s="425"/>
      <c r="IU83" s="453"/>
      <c r="IV83" s="425"/>
      <c r="IW83" s="425"/>
      <c r="IX83" s="425"/>
      <c r="IY83" s="425"/>
      <c r="IZ83" s="425"/>
      <c r="JA83" s="425"/>
      <c r="JB83" s="425"/>
      <c r="JC83" s="425"/>
      <c r="JD83" s="425"/>
      <c r="JE83" s="425"/>
      <c r="JF83" s="425"/>
      <c r="JG83" s="425"/>
      <c r="JH83" s="425"/>
      <c r="JI83" s="696" t="s">
        <v>421</v>
      </c>
      <c r="JJ83" s="697">
        <f>JJ78+JJ79</f>
        <v>0.20850000000000002</v>
      </c>
      <c r="JK83" s="425"/>
      <c r="JL83" s="453"/>
      <c r="JM83" s="425"/>
      <c r="JN83" s="425"/>
      <c r="JO83" s="425"/>
      <c r="JP83" s="425"/>
      <c r="JQ83" s="425"/>
      <c r="JR83" s="425"/>
      <c r="JS83" s="425"/>
      <c r="JT83" s="425"/>
      <c r="JU83" s="425"/>
      <c r="JV83" s="425"/>
      <c r="JW83" s="425"/>
      <c r="JX83" s="425"/>
      <c r="JY83" s="425"/>
      <c r="JZ83" s="696" t="s">
        <v>421</v>
      </c>
      <c r="KA83" s="697">
        <f>KA78+KA79</f>
        <v>0.185</v>
      </c>
      <c r="KB83" s="425"/>
      <c r="KC83" s="453"/>
      <c r="KD83" s="425"/>
      <c r="KE83" s="425"/>
      <c r="KF83" s="425"/>
      <c r="KG83" s="425"/>
      <c r="KH83" s="425"/>
      <c r="KI83" s="425"/>
      <c r="KJ83" s="425"/>
      <c r="KK83" s="425"/>
      <c r="KL83" s="425"/>
      <c r="KM83" s="425"/>
      <c r="KN83" s="425"/>
      <c r="KO83" s="425"/>
      <c r="KP83" s="425"/>
      <c r="KQ83" s="696" t="s">
        <v>421</v>
      </c>
      <c r="KR83" s="697">
        <f>KR78+KR79</f>
        <v>0.20499999999999999</v>
      </c>
      <c r="KS83" s="425"/>
      <c r="KT83" s="453"/>
      <c r="KU83" s="425"/>
      <c r="KV83" s="425"/>
      <c r="KW83" s="425"/>
      <c r="KX83" s="425"/>
      <c r="KY83" s="425"/>
      <c r="KZ83" s="425"/>
      <c r="LA83" s="425"/>
      <c r="LB83" s="425"/>
      <c r="LC83" s="425"/>
      <c r="LD83" s="425"/>
      <c r="LE83" s="425"/>
      <c r="LF83" s="425"/>
      <c r="LG83" s="425"/>
      <c r="LH83" s="696" t="s">
        <v>421</v>
      </c>
      <c r="LI83" s="697">
        <f>LI78+LI79</f>
        <v>0.20499999999999999</v>
      </c>
      <c r="LJ83" s="425"/>
      <c r="LK83" s="453"/>
      <c r="LL83" s="425"/>
      <c r="LM83" s="425"/>
      <c r="LN83" s="425"/>
      <c r="LO83" s="425"/>
      <c r="LP83" s="425"/>
      <c r="LQ83" s="425"/>
      <c r="LR83" s="425"/>
      <c r="LS83" s="425"/>
      <c r="LT83" s="425"/>
      <c r="LU83" s="425"/>
      <c r="LV83" s="425"/>
      <c r="LW83" s="425"/>
      <c r="LX83" s="425"/>
      <c r="LY83" s="696" t="s">
        <v>421</v>
      </c>
      <c r="LZ83" s="697">
        <f>LZ78+LZ79</f>
        <v>0.21000000000000002</v>
      </c>
      <c r="MA83" s="425"/>
      <c r="MB83" s="453"/>
      <c r="MC83" s="425"/>
      <c r="MD83" s="425"/>
      <c r="ME83" s="425"/>
      <c r="MF83" s="425"/>
      <c r="MG83" s="425"/>
      <c r="MH83" s="425"/>
      <c r="MI83" s="425"/>
      <c r="MJ83" s="425"/>
      <c r="MK83" s="425"/>
      <c r="ML83" s="425"/>
      <c r="MM83" s="425"/>
      <c r="MN83" s="425"/>
      <c r="MO83" s="425"/>
      <c r="MP83" s="696" t="s">
        <v>421</v>
      </c>
      <c r="MQ83" s="697">
        <f>MQ78+MQ79</f>
        <v>0.20500000000000002</v>
      </c>
      <c r="MR83" s="425"/>
      <c r="MS83" s="453"/>
      <c r="MT83" s="425"/>
      <c r="MU83" s="425"/>
      <c r="MV83" s="425"/>
      <c r="MW83" s="425"/>
      <c r="MX83" s="425"/>
      <c r="MY83" s="425"/>
      <c r="MZ83" s="425"/>
      <c r="NA83" s="425"/>
      <c r="NB83" s="425"/>
      <c r="NC83" s="425"/>
      <c r="ND83" s="425"/>
      <c r="NE83" s="425"/>
      <c r="NF83" s="425"/>
      <c r="NG83" s="696" t="s">
        <v>421</v>
      </c>
      <c r="NH83" s="697">
        <f>NH78+NH79</f>
        <v>0</v>
      </c>
      <c r="NI83" s="425"/>
      <c r="NJ83" s="453"/>
      <c r="NK83" s="425"/>
      <c r="NL83" s="425"/>
      <c r="NM83" s="425"/>
      <c r="NN83" s="425"/>
      <c r="NO83" s="425"/>
      <c r="NP83" s="425"/>
      <c r="NQ83" s="425"/>
      <c r="NR83" s="425"/>
      <c r="NS83" s="425"/>
      <c r="NT83" s="425"/>
      <c r="NU83" s="425"/>
      <c r="NV83" s="425"/>
      <c r="NW83" s="425"/>
      <c r="NX83" s="696" t="s">
        <v>421</v>
      </c>
      <c r="NY83" s="697">
        <f>NY78+NY79</f>
        <v>0</v>
      </c>
      <c r="NZ83" s="425"/>
      <c r="OA83" s="453"/>
      <c r="OB83" s="425"/>
      <c r="OC83" s="425"/>
      <c r="OD83" s="425"/>
      <c r="OE83" s="425"/>
      <c r="OF83" s="425"/>
      <c r="OG83" s="425"/>
      <c r="OH83" s="425"/>
      <c r="OI83" s="425"/>
      <c r="OJ83" s="425"/>
      <c r="OK83" s="425"/>
      <c r="OL83" s="425"/>
      <c r="OM83" s="425"/>
      <c r="ON83" s="425"/>
      <c r="OO83" s="696" t="s">
        <v>421</v>
      </c>
      <c r="OP83" s="697">
        <f>OP78+OP79</f>
        <v>0</v>
      </c>
      <c r="OQ83" s="425"/>
      <c r="OR83" s="453"/>
      <c r="OS83" s="425"/>
      <c r="OT83" s="425"/>
      <c r="OU83" s="425"/>
      <c r="OV83" s="425"/>
      <c r="OW83" s="425"/>
      <c r="OX83" s="425"/>
      <c r="OY83" s="425"/>
      <c r="OZ83" s="425"/>
      <c r="PA83" s="425"/>
      <c r="PB83" s="425"/>
      <c r="PC83" s="425"/>
      <c r="PD83" s="425"/>
      <c r="PE83" s="425"/>
      <c r="PF83" s="696" t="s">
        <v>421</v>
      </c>
      <c r="PG83" s="697">
        <f>PG78+PG79</f>
        <v>0</v>
      </c>
      <c r="PH83" s="425"/>
      <c r="PI83" s="453"/>
      <c r="PJ83" s="425"/>
      <c r="PK83" s="425"/>
      <c r="PL83" s="425"/>
      <c r="PM83" s="425"/>
      <c r="PN83" s="425"/>
      <c r="PO83" s="425"/>
      <c r="PP83" s="425"/>
      <c r="PQ83" s="425"/>
      <c r="PR83" s="425"/>
      <c r="PS83" s="425"/>
      <c r="PT83" s="425"/>
      <c r="PU83" s="425"/>
      <c r="PV83" s="425"/>
      <c r="PW83" s="696" t="s">
        <v>421</v>
      </c>
      <c r="PX83" s="697">
        <f>PX78+PX79</f>
        <v>0</v>
      </c>
      <c r="PY83" s="425"/>
      <c r="PZ83" s="453"/>
      <c r="QA83" s="425"/>
      <c r="QB83" s="425"/>
      <c r="QC83" s="425"/>
      <c r="QD83" s="425"/>
      <c r="QE83" s="425"/>
      <c r="QF83" s="425"/>
      <c r="QG83" s="425"/>
      <c r="QH83" s="425"/>
      <c r="QI83" s="425"/>
      <c r="QJ83" s="425"/>
      <c r="QK83" s="425"/>
      <c r="QL83" s="425"/>
      <c r="QM83" s="425"/>
      <c r="QN83" s="696" t="s">
        <v>421</v>
      </c>
      <c r="QO83" s="697">
        <f>QO78+QO79</f>
        <v>0</v>
      </c>
      <c r="QP83" s="425"/>
      <c r="QQ83" s="453"/>
      <c r="QR83" s="425"/>
      <c r="QS83" s="425"/>
      <c r="QT83" s="425"/>
      <c r="QU83" s="425"/>
      <c r="QV83" s="425"/>
      <c r="QW83" s="425"/>
      <c r="QX83" s="425"/>
      <c r="QY83" s="425"/>
      <c r="QZ83" s="425"/>
      <c r="RA83" s="425"/>
      <c r="RB83" s="425"/>
      <c r="RC83" s="425"/>
      <c r="RD83" s="425"/>
      <c r="RE83" s="696" t="s">
        <v>421</v>
      </c>
      <c r="RF83" s="697">
        <f>RF78+RF79</f>
        <v>0</v>
      </c>
      <c r="RG83" s="425"/>
      <c r="RH83" s="453"/>
      <c r="RI83" s="425"/>
      <c r="RJ83" s="425"/>
      <c r="RK83" s="425"/>
      <c r="RL83" s="425"/>
      <c r="RM83" s="425"/>
      <c r="RN83" s="425"/>
      <c r="RO83" s="425"/>
      <c r="RP83" s="425"/>
      <c r="RQ83" s="425"/>
      <c r="RR83" s="425"/>
      <c r="RS83" s="425"/>
      <c r="RT83" s="425"/>
      <c r="RU83" s="425"/>
      <c r="RV83" s="696" t="s">
        <v>421</v>
      </c>
      <c r="RW83" s="697">
        <f>RW78+RW79</f>
        <v>0</v>
      </c>
      <c r="RX83" s="425"/>
      <c r="RY83" s="453"/>
      <c r="RZ83" s="425"/>
      <c r="SA83" s="425"/>
      <c r="SB83" s="425"/>
      <c r="SC83" s="425"/>
      <c r="SD83" s="425"/>
      <c r="SE83" s="425"/>
      <c r="SF83" s="425"/>
      <c r="SG83" s="425"/>
      <c r="SH83" s="425"/>
      <c r="SI83" s="425"/>
      <c r="SJ83" s="425"/>
      <c r="SK83" s="425"/>
      <c r="SL83" s="425"/>
      <c r="SM83" s="696" t="s">
        <v>421</v>
      </c>
      <c r="SN83" s="697">
        <f>SN78+SN79</f>
        <v>0</v>
      </c>
      <c r="SO83" s="425"/>
      <c r="SP83" s="453"/>
      <c r="SQ83" s="425"/>
      <c r="SR83" s="425"/>
      <c r="SS83" s="425"/>
      <c r="ST83" s="425"/>
      <c r="SU83" s="425"/>
      <c r="SV83" s="425"/>
      <c r="SW83" s="425"/>
      <c r="SX83" s="425"/>
    </row>
    <row r="84" spans="1:518" ht="36.75" customHeight="1" x14ac:dyDescent="0.4">
      <c r="A84" s="425"/>
      <c r="B84" s="425"/>
      <c r="C84" s="425"/>
      <c r="D84" s="425"/>
      <c r="E84" s="425"/>
      <c r="F84" s="698" t="s">
        <v>422</v>
      </c>
      <c r="G84" s="699"/>
      <c r="H84" s="453"/>
      <c r="I84" s="453"/>
      <c r="J84" s="425"/>
      <c r="K84" s="700" t="str">
        <f>M2</f>
        <v>LUIS ENRIQUE OYOLA QUINTERO</v>
      </c>
      <c r="L84" s="650"/>
      <c r="M84" s="650"/>
      <c r="N84" s="650"/>
      <c r="O84" s="650"/>
      <c r="P84" s="651"/>
      <c r="Q84" s="425"/>
      <c r="R84" s="425"/>
      <c r="S84" s="425"/>
      <c r="T84" s="425"/>
      <c r="U84" s="425"/>
      <c r="V84" s="425"/>
      <c r="W84" s="425"/>
      <c r="X84" s="425"/>
      <c r="Y84" s="425"/>
      <c r="Z84" s="425"/>
      <c r="AA84" s="425"/>
      <c r="AB84" s="700" t="str">
        <f>AD2</f>
        <v>PERAZZA S.A.S.</v>
      </c>
      <c r="AC84" s="650"/>
      <c r="AD84" s="650"/>
      <c r="AE84" s="650"/>
      <c r="AF84" s="650"/>
      <c r="AG84" s="651"/>
      <c r="AH84" s="425"/>
      <c r="AI84" s="425"/>
      <c r="AJ84" s="425"/>
      <c r="AK84" s="425"/>
      <c r="AL84" s="425"/>
      <c r="AM84" s="425"/>
      <c r="AN84" s="425"/>
      <c r="AO84" s="425"/>
      <c r="AP84" s="425"/>
      <c r="AQ84" s="425"/>
      <c r="AR84" s="425"/>
      <c r="AS84" s="700" t="str">
        <f>AU2</f>
        <v>DISTRIBUCIONES EN ELECTRICIDAD Y COMUNICACIONES SAS</v>
      </c>
      <c r="AT84" s="650"/>
      <c r="AU84" s="650"/>
      <c r="AV84" s="650"/>
      <c r="AW84" s="650"/>
      <c r="AX84" s="651"/>
      <c r="AY84" s="425"/>
      <c r="AZ84" s="425"/>
      <c r="BA84" s="425"/>
      <c r="BB84" s="425"/>
      <c r="BC84" s="425"/>
      <c r="BD84" s="425"/>
      <c r="BE84" s="425"/>
      <c r="BF84" s="425"/>
      <c r="BG84" s="425"/>
      <c r="BH84" s="425"/>
      <c r="BI84" s="425"/>
      <c r="BJ84" s="700" t="str">
        <f>BL2</f>
        <v>JORGE FERNANDO PRIETO MUÑOZ</v>
      </c>
      <c r="BK84" s="650"/>
      <c r="BL84" s="650"/>
      <c r="BM84" s="650"/>
      <c r="BN84" s="650"/>
      <c r="BO84" s="651"/>
      <c r="BP84" s="425"/>
      <c r="BQ84" s="425"/>
      <c r="BR84" s="425"/>
      <c r="BS84" s="425"/>
      <c r="BT84" s="425"/>
      <c r="BU84" s="425"/>
      <c r="BV84" s="425"/>
      <c r="BW84" s="425"/>
      <c r="BX84" s="425"/>
      <c r="BY84" s="425"/>
      <c r="BZ84" s="425"/>
      <c r="CA84" s="700" t="str">
        <f>CC2</f>
        <v>CONSTRUVALORES S.A.S.</v>
      </c>
      <c r="CB84" s="650"/>
      <c r="CC84" s="650"/>
      <c r="CD84" s="650"/>
      <c r="CE84" s="650"/>
      <c r="CF84" s="651"/>
      <c r="CG84" s="425"/>
      <c r="CH84" s="425"/>
      <c r="CI84" s="425"/>
      <c r="CJ84" s="425"/>
      <c r="CK84" s="425"/>
      <c r="CL84" s="425"/>
      <c r="CM84" s="425"/>
      <c r="CN84" s="425"/>
      <c r="CO84" s="425"/>
      <c r="CP84" s="425"/>
      <c r="CQ84" s="425"/>
      <c r="CR84" s="700" t="str">
        <f>CT2</f>
        <v>INGAP S.A.S.</v>
      </c>
      <c r="CS84" s="650"/>
      <c r="CT84" s="650"/>
      <c r="CU84" s="650"/>
      <c r="CV84" s="650"/>
      <c r="CW84" s="651"/>
      <c r="CX84" s="425"/>
      <c r="CY84" s="425"/>
      <c r="CZ84" s="425"/>
      <c r="DA84" s="425"/>
      <c r="DB84" s="425"/>
      <c r="DC84" s="425"/>
      <c r="DD84" s="425"/>
      <c r="DE84" s="425"/>
      <c r="DF84" s="425"/>
      <c r="DG84" s="425"/>
      <c r="DH84" s="425"/>
      <c r="DI84" s="700" t="str">
        <f>DK2</f>
        <v>INVERSIONES FERNANDO IRAL</v>
      </c>
      <c r="DJ84" s="650"/>
      <c r="DK84" s="650"/>
      <c r="DL84" s="650"/>
      <c r="DM84" s="650"/>
      <c r="DN84" s="651"/>
      <c r="DO84" s="425"/>
      <c r="DP84" s="425"/>
      <c r="DQ84" s="425"/>
      <c r="DR84" s="425"/>
      <c r="DS84" s="425"/>
      <c r="DT84" s="425"/>
      <c r="DU84" s="425"/>
      <c r="DV84" s="425"/>
      <c r="DW84" s="425"/>
      <c r="DX84" s="425"/>
      <c r="DY84" s="425"/>
      <c r="DZ84" s="700" t="str">
        <f>EB2</f>
        <v>ELECTROINGENIERIAS UPEGUI S.A.S.</v>
      </c>
      <c r="EA84" s="650"/>
      <c r="EB84" s="650"/>
      <c r="EC84" s="650"/>
      <c r="ED84" s="650"/>
      <c r="EE84" s="651"/>
      <c r="EF84" s="425"/>
      <c r="EG84" s="425"/>
      <c r="EH84" s="425"/>
      <c r="EI84" s="425"/>
      <c r="EJ84" s="425"/>
      <c r="EK84" s="425"/>
      <c r="EL84" s="425"/>
      <c r="EM84" s="425"/>
      <c r="EN84" s="425"/>
      <c r="EO84" s="425"/>
      <c r="EP84" s="425"/>
      <c r="EQ84" s="700" t="str">
        <f>ES2</f>
        <v>OMAIRA RIAÑO MOLANO</v>
      </c>
      <c r="ER84" s="650"/>
      <c r="ES84" s="650"/>
      <c r="ET84" s="650"/>
      <c r="EU84" s="650"/>
      <c r="EV84" s="651"/>
      <c r="EW84" s="425"/>
      <c r="EX84" s="425"/>
      <c r="EY84" s="425"/>
      <c r="EZ84" s="425"/>
      <c r="FA84" s="425"/>
      <c r="FB84" s="425"/>
      <c r="FC84" s="425"/>
      <c r="FD84" s="425"/>
      <c r="FE84" s="425"/>
      <c r="FF84" s="425"/>
      <c r="FG84" s="425"/>
      <c r="FH84" s="700" t="str">
        <f>FJ2</f>
        <v>KA S.A.</v>
      </c>
      <c r="FI84" s="650"/>
      <c r="FJ84" s="650"/>
      <c r="FK84" s="650"/>
      <c r="FL84" s="650"/>
      <c r="FM84" s="651"/>
      <c r="FN84" s="425"/>
      <c r="FO84" s="425"/>
      <c r="FP84" s="425"/>
      <c r="FQ84" s="425"/>
      <c r="FR84" s="425"/>
      <c r="FS84" s="425"/>
      <c r="FT84" s="425"/>
      <c r="FU84" s="425"/>
      <c r="FV84" s="425"/>
      <c r="FW84" s="425"/>
      <c r="FX84" s="425"/>
      <c r="FY84" s="700" t="str">
        <f>GA2</f>
        <v>OSCAR ADOLFO DIEZ YEPES</v>
      </c>
      <c r="FZ84" s="650"/>
      <c r="GA84" s="650"/>
      <c r="GB84" s="650"/>
      <c r="GC84" s="650"/>
      <c r="GD84" s="651"/>
      <c r="GE84" s="425"/>
      <c r="GF84" s="425"/>
      <c r="GG84" s="425"/>
      <c r="GH84" s="425"/>
      <c r="GI84" s="425"/>
      <c r="GJ84" s="425"/>
      <c r="GK84" s="425"/>
      <c r="GL84" s="425"/>
      <c r="GM84" s="425"/>
      <c r="GN84" s="425"/>
      <c r="GO84" s="425"/>
      <c r="GP84" s="700" t="str">
        <f>GR2</f>
        <v>ANDRES ENRIQUE VASQUEZ GAVIRIA</v>
      </c>
      <c r="GQ84" s="650"/>
      <c r="GR84" s="650"/>
      <c r="GS84" s="650"/>
      <c r="GT84" s="650"/>
      <c r="GU84" s="651"/>
      <c r="GV84" s="425"/>
      <c r="GW84" s="425"/>
      <c r="GX84" s="425"/>
      <c r="GY84" s="425"/>
      <c r="GZ84" s="425"/>
      <c r="HA84" s="425"/>
      <c r="HB84" s="425"/>
      <c r="HC84" s="425"/>
      <c r="HD84" s="425"/>
      <c r="HE84" s="425"/>
      <c r="HF84" s="425"/>
      <c r="HG84" s="700" t="str">
        <f>HI2</f>
        <v>CESAR GIRALDO ATEHORTUA</v>
      </c>
      <c r="HH84" s="650"/>
      <c r="HI84" s="650"/>
      <c r="HJ84" s="650"/>
      <c r="HK84" s="650"/>
      <c r="HL84" s="651"/>
      <c r="HM84" s="425"/>
      <c r="HN84" s="425"/>
      <c r="HO84" s="425"/>
      <c r="HP84" s="425"/>
      <c r="HQ84" s="425"/>
      <c r="HR84" s="425"/>
      <c r="HS84" s="425"/>
      <c r="HT84" s="425"/>
      <c r="HU84" s="425"/>
      <c r="HV84" s="425"/>
      <c r="HW84" s="425"/>
      <c r="HX84" s="700" t="str">
        <f>HZ2</f>
        <v>ACEROS Y CONCRETOS S.A.S.</v>
      </c>
      <c r="HY84" s="650"/>
      <c r="HZ84" s="650"/>
      <c r="IA84" s="650"/>
      <c r="IB84" s="650"/>
      <c r="IC84" s="651"/>
      <c r="ID84" s="425"/>
      <c r="IE84" s="425"/>
      <c r="IF84" s="425"/>
      <c r="IG84" s="425"/>
      <c r="IH84" s="425"/>
      <c r="II84" s="425"/>
      <c r="IJ84" s="425"/>
      <c r="IK84" s="425"/>
      <c r="IL84" s="425"/>
      <c r="IM84" s="425"/>
      <c r="IN84" s="425"/>
      <c r="IO84" s="700" t="str">
        <f>IQ2</f>
        <v>INGENEC S.A.S.</v>
      </c>
      <c r="IP84" s="650"/>
      <c r="IQ84" s="650"/>
      <c r="IR84" s="650"/>
      <c r="IS84" s="650"/>
      <c r="IT84" s="651"/>
      <c r="IU84" s="425"/>
      <c r="IV84" s="425"/>
      <c r="IW84" s="425"/>
      <c r="IX84" s="425"/>
      <c r="IY84" s="425"/>
      <c r="IZ84" s="425"/>
      <c r="JA84" s="425"/>
      <c r="JB84" s="425"/>
      <c r="JC84" s="425"/>
      <c r="JD84" s="425"/>
      <c r="JE84" s="425"/>
      <c r="JF84" s="700" t="str">
        <f>JH2</f>
        <v>ENECON SOCIEDAD POR ACCIONES SIMPLIFICADA</v>
      </c>
      <c r="JG84" s="650"/>
      <c r="JH84" s="650"/>
      <c r="JI84" s="650"/>
      <c r="JJ84" s="650"/>
      <c r="JK84" s="651"/>
      <c r="JL84" s="425"/>
      <c r="JM84" s="425"/>
      <c r="JN84" s="425"/>
      <c r="JO84" s="425"/>
      <c r="JP84" s="425"/>
      <c r="JQ84" s="425"/>
      <c r="JR84" s="425"/>
      <c r="JS84" s="425"/>
      <c r="JT84" s="425"/>
      <c r="JU84" s="425"/>
      <c r="JV84" s="425"/>
      <c r="JW84" s="700" t="str">
        <f>JY2</f>
        <v>JOHN JAIRO VÁSQUEZ SUÁREZ</v>
      </c>
      <c r="JX84" s="650"/>
      <c r="JY84" s="650"/>
      <c r="JZ84" s="650"/>
      <c r="KA84" s="650"/>
      <c r="KB84" s="651"/>
      <c r="KC84" s="425"/>
      <c r="KD84" s="425"/>
      <c r="KE84" s="425"/>
      <c r="KF84" s="425"/>
      <c r="KG84" s="425"/>
      <c r="KH84" s="425"/>
      <c r="KI84" s="425"/>
      <c r="KJ84" s="425"/>
      <c r="KK84" s="425"/>
      <c r="KL84" s="425"/>
      <c r="KM84" s="425"/>
      <c r="KN84" s="700" t="str">
        <f>KP2</f>
        <v>GALA URBANA S.A.S.</v>
      </c>
      <c r="KO84" s="650"/>
      <c r="KP84" s="650"/>
      <c r="KQ84" s="650"/>
      <c r="KR84" s="650"/>
      <c r="KS84" s="651"/>
      <c r="KT84" s="425"/>
      <c r="KU84" s="425"/>
      <c r="KV84" s="425"/>
      <c r="KW84" s="425"/>
      <c r="KX84" s="425"/>
      <c r="KY84" s="425"/>
      <c r="KZ84" s="425"/>
      <c r="LA84" s="425"/>
      <c r="LB84" s="425"/>
      <c r="LC84" s="425"/>
      <c r="LD84" s="425"/>
      <c r="LE84" s="700" t="str">
        <f>LG2</f>
        <v>ANFER INGENIERIA S.A.S.</v>
      </c>
      <c r="LF84" s="650"/>
      <c r="LG84" s="650"/>
      <c r="LH84" s="650"/>
      <c r="LI84" s="650"/>
      <c r="LJ84" s="651"/>
      <c r="LK84" s="425"/>
      <c r="LL84" s="425"/>
      <c r="LM84" s="425"/>
      <c r="LN84" s="425"/>
      <c r="LO84" s="425"/>
      <c r="LP84" s="425"/>
      <c r="LQ84" s="425"/>
      <c r="LR84" s="425"/>
      <c r="LS84" s="425"/>
      <c r="LT84" s="425"/>
      <c r="LU84" s="425"/>
      <c r="LV84" s="700" t="str">
        <f>LX2</f>
        <v>CORE IP S.A.S.</v>
      </c>
      <c r="LW84" s="650"/>
      <c r="LX84" s="650"/>
      <c r="LY84" s="650"/>
      <c r="LZ84" s="650"/>
      <c r="MA84" s="651"/>
      <c r="MB84" s="425"/>
      <c r="MC84" s="425"/>
      <c r="MD84" s="425"/>
      <c r="ME84" s="425"/>
      <c r="MF84" s="425"/>
      <c r="MG84" s="425"/>
      <c r="MH84" s="425"/>
      <c r="MI84" s="425"/>
      <c r="MJ84" s="425"/>
      <c r="MK84" s="425"/>
      <c r="ML84" s="425"/>
      <c r="MM84" s="700" t="str">
        <f>MO2</f>
        <v>CONSORCIO INTERNACIONAL DE SOLUCIONES INTEGRALES S.A.S.</v>
      </c>
      <c r="MN84" s="650"/>
      <c r="MO84" s="650"/>
      <c r="MP84" s="650"/>
      <c r="MQ84" s="650"/>
      <c r="MR84" s="651"/>
      <c r="MS84" s="425"/>
      <c r="MT84" s="425"/>
      <c r="MU84" s="425"/>
      <c r="MV84" s="425"/>
      <c r="MW84" s="425"/>
      <c r="MX84" s="425"/>
      <c r="MY84" s="425"/>
      <c r="MZ84" s="425"/>
      <c r="NA84" s="425"/>
      <c r="NB84" s="425"/>
      <c r="NC84" s="425"/>
      <c r="ND84" s="700" t="str">
        <f>NF2</f>
        <v>O7</v>
      </c>
      <c r="NE84" s="650"/>
      <c r="NF84" s="650"/>
      <c r="NG84" s="650"/>
      <c r="NH84" s="650"/>
      <c r="NI84" s="651"/>
      <c r="NJ84" s="453"/>
      <c r="NK84" s="425"/>
      <c r="NL84" s="425"/>
      <c r="NM84" s="425"/>
      <c r="NN84" s="425"/>
      <c r="NO84" s="425"/>
      <c r="NP84" s="425"/>
      <c r="NQ84" s="425"/>
      <c r="NR84" s="425"/>
      <c r="NS84" s="425"/>
      <c r="NT84" s="425"/>
      <c r="NU84" s="700" t="str">
        <f>NW2</f>
        <v>O8</v>
      </c>
      <c r="NV84" s="650"/>
      <c r="NW84" s="650"/>
      <c r="NX84" s="650"/>
      <c r="NY84" s="650"/>
      <c r="NZ84" s="651"/>
      <c r="OA84" s="453"/>
      <c r="OB84" s="425"/>
      <c r="OC84" s="425"/>
      <c r="OD84" s="425"/>
      <c r="OE84" s="425"/>
      <c r="OF84" s="425"/>
      <c r="OG84" s="425"/>
      <c r="OH84" s="425"/>
      <c r="OI84" s="425"/>
      <c r="OJ84" s="425"/>
      <c r="OK84" s="425"/>
      <c r="OL84" s="700" t="str">
        <f>ON2</f>
        <v>O9</v>
      </c>
      <c r="OM84" s="650"/>
      <c r="ON84" s="650"/>
      <c r="OO84" s="650"/>
      <c r="OP84" s="650"/>
      <c r="OQ84" s="651"/>
      <c r="OR84" s="453"/>
      <c r="OS84" s="425"/>
      <c r="OT84" s="425"/>
      <c r="OU84" s="425"/>
      <c r="OV84" s="425"/>
      <c r="OW84" s="425"/>
      <c r="OX84" s="425"/>
      <c r="OY84" s="425"/>
      <c r="OZ84" s="425"/>
      <c r="PA84" s="425"/>
      <c r="PB84" s="425"/>
      <c r="PC84" s="700" t="str">
        <f>PE2</f>
        <v>O10</v>
      </c>
      <c r="PD84" s="650"/>
      <c r="PE84" s="650"/>
      <c r="PF84" s="650"/>
      <c r="PG84" s="650"/>
      <c r="PH84" s="651"/>
      <c r="PI84" s="453"/>
      <c r="PJ84" s="425"/>
      <c r="PK84" s="425"/>
      <c r="PL84" s="425"/>
      <c r="PM84" s="425"/>
      <c r="PN84" s="425"/>
      <c r="PO84" s="425"/>
      <c r="PP84" s="425"/>
      <c r="PQ84" s="425"/>
      <c r="PR84" s="425"/>
      <c r="PS84" s="425"/>
      <c r="PT84" s="700" t="str">
        <f>PV2</f>
        <v>O11</v>
      </c>
      <c r="PU84" s="650"/>
      <c r="PV84" s="650"/>
      <c r="PW84" s="650"/>
      <c r="PX84" s="650"/>
      <c r="PY84" s="651"/>
      <c r="PZ84" s="453"/>
      <c r="QA84" s="425"/>
      <c r="QB84" s="425"/>
      <c r="QC84" s="425"/>
      <c r="QD84" s="425"/>
      <c r="QE84" s="425"/>
      <c r="QF84" s="425"/>
      <c r="QG84" s="425"/>
      <c r="QH84" s="425"/>
      <c r="QI84" s="425"/>
      <c r="QJ84" s="425"/>
      <c r="QK84" s="700" t="str">
        <f>QM2</f>
        <v>O12</v>
      </c>
      <c r="QL84" s="650"/>
      <c r="QM84" s="650"/>
      <c r="QN84" s="650"/>
      <c r="QO84" s="650"/>
      <c r="QP84" s="651"/>
      <c r="QQ84" s="453"/>
      <c r="QR84" s="425"/>
      <c r="QS84" s="425"/>
      <c r="QT84" s="425"/>
      <c r="QU84" s="425"/>
      <c r="QV84" s="425"/>
      <c r="QW84" s="425"/>
      <c r="QX84" s="425"/>
      <c r="QY84" s="425"/>
      <c r="QZ84" s="425"/>
      <c r="RA84" s="425"/>
      <c r="RB84" s="700" t="str">
        <f>RD2</f>
        <v>O13</v>
      </c>
      <c r="RC84" s="650"/>
      <c r="RD84" s="650"/>
      <c r="RE84" s="650"/>
      <c r="RF84" s="650"/>
      <c r="RG84" s="651"/>
      <c r="RH84" s="453"/>
      <c r="RI84" s="425"/>
      <c r="RJ84" s="425"/>
      <c r="RK84" s="425"/>
      <c r="RL84" s="425"/>
      <c r="RM84" s="425"/>
      <c r="RN84" s="425"/>
      <c r="RO84" s="425"/>
      <c r="RP84" s="425"/>
      <c r="RQ84" s="425"/>
      <c r="RR84" s="425"/>
      <c r="RS84" s="700" t="str">
        <f>RU2</f>
        <v>O14</v>
      </c>
      <c r="RT84" s="650"/>
      <c r="RU84" s="650"/>
      <c r="RV84" s="650"/>
      <c r="RW84" s="650"/>
      <c r="RX84" s="651"/>
      <c r="RY84" s="453"/>
      <c r="RZ84" s="425"/>
      <c r="SA84" s="425"/>
      <c r="SB84" s="425"/>
      <c r="SC84" s="425"/>
      <c r="SD84" s="425"/>
      <c r="SE84" s="425"/>
      <c r="SF84" s="425"/>
      <c r="SG84" s="425"/>
      <c r="SH84" s="425"/>
      <c r="SI84" s="425"/>
      <c r="SJ84" s="700" t="str">
        <f>SL2</f>
        <v>O15</v>
      </c>
      <c r="SK84" s="650"/>
      <c r="SL84" s="650"/>
      <c r="SM84" s="650"/>
      <c r="SN84" s="650"/>
      <c r="SO84" s="651"/>
      <c r="SP84" s="453"/>
      <c r="SQ84" s="425"/>
      <c r="SR84" s="425"/>
      <c r="SS84" s="425"/>
      <c r="ST84" s="425"/>
      <c r="SU84" s="425"/>
      <c r="SV84" s="425"/>
      <c r="SW84" s="425"/>
      <c r="SX84" s="425"/>
    </row>
    <row r="85" spans="1:518" ht="49.5" customHeight="1" x14ac:dyDescent="0.2">
      <c r="A85" s="425"/>
      <c r="B85" s="701"/>
      <c r="C85" s="425"/>
      <c r="D85" s="425"/>
      <c r="E85" s="425"/>
      <c r="F85" s="702" t="s">
        <v>423</v>
      </c>
      <c r="G85" s="702" t="s">
        <v>424</v>
      </c>
      <c r="H85" s="453"/>
      <c r="I85" s="453"/>
      <c r="J85" s="425"/>
      <c r="K85" s="703" t="e">
        <f>+IF(S85*U85*W85*Y85=1,"OK","NO HABILITADO")</f>
        <v>#N/A</v>
      </c>
      <c r="L85" s="650"/>
      <c r="M85" s="650"/>
      <c r="N85" s="650"/>
      <c r="O85" s="650"/>
      <c r="P85" s="651"/>
      <c r="Q85" s="425"/>
      <c r="R85" s="425"/>
      <c r="S85" s="704">
        <f>IF(O83&gt;'10. EVALUACIÓN'!$D$10,0,1)</f>
        <v>1</v>
      </c>
      <c r="T85" s="425"/>
      <c r="U85" s="704">
        <f>IF(P77&gt;'10. EVALUACIÓN'!$D$9,0,1)</f>
        <v>1</v>
      </c>
      <c r="V85" s="425"/>
      <c r="W85" s="704" t="e">
        <f>PRODUCT(W15:W75)</f>
        <v>#N/A</v>
      </c>
      <c r="X85" s="425"/>
      <c r="Y85" s="704">
        <f>IF(Y80&gt;0.5,0,1)</f>
        <v>1</v>
      </c>
      <c r="Z85" s="425"/>
      <c r="AA85" s="425"/>
      <c r="AB85" s="703" t="e">
        <f>+IF(AJ85*AL85*AN85*AP85=1,"OK","NO HABILITADO")</f>
        <v>#N/A</v>
      </c>
      <c r="AC85" s="650"/>
      <c r="AD85" s="650"/>
      <c r="AE85" s="650"/>
      <c r="AF85" s="650"/>
      <c r="AG85" s="651"/>
      <c r="AH85" s="425"/>
      <c r="AI85" s="425"/>
      <c r="AJ85" s="704">
        <f>IF(AF83&gt;'10. EVALUACIÓN'!$D$10,0,1)</f>
        <v>1</v>
      </c>
      <c r="AK85" s="425"/>
      <c r="AL85" s="704">
        <f>IF(AG77&gt;'10. EVALUACIÓN'!$D$9,0,1)</f>
        <v>1</v>
      </c>
      <c r="AM85" s="425"/>
      <c r="AN85" s="704" t="e">
        <f>PRODUCT(AN15:AN75)</f>
        <v>#N/A</v>
      </c>
      <c r="AO85" s="425"/>
      <c r="AP85" s="704">
        <f>IF(AP80&gt;0.5,0,1)</f>
        <v>1</v>
      </c>
      <c r="AQ85" s="425"/>
      <c r="AR85" s="425"/>
      <c r="AS85" s="703" t="str">
        <f>+IF(BA85*BC85*BE85*BG85=1,"OK","NO HABILITADO")</f>
        <v>OK</v>
      </c>
      <c r="AT85" s="650"/>
      <c r="AU85" s="650"/>
      <c r="AV85" s="650"/>
      <c r="AW85" s="650"/>
      <c r="AX85" s="651"/>
      <c r="AY85" s="425"/>
      <c r="AZ85" s="425"/>
      <c r="BA85" s="704">
        <f>IF(AW83&gt;'10. EVALUACIÓN'!$D$10,0,1)</f>
        <v>1</v>
      </c>
      <c r="BB85" s="425"/>
      <c r="BC85" s="704">
        <f>IF(AX77&gt;'10. EVALUACIÓN'!$D$9,0,1)</f>
        <v>1</v>
      </c>
      <c r="BD85" s="425"/>
      <c r="BE85" s="704">
        <f>PRODUCT(BE15:BE75)</f>
        <v>1</v>
      </c>
      <c r="BF85" s="425"/>
      <c r="BG85" s="704">
        <f>IF(BG80&gt;0.5,0,1)</f>
        <v>1</v>
      </c>
      <c r="BH85" s="425"/>
      <c r="BI85" s="425"/>
      <c r="BJ85" s="703" t="str">
        <f>+IF(BR85*BT85*BV85*BX85=1,"OK","NO HABILITADO")</f>
        <v>OK</v>
      </c>
      <c r="BK85" s="650"/>
      <c r="BL85" s="650"/>
      <c r="BM85" s="650"/>
      <c r="BN85" s="650"/>
      <c r="BO85" s="651"/>
      <c r="BP85" s="425"/>
      <c r="BQ85" s="425"/>
      <c r="BR85" s="704">
        <f>IF(BN83&gt;'10. EVALUACIÓN'!$D$10,0,1)</f>
        <v>1</v>
      </c>
      <c r="BS85" s="425"/>
      <c r="BT85" s="704">
        <f>IF(BO77&gt;'10. EVALUACIÓN'!$D$9,0,1)</f>
        <v>1</v>
      </c>
      <c r="BU85" s="425"/>
      <c r="BV85" s="704">
        <f>PRODUCT(BV15:BV75)</f>
        <v>1</v>
      </c>
      <c r="BW85" s="425"/>
      <c r="BX85" s="704">
        <f>IF(BX80&gt;0.5,0,1)</f>
        <v>1</v>
      </c>
      <c r="BY85" s="425"/>
      <c r="BZ85" s="425"/>
      <c r="CA85" s="703" t="str">
        <f>+IF(CI85*CK85*CM85*CO85=1,"OK","NO HABILITADO")</f>
        <v>OK</v>
      </c>
      <c r="CB85" s="650"/>
      <c r="CC85" s="650"/>
      <c r="CD85" s="650"/>
      <c r="CE85" s="650"/>
      <c r="CF85" s="651"/>
      <c r="CG85" s="425"/>
      <c r="CH85" s="425"/>
      <c r="CI85" s="704">
        <f>IF(CE83&gt;'10. EVALUACIÓN'!$D$10,0,1)</f>
        <v>1</v>
      </c>
      <c r="CJ85" s="425"/>
      <c r="CK85" s="704">
        <f>IF(CF77&gt;'10. EVALUACIÓN'!$D$9,0,1)</f>
        <v>1</v>
      </c>
      <c r="CL85" s="425"/>
      <c r="CM85" s="704">
        <f>PRODUCT(CM15:CM75)</f>
        <v>1</v>
      </c>
      <c r="CN85" s="425"/>
      <c r="CO85" s="704">
        <f>IF(CO80&gt;0.5,0,1)</f>
        <v>1</v>
      </c>
      <c r="CP85" s="425"/>
      <c r="CQ85" s="425"/>
      <c r="CR85" s="703" t="str">
        <f>+IF(CZ85*DB85*DD85*DF85=1,"OK","NO HABILITADO")</f>
        <v>OK</v>
      </c>
      <c r="CS85" s="650"/>
      <c r="CT85" s="650"/>
      <c r="CU85" s="650"/>
      <c r="CV85" s="650"/>
      <c r="CW85" s="651"/>
      <c r="CX85" s="425"/>
      <c r="CY85" s="425"/>
      <c r="CZ85" s="704">
        <f>IF(CV83&gt;'10. EVALUACIÓN'!$D$10,0,1)</f>
        <v>1</v>
      </c>
      <c r="DA85" s="425"/>
      <c r="DB85" s="704">
        <f>IF(CW77&gt;'10. EVALUACIÓN'!$D$9,0,1)</f>
        <v>1</v>
      </c>
      <c r="DC85" s="425"/>
      <c r="DD85" s="704">
        <f>PRODUCT(DD15:DD75)</f>
        <v>1</v>
      </c>
      <c r="DE85" s="425"/>
      <c r="DF85" s="704">
        <f>IF(DF80&gt;0.5,0,1)</f>
        <v>1</v>
      </c>
      <c r="DG85" s="425"/>
      <c r="DH85" s="425"/>
      <c r="DI85" s="703" t="str">
        <f>+IF(DQ85*DS85*DU85*DW85=1,"OK","NO HABILITADO")</f>
        <v>OK</v>
      </c>
      <c r="DJ85" s="650"/>
      <c r="DK85" s="650"/>
      <c r="DL85" s="650"/>
      <c r="DM85" s="650"/>
      <c r="DN85" s="651"/>
      <c r="DO85" s="425"/>
      <c r="DP85" s="425"/>
      <c r="DQ85" s="704">
        <f>IF(DM83&gt;'10. EVALUACIÓN'!$D$10,0,1)</f>
        <v>1</v>
      </c>
      <c r="DR85" s="425"/>
      <c r="DS85" s="704">
        <f>IF(DN77&gt;'10. EVALUACIÓN'!$D$9,0,1)</f>
        <v>1</v>
      </c>
      <c r="DT85" s="425"/>
      <c r="DU85" s="704">
        <f>PRODUCT(DU15:DU75)</f>
        <v>1</v>
      </c>
      <c r="DV85" s="425"/>
      <c r="DW85" s="704">
        <f>IF(DW80&gt;0.5,0,1)</f>
        <v>1</v>
      </c>
      <c r="DX85" s="425"/>
      <c r="DY85" s="425"/>
      <c r="DZ85" s="703" t="str">
        <f>+IF(EH85*EJ85*EL85*EN85=1,"OK","NO HABILITADO")</f>
        <v>OK</v>
      </c>
      <c r="EA85" s="650"/>
      <c r="EB85" s="650"/>
      <c r="EC85" s="650"/>
      <c r="ED85" s="650"/>
      <c r="EE85" s="651"/>
      <c r="EF85" s="425"/>
      <c r="EG85" s="425"/>
      <c r="EH85" s="704">
        <f>IF(ED83&gt;'10. EVALUACIÓN'!$D$10,0,1)</f>
        <v>1</v>
      </c>
      <c r="EI85" s="425"/>
      <c r="EJ85" s="704">
        <f>IF(EE77&gt;'10. EVALUACIÓN'!$D$9,0,1)</f>
        <v>1</v>
      </c>
      <c r="EK85" s="425"/>
      <c r="EL85" s="704">
        <f>PRODUCT(EL15:EL75)</f>
        <v>1</v>
      </c>
      <c r="EM85" s="425"/>
      <c r="EN85" s="704">
        <f>IF(EN80&gt;0.5,0,1)</f>
        <v>1</v>
      </c>
      <c r="EO85" s="425"/>
      <c r="EP85" s="425"/>
      <c r="EQ85" s="703" t="str">
        <f>+IF(EY85*FA85*FC85*FE85=1,"OK","NO HABILITADO")</f>
        <v>NO HABILITADO</v>
      </c>
      <c r="ER85" s="650"/>
      <c r="ES85" s="650"/>
      <c r="ET85" s="650"/>
      <c r="EU85" s="650"/>
      <c r="EV85" s="651"/>
      <c r="EW85" s="425"/>
      <c r="EX85" s="425"/>
      <c r="EY85" s="704">
        <f>IF(EU83&gt;'10. EVALUACIÓN'!$D$10,0,1)</f>
        <v>0</v>
      </c>
      <c r="EZ85" s="425"/>
      <c r="FA85" s="704">
        <f>IF(EV77&gt;'10. EVALUACIÓN'!$D$9,0,1)</f>
        <v>1</v>
      </c>
      <c r="FB85" s="425"/>
      <c r="FC85" s="704">
        <f>PRODUCT(FC15:FC75)</f>
        <v>1</v>
      </c>
      <c r="FD85" s="425"/>
      <c r="FE85" s="704">
        <f>IF(FE80&gt;0.5,0,1)</f>
        <v>1</v>
      </c>
      <c r="FF85" s="425"/>
      <c r="FG85" s="425"/>
      <c r="FH85" s="703" t="str">
        <f>+IF(FP85*FR85*FT85*FV85=1,"OK","NO HABILITADO")</f>
        <v>OK</v>
      </c>
      <c r="FI85" s="650"/>
      <c r="FJ85" s="650"/>
      <c r="FK85" s="650"/>
      <c r="FL85" s="650"/>
      <c r="FM85" s="651"/>
      <c r="FN85" s="425"/>
      <c r="FO85" s="425"/>
      <c r="FP85" s="704">
        <f>IF(FL83&gt;'10. EVALUACIÓN'!$D$10,0,1)</f>
        <v>1</v>
      </c>
      <c r="FQ85" s="425"/>
      <c r="FR85" s="704">
        <f>IF(FM77&gt;'10. EVALUACIÓN'!$D$9,0,1)</f>
        <v>1</v>
      </c>
      <c r="FS85" s="425"/>
      <c r="FT85" s="704">
        <f>PRODUCT(FT15:FT75)</f>
        <v>1</v>
      </c>
      <c r="FU85" s="425"/>
      <c r="FV85" s="704">
        <f>IF(FV80&gt;0.5,0,1)</f>
        <v>1</v>
      </c>
      <c r="FW85" s="425"/>
      <c r="FX85" s="425"/>
      <c r="FY85" s="703" t="str">
        <f>+IF(GG85*GI85*GK85*GM85=1,"OK","NO HABILITADO")</f>
        <v>OK</v>
      </c>
      <c r="FZ85" s="650"/>
      <c r="GA85" s="650"/>
      <c r="GB85" s="650"/>
      <c r="GC85" s="650"/>
      <c r="GD85" s="651"/>
      <c r="GE85" s="425"/>
      <c r="GF85" s="425"/>
      <c r="GG85" s="704">
        <f>IF(GC83&gt;'10. EVALUACIÓN'!$D$10,0,1)</f>
        <v>1</v>
      </c>
      <c r="GH85" s="425"/>
      <c r="GI85" s="704">
        <f>IF(GD77&gt;'10. EVALUACIÓN'!$D$9,0,1)</f>
        <v>1</v>
      </c>
      <c r="GJ85" s="425"/>
      <c r="GK85" s="704">
        <f>PRODUCT(GK15:GK75)</f>
        <v>1</v>
      </c>
      <c r="GL85" s="425"/>
      <c r="GM85" s="704">
        <f>IF(GM80&gt;0.5,0,1)</f>
        <v>1</v>
      </c>
      <c r="GN85" s="425"/>
      <c r="GO85" s="425"/>
      <c r="GP85" s="703" t="str">
        <f>+IF(GX85*GZ85*HB85*HD85=1,"OK","NO HABILITADO")</f>
        <v>OK</v>
      </c>
      <c r="GQ85" s="650"/>
      <c r="GR85" s="650"/>
      <c r="GS85" s="650"/>
      <c r="GT85" s="650"/>
      <c r="GU85" s="651"/>
      <c r="GV85" s="425"/>
      <c r="GW85" s="425"/>
      <c r="GX85" s="704">
        <f>IF(GT83&gt;'10. EVALUACIÓN'!$D$10,0,1)</f>
        <v>1</v>
      </c>
      <c r="GY85" s="425"/>
      <c r="GZ85" s="704">
        <f>IF(GU77&gt;'10. EVALUACIÓN'!$D$9,0,1)</f>
        <v>1</v>
      </c>
      <c r="HA85" s="425"/>
      <c r="HB85" s="704">
        <f>PRODUCT(HB15:HB75)</f>
        <v>1</v>
      </c>
      <c r="HC85" s="425"/>
      <c r="HD85" s="704">
        <f>IF(HD80&gt;0.5,0,1)</f>
        <v>1</v>
      </c>
      <c r="HE85" s="425"/>
      <c r="HF85" s="425"/>
      <c r="HG85" s="703" t="str">
        <f>+IF(HO85*HQ85*HS85*HU85=1,"OK","NO HABILITADO")</f>
        <v>OK</v>
      </c>
      <c r="HH85" s="650"/>
      <c r="HI85" s="650"/>
      <c r="HJ85" s="650"/>
      <c r="HK85" s="650"/>
      <c r="HL85" s="651"/>
      <c r="HM85" s="425"/>
      <c r="HN85" s="425"/>
      <c r="HO85" s="704">
        <f>IF(HK83&gt;'10. EVALUACIÓN'!$D$10,0,1)</f>
        <v>1</v>
      </c>
      <c r="HP85" s="425"/>
      <c r="HQ85" s="704">
        <f>IF(HL77&gt;'10. EVALUACIÓN'!$D$9,0,1)</f>
        <v>1</v>
      </c>
      <c r="HR85" s="425"/>
      <c r="HS85" s="704">
        <f>PRODUCT(HS15:HS75)</f>
        <v>1</v>
      </c>
      <c r="HT85" s="425"/>
      <c r="HU85" s="704">
        <f>IF(HU80&gt;0.5,0,1)</f>
        <v>1</v>
      </c>
      <c r="HV85" s="425"/>
      <c r="HW85" s="425"/>
      <c r="HX85" s="703" t="str">
        <f>+IF(IF85*IH85*IJ85*IL85=1,"OK","NO HABILITADO")</f>
        <v>OK</v>
      </c>
      <c r="HY85" s="650"/>
      <c r="HZ85" s="650"/>
      <c r="IA85" s="650"/>
      <c r="IB85" s="650"/>
      <c r="IC85" s="651"/>
      <c r="ID85" s="425"/>
      <c r="IE85" s="425"/>
      <c r="IF85" s="704">
        <f>IF(IB83&gt;'10. EVALUACIÓN'!$D$10,0,1)</f>
        <v>1</v>
      </c>
      <c r="IG85" s="425"/>
      <c r="IH85" s="704">
        <f>IF(IC77&gt;'10. EVALUACIÓN'!$D$9,0,1)</f>
        <v>1</v>
      </c>
      <c r="II85" s="425"/>
      <c r="IJ85" s="704">
        <f>PRODUCT(IJ15:IJ75)</f>
        <v>1</v>
      </c>
      <c r="IK85" s="425"/>
      <c r="IL85" s="704">
        <f>IF(IL80&gt;0.5,0,1)</f>
        <v>1</v>
      </c>
      <c r="IM85" s="425"/>
      <c r="IN85" s="425"/>
      <c r="IO85" s="703" t="str">
        <f>+IF(IW85*IY85*JA85*JC85=1,"OK","NO HABILITADO")</f>
        <v>OK</v>
      </c>
      <c r="IP85" s="650"/>
      <c r="IQ85" s="650"/>
      <c r="IR85" s="650"/>
      <c r="IS85" s="650"/>
      <c r="IT85" s="651"/>
      <c r="IU85" s="425"/>
      <c r="IV85" s="425"/>
      <c r="IW85" s="704">
        <f>IF(IS83&gt;'10. EVALUACIÓN'!$D$10,0,1)</f>
        <v>1</v>
      </c>
      <c r="IX85" s="425"/>
      <c r="IY85" s="704">
        <f>IF(IT77&gt;'10. EVALUACIÓN'!$D$9,0,1)</f>
        <v>1</v>
      </c>
      <c r="IZ85" s="425"/>
      <c r="JA85" s="704">
        <f>PRODUCT(JA15:JA75)</f>
        <v>1</v>
      </c>
      <c r="JB85" s="425"/>
      <c r="JC85" s="704">
        <f>IF(JC80&gt;0.5,0,1)</f>
        <v>1</v>
      </c>
      <c r="JD85" s="425"/>
      <c r="JE85" s="425"/>
      <c r="JF85" s="703" t="str">
        <f>+IF(JN85*JP85*JR85*JT85=1,"OK","NO HABILITADO")</f>
        <v>OK</v>
      </c>
      <c r="JG85" s="650"/>
      <c r="JH85" s="650"/>
      <c r="JI85" s="650"/>
      <c r="JJ85" s="650"/>
      <c r="JK85" s="651"/>
      <c r="JL85" s="425"/>
      <c r="JM85" s="425"/>
      <c r="JN85" s="704">
        <f>IF(JJ83&gt;'10. EVALUACIÓN'!$D$10,0,1)</f>
        <v>1</v>
      </c>
      <c r="JO85" s="425"/>
      <c r="JP85" s="704">
        <f>IF(JK77&gt;'10. EVALUACIÓN'!$D$9,0,1)</f>
        <v>1</v>
      </c>
      <c r="JQ85" s="425"/>
      <c r="JR85" s="704">
        <f>PRODUCT(JR15:JR75)</f>
        <v>1</v>
      </c>
      <c r="JS85" s="425"/>
      <c r="JT85" s="704">
        <f>IF(JT80&gt;0.5,0,1)</f>
        <v>1</v>
      </c>
      <c r="JU85" s="425"/>
      <c r="JV85" s="425"/>
      <c r="JW85" s="703" t="str">
        <f>+IF(KE85*KG85*KI85*KK85=1,"OK","NO HABILITADO")</f>
        <v>OK</v>
      </c>
      <c r="JX85" s="650"/>
      <c r="JY85" s="650"/>
      <c r="JZ85" s="650"/>
      <c r="KA85" s="650"/>
      <c r="KB85" s="651"/>
      <c r="KC85" s="425"/>
      <c r="KD85" s="425"/>
      <c r="KE85" s="704">
        <f>IF(KA83&gt;'10. EVALUACIÓN'!$D$10,0,1)</f>
        <v>1</v>
      </c>
      <c r="KF85" s="425"/>
      <c r="KG85" s="704">
        <f>IF(KB77&gt;'10. EVALUACIÓN'!$D$9,0,1)</f>
        <v>1</v>
      </c>
      <c r="KH85" s="425"/>
      <c r="KI85" s="704">
        <f>PRODUCT(KI15:KI75)</f>
        <v>1</v>
      </c>
      <c r="KJ85" s="425"/>
      <c r="KK85" s="704">
        <f>IF(KK80&gt;0.5,0,1)</f>
        <v>1</v>
      </c>
      <c r="KL85" s="425"/>
      <c r="KM85" s="425"/>
      <c r="KN85" s="703" t="str">
        <f>+IF(KV85*KX85*KZ85*LB85=1,"OK","NO HABILITADO")</f>
        <v>OK</v>
      </c>
      <c r="KO85" s="650"/>
      <c r="KP85" s="650"/>
      <c r="KQ85" s="650"/>
      <c r="KR85" s="650"/>
      <c r="KS85" s="651"/>
      <c r="KT85" s="425"/>
      <c r="KU85" s="425"/>
      <c r="KV85" s="704">
        <f>IF(KR83&gt;'10. EVALUACIÓN'!$D$10,0,1)</f>
        <v>1</v>
      </c>
      <c r="KW85" s="425"/>
      <c r="KX85" s="704">
        <f>IF(KS77&gt;'10. EVALUACIÓN'!$D$9,0,1)</f>
        <v>1</v>
      </c>
      <c r="KY85" s="425"/>
      <c r="KZ85" s="704">
        <f>PRODUCT(KZ15:KZ75)</f>
        <v>1</v>
      </c>
      <c r="LA85" s="425"/>
      <c r="LB85" s="704">
        <f>IF(LB80&gt;0.5,0,1)</f>
        <v>1</v>
      </c>
      <c r="LC85" s="425"/>
      <c r="LD85" s="425"/>
      <c r="LE85" s="703" t="str">
        <f>+IF(LM85*LO85*LQ85*LS85=1,"OK","NO HABILITADO")</f>
        <v>OK</v>
      </c>
      <c r="LF85" s="650"/>
      <c r="LG85" s="650"/>
      <c r="LH85" s="650"/>
      <c r="LI85" s="650"/>
      <c r="LJ85" s="651"/>
      <c r="LK85" s="425"/>
      <c r="LL85" s="425"/>
      <c r="LM85" s="704">
        <f>IF(LI83&gt;'10. EVALUACIÓN'!$D$10,0,1)</f>
        <v>1</v>
      </c>
      <c r="LN85" s="425"/>
      <c r="LO85" s="704">
        <f>IF(LJ77&gt;'10. EVALUACIÓN'!$D$9,0,1)</f>
        <v>1</v>
      </c>
      <c r="LP85" s="425"/>
      <c r="LQ85" s="704">
        <f>PRODUCT(LQ15:LQ75)</f>
        <v>1</v>
      </c>
      <c r="LR85" s="425"/>
      <c r="LS85" s="704">
        <f>IF(LS80&gt;0.5,0,1)</f>
        <v>1</v>
      </c>
      <c r="LT85" s="425"/>
      <c r="LU85" s="425"/>
      <c r="LV85" s="703" t="str">
        <f>+IF(MD85*MF85*MH85*MJ85=1,"OK","NO HABILITADO")</f>
        <v>NO HABILITADO</v>
      </c>
      <c r="LW85" s="650"/>
      <c r="LX85" s="650"/>
      <c r="LY85" s="650"/>
      <c r="LZ85" s="650"/>
      <c r="MA85" s="651"/>
      <c r="MB85" s="425"/>
      <c r="MC85" s="425"/>
      <c r="MD85" s="704">
        <f>IF(LZ83&gt;'10. EVALUACIÓN'!$D$10,0,1)</f>
        <v>0</v>
      </c>
      <c r="ME85" s="425"/>
      <c r="MF85" s="704">
        <f>IF(MA77&gt;'10. EVALUACIÓN'!$D$9,0,1)</f>
        <v>1</v>
      </c>
      <c r="MG85" s="425"/>
      <c r="MH85" s="704">
        <f>PRODUCT(MH15:MH75)</f>
        <v>1</v>
      </c>
      <c r="MI85" s="425"/>
      <c r="MJ85" s="704">
        <f>IF(MJ80&gt;0.5,0,1)</f>
        <v>1</v>
      </c>
      <c r="MK85" s="425"/>
      <c r="ML85" s="425"/>
      <c r="MM85" s="703" t="str">
        <f>+IF(MU85*MW85*MY85*NA85=1,"OK","NO HABILITADO")</f>
        <v>OK</v>
      </c>
      <c r="MN85" s="650"/>
      <c r="MO85" s="650"/>
      <c r="MP85" s="650"/>
      <c r="MQ85" s="650"/>
      <c r="MR85" s="651"/>
      <c r="MS85" s="425"/>
      <c r="MT85" s="425"/>
      <c r="MU85" s="704">
        <f>IF(MQ83&gt;'10. EVALUACIÓN'!$D$10,0,1)</f>
        <v>1</v>
      </c>
      <c r="MV85" s="425"/>
      <c r="MW85" s="704">
        <f>IF(MR77&gt;'10. EVALUACIÓN'!$D$9,0,1)</f>
        <v>1</v>
      </c>
      <c r="MX85" s="425"/>
      <c r="MY85" s="704">
        <f>PRODUCT(MY15:MY75)</f>
        <v>1</v>
      </c>
      <c r="MZ85" s="425"/>
      <c r="NA85" s="704">
        <f>IF(NA80&gt;0.5,0,1)</f>
        <v>1</v>
      </c>
      <c r="NB85" s="425"/>
      <c r="NC85" s="425"/>
      <c r="ND85" s="703" t="e">
        <f>+IF(NL85*NN85*NP85*NR85=1,"OK","NO HABILITADO")</f>
        <v>#N/A</v>
      </c>
      <c r="NE85" s="650"/>
      <c r="NF85" s="650"/>
      <c r="NG85" s="650"/>
      <c r="NH85" s="650"/>
      <c r="NI85" s="651"/>
      <c r="NJ85" s="425"/>
      <c r="NK85" s="425"/>
      <c r="NL85" s="704">
        <f>IF(NH83&gt;'10. EVALUACIÓN'!$C$10,0,1)</f>
        <v>1</v>
      </c>
      <c r="NM85" s="425"/>
      <c r="NN85" s="704">
        <f>IF(NI75&gt;'10. EVALUACIÓN'!$C$9,0,1)</f>
        <v>1</v>
      </c>
      <c r="NO85" s="425"/>
      <c r="NP85" s="704" t="e">
        <f>PRODUCT(NP17:NP74)</f>
        <v>#N/A</v>
      </c>
      <c r="NQ85" s="425"/>
      <c r="NR85" s="704">
        <f>IF(NR80&gt;0.5,0,1)</f>
        <v>1</v>
      </c>
      <c r="NS85" s="425"/>
      <c r="NT85" s="425"/>
      <c r="NU85" s="703" t="e">
        <f>+IF(OC85*OE85*OG85*OI85=1,"OK","NO HABILITADO")</f>
        <v>#N/A</v>
      </c>
      <c r="NV85" s="650"/>
      <c r="NW85" s="650"/>
      <c r="NX85" s="650"/>
      <c r="NY85" s="650"/>
      <c r="NZ85" s="651"/>
      <c r="OA85" s="425"/>
      <c r="OB85" s="425"/>
      <c r="OC85" s="704">
        <f>IF(NY83&gt;'10. EVALUACIÓN'!$C$10,0,1)</f>
        <v>1</v>
      </c>
      <c r="OD85" s="425"/>
      <c r="OE85" s="704">
        <f>IF(NZ75&gt;'10. EVALUACIÓN'!$C$9,0,1)</f>
        <v>1</v>
      </c>
      <c r="OF85" s="425"/>
      <c r="OG85" s="704" t="e">
        <f>PRODUCT(OG17:OG74)</f>
        <v>#N/A</v>
      </c>
      <c r="OH85" s="425"/>
      <c r="OI85" s="704">
        <f>IF(OI80&gt;0.5,0,1)</f>
        <v>1</v>
      </c>
      <c r="OJ85" s="425"/>
      <c r="OK85" s="425"/>
      <c r="OL85" s="703" t="e">
        <f>+IF(OT85*OV85*OX85*OZ85=1,"OK","NO HABILITADO")</f>
        <v>#N/A</v>
      </c>
      <c r="OM85" s="650"/>
      <c r="ON85" s="650"/>
      <c r="OO85" s="650"/>
      <c r="OP85" s="650"/>
      <c r="OQ85" s="651"/>
      <c r="OR85" s="425"/>
      <c r="OS85" s="425"/>
      <c r="OT85" s="704">
        <f>IF(OP83&gt;'10. EVALUACIÓN'!$C$10,0,1)</f>
        <v>1</v>
      </c>
      <c r="OU85" s="425"/>
      <c r="OV85" s="704">
        <f>IF(OQ75&gt;'10. EVALUACIÓN'!$C$9,0,1)</f>
        <v>1</v>
      </c>
      <c r="OW85" s="425"/>
      <c r="OX85" s="704" t="e">
        <f>PRODUCT(OX17:OX74)</f>
        <v>#N/A</v>
      </c>
      <c r="OY85" s="425"/>
      <c r="OZ85" s="704">
        <f>IF(OZ80&gt;0.5,0,1)</f>
        <v>1</v>
      </c>
      <c r="PA85" s="425"/>
      <c r="PB85" s="425"/>
      <c r="PC85" s="703" t="e">
        <f>+IF(PK85*PM85*PO85*PQ85=1,"OK","NO HABILITADO")</f>
        <v>#N/A</v>
      </c>
      <c r="PD85" s="650"/>
      <c r="PE85" s="650"/>
      <c r="PF85" s="650"/>
      <c r="PG85" s="650"/>
      <c r="PH85" s="651"/>
      <c r="PI85" s="425"/>
      <c r="PJ85" s="425"/>
      <c r="PK85" s="704">
        <f>IF(PG83&gt;'10. EVALUACIÓN'!$C$10,0,1)</f>
        <v>1</v>
      </c>
      <c r="PL85" s="425"/>
      <c r="PM85" s="704">
        <f>IF(PH75&gt;'10. EVALUACIÓN'!$C$9,0,1)</f>
        <v>1</v>
      </c>
      <c r="PN85" s="425"/>
      <c r="PO85" s="704" t="e">
        <f>PRODUCT(PO17:PO74)</f>
        <v>#N/A</v>
      </c>
      <c r="PP85" s="425"/>
      <c r="PQ85" s="704">
        <f>IF(PQ80&gt;0.5,0,1)</f>
        <v>1</v>
      </c>
      <c r="PR85" s="425"/>
      <c r="PS85" s="425"/>
      <c r="PT85" s="703" t="e">
        <f>+IF(QB85*QD85*QF85*QH85=1,"OK","NO HABILITADO")</f>
        <v>#N/A</v>
      </c>
      <c r="PU85" s="650"/>
      <c r="PV85" s="650"/>
      <c r="PW85" s="650"/>
      <c r="PX85" s="650"/>
      <c r="PY85" s="651"/>
      <c r="PZ85" s="425"/>
      <c r="QA85" s="425"/>
      <c r="QB85" s="704">
        <f>IF(PX83&gt;'10. EVALUACIÓN'!$C$10,0,1)</f>
        <v>1</v>
      </c>
      <c r="QC85" s="425"/>
      <c r="QD85" s="704">
        <f>IF(PY75&gt;'10. EVALUACIÓN'!$C$9,0,1)</f>
        <v>1</v>
      </c>
      <c r="QE85" s="425"/>
      <c r="QF85" s="704" t="e">
        <f>PRODUCT(QF17:QF74)</f>
        <v>#N/A</v>
      </c>
      <c r="QG85" s="425"/>
      <c r="QH85" s="704">
        <f>IF(QH80&gt;0.5,0,1)</f>
        <v>1</v>
      </c>
      <c r="QI85" s="425"/>
      <c r="QJ85" s="425"/>
      <c r="QK85" s="703" t="e">
        <f>+IF(QS85*QU85*QW85*QY85=1,"OK","NO HABILITADO")</f>
        <v>#N/A</v>
      </c>
      <c r="QL85" s="650"/>
      <c r="QM85" s="650"/>
      <c r="QN85" s="650"/>
      <c r="QO85" s="650"/>
      <c r="QP85" s="651"/>
      <c r="QQ85" s="425"/>
      <c r="QR85" s="425"/>
      <c r="QS85" s="704">
        <f>IF(QO83&gt;'10. EVALUACIÓN'!$C$10,0,1)</f>
        <v>1</v>
      </c>
      <c r="QT85" s="425"/>
      <c r="QU85" s="704">
        <f>IF(QP75&gt;'10. EVALUACIÓN'!$C$9,0,1)</f>
        <v>1</v>
      </c>
      <c r="QV85" s="425"/>
      <c r="QW85" s="704" t="e">
        <f>PRODUCT(QW17:QW74)</f>
        <v>#N/A</v>
      </c>
      <c r="QX85" s="425"/>
      <c r="QY85" s="704">
        <f>IF(QY80&gt;0.5,0,1)</f>
        <v>1</v>
      </c>
      <c r="QZ85" s="425"/>
      <c r="RA85" s="425"/>
      <c r="RB85" s="703" t="e">
        <f>+IF(RJ85*RL85*RN85*RP85=1,"OK","NO HABILITADO")</f>
        <v>#N/A</v>
      </c>
      <c r="RC85" s="650"/>
      <c r="RD85" s="650"/>
      <c r="RE85" s="650"/>
      <c r="RF85" s="650"/>
      <c r="RG85" s="651"/>
      <c r="RH85" s="425"/>
      <c r="RI85" s="425"/>
      <c r="RJ85" s="704">
        <f>IF(RF83&gt;'10. EVALUACIÓN'!$C$10,0,1)</f>
        <v>1</v>
      </c>
      <c r="RK85" s="425"/>
      <c r="RL85" s="704">
        <f>IF(RG75&gt;'10. EVALUACIÓN'!$C$9,0,1)</f>
        <v>1</v>
      </c>
      <c r="RM85" s="425"/>
      <c r="RN85" s="704" t="e">
        <f>PRODUCT(RN17:RN74)</f>
        <v>#N/A</v>
      </c>
      <c r="RO85" s="425"/>
      <c r="RP85" s="704">
        <f>IF(RP80&gt;0.5,0,1)</f>
        <v>1</v>
      </c>
      <c r="RQ85" s="425"/>
      <c r="RR85" s="425"/>
      <c r="RS85" s="703" t="e">
        <f>+IF(SA85*SC85*SE85*SG85=1,"OK","NO HABILITADO")</f>
        <v>#N/A</v>
      </c>
      <c r="RT85" s="650"/>
      <c r="RU85" s="650"/>
      <c r="RV85" s="650"/>
      <c r="RW85" s="650"/>
      <c r="RX85" s="651"/>
      <c r="RY85" s="425"/>
      <c r="RZ85" s="425"/>
      <c r="SA85" s="704">
        <f>IF(RW83&gt;'10. EVALUACIÓN'!$C$10,0,1)</f>
        <v>1</v>
      </c>
      <c r="SB85" s="425"/>
      <c r="SC85" s="704">
        <f>IF(RX75&gt;'10. EVALUACIÓN'!$C$9,0,1)</f>
        <v>1</v>
      </c>
      <c r="SD85" s="425"/>
      <c r="SE85" s="704" t="e">
        <f>PRODUCT(SE17:SE74)</f>
        <v>#N/A</v>
      </c>
      <c r="SF85" s="425"/>
      <c r="SG85" s="704">
        <f>IF(SG80&gt;0.5,0,1)</f>
        <v>1</v>
      </c>
      <c r="SH85" s="425"/>
      <c r="SI85" s="425"/>
      <c r="SJ85" s="703" t="e">
        <f>+IF(SR85*ST85*SV85*SX85=1,"OK","NO HABILITADO")</f>
        <v>#N/A</v>
      </c>
      <c r="SK85" s="650"/>
      <c r="SL85" s="650"/>
      <c r="SM85" s="650"/>
      <c r="SN85" s="650"/>
      <c r="SO85" s="651"/>
      <c r="SP85" s="425"/>
      <c r="SQ85" s="425"/>
      <c r="SR85" s="704">
        <f>IF(SN83&gt;'10. EVALUACIÓN'!$C$10,0,1)</f>
        <v>1</v>
      </c>
      <c r="SS85" s="425"/>
      <c r="ST85" s="704">
        <f>IF(SO75&gt;'10. EVALUACIÓN'!$C$9,0,1)</f>
        <v>1</v>
      </c>
      <c r="SU85" s="425"/>
      <c r="SV85" s="704" t="e">
        <f>PRODUCT(SV17:SV74)</f>
        <v>#N/A</v>
      </c>
      <c r="SW85" s="425"/>
      <c r="SX85" s="704">
        <f>IF(SX80&gt;0.5,0,1)</f>
        <v>1</v>
      </c>
    </row>
    <row r="86" spans="1:518" ht="27" customHeight="1" x14ac:dyDescent="0.2">
      <c r="A86" s="425"/>
      <c r="B86" s="425"/>
      <c r="C86" s="425"/>
      <c r="D86" s="425"/>
      <c r="E86" s="425"/>
      <c r="F86" s="702">
        <v>16</v>
      </c>
      <c r="G86" s="702">
        <v>17</v>
      </c>
      <c r="H86" s="453"/>
      <c r="I86" s="453"/>
      <c r="J86" s="425"/>
      <c r="K86" s="425"/>
      <c r="L86" s="425"/>
      <c r="M86" s="425"/>
      <c r="N86" s="425"/>
      <c r="O86" s="425"/>
      <c r="P86" s="425"/>
      <c r="Q86" s="425"/>
      <c r="R86" s="425"/>
      <c r="S86" s="425"/>
      <c r="T86" s="425"/>
      <c r="U86" s="425"/>
      <c r="V86" s="425"/>
      <c r="W86" s="425"/>
      <c r="X86" s="425"/>
      <c r="Y86" s="425"/>
      <c r="Z86" s="425"/>
      <c r="AA86" s="425"/>
      <c r="AB86" s="425"/>
      <c r="AC86" s="425"/>
      <c r="AD86" s="425"/>
      <c r="AE86" s="425"/>
      <c r="AF86" s="425"/>
      <c r="AG86" s="425"/>
      <c r="AH86" s="425"/>
      <c r="AI86" s="425"/>
      <c r="AJ86" s="425"/>
      <c r="AK86" s="425"/>
      <c r="AL86" s="425"/>
      <c r="AM86" s="425"/>
      <c r="AN86" s="425"/>
      <c r="AO86" s="425"/>
      <c r="AP86" s="425"/>
      <c r="AQ86" s="425"/>
      <c r="AR86" s="425"/>
      <c r="AS86" s="425"/>
      <c r="AT86" s="425"/>
      <c r="AU86" s="425"/>
      <c r="AV86" s="425"/>
      <c r="AW86" s="425"/>
      <c r="AX86" s="425"/>
      <c r="AY86" s="425"/>
      <c r="AZ86" s="425"/>
      <c r="BA86" s="425"/>
      <c r="BB86" s="425"/>
      <c r="BC86" s="425"/>
      <c r="BD86" s="425"/>
      <c r="BE86" s="425"/>
      <c r="BF86" s="425"/>
      <c r="BG86" s="425"/>
      <c r="BH86" s="425"/>
      <c r="BI86" s="425"/>
      <c r="BJ86" s="425"/>
      <c r="BK86" s="425"/>
      <c r="BL86" s="425"/>
      <c r="BM86" s="425"/>
      <c r="BN86" s="425"/>
      <c r="BO86" s="425"/>
      <c r="BP86" s="425"/>
      <c r="BQ86" s="425"/>
      <c r="BR86" s="425"/>
      <c r="BS86" s="425"/>
      <c r="BT86" s="425"/>
      <c r="BU86" s="425"/>
      <c r="BV86" s="425"/>
      <c r="BW86" s="425"/>
      <c r="BX86" s="425"/>
      <c r="BY86" s="425"/>
      <c r="BZ86" s="425"/>
      <c r="CA86" s="425"/>
      <c r="CB86" s="425"/>
      <c r="CC86" s="425"/>
      <c r="CD86" s="425"/>
      <c r="CE86" s="425"/>
      <c r="CF86" s="425"/>
      <c r="CG86" s="425"/>
      <c r="CH86" s="425"/>
      <c r="CI86" s="425"/>
      <c r="CJ86" s="425"/>
      <c r="CK86" s="425"/>
      <c r="CL86" s="425"/>
      <c r="CM86" s="425"/>
      <c r="CN86" s="425"/>
      <c r="CO86" s="425"/>
      <c r="CP86" s="425"/>
      <c r="CQ86" s="425"/>
      <c r="CR86" s="425"/>
      <c r="CS86" s="425"/>
      <c r="CT86" s="425"/>
      <c r="CU86" s="425"/>
      <c r="CV86" s="425"/>
      <c r="CW86" s="425"/>
      <c r="CX86" s="425"/>
      <c r="CY86" s="425"/>
      <c r="CZ86" s="425"/>
      <c r="DA86" s="425"/>
      <c r="DB86" s="425"/>
      <c r="DC86" s="425"/>
      <c r="DD86" s="425"/>
      <c r="DE86" s="425"/>
      <c r="DF86" s="425"/>
      <c r="DG86" s="425"/>
      <c r="DH86" s="425"/>
      <c r="DI86" s="425"/>
      <c r="DJ86" s="425"/>
      <c r="DK86" s="425"/>
      <c r="DL86" s="425"/>
      <c r="DM86" s="425"/>
      <c r="DN86" s="425"/>
      <c r="DO86" s="425"/>
      <c r="DP86" s="425"/>
      <c r="DQ86" s="425"/>
      <c r="DR86" s="425"/>
      <c r="DS86" s="425"/>
      <c r="DT86" s="425"/>
      <c r="DU86" s="425"/>
      <c r="DV86" s="425"/>
      <c r="DW86" s="425"/>
      <c r="DX86" s="425"/>
      <c r="DY86" s="425"/>
      <c r="DZ86" s="425"/>
      <c r="EA86" s="425"/>
      <c r="EB86" s="425"/>
      <c r="EC86" s="425"/>
      <c r="ED86" s="425"/>
      <c r="EE86" s="425"/>
      <c r="EF86" s="425"/>
      <c r="EG86" s="425"/>
      <c r="EH86" s="425"/>
      <c r="EI86" s="425"/>
      <c r="EJ86" s="425"/>
      <c r="EK86" s="425"/>
      <c r="EL86" s="425"/>
      <c r="EM86" s="425"/>
      <c r="EN86" s="425"/>
      <c r="EO86" s="425"/>
      <c r="EP86" s="425"/>
      <c r="EQ86" s="425"/>
      <c r="ER86" s="425"/>
      <c r="ES86" s="425"/>
      <c r="ET86" s="425"/>
      <c r="EU86" s="425"/>
      <c r="EV86" s="425"/>
      <c r="EW86" s="425"/>
      <c r="EX86" s="425"/>
      <c r="EY86" s="425"/>
      <c r="EZ86" s="425"/>
      <c r="FA86" s="425"/>
      <c r="FB86" s="425"/>
      <c r="FC86" s="425"/>
      <c r="FD86" s="425"/>
      <c r="FE86" s="425"/>
      <c r="FF86" s="425"/>
      <c r="FG86" s="425"/>
      <c r="FH86" s="425"/>
      <c r="FI86" s="425"/>
      <c r="FJ86" s="425"/>
      <c r="FK86" s="425"/>
      <c r="FL86" s="425"/>
      <c r="FM86" s="425"/>
      <c r="FN86" s="425"/>
      <c r="FO86" s="425"/>
      <c r="FP86" s="425"/>
      <c r="FQ86" s="425"/>
      <c r="FR86" s="425"/>
      <c r="FS86" s="425"/>
      <c r="FT86" s="425"/>
      <c r="FU86" s="425"/>
      <c r="FV86" s="425"/>
      <c r="FW86" s="425"/>
      <c r="FX86" s="425"/>
      <c r="FY86" s="425"/>
      <c r="FZ86" s="425"/>
      <c r="GA86" s="425"/>
      <c r="GB86" s="425"/>
      <c r="GC86" s="425"/>
      <c r="GD86" s="425"/>
      <c r="GE86" s="425"/>
      <c r="GF86" s="425"/>
      <c r="GG86" s="425"/>
      <c r="GH86" s="425"/>
      <c r="GI86" s="425"/>
      <c r="GJ86" s="425"/>
      <c r="GK86" s="425"/>
      <c r="GL86" s="425"/>
      <c r="GM86" s="425"/>
      <c r="GN86" s="425"/>
      <c r="GO86" s="425"/>
      <c r="GP86" s="425"/>
      <c r="GQ86" s="425"/>
      <c r="GR86" s="425"/>
      <c r="GS86" s="425"/>
      <c r="GT86" s="425"/>
      <c r="GU86" s="425"/>
      <c r="GV86" s="425"/>
      <c r="GW86" s="425"/>
      <c r="GX86" s="425"/>
      <c r="GY86" s="425"/>
      <c r="GZ86" s="425"/>
      <c r="HA86" s="425"/>
      <c r="HB86" s="425"/>
      <c r="HC86" s="425"/>
      <c r="HD86" s="425"/>
      <c r="HE86" s="425"/>
      <c r="HF86" s="425"/>
      <c r="HG86" s="425"/>
      <c r="HH86" s="425"/>
      <c r="HI86" s="425"/>
      <c r="HJ86" s="425"/>
      <c r="HK86" s="425"/>
      <c r="HL86" s="425"/>
      <c r="HM86" s="425"/>
      <c r="HN86" s="425"/>
      <c r="HO86" s="425"/>
      <c r="HP86" s="425"/>
      <c r="HQ86" s="425"/>
      <c r="HR86" s="425"/>
      <c r="HS86" s="425"/>
      <c r="HT86" s="425"/>
      <c r="HU86" s="425"/>
      <c r="HV86" s="425"/>
      <c r="HW86" s="425"/>
      <c r="HX86" s="425"/>
      <c r="HY86" s="425"/>
      <c r="HZ86" s="425"/>
      <c r="IA86" s="425"/>
      <c r="IB86" s="425"/>
      <c r="IC86" s="425"/>
      <c r="ID86" s="425"/>
      <c r="IE86" s="425"/>
      <c r="IF86" s="425"/>
      <c r="IG86" s="425"/>
      <c r="IH86" s="425"/>
      <c r="II86" s="425"/>
      <c r="IJ86" s="425"/>
      <c r="IK86" s="425"/>
      <c r="IL86" s="425"/>
      <c r="IM86" s="425"/>
      <c r="IN86" s="425"/>
      <c r="IO86" s="425"/>
      <c r="IP86" s="425"/>
      <c r="IQ86" s="425"/>
      <c r="IR86" s="425"/>
      <c r="IS86" s="425"/>
      <c r="IT86" s="425"/>
      <c r="IU86" s="425"/>
      <c r="IV86" s="425"/>
      <c r="IW86" s="425"/>
      <c r="IX86" s="425"/>
      <c r="IY86" s="425"/>
      <c r="IZ86" s="425"/>
      <c r="JA86" s="425"/>
      <c r="JB86" s="425"/>
      <c r="JC86" s="425"/>
      <c r="JD86" s="425"/>
      <c r="JE86" s="425"/>
      <c r="JF86" s="425"/>
      <c r="JG86" s="425"/>
      <c r="JH86" s="425"/>
      <c r="JI86" s="425"/>
      <c r="JJ86" s="425"/>
      <c r="JK86" s="425"/>
      <c r="JL86" s="425"/>
      <c r="JM86" s="425"/>
      <c r="JN86" s="425"/>
      <c r="JO86" s="425"/>
      <c r="JP86" s="425"/>
      <c r="JQ86" s="425"/>
      <c r="JR86" s="425"/>
      <c r="JS86" s="425"/>
      <c r="JT86" s="425"/>
      <c r="JU86" s="425"/>
      <c r="JV86" s="425"/>
      <c r="JW86" s="425"/>
      <c r="JX86" s="425"/>
      <c r="JY86" s="425"/>
      <c r="JZ86" s="425"/>
      <c r="KA86" s="425"/>
      <c r="KB86" s="425"/>
      <c r="KC86" s="425"/>
      <c r="KD86" s="425"/>
      <c r="KE86" s="425"/>
      <c r="KF86" s="425"/>
      <c r="KG86" s="425"/>
      <c r="KH86" s="425"/>
      <c r="KI86" s="425"/>
      <c r="KJ86" s="425"/>
      <c r="KK86" s="425"/>
      <c r="KL86" s="425"/>
      <c r="KM86" s="425"/>
      <c r="KN86" s="425"/>
      <c r="KO86" s="425"/>
      <c r="KP86" s="425"/>
      <c r="KQ86" s="425"/>
      <c r="KR86" s="425"/>
      <c r="KS86" s="425"/>
      <c r="KT86" s="425"/>
      <c r="KU86" s="425"/>
      <c r="KV86" s="425"/>
      <c r="KW86" s="425"/>
      <c r="KX86" s="425"/>
      <c r="KY86" s="425"/>
      <c r="KZ86" s="425"/>
      <c r="LA86" s="425"/>
      <c r="LB86" s="425"/>
      <c r="LC86" s="425"/>
      <c r="LD86" s="425"/>
      <c r="LE86" s="425"/>
      <c r="LF86" s="425"/>
      <c r="LG86" s="425"/>
      <c r="LH86" s="425"/>
      <c r="LI86" s="425"/>
      <c r="LJ86" s="425"/>
      <c r="LK86" s="425"/>
      <c r="LL86" s="425"/>
      <c r="LM86" s="425"/>
      <c r="LN86" s="425"/>
      <c r="LO86" s="425"/>
      <c r="LP86" s="425"/>
      <c r="LQ86" s="425"/>
      <c r="LR86" s="425"/>
      <c r="LS86" s="425"/>
      <c r="LT86" s="425"/>
      <c r="LU86" s="425"/>
      <c r="LV86" s="425"/>
      <c r="LW86" s="425"/>
      <c r="LX86" s="425"/>
      <c r="LY86" s="425"/>
      <c r="LZ86" s="425"/>
      <c r="MA86" s="425"/>
      <c r="MB86" s="425"/>
      <c r="MC86" s="425"/>
      <c r="MD86" s="425"/>
      <c r="ME86" s="425"/>
      <c r="MF86" s="425"/>
      <c r="MG86" s="425"/>
      <c r="MH86" s="425"/>
      <c r="MI86" s="425"/>
      <c r="MJ86" s="425"/>
      <c r="MK86" s="425"/>
      <c r="ML86" s="425"/>
      <c r="MM86" s="425"/>
      <c r="MN86" s="425"/>
      <c r="MO86" s="425"/>
      <c r="MP86" s="425"/>
      <c r="MQ86" s="425"/>
      <c r="MR86" s="425"/>
      <c r="MS86" s="425"/>
      <c r="MT86" s="425"/>
      <c r="MU86" s="425"/>
      <c r="MV86" s="425"/>
      <c r="MW86" s="425"/>
      <c r="MX86" s="425"/>
      <c r="MY86" s="425"/>
      <c r="MZ86" s="425"/>
      <c r="NA86" s="425"/>
      <c r="NB86" s="425"/>
      <c r="NC86" s="425"/>
      <c r="ND86" s="425"/>
      <c r="NE86" s="425"/>
      <c r="NF86" s="425"/>
      <c r="NG86" s="425"/>
      <c r="NH86" s="425"/>
      <c r="NI86" s="425"/>
      <c r="NJ86" s="425"/>
      <c r="NK86" s="425"/>
      <c r="NL86" s="425"/>
      <c r="NM86" s="425"/>
      <c r="NN86" s="425"/>
      <c r="NO86" s="425"/>
      <c r="NP86" s="425"/>
      <c r="NQ86" s="425"/>
      <c r="NR86" s="425"/>
      <c r="NS86" s="425"/>
      <c r="NT86" s="425"/>
      <c r="NU86" s="425"/>
      <c r="NV86" s="425"/>
      <c r="NW86" s="425"/>
      <c r="NX86" s="425"/>
      <c r="NY86" s="425"/>
      <c r="NZ86" s="425"/>
      <c r="OA86" s="425"/>
      <c r="OB86" s="425"/>
      <c r="OC86" s="425"/>
      <c r="OD86" s="425"/>
      <c r="OE86" s="425"/>
      <c r="OF86" s="425"/>
      <c r="OG86" s="425"/>
      <c r="OH86" s="425"/>
      <c r="OI86" s="425"/>
      <c r="OJ86" s="425"/>
      <c r="OK86" s="425"/>
      <c r="OL86" s="425"/>
      <c r="OM86" s="425"/>
      <c r="ON86" s="425"/>
      <c r="OO86" s="425"/>
      <c r="OP86" s="425"/>
      <c r="OQ86" s="425"/>
      <c r="OR86" s="425"/>
      <c r="OS86" s="425"/>
      <c r="OT86" s="425"/>
      <c r="OU86" s="425"/>
      <c r="OV86" s="425"/>
      <c r="OW86" s="425"/>
      <c r="OX86" s="425"/>
      <c r="OY86" s="425"/>
      <c r="OZ86" s="425"/>
      <c r="PA86" s="425"/>
      <c r="PB86" s="425"/>
      <c r="PC86" s="425"/>
      <c r="PD86" s="425"/>
      <c r="PE86" s="425"/>
      <c r="PF86" s="425"/>
      <c r="PG86" s="425"/>
      <c r="PH86" s="425"/>
      <c r="PI86" s="425"/>
      <c r="PJ86" s="425"/>
      <c r="PK86" s="425"/>
      <c r="PL86" s="425"/>
      <c r="PM86" s="425"/>
      <c r="PN86" s="425"/>
      <c r="PO86" s="425"/>
      <c r="PP86" s="425"/>
      <c r="PQ86" s="425"/>
      <c r="PR86" s="425"/>
      <c r="PS86" s="425"/>
      <c r="PT86" s="425"/>
      <c r="PU86" s="425"/>
      <c r="PV86" s="425"/>
      <c r="PW86" s="425"/>
      <c r="PX86" s="425"/>
      <c r="PY86" s="425"/>
      <c r="PZ86" s="425"/>
      <c r="QA86" s="425"/>
      <c r="QB86" s="425"/>
      <c r="QC86" s="425"/>
      <c r="QD86" s="425"/>
      <c r="QE86" s="425"/>
      <c r="QF86" s="425"/>
      <c r="QG86" s="425"/>
      <c r="QH86" s="425"/>
      <c r="QI86" s="425"/>
      <c r="QJ86" s="425"/>
      <c r="QK86" s="425"/>
      <c r="QL86" s="425"/>
      <c r="QM86" s="425"/>
      <c r="QN86" s="425"/>
      <c r="QO86" s="425"/>
      <c r="QP86" s="425"/>
      <c r="QQ86" s="425"/>
      <c r="QR86" s="425"/>
      <c r="QS86" s="425"/>
      <c r="QT86" s="425"/>
      <c r="QU86" s="425"/>
      <c r="QV86" s="425"/>
      <c r="QW86" s="425"/>
      <c r="QX86" s="425"/>
      <c r="QY86" s="425"/>
      <c r="QZ86" s="425"/>
      <c r="RA86" s="425"/>
      <c r="RB86" s="425"/>
      <c r="RC86" s="425"/>
      <c r="RD86" s="425"/>
      <c r="RE86" s="425"/>
      <c r="RF86" s="425"/>
      <c r="RG86" s="425"/>
      <c r="RH86" s="425"/>
      <c r="RI86" s="425"/>
      <c r="RJ86" s="425"/>
      <c r="RK86" s="425"/>
      <c r="RL86" s="425"/>
      <c r="RM86" s="425"/>
      <c r="RN86" s="425"/>
      <c r="RO86" s="425"/>
      <c r="RP86" s="425"/>
      <c r="RQ86" s="425"/>
      <c r="RR86" s="425"/>
      <c r="RS86" s="425"/>
      <c r="RT86" s="425"/>
      <c r="RU86" s="425"/>
      <c r="RV86" s="425"/>
      <c r="RW86" s="425"/>
      <c r="RX86" s="425"/>
      <c r="RY86" s="425"/>
      <c r="RZ86" s="425"/>
      <c r="SA86" s="425"/>
      <c r="SB86" s="425"/>
      <c r="SC86" s="425"/>
      <c r="SD86" s="425"/>
      <c r="SE86" s="425"/>
      <c r="SF86" s="425"/>
      <c r="SG86" s="425"/>
      <c r="SH86" s="425"/>
      <c r="SI86" s="425"/>
      <c r="SJ86" s="425"/>
      <c r="SK86" s="425"/>
      <c r="SL86" s="425"/>
      <c r="SM86" s="425"/>
      <c r="SN86" s="425"/>
      <c r="SO86" s="425"/>
      <c r="SP86" s="425"/>
      <c r="SQ86" s="425"/>
      <c r="SR86" s="425"/>
      <c r="SS86" s="425"/>
      <c r="ST86" s="425"/>
      <c r="SU86" s="425"/>
      <c r="SV86" s="425"/>
      <c r="SW86" s="425"/>
      <c r="SX86" s="425"/>
    </row>
    <row r="87" spans="1:518" ht="32.25" customHeight="1" x14ac:dyDescent="0.2">
      <c r="A87" s="425"/>
      <c r="B87" s="425"/>
      <c r="C87" s="425"/>
      <c r="D87" s="425"/>
      <c r="E87" s="425"/>
      <c r="F87" s="425"/>
      <c r="G87" s="425"/>
      <c r="H87" s="425"/>
      <c r="I87" s="425"/>
      <c r="J87" s="425"/>
      <c r="K87" s="425"/>
      <c r="L87" s="425"/>
      <c r="M87" s="425"/>
      <c r="N87" s="425"/>
      <c r="O87" s="425"/>
      <c r="P87" s="425"/>
      <c r="Q87" s="425"/>
      <c r="R87" s="425"/>
      <c r="S87" s="705" t="s">
        <v>425</v>
      </c>
      <c r="T87" s="425"/>
      <c r="U87" s="705" t="s">
        <v>426</v>
      </c>
      <c r="V87" s="425"/>
      <c r="W87" s="705" t="s">
        <v>427</v>
      </c>
      <c r="X87" s="425"/>
      <c r="Y87" s="705" t="s">
        <v>428</v>
      </c>
      <c r="Z87" s="425"/>
      <c r="AA87" s="425"/>
      <c r="AB87" s="425"/>
      <c r="AC87" s="425"/>
      <c r="AD87" s="425"/>
      <c r="AE87" s="425"/>
      <c r="AF87" s="425"/>
      <c r="AG87" s="425"/>
      <c r="AH87" s="425"/>
      <c r="AI87" s="425"/>
      <c r="AJ87" s="705" t="s">
        <v>425</v>
      </c>
      <c r="AK87" s="425"/>
      <c r="AL87" s="705" t="s">
        <v>426</v>
      </c>
      <c r="AM87" s="425"/>
      <c r="AN87" s="705" t="s">
        <v>427</v>
      </c>
      <c r="AO87" s="425"/>
      <c r="AP87" s="705" t="s">
        <v>428</v>
      </c>
      <c r="AQ87" s="425"/>
      <c r="AR87" s="425"/>
      <c r="AS87" s="425"/>
      <c r="AT87" s="425"/>
      <c r="AU87" s="425"/>
      <c r="AV87" s="425"/>
      <c r="AW87" s="425"/>
      <c r="AX87" s="425"/>
      <c r="AY87" s="425"/>
      <c r="AZ87" s="425"/>
      <c r="BA87" s="705" t="s">
        <v>425</v>
      </c>
      <c r="BB87" s="425"/>
      <c r="BC87" s="705" t="s">
        <v>426</v>
      </c>
      <c r="BD87" s="425"/>
      <c r="BE87" s="705" t="s">
        <v>427</v>
      </c>
      <c r="BF87" s="425"/>
      <c r="BG87" s="705" t="s">
        <v>428</v>
      </c>
      <c r="BH87" s="425"/>
      <c r="BI87" s="425"/>
      <c r="BJ87" s="425"/>
      <c r="BK87" s="425"/>
      <c r="BL87" s="425"/>
      <c r="BM87" s="425"/>
      <c r="BN87" s="425"/>
      <c r="BO87" s="425"/>
      <c r="BP87" s="425"/>
      <c r="BQ87" s="425"/>
      <c r="BR87" s="705" t="s">
        <v>425</v>
      </c>
      <c r="BS87" s="425"/>
      <c r="BT87" s="705" t="s">
        <v>426</v>
      </c>
      <c r="BU87" s="425"/>
      <c r="BV87" s="705" t="s">
        <v>427</v>
      </c>
      <c r="BW87" s="425"/>
      <c r="BX87" s="705" t="s">
        <v>428</v>
      </c>
      <c r="BY87" s="425"/>
      <c r="BZ87" s="425"/>
      <c r="CA87" s="425"/>
      <c r="CB87" s="425"/>
      <c r="CC87" s="425"/>
      <c r="CD87" s="425"/>
      <c r="CE87" s="425"/>
      <c r="CF87" s="425"/>
      <c r="CG87" s="425"/>
      <c r="CH87" s="425"/>
      <c r="CI87" s="705" t="s">
        <v>425</v>
      </c>
      <c r="CJ87" s="425"/>
      <c r="CK87" s="705" t="s">
        <v>426</v>
      </c>
      <c r="CL87" s="425"/>
      <c r="CM87" s="705" t="s">
        <v>427</v>
      </c>
      <c r="CN87" s="425"/>
      <c r="CO87" s="705" t="s">
        <v>428</v>
      </c>
      <c r="CP87" s="425"/>
      <c r="CQ87" s="425"/>
      <c r="CR87" s="425"/>
      <c r="CS87" s="425"/>
      <c r="CT87" s="425"/>
      <c r="CU87" s="425"/>
      <c r="CV87" s="425"/>
      <c r="CW87" s="425"/>
      <c r="CX87" s="425"/>
      <c r="CY87" s="425"/>
      <c r="CZ87" s="705" t="s">
        <v>425</v>
      </c>
      <c r="DA87" s="425"/>
      <c r="DB87" s="705" t="s">
        <v>426</v>
      </c>
      <c r="DC87" s="425"/>
      <c r="DD87" s="705" t="s">
        <v>427</v>
      </c>
      <c r="DE87" s="425"/>
      <c r="DF87" s="705" t="s">
        <v>428</v>
      </c>
      <c r="DG87" s="425"/>
      <c r="DH87" s="425"/>
      <c r="DI87" s="425"/>
      <c r="DJ87" s="425"/>
      <c r="DK87" s="425"/>
      <c r="DL87" s="425"/>
      <c r="DM87" s="425"/>
      <c r="DN87" s="425"/>
      <c r="DO87" s="425"/>
      <c r="DP87" s="425"/>
      <c r="DQ87" s="705" t="s">
        <v>425</v>
      </c>
      <c r="DR87" s="425"/>
      <c r="DS87" s="705" t="s">
        <v>426</v>
      </c>
      <c r="DT87" s="425"/>
      <c r="DU87" s="705" t="s">
        <v>427</v>
      </c>
      <c r="DV87" s="425"/>
      <c r="DW87" s="705" t="s">
        <v>428</v>
      </c>
      <c r="DX87" s="425"/>
      <c r="DY87" s="425"/>
      <c r="DZ87" s="425"/>
      <c r="EA87" s="425"/>
      <c r="EB87" s="425"/>
      <c r="EC87" s="425"/>
      <c r="ED87" s="425"/>
      <c r="EE87" s="425"/>
      <c r="EF87" s="425"/>
      <c r="EG87" s="425"/>
      <c r="EH87" s="705" t="s">
        <v>425</v>
      </c>
      <c r="EI87" s="425"/>
      <c r="EJ87" s="705" t="s">
        <v>426</v>
      </c>
      <c r="EK87" s="425"/>
      <c r="EL87" s="705" t="s">
        <v>427</v>
      </c>
      <c r="EM87" s="425"/>
      <c r="EN87" s="705" t="s">
        <v>428</v>
      </c>
      <c r="EO87" s="425"/>
      <c r="EP87" s="425"/>
      <c r="EQ87" s="425"/>
      <c r="ER87" s="425"/>
      <c r="ES87" s="425"/>
      <c r="ET87" s="425"/>
      <c r="EU87" s="425"/>
      <c r="EV87" s="425"/>
      <c r="EW87" s="425"/>
      <c r="EX87" s="425"/>
      <c r="EY87" s="705" t="s">
        <v>425</v>
      </c>
      <c r="EZ87" s="425"/>
      <c r="FA87" s="705" t="s">
        <v>426</v>
      </c>
      <c r="FB87" s="425"/>
      <c r="FC87" s="705" t="s">
        <v>427</v>
      </c>
      <c r="FD87" s="425"/>
      <c r="FE87" s="705" t="s">
        <v>428</v>
      </c>
      <c r="FF87" s="425"/>
      <c r="FG87" s="425"/>
      <c r="FH87" s="425"/>
      <c r="FI87" s="425"/>
      <c r="FJ87" s="425"/>
      <c r="FK87" s="425"/>
      <c r="FL87" s="425"/>
      <c r="FM87" s="425"/>
      <c r="FN87" s="425"/>
      <c r="FO87" s="425"/>
      <c r="FP87" s="705" t="s">
        <v>425</v>
      </c>
      <c r="FQ87" s="425"/>
      <c r="FR87" s="705" t="s">
        <v>426</v>
      </c>
      <c r="FS87" s="425"/>
      <c r="FT87" s="705" t="s">
        <v>427</v>
      </c>
      <c r="FU87" s="425"/>
      <c r="FV87" s="705" t="s">
        <v>428</v>
      </c>
      <c r="FW87" s="425"/>
      <c r="FX87" s="425"/>
      <c r="FY87" s="425"/>
      <c r="FZ87" s="425"/>
      <c r="GA87" s="425"/>
      <c r="GB87" s="425"/>
      <c r="GC87" s="425"/>
      <c r="GD87" s="425"/>
      <c r="GE87" s="425"/>
      <c r="GF87" s="425"/>
      <c r="GG87" s="705" t="s">
        <v>425</v>
      </c>
      <c r="GH87" s="425"/>
      <c r="GI87" s="705" t="s">
        <v>426</v>
      </c>
      <c r="GJ87" s="425"/>
      <c r="GK87" s="705" t="s">
        <v>427</v>
      </c>
      <c r="GL87" s="425"/>
      <c r="GM87" s="705" t="s">
        <v>428</v>
      </c>
      <c r="GN87" s="425"/>
      <c r="GO87" s="425"/>
      <c r="GP87" s="425"/>
      <c r="GQ87" s="425"/>
      <c r="GR87" s="425"/>
      <c r="GS87" s="425"/>
      <c r="GT87" s="425"/>
      <c r="GU87" s="425"/>
      <c r="GV87" s="425"/>
      <c r="GW87" s="425"/>
      <c r="GX87" s="705" t="s">
        <v>425</v>
      </c>
      <c r="GY87" s="425"/>
      <c r="GZ87" s="705" t="s">
        <v>426</v>
      </c>
      <c r="HA87" s="425"/>
      <c r="HB87" s="705" t="s">
        <v>427</v>
      </c>
      <c r="HC87" s="425"/>
      <c r="HD87" s="705" t="s">
        <v>428</v>
      </c>
      <c r="HE87" s="425"/>
      <c r="HF87" s="425"/>
      <c r="HG87" s="425"/>
      <c r="HH87" s="425"/>
      <c r="HI87" s="425"/>
      <c r="HJ87" s="425"/>
      <c r="HK87" s="425"/>
      <c r="HL87" s="425"/>
      <c r="HM87" s="425"/>
      <c r="HN87" s="425"/>
      <c r="HO87" s="705" t="s">
        <v>425</v>
      </c>
      <c r="HP87" s="425"/>
      <c r="HQ87" s="705" t="s">
        <v>426</v>
      </c>
      <c r="HR87" s="425"/>
      <c r="HS87" s="705" t="s">
        <v>427</v>
      </c>
      <c r="HT87" s="425"/>
      <c r="HU87" s="705" t="s">
        <v>428</v>
      </c>
      <c r="HV87" s="425"/>
      <c r="HW87" s="425"/>
      <c r="HX87" s="425"/>
      <c r="HY87" s="425"/>
      <c r="HZ87" s="425"/>
      <c r="IA87" s="425"/>
      <c r="IB87" s="425"/>
      <c r="IC87" s="425"/>
      <c r="ID87" s="425"/>
      <c r="IE87" s="425"/>
      <c r="IF87" s="705" t="s">
        <v>425</v>
      </c>
      <c r="IG87" s="425"/>
      <c r="IH87" s="705" t="s">
        <v>426</v>
      </c>
      <c r="II87" s="425"/>
      <c r="IJ87" s="705" t="s">
        <v>427</v>
      </c>
      <c r="IK87" s="425"/>
      <c r="IL87" s="705" t="s">
        <v>428</v>
      </c>
      <c r="IM87" s="425"/>
      <c r="IN87" s="425"/>
      <c r="IO87" s="425"/>
      <c r="IP87" s="425"/>
      <c r="IQ87" s="425"/>
      <c r="IR87" s="425"/>
      <c r="IS87" s="425"/>
      <c r="IT87" s="425"/>
      <c r="IU87" s="425"/>
      <c r="IV87" s="425"/>
      <c r="IW87" s="705" t="s">
        <v>425</v>
      </c>
      <c r="IX87" s="425"/>
      <c r="IY87" s="705" t="s">
        <v>426</v>
      </c>
      <c r="IZ87" s="425"/>
      <c r="JA87" s="705" t="s">
        <v>427</v>
      </c>
      <c r="JB87" s="425"/>
      <c r="JC87" s="705" t="s">
        <v>428</v>
      </c>
      <c r="JD87" s="425"/>
      <c r="JE87" s="425"/>
      <c r="JF87" s="425"/>
      <c r="JG87" s="425"/>
      <c r="JH87" s="425"/>
      <c r="JI87" s="425"/>
      <c r="JJ87" s="425"/>
      <c r="JK87" s="425"/>
      <c r="JL87" s="425"/>
      <c r="JM87" s="425"/>
      <c r="JN87" s="705" t="s">
        <v>425</v>
      </c>
      <c r="JO87" s="425"/>
      <c r="JP87" s="705" t="s">
        <v>426</v>
      </c>
      <c r="JQ87" s="425"/>
      <c r="JR87" s="705" t="s">
        <v>427</v>
      </c>
      <c r="JS87" s="425"/>
      <c r="JT87" s="705" t="s">
        <v>428</v>
      </c>
      <c r="JU87" s="425"/>
      <c r="JV87" s="425"/>
      <c r="JW87" s="425"/>
      <c r="JX87" s="425"/>
      <c r="JY87" s="425"/>
      <c r="JZ87" s="425"/>
      <c r="KA87" s="425"/>
      <c r="KB87" s="425"/>
      <c r="KC87" s="425"/>
      <c r="KD87" s="425"/>
      <c r="KE87" s="705" t="s">
        <v>425</v>
      </c>
      <c r="KF87" s="425"/>
      <c r="KG87" s="705" t="s">
        <v>426</v>
      </c>
      <c r="KH87" s="425"/>
      <c r="KI87" s="705" t="s">
        <v>427</v>
      </c>
      <c r="KJ87" s="425"/>
      <c r="KK87" s="705" t="s">
        <v>428</v>
      </c>
      <c r="KL87" s="425"/>
      <c r="KM87" s="425"/>
      <c r="KN87" s="425"/>
      <c r="KO87" s="425"/>
      <c r="KP87" s="425"/>
      <c r="KQ87" s="425"/>
      <c r="KR87" s="425"/>
      <c r="KS87" s="425"/>
      <c r="KT87" s="425"/>
      <c r="KU87" s="425"/>
      <c r="KV87" s="705" t="s">
        <v>425</v>
      </c>
      <c r="KW87" s="425"/>
      <c r="KX87" s="705" t="s">
        <v>426</v>
      </c>
      <c r="KY87" s="425"/>
      <c r="KZ87" s="705" t="s">
        <v>427</v>
      </c>
      <c r="LA87" s="425"/>
      <c r="LB87" s="705" t="s">
        <v>428</v>
      </c>
      <c r="LC87" s="425"/>
      <c r="LD87" s="425"/>
      <c r="LE87" s="425"/>
      <c r="LF87" s="425"/>
      <c r="LG87" s="425"/>
      <c r="LH87" s="425"/>
      <c r="LI87" s="425"/>
      <c r="LJ87" s="425"/>
      <c r="LK87" s="425"/>
      <c r="LL87" s="425"/>
      <c r="LM87" s="705" t="s">
        <v>425</v>
      </c>
      <c r="LN87" s="425"/>
      <c r="LO87" s="705" t="s">
        <v>426</v>
      </c>
      <c r="LP87" s="425"/>
      <c r="LQ87" s="705" t="s">
        <v>427</v>
      </c>
      <c r="LR87" s="425"/>
      <c r="LS87" s="705" t="s">
        <v>428</v>
      </c>
      <c r="LT87" s="425"/>
      <c r="LU87" s="425"/>
      <c r="LV87" s="425"/>
      <c r="LW87" s="425"/>
      <c r="LX87" s="425"/>
      <c r="LY87" s="425"/>
      <c r="LZ87" s="425"/>
      <c r="MA87" s="425"/>
      <c r="MB87" s="425"/>
      <c r="MC87" s="425"/>
      <c r="MD87" s="705" t="s">
        <v>425</v>
      </c>
      <c r="ME87" s="425"/>
      <c r="MF87" s="705" t="s">
        <v>426</v>
      </c>
      <c r="MG87" s="425"/>
      <c r="MH87" s="705" t="s">
        <v>427</v>
      </c>
      <c r="MI87" s="425"/>
      <c r="MJ87" s="705" t="s">
        <v>428</v>
      </c>
      <c r="MK87" s="425"/>
      <c r="ML87" s="425"/>
      <c r="MM87" s="425"/>
      <c r="MN87" s="425"/>
      <c r="MO87" s="425"/>
      <c r="MP87" s="425"/>
      <c r="MQ87" s="425"/>
      <c r="MR87" s="425"/>
      <c r="MS87" s="425"/>
      <c r="MT87" s="425"/>
      <c r="MU87" s="705" t="s">
        <v>425</v>
      </c>
      <c r="MV87" s="425"/>
      <c r="MW87" s="705" t="s">
        <v>426</v>
      </c>
      <c r="MX87" s="425"/>
      <c r="MY87" s="705" t="s">
        <v>427</v>
      </c>
      <c r="MZ87" s="425"/>
      <c r="NA87" s="705" t="s">
        <v>428</v>
      </c>
      <c r="NB87" s="425"/>
      <c r="NC87" s="425"/>
      <c r="ND87" s="425"/>
      <c r="NE87" s="425"/>
      <c r="NF87" s="425"/>
      <c r="NG87" s="425"/>
      <c r="NH87" s="425"/>
      <c r="NI87" s="425"/>
      <c r="NJ87" s="425"/>
      <c r="NK87" s="425"/>
      <c r="NL87" s="705" t="s">
        <v>425</v>
      </c>
      <c r="NM87" s="425"/>
      <c r="NN87" s="705" t="s">
        <v>426</v>
      </c>
      <c r="NO87" s="425"/>
      <c r="NP87" s="705" t="s">
        <v>427</v>
      </c>
      <c r="NQ87" s="425"/>
      <c r="NR87" s="705" t="s">
        <v>428</v>
      </c>
      <c r="NS87" s="425"/>
      <c r="NT87" s="425"/>
      <c r="NU87" s="425"/>
      <c r="NV87" s="425"/>
      <c r="NW87" s="425"/>
      <c r="NX87" s="425"/>
      <c r="NY87" s="425"/>
      <c r="NZ87" s="425"/>
      <c r="OA87" s="425"/>
      <c r="OB87" s="425"/>
      <c r="OC87" s="705" t="s">
        <v>425</v>
      </c>
      <c r="OD87" s="425"/>
      <c r="OE87" s="705" t="s">
        <v>426</v>
      </c>
      <c r="OF87" s="425"/>
      <c r="OG87" s="705" t="s">
        <v>427</v>
      </c>
      <c r="OH87" s="425"/>
      <c r="OI87" s="705" t="s">
        <v>428</v>
      </c>
      <c r="OJ87" s="425"/>
      <c r="OK87" s="425"/>
      <c r="OL87" s="425"/>
      <c r="OM87" s="425"/>
      <c r="ON87" s="425"/>
      <c r="OO87" s="425"/>
      <c r="OP87" s="425"/>
      <c r="OQ87" s="425"/>
      <c r="OR87" s="425"/>
      <c r="OS87" s="425"/>
      <c r="OT87" s="705" t="s">
        <v>425</v>
      </c>
      <c r="OU87" s="425"/>
      <c r="OV87" s="705" t="s">
        <v>426</v>
      </c>
      <c r="OW87" s="425"/>
      <c r="OX87" s="705" t="s">
        <v>427</v>
      </c>
      <c r="OY87" s="425"/>
      <c r="OZ87" s="705" t="s">
        <v>428</v>
      </c>
      <c r="PA87" s="425"/>
      <c r="PB87" s="425"/>
      <c r="PC87" s="425"/>
      <c r="PD87" s="425"/>
      <c r="PE87" s="425"/>
      <c r="PF87" s="425"/>
      <c r="PG87" s="425"/>
      <c r="PH87" s="425"/>
      <c r="PI87" s="425"/>
      <c r="PJ87" s="425"/>
      <c r="PK87" s="705" t="s">
        <v>425</v>
      </c>
      <c r="PL87" s="425"/>
      <c r="PM87" s="705" t="s">
        <v>426</v>
      </c>
      <c r="PN87" s="425"/>
      <c r="PO87" s="705" t="s">
        <v>427</v>
      </c>
      <c r="PP87" s="425"/>
      <c r="PQ87" s="705" t="s">
        <v>428</v>
      </c>
      <c r="PR87" s="425"/>
      <c r="PS87" s="425"/>
      <c r="PT87" s="425"/>
      <c r="PU87" s="425"/>
      <c r="PV87" s="425"/>
      <c r="PW87" s="425"/>
      <c r="PX87" s="425"/>
      <c r="PY87" s="425"/>
      <c r="PZ87" s="425"/>
      <c r="QA87" s="425"/>
      <c r="QB87" s="705" t="s">
        <v>425</v>
      </c>
      <c r="QC87" s="425"/>
      <c r="QD87" s="705" t="s">
        <v>426</v>
      </c>
      <c r="QE87" s="425"/>
      <c r="QF87" s="705" t="s">
        <v>427</v>
      </c>
      <c r="QG87" s="425"/>
      <c r="QH87" s="705" t="s">
        <v>428</v>
      </c>
      <c r="QI87" s="425"/>
      <c r="QJ87" s="425"/>
      <c r="QK87" s="425"/>
      <c r="QL87" s="425"/>
      <c r="QM87" s="425"/>
      <c r="QN87" s="425"/>
      <c r="QO87" s="425"/>
      <c r="QP87" s="425"/>
      <c r="QQ87" s="425"/>
      <c r="QR87" s="425"/>
      <c r="QS87" s="705" t="s">
        <v>425</v>
      </c>
      <c r="QT87" s="425"/>
      <c r="QU87" s="705" t="s">
        <v>426</v>
      </c>
      <c r="QV87" s="425"/>
      <c r="QW87" s="705" t="s">
        <v>427</v>
      </c>
      <c r="QX87" s="425"/>
      <c r="QY87" s="705" t="s">
        <v>428</v>
      </c>
      <c r="QZ87" s="425"/>
      <c r="RA87" s="425"/>
      <c r="RB87" s="425"/>
      <c r="RC87" s="425"/>
      <c r="RD87" s="425"/>
      <c r="RE87" s="425"/>
      <c r="RF87" s="425"/>
      <c r="RG87" s="425"/>
      <c r="RH87" s="425"/>
      <c r="RI87" s="425"/>
      <c r="RJ87" s="705" t="s">
        <v>425</v>
      </c>
      <c r="RK87" s="425"/>
      <c r="RL87" s="705" t="s">
        <v>426</v>
      </c>
      <c r="RM87" s="425"/>
      <c r="RN87" s="705" t="s">
        <v>427</v>
      </c>
      <c r="RO87" s="425"/>
      <c r="RP87" s="705" t="s">
        <v>428</v>
      </c>
      <c r="RQ87" s="425"/>
      <c r="RR87" s="425"/>
      <c r="RS87" s="425"/>
      <c r="RT87" s="425"/>
      <c r="RU87" s="425"/>
      <c r="RV87" s="425"/>
      <c r="RW87" s="425"/>
      <c r="RX87" s="425"/>
      <c r="RY87" s="425"/>
      <c r="RZ87" s="425"/>
      <c r="SA87" s="705" t="s">
        <v>425</v>
      </c>
      <c r="SB87" s="425"/>
      <c r="SC87" s="705" t="s">
        <v>426</v>
      </c>
      <c r="SD87" s="425"/>
      <c r="SE87" s="705" t="s">
        <v>427</v>
      </c>
      <c r="SF87" s="425"/>
      <c r="SG87" s="705" t="s">
        <v>428</v>
      </c>
      <c r="SH87" s="425"/>
      <c r="SI87" s="425"/>
      <c r="SJ87" s="425"/>
      <c r="SK87" s="425"/>
      <c r="SL87" s="425"/>
      <c r="SM87" s="425"/>
      <c r="SN87" s="425"/>
      <c r="SO87" s="425"/>
      <c r="SP87" s="425"/>
      <c r="SQ87" s="425"/>
      <c r="SR87" s="705" t="s">
        <v>425</v>
      </c>
      <c r="SS87" s="425"/>
      <c r="ST87" s="705" t="s">
        <v>426</v>
      </c>
      <c r="SU87" s="425"/>
      <c r="SV87" s="705" t="s">
        <v>427</v>
      </c>
      <c r="SW87" s="425"/>
      <c r="SX87" s="705" t="s">
        <v>428</v>
      </c>
    </row>
    <row r="88" spans="1:518" ht="30" customHeight="1" x14ac:dyDescent="0.2">
      <c r="A88" s="706"/>
      <c r="B88" s="707" t="s">
        <v>429</v>
      </c>
      <c r="C88" s="699"/>
      <c r="D88" s="708" t="s">
        <v>151</v>
      </c>
      <c r="E88" s="706"/>
      <c r="F88" s="708" t="s">
        <v>5</v>
      </c>
      <c r="G88" s="709" t="s">
        <v>430</v>
      </c>
      <c r="H88" s="425"/>
      <c r="I88" s="425"/>
      <c r="J88" s="425"/>
      <c r="K88" s="425"/>
      <c r="L88" s="425"/>
      <c r="M88" s="425"/>
      <c r="N88" s="425"/>
      <c r="O88" s="425"/>
      <c r="P88" s="425"/>
      <c r="Q88" s="425"/>
      <c r="R88" s="425"/>
      <c r="S88" s="445"/>
      <c r="T88" s="425"/>
      <c r="U88" s="445"/>
      <c r="V88" s="425"/>
      <c r="W88" s="445"/>
      <c r="X88" s="425"/>
      <c r="Y88" s="445"/>
      <c r="Z88" s="425"/>
      <c r="AA88" s="425"/>
      <c r="AB88" s="425"/>
      <c r="AC88" s="425"/>
      <c r="AD88" s="425"/>
      <c r="AE88" s="425"/>
      <c r="AF88" s="425"/>
      <c r="AG88" s="425"/>
      <c r="AH88" s="425"/>
      <c r="AI88" s="425"/>
      <c r="AJ88" s="445"/>
      <c r="AK88" s="425"/>
      <c r="AL88" s="445"/>
      <c r="AM88" s="425"/>
      <c r="AN88" s="445"/>
      <c r="AO88" s="425"/>
      <c r="AP88" s="445"/>
      <c r="AQ88" s="425"/>
      <c r="AR88" s="425"/>
      <c r="AS88" s="425"/>
      <c r="AT88" s="425"/>
      <c r="AU88" s="425"/>
      <c r="AV88" s="425"/>
      <c r="AW88" s="425"/>
      <c r="AX88" s="425"/>
      <c r="AY88" s="425"/>
      <c r="AZ88" s="425"/>
      <c r="BA88" s="445"/>
      <c r="BB88" s="425"/>
      <c r="BC88" s="445"/>
      <c r="BD88" s="425"/>
      <c r="BE88" s="445"/>
      <c r="BF88" s="425"/>
      <c r="BG88" s="445"/>
      <c r="BH88" s="425"/>
      <c r="BI88" s="425"/>
      <c r="BJ88" s="425"/>
      <c r="BK88" s="425"/>
      <c r="BL88" s="425"/>
      <c r="BM88" s="425"/>
      <c r="BN88" s="425"/>
      <c r="BO88" s="425"/>
      <c r="BP88" s="425"/>
      <c r="BQ88" s="425"/>
      <c r="BR88" s="445"/>
      <c r="BS88" s="425"/>
      <c r="BT88" s="445"/>
      <c r="BU88" s="425"/>
      <c r="BV88" s="445"/>
      <c r="BW88" s="425"/>
      <c r="BX88" s="445"/>
      <c r="BY88" s="425"/>
      <c r="BZ88" s="425"/>
      <c r="CA88" s="425"/>
      <c r="CB88" s="425"/>
      <c r="CC88" s="425"/>
      <c r="CD88" s="425"/>
      <c r="CE88" s="425"/>
      <c r="CF88" s="425"/>
      <c r="CG88" s="425"/>
      <c r="CH88" s="425"/>
      <c r="CI88" s="445"/>
      <c r="CJ88" s="425"/>
      <c r="CK88" s="445"/>
      <c r="CL88" s="425"/>
      <c r="CM88" s="445"/>
      <c r="CN88" s="425"/>
      <c r="CO88" s="445"/>
      <c r="CP88" s="425"/>
      <c r="CQ88" s="425"/>
      <c r="CR88" s="425"/>
      <c r="CS88" s="425"/>
      <c r="CT88" s="425"/>
      <c r="CU88" s="425"/>
      <c r="CV88" s="425"/>
      <c r="CW88" s="425"/>
      <c r="CX88" s="425"/>
      <c r="CY88" s="425"/>
      <c r="CZ88" s="445"/>
      <c r="DA88" s="425"/>
      <c r="DB88" s="445"/>
      <c r="DC88" s="425"/>
      <c r="DD88" s="445"/>
      <c r="DE88" s="425"/>
      <c r="DF88" s="445"/>
      <c r="DG88" s="425"/>
      <c r="DH88" s="425"/>
      <c r="DI88" s="425"/>
      <c r="DJ88" s="425"/>
      <c r="DK88" s="425"/>
      <c r="DL88" s="425"/>
      <c r="DM88" s="425"/>
      <c r="DN88" s="425"/>
      <c r="DO88" s="425"/>
      <c r="DP88" s="425"/>
      <c r="DQ88" s="445"/>
      <c r="DR88" s="425"/>
      <c r="DS88" s="445"/>
      <c r="DT88" s="425"/>
      <c r="DU88" s="445"/>
      <c r="DV88" s="425"/>
      <c r="DW88" s="445"/>
      <c r="DX88" s="425"/>
      <c r="DY88" s="425"/>
      <c r="DZ88" s="425"/>
      <c r="EA88" s="425"/>
      <c r="EB88" s="425"/>
      <c r="EC88" s="425"/>
      <c r="ED88" s="425"/>
      <c r="EE88" s="425"/>
      <c r="EF88" s="425"/>
      <c r="EG88" s="425"/>
      <c r="EH88" s="445"/>
      <c r="EI88" s="425"/>
      <c r="EJ88" s="445"/>
      <c r="EK88" s="425"/>
      <c r="EL88" s="445"/>
      <c r="EM88" s="425"/>
      <c r="EN88" s="445"/>
      <c r="EO88" s="425"/>
      <c r="EP88" s="425"/>
      <c r="EQ88" s="425"/>
      <c r="ER88" s="425"/>
      <c r="ES88" s="425"/>
      <c r="ET88" s="425"/>
      <c r="EU88" s="425"/>
      <c r="EV88" s="425"/>
      <c r="EW88" s="425"/>
      <c r="EX88" s="425"/>
      <c r="EY88" s="445"/>
      <c r="EZ88" s="425"/>
      <c r="FA88" s="445"/>
      <c r="FB88" s="425"/>
      <c r="FC88" s="445"/>
      <c r="FD88" s="425"/>
      <c r="FE88" s="445"/>
      <c r="FF88" s="425"/>
      <c r="FG88" s="425"/>
      <c r="FH88" s="425"/>
      <c r="FI88" s="425"/>
      <c r="FJ88" s="425"/>
      <c r="FK88" s="425"/>
      <c r="FL88" s="425"/>
      <c r="FM88" s="425"/>
      <c r="FN88" s="425"/>
      <c r="FO88" s="425"/>
      <c r="FP88" s="445"/>
      <c r="FQ88" s="425"/>
      <c r="FR88" s="445"/>
      <c r="FS88" s="425"/>
      <c r="FT88" s="445"/>
      <c r="FU88" s="425"/>
      <c r="FV88" s="445"/>
      <c r="FW88" s="425"/>
      <c r="FX88" s="425"/>
      <c r="FY88" s="425"/>
      <c r="FZ88" s="425"/>
      <c r="GA88" s="425"/>
      <c r="GB88" s="425"/>
      <c r="GC88" s="425"/>
      <c r="GD88" s="425"/>
      <c r="GE88" s="425"/>
      <c r="GF88" s="425"/>
      <c r="GG88" s="445"/>
      <c r="GH88" s="425"/>
      <c r="GI88" s="445"/>
      <c r="GJ88" s="425"/>
      <c r="GK88" s="445"/>
      <c r="GL88" s="425"/>
      <c r="GM88" s="445"/>
      <c r="GN88" s="425"/>
      <c r="GO88" s="425"/>
      <c r="GP88" s="425"/>
      <c r="GQ88" s="425"/>
      <c r="GR88" s="425"/>
      <c r="GS88" s="425"/>
      <c r="GT88" s="425"/>
      <c r="GU88" s="425"/>
      <c r="GV88" s="425"/>
      <c r="GW88" s="425"/>
      <c r="GX88" s="445"/>
      <c r="GY88" s="425"/>
      <c r="GZ88" s="445"/>
      <c r="HA88" s="425"/>
      <c r="HB88" s="445"/>
      <c r="HC88" s="425"/>
      <c r="HD88" s="445"/>
      <c r="HE88" s="425"/>
      <c r="HF88" s="425"/>
      <c r="HG88" s="425"/>
      <c r="HH88" s="425"/>
      <c r="HI88" s="425"/>
      <c r="HJ88" s="425"/>
      <c r="HK88" s="425"/>
      <c r="HL88" s="425"/>
      <c r="HM88" s="425"/>
      <c r="HN88" s="425"/>
      <c r="HO88" s="445"/>
      <c r="HP88" s="425"/>
      <c r="HQ88" s="445"/>
      <c r="HR88" s="425"/>
      <c r="HS88" s="445"/>
      <c r="HT88" s="425"/>
      <c r="HU88" s="445"/>
      <c r="HV88" s="425"/>
      <c r="HW88" s="425"/>
      <c r="HX88" s="425"/>
      <c r="HY88" s="425"/>
      <c r="HZ88" s="425"/>
      <c r="IA88" s="425"/>
      <c r="IB88" s="425"/>
      <c r="IC88" s="425"/>
      <c r="ID88" s="425"/>
      <c r="IE88" s="425"/>
      <c r="IF88" s="445"/>
      <c r="IG88" s="425"/>
      <c r="IH88" s="445"/>
      <c r="II88" s="425"/>
      <c r="IJ88" s="445"/>
      <c r="IK88" s="425"/>
      <c r="IL88" s="445"/>
      <c r="IM88" s="425"/>
      <c r="IN88" s="425"/>
      <c r="IO88" s="425"/>
      <c r="IP88" s="425"/>
      <c r="IQ88" s="425"/>
      <c r="IR88" s="425"/>
      <c r="IS88" s="425"/>
      <c r="IT88" s="425"/>
      <c r="IU88" s="425"/>
      <c r="IV88" s="425"/>
      <c r="IW88" s="445"/>
      <c r="IX88" s="425"/>
      <c r="IY88" s="445"/>
      <c r="IZ88" s="425"/>
      <c r="JA88" s="445"/>
      <c r="JB88" s="425"/>
      <c r="JC88" s="445"/>
      <c r="JD88" s="425"/>
      <c r="JE88" s="425"/>
      <c r="JF88" s="425"/>
      <c r="JG88" s="425"/>
      <c r="JH88" s="425"/>
      <c r="JI88" s="425"/>
      <c r="JJ88" s="425"/>
      <c r="JK88" s="425"/>
      <c r="JL88" s="425"/>
      <c r="JM88" s="425"/>
      <c r="JN88" s="445"/>
      <c r="JO88" s="425"/>
      <c r="JP88" s="445"/>
      <c r="JQ88" s="425"/>
      <c r="JR88" s="445"/>
      <c r="JS88" s="425"/>
      <c r="JT88" s="445"/>
      <c r="JU88" s="425"/>
      <c r="JV88" s="425"/>
      <c r="JW88" s="425"/>
      <c r="JX88" s="425"/>
      <c r="JY88" s="425"/>
      <c r="JZ88" s="425"/>
      <c r="KA88" s="425"/>
      <c r="KB88" s="425"/>
      <c r="KC88" s="425"/>
      <c r="KD88" s="425"/>
      <c r="KE88" s="445"/>
      <c r="KF88" s="425"/>
      <c r="KG88" s="445"/>
      <c r="KH88" s="425"/>
      <c r="KI88" s="445"/>
      <c r="KJ88" s="425"/>
      <c r="KK88" s="445"/>
      <c r="KL88" s="425"/>
      <c r="KM88" s="425"/>
      <c r="KN88" s="425"/>
      <c r="KO88" s="425"/>
      <c r="KP88" s="425"/>
      <c r="KQ88" s="425"/>
      <c r="KR88" s="425"/>
      <c r="KS88" s="425"/>
      <c r="KT88" s="425"/>
      <c r="KU88" s="425"/>
      <c r="KV88" s="445"/>
      <c r="KW88" s="425"/>
      <c r="KX88" s="445"/>
      <c r="KY88" s="425"/>
      <c r="KZ88" s="445"/>
      <c r="LA88" s="425"/>
      <c r="LB88" s="445"/>
      <c r="LC88" s="425"/>
      <c r="LD88" s="425"/>
      <c r="LE88" s="425"/>
      <c r="LF88" s="425"/>
      <c r="LG88" s="425"/>
      <c r="LH88" s="425"/>
      <c r="LI88" s="425"/>
      <c r="LJ88" s="425"/>
      <c r="LK88" s="425"/>
      <c r="LL88" s="425"/>
      <c r="LM88" s="445"/>
      <c r="LN88" s="425"/>
      <c r="LO88" s="445"/>
      <c r="LP88" s="425"/>
      <c r="LQ88" s="445"/>
      <c r="LR88" s="425"/>
      <c r="LS88" s="445"/>
      <c r="LT88" s="425"/>
      <c r="LU88" s="425"/>
      <c r="LV88" s="425"/>
      <c r="LW88" s="425"/>
      <c r="LX88" s="425"/>
      <c r="LY88" s="425"/>
      <c r="LZ88" s="425"/>
      <c r="MA88" s="425"/>
      <c r="MB88" s="425"/>
      <c r="MC88" s="425"/>
      <c r="MD88" s="445"/>
      <c r="ME88" s="425"/>
      <c r="MF88" s="445"/>
      <c r="MG88" s="425"/>
      <c r="MH88" s="445"/>
      <c r="MI88" s="425"/>
      <c r="MJ88" s="445"/>
      <c r="MK88" s="425"/>
      <c r="ML88" s="425"/>
      <c r="MM88" s="425"/>
      <c r="MN88" s="425"/>
      <c r="MO88" s="425"/>
      <c r="MP88" s="425"/>
      <c r="MQ88" s="425"/>
      <c r="MR88" s="425"/>
      <c r="MS88" s="425"/>
      <c r="MT88" s="425"/>
      <c r="MU88" s="445"/>
      <c r="MV88" s="425"/>
      <c r="MW88" s="445"/>
      <c r="MX88" s="425"/>
      <c r="MY88" s="445"/>
      <c r="MZ88" s="425"/>
      <c r="NA88" s="445"/>
      <c r="NB88" s="425"/>
      <c r="NC88" s="425"/>
      <c r="ND88" s="425"/>
      <c r="NE88" s="425"/>
      <c r="NF88" s="425"/>
      <c r="NG88" s="425"/>
      <c r="NH88" s="425"/>
      <c r="NI88" s="425"/>
      <c r="NJ88" s="425"/>
      <c r="NK88" s="425"/>
      <c r="NL88" s="445"/>
      <c r="NM88" s="425"/>
      <c r="NN88" s="445"/>
      <c r="NO88" s="425"/>
      <c r="NP88" s="445"/>
      <c r="NQ88" s="425"/>
      <c r="NR88" s="445"/>
      <c r="NS88" s="425"/>
      <c r="NT88" s="425"/>
      <c r="NU88" s="425"/>
      <c r="NV88" s="425"/>
      <c r="NW88" s="425"/>
      <c r="NX88" s="425"/>
      <c r="NY88" s="425"/>
      <c r="NZ88" s="425"/>
      <c r="OA88" s="425"/>
      <c r="OB88" s="425"/>
      <c r="OC88" s="445"/>
      <c r="OD88" s="425"/>
      <c r="OE88" s="445"/>
      <c r="OF88" s="425"/>
      <c r="OG88" s="445"/>
      <c r="OH88" s="425"/>
      <c r="OI88" s="445"/>
      <c r="OJ88" s="425"/>
      <c r="OK88" s="425"/>
      <c r="OL88" s="425"/>
      <c r="OM88" s="425"/>
      <c r="ON88" s="425"/>
      <c r="OO88" s="425"/>
      <c r="OP88" s="425"/>
      <c r="OQ88" s="425"/>
      <c r="OR88" s="425"/>
      <c r="OS88" s="425"/>
      <c r="OT88" s="445"/>
      <c r="OU88" s="425"/>
      <c r="OV88" s="445"/>
      <c r="OW88" s="425"/>
      <c r="OX88" s="445"/>
      <c r="OY88" s="425"/>
      <c r="OZ88" s="445"/>
      <c r="PA88" s="425"/>
      <c r="PB88" s="425"/>
      <c r="PC88" s="425"/>
      <c r="PD88" s="425"/>
      <c r="PE88" s="425"/>
      <c r="PF88" s="425"/>
      <c r="PG88" s="425"/>
      <c r="PH88" s="425"/>
      <c r="PI88" s="425"/>
      <c r="PJ88" s="425"/>
      <c r="PK88" s="445"/>
      <c r="PL88" s="425"/>
      <c r="PM88" s="445"/>
      <c r="PN88" s="425"/>
      <c r="PO88" s="445"/>
      <c r="PP88" s="425"/>
      <c r="PQ88" s="445"/>
      <c r="PR88" s="425"/>
      <c r="PS88" s="425"/>
      <c r="PT88" s="425"/>
      <c r="PU88" s="425"/>
      <c r="PV88" s="425"/>
      <c r="PW88" s="425"/>
      <c r="PX88" s="425"/>
      <c r="PY88" s="425"/>
      <c r="PZ88" s="425"/>
      <c r="QA88" s="425"/>
      <c r="QB88" s="445"/>
      <c r="QC88" s="425"/>
      <c r="QD88" s="445"/>
      <c r="QE88" s="425"/>
      <c r="QF88" s="445"/>
      <c r="QG88" s="425"/>
      <c r="QH88" s="445"/>
      <c r="QI88" s="425"/>
      <c r="QJ88" s="425"/>
      <c r="QK88" s="425"/>
      <c r="QL88" s="425"/>
      <c r="QM88" s="425"/>
      <c r="QN88" s="425"/>
      <c r="QO88" s="425"/>
      <c r="QP88" s="425"/>
      <c r="QQ88" s="425"/>
      <c r="QR88" s="425"/>
      <c r="QS88" s="445"/>
      <c r="QT88" s="425"/>
      <c r="QU88" s="445"/>
      <c r="QV88" s="425"/>
      <c r="QW88" s="445"/>
      <c r="QX88" s="425"/>
      <c r="QY88" s="445"/>
      <c r="QZ88" s="425"/>
      <c r="RA88" s="425"/>
      <c r="RB88" s="425"/>
      <c r="RC88" s="425"/>
      <c r="RD88" s="425"/>
      <c r="RE88" s="425"/>
      <c r="RF88" s="425"/>
      <c r="RG88" s="425"/>
      <c r="RH88" s="425"/>
      <c r="RI88" s="425"/>
      <c r="RJ88" s="445"/>
      <c r="RK88" s="425"/>
      <c r="RL88" s="445"/>
      <c r="RM88" s="425"/>
      <c r="RN88" s="445"/>
      <c r="RO88" s="425"/>
      <c r="RP88" s="445"/>
      <c r="RQ88" s="425"/>
      <c r="RR88" s="425"/>
      <c r="RS88" s="425"/>
      <c r="RT88" s="425"/>
      <c r="RU88" s="425"/>
      <c r="RV88" s="425"/>
      <c r="RW88" s="425"/>
      <c r="RX88" s="425"/>
      <c r="RY88" s="425"/>
      <c r="RZ88" s="425"/>
      <c r="SA88" s="445"/>
      <c r="SB88" s="425"/>
      <c r="SC88" s="445"/>
      <c r="SD88" s="425"/>
      <c r="SE88" s="445"/>
      <c r="SF88" s="425"/>
      <c r="SG88" s="445"/>
      <c r="SH88" s="425"/>
      <c r="SI88" s="425"/>
      <c r="SJ88" s="425"/>
      <c r="SK88" s="425"/>
      <c r="SL88" s="425"/>
      <c r="SM88" s="425"/>
      <c r="SN88" s="425"/>
      <c r="SO88" s="425"/>
      <c r="SP88" s="425"/>
      <c r="SQ88" s="425"/>
      <c r="SR88" s="445"/>
      <c r="SS88" s="425"/>
      <c r="ST88" s="445"/>
      <c r="SU88" s="425"/>
      <c r="SV88" s="445"/>
      <c r="SW88" s="425"/>
      <c r="SX88" s="445"/>
    </row>
    <row r="89" spans="1:518" ht="30" customHeight="1" x14ac:dyDescent="0.2">
      <c r="A89" s="706"/>
      <c r="B89" s="702">
        <v>1</v>
      </c>
      <c r="C89" s="702" t="str">
        <f t="shared" ref="C89:C118" si="2378">VLOOKUP(B89,LISTA_OFERENTES,2,FALSE)</f>
        <v>LUIS ENRIQUE OYOLA QUINTERO</v>
      </c>
      <c r="D89" s="702" t="e">
        <f t="shared" ref="D89:D118" si="2379">IF(HLOOKUP(C89,EST_EXP,2,FALSE)="OK","H","NH")</f>
        <v>#N/A</v>
      </c>
      <c r="E89" s="706"/>
      <c r="F89" s="702">
        <v>1</v>
      </c>
      <c r="G89" s="710">
        <f t="shared" ref="G89:G118" ca="1" si="2380">INDIRECT(H89,TRUE)</f>
        <v>0</v>
      </c>
      <c r="H89" s="702" t="str">
        <f t="shared" ref="H89:H118" si="2381">ADDRESS(77,I89,1,1)</f>
        <v>$P$77</v>
      </c>
      <c r="I89" s="702">
        <f>F86</f>
        <v>16</v>
      </c>
      <c r="J89" s="425"/>
      <c r="K89" s="425"/>
      <c r="L89" s="425"/>
      <c r="M89" s="425"/>
      <c r="N89" s="425"/>
      <c r="O89" s="425"/>
      <c r="P89" s="425"/>
      <c r="Q89" s="425"/>
      <c r="R89" s="425"/>
      <c r="S89" s="445"/>
      <c r="T89" s="425"/>
      <c r="U89" s="445"/>
      <c r="V89" s="425"/>
      <c r="W89" s="445"/>
      <c r="X89" s="425"/>
      <c r="Y89" s="445"/>
      <c r="Z89" s="425"/>
      <c r="AA89" s="425"/>
      <c r="AB89" s="425"/>
      <c r="AC89" s="425"/>
      <c r="AD89" s="425"/>
      <c r="AE89" s="425"/>
      <c r="AF89" s="425"/>
      <c r="AG89" s="425"/>
      <c r="AH89" s="425"/>
      <c r="AI89" s="425"/>
      <c r="AJ89" s="445"/>
      <c r="AK89" s="425"/>
      <c r="AL89" s="445"/>
      <c r="AM89" s="425"/>
      <c r="AN89" s="445"/>
      <c r="AO89" s="425"/>
      <c r="AP89" s="445"/>
      <c r="AQ89" s="425"/>
      <c r="AR89" s="425"/>
      <c r="AS89" s="425"/>
      <c r="AT89" s="425"/>
      <c r="AU89" s="425"/>
      <c r="AV89" s="425"/>
      <c r="AW89" s="425"/>
      <c r="AX89" s="425"/>
      <c r="AY89" s="425"/>
      <c r="AZ89" s="425"/>
      <c r="BA89" s="445"/>
      <c r="BB89" s="425"/>
      <c r="BC89" s="445"/>
      <c r="BD89" s="425"/>
      <c r="BE89" s="445"/>
      <c r="BF89" s="425"/>
      <c r="BG89" s="445"/>
      <c r="BH89" s="425"/>
      <c r="BI89" s="425"/>
      <c r="BJ89" s="425"/>
      <c r="BK89" s="425"/>
      <c r="BL89" s="425"/>
      <c r="BM89" s="425"/>
      <c r="BN89" s="425"/>
      <c r="BO89" s="425"/>
      <c r="BP89" s="425"/>
      <c r="BQ89" s="425"/>
      <c r="BR89" s="445"/>
      <c r="BS89" s="425"/>
      <c r="BT89" s="445"/>
      <c r="BU89" s="425"/>
      <c r="BV89" s="445"/>
      <c r="BW89" s="425"/>
      <c r="BX89" s="445"/>
      <c r="BY89" s="425"/>
      <c r="BZ89" s="425"/>
      <c r="CA89" s="425"/>
      <c r="CB89" s="425"/>
      <c r="CC89" s="425"/>
      <c r="CD89" s="425"/>
      <c r="CE89" s="425"/>
      <c r="CF89" s="425"/>
      <c r="CG89" s="425"/>
      <c r="CH89" s="425"/>
      <c r="CI89" s="445"/>
      <c r="CJ89" s="425"/>
      <c r="CK89" s="445"/>
      <c r="CL89" s="425"/>
      <c r="CM89" s="445"/>
      <c r="CN89" s="425"/>
      <c r="CO89" s="445"/>
      <c r="CP89" s="425"/>
      <c r="CQ89" s="425"/>
      <c r="CR89" s="425"/>
      <c r="CS89" s="425"/>
      <c r="CT89" s="425"/>
      <c r="CU89" s="425"/>
      <c r="CV89" s="425"/>
      <c r="CW89" s="425"/>
      <c r="CX89" s="425"/>
      <c r="CY89" s="425"/>
      <c r="CZ89" s="445"/>
      <c r="DA89" s="425"/>
      <c r="DB89" s="445"/>
      <c r="DC89" s="425"/>
      <c r="DD89" s="445"/>
      <c r="DE89" s="425"/>
      <c r="DF89" s="445"/>
      <c r="DG89" s="425"/>
      <c r="DH89" s="425"/>
      <c r="DI89" s="425"/>
      <c r="DJ89" s="425"/>
      <c r="DK89" s="425"/>
      <c r="DL89" s="425"/>
      <c r="DM89" s="425"/>
      <c r="DN89" s="425"/>
      <c r="DO89" s="425"/>
      <c r="DP89" s="425"/>
      <c r="DQ89" s="445"/>
      <c r="DR89" s="425"/>
      <c r="DS89" s="445"/>
      <c r="DT89" s="425"/>
      <c r="DU89" s="445"/>
      <c r="DV89" s="425"/>
      <c r="DW89" s="445"/>
      <c r="DX89" s="425"/>
      <c r="DY89" s="425"/>
      <c r="DZ89" s="425"/>
      <c r="EA89" s="425"/>
      <c r="EB89" s="425"/>
      <c r="EC89" s="425"/>
      <c r="ED89" s="425"/>
      <c r="EE89" s="425"/>
      <c r="EF89" s="425"/>
      <c r="EG89" s="425"/>
      <c r="EH89" s="445"/>
      <c r="EI89" s="425"/>
      <c r="EJ89" s="445"/>
      <c r="EK89" s="425"/>
      <c r="EL89" s="445"/>
      <c r="EM89" s="425"/>
      <c r="EN89" s="445"/>
      <c r="EO89" s="425"/>
      <c r="EP89" s="425"/>
      <c r="EQ89" s="425"/>
      <c r="ER89" s="425"/>
      <c r="ES89" s="425"/>
      <c r="ET89" s="425"/>
      <c r="EU89" s="425"/>
      <c r="EV89" s="425"/>
      <c r="EW89" s="425"/>
      <c r="EX89" s="425"/>
      <c r="EY89" s="445"/>
      <c r="EZ89" s="425"/>
      <c r="FA89" s="445"/>
      <c r="FB89" s="425"/>
      <c r="FC89" s="445"/>
      <c r="FD89" s="425"/>
      <c r="FE89" s="445"/>
      <c r="FF89" s="425"/>
      <c r="FG89" s="425"/>
      <c r="FH89" s="425"/>
      <c r="FI89" s="425"/>
      <c r="FJ89" s="425"/>
      <c r="FK89" s="425"/>
      <c r="FL89" s="425"/>
      <c r="FM89" s="425"/>
      <c r="FN89" s="425"/>
      <c r="FO89" s="425"/>
      <c r="FP89" s="445"/>
      <c r="FQ89" s="425"/>
      <c r="FR89" s="445"/>
      <c r="FS89" s="425"/>
      <c r="FT89" s="445"/>
      <c r="FU89" s="425"/>
      <c r="FV89" s="445"/>
      <c r="FW89" s="425"/>
      <c r="FX89" s="425"/>
      <c r="FY89" s="425"/>
      <c r="FZ89" s="425"/>
      <c r="GA89" s="425"/>
      <c r="GB89" s="425"/>
      <c r="GC89" s="425"/>
      <c r="GD89" s="425"/>
      <c r="GE89" s="425"/>
      <c r="GF89" s="425"/>
      <c r="GG89" s="445"/>
      <c r="GH89" s="425"/>
      <c r="GI89" s="445"/>
      <c r="GJ89" s="425"/>
      <c r="GK89" s="445"/>
      <c r="GL89" s="425"/>
      <c r="GM89" s="445"/>
      <c r="GN89" s="425"/>
      <c r="GO89" s="425"/>
      <c r="GP89" s="425"/>
      <c r="GQ89" s="425"/>
      <c r="GR89" s="425"/>
      <c r="GS89" s="425"/>
      <c r="GT89" s="425"/>
      <c r="GU89" s="425"/>
      <c r="GV89" s="425"/>
      <c r="GW89" s="425"/>
      <c r="GX89" s="445"/>
      <c r="GY89" s="425"/>
      <c r="GZ89" s="445"/>
      <c r="HA89" s="425"/>
      <c r="HB89" s="445"/>
      <c r="HC89" s="425"/>
      <c r="HD89" s="445"/>
      <c r="HE89" s="425"/>
      <c r="HF89" s="425"/>
      <c r="HG89" s="425"/>
      <c r="HH89" s="425"/>
      <c r="HI89" s="425"/>
      <c r="HJ89" s="425"/>
      <c r="HK89" s="425"/>
      <c r="HL89" s="425"/>
      <c r="HM89" s="425"/>
      <c r="HN89" s="425"/>
      <c r="HO89" s="445"/>
      <c r="HP89" s="425"/>
      <c r="HQ89" s="445"/>
      <c r="HR89" s="425"/>
      <c r="HS89" s="445"/>
      <c r="HT89" s="425"/>
      <c r="HU89" s="445"/>
      <c r="HV89" s="425"/>
      <c r="HW89" s="425"/>
      <c r="HX89" s="425"/>
      <c r="HY89" s="425"/>
      <c r="HZ89" s="425"/>
      <c r="IA89" s="425"/>
      <c r="IB89" s="425"/>
      <c r="IC89" s="425"/>
      <c r="ID89" s="425"/>
      <c r="IE89" s="425"/>
      <c r="IF89" s="445"/>
      <c r="IG89" s="425"/>
      <c r="IH89" s="445"/>
      <c r="II89" s="425"/>
      <c r="IJ89" s="445"/>
      <c r="IK89" s="425"/>
      <c r="IL89" s="445"/>
      <c r="IM89" s="425"/>
      <c r="IN89" s="425"/>
      <c r="IO89" s="425"/>
      <c r="IP89" s="425"/>
      <c r="IQ89" s="425"/>
      <c r="IR89" s="425"/>
      <c r="IS89" s="425"/>
      <c r="IT89" s="425"/>
      <c r="IU89" s="425"/>
      <c r="IV89" s="425"/>
      <c r="IW89" s="445"/>
      <c r="IX89" s="425"/>
      <c r="IY89" s="445"/>
      <c r="IZ89" s="425"/>
      <c r="JA89" s="445"/>
      <c r="JB89" s="425"/>
      <c r="JC89" s="445"/>
      <c r="JD89" s="425"/>
      <c r="JE89" s="425"/>
      <c r="JF89" s="425"/>
      <c r="JG89" s="425"/>
      <c r="JH89" s="425"/>
      <c r="JI89" s="425"/>
      <c r="JJ89" s="425"/>
      <c r="JK89" s="425"/>
      <c r="JL89" s="425"/>
      <c r="JM89" s="425"/>
      <c r="JN89" s="445"/>
      <c r="JO89" s="425"/>
      <c r="JP89" s="445"/>
      <c r="JQ89" s="425"/>
      <c r="JR89" s="445"/>
      <c r="JS89" s="425"/>
      <c r="JT89" s="445"/>
      <c r="JU89" s="425"/>
      <c r="JV89" s="425"/>
      <c r="JW89" s="425"/>
      <c r="JX89" s="425"/>
      <c r="JY89" s="425"/>
      <c r="JZ89" s="425"/>
      <c r="KA89" s="425"/>
      <c r="KB89" s="425"/>
      <c r="KC89" s="425"/>
      <c r="KD89" s="425"/>
      <c r="KE89" s="445"/>
      <c r="KF89" s="425"/>
      <c r="KG89" s="445"/>
      <c r="KH89" s="425"/>
      <c r="KI89" s="445"/>
      <c r="KJ89" s="425"/>
      <c r="KK89" s="445"/>
      <c r="KL89" s="425"/>
      <c r="KM89" s="425"/>
      <c r="KN89" s="425"/>
      <c r="KO89" s="425"/>
      <c r="KP89" s="425"/>
      <c r="KQ89" s="425"/>
      <c r="KR89" s="425"/>
      <c r="KS89" s="425"/>
      <c r="KT89" s="425"/>
      <c r="KU89" s="425"/>
      <c r="KV89" s="445"/>
      <c r="KW89" s="425"/>
      <c r="KX89" s="445"/>
      <c r="KY89" s="425"/>
      <c r="KZ89" s="445"/>
      <c r="LA89" s="425"/>
      <c r="LB89" s="445"/>
      <c r="LC89" s="425"/>
      <c r="LD89" s="425"/>
      <c r="LE89" s="425"/>
      <c r="LF89" s="425"/>
      <c r="LG89" s="425"/>
      <c r="LH89" s="425"/>
      <c r="LI89" s="425"/>
      <c r="LJ89" s="425"/>
      <c r="LK89" s="425"/>
      <c r="LL89" s="425"/>
      <c r="LM89" s="445"/>
      <c r="LN89" s="425"/>
      <c r="LO89" s="445"/>
      <c r="LP89" s="425"/>
      <c r="LQ89" s="445"/>
      <c r="LR89" s="425"/>
      <c r="LS89" s="445"/>
      <c r="LT89" s="425"/>
      <c r="LU89" s="425"/>
      <c r="LV89" s="425"/>
      <c r="LW89" s="425"/>
      <c r="LX89" s="425"/>
      <c r="LY89" s="425"/>
      <c r="LZ89" s="425"/>
      <c r="MA89" s="425"/>
      <c r="MB89" s="425"/>
      <c r="MC89" s="425"/>
      <c r="MD89" s="445"/>
      <c r="ME89" s="425"/>
      <c r="MF89" s="445"/>
      <c r="MG89" s="425"/>
      <c r="MH89" s="445"/>
      <c r="MI89" s="425"/>
      <c r="MJ89" s="445"/>
      <c r="MK89" s="425"/>
      <c r="ML89" s="425"/>
      <c r="MM89" s="425"/>
      <c r="MN89" s="425"/>
      <c r="MO89" s="425"/>
      <c r="MP89" s="425"/>
      <c r="MQ89" s="425"/>
      <c r="MR89" s="425"/>
      <c r="MS89" s="425"/>
      <c r="MT89" s="425"/>
      <c r="MU89" s="445"/>
      <c r="MV89" s="425"/>
      <c r="MW89" s="445"/>
      <c r="MX89" s="425"/>
      <c r="MY89" s="445"/>
      <c r="MZ89" s="425"/>
      <c r="NA89" s="445"/>
      <c r="NB89" s="425"/>
      <c r="NC89" s="425"/>
      <c r="ND89" s="425"/>
      <c r="NE89" s="425"/>
      <c r="NF89" s="425"/>
      <c r="NG89" s="425"/>
      <c r="NH89" s="425"/>
      <c r="NI89" s="425"/>
      <c r="NJ89" s="425"/>
      <c r="NK89" s="425"/>
      <c r="NL89" s="445"/>
      <c r="NM89" s="425"/>
      <c r="NN89" s="445"/>
      <c r="NO89" s="425"/>
      <c r="NP89" s="445"/>
      <c r="NQ89" s="425"/>
      <c r="NR89" s="445"/>
      <c r="NS89" s="425"/>
      <c r="NT89" s="425"/>
      <c r="NU89" s="425"/>
      <c r="NV89" s="425"/>
      <c r="NW89" s="425"/>
      <c r="NX89" s="425"/>
      <c r="NY89" s="425"/>
      <c r="NZ89" s="425"/>
      <c r="OA89" s="425"/>
      <c r="OB89" s="425"/>
      <c r="OC89" s="445"/>
      <c r="OD89" s="425"/>
      <c r="OE89" s="445"/>
      <c r="OF89" s="425"/>
      <c r="OG89" s="445"/>
      <c r="OH89" s="425"/>
      <c r="OI89" s="445"/>
      <c r="OJ89" s="425"/>
      <c r="OK89" s="425"/>
      <c r="OL89" s="425"/>
      <c r="OM89" s="425"/>
      <c r="ON89" s="425"/>
      <c r="OO89" s="425"/>
      <c r="OP89" s="425"/>
      <c r="OQ89" s="425"/>
      <c r="OR89" s="425"/>
      <c r="OS89" s="425"/>
      <c r="OT89" s="445"/>
      <c r="OU89" s="425"/>
      <c r="OV89" s="445"/>
      <c r="OW89" s="425"/>
      <c r="OX89" s="445"/>
      <c r="OY89" s="425"/>
      <c r="OZ89" s="445"/>
      <c r="PA89" s="425"/>
      <c r="PB89" s="425"/>
      <c r="PC89" s="425"/>
      <c r="PD89" s="425"/>
      <c r="PE89" s="425"/>
      <c r="PF89" s="425"/>
      <c r="PG89" s="425"/>
      <c r="PH89" s="425"/>
      <c r="PI89" s="425"/>
      <c r="PJ89" s="425"/>
      <c r="PK89" s="445"/>
      <c r="PL89" s="425"/>
      <c r="PM89" s="445"/>
      <c r="PN89" s="425"/>
      <c r="PO89" s="445"/>
      <c r="PP89" s="425"/>
      <c r="PQ89" s="445"/>
      <c r="PR89" s="425"/>
      <c r="PS89" s="425"/>
      <c r="PT89" s="425"/>
      <c r="PU89" s="425"/>
      <c r="PV89" s="425"/>
      <c r="PW89" s="425"/>
      <c r="PX89" s="425"/>
      <c r="PY89" s="425"/>
      <c r="PZ89" s="425"/>
      <c r="QA89" s="425"/>
      <c r="QB89" s="445"/>
      <c r="QC89" s="425"/>
      <c r="QD89" s="445"/>
      <c r="QE89" s="425"/>
      <c r="QF89" s="445"/>
      <c r="QG89" s="425"/>
      <c r="QH89" s="445"/>
      <c r="QI89" s="425"/>
      <c r="QJ89" s="425"/>
      <c r="QK89" s="425"/>
      <c r="QL89" s="425"/>
      <c r="QM89" s="425"/>
      <c r="QN89" s="425"/>
      <c r="QO89" s="425"/>
      <c r="QP89" s="425"/>
      <c r="QQ89" s="425"/>
      <c r="QR89" s="425"/>
      <c r="QS89" s="445"/>
      <c r="QT89" s="425"/>
      <c r="QU89" s="445"/>
      <c r="QV89" s="425"/>
      <c r="QW89" s="445"/>
      <c r="QX89" s="425"/>
      <c r="QY89" s="445"/>
      <c r="QZ89" s="425"/>
      <c r="RA89" s="425"/>
      <c r="RB89" s="425"/>
      <c r="RC89" s="425"/>
      <c r="RD89" s="425"/>
      <c r="RE89" s="425"/>
      <c r="RF89" s="425"/>
      <c r="RG89" s="425"/>
      <c r="RH89" s="425"/>
      <c r="RI89" s="425"/>
      <c r="RJ89" s="445"/>
      <c r="RK89" s="425"/>
      <c r="RL89" s="445"/>
      <c r="RM89" s="425"/>
      <c r="RN89" s="445"/>
      <c r="RO89" s="425"/>
      <c r="RP89" s="445"/>
      <c r="RQ89" s="425"/>
      <c r="RR89" s="425"/>
      <c r="RS89" s="425"/>
      <c r="RT89" s="425"/>
      <c r="RU89" s="425"/>
      <c r="RV89" s="425"/>
      <c r="RW89" s="425"/>
      <c r="RX89" s="425"/>
      <c r="RY89" s="425"/>
      <c r="RZ89" s="425"/>
      <c r="SA89" s="445"/>
      <c r="SB89" s="425"/>
      <c r="SC89" s="445"/>
      <c r="SD89" s="425"/>
      <c r="SE89" s="445"/>
      <c r="SF89" s="425"/>
      <c r="SG89" s="445"/>
      <c r="SH89" s="425"/>
      <c r="SI89" s="425"/>
      <c r="SJ89" s="425"/>
      <c r="SK89" s="425"/>
      <c r="SL89" s="425"/>
      <c r="SM89" s="425"/>
      <c r="SN89" s="425"/>
      <c r="SO89" s="425"/>
      <c r="SP89" s="425"/>
      <c r="SQ89" s="425"/>
      <c r="SR89" s="445"/>
      <c r="SS89" s="425"/>
      <c r="ST89" s="445"/>
      <c r="SU89" s="425"/>
      <c r="SV89" s="445"/>
      <c r="SW89" s="425"/>
      <c r="SX89" s="445"/>
    </row>
    <row r="90" spans="1:518" ht="30" customHeight="1" x14ac:dyDescent="0.2">
      <c r="A90" s="706"/>
      <c r="B90" s="702">
        <v>2</v>
      </c>
      <c r="C90" s="702" t="str">
        <f t="shared" si="2378"/>
        <v>PERAZZA S.A.S.</v>
      </c>
      <c r="D90" s="702" t="e">
        <f t="shared" si="2379"/>
        <v>#N/A</v>
      </c>
      <c r="E90" s="706"/>
      <c r="F90" s="702">
        <v>2</v>
      </c>
      <c r="G90" s="710">
        <f t="shared" ca="1" si="2380"/>
        <v>0</v>
      </c>
      <c r="H90" s="702" t="str">
        <f t="shared" si="2381"/>
        <v>$AG$77</v>
      </c>
      <c r="I90" s="702">
        <f t="shared" ref="I90:I118" si="2382">$I89+$G$86</f>
        <v>33</v>
      </c>
      <c r="J90" s="425"/>
      <c r="K90" s="425"/>
      <c r="L90" s="425"/>
      <c r="M90" s="425"/>
      <c r="N90" s="425"/>
      <c r="O90" s="425"/>
      <c r="P90" s="425"/>
      <c r="Q90" s="425"/>
      <c r="R90" s="425"/>
      <c r="S90" s="445"/>
      <c r="T90" s="425"/>
      <c r="U90" s="445"/>
      <c r="V90" s="425"/>
      <c r="W90" s="445"/>
      <c r="X90" s="425"/>
      <c r="Y90" s="445"/>
      <c r="Z90" s="425"/>
      <c r="AA90" s="425"/>
      <c r="AB90" s="425"/>
      <c r="AC90" s="425"/>
      <c r="AD90" s="425"/>
      <c r="AE90" s="425"/>
      <c r="AF90" s="425"/>
      <c r="AG90" s="425"/>
      <c r="AH90" s="425"/>
      <c r="AI90" s="425"/>
      <c r="AJ90" s="445"/>
      <c r="AK90" s="425"/>
      <c r="AL90" s="445"/>
      <c r="AM90" s="425"/>
      <c r="AN90" s="445"/>
      <c r="AO90" s="425"/>
      <c r="AP90" s="445"/>
      <c r="AQ90" s="425"/>
      <c r="AR90" s="425"/>
      <c r="AS90" s="425"/>
      <c r="AT90" s="425"/>
      <c r="AU90" s="425"/>
      <c r="AV90" s="425"/>
      <c r="AW90" s="425"/>
      <c r="AX90" s="425"/>
      <c r="AY90" s="425"/>
      <c r="AZ90" s="425"/>
      <c r="BA90" s="445"/>
      <c r="BB90" s="425"/>
      <c r="BC90" s="445"/>
      <c r="BD90" s="425"/>
      <c r="BE90" s="445"/>
      <c r="BF90" s="425"/>
      <c r="BG90" s="445"/>
      <c r="BH90" s="425"/>
      <c r="BI90" s="425"/>
      <c r="BJ90" s="425"/>
      <c r="BK90" s="425"/>
      <c r="BL90" s="425"/>
      <c r="BM90" s="425"/>
      <c r="BN90" s="425"/>
      <c r="BO90" s="425"/>
      <c r="BP90" s="425"/>
      <c r="BQ90" s="425"/>
      <c r="BR90" s="445"/>
      <c r="BS90" s="425"/>
      <c r="BT90" s="445"/>
      <c r="BU90" s="425"/>
      <c r="BV90" s="445"/>
      <c r="BW90" s="425"/>
      <c r="BX90" s="445"/>
      <c r="BY90" s="425"/>
      <c r="BZ90" s="425"/>
      <c r="CA90" s="425"/>
      <c r="CB90" s="425"/>
      <c r="CC90" s="425"/>
      <c r="CD90" s="425"/>
      <c r="CE90" s="425"/>
      <c r="CF90" s="425"/>
      <c r="CG90" s="425"/>
      <c r="CH90" s="425"/>
      <c r="CI90" s="445"/>
      <c r="CJ90" s="425"/>
      <c r="CK90" s="445"/>
      <c r="CL90" s="425"/>
      <c r="CM90" s="445"/>
      <c r="CN90" s="425"/>
      <c r="CO90" s="445"/>
      <c r="CP90" s="425"/>
      <c r="CQ90" s="425"/>
      <c r="CR90" s="425"/>
      <c r="CS90" s="425"/>
      <c r="CT90" s="425"/>
      <c r="CU90" s="425"/>
      <c r="CV90" s="425"/>
      <c r="CW90" s="425"/>
      <c r="CX90" s="425"/>
      <c r="CY90" s="425"/>
      <c r="CZ90" s="445"/>
      <c r="DA90" s="425"/>
      <c r="DB90" s="445"/>
      <c r="DC90" s="425"/>
      <c r="DD90" s="445"/>
      <c r="DE90" s="425"/>
      <c r="DF90" s="445"/>
      <c r="DG90" s="425"/>
      <c r="DH90" s="425"/>
      <c r="DI90" s="425"/>
      <c r="DJ90" s="425"/>
      <c r="DK90" s="425"/>
      <c r="DL90" s="425"/>
      <c r="DM90" s="425"/>
      <c r="DN90" s="425"/>
      <c r="DO90" s="425"/>
      <c r="DP90" s="425"/>
      <c r="DQ90" s="445"/>
      <c r="DR90" s="425"/>
      <c r="DS90" s="445"/>
      <c r="DT90" s="425"/>
      <c r="DU90" s="445"/>
      <c r="DV90" s="425"/>
      <c r="DW90" s="445"/>
      <c r="DX90" s="425"/>
      <c r="DY90" s="425"/>
      <c r="DZ90" s="425"/>
      <c r="EA90" s="425"/>
      <c r="EB90" s="425"/>
      <c r="EC90" s="425"/>
      <c r="ED90" s="425"/>
      <c r="EE90" s="425"/>
      <c r="EF90" s="425"/>
      <c r="EG90" s="425"/>
      <c r="EH90" s="445"/>
      <c r="EI90" s="425"/>
      <c r="EJ90" s="445"/>
      <c r="EK90" s="425"/>
      <c r="EL90" s="445"/>
      <c r="EM90" s="425"/>
      <c r="EN90" s="445"/>
      <c r="EO90" s="425"/>
      <c r="EP90" s="425"/>
      <c r="EQ90" s="425"/>
      <c r="ER90" s="425"/>
      <c r="ES90" s="425"/>
      <c r="ET90" s="425"/>
      <c r="EU90" s="425"/>
      <c r="EV90" s="425"/>
      <c r="EW90" s="425"/>
      <c r="EX90" s="425"/>
      <c r="EY90" s="445"/>
      <c r="EZ90" s="425"/>
      <c r="FA90" s="445"/>
      <c r="FB90" s="425"/>
      <c r="FC90" s="445"/>
      <c r="FD90" s="425"/>
      <c r="FE90" s="445"/>
      <c r="FF90" s="425"/>
      <c r="FG90" s="425"/>
      <c r="FH90" s="425"/>
      <c r="FI90" s="425"/>
      <c r="FJ90" s="425"/>
      <c r="FK90" s="425"/>
      <c r="FL90" s="425"/>
      <c r="FM90" s="425"/>
      <c r="FN90" s="425"/>
      <c r="FO90" s="425"/>
      <c r="FP90" s="445"/>
      <c r="FQ90" s="425"/>
      <c r="FR90" s="445"/>
      <c r="FS90" s="425"/>
      <c r="FT90" s="445"/>
      <c r="FU90" s="425"/>
      <c r="FV90" s="445"/>
      <c r="FW90" s="425"/>
      <c r="FX90" s="425"/>
      <c r="FY90" s="425"/>
      <c r="FZ90" s="425"/>
      <c r="GA90" s="425"/>
      <c r="GB90" s="425"/>
      <c r="GC90" s="425"/>
      <c r="GD90" s="425"/>
      <c r="GE90" s="425"/>
      <c r="GF90" s="425"/>
      <c r="GG90" s="445"/>
      <c r="GH90" s="425"/>
      <c r="GI90" s="445"/>
      <c r="GJ90" s="425"/>
      <c r="GK90" s="445"/>
      <c r="GL90" s="425"/>
      <c r="GM90" s="445"/>
      <c r="GN90" s="425"/>
      <c r="GO90" s="425"/>
      <c r="GP90" s="425"/>
      <c r="GQ90" s="425"/>
      <c r="GR90" s="425"/>
      <c r="GS90" s="425"/>
      <c r="GT90" s="425"/>
      <c r="GU90" s="425"/>
      <c r="GV90" s="425"/>
      <c r="GW90" s="425"/>
      <c r="GX90" s="445"/>
      <c r="GY90" s="425"/>
      <c r="GZ90" s="445"/>
      <c r="HA90" s="425"/>
      <c r="HB90" s="445"/>
      <c r="HC90" s="425"/>
      <c r="HD90" s="445"/>
      <c r="HE90" s="425"/>
      <c r="HF90" s="425"/>
      <c r="HG90" s="425"/>
      <c r="HH90" s="425"/>
      <c r="HI90" s="425"/>
      <c r="HJ90" s="425"/>
      <c r="HK90" s="425"/>
      <c r="HL90" s="425"/>
      <c r="HM90" s="425"/>
      <c r="HN90" s="425"/>
      <c r="HO90" s="445"/>
      <c r="HP90" s="425"/>
      <c r="HQ90" s="445"/>
      <c r="HR90" s="425"/>
      <c r="HS90" s="445"/>
      <c r="HT90" s="425"/>
      <c r="HU90" s="445"/>
      <c r="HV90" s="425"/>
      <c r="HW90" s="425"/>
      <c r="HX90" s="425"/>
      <c r="HY90" s="425"/>
      <c r="HZ90" s="425"/>
      <c r="IA90" s="425"/>
      <c r="IB90" s="425"/>
      <c r="IC90" s="425"/>
      <c r="ID90" s="425"/>
      <c r="IE90" s="425"/>
      <c r="IF90" s="445"/>
      <c r="IG90" s="425"/>
      <c r="IH90" s="445"/>
      <c r="II90" s="425"/>
      <c r="IJ90" s="445"/>
      <c r="IK90" s="425"/>
      <c r="IL90" s="445"/>
      <c r="IM90" s="425"/>
      <c r="IN90" s="425"/>
      <c r="IO90" s="425"/>
      <c r="IP90" s="425"/>
      <c r="IQ90" s="425"/>
      <c r="IR90" s="425"/>
      <c r="IS90" s="425"/>
      <c r="IT90" s="425"/>
      <c r="IU90" s="425"/>
      <c r="IV90" s="425"/>
      <c r="IW90" s="445"/>
      <c r="IX90" s="425"/>
      <c r="IY90" s="445"/>
      <c r="IZ90" s="425"/>
      <c r="JA90" s="445"/>
      <c r="JB90" s="425"/>
      <c r="JC90" s="445"/>
      <c r="JD90" s="425"/>
      <c r="JE90" s="425"/>
      <c r="JF90" s="425"/>
      <c r="JG90" s="425"/>
      <c r="JH90" s="425"/>
      <c r="JI90" s="425"/>
      <c r="JJ90" s="425"/>
      <c r="JK90" s="425"/>
      <c r="JL90" s="425"/>
      <c r="JM90" s="425"/>
      <c r="JN90" s="445"/>
      <c r="JO90" s="425"/>
      <c r="JP90" s="445"/>
      <c r="JQ90" s="425"/>
      <c r="JR90" s="445"/>
      <c r="JS90" s="425"/>
      <c r="JT90" s="445"/>
      <c r="JU90" s="425"/>
      <c r="JV90" s="425"/>
      <c r="JW90" s="425"/>
      <c r="JX90" s="425"/>
      <c r="JY90" s="425"/>
      <c r="JZ90" s="425"/>
      <c r="KA90" s="425"/>
      <c r="KB90" s="425"/>
      <c r="KC90" s="425"/>
      <c r="KD90" s="425"/>
      <c r="KE90" s="445"/>
      <c r="KF90" s="425"/>
      <c r="KG90" s="445"/>
      <c r="KH90" s="425"/>
      <c r="KI90" s="445"/>
      <c r="KJ90" s="425"/>
      <c r="KK90" s="445"/>
      <c r="KL90" s="425"/>
      <c r="KM90" s="425"/>
      <c r="KN90" s="425"/>
      <c r="KO90" s="425"/>
      <c r="KP90" s="425"/>
      <c r="KQ90" s="425"/>
      <c r="KR90" s="425"/>
      <c r="KS90" s="425"/>
      <c r="KT90" s="425"/>
      <c r="KU90" s="425"/>
      <c r="KV90" s="445"/>
      <c r="KW90" s="425"/>
      <c r="KX90" s="445"/>
      <c r="KY90" s="425"/>
      <c r="KZ90" s="445"/>
      <c r="LA90" s="425"/>
      <c r="LB90" s="445"/>
      <c r="LC90" s="425"/>
      <c r="LD90" s="425"/>
      <c r="LE90" s="425"/>
      <c r="LF90" s="425"/>
      <c r="LG90" s="425"/>
      <c r="LH90" s="425"/>
      <c r="LI90" s="425"/>
      <c r="LJ90" s="425"/>
      <c r="LK90" s="425"/>
      <c r="LL90" s="425"/>
      <c r="LM90" s="445"/>
      <c r="LN90" s="425"/>
      <c r="LO90" s="445"/>
      <c r="LP90" s="425"/>
      <c r="LQ90" s="445"/>
      <c r="LR90" s="425"/>
      <c r="LS90" s="445"/>
      <c r="LT90" s="425"/>
      <c r="LU90" s="425"/>
      <c r="LV90" s="425"/>
      <c r="LW90" s="425"/>
      <c r="LX90" s="425"/>
      <c r="LY90" s="425"/>
      <c r="LZ90" s="425"/>
      <c r="MA90" s="425"/>
      <c r="MB90" s="425"/>
      <c r="MC90" s="425"/>
      <c r="MD90" s="445"/>
      <c r="ME90" s="425"/>
      <c r="MF90" s="445"/>
      <c r="MG90" s="425"/>
      <c r="MH90" s="445"/>
      <c r="MI90" s="425"/>
      <c r="MJ90" s="445"/>
      <c r="MK90" s="425"/>
      <c r="ML90" s="425"/>
      <c r="MM90" s="425"/>
      <c r="MN90" s="425"/>
      <c r="MO90" s="425"/>
      <c r="MP90" s="425"/>
      <c r="MQ90" s="425"/>
      <c r="MR90" s="425"/>
      <c r="MS90" s="425"/>
      <c r="MT90" s="425"/>
      <c r="MU90" s="445"/>
      <c r="MV90" s="425"/>
      <c r="MW90" s="445"/>
      <c r="MX90" s="425"/>
      <c r="MY90" s="445"/>
      <c r="MZ90" s="425"/>
      <c r="NA90" s="445"/>
      <c r="NB90" s="425"/>
      <c r="NC90" s="425"/>
      <c r="ND90" s="425"/>
      <c r="NE90" s="425"/>
      <c r="NF90" s="425"/>
      <c r="NG90" s="425"/>
      <c r="NH90" s="425"/>
      <c r="NI90" s="425"/>
      <c r="NJ90" s="425"/>
      <c r="NK90" s="425"/>
      <c r="NL90" s="445"/>
      <c r="NM90" s="425"/>
      <c r="NN90" s="445"/>
      <c r="NO90" s="425"/>
      <c r="NP90" s="445"/>
      <c r="NQ90" s="425"/>
      <c r="NR90" s="445"/>
      <c r="NS90" s="425"/>
      <c r="NT90" s="425"/>
      <c r="NU90" s="425"/>
      <c r="NV90" s="425"/>
      <c r="NW90" s="425"/>
      <c r="NX90" s="425"/>
      <c r="NY90" s="425"/>
      <c r="NZ90" s="425"/>
      <c r="OA90" s="425"/>
      <c r="OB90" s="425"/>
      <c r="OC90" s="445"/>
      <c r="OD90" s="425"/>
      <c r="OE90" s="445"/>
      <c r="OF90" s="425"/>
      <c r="OG90" s="445"/>
      <c r="OH90" s="425"/>
      <c r="OI90" s="445"/>
      <c r="OJ90" s="425"/>
      <c r="OK90" s="425"/>
      <c r="OL90" s="425"/>
      <c r="OM90" s="425"/>
      <c r="ON90" s="425"/>
      <c r="OO90" s="425"/>
      <c r="OP90" s="425"/>
      <c r="OQ90" s="425"/>
      <c r="OR90" s="425"/>
      <c r="OS90" s="425"/>
      <c r="OT90" s="445"/>
      <c r="OU90" s="425"/>
      <c r="OV90" s="445"/>
      <c r="OW90" s="425"/>
      <c r="OX90" s="445"/>
      <c r="OY90" s="425"/>
      <c r="OZ90" s="445"/>
      <c r="PA90" s="425"/>
      <c r="PB90" s="425"/>
      <c r="PC90" s="425"/>
      <c r="PD90" s="425"/>
      <c r="PE90" s="425"/>
      <c r="PF90" s="425"/>
      <c r="PG90" s="425"/>
      <c r="PH90" s="425"/>
      <c r="PI90" s="425"/>
      <c r="PJ90" s="425"/>
      <c r="PK90" s="445"/>
      <c r="PL90" s="425"/>
      <c r="PM90" s="445"/>
      <c r="PN90" s="425"/>
      <c r="PO90" s="445"/>
      <c r="PP90" s="425"/>
      <c r="PQ90" s="445"/>
      <c r="PR90" s="425"/>
      <c r="PS90" s="425"/>
      <c r="PT90" s="425"/>
      <c r="PU90" s="425"/>
      <c r="PV90" s="425"/>
      <c r="PW90" s="425"/>
      <c r="PX90" s="425"/>
      <c r="PY90" s="425"/>
      <c r="PZ90" s="425"/>
      <c r="QA90" s="425"/>
      <c r="QB90" s="445"/>
      <c r="QC90" s="425"/>
      <c r="QD90" s="445"/>
      <c r="QE90" s="425"/>
      <c r="QF90" s="445"/>
      <c r="QG90" s="425"/>
      <c r="QH90" s="445"/>
      <c r="QI90" s="425"/>
      <c r="QJ90" s="425"/>
      <c r="QK90" s="425"/>
      <c r="QL90" s="425"/>
      <c r="QM90" s="425"/>
      <c r="QN90" s="425"/>
      <c r="QO90" s="425"/>
      <c r="QP90" s="425"/>
      <c r="QQ90" s="425"/>
      <c r="QR90" s="425"/>
      <c r="QS90" s="445"/>
      <c r="QT90" s="425"/>
      <c r="QU90" s="445"/>
      <c r="QV90" s="425"/>
      <c r="QW90" s="445"/>
      <c r="QX90" s="425"/>
      <c r="QY90" s="445"/>
      <c r="QZ90" s="425"/>
      <c r="RA90" s="425"/>
      <c r="RB90" s="425"/>
      <c r="RC90" s="425"/>
      <c r="RD90" s="425"/>
      <c r="RE90" s="425"/>
      <c r="RF90" s="425"/>
      <c r="RG90" s="425"/>
      <c r="RH90" s="425"/>
      <c r="RI90" s="425"/>
      <c r="RJ90" s="445"/>
      <c r="RK90" s="425"/>
      <c r="RL90" s="445"/>
      <c r="RM90" s="425"/>
      <c r="RN90" s="445"/>
      <c r="RO90" s="425"/>
      <c r="RP90" s="445"/>
      <c r="RQ90" s="425"/>
      <c r="RR90" s="425"/>
      <c r="RS90" s="425"/>
      <c r="RT90" s="425"/>
      <c r="RU90" s="425"/>
      <c r="RV90" s="425"/>
      <c r="RW90" s="425"/>
      <c r="RX90" s="425"/>
      <c r="RY90" s="425"/>
      <c r="RZ90" s="425"/>
      <c r="SA90" s="445"/>
      <c r="SB90" s="425"/>
      <c r="SC90" s="445"/>
      <c r="SD90" s="425"/>
      <c r="SE90" s="445"/>
      <c r="SF90" s="425"/>
      <c r="SG90" s="445"/>
      <c r="SH90" s="425"/>
      <c r="SI90" s="425"/>
      <c r="SJ90" s="425"/>
      <c r="SK90" s="425"/>
      <c r="SL90" s="425"/>
      <c r="SM90" s="425"/>
      <c r="SN90" s="425"/>
      <c r="SO90" s="425"/>
      <c r="SP90" s="425"/>
      <c r="SQ90" s="425"/>
      <c r="SR90" s="445"/>
      <c r="SS90" s="425"/>
      <c r="ST90" s="445"/>
      <c r="SU90" s="425"/>
      <c r="SV90" s="445"/>
      <c r="SW90" s="425"/>
      <c r="SX90" s="445"/>
    </row>
    <row r="91" spans="1:518" ht="30" customHeight="1" x14ac:dyDescent="0.2">
      <c r="A91" s="706"/>
      <c r="B91" s="702">
        <v>3</v>
      </c>
      <c r="C91" s="702" t="str">
        <f t="shared" si="2378"/>
        <v>DISTRIBUCIONES EN ELECTRICIDAD Y COMUNICACIONES SAS</v>
      </c>
      <c r="D91" s="702" t="str">
        <f t="shared" si="2379"/>
        <v>H</v>
      </c>
      <c r="E91" s="706"/>
      <c r="F91" s="702">
        <v>3</v>
      </c>
      <c r="G91" s="710">
        <f t="shared" ca="1" si="2380"/>
        <v>145245700</v>
      </c>
      <c r="H91" s="702" t="str">
        <f t="shared" si="2381"/>
        <v>$AX$77</v>
      </c>
      <c r="I91" s="702">
        <f t="shared" si="2382"/>
        <v>50</v>
      </c>
      <c r="J91" s="425"/>
      <c r="K91" s="425"/>
      <c r="L91" s="425"/>
      <c r="M91" s="425"/>
      <c r="N91" s="425"/>
      <c r="O91" s="425"/>
      <c r="P91" s="425"/>
      <c r="Q91" s="425"/>
      <c r="R91" s="425"/>
      <c r="S91" s="445"/>
      <c r="T91" s="425"/>
      <c r="U91" s="445"/>
      <c r="V91" s="425"/>
      <c r="W91" s="445"/>
      <c r="X91" s="425"/>
      <c r="Y91" s="445"/>
      <c r="Z91" s="425"/>
      <c r="AA91" s="425"/>
      <c r="AB91" s="425"/>
      <c r="AC91" s="425"/>
      <c r="AD91" s="425"/>
      <c r="AE91" s="425"/>
      <c r="AF91" s="425"/>
      <c r="AG91" s="425"/>
      <c r="AH91" s="425"/>
      <c r="AI91" s="425"/>
      <c r="AJ91" s="445"/>
      <c r="AK91" s="425"/>
      <c r="AL91" s="445"/>
      <c r="AM91" s="425"/>
      <c r="AN91" s="445"/>
      <c r="AO91" s="425"/>
      <c r="AP91" s="445"/>
      <c r="AQ91" s="425"/>
      <c r="AR91" s="425"/>
      <c r="AS91" s="425"/>
      <c r="AT91" s="425"/>
      <c r="AU91" s="425"/>
      <c r="AV91" s="425"/>
      <c r="AW91" s="425"/>
      <c r="AX91" s="425"/>
      <c r="AY91" s="425"/>
      <c r="AZ91" s="425"/>
      <c r="BA91" s="445"/>
      <c r="BB91" s="425"/>
      <c r="BC91" s="445"/>
      <c r="BD91" s="425"/>
      <c r="BE91" s="445"/>
      <c r="BF91" s="425"/>
      <c r="BG91" s="445"/>
      <c r="BH91" s="425"/>
      <c r="BI91" s="425"/>
      <c r="BJ91" s="425"/>
      <c r="BK91" s="425"/>
      <c r="BL91" s="425"/>
      <c r="BM91" s="425"/>
      <c r="BN91" s="425"/>
      <c r="BO91" s="425"/>
      <c r="BP91" s="425"/>
      <c r="BQ91" s="425"/>
      <c r="BR91" s="445"/>
      <c r="BS91" s="425"/>
      <c r="BT91" s="445"/>
      <c r="BU91" s="425"/>
      <c r="BV91" s="445"/>
      <c r="BW91" s="425"/>
      <c r="BX91" s="445"/>
      <c r="BY91" s="425"/>
      <c r="BZ91" s="425"/>
      <c r="CA91" s="425"/>
      <c r="CB91" s="425"/>
      <c r="CC91" s="425"/>
      <c r="CD91" s="425"/>
      <c r="CE91" s="425"/>
      <c r="CF91" s="425"/>
      <c r="CG91" s="425"/>
      <c r="CH91" s="425"/>
      <c r="CI91" s="445"/>
      <c r="CJ91" s="425"/>
      <c r="CK91" s="445"/>
      <c r="CL91" s="425"/>
      <c r="CM91" s="445"/>
      <c r="CN91" s="425"/>
      <c r="CO91" s="445"/>
      <c r="CP91" s="425"/>
      <c r="CQ91" s="425"/>
      <c r="CR91" s="425"/>
      <c r="CS91" s="425"/>
      <c r="CT91" s="425"/>
      <c r="CU91" s="425"/>
      <c r="CV91" s="425"/>
      <c r="CW91" s="425"/>
      <c r="CX91" s="425"/>
      <c r="CY91" s="425"/>
      <c r="CZ91" s="445"/>
      <c r="DA91" s="425"/>
      <c r="DB91" s="445"/>
      <c r="DC91" s="425"/>
      <c r="DD91" s="445"/>
      <c r="DE91" s="425"/>
      <c r="DF91" s="445"/>
      <c r="DG91" s="425"/>
      <c r="DH91" s="425"/>
      <c r="DI91" s="425"/>
      <c r="DJ91" s="425"/>
      <c r="DK91" s="425"/>
      <c r="DL91" s="425"/>
      <c r="DM91" s="425"/>
      <c r="DN91" s="425"/>
      <c r="DO91" s="425"/>
      <c r="DP91" s="425"/>
      <c r="DQ91" s="445"/>
      <c r="DR91" s="425"/>
      <c r="DS91" s="445"/>
      <c r="DT91" s="425"/>
      <c r="DU91" s="445"/>
      <c r="DV91" s="425"/>
      <c r="DW91" s="445"/>
      <c r="DX91" s="425"/>
      <c r="DY91" s="425"/>
      <c r="DZ91" s="425"/>
      <c r="EA91" s="425"/>
      <c r="EB91" s="425"/>
      <c r="EC91" s="425"/>
      <c r="ED91" s="425"/>
      <c r="EE91" s="425"/>
      <c r="EF91" s="425"/>
      <c r="EG91" s="425"/>
      <c r="EH91" s="445"/>
      <c r="EI91" s="425"/>
      <c r="EJ91" s="445"/>
      <c r="EK91" s="425"/>
      <c r="EL91" s="445"/>
      <c r="EM91" s="425"/>
      <c r="EN91" s="445"/>
      <c r="EO91" s="425"/>
      <c r="EP91" s="425"/>
      <c r="EQ91" s="425"/>
      <c r="ER91" s="425"/>
      <c r="ES91" s="425"/>
      <c r="ET91" s="425"/>
      <c r="EU91" s="425"/>
      <c r="EV91" s="425"/>
      <c r="EW91" s="425"/>
      <c r="EX91" s="425"/>
      <c r="EY91" s="445"/>
      <c r="EZ91" s="425"/>
      <c r="FA91" s="445"/>
      <c r="FB91" s="425"/>
      <c r="FC91" s="445"/>
      <c r="FD91" s="425"/>
      <c r="FE91" s="445"/>
      <c r="FF91" s="425"/>
      <c r="FG91" s="425"/>
      <c r="FH91" s="425"/>
      <c r="FI91" s="425"/>
      <c r="FJ91" s="425"/>
      <c r="FK91" s="425"/>
      <c r="FL91" s="425"/>
      <c r="FM91" s="425"/>
      <c r="FN91" s="425"/>
      <c r="FO91" s="425"/>
      <c r="FP91" s="445"/>
      <c r="FQ91" s="425"/>
      <c r="FR91" s="445"/>
      <c r="FS91" s="425"/>
      <c r="FT91" s="445"/>
      <c r="FU91" s="425"/>
      <c r="FV91" s="445"/>
      <c r="FW91" s="425"/>
      <c r="FX91" s="425"/>
      <c r="FY91" s="425"/>
      <c r="FZ91" s="425"/>
      <c r="GA91" s="425"/>
      <c r="GB91" s="425"/>
      <c r="GC91" s="425"/>
      <c r="GD91" s="425"/>
      <c r="GE91" s="425"/>
      <c r="GF91" s="425"/>
      <c r="GG91" s="445"/>
      <c r="GH91" s="425"/>
      <c r="GI91" s="445"/>
      <c r="GJ91" s="425"/>
      <c r="GK91" s="445"/>
      <c r="GL91" s="425"/>
      <c r="GM91" s="445"/>
      <c r="GN91" s="425"/>
      <c r="GO91" s="425"/>
      <c r="GP91" s="425"/>
      <c r="GQ91" s="425"/>
      <c r="GR91" s="425"/>
      <c r="GS91" s="425"/>
      <c r="GT91" s="425"/>
      <c r="GU91" s="425"/>
      <c r="GV91" s="425"/>
      <c r="GW91" s="425"/>
      <c r="GX91" s="445"/>
      <c r="GY91" s="425"/>
      <c r="GZ91" s="445"/>
      <c r="HA91" s="425"/>
      <c r="HB91" s="445"/>
      <c r="HC91" s="425"/>
      <c r="HD91" s="445"/>
      <c r="HE91" s="425"/>
      <c r="HF91" s="425"/>
      <c r="HG91" s="425"/>
      <c r="HH91" s="425"/>
      <c r="HI91" s="425"/>
      <c r="HJ91" s="425"/>
      <c r="HK91" s="425"/>
      <c r="HL91" s="425"/>
      <c r="HM91" s="425"/>
      <c r="HN91" s="425"/>
      <c r="HO91" s="445"/>
      <c r="HP91" s="425"/>
      <c r="HQ91" s="445"/>
      <c r="HR91" s="425"/>
      <c r="HS91" s="445"/>
      <c r="HT91" s="425"/>
      <c r="HU91" s="445"/>
      <c r="HV91" s="425"/>
      <c r="HW91" s="425"/>
      <c r="HX91" s="425"/>
      <c r="HY91" s="425"/>
      <c r="HZ91" s="425"/>
      <c r="IA91" s="425"/>
      <c r="IB91" s="425"/>
      <c r="IC91" s="425"/>
      <c r="ID91" s="425"/>
      <c r="IE91" s="425"/>
      <c r="IF91" s="445"/>
      <c r="IG91" s="425"/>
      <c r="IH91" s="445"/>
      <c r="II91" s="425"/>
      <c r="IJ91" s="445"/>
      <c r="IK91" s="425"/>
      <c r="IL91" s="445"/>
      <c r="IM91" s="425"/>
      <c r="IN91" s="425"/>
      <c r="IO91" s="425"/>
      <c r="IP91" s="425"/>
      <c r="IQ91" s="425"/>
      <c r="IR91" s="425"/>
      <c r="IS91" s="425"/>
      <c r="IT91" s="425"/>
      <c r="IU91" s="425"/>
      <c r="IV91" s="425"/>
      <c r="IW91" s="445"/>
      <c r="IX91" s="425"/>
      <c r="IY91" s="445"/>
      <c r="IZ91" s="425"/>
      <c r="JA91" s="445"/>
      <c r="JB91" s="425"/>
      <c r="JC91" s="445"/>
      <c r="JD91" s="425"/>
      <c r="JE91" s="425"/>
      <c r="JF91" s="425"/>
      <c r="JG91" s="425"/>
      <c r="JH91" s="425"/>
      <c r="JI91" s="425"/>
      <c r="JJ91" s="425"/>
      <c r="JK91" s="425"/>
      <c r="JL91" s="425"/>
      <c r="JM91" s="425"/>
      <c r="JN91" s="445"/>
      <c r="JO91" s="425"/>
      <c r="JP91" s="445"/>
      <c r="JQ91" s="425"/>
      <c r="JR91" s="445"/>
      <c r="JS91" s="425"/>
      <c r="JT91" s="445"/>
      <c r="JU91" s="425"/>
      <c r="JV91" s="425"/>
      <c r="JW91" s="425"/>
      <c r="JX91" s="425"/>
      <c r="JY91" s="425"/>
      <c r="JZ91" s="425"/>
      <c r="KA91" s="425"/>
      <c r="KB91" s="425"/>
      <c r="KC91" s="425"/>
      <c r="KD91" s="425"/>
      <c r="KE91" s="445"/>
      <c r="KF91" s="425"/>
      <c r="KG91" s="445"/>
      <c r="KH91" s="425"/>
      <c r="KI91" s="445"/>
      <c r="KJ91" s="425"/>
      <c r="KK91" s="445"/>
      <c r="KL91" s="425"/>
      <c r="KM91" s="425"/>
      <c r="KN91" s="425"/>
      <c r="KO91" s="425"/>
      <c r="KP91" s="425"/>
      <c r="KQ91" s="425"/>
      <c r="KR91" s="425"/>
      <c r="KS91" s="425"/>
      <c r="KT91" s="425"/>
      <c r="KU91" s="425"/>
      <c r="KV91" s="445"/>
      <c r="KW91" s="425"/>
      <c r="KX91" s="445"/>
      <c r="KY91" s="425"/>
      <c r="KZ91" s="445"/>
      <c r="LA91" s="425"/>
      <c r="LB91" s="445"/>
      <c r="LC91" s="425"/>
      <c r="LD91" s="425"/>
      <c r="LE91" s="425"/>
      <c r="LF91" s="425"/>
      <c r="LG91" s="425"/>
      <c r="LH91" s="425"/>
      <c r="LI91" s="425"/>
      <c r="LJ91" s="425"/>
      <c r="LK91" s="425"/>
      <c r="LL91" s="425"/>
      <c r="LM91" s="445"/>
      <c r="LN91" s="425"/>
      <c r="LO91" s="445"/>
      <c r="LP91" s="425"/>
      <c r="LQ91" s="445"/>
      <c r="LR91" s="425"/>
      <c r="LS91" s="445"/>
      <c r="LT91" s="425"/>
      <c r="LU91" s="425"/>
      <c r="LV91" s="425"/>
      <c r="LW91" s="425"/>
      <c r="LX91" s="425"/>
      <c r="LY91" s="425"/>
      <c r="LZ91" s="425"/>
      <c r="MA91" s="425"/>
      <c r="MB91" s="425"/>
      <c r="MC91" s="425"/>
      <c r="MD91" s="445"/>
      <c r="ME91" s="425"/>
      <c r="MF91" s="445"/>
      <c r="MG91" s="425"/>
      <c r="MH91" s="445"/>
      <c r="MI91" s="425"/>
      <c r="MJ91" s="445"/>
      <c r="MK91" s="425"/>
      <c r="ML91" s="425"/>
      <c r="MM91" s="425"/>
      <c r="MN91" s="425"/>
      <c r="MO91" s="425"/>
      <c r="MP91" s="425"/>
      <c r="MQ91" s="425"/>
      <c r="MR91" s="425"/>
      <c r="MS91" s="425"/>
      <c r="MT91" s="425"/>
      <c r="MU91" s="445"/>
      <c r="MV91" s="425"/>
      <c r="MW91" s="445"/>
      <c r="MX91" s="425"/>
      <c r="MY91" s="445"/>
      <c r="MZ91" s="425"/>
      <c r="NA91" s="445"/>
      <c r="NB91" s="425"/>
      <c r="NC91" s="425"/>
      <c r="ND91" s="425"/>
      <c r="NE91" s="425"/>
      <c r="NF91" s="425"/>
      <c r="NG91" s="425"/>
      <c r="NH91" s="425"/>
      <c r="NI91" s="425"/>
      <c r="NJ91" s="425"/>
      <c r="NK91" s="425"/>
      <c r="NL91" s="445"/>
      <c r="NM91" s="425"/>
      <c r="NN91" s="445"/>
      <c r="NO91" s="425"/>
      <c r="NP91" s="445"/>
      <c r="NQ91" s="425"/>
      <c r="NR91" s="445"/>
      <c r="NS91" s="425"/>
      <c r="NT91" s="425"/>
      <c r="NU91" s="425"/>
      <c r="NV91" s="425"/>
      <c r="NW91" s="425"/>
      <c r="NX91" s="425"/>
      <c r="NY91" s="425"/>
      <c r="NZ91" s="425"/>
      <c r="OA91" s="425"/>
      <c r="OB91" s="425"/>
      <c r="OC91" s="445"/>
      <c r="OD91" s="425"/>
      <c r="OE91" s="445"/>
      <c r="OF91" s="425"/>
      <c r="OG91" s="445"/>
      <c r="OH91" s="425"/>
      <c r="OI91" s="445"/>
      <c r="OJ91" s="425"/>
      <c r="OK91" s="425"/>
      <c r="OL91" s="425"/>
      <c r="OM91" s="425"/>
      <c r="ON91" s="425"/>
      <c r="OO91" s="425"/>
      <c r="OP91" s="425"/>
      <c r="OQ91" s="425"/>
      <c r="OR91" s="425"/>
      <c r="OS91" s="425"/>
      <c r="OT91" s="445"/>
      <c r="OU91" s="425"/>
      <c r="OV91" s="445"/>
      <c r="OW91" s="425"/>
      <c r="OX91" s="445"/>
      <c r="OY91" s="425"/>
      <c r="OZ91" s="445"/>
      <c r="PA91" s="425"/>
      <c r="PB91" s="425"/>
      <c r="PC91" s="425"/>
      <c r="PD91" s="425"/>
      <c r="PE91" s="425"/>
      <c r="PF91" s="425"/>
      <c r="PG91" s="425"/>
      <c r="PH91" s="425"/>
      <c r="PI91" s="425"/>
      <c r="PJ91" s="425"/>
      <c r="PK91" s="445"/>
      <c r="PL91" s="425"/>
      <c r="PM91" s="445"/>
      <c r="PN91" s="425"/>
      <c r="PO91" s="445"/>
      <c r="PP91" s="425"/>
      <c r="PQ91" s="445"/>
      <c r="PR91" s="425"/>
      <c r="PS91" s="425"/>
      <c r="PT91" s="425"/>
      <c r="PU91" s="425"/>
      <c r="PV91" s="425"/>
      <c r="PW91" s="425"/>
      <c r="PX91" s="425"/>
      <c r="PY91" s="425"/>
      <c r="PZ91" s="425"/>
      <c r="QA91" s="425"/>
      <c r="QB91" s="445"/>
      <c r="QC91" s="425"/>
      <c r="QD91" s="445"/>
      <c r="QE91" s="425"/>
      <c r="QF91" s="445"/>
      <c r="QG91" s="425"/>
      <c r="QH91" s="445"/>
      <c r="QI91" s="425"/>
      <c r="QJ91" s="425"/>
      <c r="QK91" s="425"/>
      <c r="QL91" s="425"/>
      <c r="QM91" s="425"/>
      <c r="QN91" s="425"/>
      <c r="QO91" s="425"/>
      <c r="QP91" s="425"/>
      <c r="QQ91" s="425"/>
      <c r="QR91" s="425"/>
      <c r="QS91" s="445"/>
      <c r="QT91" s="425"/>
      <c r="QU91" s="445"/>
      <c r="QV91" s="425"/>
      <c r="QW91" s="445"/>
      <c r="QX91" s="425"/>
      <c r="QY91" s="445"/>
      <c r="QZ91" s="425"/>
      <c r="RA91" s="425"/>
      <c r="RB91" s="425"/>
      <c r="RC91" s="425"/>
      <c r="RD91" s="425"/>
      <c r="RE91" s="425"/>
      <c r="RF91" s="425"/>
      <c r="RG91" s="425"/>
      <c r="RH91" s="425"/>
      <c r="RI91" s="425"/>
      <c r="RJ91" s="445"/>
      <c r="RK91" s="425"/>
      <c r="RL91" s="445"/>
      <c r="RM91" s="425"/>
      <c r="RN91" s="445"/>
      <c r="RO91" s="425"/>
      <c r="RP91" s="445"/>
      <c r="RQ91" s="425"/>
      <c r="RR91" s="425"/>
      <c r="RS91" s="425"/>
      <c r="RT91" s="425"/>
      <c r="RU91" s="425"/>
      <c r="RV91" s="425"/>
      <c r="RW91" s="425"/>
      <c r="RX91" s="425"/>
      <c r="RY91" s="425"/>
      <c r="RZ91" s="425"/>
      <c r="SA91" s="445"/>
      <c r="SB91" s="425"/>
      <c r="SC91" s="445"/>
      <c r="SD91" s="425"/>
      <c r="SE91" s="445"/>
      <c r="SF91" s="425"/>
      <c r="SG91" s="445"/>
      <c r="SH91" s="425"/>
      <c r="SI91" s="425"/>
      <c r="SJ91" s="425"/>
      <c r="SK91" s="425"/>
      <c r="SL91" s="425"/>
      <c r="SM91" s="425"/>
      <c r="SN91" s="425"/>
      <c r="SO91" s="425"/>
      <c r="SP91" s="425"/>
      <c r="SQ91" s="425"/>
      <c r="SR91" s="445"/>
      <c r="SS91" s="425"/>
      <c r="ST91" s="445"/>
      <c r="SU91" s="425"/>
      <c r="SV91" s="445"/>
      <c r="SW91" s="425"/>
      <c r="SX91" s="445"/>
    </row>
    <row r="92" spans="1:518" ht="30" customHeight="1" x14ac:dyDescent="0.2">
      <c r="A92" s="706"/>
      <c r="B92" s="702">
        <v>4</v>
      </c>
      <c r="C92" s="702" t="str">
        <f t="shared" si="2378"/>
        <v>JORGE FERNANDO PRIETO MUÑOZ</v>
      </c>
      <c r="D92" s="702" t="str">
        <f t="shared" si="2379"/>
        <v>H</v>
      </c>
      <c r="E92" s="706"/>
      <c r="F92" s="702">
        <v>4</v>
      </c>
      <c r="G92" s="710">
        <f t="shared" ca="1" si="2380"/>
        <v>148993700</v>
      </c>
      <c r="H92" s="702" t="str">
        <f t="shared" si="2381"/>
        <v>$BO$77</v>
      </c>
      <c r="I92" s="702">
        <f t="shared" si="2382"/>
        <v>67</v>
      </c>
      <c r="J92" s="425"/>
      <c r="K92" s="425"/>
      <c r="L92" s="425"/>
      <c r="M92" s="425"/>
      <c r="N92" s="425"/>
      <c r="O92" s="425"/>
      <c r="P92" s="425"/>
      <c r="Q92" s="425"/>
      <c r="R92" s="425"/>
      <c r="S92" s="445"/>
      <c r="T92" s="425"/>
      <c r="U92" s="445"/>
      <c r="V92" s="425"/>
      <c r="W92" s="445"/>
      <c r="X92" s="425"/>
      <c r="Y92" s="445"/>
      <c r="Z92" s="425"/>
      <c r="AA92" s="425"/>
      <c r="AB92" s="425"/>
      <c r="AC92" s="425"/>
      <c r="AD92" s="425"/>
      <c r="AE92" s="425"/>
      <c r="AF92" s="425"/>
      <c r="AG92" s="425"/>
      <c r="AH92" s="425"/>
      <c r="AI92" s="425"/>
      <c r="AJ92" s="445"/>
      <c r="AK92" s="425"/>
      <c r="AL92" s="445"/>
      <c r="AM92" s="425"/>
      <c r="AN92" s="445"/>
      <c r="AO92" s="425"/>
      <c r="AP92" s="445"/>
      <c r="AQ92" s="425"/>
      <c r="AR92" s="425"/>
      <c r="AS92" s="425"/>
      <c r="AT92" s="425"/>
      <c r="AU92" s="425"/>
      <c r="AV92" s="425"/>
      <c r="AW92" s="425"/>
      <c r="AX92" s="425"/>
      <c r="AY92" s="425"/>
      <c r="AZ92" s="425"/>
      <c r="BA92" s="445"/>
      <c r="BB92" s="425"/>
      <c r="BC92" s="445"/>
      <c r="BD92" s="425"/>
      <c r="BE92" s="445"/>
      <c r="BF92" s="425"/>
      <c r="BG92" s="445"/>
      <c r="BH92" s="425"/>
      <c r="BI92" s="425"/>
      <c r="BJ92" s="425"/>
      <c r="BK92" s="425"/>
      <c r="BL92" s="425"/>
      <c r="BM92" s="425"/>
      <c r="BN92" s="425"/>
      <c r="BO92" s="425"/>
      <c r="BP92" s="425"/>
      <c r="BQ92" s="425"/>
      <c r="BR92" s="445"/>
      <c r="BS92" s="425"/>
      <c r="BT92" s="445"/>
      <c r="BU92" s="425"/>
      <c r="BV92" s="445"/>
      <c r="BW92" s="425"/>
      <c r="BX92" s="445"/>
      <c r="BY92" s="425"/>
      <c r="BZ92" s="425"/>
      <c r="CA92" s="425"/>
      <c r="CB92" s="425"/>
      <c r="CC92" s="425"/>
      <c r="CD92" s="425"/>
      <c r="CE92" s="425"/>
      <c r="CF92" s="425"/>
      <c r="CG92" s="425"/>
      <c r="CH92" s="425"/>
      <c r="CI92" s="445"/>
      <c r="CJ92" s="425"/>
      <c r="CK92" s="445"/>
      <c r="CL92" s="425"/>
      <c r="CM92" s="445"/>
      <c r="CN92" s="425"/>
      <c r="CO92" s="445"/>
      <c r="CP92" s="425"/>
      <c r="CQ92" s="425"/>
      <c r="CR92" s="425"/>
      <c r="CS92" s="425"/>
      <c r="CT92" s="425"/>
      <c r="CU92" s="425"/>
      <c r="CV92" s="425"/>
      <c r="CW92" s="425"/>
      <c r="CX92" s="425"/>
      <c r="CY92" s="425"/>
      <c r="CZ92" s="445"/>
      <c r="DA92" s="425"/>
      <c r="DB92" s="445"/>
      <c r="DC92" s="425"/>
      <c r="DD92" s="445"/>
      <c r="DE92" s="425"/>
      <c r="DF92" s="445"/>
      <c r="DG92" s="425"/>
      <c r="DH92" s="425"/>
      <c r="DI92" s="425"/>
      <c r="DJ92" s="425"/>
      <c r="DK92" s="425"/>
      <c r="DL92" s="425"/>
      <c r="DM92" s="425"/>
      <c r="DN92" s="425"/>
      <c r="DO92" s="425"/>
      <c r="DP92" s="425"/>
      <c r="DQ92" s="445"/>
      <c r="DR92" s="425"/>
      <c r="DS92" s="445"/>
      <c r="DT92" s="425"/>
      <c r="DU92" s="445"/>
      <c r="DV92" s="425"/>
      <c r="DW92" s="445"/>
      <c r="DX92" s="425"/>
      <c r="DY92" s="425"/>
      <c r="DZ92" s="425"/>
      <c r="EA92" s="425"/>
      <c r="EB92" s="425"/>
      <c r="EC92" s="425"/>
      <c r="ED92" s="425"/>
      <c r="EE92" s="425"/>
      <c r="EF92" s="425"/>
      <c r="EG92" s="425"/>
      <c r="EH92" s="445"/>
      <c r="EI92" s="425"/>
      <c r="EJ92" s="445"/>
      <c r="EK92" s="425"/>
      <c r="EL92" s="445"/>
      <c r="EM92" s="425"/>
      <c r="EN92" s="445"/>
      <c r="EO92" s="425"/>
      <c r="EP92" s="425"/>
      <c r="EQ92" s="425"/>
      <c r="ER92" s="425"/>
      <c r="ES92" s="425"/>
      <c r="ET92" s="425"/>
      <c r="EU92" s="425"/>
      <c r="EV92" s="425"/>
      <c r="EW92" s="425"/>
      <c r="EX92" s="425"/>
      <c r="EY92" s="445"/>
      <c r="EZ92" s="425"/>
      <c r="FA92" s="445"/>
      <c r="FB92" s="425"/>
      <c r="FC92" s="445"/>
      <c r="FD92" s="425"/>
      <c r="FE92" s="445"/>
      <c r="FF92" s="425"/>
      <c r="FG92" s="425"/>
      <c r="FH92" s="425"/>
      <c r="FI92" s="425"/>
      <c r="FJ92" s="425"/>
      <c r="FK92" s="425"/>
      <c r="FL92" s="425"/>
      <c r="FM92" s="425"/>
      <c r="FN92" s="425"/>
      <c r="FO92" s="425"/>
      <c r="FP92" s="445"/>
      <c r="FQ92" s="425"/>
      <c r="FR92" s="445"/>
      <c r="FS92" s="425"/>
      <c r="FT92" s="445"/>
      <c r="FU92" s="425"/>
      <c r="FV92" s="445"/>
      <c r="FW92" s="425"/>
      <c r="FX92" s="425"/>
      <c r="FY92" s="425"/>
      <c r="FZ92" s="425"/>
      <c r="GA92" s="425"/>
      <c r="GB92" s="425"/>
      <c r="GC92" s="425"/>
      <c r="GD92" s="425"/>
      <c r="GE92" s="425"/>
      <c r="GF92" s="425"/>
      <c r="GG92" s="445"/>
      <c r="GH92" s="425"/>
      <c r="GI92" s="445"/>
      <c r="GJ92" s="425"/>
      <c r="GK92" s="445"/>
      <c r="GL92" s="425"/>
      <c r="GM92" s="445"/>
      <c r="GN92" s="425"/>
      <c r="GO92" s="425"/>
      <c r="GP92" s="425"/>
      <c r="GQ92" s="425"/>
      <c r="GR92" s="425"/>
      <c r="GS92" s="425"/>
      <c r="GT92" s="425"/>
      <c r="GU92" s="425"/>
      <c r="GV92" s="425"/>
      <c r="GW92" s="425"/>
      <c r="GX92" s="445"/>
      <c r="GY92" s="425"/>
      <c r="GZ92" s="445"/>
      <c r="HA92" s="425"/>
      <c r="HB92" s="445"/>
      <c r="HC92" s="425"/>
      <c r="HD92" s="445"/>
      <c r="HE92" s="425"/>
      <c r="HF92" s="425"/>
      <c r="HG92" s="425"/>
      <c r="HH92" s="425"/>
      <c r="HI92" s="425"/>
      <c r="HJ92" s="425"/>
      <c r="HK92" s="425"/>
      <c r="HL92" s="425"/>
      <c r="HM92" s="425"/>
      <c r="HN92" s="425"/>
      <c r="HO92" s="445"/>
      <c r="HP92" s="425"/>
      <c r="HQ92" s="445"/>
      <c r="HR92" s="425"/>
      <c r="HS92" s="445"/>
      <c r="HT92" s="425"/>
      <c r="HU92" s="445"/>
      <c r="HV92" s="425"/>
      <c r="HW92" s="425"/>
      <c r="HX92" s="425"/>
      <c r="HY92" s="425"/>
      <c r="HZ92" s="425"/>
      <c r="IA92" s="425"/>
      <c r="IB92" s="425"/>
      <c r="IC92" s="425"/>
      <c r="ID92" s="425"/>
      <c r="IE92" s="425"/>
      <c r="IF92" s="445"/>
      <c r="IG92" s="425"/>
      <c r="IH92" s="445"/>
      <c r="II92" s="425"/>
      <c r="IJ92" s="445"/>
      <c r="IK92" s="425"/>
      <c r="IL92" s="445"/>
      <c r="IM92" s="425"/>
      <c r="IN92" s="425"/>
      <c r="IO92" s="425"/>
      <c r="IP92" s="425"/>
      <c r="IQ92" s="425"/>
      <c r="IR92" s="425"/>
      <c r="IS92" s="425"/>
      <c r="IT92" s="425"/>
      <c r="IU92" s="425"/>
      <c r="IV92" s="425"/>
      <c r="IW92" s="445"/>
      <c r="IX92" s="425"/>
      <c r="IY92" s="445"/>
      <c r="IZ92" s="425"/>
      <c r="JA92" s="445"/>
      <c r="JB92" s="425"/>
      <c r="JC92" s="445"/>
      <c r="JD92" s="425"/>
      <c r="JE92" s="425"/>
      <c r="JF92" s="425"/>
      <c r="JG92" s="425"/>
      <c r="JH92" s="425"/>
      <c r="JI92" s="425"/>
      <c r="JJ92" s="425"/>
      <c r="JK92" s="425"/>
      <c r="JL92" s="425"/>
      <c r="JM92" s="425"/>
      <c r="JN92" s="445"/>
      <c r="JO92" s="425"/>
      <c r="JP92" s="445"/>
      <c r="JQ92" s="425"/>
      <c r="JR92" s="445"/>
      <c r="JS92" s="425"/>
      <c r="JT92" s="445"/>
      <c r="JU92" s="425"/>
      <c r="JV92" s="425"/>
      <c r="JW92" s="425"/>
      <c r="JX92" s="425"/>
      <c r="JY92" s="425"/>
      <c r="JZ92" s="425"/>
      <c r="KA92" s="425"/>
      <c r="KB92" s="425"/>
      <c r="KC92" s="425"/>
      <c r="KD92" s="425"/>
      <c r="KE92" s="445"/>
      <c r="KF92" s="425"/>
      <c r="KG92" s="445"/>
      <c r="KH92" s="425"/>
      <c r="KI92" s="445"/>
      <c r="KJ92" s="425"/>
      <c r="KK92" s="445"/>
      <c r="KL92" s="425"/>
      <c r="KM92" s="425"/>
      <c r="KN92" s="425"/>
      <c r="KO92" s="425"/>
      <c r="KP92" s="425"/>
      <c r="KQ92" s="425"/>
      <c r="KR92" s="425"/>
      <c r="KS92" s="425"/>
      <c r="KT92" s="425"/>
      <c r="KU92" s="425"/>
      <c r="KV92" s="445"/>
      <c r="KW92" s="425"/>
      <c r="KX92" s="445"/>
      <c r="KY92" s="425"/>
      <c r="KZ92" s="445"/>
      <c r="LA92" s="425"/>
      <c r="LB92" s="445"/>
      <c r="LC92" s="425"/>
      <c r="LD92" s="425"/>
      <c r="LE92" s="425"/>
      <c r="LF92" s="425"/>
      <c r="LG92" s="425"/>
      <c r="LH92" s="425"/>
      <c r="LI92" s="425"/>
      <c r="LJ92" s="425"/>
      <c r="LK92" s="425"/>
      <c r="LL92" s="425"/>
      <c r="LM92" s="445"/>
      <c r="LN92" s="425"/>
      <c r="LO92" s="445"/>
      <c r="LP92" s="425"/>
      <c r="LQ92" s="445"/>
      <c r="LR92" s="425"/>
      <c r="LS92" s="445"/>
      <c r="LT92" s="425"/>
      <c r="LU92" s="425"/>
      <c r="LV92" s="425"/>
      <c r="LW92" s="425"/>
      <c r="LX92" s="425"/>
      <c r="LY92" s="425"/>
      <c r="LZ92" s="425"/>
      <c r="MA92" s="425"/>
      <c r="MB92" s="425"/>
      <c r="MC92" s="425"/>
      <c r="MD92" s="445"/>
      <c r="ME92" s="425"/>
      <c r="MF92" s="445"/>
      <c r="MG92" s="425"/>
      <c r="MH92" s="445"/>
      <c r="MI92" s="425"/>
      <c r="MJ92" s="445"/>
      <c r="MK92" s="425"/>
      <c r="ML92" s="425"/>
      <c r="MM92" s="425"/>
      <c r="MN92" s="425"/>
      <c r="MO92" s="425"/>
      <c r="MP92" s="425"/>
      <c r="MQ92" s="425"/>
      <c r="MR92" s="425"/>
      <c r="MS92" s="425"/>
      <c r="MT92" s="425"/>
      <c r="MU92" s="445"/>
      <c r="MV92" s="425"/>
      <c r="MW92" s="445"/>
      <c r="MX92" s="425"/>
      <c r="MY92" s="445"/>
      <c r="MZ92" s="425"/>
      <c r="NA92" s="445"/>
      <c r="NB92" s="425"/>
      <c r="NC92" s="425"/>
      <c r="ND92" s="425"/>
      <c r="NE92" s="425"/>
      <c r="NF92" s="425"/>
      <c r="NG92" s="425"/>
      <c r="NH92" s="425"/>
      <c r="NI92" s="425"/>
      <c r="NJ92" s="425"/>
      <c r="NK92" s="425"/>
      <c r="NL92" s="445"/>
      <c r="NM92" s="425"/>
      <c r="NN92" s="445"/>
      <c r="NO92" s="425"/>
      <c r="NP92" s="445"/>
      <c r="NQ92" s="425"/>
      <c r="NR92" s="445"/>
      <c r="NS92" s="425"/>
      <c r="NT92" s="425"/>
      <c r="NU92" s="425"/>
      <c r="NV92" s="425"/>
      <c r="NW92" s="425"/>
      <c r="NX92" s="425"/>
      <c r="NY92" s="425"/>
      <c r="NZ92" s="425"/>
      <c r="OA92" s="425"/>
      <c r="OB92" s="425"/>
      <c r="OC92" s="445"/>
      <c r="OD92" s="425"/>
      <c r="OE92" s="445"/>
      <c r="OF92" s="425"/>
      <c r="OG92" s="445"/>
      <c r="OH92" s="425"/>
      <c r="OI92" s="445"/>
      <c r="OJ92" s="425"/>
      <c r="OK92" s="425"/>
      <c r="OL92" s="425"/>
      <c r="OM92" s="425"/>
      <c r="ON92" s="425"/>
      <c r="OO92" s="425"/>
      <c r="OP92" s="425"/>
      <c r="OQ92" s="425"/>
      <c r="OR92" s="425"/>
      <c r="OS92" s="425"/>
      <c r="OT92" s="445"/>
      <c r="OU92" s="425"/>
      <c r="OV92" s="445"/>
      <c r="OW92" s="425"/>
      <c r="OX92" s="445"/>
      <c r="OY92" s="425"/>
      <c r="OZ92" s="445"/>
      <c r="PA92" s="425"/>
      <c r="PB92" s="425"/>
      <c r="PC92" s="425"/>
      <c r="PD92" s="425"/>
      <c r="PE92" s="425"/>
      <c r="PF92" s="425"/>
      <c r="PG92" s="425"/>
      <c r="PH92" s="425"/>
      <c r="PI92" s="425"/>
      <c r="PJ92" s="425"/>
      <c r="PK92" s="445"/>
      <c r="PL92" s="425"/>
      <c r="PM92" s="445"/>
      <c r="PN92" s="425"/>
      <c r="PO92" s="445"/>
      <c r="PP92" s="425"/>
      <c r="PQ92" s="445"/>
      <c r="PR92" s="425"/>
      <c r="PS92" s="425"/>
      <c r="PT92" s="425"/>
      <c r="PU92" s="425"/>
      <c r="PV92" s="425"/>
      <c r="PW92" s="425"/>
      <c r="PX92" s="425"/>
      <c r="PY92" s="425"/>
      <c r="PZ92" s="425"/>
      <c r="QA92" s="425"/>
      <c r="QB92" s="445"/>
      <c r="QC92" s="425"/>
      <c r="QD92" s="445"/>
      <c r="QE92" s="425"/>
      <c r="QF92" s="445"/>
      <c r="QG92" s="425"/>
      <c r="QH92" s="445"/>
      <c r="QI92" s="425"/>
      <c r="QJ92" s="425"/>
      <c r="QK92" s="425"/>
      <c r="QL92" s="425"/>
      <c r="QM92" s="425"/>
      <c r="QN92" s="425"/>
      <c r="QO92" s="425"/>
      <c r="QP92" s="425"/>
      <c r="QQ92" s="425"/>
      <c r="QR92" s="425"/>
      <c r="QS92" s="445"/>
      <c r="QT92" s="425"/>
      <c r="QU92" s="445"/>
      <c r="QV92" s="425"/>
      <c r="QW92" s="445"/>
      <c r="QX92" s="425"/>
      <c r="QY92" s="445"/>
      <c r="QZ92" s="425"/>
      <c r="RA92" s="425"/>
      <c r="RB92" s="425"/>
      <c r="RC92" s="425"/>
      <c r="RD92" s="425"/>
      <c r="RE92" s="425"/>
      <c r="RF92" s="425"/>
      <c r="RG92" s="425"/>
      <c r="RH92" s="425"/>
      <c r="RI92" s="425"/>
      <c r="RJ92" s="445"/>
      <c r="RK92" s="425"/>
      <c r="RL92" s="445"/>
      <c r="RM92" s="425"/>
      <c r="RN92" s="445"/>
      <c r="RO92" s="425"/>
      <c r="RP92" s="445"/>
      <c r="RQ92" s="425"/>
      <c r="RR92" s="425"/>
      <c r="RS92" s="425"/>
      <c r="RT92" s="425"/>
      <c r="RU92" s="425"/>
      <c r="RV92" s="425"/>
      <c r="RW92" s="425"/>
      <c r="RX92" s="425"/>
      <c r="RY92" s="425"/>
      <c r="RZ92" s="425"/>
      <c r="SA92" s="445"/>
      <c r="SB92" s="425"/>
      <c r="SC92" s="445"/>
      <c r="SD92" s="425"/>
      <c r="SE92" s="445"/>
      <c r="SF92" s="425"/>
      <c r="SG92" s="445"/>
      <c r="SH92" s="425"/>
      <c r="SI92" s="425"/>
      <c r="SJ92" s="425"/>
      <c r="SK92" s="425"/>
      <c r="SL92" s="425"/>
      <c r="SM92" s="425"/>
      <c r="SN92" s="425"/>
      <c r="SO92" s="425"/>
      <c r="SP92" s="425"/>
      <c r="SQ92" s="425"/>
      <c r="SR92" s="445"/>
      <c r="SS92" s="425"/>
      <c r="ST92" s="445"/>
      <c r="SU92" s="425"/>
      <c r="SV92" s="445"/>
      <c r="SW92" s="425"/>
      <c r="SX92" s="445"/>
    </row>
    <row r="93" spans="1:518" ht="30" customHeight="1" x14ac:dyDescent="0.2">
      <c r="A93" s="706"/>
      <c r="B93" s="702">
        <v>5</v>
      </c>
      <c r="C93" s="702" t="str">
        <f t="shared" si="2378"/>
        <v>CONSTRUVALORES S.A.S.</v>
      </c>
      <c r="D93" s="702" t="str">
        <f t="shared" si="2379"/>
        <v>H</v>
      </c>
      <c r="E93" s="706"/>
      <c r="F93" s="702">
        <v>5</v>
      </c>
      <c r="G93" s="710">
        <f t="shared" ca="1" si="2380"/>
        <v>147848450</v>
      </c>
      <c r="H93" s="702" t="str">
        <f t="shared" si="2381"/>
        <v>$CF$77</v>
      </c>
      <c r="I93" s="702">
        <f t="shared" si="2382"/>
        <v>84</v>
      </c>
      <c r="J93" s="425"/>
      <c r="K93" s="425"/>
      <c r="L93" s="425"/>
      <c r="M93" s="425"/>
      <c r="N93" s="425"/>
      <c r="O93" s="425"/>
      <c r="P93" s="425"/>
      <c r="Q93" s="425"/>
      <c r="R93" s="425"/>
      <c r="S93" s="425"/>
      <c r="T93" s="425"/>
      <c r="U93" s="425"/>
      <c r="V93" s="425"/>
      <c r="W93" s="425"/>
      <c r="X93" s="425"/>
      <c r="Y93" s="425"/>
      <c r="Z93" s="425"/>
      <c r="AA93" s="425"/>
      <c r="AB93" s="425"/>
      <c r="AC93" s="425"/>
      <c r="AD93" s="425"/>
      <c r="AE93" s="425"/>
      <c r="AF93" s="425"/>
      <c r="AG93" s="425"/>
      <c r="AH93" s="425"/>
      <c r="AI93" s="425"/>
      <c r="AJ93" s="425"/>
      <c r="AK93" s="425"/>
      <c r="AL93" s="425"/>
      <c r="AM93" s="425"/>
      <c r="AN93" s="425"/>
      <c r="AO93" s="425"/>
      <c r="AP93" s="425"/>
      <c r="AQ93" s="425"/>
      <c r="AR93" s="425"/>
      <c r="AS93" s="425"/>
      <c r="AT93" s="425"/>
      <c r="AU93" s="425"/>
      <c r="AV93" s="425"/>
      <c r="AW93" s="425"/>
      <c r="AX93" s="425"/>
      <c r="AY93" s="425"/>
      <c r="AZ93" s="425"/>
      <c r="BA93" s="425"/>
      <c r="BB93" s="425"/>
      <c r="BC93" s="425"/>
      <c r="BD93" s="425"/>
      <c r="BE93" s="425"/>
      <c r="BF93" s="425"/>
      <c r="BG93" s="425"/>
      <c r="BH93" s="425"/>
      <c r="BI93" s="425"/>
      <c r="BJ93" s="425"/>
      <c r="BK93" s="425"/>
      <c r="BL93" s="425"/>
      <c r="BM93" s="425"/>
      <c r="BN93" s="425"/>
      <c r="BO93" s="425"/>
      <c r="BP93" s="425"/>
      <c r="BQ93" s="425"/>
      <c r="BR93" s="425"/>
      <c r="BS93" s="425"/>
      <c r="BT93" s="425"/>
      <c r="BU93" s="425"/>
      <c r="BV93" s="425"/>
      <c r="BW93" s="425"/>
      <c r="BX93" s="425"/>
      <c r="BY93" s="425"/>
      <c r="BZ93" s="425"/>
      <c r="CA93" s="425"/>
      <c r="CB93" s="425"/>
      <c r="CC93" s="425"/>
      <c r="CD93" s="425"/>
      <c r="CE93" s="425"/>
      <c r="CF93" s="425"/>
      <c r="CG93" s="425"/>
      <c r="CH93" s="425"/>
      <c r="CI93" s="425"/>
      <c r="CJ93" s="425"/>
      <c r="CK93" s="425"/>
      <c r="CL93" s="425"/>
      <c r="CM93" s="425"/>
      <c r="CN93" s="425"/>
      <c r="CO93" s="425"/>
      <c r="CP93" s="425"/>
      <c r="CQ93" s="425"/>
      <c r="CR93" s="425"/>
      <c r="CS93" s="425"/>
      <c r="CT93" s="425"/>
      <c r="CU93" s="425"/>
      <c r="CV93" s="425"/>
      <c r="CW93" s="425"/>
      <c r="CX93" s="425"/>
      <c r="CY93" s="425"/>
      <c r="CZ93" s="425"/>
      <c r="DA93" s="425"/>
      <c r="DB93" s="425"/>
      <c r="DC93" s="425"/>
      <c r="DD93" s="425"/>
      <c r="DE93" s="425"/>
      <c r="DF93" s="425"/>
      <c r="DG93" s="425"/>
      <c r="DH93" s="425"/>
      <c r="DI93" s="425"/>
      <c r="DJ93" s="425"/>
      <c r="DK93" s="425"/>
      <c r="DL93" s="425"/>
      <c r="DM93" s="425"/>
      <c r="DN93" s="425"/>
      <c r="DO93" s="425"/>
      <c r="DP93" s="425"/>
      <c r="DQ93" s="425"/>
      <c r="DR93" s="425"/>
      <c r="DS93" s="425"/>
      <c r="DT93" s="425"/>
      <c r="DU93" s="425"/>
      <c r="DV93" s="425"/>
      <c r="DW93" s="425"/>
      <c r="DX93" s="425"/>
      <c r="DY93" s="425"/>
      <c r="DZ93" s="425"/>
      <c r="EA93" s="425"/>
      <c r="EB93" s="425"/>
      <c r="EC93" s="425"/>
      <c r="ED93" s="425"/>
      <c r="EE93" s="425"/>
      <c r="EF93" s="425"/>
      <c r="EG93" s="425"/>
      <c r="EH93" s="425"/>
      <c r="EI93" s="425"/>
      <c r="EJ93" s="425"/>
      <c r="EK93" s="425"/>
      <c r="EL93" s="425"/>
      <c r="EM93" s="425"/>
      <c r="EN93" s="425"/>
      <c r="EO93" s="425"/>
      <c r="EP93" s="425"/>
      <c r="EQ93" s="425"/>
      <c r="ER93" s="425"/>
      <c r="ES93" s="425"/>
      <c r="ET93" s="425"/>
      <c r="EU93" s="425"/>
      <c r="EV93" s="425"/>
      <c r="EW93" s="425"/>
      <c r="EX93" s="425"/>
      <c r="EY93" s="425"/>
      <c r="EZ93" s="425"/>
      <c r="FA93" s="425"/>
      <c r="FB93" s="425"/>
      <c r="FC93" s="425"/>
      <c r="FD93" s="425"/>
      <c r="FE93" s="425"/>
      <c r="FF93" s="425"/>
      <c r="FG93" s="425"/>
      <c r="FH93" s="425"/>
      <c r="FI93" s="425"/>
      <c r="FJ93" s="425"/>
      <c r="FK93" s="425"/>
      <c r="FL93" s="425"/>
      <c r="FM93" s="425"/>
      <c r="FN93" s="425"/>
      <c r="FO93" s="425"/>
      <c r="FP93" s="425"/>
      <c r="FQ93" s="425"/>
      <c r="FR93" s="425"/>
      <c r="FS93" s="425"/>
      <c r="FT93" s="425"/>
      <c r="FU93" s="425"/>
      <c r="FV93" s="425"/>
      <c r="FW93" s="425"/>
      <c r="FX93" s="425"/>
      <c r="FY93" s="425"/>
      <c r="FZ93" s="425"/>
      <c r="GA93" s="425"/>
      <c r="GB93" s="425"/>
      <c r="GC93" s="425"/>
      <c r="GD93" s="425"/>
      <c r="GE93" s="425"/>
      <c r="GF93" s="425"/>
      <c r="GG93" s="425"/>
      <c r="GH93" s="425"/>
      <c r="GI93" s="425"/>
      <c r="GJ93" s="425"/>
      <c r="GK93" s="425"/>
      <c r="GL93" s="425"/>
      <c r="GM93" s="425"/>
      <c r="GN93" s="425"/>
      <c r="GO93" s="425"/>
      <c r="GP93" s="425"/>
      <c r="GQ93" s="425"/>
      <c r="GR93" s="425"/>
      <c r="GS93" s="425"/>
      <c r="GT93" s="425"/>
      <c r="GU93" s="425"/>
      <c r="GV93" s="425"/>
      <c r="GW93" s="425"/>
      <c r="GX93" s="425"/>
      <c r="GY93" s="425"/>
      <c r="GZ93" s="425"/>
      <c r="HA93" s="425"/>
      <c r="HB93" s="425"/>
      <c r="HC93" s="425"/>
      <c r="HD93" s="425"/>
      <c r="HE93" s="425"/>
      <c r="HF93" s="425"/>
      <c r="HG93" s="425"/>
      <c r="HH93" s="425"/>
      <c r="HI93" s="425"/>
      <c r="HJ93" s="425"/>
      <c r="HK93" s="425"/>
      <c r="HL93" s="425"/>
      <c r="HM93" s="425"/>
      <c r="HN93" s="425"/>
      <c r="HO93" s="425"/>
      <c r="HP93" s="425"/>
      <c r="HQ93" s="425"/>
      <c r="HR93" s="425"/>
      <c r="HS93" s="425"/>
      <c r="HT93" s="425"/>
      <c r="HU93" s="425"/>
      <c r="HV93" s="425"/>
      <c r="HW93" s="425"/>
      <c r="HX93" s="425"/>
      <c r="HY93" s="425"/>
      <c r="HZ93" s="425"/>
      <c r="IA93" s="425"/>
      <c r="IB93" s="425"/>
      <c r="IC93" s="425"/>
      <c r="ID93" s="425"/>
      <c r="IE93" s="425"/>
      <c r="IF93" s="425"/>
      <c r="IG93" s="425"/>
      <c r="IH93" s="425"/>
      <c r="II93" s="425"/>
      <c r="IJ93" s="425"/>
      <c r="IK93" s="425"/>
      <c r="IL93" s="425"/>
      <c r="IM93" s="425"/>
      <c r="IN93" s="425"/>
      <c r="IO93" s="425"/>
      <c r="IP93" s="425"/>
      <c r="IQ93" s="425"/>
      <c r="IR93" s="425"/>
      <c r="IS93" s="425"/>
      <c r="IT93" s="425"/>
      <c r="IU93" s="425"/>
      <c r="IV93" s="425"/>
      <c r="IW93" s="425"/>
      <c r="IX93" s="425"/>
      <c r="IY93" s="425"/>
      <c r="IZ93" s="425"/>
      <c r="JA93" s="425"/>
      <c r="JB93" s="425"/>
      <c r="JC93" s="425"/>
      <c r="JD93" s="425"/>
      <c r="JE93" s="425"/>
      <c r="JF93" s="425"/>
      <c r="JG93" s="425"/>
      <c r="JH93" s="425"/>
      <c r="JI93" s="425"/>
      <c r="JJ93" s="425"/>
      <c r="JK93" s="425"/>
      <c r="JL93" s="425"/>
      <c r="JM93" s="425"/>
      <c r="JN93" s="425"/>
      <c r="JO93" s="425"/>
      <c r="JP93" s="425"/>
      <c r="JQ93" s="425"/>
      <c r="JR93" s="425"/>
      <c r="JS93" s="425"/>
      <c r="JT93" s="425"/>
      <c r="JU93" s="425"/>
      <c r="JV93" s="425"/>
      <c r="JW93" s="425"/>
      <c r="JX93" s="425"/>
      <c r="JY93" s="425"/>
      <c r="JZ93" s="425"/>
      <c r="KA93" s="425"/>
      <c r="KB93" s="425"/>
      <c r="KC93" s="425"/>
      <c r="KD93" s="425"/>
      <c r="KE93" s="425"/>
      <c r="KF93" s="425"/>
      <c r="KG93" s="425"/>
      <c r="KH93" s="425"/>
      <c r="KI93" s="425"/>
      <c r="KJ93" s="425"/>
      <c r="KK93" s="425"/>
      <c r="KL93" s="425"/>
      <c r="KM93" s="425"/>
      <c r="KN93" s="425"/>
      <c r="KO93" s="425"/>
      <c r="KP93" s="425"/>
      <c r="KQ93" s="425"/>
      <c r="KR93" s="425"/>
      <c r="KS93" s="425"/>
      <c r="KT93" s="425"/>
      <c r="KU93" s="425"/>
      <c r="KV93" s="425"/>
      <c r="KW93" s="425"/>
      <c r="KX93" s="425"/>
      <c r="KY93" s="425"/>
      <c r="KZ93" s="425"/>
      <c r="LA93" s="425"/>
      <c r="LB93" s="425"/>
      <c r="LC93" s="425"/>
      <c r="LD93" s="425"/>
      <c r="LE93" s="425"/>
      <c r="LF93" s="425"/>
      <c r="LG93" s="425"/>
      <c r="LH93" s="425"/>
      <c r="LI93" s="425"/>
      <c r="LJ93" s="425"/>
      <c r="LK93" s="425"/>
      <c r="LL93" s="425"/>
      <c r="LM93" s="425"/>
      <c r="LN93" s="425"/>
      <c r="LO93" s="425"/>
      <c r="LP93" s="425"/>
      <c r="LQ93" s="425"/>
      <c r="LR93" s="425"/>
      <c r="LS93" s="425"/>
      <c r="LT93" s="425"/>
      <c r="LU93" s="425"/>
      <c r="LV93" s="425"/>
      <c r="LW93" s="425"/>
      <c r="LX93" s="425"/>
      <c r="LY93" s="425"/>
      <c r="LZ93" s="425"/>
      <c r="MA93" s="425"/>
      <c r="MB93" s="425"/>
      <c r="MC93" s="425"/>
      <c r="MD93" s="425"/>
      <c r="ME93" s="425"/>
      <c r="MF93" s="425"/>
      <c r="MG93" s="425"/>
      <c r="MH93" s="425"/>
      <c r="MI93" s="425"/>
      <c r="MJ93" s="425"/>
      <c r="MK93" s="425"/>
      <c r="ML93" s="425"/>
      <c r="MM93" s="425"/>
      <c r="MN93" s="425"/>
      <c r="MO93" s="425"/>
      <c r="MP93" s="425"/>
      <c r="MQ93" s="425"/>
      <c r="MR93" s="425"/>
      <c r="MS93" s="425"/>
      <c r="MT93" s="425"/>
      <c r="MU93" s="425"/>
      <c r="MV93" s="425"/>
      <c r="MW93" s="425"/>
      <c r="MX93" s="425"/>
      <c r="MY93" s="425"/>
      <c r="MZ93" s="425"/>
      <c r="NA93" s="425"/>
      <c r="NB93" s="425"/>
      <c r="NC93" s="425"/>
      <c r="ND93" s="425"/>
      <c r="NE93" s="425"/>
      <c r="NF93" s="425"/>
      <c r="NG93" s="425"/>
      <c r="NH93" s="425"/>
      <c r="NI93" s="425"/>
      <c r="NJ93" s="425"/>
      <c r="NK93" s="425"/>
      <c r="NL93" s="425"/>
      <c r="NM93" s="425"/>
      <c r="NN93" s="425"/>
      <c r="NO93" s="425"/>
      <c r="NP93" s="425"/>
      <c r="NQ93" s="425"/>
      <c r="NR93" s="425"/>
      <c r="NS93" s="425"/>
      <c r="NT93" s="425"/>
      <c r="NU93" s="425"/>
      <c r="NV93" s="425"/>
      <c r="NW93" s="425"/>
      <c r="NX93" s="425"/>
      <c r="NY93" s="425"/>
      <c r="NZ93" s="425"/>
      <c r="OA93" s="425"/>
      <c r="OB93" s="425"/>
      <c r="OC93" s="425"/>
      <c r="OD93" s="425"/>
      <c r="OE93" s="425"/>
      <c r="OF93" s="425"/>
      <c r="OG93" s="425"/>
      <c r="OH93" s="425"/>
      <c r="OI93" s="425"/>
      <c r="OJ93" s="425"/>
      <c r="OK93" s="425"/>
      <c r="OL93" s="425"/>
      <c r="OM93" s="425"/>
      <c r="ON93" s="425"/>
      <c r="OO93" s="425"/>
      <c r="OP93" s="425"/>
      <c r="OQ93" s="425"/>
      <c r="OR93" s="425"/>
      <c r="OS93" s="425"/>
      <c r="OT93" s="425"/>
      <c r="OU93" s="425"/>
      <c r="OV93" s="425"/>
      <c r="OW93" s="425"/>
      <c r="OX93" s="425"/>
      <c r="OY93" s="425"/>
      <c r="OZ93" s="425"/>
      <c r="PA93" s="425"/>
      <c r="PB93" s="425"/>
      <c r="PC93" s="425"/>
      <c r="PD93" s="425"/>
      <c r="PE93" s="425"/>
      <c r="PF93" s="425"/>
      <c r="PG93" s="425"/>
      <c r="PH93" s="425"/>
      <c r="PI93" s="425"/>
      <c r="PJ93" s="425"/>
      <c r="PK93" s="425"/>
      <c r="PL93" s="425"/>
      <c r="PM93" s="425"/>
      <c r="PN93" s="425"/>
      <c r="PO93" s="425"/>
      <c r="PP93" s="425"/>
      <c r="PQ93" s="425"/>
      <c r="PR93" s="425"/>
      <c r="PS93" s="425"/>
      <c r="PT93" s="425"/>
      <c r="PU93" s="425"/>
      <c r="PV93" s="425"/>
      <c r="PW93" s="425"/>
      <c r="PX93" s="425"/>
      <c r="PY93" s="425"/>
      <c r="PZ93" s="425"/>
      <c r="QA93" s="425"/>
      <c r="QB93" s="425"/>
      <c r="QC93" s="425"/>
      <c r="QD93" s="425"/>
      <c r="QE93" s="425"/>
      <c r="QF93" s="425"/>
      <c r="QG93" s="425"/>
      <c r="QH93" s="425"/>
      <c r="QI93" s="425"/>
      <c r="QJ93" s="425"/>
      <c r="QK93" s="425"/>
      <c r="QL93" s="425"/>
      <c r="QM93" s="425"/>
      <c r="QN93" s="425"/>
      <c r="QO93" s="425"/>
      <c r="QP93" s="425"/>
      <c r="QQ93" s="425"/>
      <c r="QR93" s="425"/>
      <c r="QS93" s="425"/>
      <c r="QT93" s="425"/>
      <c r="QU93" s="425"/>
      <c r="QV93" s="425"/>
      <c r="QW93" s="425"/>
      <c r="QX93" s="425"/>
      <c r="QY93" s="425"/>
      <c r="QZ93" s="425"/>
      <c r="RA93" s="425"/>
      <c r="RB93" s="425"/>
      <c r="RC93" s="425"/>
      <c r="RD93" s="425"/>
      <c r="RE93" s="425"/>
      <c r="RF93" s="425"/>
      <c r="RG93" s="425"/>
      <c r="RH93" s="425"/>
      <c r="RI93" s="425"/>
      <c r="RJ93" s="425"/>
      <c r="RK93" s="425"/>
      <c r="RL93" s="425"/>
      <c r="RM93" s="425"/>
      <c r="RN93" s="425"/>
      <c r="RO93" s="425"/>
      <c r="RP93" s="425"/>
      <c r="RQ93" s="425"/>
      <c r="RR93" s="425"/>
      <c r="RS93" s="425"/>
      <c r="RT93" s="425"/>
      <c r="RU93" s="425"/>
      <c r="RV93" s="425"/>
      <c r="RW93" s="425"/>
      <c r="RX93" s="425"/>
      <c r="RY93" s="425"/>
      <c r="RZ93" s="425"/>
      <c r="SA93" s="425"/>
      <c r="SB93" s="425"/>
      <c r="SC93" s="425"/>
      <c r="SD93" s="425"/>
      <c r="SE93" s="425"/>
      <c r="SF93" s="425"/>
      <c r="SG93" s="425"/>
      <c r="SH93" s="425"/>
      <c r="SI93" s="425"/>
      <c r="SJ93" s="425"/>
      <c r="SK93" s="425"/>
      <c r="SL93" s="425"/>
      <c r="SM93" s="425"/>
      <c r="SN93" s="425"/>
      <c r="SO93" s="425"/>
      <c r="SP93" s="425"/>
      <c r="SQ93" s="425"/>
      <c r="SR93" s="425"/>
      <c r="SS93" s="425"/>
      <c r="ST93" s="425"/>
      <c r="SU93" s="425"/>
      <c r="SV93" s="425"/>
      <c r="SW93" s="425"/>
      <c r="SX93" s="425"/>
    </row>
    <row r="94" spans="1:518" ht="30" customHeight="1" x14ac:dyDescent="0.2">
      <c r="A94" s="706"/>
      <c r="B94" s="702">
        <v>6</v>
      </c>
      <c r="C94" s="702" t="str">
        <f t="shared" si="2378"/>
        <v>INGAP S.A.S.</v>
      </c>
      <c r="D94" s="702" t="str">
        <f t="shared" si="2379"/>
        <v>H</v>
      </c>
      <c r="E94" s="706"/>
      <c r="F94" s="702">
        <v>6</v>
      </c>
      <c r="G94" s="710">
        <f t="shared" ca="1" si="2380"/>
        <v>149765500</v>
      </c>
      <c r="H94" s="702" t="str">
        <f t="shared" si="2381"/>
        <v>$CW$77</v>
      </c>
      <c r="I94" s="702">
        <f t="shared" si="2382"/>
        <v>101</v>
      </c>
      <c r="J94" s="425"/>
      <c r="K94" s="425"/>
      <c r="L94" s="425"/>
      <c r="M94" s="425"/>
      <c r="N94" s="425"/>
      <c r="O94" s="425"/>
      <c r="P94" s="425"/>
      <c r="Q94" s="425"/>
      <c r="R94" s="425"/>
      <c r="S94" s="425"/>
      <c r="T94" s="425"/>
      <c r="U94" s="425"/>
      <c r="V94" s="425"/>
      <c r="W94" s="425"/>
      <c r="X94" s="425"/>
      <c r="Y94" s="425"/>
      <c r="Z94" s="425"/>
      <c r="AA94" s="425"/>
      <c r="AB94" s="425"/>
      <c r="AC94" s="425"/>
      <c r="AD94" s="425"/>
      <c r="AE94" s="425"/>
      <c r="AF94" s="425"/>
      <c r="AG94" s="425"/>
      <c r="AH94" s="425"/>
      <c r="AI94" s="425"/>
      <c r="AJ94" s="425"/>
      <c r="AK94" s="425"/>
      <c r="AL94" s="425"/>
      <c r="AM94" s="425"/>
      <c r="AN94" s="425"/>
      <c r="AO94" s="425"/>
      <c r="AP94" s="425"/>
      <c r="AQ94" s="425"/>
      <c r="AR94" s="425"/>
      <c r="AS94" s="425"/>
      <c r="AT94" s="425"/>
      <c r="AU94" s="425"/>
      <c r="AV94" s="425"/>
      <c r="AW94" s="425"/>
      <c r="AX94" s="425"/>
      <c r="AY94" s="425"/>
      <c r="AZ94" s="425"/>
      <c r="BA94" s="425"/>
      <c r="BB94" s="425"/>
      <c r="BC94" s="425"/>
      <c r="BD94" s="425"/>
      <c r="BE94" s="425"/>
      <c r="BF94" s="425"/>
      <c r="BG94" s="425"/>
      <c r="BH94" s="425"/>
      <c r="BI94" s="425"/>
      <c r="BJ94" s="425"/>
      <c r="BK94" s="425"/>
      <c r="BL94" s="425"/>
      <c r="BM94" s="425"/>
      <c r="BN94" s="425"/>
      <c r="BO94" s="425"/>
      <c r="BP94" s="425"/>
      <c r="BQ94" s="425"/>
      <c r="BR94" s="425"/>
      <c r="BS94" s="425"/>
      <c r="BT94" s="425"/>
      <c r="BU94" s="425"/>
      <c r="BV94" s="425"/>
      <c r="BW94" s="425"/>
      <c r="BX94" s="425"/>
      <c r="BY94" s="425"/>
      <c r="BZ94" s="425"/>
      <c r="CA94" s="425"/>
      <c r="CB94" s="425"/>
      <c r="CC94" s="425"/>
      <c r="CD94" s="425"/>
      <c r="CE94" s="425"/>
      <c r="CF94" s="425"/>
      <c r="CG94" s="425"/>
      <c r="CH94" s="425"/>
      <c r="CI94" s="425"/>
      <c r="CJ94" s="425"/>
      <c r="CK94" s="425"/>
      <c r="CL94" s="425"/>
      <c r="CM94" s="425"/>
      <c r="CN94" s="425"/>
      <c r="CO94" s="425"/>
      <c r="CP94" s="425"/>
      <c r="CQ94" s="425"/>
      <c r="CR94" s="425"/>
      <c r="CS94" s="425"/>
      <c r="CT94" s="425"/>
      <c r="CU94" s="425"/>
      <c r="CV94" s="425"/>
      <c r="CW94" s="425"/>
      <c r="CX94" s="425"/>
      <c r="CY94" s="425"/>
      <c r="CZ94" s="425"/>
      <c r="DA94" s="425"/>
      <c r="DB94" s="425"/>
      <c r="DC94" s="425"/>
      <c r="DD94" s="425"/>
      <c r="DE94" s="425"/>
      <c r="DF94" s="425"/>
      <c r="DG94" s="425"/>
      <c r="DH94" s="425"/>
      <c r="DI94" s="425"/>
      <c r="DJ94" s="425"/>
      <c r="DK94" s="425"/>
      <c r="DL94" s="425"/>
      <c r="DM94" s="425"/>
      <c r="DN94" s="425"/>
      <c r="DO94" s="425"/>
      <c r="DP94" s="425"/>
      <c r="DQ94" s="425"/>
      <c r="DR94" s="425"/>
      <c r="DS94" s="425"/>
      <c r="DT94" s="425"/>
      <c r="DU94" s="425"/>
      <c r="DV94" s="425"/>
      <c r="DW94" s="425"/>
      <c r="DX94" s="425"/>
      <c r="DY94" s="425"/>
      <c r="DZ94" s="425"/>
      <c r="EA94" s="425"/>
      <c r="EB94" s="425"/>
      <c r="EC94" s="425"/>
      <c r="ED94" s="425"/>
      <c r="EE94" s="425"/>
      <c r="EF94" s="425"/>
      <c r="EG94" s="425"/>
      <c r="EH94" s="425"/>
      <c r="EI94" s="425"/>
      <c r="EJ94" s="425"/>
      <c r="EK94" s="425"/>
      <c r="EL94" s="425"/>
      <c r="EM94" s="425"/>
      <c r="EN94" s="425"/>
      <c r="EO94" s="425"/>
      <c r="EP94" s="425"/>
      <c r="EQ94" s="425"/>
      <c r="ER94" s="425"/>
      <c r="ES94" s="425"/>
      <c r="ET94" s="425"/>
      <c r="EU94" s="425"/>
      <c r="EV94" s="425"/>
      <c r="EW94" s="425"/>
      <c r="EX94" s="425"/>
      <c r="EY94" s="425"/>
      <c r="EZ94" s="425"/>
      <c r="FA94" s="425"/>
      <c r="FB94" s="425"/>
      <c r="FC94" s="425"/>
      <c r="FD94" s="425"/>
      <c r="FE94" s="425"/>
      <c r="FF94" s="425"/>
      <c r="FG94" s="425"/>
      <c r="FH94" s="425"/>
      <c r="FI94" s="425"/>
      <c r="FJ94" s="425"/>
      <c r="FK94" s="425"/>
      <c r="FL94" s="425"/>
      <c r="FM94" s="425"/>
      <c r="FN94" s="425"/>
      <c r="FO94" s="425"/>
      <c r="FP94" s="425"/>
      <c r="FQ94" s="425"/>
      <c r="FR94" s="425"/>
      <c r="FS94" s="425"/>
      <c r="FT94" s="425"/>
      <c r="FU94" s="425"/>
      <c r="FV94" s="425"/>
      <c r="FW94" s="425"/>
      <c r="FX94" s="425"/>
      <c r="FY94" s="425"/>
      <c r="FZ94" s="425"/>
      <c r="GA94" s="425"/>
      <c r="GB94" s="425"/>
      <c r="GC94" s="425"/>
      <c r="GD94" s="425"/>
      <c r="GE94" s="425"/>
      <c r="GF94" s="425"/>
      <c r="GG94" s="425"/>
      <c r="GH94" s="425"/>
      <c r="GI94" s="425"/>
      <c r="GJ94" s="425"/>
      <c r="GK94" s="425"/>
      <c r="GL94" s="425"/>
      <c r="GM94" s="425"/>
      <c r="GN94" s="425"/>
      <c r="GO94" s="425"/>
      <c r="GP94" s="425"/>
      <c r="GQ94" s="425"/>
      <c r="GR94" s="425"/>
      <c r="GS94" s="425"/>
      <c r="GT94" s="425"/>
      <c r="GU94" s="425"/>
      <c r="GV94" s="425"/>
      <c r="GW94" s="425"/>
      <c r="GX94" s="425"/>
      <c r="GY94" s="425"/>
      <c r="GZ94" s="425"/>
      <c r="HA94" s="425"/>
      <c r="HB94" s="425"/>
      <c r="HC94" s="425"/>
      <c r="HD94" s="425"/>
      <c r="HE94" s="425"/>
      <c r="HF94" s="425"/>
      <c r="HG94" s="425"/>
      <c r="HH94" s="425"/>
      <c r="HI94" s="425"/>
      <c r="HJ94" s="425"/>
      <c r="HK94" s="425"/>
      <c r="HL94" s="425"/>
      <c r="HM94" s="425"/>
      <c r="HN94" s="425"/>
      <c r="HO94" s="425"/>
      <c r="HP94" s="425"/>
      <c r="HQ94" s="425"/>
      <c r="HR94" s="425"/>
      <c r="HS94" s="425"/>
      <c r="HT94" s="425"/>
      <c r="HU94" s="425"/>
      <c r="HV94" s="425"/>
      <c r="HW94" s="425"/>
      <c r="HX94" s="425"/>
      <c r="HY94" s="425"/>
      <c r="HZ94" s="425"/>
      <c r="IA94" s="425"/>
      <c r="IB94" s="425"/>
      <c r="IC94" s="425"/>
      <c r="ID94" s="425"/>
      <c r="IE94" s="425"/>
      <c r="IF94" s="425"/>
      <c r="IG94" s="425"/>
      <c r="IH94" s="425"/>
      <c r="II94" s="425"/>
      <c r="IJ94" s="425"/>
      <c r="IK94" s="425"/>
      <c r="IL94" s="425"/>
      <c r="IM94" s="425"/>
      <c r="IN94" s="425"/>
      <c r="IO94" s="425"/>
      <c r="IP94" s="425"/>
      <c r="IQ94" s="425"/>
      <c r="IR94" s="425"/>
      <c r="IS94" s="425"/>
      <c r="IT94" s="425"/>
      <c r="IU94" s="425"/>
      <c r="IV94" s="425"/>
      <c r="IW94" s="425"/>
      <c r="IX94" s="425"/>
      <c r="IY94" s="425"/>
      <c r="IZ94" s="425"/>
      <c r="JA94" s="425"/>
      <c r="JB94" s="425"/>
      <c r="JC94" s="425"/>
      <c r="JD94" s="425"/>
      <c r="JE94" s="425"/>
      <c r="JF94" s="425"/>
      <c r="JG94" s="425"/>
      <c r="JH94" s="425"/>
      <c r="JI94" s="425"/>
      <c r="JJ94" s="425"/>
      <c r="JK94" s="425"/>
      <c r="JL94" s="425"/>
      <c r="JM94" s="425"/>
      <c r="JN94" s="425"/>
      <c r="JO94" s="425"/>
      <c r="JP94" s="425"/>
      <c r="JQ94" s="425"/>
      <c r="JR94" s="425"/>
      <c r="JS94" s="425"/>
      <c r="JT94" s="425"/>
      <c r="JU94" s="425"/>
      <c r="JV94" s="425"/>
      <c r="JW94" s="425"/>
      <c r="JX94" s="425"/>
      <c r="JY94" s="425"/>
      <c r="JZ94" s="425"/>
      <c r="KA94" s="425"/>
      <c r="KB94" s="425"/>
      <c r="KC94" s="425"/>
      <c r="KD94" s="425"/>
      <c r="KE94" s="425"/>
      <c r="KF94" s="425"/>
      <c r="KG94" s="425"/>
      <c r="KH94" s="425"/>
      <c r="KI94" s="425"/>
      <c r="KJ94" s="425"/>
      <c r="KK94" s="425"/>
      <c r="KL94" s="425"/>
      <c r="KM94" s="425"/>
      <c r="KN94" s="425"/>
      <c r="KO94" s="425"/>
      <c r="KP94" s="425"/>
      <c r="KQ94" s="425"/>
      <c r="KR94" s="425"/>
      <c r="KS94" s="425"/>
      <c r="KT94" s="425"/>
      <c r="KU94" s="425"/>
      <c r="KV94" s="425"/>
      <c r="KW94" s="425"/>
      <c r="KX94" s="425"/>
      <c r="KY94" s="425"/>
      <c r="KZ94" s="425"/>
      <c r="LA94" s="425"/>
      <c r="LB94" s="425"/>
      <c r="LC94" s="425"/>
      <c r="LD94" s="425"/>
      <c r="LE94" s="425"/>
      <c r="LF94" s="425"/>
      <c r="LG94" s="425"/>
      <c r="LH94" s="425"/>
      <c r="LI94" s="425"/>
      <c r="LJ94" s="425"/>
      <c r="LK94" s="425"/>
      <c r="LL94" s="425"/>
      <c r="LM94" s="425"/>
      <c r="LN94" s="425"/>
      <c r="LO94" s="425"/>
      <c r="LP94" s="425"/>
      <c r="LQ94" s="425"/>
      <c r="LR94" s="425"/>
      <c r="LS94" s="425"/>
      <c r="LT94" s="425"/>
      <c r="LU94" s="425"/>
      <c r="LV94" s="425"/>
      <c r="LW94" s="425"/>
      <c r="LX94" s="425"/>
      <c r="LY94" s="425"/>
      <c r="LZ94" s="425"/>
      <c r="MA94" s="425"/>
      <c r="MB94" s="425"/>
      <c r="MC94" s="425"/>
      <c r="MD94" s="425"/>
      <c r="ME94" s="425"/>
      <c r="MF94" s="425"/>
      <c r="MG94" s="425"/>
      <c r="MH94" s="425"/>
      <c r="MI94" s="425"/>
      <c r="MJ94" s="425"/>
      <c r="MK94" s="425"/>
      <c r="ML94" s="425"/>
      <c r="MM94" s="425"/>
      <c r="MN94" s="425"/>
      <c r="MO94" s="425"/>
      <c r="MP94" s="425"/>
      <c r="MQ94" s="425"/>
      <c r="MR94" s="425"/>
      <c r="MS94" s="425"/>
      <c r="MT94" s="425"/>
      <c r="MU94" s="425"/>
      <c r="MV94" s="425"/>
      <c r="MW94" s="425"/>
      <c r="MX94" s="425"/>
      <c r="MY94" s="425"/>
      <c r="MZ94" s="425"/>
      <c r="NA94" s="425"/>
      <c r="NB94" s="425"/>
      <c r="NC94" s="425"/>
      <c r="ND94" s="425"/>
      <c r="NE94" s="425"/>
      <c r="NF94" s="425"/>
      <c r="NG94" s="425"/>
      <c r="NH94" s="425"/>
      <c r="NI94" s="425"/>
      <c r="NJ94" s="425"/>
      <c r="NK94" s="425"/>
      <c r="NL94" s="425"/>
      <c r="NM94" s="425"/>
      <c r="NN94" s="425"/>
      <c r="NO94" s="425"/>
      <c r="NP94" s="425"/>
      <c r="NQ94" s="425"/>
      <c r="NR94" s="425"/>
      <c r="NS94" s="425"/>
      <c r="NT94" s="425"/>
      <c r="NU94" s="425"/>
      <c r="NV94" s="425"/>
      <c r="NW94" s="425"/>
      <c r="NX94" s="425"/>
      <c r="NY94" s="425"/>
      <c r="NZ94" s="425"/>
      <c r="OA94" s="425"/>
      <c r="OB94" s="425"/>
      <c r="OC94" s="425"/>
      <c r="OD94" s="425"/>
      <c r="OE94" s="425"/>
      <c r="OF94" s="425"/>
      <c r="OG94" s="425"/>
      <c r="OH94" s="425"/>
      <c r="OI94" s="425"/>
      <c r="OJ94" s="425"/>
      <c r="OK94" s="425"/>
      <c r="OL94" s="425"/>
      <c r="OM94" s="425"/>
      <c r="ON94" s="425"/>
      <c r="OO94" s="425"/>
      <c r="OP94" s="425"/>
      <c r="OQ94" s="425"/>
      <c r="OR94" s="425"/>
      <c r="OS94" s="425"/>
      <c r="OT94" s="425"/>
      <c r="OU94" s="425"/>
      <c r="OV94" s="425"/>
      <c r="OW94" s="425"/>
      <c r="OX94" s="425"/>
      <c r="OY94" s="425"/>
      <c r="OZ94" s="425"/>
      <c r="PA94" s="425"/>
      <c r="PB94" s="425"/>
      <c r="PC94" s="425"/>
      <c r="PD94" s="425"/>
      <c r="PE94" s="425"/>
      <c r="PF94" s="425"/>
      <c r="PG94" s="425"/>
      <c r="PH94" s="425"/>
      <c r="PI94" s="425"/>
      <c r="PJ94" s="425"/>
      <c r="PK94" s="425"/>
      <c r="PL94" s="425"/>
      <c r="PM94" s="425"/>
      <c r="PN94" s="425"/>
      <c r="PO94" s="425"/>
      <c r="PP94" s="425"/>
      <c r="PQ94" s="425"/>
      <c r="PR94" s="425"/>
      <c r="PS94" s="425"/>
      <c r="PT94" s="425"/>
      <c r="PU94" s="425"/>
      <c r="PV94" s="425"/>
      <c r="PW94" s="425"/>
      <c r="PX94" s="425"/>
      <c r="PY94" s="425"/>
      <c r="PZ94" s="425"/>
      <c r="QA94" s="425"/>
      <c r="QB94" s="425"/>
      <c r="QC94" s="425"/>
      <c r="QD94" s="425"/>
      <c r="QE94" s="425"/>
      <c r="QF94" s="425"/>
      <c r="QG94" s="425"/>
      <c r="QH94" s="425"/>
      <c r="QI94" s="425"/>
      <c r="QJ94" s="425"/>
      <c r="QK94" s="425"/>
      <c r="QL94" s="425"/>
      <c r="QM94" s="425"/>
      <c r="QN94" s="425"/>
      <c r="QO94" s="425"/>
      <c r="QP94" s="425"/>
      <c r="QQ94" s="425"/>
      <c r="QR94" s="425"/>
      <c r="QS94" s="425"/>
      <c r="QT94" s="425"/>
      <c r="QU94" s="425"/>
      <c r="QV94" s="425"/>
      <c r="QW94" s="425"/>
      <c r="QX94" s="425"/>
      <c r="QY94" s="425"/>
      <c r="QZ94" s="425"/>
      <c r="RA94" s="425"/>
      <c r="RB94" s="425"/>
      <c r="RC94" s="425"/>
      <c r="RD94" s="425"/>
      <c r="RE94" s="425"/>
      <c r="RF94" s="425"/>
      <c r="RG94" s="425"/>
      <c r="RH94" s="425"/>
      <c r="RI94" s="425"/>
      <c r="RJ94" s="425"/>
      <c r="RK94" s="425"/>
      <c r="RL94" s="425"/>
      <c r="RM94" s="425"/>
      <c r="RN94" s="425"/>
      <c r="RO94" s="425"/>
      <c r="RP94" s="425"/>
      <c r="RQ94" s="425"/>
      <c r="RR94" s="425"/>
      <c r="RS94" s="425"/>
      <c r="RT94" s="425"/>
      <c r="RU94" s="425"/>
      <c r="RV94" s="425"/>
      <c r="RW94" s="425"/>
      <c r="RX94" s="425"/>
      <c r="RY94" s="425"/>
      <c r="RZ94" s="425"/>
      <c r="SA94" s="425"/>
      <c r="SB94" s="425"/>
      <c r="SC94" s="425"/>
      <c r="SD94" s="425"/>
      <c r="SE94" s="425"/>
      <c r="SF94" s="425"/>
      <c r="SG94" s="425"/>
      <c r="SH94" s="425"/>
      <c r="SI94" s="425"/>
      <c r="SJ94" s="425"/>
      <c r="SK94" s="425"/>
      <c r="SL94" s="425"/>
      <c r="SM94" s="425"/>
      <c r="SN94" s="425"/>
      <c r="SO94" s="425"/>
      <c r="SP94" s="425"/>
      <c r="SQ94" s="425"/>
      <c r="SR94" s="425"/>
      <c r="SS94" s="425"/>
      <c r="ST94" s="425"/>
      <c r="SU94" s="425"/>
      <c r="SV94" s="425"/>
      <c r="SW94" s="425"/>
      <c r="SX94" s="425"/>
    </row>
    <row r="95" spans="1:518" ht="30" customHeight="1" x14ac:dyDescent="0.2">
      <c r="A95" s="706"/>
      <c r="B95" s="702">
        <v>7</v>
      </c>
      <c r="C95" s="702" t="str">
        <f t="shared" si="2378"/>
        <v>INVERSIONES FERNANDO IRAL</v>
      </c>
      <c r="D95" s="702" t="str">
        <f t="shared" si="2379"/>
        <v>H</v>
      </c>
      <c r="E95" s="706"/>
      <c r="F95" s="702">
        <v>7</v>
      </c>
      <c r="G95" s="710">
        <f t="shared" ca="1" si="2380"/>
        <v>149501234</v>
      </c>
      <c r="H95" s="702" t="str">
        <f t="shared" si="2381"/>
        <v>$DN$77</v>
      </c>
      <c r="I95" s="702">
        <f t="shared" si="2382"/>
        <v>118</v>
      </c>
      <c r="J95" s="425"/>
      <c r="K95" s="425"/>
      <c r="L95" s="425"/>
      <c r="M95" s="425"/>
      <c r="N95" s="425"/>
      <c r="O95" s="425"/>
      <c r="P95" s="425"/>
      <c r="Q95" s="425"/>
      <c r="R95" s="425"/>
      <c r="S95" s="425"/>
      <c r="T95" s="425"/>
      <c r="U95" s="425"/>
      <c r="V95" s="425"/>
      <c r="W95" s="425"/>
      <c r="X95" s="425"/>
      <c r="Y95" s="425"/>
      <c r="Z95" s="425"/>
      <c r="AA95" s="425"/>
      <c r="AB95" s="425"/>
      <c r="AC95" s="425"/>
      <c r="AD95" s="425"/>
      <c r="AE95" s="425"/>
      <c r="AF95" s="425"/>
      <c r="AG95" s="425"/>
      <c r="AH95" s="425"/>
      <c r="AI95" s="425"/>
      <c r="AJ95" s="425"/>
      <c r="AK95" s="425"/>
      <c r="AL95" s="425"/>
      <c r="AM95" s="425"/>
      <c r="AN95" s="425"/>
      <c r="AO95" s="425"/>
      <c r="AP95" s="425"/>
      <c r="AQ95" s="425"/>
      <c r="AR95" s="425"/>
      <c r="AS95" s="425"/>
      <c r="AT95" s="425"/>
      <c r="AU95" s="425"/>
      <c r="AV95" s="425"/>
      <c r="AW95" s="425"/>
      <c r="AX95" s="425"/>
      <c r="AY95" s="425"/>
      <c r="AZ95" s="425"/>
      <c r="BA95" s="425"/>
      <c r="BB95" s="425"/>
      <c r="BC95" s="425"/>
      <c r="BD95" s="425"/>
      <c r="BE95" s="425"/>
      <c r="BF95" s="425"/>
      <c r="BG95" s="425"/>
      <c r="BH95" s="425"/>
      <c r="BI95" s="425"/>
      <c r="BJ95" s="425"/>
      <c r="BK95" s="425"/>
      <c r="BL95" s="425"/>
      <c r="BM95" s="425"/>
      <c r="BN95" s="425"/>
      <c r="BO95" s="425"/>
      <c r="BP95" s="425"/>
      <c r="BQ95" s="425"/>
      <c r="BR95" s="425"/>
      <c r="BS95" s="425"/>
      <c r="BT95" s="425"/>
      <c r="BU95" s="425"/>
      <c r="BV95" s="425"/>
      <c r="BW95" s="425"/>
      <c r="BX95" s="425"/>
      <c r="BY95" s="425"/>
      <c r="BZ95" s="425"/>
      <c r="CA95" s="425"/>
      <c r="CB95" s="425"/>
      <c r="CC95" s="425"/>
      <c r="CD95" s="425"/>
      <c r="CE95" s="425"/>
      <c r="CF95" s="425"/>
      <c r="CG95" s="425"/>
      <c r="CH95" s="425"/>
      <c r="CI95" s="425"/>
      <c r="CJ95" s="425"/>
      <c r="CK95" s="425"/>
      <c r="CL95" s="425"/>
      <c r="CM95" s="425"/>
      <c r="CN95" s="425"/>
      <c r="CO95" s="425"/>
      <c r="CP95" s="425"/>
      <c r="CQ95" s="425"/>
      <c r="CR95" s="425"/>
      <c r="CS95" s="425"/>
      <c r="CT95" s="425"/>
      <c r="CU95" s="425"/>
      <c r="CV95" s="425"/>
      <c r="CW95" s="425"/>
      <c r="CX95" s="425"/>
      <c r="CY95" s="425"/>
      <c r="CZ95" s="425"/>
      <c r="DA95" s="425"/>
      <c r="DB95" s="425"/>
      <c r="DC95" s="425"/>
      <c r="DD95" s="425"/>
      <c r="DE95" s="425"/>
      <c r="DF95" s="425"/>
      <c r="DG95" s="425"/>
      <c r="DH95" s="425"/>
      <c r="DI95" s="425"/>
      <c r="DJ95" s="425"/>
      <c r="DK95" s="425"/>
      <c r="DL95" s="425"/>
      <c r="DM95" s="425"/>
      <c r="DN95" s="425"/>
      <c r="DO95" s="425"/>
      <c r="DP95" s="425"/>
      <c r="DQ95" s="425"/>
      <c r="DR95" s="425"/>
      <c r="DS95" s="425"/>
      <c r="DT95" s="425"/>
      <c r="DU95" s="425"/>
      <c r="DV95" s="425"/>
      <c r="DW95" s="425"/>
      <c r="DX95" s="425"/>
      <c r="DY95" s="425"/>
      <c r="DZ95" s="425"/>
      <c r="EA95" s="425"/>
      <c r="EB95" s="425"/>
      <c r="EC95" s="425"/>
      <c r="ED95" s="425"/>
      <c r="EE95" s="425"/>
      <c r="EF95" s="425"/>
      <c r="EG95" s="425"/>
      <c r="EH95" s="425"/>
      <c r="EI95" s="425"/>
      <c r="EJ95" s="425"/>
      <c r="EK95" s="425"/>
      <c r="EL95" s="425"/>
      <c r="EM95" s="425"/>
      <c r="EN95" s="425"/>
      <c r="EO95" s="425"/>
      <c r="EP95" s="425"/>
      <c r="EQ95" s="425"/>
      <c r="ER95" s="425"/>
      <c r="ES95" s="425"/>
      <c r="ET95" s="425"/>
      <c r="EU95" s="425"/>
      <c r="EV95" s="425"/>
      <c r="EW95" s="425"/>
      <c r="EX95" s="425"/>
      <c r="EY95" s="425"/>
      <c r="EZ95" s="425"/>
      <c r="FA95" s="425"/>
      <c r="FB95" s="425"/>
      <c r="FC95" s="425"/>
      <c r="FD95" s="425"/>
      <c r="FE95" s="425"/>
      <c r="FF95" s="425"/>
      <c r="FG95" s="425"/>
      <c r="FH95" s="425"/>
      <c r="FI95" s="425"/>
      <c r="FJ95" s="425"/>
      <c r="FK95" s="425"/>
      <c r="FL95" s="425"/>
      <c r="FM95" s="425"/>
      <c r="FN95" s="425"/>
      <c r="FO95" s="425"/>
      <c r="FP95" s="425"/>
      <c r="FQ95" s="425"/>
      <c r="FR95" s="425"/>
      <c r="FS95" s="425"/>
      <c r="FT95" s="425"/>
      <c r="FU95" s="425"/>
      <c r="FV95" s="425"/>
      <c r="FW95" s="425"/>
      <c r="FX95" s="425"/>
      <c r="FY95" s="425"/>
      <c r="FZ95" s="425"/>
      <c r="GA95" s="425"/>
      <c r="GB95" s="425"/>
      <c r="GC95" s="425"/>
      <c r="GD95" s="425"/>
      <c r="GE95" s="425"/>
      <c r="GF95" s="425"/>
      <c r="GG95" s="425"/>
      <c r="GH95" s="425"/>
      <c r="GI95" s="425"/>
      <c r="GJ95" s="425"/>
      <c r="GK95" s="425"/>
      <c r="GL95" s="425"/>
      <c r="GM95" s="425"/>
      <c r="GN95" s="425"/>
      <c r="GO95" s="425"/>
      <c r="GP95" s="425"/>
      <c r="GQ95" s="425"/>
      <c r="GR95" s="425"/>
      <c r="GS95" s="425"/>
      <c r="GT95" s="425"/>
      <c r="GU95" s="425"/>
      <c r="GV95" s="425"/>
      <c r="GW95" s="425"/>
      <c r="GX95" s="425"/>
      <c r="GY95" s="425"/>
      <c r="GZ95" s="425"/>
      <c r="HA95" s="425"/>
      <c r="HB95" s="425"/>
      <c r="HC95" s="425"/>
      <c r="HD95" s="425"/>
      <c r="HE95" s="425"/>
      <c r="HF95" s="425"/>
      <c r="HG95" s="425"/>
      <c r="HH95" s="425"/>
      <c r="HI95" s="425"/>
      <c r="HJ95" s="425"/>
      <c r="HK95" s="425"/>
      <c r="HL95" s="425"/>
      <c r="HM95" s="425"/>
      <c r="HN95" s="425"/>
      <c r="HO95" s="425"/>
      <c r="HP95" s="425"/>
      <c r="HQ95" s="425"/>
      <c r="HR95" s="425"/>
      <c r="HS95" s="425"/>
      <c r="HT95" s="425"/>
      <c r="HU95" s="425"/>
      <c r="HV95" s="425"/>
      <c r="HW95" s="425"/>
      <c r="HX95" s="425"/>
      <c r="HY95" s="425"/>
      <c r="HZ95" s="425"/>
      <c r="IA95" s="425"/>
      <c r="IB95" s="425"/>
      <c r="IC95" s="425"/>
      <c r="ID95" s="425"/>
      <c r="IE95" s="425"/>
      <c r="IF95" s="425"/>
      <c r="IG95" s="425"/>
      <c r="IH95" s="425"/>
      <c r="II95" s="425"/>
      <c r="IJ95" s="425"/>
      <c r="IK95" s="425"/>
      <c r="IL95" s="425"/>
      <c r="IM95" s="425"/>
      <c r="IN95" s="425"/>
      <c r="IO95" s="425"/>
      <c r="IP95" s="425"/>
      <c r="IQ95" s="425"/>
      <c r="IR95" s="425"/>
      <c r="IS95" s="425"/>
      <c r="IT95" s="425"/>
      <c r="IU95" s="425"/>
      <c r="IV95" s="425"/>
      <c r="IW95" s="425"/>
      <c r="IX95" s="425"/>
      <c r="IY95" s="425"/>
      <c r="IZ95" s="425"/>
      <c r="JA95" s="425"/>
      <c r="JB95" s="425"/>
      <c r="JC95" s="425"/>
      <c r="JD95" s="425"/>
      <c r="JE95" s="425"/>
      <c r="JF95" s="425"/>
      <c r="JG95" s="425"/>
      <c r="JH95" s="425"/>
      <c r="JI95" s="425"/>
      <c r="JJ95" s="425"/>
      <c r="JK95" s="425"/>
      <c r="JL95" s="425"/>
      <c r="JM95" s="425"/>
      <c r="JN95" s="425"/>
      <c r="JO95" s="425"/>
      <c r="JP95" s="425"/>
      <c r="JQ95" s="425"/>
      <c r="JR95" s="425"/>
      <c r="JS95" s="425"/>
      <c r="JT95" s="425"/>
      <c r="JU95" s="425"/>
      <c r="JV95" s="425"/>
      <c r="JW95" s="425"/>
      <c r="JX95" s="425"/>
      <c r="JY95" s="425"/>
      <c r="JZ95" s="425"/>
      <c r="KA95" s="425"/>
      <c r="KB95" s="425"/>
      <c r="KC95" s="425"/>
      <c r="KD95" s="425"/>
      <c r="KE95" s="425"/>
      <c r="KF95" s="425"/>
      <c r="KG95" s="425"/>
      <c r="KH95" s="425"/>
      <c r="KI95" s="425"/>
      <c r="KJ95" s="425"/>
      <c r="KK95" s="425"/>
      <c r="KL95" s="425"/>
      <c r="KM95" s="425"/>
      <c r="KN95" s="425"/>
      <c r="KO95" s="425"/>
      <c r="KP95" s="425"/>
      <c r="KQ95" s="425"/>
      <c r="KR95" s="425"/>
      <c r="KS95" s="425"/>
      <c r="KT95" s="425"/>
      <c r="KU95" s="425"/>
      <c r="KV95" s="425"/>
      <c r="KW95" s="425"/>
      <c r="KX95" s="425"/>
      <c r="KY95" s="425"/>
      <c r="KZ95" s="425"/>
      <c r="LA95" s="425"/>
      <c r="LB95" s="425"/>
      <c r="LC95" s="425"/>
      <c r="LD95" s="425"/>
      <c r="LE95" s="425"/>
      <c r="LF95" s="425"/>
      <c r="LG95" s="425"/>
      <c r="LH95" s="425"/>
      <c r="LI95" s="425"/>
      <c r="LJ95" s="425"/>
      <c r="LK95" s="425"/>
      <c r="LL95" s="425"/>
      <c r="LM95" s="425"/>
      <c r="LN95" s="425"/>
      <c r="LO95" s="425"/>
      <c r="LP95" s="425"/>
      <c r="LQ95" s="425"/>
      <c r="LR95" s="425"/>
      <c r="LS95" s="425"/>
      <c r="LT95" s="425"/>
      <c r="LU95" s="425"/>
      <c r="LV95" s="425"/>
      <c r="LW95" s="425"/>
      <c r="LX95" s="425"/>
      <c r="LY95" s="425"/>
      <c r="LZ95" s="425"/>
      <c r="MA95" s="425"/>
      <c r="MB95" s="425"/>
      <c r="MC95" s="425"/>
      <c r="MD95" s="425"/>
      <c r="ME95" s="425"/>
      <c r="MF95" s="425"/>
      <c r="MG95" s="425"/>
      <c r="MH95" s="425"/>
      <c r="MI95" s="425"/>
      <c r="MJ95" s="425"/>
      <c r="MK95" s="425"/>
      <c r="ML95" s="425"/>
      <c r="MM95" s="425"/>
      <c r="MN95" s="425"/>
      <c r="MO95" s="425"/>
      <c r="MP95" s="425"/>
      <c r="MQ95" s="425"/>
      <c r="MR95" s="425"/>
      <c r="MS95" s="425"/>
      <c r="MT95" s="425"/>
      <c r="MU95" s="425"/>
      <c r="MV95" s="425"/>
      <c r="MW95" s="425"/>
      <c r="MX95" s="425"/>
      <c r="MY95" s="425"/>
      <c r="MZ95" s="425"/>
      <c r="NA95" s="425"/>
      <c r="NB95" s="425"/>
      <c r="NC95" s="425"/>
      <c r="ND95" s="425"/>
      <c r="NE95" s="425"/>
      <c r="NF95" s="425"/>
      <c r="NG95" s="425"/>
      <c r="NH95" s="425"/>
      <c r="NI95" s="425"/>
      <c r="NJ95" s="425"/>
      <c r="NK95" s="425"/>
      <c r="NL95" s="425"/>
      <c r="NM95" s="425"/>
      <c r="NN95" s="425"/>
      <c r="NO95" s="425"/>
      <c r="NP95" s="425"/>
      <c r="NQ95" s="425"/>
      <c r="NR95" s="425"/>
      <c r="NS95" s="425"/>
      <c r="NT95" s="425"/>
      <c r="NU95" s="425"/>
      <c r="NV95" s="425"/>
      <c r="NW95" s="425"/>
      <c r="NX95" s="425"/>
      <c r="NY95" s="425"/>
      <c r="NZ95" s="425"/>
      <c r="OA95" s="425"/>
      <c r="OB95" s="425"/>
      <c r="OC95" s="425"/>
      <c r="OD95" s="425"/>
      <c r="OE95" s="425"/>
      <c r="OF95" s="425"/>
      <c r="OG95" s="425"/>
      <c r="OH95" s="425"/>
      <c r="OI95" s="425"/>
      <c r="OJ95" s="425"/>
      <c r="OK95" s="425"/>
      <c r="OL95" s="425"/>
      <c r="OM95" s="425"/>
      <c r="ON95" s="425"/>
      <c r="OO95" s="425"/>
      <c r="OP95" s="425"/>
      <c r="OQ95" s="425"/>
      <c r="OR95" s="425"/>
      <c r="OS95" s="425"/>
      <c r="OT95" s="425"/>
      <c r="OU95" s="425"/>
      <c r="OV95" s="425"/>
      <c r="OW95" s="425"/>
      <c r="OX95" s="425"/>
      <c r="OY95" s="425"/>
      <c r="OZ95" s="425"/>
      <c r="PA95" s="425"/>
      <c r="PB95" s="425"/>
      <c r="PC95" s="425"/>
      <c r="PD95" s="425"/>
      <c r="PE95" s="425"/>
      <c r="PF95" s="425"/>
      <c r="PG95" s="425"/>
      <c r="PH95" s="425"/>
      <c r="PI95" s="425"/>
      <c r="PJ95" s="425"/>
      <c r="PK95" s="425"/>
      <c r="PL95" s="425"/>
      <c r="PM95" s="425"/>
      <c r="PN95" s="425"/>
      <c r="PO95" s="425"/>
      <c r="PP95" s="425"/>
      <c r="PQ95" s="425"/>
      <c r="PR95" s="425"/>
      <c r="PS95" s="425"/>
      <c r="PT95" s="425"/>
      <c r="PU95" s="425"/>
      <c r="PV95" s="425"/>
      <c r="PW95" s="425"/>
      <c r="PX95" s="425"/>
      <c r="PY95" s="425"/>
      <c r="PZ95" s="425"/>
      <c r="QA95" s="425"/>
      <c r="QB95" s="425"/>
      <c r="QC95" s="425"/>
      <c r="QD95" s="425"/>
      <c r="QE95" s="425"/>
      <c r="QF95" s="425"/>
      <c r="QG95" s="425"/>
      <c r="QH95" s="425"/>
      <c r="QI95" s="425"/>
      <c r="QJ95" s="425"/>
      <c r="QK95" s="425"/>
      <c r="QL95" s="425"/>
      <c r="QM95" s="425"/>
      <c r="QN95" s="425"/>
      <c r="QO95" s="425"/>
      <c r="QP95" s="425"/>
      <c r="QQ95" s="425"/>
      <c r="QR95" s="425"/>
      <c r="QS95" s="425"/>
      <c r="QT95" s="425"/>
      <c r="QU95" s="425"/>
      <c r="QV95" s="425"/>
      <c r="QW95" s="425"/>
      <c r="QX95" s="425"/>
      <c r="QY95" s="425"/>
      <c r="QZ95" s="425"/>
      <c r="RA95" s="425"/>
      <c r="RB95" s="425"/>
      <c r="RC95" s="425"/>
      <c r="RD95" s="425"/>
      <c r="RE95" s="425"/>
      <c r="RF95" s="425"/>
      <c r="RG95" s="425"/>
      <c r="RH95" s="425"/>
      <c r="RI95" s="425"/>
      <c r="RJ95" s="425"/>
      <c r="RK95" s="425"/>
      <c r="RL95" s="425"/>
      <c r="RM95" s="425"/>
      <c r="RN95" s="425"/>
      <c r="RO95" s="425"/>
      <c r="RP95" s="425"/>
      <c r="RQ95" s="425"/>
      <c r="RR95" s="425"/>
      <c r="RS95" s="425"/>
      <c r="RT95" s="425"/>
      <c r="RU95" s="425"/>
      <c r="RV95" s="425"/>
      <c r="RW95" s="425"/>
      <c r="RX95" s="425"/>
      <c r="RY95" s="425"/>
      <c r="RZ95" s="425"/>
      <c r="SA95" s="425"/>
      <c r="SB95" s="425"/>
      <c r="SC95" s="425"/>
      <c r="SD95" s="425"/>
      <c r="SE95" s="425"/>
      <c r="SF95" s="425"/>
      <c r="SG95" s="425"/>
      <c r="SH95" s="425"/>
      <c r="SI95" s="425"/>
      <c r="SJ95" s="425"/>
      <c r="SK95" s="425"/>
      <c r="SL95" s="425"/>
      <c r="SM95" s="425"/>
      <c r="SN95" s="425"/>
      <c r="SO95" s="425"/>
      <c r="SP95" s="425"/>
      <c r="SQ95" s="425"/>
      <c r="SR95" s="425"/>
      <c r="SS95" s="425"/>
      <c r="ST95" s="425"/>
      <c r="SU95" s="425"/>
      <c r="SV95" s="425"/>
      <c r="SW95" s="425"/>
      <c r="SX95" s="425"/>
    </row>
    <row r="96" spans="1:518" ht="30" customHeight="1" x14ac:dyDescent="0.2">
      <c r="A96" s="706"/>
      <c r="B96" s="702">
        <v>8</v>
      </c>
      <c r="C96" s="702" t="str">
        <f t="shared" si="2378"/>
        <v>ELECTROINGENIERIAS UPEGUI S.A.S.</v>
      </c>
      <c r="D96" s="702" t="str">
        <f t="shared" si="2379"/>
        <v>H</v>
      </c>
      <c r="E96" s="706"/>
      <c r="F96" s="702">
        <v>8</v>
      </c>
      <c r="G96" s="710">
        <f t="shared" ca="1" si="2380"/>
        <v>152351440</v>
      </c>
      <c r="H96" s="702" t="str">
        <f t="shared" si="2381"/>
        <v>$EE$77</v>
      </c>
      <c r="I96" s="702">
        <f t="shared" si="2382"/>
        <v>135</v>
      </c>
      <c r="J96" s="425"/>
      <c r="K96" s="425"/>
      <c r="L96" s="425"/>
      <c r="M96" s="425"/>
      <c r="N96" s="425"/>
      <c r="O96" s="425"/>
      <c r="P96" s="425"/>
      <c r="Q96" s="425"/>
      <c r="R96" s="425"/>
      <c r="S96" s="425"/>
      <c r="T96" s="425"/>
      <c r="U96" s="425"/>
      <c r="V96" s="425"/>
      <c r="W96" s="425"/>
      <c r="X96" s="425"/>
      <c r="Y96" s="425"/>
      <c r="Z96" s="425"/>
      <c r="AA96" s="425"/>
      <c r="AB96" s="425"/>
      <c r="AC96" s="425"/>
      <c r="AD96" s="425"/>
      <c r="AE96" s="425"/>
      <c r="AF96" s="425"/>
      <c r="AG96" s="425"/>
      <c r="AH96" s="425"/>
      <c r="AI96" s="425"/>
      <c r="AJ96" s="425"/>
      <c r="AK96" s="425"/>
      <c r="AL96" s="425"/>
      <c r="AM96" s="425"/>
      <c r="AN96" s="425"/>
      <c r="AO96" s="425"/>
      <c r="AP96" s="425"/>
      <c r="AQ96" s="425"/>
      <c r="AR96" s="425"/>
      <c r="AS96" s="425"/>
      <c r="AT96" s="425"/>
      <c r="AU96" s="425"/>
      <c r="AV96" s="425"/>
      <c r="AW96" s="425"/>
      <c r="AX96" s="425"/>
      <c r="AY96" s="425"/>
      <c r="AZ96" s="425"/>
      <c r="BA96" s="425"/>
      <c r="BB96" s="425"/>
      <c r="BC96" s="425"/>
      <c r="BD96" s="425"/>
      <c r="BE96" s="425"/>
      <c r="BF96" s="425"/>
      <c r="BG96" s="425"/>
      <c r="BH96" s="425"/>
      <c r="BI96" s="425"/>
      <c r="BJ96" s="425"/>
      <c r="BK96" s="425"/>
      <c r="BL96" s="425"/>
      <c r="BM96" s="425"/>
      <c r="BN96" s="425"/>
      <c r="BO96" s="425"/>
      <c r="BP96" s="425"/>
      <c r="BQ96" s="425"/>
      <c r="BR96" s="425"/>
      <c r="BS96" s="425"/>
      <c r="BT96" s="425"/>
      <c r="BU96" s="425"/>
      <c r="BV96" s="425"/>
      <c r="BW96" s="425"/>
      <c r="BX96" s="425"/>
      <c r="BY96" s="425"/>
      <c r="BZ96" s="425"/>
      <c r="CA96" s="425"/>
      <c r="CB96" s="425"/>
      <c r="CC96" s="425"/>
      <c r="CD96" s="425"/>
      <c r="CE96" s="425"/>
      <c r="CF96" s="425"/>
      <c r="CG96" s="425"/>
      <c r="CH96" s="425"/>
      <c r="CI96" s="425"/>
      <c r="CJ96" s="425"/>
      <c r="CK96" s="425"/>
      <c r="CL96" s="425"/>
      <c r="CM96" s="425"/>
      <c r="CN96" s="425"/>
      <c r="CO96" s="425"/>
      <c r="CP96" s="425"/>
      <c r="CQ96" s="425"/>
      <c r="CR96" s="425"/>
      <c r="CS96" s="425"/>
      <c r="CT96" s="425"/>
      <c r="CU96" s="425"/>
      <c r="CV96" s="425"/>
      <c r="CW96" s="425"/>
      <c r="CX96" s="425"/>
      <c r="CY96" s="425"/>
      <c r="CZ96" s="425"/>
      <c r="DA96" s="425"/>
      <c r="DB96" s="425"/>
      <c r="DC96" s="425"/>
      <c r="DD96" s="425"/>
      <c r="DE96" s="425"/>
      <c r="DF96" s="425"/>
      <c r="DG96" s="425"/>
      <c r="DH96" s="425"/>
      <c r="DI96" s="425"/>
      <c r="DJ96" s="425"/>
      <c r="DK96" s="425"/>
      <c r="DL96" s="425"/>
      <c r="DM96" s="425"/>
      <c r="DN96" s="425"/>
      <c r="DO96" s="425"/>
      <c r="DP96" s="425"/>
      <c r="DQ96" s="425"/>
      <c r="DR96" s="425"/>
      <c r="DS96" s="425"/>
      <c r="DT96" s="425"/>
      <c r="DU96" s="425"/>
      <c r="DV96" s="425"/>
      <c r="DW96" s="425"/>
      <c r="DX96" s="425"/>
      <c r="DY96" s="425"/>
      <c r="DZ96" s="425"/>
      <c r="EA96" s="425"/>
      <c r="EB96" s="425"/>
      <c r="EC96" s="425"/>
      <c r="ED96" s="425"/>
      <c r="EE96" s="425"/>
      <c r="EF96" s="425"/>
      <c r="EG96" s="425"/>
      <c r="EH96" s="425"/>
      <c r="EI96" s="425"/>
      <c r="EJ96" s="425"/>
      <c r="EK96" s="425"/>
      <c r="EL96" s="425"/>
      <c r="EM96" s="425"/>
      <c r="EN96" s="425"/>
      <c r="EO96" s="425"/>
      <c r="EP96" s="425"/>
      <c r="EQ96" s="425"/>
      <c r="ER96" s="425"/>
      <c r="ES96" s="425"/>
      <c r="ET96" s="425"/>
      <c r="EU96" s="425"/>
      <c r="EV96" s="425"/>
      <c r="EW96" s="425"/>
      <c r="EX96" s="425"/>
      <c r="EY96" s="425"/>
      <c r="EZ96" s="425"/>
      <c r="FA96" s="425"/>
      <c r="FB96" s="425"/>
      <c r="FC96" s="425"/>
      <c r="FD96" s="425"/>
      <c r="FE96" s="425"/>
      <c r="FF96" s="425"/>
      <c r="FG96" s="425"/>
      <c r="FH96" s="425"/>
      <c r="FI96" s="425"/>
      <c r="FJ96" s="425"/>
      <c r="FK96" s="425"/>
      <c r="FL96" s="425"/>
      <c r="FM96" s="425"/>
      <c r="FN96" s="425"/>
      <c r="FO96" s="425"/>
      <c r="FP96" s="425"/>
      <c r="FQ96" s="425"/>
      <c r="FR96" s="425"/>
      <c r="FS96" s="425"/>
      <c r="FT96" s="425"/>
      <c r="FU96" s="425"/>
      <c r="FV96" s="425"/>
      <c r="FW96" s="425"/>
      <c r="FX96" s="425"/>
      <c r="FY96" s="425"/>
      <c r="FZ96" s="425"/>
      <c r="GA96" s="425"/>
      <c r="GB96" s="425"/>
      <c r="GC96" s="425"/>
      <c r="GD96" s="425"/>
      <c r="GE96" s="425"/>
      <c r="GF96" s="425"/>
      <c r="GG96" s="425"/>
      <c r="GH96" s="425"/>
      <c r="GI96" s="425"/>
      <c r="GJ96" s="425"/>
      <c r="GK96" s="425"/>
      <c r="GL96" s="425"/>
      <c r="GM96" s="425"/>
      <c r="GN96" s="425"/>
      <c r="GO96" s="425"/>
      <c r="GP96" s="425"/>
      <c r="GQ96" s="425"/>
      <c r="GR96" s="425"/>
      <c r="GS96" s="425"/>
      <c r="GT96" s="425"/>
      <c r="GU96" s="425"/>
      <c r="GV96" s="425"/>
      <c r="GW96" s="425"/>
      <c r="GX96" s="425"/>
      <c r="GY96" s="425"/>
      <c r="GZ96" s="425"/>
      <c r="HA96" s="425"/>
      <c r="HB96" s="425"/>
      <c r="HC96" s="425"/>
      <c r="HD96" s="425"/>
      <c r="HE96" s="425"/>
      <c r="HF96" s="425"/>
      <c r="HG96" s="425"/>
      <c r="HH96" s="425"/>
      <c r="HI96" s="425"/>
      <c r="HJ96" s="425"/>
      <c r="HK96" s="425"/>
      <c r="HL96" s="425"/>
      <c r="HM96" s="425"/>
      <c r="HN96" s="425"/>
      <c r="HO96" s="425"/>
      <c r="HP96" s="425"/>
      <c r="HQ96" s="425"/>
      <c r="HR96" s="425"/>
      <c r="HS96" s="425"/>
      <c r="HT96" s="425"/>
      <c r="HU96" s="425"/>
      <c r="HV96" s="425"/>
      <c r="HW96" s="425"/>
      <c r="HX96" s="425"/>
      <c r="HY96" s="425"/>
      <c r="HZ96" s="425"/>
      <c r="IA96" s="425"/>
      <c r="IB96" s="425"/>
      <c r="IC96" s="425"/>
      <c r="ID96" s="425"/>
      <c r="IE96" s="425"/>
      <c r="IF96" s="425"/>
      <c r="IG96" s="425"/>
      <c r="IH96" s="425"/>
      <c r="II96" s="425"/>
      <c r="IJ96" s="425"/>
      <c r="IK96" s="425"/>
      <c r="IL96" s="425"/>
      <c r="IM96" s="425"/>
      <c r="IN96" s="425"/>
      <c r="IO96" s="425"/>
      <c r="IP96" s="425"/>
      <c r="IQ96" s="425"/>
      <c r="IR96" s="425"/>
      <c r="IS96" s="425"/>
      <c r="IT96" s="425"/>
      <c r="IU96" s="425"/>
      <c r="IV96" s="425"/>
      <c r="IW96" s="425"/>
      <c r="IX96" s="425"/>
      <c r="IY96" s="425"/>
      <c r="IZ96" s="425"/>
      <c r="JA96" s="425"/>
      <c r="JB96" s="425"/>
      <c r="JC96" s="425"/>
      <c r="JD96" s="425"/>
      <c r="JE96" s="425"/>
      <c r="JF96" s="425"/>
      <c r="JG96" s="425"/>
      <c r="JH96" s="425"/>
      <c r="JI96" s="425"/>
      <c r="JJ96" s="425"/>
      <c r="JK96" s="425"/>
      <c r="JL96" s="425"/>
      <c r="JM96" s="425"/>
      <c r="JN96" s="425"/>
      <c r="JO96" s="425"/>
      <c r="JP96" s="425"/>
      <c r="JQ96" s="425"/>
      <c r="JR96" s="425"/>
      <c r="JS96" s="425"/>
      <c r="JT96" s="425"/>
      <c r="JU96" s="425"/>
      <c r="JV96" s="425"/>
      <c r="JW96" s="425"/>
      <c r="JX96" s="425"/>
      <c r="JY96" s="425"/>
      <c r="JZ96" s="425"/>
      <c r="KA96" s="425"/>
      <c r="KB96" s="425"/>
      <c r="KC96" s="425"/>
      <c r="KD96" s="425"/>
      <c r="KE96" s="425"/>
      <c r="KF96" s="425"/>
      <c r="KG96" s="425"/>
      <c r="KH96" s="425"/>
      <c r="KI96" s="425"/>
      <c r="KJ96" s="425"/>
      <c r="KK96" s="425"/>
      <c r="KL96" s="425"/>
      <c r="KM96" s="425"/>
      <c r="KN96" s="425"/>
      <c r="KO96" s="425"/>
      <c r="KP96" s="425"/>
      <c r="KQ96" s="425"/>
      <c r="KR96" s="425"/>
      <c r="KS96" s="425"/>
      <c r="KT96" s="425"/>
      <c r="KU96" s="425"/>
      <c r="KV96" s="425"/>
      <c r="KW96" s="425"/>
      <c r="KX96" s="425"/>
      <c r="KY96" s="425"/>
      <c r="KZ96" s="425"/>
      <c r="LA96" s="425"/>
      <c r="LB96" s="425"/>
      <c r="LC96" s="425"/>
      <c r="LD96" s="425"/>
      <c r="LE96" s="425"/>
      <c r="LF96" s="425"/>
      <c r="LG96" s="425"/>
      <c r="LH96" s="425"/>
      <c r="LI96" s="425"/>
      <c r="LJ96" s="425"/>
      <c r="LK96" s="425"/>
      <c r="LL96" s="425"/>
      <c r="LM96" s="425"/>
      <c r="LN96" s="425"/>
      <c r="LO96" s="425"/>
      <c r="LP96" s="425"/>
      <c r="LQ96" s="425"/>
      <c r="LR96" s="425"/>
      <c r="LS96" s="425"/>
      <c r="LT96" s="425"/>
      <c r="LU96" s="425"/>
      <c r="LV96" s="425"/>
      <c r="LW96" s="425"/>
      <c r="LX96" s="425"/>
      <c r="LY96" s="425"/>
      <c r="LZ96" s="425"/>
      <c r="MA96" s="425"/>
      <c r="MB96" s="425"/>
      <c r="MC96" s="425"/>
      <c r="MD96" s="425"/>
      <c r="ME96" s="425"/>
      <c r="MF96" s="425"/>
      <c r="MG96" s="425"/>
      <c r="MH96" s="425"/>
      <c r="MI96" s="425"/>
      <c r="MJ96" s="425"/>
      <c r="MK96" s="425"/>
      <c r="ML96" s="425"/>
      <c r="MM96" s="425"/>
      <c r="MN96" s="425"/>
      <c r="MO96" s="425"/>
      <c r="MP96" s="425"/>
      <c r="MQ96" s="425"/>
      <c r="MR96" s="425"/>
      <c r="MS96" s="425"/>
      <c r="MT96" s="425"/>
      <c r="MU96" s="425"/>
      <c r="MV96" s="425"/>
      <c r="MW96" s="425"/>
      <c r="MX96" s="425"/>
      <c r="MY96" s="425"/>
      <c r="MZ96" s="425"/>
      <c r="NA96" s="425"/>
      <c r="NB96" s="425"/>
      <c r="NC96" s="425"/>
      <c r="ND96" s="425"/>
      <c r="NE96" s="425"/>
      <c r="NF96" s="425"/>
      <c r="NG96" s="425"/>
      <c r="NH96" s="425"/>
      <c r="NI96" s="425"/>
      <c r="NJ96" s="425"/>
      <c r="NK96" s="425"/>
      <c r="NL96" s="425"/>
      <c r="NM96" s="425"/>
      <c r="NN96" s="425"/>
      <c r="NO96" s="425"/>
      <c r="NP96" s="425"/>
      <c r="NQ96" s="425"/>
      <c r="NR96" s="425"/>
      <c r="NS96" s="425"/>
      <c r="NT96" s="425"/>
      <c r="NU96" s="425"/>
      <c r="NV96" s="425"/>
      <c r="NW96" s="425"/>
      <c r="NX96" s="425"/>
      <c r="NY96" s="425"/>
      <c r="NZ96" s="425"/>
      <c r="OA96" s="425"/>
      <c r="OB96" s="425"/>
      <c r="OC96" s="425"/>
      <c r="OD96" s="425"/>
      <c r="OE96" s="425"/>
      <c r="OF96" s="425"/>
      <c r="OG96" s="425"/>
      <c r="OH96" s="425"/>
      <c r="OI96" s="425"/>
      <c r="OJ96" s="425"/>
      <c r="OK96" s="425"/>
      <c r="OL96" s="425"/>
      <c r="OM96" s="425"/>
      <c r="ON96" s="425"/>
      <c r="OO96" s="425"/>
      <c r="OP96" s="425"/>
      <c r="OQ96" s="425"/>
      <c r="OR96" s="425"/>
      <c r="OS96" s="425"/>
      <c r="OT96" s="425"/>
      <c r="OU96" s="425"/>
      <c r="OV96" s="425"/>
      <c r="OW96" s="425"/>
      <c r="OX96" s="425"/>
      <c r="OY96" s="425"/>
      <c r="OZ96" s="425"/>
      <c r="PA96" s="425"/>
      <c r="PB96" s="425"/>
      <c r="PC96" s="425"/>
      <c r="PD96" s="425"/>
      <c r="PE96" s="425"/>
      <c r="PF96" s="425"/>
      <c r="PG96" s="425"/>
      <c r="PH96" s="425"/>
      <c r="PI96" s="425"/>
      <c r="PJ96" s="425"/>
      <c r="PK96" s="425"/>
      <c r="PL96" s="425"/>
      <c r="PM96" s="425"/>
      <c r="PN96" s="425"/>
      <c r="PO96" s="425"/>
      <c r="PP96" s="425"/>
      <c r="PQ96" s="425"/>
      <c r="PR96" s="425"/>
      <c r="PS96" s="425"/>
      <c r="PT96" s="425"/>
      <c r="PU96" s="425"/>
      <c r="PV96" s="425"/>
      <c r="PW96" s="425"/>
      <c r="PX96" s="425"/>
      <c r="PY96" s="425"/>
      <c r="PZ96" s="425"/>
      <c r="QA96" s="425"/>
      <c r="QB96" s="425"/>
      <c r="QC96" s="425"/>
      <c r="QD96" s="425"/>
      <c r="QE96" s="425"/>
      <c r="QF96" s="425"/>
      <c r="QG96" s="425"/>
      <c r="QH96" s="425"/>
      <c r="QI96" s="425"/>
      <c r="QJ96" s="425"/>
      <c r="QK96" s="425"/>
      <c r="QL96" s="425"/>
      <c r="QM96" s="425"/>
      <c r="QN96" s="425"/>
      <c r="QO96" s="425"/>
      <c r="QP96" s="425"/>
      <c r="QQ96" s="425"/>
      <c r="QR96" s="425"/>
      <c r="QS96" s="425"/>
      <c r="QT96" s="425"/>
      <c r="QU96" s="425"/>
      <c r="QV96" s="425"/>
      <c r="QW96" s="425"/>
      <c r="QX96" s="425"/>
      <c r="QY96" s="425"/>
      <c r="QZ96" s="425"/>
      <c r="RA96" s="425"/>
      <c r="RB96" s="425"/>
      <c r="RC96" s="425"/>
      <c r="RD96" s="425"/>
      <c r="RE96" s="425"/>
      <c r="RF96" s="425"/>
      <c r="RG96" s="425"/>
      <c r="RH96" s="425"/>
      <c r="RI96" s="425"/>
      <c r="RJ96" s="425"/>
      <c r="RK96" s="425"/>
      <c r="RL96" s="425"/>
      <c r="RM96" s="425"/>
      <c r="RN96" s="425"/>
      <c r="RO96" s="425"/>
      <c r="RP96" s="425"/>
      <c r="RQ96" s="425"/>
      <c r="RR96" s="425"/>
      <c r="RS96" s="425"/>
      <c r="RT96" s="425"/>
      <c r="RU96" s="425"/>
      <c r="RV96" s="425"/>
      <c r="RW96" s="425"/>
      <c r="RX96" s="425"/>
      <c r="RY96" s="425"/>
      <c r="RZ96" s="425"/>
      <c r="SA96" s="425"/>
      <c r="SB96" s="425"/>
      <c r="SC96" s="425"/>
      <c r="SD96" s="425"/>
      <c r="SE96" s="425"/>
      <c r="SF96" s="425"/>
      <c r="SG96" s="425"/>
      <c r="SH96" s="425"/>
      <c r="SI96" s="425"/>
      <c r="SJ96" s="425"/>
      <c r="SK96" s="425"/>
      <c r="SL96" s="425"/>
      <c r="SM96" s="425"/>
      <c r="SN96" s="425"/>
      <c r="SO96" s="425"/>
      <c r="SP96" s="425"/>
      <c r="SQ96" s="425"/>
      <c r="SR96" s="425"/>
      <c r="SS96" s="425"/>
      <c r="ST96" s="425"/>
      <c r="SU96" s="425"/>
      <c r="SV96" s="425"/>
      <c r="SW96" s="425"/>
      <c r="SX96" s="425"/>
    </row>
    <row r="97" spans="1:518" ht="30" customHeight="1" x14ac:dyDescent="0.2">
      <c r="A97" s="706"/>
      <c r="B97" s="702">
        <v>9</v>
      </c>
      <c r="C97" s="702" t="str">
        <f t="shared" si="2378"/>
        <v>OMAIRA RIAÑO MOLANO</v>
      </c>
      <c r="D97" s="702" t="str">
        <f t="shared" si="2379"/>
        <v>NH</v>
      </c>
      <c r="E97" s="706"/>
      <c r="F97" s="702">
        <v>9</v>
      </c>
      <c r="G97" s="710">
        <f t="shared" ca="1" si="2380"/>
        <v>153013969.71521288</v>
      </c>
      <c r="H97" s="702" t="str">
        <f t="shared" si="2381"/>
        <v>$EV$77</v>
      </c>
      <c r="I97" s="702">
        <f t="shared" si="2382"/>
        <v>152</v>
      </c>
      <c r="J97" s="425"/>
      <c r="K97" s="425"/>
      <c r="L97" s="425"/>
      <c r="M97" s="425"/>
      <c r="N97" s="425"/>
      <c r="O97" s="425"/>
      <c r="P97" s="425"/>
      <c r="Q97" s="425"/>
      <c r="R97" s="425"/>
      <c r="S97" s="425"/>
      <c r="T97" s="425"/>
      <c r="U97" s="425"/>
      <c r="V97" s="425"/>
      <c r="W97" s="425"/>
      <c r="X97" s="425"/>
      <c r="Y97" s="425"/>
      <c r="Z97" s="425"/>
      <c r="AA97" s="425"/>
      <c r="AB97" s="425"/>
      <c r="AC97" s="425"/>
      <c r="AD97" s="425"/>
      <c r="AE97" s="425"/>
      <c r="AF97" s="425"/>
      <c r="AG97" s="425"/>
      <c r="AH97" s="425"/>
      <c r="AI97" s="425"/>
      <c r="AJ97" s="425"/>
      <c r="AK97" s="425"/>
      <c r="AL97" s="425"/>
      <c r="AM97" s="425"/>
      <c r="AN97" s="425"/>
      <c r="AO97" s="425"/>
      <c r="AP97" s="425"/>
      <c r="AQ97" s="425"/>
      <c r="AR97" s="425"/>
      <c r="AS97" s="425"/>
      <c r="AT97" s="425"/>
      <c r="AU97" s="425"/>
      <c r="AV97" s="425"/>
      <c r="AW97" s="425"/>
      <c r="AX97" s="425"/>
      <c r="AY97" s="425"/>
      <c r="AZ97" s="425"/>
      <c r="BA97" s="425"/>
      <c r="BB97" s="425"/>
      <c r="BC97" s="425"/>
      <c r="BD97" s="425"/>
      <c r="BE97" s="425"/>
      <c r="BF97" s="425"/>
      <c r="BG97" s="425"/>
      <c r="BH97" s="425"/>
      <c r="BI97" s="425"/>
      <c r="BJ97" s="425"/>
      <c r="BK97" s="425"/>
      <c r="BL97" s="425"/>
      <c r="BM97" s="425"/>
      <c r="BN97" s="425"/>
      <c r="BO97" s="425"/>
      <c r="BP97" s="425"/>
      <c r="BQ97" s="425"/>
      <c r="BR97" s="425"/>
      <c r="BS97" s="425"/>
      <c r="BT97" s="425"/>
      <c r="BU97" s="425"/>
      <c r="BV97" s="425"/>
      <c r="BW97" s="425"/>
      <c r="BX97" s="425"/>
      <c r="BY97" s="425"/>
      <c r="BZ97" s="425"/>
      <c r="CA97" s="425"/>
      <c r="CB97" s="425"/>
      <c r="CC97" s="425"/>
      <c r="CD97" s="425"/>
      <c r="CE97" s="425"/>
      <c r="CF97" s="425"/>
      <c r="CG97" s="425"/>
      <c r="CH97" s="425"/>
      <c r="CI97" s="425"/>
      <c r="CJ97" s="425"/>
      <c r="CK97" s="425"/>
      <c r="CL97" s="425"/>
      <c r="CM97" s="425"/>
      <c r="CN97" s="425"/>
      <c r="CO97" s="425"/>
      <c r="CP97" s="425"/>
      <c r="CQ97" s="425"/>
      <c r="CR97" s="425"/>
      <c r="CS97" s="425"/>
      <c r="CT97" s="425"/>
      <c r="CU97" s="425"/>
      <c r="CV97" s="425"/>
      <c r="CW97" s="425"/>
      <c r="CX97" s="425"/>
      <c r="CY97" s="425"/>
      <c r="CZ97" s="425"/>
      <c r="DA97" s="425"/>
      <c r="DB97" s="425"/>
      <c r="DC97" s="425"/>
      <c r="DD97" s="425"/>
      <c r="DE97" s="425"/>
      <c r="DF97" s="425"/>
      <c r="DG97" s="425"/>
      <c r="DH97" s="425"/>
      <c r="DI97" s="425"/>
      <c r="DJ97" s="425"/>
      <c r="DK97" s="425"/>
      <c r="DL97" s="425"/>
      <c r="DM97" s="425"/>
      <c r="DN97" s="425"/>
      <c r="DO97" s="425"/>
      <c r="DP97" s="425"/>
      <c r="DQ97" s="425"/>
      <c r="DR97" s="425"/>
      <c r="DS97" s="425"/>
      <c r="DT97" s="425"/>
      <c r="DU97" s="425"/>
      <c r="DV97" s="425"/>
      <c r="DW97" s="425"/>
      <c r="DX97" s="425"/>
      <c r="DY97" s="425"/>
      <c r="DZ97" s="425"/>
      <c r="EA97" s="425"/>
      <c r="EB97" s="425"/>
      <c r="EC97" s="425"/>
      <c r="ED97" s="425"/>
      <c r="EE97" s="425"/>
      <c r="EF97" s="425"/>
      <c r="EG97" s="425"/>
      <c r="EH97" s="425"/>
      <c r="EI97" s="425"/>
      <c r="EJ97" s="425"/>
      <c r="EK97" s="425"/>
      <c r="EL97" s="425"/>
      <c r="EM97" s="425"/>
      <c r="EN97" s="425"/>
      <c r="EO97" s="425"/>
      <c r="EP97" s="425"/>
      <c r="EQ97" s="425"/>
      <c r="ER97" s="425"/>
      <c r="ES97" s="425"/>
      <c r="ET97" s="425"/>
      <c r="EU97" s="425"/>
      <c r="EV97" s="425"/>
      <c r="EW97" s="425"/>
      <c r="EX97" s="425"/>
      <c r="EY97" s="425"/>
      <c r="EZ97" s="425"/>
      <c r="FA97" s="425"/>
      <c r="FB97" s="425"/>
      <c r="FC97" s="425"/>
      <c r="FD97" s="425"/>
      <c r="FE97" s="425"/>
      <c r="FF97" s="425"/>
      <c r="FG97" s="425"/>
      <c r="FH97" s="425"/>
      <c r="FI97" s="425"/>
      <c r="FJ97" s="425"/>
      <c r="FK97" s="425"/>
      <c r="FL97" s="425"/>
      <c r="FM97" s="425"/>
      <c r="FN97" s="425"/>
      <c r="FO97" s="425"/>
      <c r="FP97" s="425"/>
      <c r="FQ97" s="425"/>
      <c r="FR97" s="425"/>
      <c r="FS97" s="425"/>
      <c r="FT97" s="425"/>
      <c r="FU97" s="425"/>
      <c r="FV97" s="425"/>
      <c r="FW97" s="425"/>
      <c r="FX97" s="425"/>
      <c r="FY97" s="425"/>
      <c r="FZ97" s="425"/>
      <c r="GA97" s="425"/>
      <c r="GB97" s="425"/>
      <c r="GC97" s="425"/>
      <c r="GD97" s="425"/>
      <c r="GE97" s="425"/>
      <c r="GF97" s="425"/>
      <c r="GG97" s="425"/>
      <c r="GH97" s="425"/>
      <c r="GI97" s="425"/>
      <c r="GJ97" s="425"/>
      <c r="GK97" s="425"/>
      <c r="GL97" s="425"/>
      <c r="GM97" s="425"/>
      <c r="GN97" s="425"/>
      <c r="GO97" s="425"/>
      <c r="GP97" s="425"/>
      <c r="GQ97" s="425"/>
      <c r="GR97" s="425"/>
      <c r="GS97" s="425"/>
      <c r="GT97" s="425"/>
      <c r="GU97" s="425"/>
      <c r="GV97" s="425"/>
      <c r="GW97" s="425"/>
      <c r="GX97" s="425"/>
      <c r="GY97" s="425"/>
      <c r="GZ97" s="425"/>
      <c r="HA97" s="425"/>
      <c r="HB97" s="425"/>
      <c r="HC97" s="425"/>
      <c r="HD97" s="425"/>
      <c r="HE97" s="425"/>
      <c r="HF97" s="425"/>
      <c r="HG97" s="425"/>
      <c r="HH97" s="425"/>
      <c r="HI97" s="425"/>
      <c r="HJ97" s="425"/>
      <c r="HK97" s="425"/>
      <c r="HL97" s="425"/>
      <c r="HM97" s="425"/>
      <c r="HN97" s="425"/>
      <c r="HO97" s="425"/>
      <c r="HP97" s="425"/>
      <c r="HQ97" s="425"/>
      <c r="HR97" s="425"/>
      <c r="HS97" s="425"/>
      <c r="HT97" s="425"/>
      <c r="HU97" s="425"/>
      <c r="HV97" s="425"/>
      <c r="HW97" s="425"/>
      <c r="HX97" s="425"/>
      <c r="HY97" s="425"/>
      <c r="HZ97" s="425"/>
      <c r="IA97" s="425"/>
      <c r="IB97" s="425"/>
      <c r="IC97" s="425"/>
      <c r="ID97" s="425"/>
      <c r="IE97" s="425"/>
      <c r="IF97" s="425"/>
      <c r="IG97" s="425"/>
      <c r="IH97" s="425"/>
      <c r="II97" s="425"/>
      <c r="IJ97" s="425"/>
      <c r="IK97" s="425"/>
      <c r="IL97" s="425"/>
      <c r="IM97" s="425"/>
      <c r="IN97" s="425"/>
      <c r="IO97" s="425"/>
      <c r="IP97" s="425"/>
      <c r="IQ97" s="425"/>
      <c r="IR97" s="425"/>
      <c r="IS97" s="425"/>
      <c r="IT97" s="425"/>
      <c r="IU97" s="425"/>
      <c r="IV97" s="425"/>
      <c r="IW97" s="425"/>
      <c r="IX97" s="425"/>
      <c r="IY97" s="425"/>
      <c r="IZ97" s="425"/>
      <c r="JA97" s="425"/>
      <c r="JB97" s="425"/>
      <c r="JC97" s="425"/>
      <c r="JD97" s="425"/>
      <c r="JE97" s="425"/>
      <c r="JF97" s="425"/>
      <c r="JG97" s="425"/>
      <c r="JH97" s="425"/>
      <c r="JI97" s="425"/>
      <c r="JJ97" s="425"/>
      <c r="JK97" s="425"/>
      <c r="JL97" s="425"/>
      <c r="JM97" s="425"/>
      <c r="JN97" s="425"/>
      <c r="JO97" s="425"/>
      <c r="JP97" s="425"/>
      <c r="JQ97" s="425"/>
      <c r="JR97" s="425"/>
      <c r="JS97" s="425"/>
      <c r="JT97" s="425"/>
      <c r="JU97" s="425"/>
      <c r="JV97" s="425"/>
      <c r="JW97" s="425"/>
      <c r="JX97" s="425"/>
      <c r="JY97" s="425"/>
      <c r="JZ97" s="425"/>
      <c r="KA97" s="425"/>
      <c r="KB97" s="425"/>
      <c r="KC97" s="425"/>
      <c r="KD97" s="425"/>
      <c r="KE97" s="425"/>
      <c r="KF97" s="425"/>
      <c r="KG97" s="425"/>
      <c r="KH97" s="425"/>
      <c r="KI97" s="425"/>
      <c r="KJ97" s="425"/>
      <c r="KK97" s="425"/>
      <c r="KL97" s="425"/>
      <c r="KM97" s="425"/>
      <c r="KN97" s="425"/>
      <c r="KO97" s="425"/>
      <c r="KP97" s="425"/>
      <c r="KQ97" s="425"/>
      <c r="KR97" s="425"/>
      <c r="KS97" s="425"/>
      <c r="KT97" s="425"/>
      <c r="KU97" s="425"/>
      <c r="KV97" s="425"/>
      <c r="KW97" s="425"/>
      <c r="KX97" s="425"/>
      <c r="KY97" s="425"/>
      <c r="KZ97" s="425"/>
      <c r="LA97" s="425"/>
      <c r="LB97" s="425"/>
      <c r="LC97" s="425"/>
      <c r="LD97" s="425"/>
      <c r="LE97" s="425"/>
      <c r="LF97" s="425"/>
      <c r="LG97" s="425"/>
      <c r="LH97" s="425"/>
      <c r="LI97" s="425"/>
      <c r="LJ97" s="425"/>
      <c r="LK97" s="425"/>
      <c r="LL97" s="425"/>
      <c r="LM97" s="425"/>
      <c r="LN97" s="425"/>
      <c r="LO97" s="425"/>
      <c r="LP97" s="425"/>
      <c r="LQ97" s="425"/>
      <c r="LR97" s="425"/>
      <c r="LS97" s="425"/>
      <c r="LT97" s="425"/>
      <c r="LU97" s="425"/>
      <c r="LV97" s="425"/>
      <c r="LW97" s="425"/>
      <c r="LX97" s="425"/>
      <c r="LY97" s="425"/>
      <c r="LZ97" s="425"/>
      <c r="MA97" s="425"/>
      <c r="MB97" s="425"/>
      <c r="MC97" s="425"/>
      <c r="MD97" s="425"/>
      <c r="ME97" s="425"/>
      <c r="MF97" s="425"/>
      <c r="MG97" s="425"/>
      <c r="MH97" s="425"/>
      <c r="MI97" s="425"/>
      <c r="MJ97" s="425"/>
      <c r="MK97" s="425"/>
      <c r="ML97" s="425"/>
      <c r="MM97" s="425"/>
      <c r="MN97" s="425"/>
      <c r="MO97" s="425"/>
      <c r="MP97" s="425"/>
      <c r="MQ97" s="425"/>
      <c r="MR97" s="425"/>
      <c r="MS97" s="425"/>
      <c r="MT97" s="425"/>
      <c r="MU97" s="425"/>
      <c r="MV97" s="425"/>
      <c r="MW97" s="425"/>
      <c r="MX97" s="425"/>
      <c r="MY97" s="425"/>
      <c r="MZ97" s="425"/>
      <c r="NA97" s="425"/>
      <c r="NB97" s="425"/>
      <c r="NC97" s="425"/>
      <c r="ND97" s="425"/>
      <c r="NE97" s="425"/>
      <c r="NF97" s="425"/>
      <c r="NG97" s="425"/>
      <c r="NH97" s="425"/>
      <c r="NI97" s="425"/>
      <c r="NJ97" s="425"/>
      <c r="NK97" s="425"/>
      <c r="NL97" s="425"/>
      <c r="NM97" s="425"/>
      <c r="NN97" s="425"/>
      <c r="NO97" s="425"/>
      <c r="NP97" s="425"/>
      <c r="NQ97" s="425"/>
      <c r="NR97" s="425"/>
      <c r="NS97" s="425"/>
      <c r="NT97" s="425"/>
      <c r="NU97" s="425"/>
      <c r="NV97" s="425"/>
      <c r="NW97" s="425"/>
      <c r="NX97" s="425"/>
      <c r="NY97" s="425"/>
      <c r="NZ97" s="425"/>
      <c r="OA97" s="425"/>
      <c r="OB97" s="425"/>
      <c r="OC97" s="425"/>
      <c r="OD97" s="425"/>
      <c r="OE97" s="425"/>
      <c r="OF97" s="425"/>
      <c r="OG97" s="425"/>
      <c r="OH97" s="425"/>
      <c r="OI97" s="425"/>
      <c r="OJ97" s="425"/>
      <c r="OK97" s="425"/>
      <c r="OL97" s="425"/>
      <c r="OM97" s="425"/>
      <c r="ON97" s="425"/>
      <c r="OO97" s="425"/>
      <c r="OP97" s="425"/>
      <c r="OQ97" s="425"/>
      <c r="OR97" s="425"/>
      <c r="OS97" s="425"/>
      <c r="OT97" s="425"/>
      <c r="OU97" s="425"/>
      <c r="OV97" s="425"/>
      <c r="OW97" s="425"/>
      <c r="OX97" s="425"/>
      <c r="OY97" s="425"/>
      <c r="OZ97" s="425"/>
      <c r="PA97" s="425"/>
      <c r="PB97" s="425"/>
      <c r="PC97" s="425"/>
      <c r="PD97" s="425"/>
      <c r="PE97" s="425"/>
      <c r="PF97" s="425"/>
      <c r="PG97" s="425"/>
      <c r="PH97" s="425"/>
      <c r="PI97" s="425"/>
      <c r="PJ97" s="425"/>
      <c r="PK97" s="425"/>
      <c r="PL97" s="425"/>
      <c r="PM97" s="425"/>
      <c r="PN97" s="425"/>
      <c r="PO97" s="425"/>
      <c r="PP97" s="425"/>
      <c r="PQ97" s="425"/>
      <c r="PR97" s="425"/>
      <c r="PS97" s="425"/>
      <c r="PT97" s="425"/>
      <c r="PU97" s="425"/>
      <c r="PV97" s="425"/>
      <c r="PW97" s="425"/>
      <c r="PX97" s="425"/>
      <c r="PY97" s="425"/>
      <c r="PZ97" s="425"/>
      <c r="QA97" s="425"/>
      <c r="QB97" s="425"/>
      <c r="QC97" s="425"/>
      <c r="QD97" s="425"/>
      <c r="QE97" s="425"/>
      <c r="QF97" s="425"/>
      <c r="QG97" s="425"/>
      <c r="QH97" s="425"/>
      <c r="QI97" s="425"/>
      <c r="QJ97" s="425"/>
      <c r="QK97" s="425"/>
      <c r="QL97" s="425"/>
      <c r="QM97" s="425"/>
      <c r="QN97" s="425"/>
      <c r="QO97" s="425"/>
      <c r="QP97" s="425"/>
      <c r="QQ97" s="425"/>
      <c r="QR97" s="425"/>
      <c r="QS97" s="425"/>
      <c r="QT97" s="425"/>
      <c r="QU97" s="425"/>
      <c r="QV97" s="425"/>
      <c r="QW97" s="425"/>
      <c r="QX97" s="425"/>
      <c r="QY97" s="425"/>
      <c r="QZ97" s="425"/>
      <c r="RA97" s="425"/>
      <c r="RB97" s="425"/>
      <c r="RC97" s="425"/>
      <c r="RD97" s="425"/>
      <c r="RE97" s="425"/>
      <c r="RF97" s="425"/>
      <c r="RG97" s="425"/>
      <c r="RH97" s="425"/>
      <c r="RI97" s="425"/>
      <c r="RJ97" s="425"/>
      <c r="RK97" s="425"/>
      <c r="RL97" s="425"/>
      <c r="RM97" s="425"/>
      <c r="RN97" s="425"/>
      <c r="RO97" s="425"/>
      <c r="RP97" s="425"/>
      <c r="RQ97" s="425"/>
      <c r="RR97" s="425"/>
      <c r="RS97" s="425"/>
      <c r="RT97" s="425"/>
      <c r="RU97" s="425"/>
      <c r="RV97" s="425"/>
      <c r="RW97" s="425"/>
      <c r="RX97" s="425"/>
      <c r="RY97" s="425"/>
      <c r="RZ97" s="425"/>
      <c r="SA97" s="425"/>
      <c r="SB97" s="425"/>
      <c r="SC97" s="425"/>
      <c r="SD97" s="425"/>
      <c r="SE97" s="425"/>
      <c r="SF97" s="425"/>
      <c r="SG97" s="425"/>
      <c r="SH97" s="425"/>
      <c r="SI97" s="425"/>
      <c r="SJ97" s="425"/>
      <c r="SK97" s="425"/>
      <c r="SL97" s="425"/>
      <c r="SM97" s="425"/>
      <c r="SN97" s="425"/>
      <c r="SO97" s="425"/>
      <c r="SP97" s="425"/>
      <c r="SQ97" s="425"/>
      <c r="SR97" s="425"/>
      <c r="SS97" s="425"/>
      <c r="ST97" s="425"/>
      <c r="SU97" s="425"/>
      <c r="SV97" s="425"/>
      <c r="SW97" s="425"/>
      <c r="SX97" s="425"/>
    </row>
    <row r="98" spans="1:518" ht="30" customHeight="1" x14ac:dyDescent="0.2">
      <c r="A98" s="706"/>
      <c r="B98" s="702">
        <v>10</v>
      </c>
      <c r="C98" s="702" t="str">
        <f t="shared" si="2378"/>
        <v>KA S.A.</v>
      </c>
      <c r="D98" s="702" t="str">
        <f t="shared" si="2379"/>
        <v>H</v>
      </c>
      <c r="E98" s="706"/>
      <c r="F98" s="702">
        <v>10</v>
      </c>
      <c r="G98" s="710">
        <f t="shared" ca="1" si="2380"/>
        <v>149692124</v>
      </c>
      <c r="H98" s="702" t="str">
        <f t="shared" si="2381"/>
        <v>$FM$77</v>
      </c>
      <c r="I98" s="702">
        <f t="shared" si="2382"/>
        <v>169</v>
      </c>
      <c r="J98" s="425"/>
      <c r="K98" s="425"/>
      <c r="L98" s="425"/>
      <c r="M98" s="425"/>
      <c r="N98" s="425"/>
      <c r="O98" s="425"/>
      <c r="P98" s="425"/>
      <c r="Q98" s="425"/>
      <c r="R98" s="425"/>
      <c r="S98" s="425"/>
      <c r="T98" s="425"/>
      <c r="U98" s="425"/>
      <c r="V98" s="425"/>
      <c r="W98" s="425"/>
      <c r="X98" s="425"/>
      <c r="Y98" s="425"/>
      <c r="Z98" s="425"/>
      <c r="AA98" s="425"/>
      <c r="AB98" s="425"/>
      <c r="AC98" s="425"/>
      <c r="AD98" s="425"/>
      <c r="AE98" s="425"/>
      <c r="AF98" s="425"/>
      <c r="AG98" s="425"/>
      <c r="AH98" s="425"/>
      <c r="AI98" s="425"/>
      <c r="AJ98" s="425"/>
      <c r="AK98" s="425"/>
      <c r="AL98" s="425"/>
      <c r="AM98" s="425"/>
      <c r="AN98" s="425"/>
      <c r="AO98" s="425"/>
      <c r="AP98" s="425"/>
      <c r="AQ98" s="425"/>
      <c r="AR98" s="425"/>
      <c r="AS98" s="425"/>
      <c r="AT98" s="425"/>
      <c r="AU98" s="425"/>
      <c r="AV98" s="425"/>
      <c r="AW98" s="425"/>
      <c r="AX98" s="425"/>
      <c r="AY98" s="425"/>
      <c r="AZ98" s="425"/>
      <c r="BA98" s="425"/>
      <c r="BB98" s="425"/>
      <c r="BC98" s="425"/>
      <c r="BD98" s="425"/>
      <c r="BE98" s="425"/>
      <c r="BF98" s="425"/>
      <c r="BG98" s="425"/>
      <c r="BH98" s="425"/>
      <c r="BI98" s="425"/>
      <c r="BJ98" s="425"/>
      <c r="BK98" s="425"/>
      <c r="BL98" s="425"/>
      <c r="BM98" s="425"/>
      <c r="BN98" s="425"/>
      <c r="BO98" s="425"/>
      <c r="BP98" s="425"/>
      <c r="BQ98" s="425"/>
      <c r="BR98" s="425"/>
      <c r="BS98" s="425"/>
      <c r="BT98" s="425"/>
      <c r="BU98" s="425"/>
      <c r="BV98" s="425"/>
      <c r="BW98" s="425"/>
      <c r="BX98" s="425"/>
      <c r="BY98" s="425"/>
      <c r="BZ98" s="425"/>
      <c r="CA98" s="425"/>
      <c r="CB98" s="425"/>
      <c r="CC98" s="425"/>
      <c r="CD98" s="425"/>
      <c r="CE98" s="425"/>
      <c r="CF98" s="425"/>
      <c r="CG98" s="425"/>
      <c r="CH98" s="425"/>
      <c r="CI98" s="425"/>
      <c r="CJ98" s="425"/>
      <c r="CK98" s="425"/>
      <c r="CL98" s="425"/>
      <c r="CM98" s="425"/>
      <c r="CN98" s="425"/>
      <c r="CO98" s="425"/>
      <c r="CP98" s="425"/>
      <c r="CQ98" s="425"/>
      <c r="CR98" s="425"/>
      <c r="CS98" s="425"/>
      <c r="CT98" s="425"/>
      <c r="CU98" s="425"/>
      <c r="CV98" s="425"/>
      <c r="CW98" s="425"/>
      <c r="CX98" s="425"/>
      <c r="CY98" s="425"/>
      <c r="CZ98" s="425"/>
      <c r="DA98" s="425"/>
      <c r="DB98" s="425"/>
      <c r="DC98" s="425"/>
      <c r="DD98" s="425"/>
      <c r="DE98" s="425"/>
      <c r="DF98" s="425"/>
      <c r="DG98" s="425"/>
      <c r="DH98" s="425"/>
      <c r="DI98" s="425"/>
      <c r="DJ98" s="425"/>
      <c r="DK98" s="425"/>
      <c r="DL98" s="425"/>
      <c r="DM98" s="425"/>
      <c r="DN98" s="425"/>
      <c r="DO98" s="425"/>
      <c r="DP98" s="425"/>
      <c r="DQ98" s="425"/>
      <c r="DR98" s="425"/>
      <c r="DS98" s="425"/>
      <c r="DT98" s="425"/>
      <c r="DU98" s="425"/>
      <c r="DV98" s="425"/>
      <c r="DW98" s="425"/>
      <c r="DX98" s="425"/>
      <c r="DY98" s="425"/>
      <c r="DZ98" s="425"/>
      <c r="EA98" s="425"/>
      <c r="EB98" s="425"/>
      <c r="EC98" s="425"/>
      <c r="ED98" s="425"/>
      <c r="EE98" s="425"/>
      <c r="EF98" s="425"/>
      <c r="EG98" s="425"/>
      <c r="EH98" s="425"/>
      <c r="EI98" s="425"/>
      <c r="EJ98" s="425"/>
      <c r="EK98" s="425"/>
      <c r="EL98" s="425"/>
      <c r="EM98" s="425"/>
      <c r="EN98" s="425"/>
      <c r="EO98" s="425"/>
      <c r="EP98" s="425"/>
      <c r="EQ98" s="425"/>
      <c r="ER98" s="425"/>
      <c r="ES98" s="425"/>
      <c r="ET98" s="425"/>
      <c r="EU98" s="425"/>
      <c r="EV98" s="425"/>
      <c r="EW98" s="425"/>
      <c r="EX98" s="425"/>
      <c r="EY98" s="425"/>
      <c r="EZ98" s="425"/>
      <c r="FA98" s="425"/>
      <c r="FB98" s="425"/>
      <c r="FC98" s="425"/>
      <c r="FD98" s="425"/>
      <c r="FE98" s="425"/>
      <c r="FF98" s="425"/>
      <c r="FG98" s="425"/>
      <c r="FH98" s="425"/>
      <c r="FI98" s="425"/>
      <c r="FJ98" s="425"/>
      <c r="FK98" s="425"/>
      <c r="FL98" s="425"/>
      <c r="FM98" s="425"/>
      <c r="FN98" s="425"/>
      <c r="FO98" s="425"/>
      <c r="FP98" s="425"/>
      <c r="FQ98" s="425"/>
      <c r="FR98" s="425"/>
      <c r="FS98" s="425"/>
      <c r="FT98" s="425"/>
      <c r="FU98" s="425"/>
      <c r="FV98" s="425"/>
      <c r="FW98" s="425"/>
      <c r="FX98" s="425"/>
      <c r="FY98" s="425"/>
      <c r="FZ98" s="425"/>
      <c r="GA98" s="425"/>
      <c r="GB98" s="425"/>
      <c r="GC98" s="425"/>
      <c r="GD98" s="425"/>
      <c r="GE98" s="425"/>
      <c r="GF98" s="425"/>
      <c r="GG98" s="425"/>
      <c r="GH98" s="425"/>
      <c r="GI98" s="425"/>
      <c r="GJ98" s="425"/>
      <c r="GK98" s="425"/>
      <c r="GL98" s="425"/>
      <c r="GM98" s="425"/>
      <c r="GN98" s="425"/>
      <c r="GO98" s="425"/>
      <c r="GP98" s="425"/>
      <c r="GQ98" s="425"/>
      <c r="GR98" s="425"/>
      <c r="GS98" s="425"/>
      <c r="GT98" s="425"/>
      <c r="GU98" s="425"/>
      <c r="GV98" s="425"/>
      <c r="GW98" s="425"/>
      <c r="GX98" s="425"/>
      <c r="GY98" s="425"/>
      <c r="GZ98" s="425"/>
      <c r="HA98" s="425"/>
      <c r="HB98" s="425"/>
      <c r="HC98" s="425"/>
      <c r="HD98" s="425"/>
      <c r="HE98" s="425"/>
      <c r="HF98" s="425"/>
      <c r="HG98" s="425"/>
      <c r="HH98" s="425"/>
      <c r="HI98" s="425"/>
      <c r="HJ98" s="425"/>
      <c r="HK98" s="425"/>
      <c r="HL98" s="425"/>
      <c r="HM98" s="425"/>
      <c r="HN98" s="425"/>
      <c r="HO98" s="425"/>
      <c r="HP98" s="425"/>
      <c r="HQ98" s="425"/>
      <c r="HR98" s="425"/>
      <c r="HS98" s="425"/>
      <c r="HT98" s="425"/>
      <c r="HU98" s="425"/>
      <c r="HV98" s="425"/>
      <c r="HW98" s="425"/>
      <c r="HX98" s="425"/>
      <c r="HY98" s="425"/>
      <c r="HZ98" s="425"/>
      <c r="IA98" s="425"/>
      <c r="IB98" s="425"/>
      <c r="IC98" s="425"/>
      <c r="ID98" s="425"/>
      <c r="IE98" s="425"/>
      <c r="IF98" s="425"/>
      <c r="IG98" s="425"/>
      <c r="IH98" s="425"/>
      <c r="II98" s="425"/>
      <c r="IJ98" s="425"/>
      <c r="IK98" s="425"/>
      <c r="IL98" s="425"/>
      <c r="IM98" s="425"/>
      <c r="IN98" s="425"/>
      <c r="IO98" s="425"/>
      <c r="IP98" s="425"/>
      <c r="IQ98" s="425"/>
      <c r="IR98" s="425"/>
      <c r="IS98" s="425"/>
      <c r="IT98" s="425"/>
      <c r="IU98" s="425"/>
      <c r="IV98" s="425"/>
      <c r="IW98" s="425"/>
      <c r="IX98" s="425"/>
      <c r="IY98" s="425"/>
      <c r="IZ98" s="425"/>
      <c r="JA98" s="425"/>
      <c r="JB98" s="425"/>
      <c r="JC98" s="425"/>
      <c r="JD98" s="425"/>
      <c r="JE98" s="425"/>
      <c r="JF98" s="425"/>
      <c r="JG98" s="425"/>
      <c r="JH98" s="425"/>
      <c r="JI98" s="425"/>
      <c r="JJ98" s="425"/>
      <c r="JK98" s="425"/>
      <c r="JL98" s="425"/>
      <c r="JM98" s="425"/>
      <c r="JN98" s="425"/>
      <c r="JO98" s="425"/>
      <c r="JP98" s="425"/>
      <c r="JQ98" s="425"/>
      <c r="JR98" s="425"/>
      <c r="JS98" s="425"/>
      <c r="JT98" s="425"/>
      <c r="JU98" s="425"/>
      <c r="JV98" s="425"/>
      <c r="JW98" s="425"/>
      <c r="JX98" s="425"/>
      <c r="JY98" s="425"/>
      <c r="JZ98" s="425"/>
      <c r="KA98" s="425"/>
      <c r="KB98" s="425"/>
      <c r="KC98" s="425"/>
      <c r="KD98" s="425"/>
      <c r="KE98" s="425"/>
      <c r="KF98" s="425"/>
      <c r="KG98" s="425"/>
      <c r="KH98" s="425"/>
      <c r="KI98" s="425"/>
      <c r="KJ98" s="425"/>
      <c r="KK98" s="425"/>
      <c r="KL98" s="425"/>
      <c r="KM98" s="425"/>
      <c r="KN98" s="425"/>
      <c r="KO98" s="425"/>
      <c r="KP98" s="425"/>
      <c r="KQ98" s="425"/>
      <c r="KR98" s="425"/>
      <c r="KS98" s="425"/>
      <c r="KT98" s="425"/>
      <c r="KU98" s="425"/>
      <c r="KV98" s="425"/>
      <c r="KW98" s="425"/>
      <c r="KX98" s="425"/>
      <c r="KY98" s="425"/>
      <c r="KZ98" s="425"/>
      <c r="LA98" s="425"/>
      <c r="LB98" s="425"/>
      <c r="LC98" s="425"/>
      <c r="LD98" s="425"/>
      <c r="LE98" s="425"/>
      <c r="LF98" s="425"/>
      <c r="LG98" s="425"/>
      <c r="LH98" s="425"/>
      <c r="LI98" s="425"/>
      <c r="LJ98" s="425"/>
      <c r="LK98" s="425"/>
      <c r="LL98" s="425"/>
      <c r="LM98" s="425"/>
      <c r="LN98" s="425"/>
      <c r="LO98" s="425"/>
      <c r="LP98" s="425"/>
      <c r="LQ98" s="425"/>
      <c r="LR98" s="425"/>
      <c r="LS98" s="425"/>
      <c r="LT98" s="425"/>
      <c r="LU98" s="425"/>
      <c r="LV98" s="425"/>
      <c r="LW98" s="425"/>
      <c r="LX98" s="425"/>
      <c r="LY98" s="425"/>
      <c r="LZ98" s="425"/>
      <c r="MA98" s="425"/>
      <c r="MB98" s="425"/>
      <c r="MC98" s="425"/>
      <c r="MD98" s="425"/>
      <c r="ME98" s="425"/>
      <c r="MF98" s="425"/>
      <c r="MG98" s="425"/>
      <c r="MH98" s="425"/>
      <c r="MI98" s="425"/>
      <c r="MJ98" s="425"/>
      <c r="MK98" s="425"/>
      <c r="ML98" s="425"/>
      <c r="MM98" s="425"/>
      <c r="MN98" s="425"/>
      <c r="MO98" s="425"/>
      <c r="MP98" s="425"/>
      <c r="MQ98" s="425"/>
      <c r="MR98" s="425"/>
      <c r="MS98" s="425"/>
      <c r="MT98" s="425"/>
      <c r="MU98" s="425"/>
      <c r="MV98" s="425"/>
      <c r="MW98" s="425"/>
      <c r="MX98" s="425"/>
      <c r="MY98" s="425"/>
      <c r="MZ98" s="425"/>
      <c r="NA98" s="425"/>
      <c r="NB98" s="425"/>
      <c r="NC98" s="425"/>
      <c r="ND98" s="425"/>
      <c r="NE98" s="425"/>
      <c r="NF98" s="425"/>
      <c r="NG98" s="425"/>
      <c r="NH98" s="425"/>
      <c r="NI98" s="425"/>
      <c r="NJ98" s="425"/>
      <c r="NK98" s="425"/>
      <c r="NL98" s="425"/>
      <c r="NM98" s="425"/>
      <c r="NN98" s="425"/>
      <c r="NO98" s="425"/>
      <c r="NP98" s="425"/>
      <c r="NQ98" s="425"/>
      <c r="NR98" s="425"/>
      <c r="NS98" s="425"/>
      <c r="NT98" s="425"/>
      <c r="NU98" s="425"/>
      <c r="NV98" s="425"/>
      <c r="NW98" s="425"/>
      <c r="NX98" s="425"/>
      <c r="NY98" s="425"/>
      <c r="NZ98" s="425"/>
      <c r="OA98" s="425"/>
      <c r="OB98" s="425"/>
      <c r="OC98" s="425"/>
      <c r="OD98" s="425"/>
      <c r="OE98" s="425"/>
      <c r="OF98" s="425"/>
      <c r="OG98" s="425"/>
      <c r="OH98" s="425"/>
      <c r="OI98" s="425"/>
      <c r="OJ98" s="425"/>
      <c r="OK98" s="425"/>
      <c r="OL98" s="425"/>
      <c r="OM98" s="425"/>
      <c r="ON98" s="425"/>
      <c r="OO98" s="425"/>
      <c r="OP98" s="425"/>
      <c r="OQ98" s="425"/>
      <c r="OR98" s="425"/>
      <c r="OS98" s="425"/>
      <c r="OT98" s="425"/>
      <c r="OU98" s="425"/>
      <c r="OV98" s="425"/>
      <c r="OW98" s="425"/>
      <c r="OX98" s="425"/>
      <c r="OY98" s="425"/>
      <c r="OZ98" s="425"/>
      <c r="PA98" s="425"/>
      <c r="PB98" s="425"/>
      <c r="PC98" s="425"/>
      <c r="PD98" s="425"/>
      <c r="PE98" s="425"/>
      <c r="PF98" s="425"/>
      <c r="PG98" s="425"/>
      <c r="PH98" s="425"/>
      <c r="PI98" s="425"/>
      <c r="PJ98" s="425"/>
      <c r="PK98" s="425"/>
      <c r="PL98" s="425"/>
      <c r="PM98" s="425"/>
      <c r="PN98" s="425"/>
      <c r="PO98" s="425"/>
      <c r="PP98" s="425"/>
      <c r="PQ98" s="425"/>
      <c r="PR98" s="425"/>
      <c r="PS98" s="425"/>
      <c r="PT98" s="425"/>
      <c r="PU98" s="425"/>
      <c r="PV98" s="425"/>
      <c r="PW98" s="425"/>
      <c r="PX98" s="425"/>
      <c r="PY98" s="425"/>
      <c r="PZ98" s="425"/>
      <c r="QA98" s="425"/>
      <c r="QB98" s="425"/>
      <c r="QC98" s="425"/>
      <c r="QD98" s="425"/>
      <c r="QE98" s="425"/>
      <c r="QF98" s="425"/>
      <c r="QG98" s="425"/>
      <c r="QH98" s="425"/>
      <c r="QI98" s="425"/>
      <c r="QJ98" s="425"/>
      <c r="QK98" s="425"/>
      <c r="QL98" s="425"/>
      <c r="QM98" s="425"/>
      <c r="QN98" s="425"/>
      <c r="QO98" s="425"/>
      <c r="QP98" s="425"/>
      <c r="QQ98" s="425"/>
      <c r="QR98" s="425"/>
      <c r="QS98" s="425"/>
      <c r="QT98" s="425"/>
      <c r="QU98" s="425"/>
      <c r="QV98" s="425"/>
      <c r="QW98" s="425"/>
      <c r="QX98" s="425"/>
      <c r="QY98" s="425"/>
      <c r="QZ98" s="425"/>
      <c r="RA98" s="425"/>
      <c r="RB98" s="425"/>
      <c r="RC98" s="425"/>
      <c r="RD98" s="425"/>
      <c r="RE98" s="425"/>
      <c r="RF98" s="425"/>
      <c r="RG98" s="425"/>
      <c r="RH98" s="425"/>
      <c r="RI98" s="425"/>
      <c r="RJ98" s="425"/>
      <c r="RK98" s="425"/>
      <c r="RL98" s="425"/>
      <c r="RM98" s="425"/>
      <c r="RN98" s="425"/>
      <c r="RO98" s="425"/>
      <c r="RP98" s="425"/>
      <c r="RQ98" s="425"/>
      <c r="RR98" s="425"/>
      <c r="RS98" s="425"/>
      <c r="RT98" s="425"/>
      <c r="RU98" s="425"/>
      <c r="RV98" s="425"/>
      <c r="RW98" s="425"/>
      <c r="RX98" s="425"/>
      <c r="RY98" s="425"/>
      <c r="RZ98" s="425"/>
      <c r="SA98" s="425"/>
      <c r="SB98" s="425"/>
      <c r="SC98" s="425"/>
      <c r="SD98" s="425"/>
      <c r="SE98" s="425"/>
      <c r="SF98" s="425"/>
      <c r="SG98" s="425"/>
      <c r="SH98" s="425"/>
      <c r="SI98" s="425"/>
      <c r="SJ98" s="425"/>
      <c r="SK98" s="425"/>
      <c r="SL98" s="425"/>
      <c r="SM98" s="425"/>
      <c r="SN98" s="425"/>
      <c r="SO98" s="425"/>
      <c r="SP98" s="425"/>
      <c r="SQ98" s="425"/>
      <c r="SR98" s="425"/>
      <c r="SS98" s="425"/>
      <c r="ST98" s="425"/>
      <c r="SU98" s="425"/>
      <c r="SV98" s="425"/>
      <c r="SW98" s="425"/>
      <c r="SX98" s="425"/>
    </row>
    <row r="99" spans="1:518" ht="30" customHeight="1" x14ac:dyDescent="0.2">
      <c r="A99" s="706"/>
      <c r="B99" s="702">
        <v>11</v>
      </c>
      <c r="C99" s="702" t="str">
        <f t="shared" si="2378"/>
        <v>OSCAR ADOLFO DIEZ YEPES</v>
      </c>
      <c r="D99" s="702" t="str">
        <f t="shared" si="2379"/>
        <v>H</v>
      </c>
      <c r="E99" s="706"/>
      <c r="F99" s="702">
        <v>11</v>
      </c>
      <c r="G99" s="710">
        <f t="shared" ca="1" si="2380"/>
        <v>149379200</v>
      </c>
      <c r="H99" s="702" t="str">
        <f t="shared" si="2381"/>
        <v>$GD$77</v>
      </c>
      <c r="I99" s="702">
        <f t="shared" si="2382"/>
        <v>186</v>
      </c>
      <c r="J99" s="425"/>
      <c r="K99" s="425"/>
      <c r="L99" s="425"/>
      <c r="M99" s="425"/>
      <c r="N99" s="425"/>
      <c r="O99" s="425"/>
      <c r="P99" s="425"/>
      <c r="Q99" s="425"/>
      <c r="R99" s="425"/>
      <c r="S99" s="425"/>
      <c r="T99" s="425"/>
      <c r="U99" s="425"/>
      <c r="V99" s="425"/>
      <c r="W99" s="425"/>
      <c r="X99" s="425"/>
      <c r="Y99" s="425"/>
      <c r="Z99" s="425"/>
      <c r="AA99" s="425"/>
      <c r="AB99" s="425"/>
      <c r="AC99" s="425"/>
      <c r="AD99" s="425"/>
      <c r="AE99" s="425"/>
      <c r="AF99" s="425"/>
      <c r="AG99" s="425"/>
      <c r="AH99" s="425"/>
      <c r="AI99" s="425"/>
      <c r="AJ99" s="425"/>
      <c r="AK99" s="425"/>
      <c r="AL99" s="425"/>
      <c r="AM99" s="425"/>
      <c r="AN99" s="425"/>
      <c r="AO99" s="425"/>
      <c r="AP99" s="425"/>
      <c r="AQ99" s="425"/>
      <c r="AR99" s="425"/>
      <c r="AS99" s="425"/>
      <c r="AT99" s="425"/>
      <c r="AU99" s="425"/>
      <c r="AV99" s="425"/>
      <c r="AW99" s="425"/>
      <c r="AX99" s="425"/>
      <c r="AY99" s="425"/>
      <c r="AZ99" s="425"/>
      <c r="BA99" s="425"/>
      <c r="BB99" s="425"/>
      <c r="BC99" s="425"/>
      <c r="BD99" s="425"/>
      <c r="BE99" s="425"/>
      <c r="BF99" s="425"/>
      <c r="BG99" s="425"/>
      <c r="BH99" s="425"/>
      <c r="BI99" s="425"/>
      <c r="BJ99" s="425"/>
      <c r="BK99" s="425"/>
      <c r="BL99" s="425"/>
      <c r="BM99" s="425"/>
      <c r="BN99" s="425"/>
      <c r="BO99" s="425"/>
      <c r="BP99" s="425"/>
      <c r="BQ99" s="425"/>
      <c r="BR99" s="425"/>
      <c r="BS99" s="425"/>
      <c r="BT99" s="425"/>
      <c r="BU99" s="425"/>
      <c r="BV99" s="425"/>
      <c r="BW99" s="425"/>
      <c r="BX99" s="425"/>
      <c r="BY99" s="425"/>
      <c r="BZ99" s="425"/>
      <c r="CA99" s="425"/>
      <c r="CB99" s="425"/>
      <c r="CC99" s="425"/>
      <c r="CD99" s="425"/>
      <c r="CE99" s="425"/>
      <c r="CF99" s="425"/>
      <c r="CG99" s="425"/>
      <c r="CH99" s="425"/>
      <c r="CI99" s="425"/>
      <c r="CJ99" s="425"/>
      <c r="CK99" s="425"/>
      <c r="CL99" s="425"/>
      <c r="CM99" s="425"/>
      <c r="CN99" s="425"/>
      <c r="CO99" s="425"/>
      <c r="CP99" s="425"/>
      <c r="CQ99" s="425"/>
      <c r="CR99" s="425"/>
      <c r="CS99" s="425"/>
      <c r="CT99" s="425"/>
      <c r="CU99" s="425"/>
      <c r="CV99" s="425"/>
      <c r="CW99" s="425"/>
      <c r="CX99" s="425"/>
      <c r="CY99" s="425"/>
      <c r="CZ99" s="425"/>
      <c r="DA99" s="425"/>
      <c r="DB99" s="425"/>
      <c r="DC99" s="425"/>
      <c r="DD99" s="425"/>
      <c r="DE99" s="425"/>
      <c r="DF99" s="425"/>
      <c r="DG99" s="425"/>
      <c r="DH99" s="425"/>
      <c r="DI99" s="425"/>
      <c r="DJ99" s="425"/>
      <c r="DK99" s="425"/>
      <c r="DL99" s="425"/>
      <c r="DM99" s="425"/>
      <c r="DN99" s="425"/>
      <c r="DO99" s="425"/>
      <c r="DP99" s="425"/>
      <c r="DQ99" s="425"/>
      <c r="DR99" s="425"/>
      <c r="DS99" s="425"/>
      <c r="DT99" s="425"/>
      <c r="DU99" s="425"/>
      <c r="DV99" s="425"/>
      <c r="DW99" s="425"/>
      <c r="DX99" s="425"/>
      <c r="DY99" s="425"/>
      <c r="DZ99" s="425"/>
      <c r="EA99" s="425"/>
      <c r="EB99" s="425"/>
      <c r="EC99" s="425"/>
      <c r="ED99" s="425"/>
      <c r="EE99" s="425"/>
      <c r="EF99" s="425"/>
      <c r="EG99" s="425"/>
      <c r="EH99" s="425"/>
      <c r="EI99" s="425"/>
      <c r="EJ99" s="425"/>
      <c r="EK99" s="425"/>
      <c r="EL99" s="425"/>
      <c r="EM99" s="425"/>
      <c r="EN99" s="425"/>
      <c r="EO99" s="425"/>
      <c r="EP99" s="425"/>
      <c r="EQ99" s="425"/>
      <c r="ER99" s="425"/>
      <c r="ES99" s="425"/>
      <c r="ET99" s="425"/>
      <c r="EU99" s="425"/>
      <c r="EV99" s="425"/>
      <c r="EW99" s="425"/>
      <c r="EX99" s="425"/>
      <c r="EY99" s="425"/>
      <c r="EZ99" s="425"/>
      <c r="FA99" s="425"/>
      <c r="FB99" s="425"/>
      <c r="FC99" s="425"/>
      <c r="FD99" s="425"/>
      <c r="FE99" s="425"/>
      <c r="FF99" s="425"/>
      <c r="FG99" s="425"/>
      <c r="FH99" s="425"/>
      <c r="FI99" s="425"/>
      <c r="FJ99" s="425"/>
      <c r="FK99" s="425"/>
      <c r="FL99" s="425"/>
      <c r="FM99" s="425"/>
      <c r="FN99" s="425"/>
      <c r="FO99" s="425"/>
      <c r="FP99" s="425"/>
      <c r="FQ99" s="425"/>
      <c r="FR99" s="425"/>
      <c r="FS99" s="425"/>
      <c r="FT99" s="425"/>
      <c r="FU99" s="425"/>
      <c r="FV99" s="425"/>
      <c r="FW99" s="425"/>
      <c r="FX99" s="425"/>
      <c r="FY99" s="425"/>
      <c r="FZ99" s="425"/>
      <c r="GA99" s="425"/>
      <c r="GB99" s="425"/>
      <c r="GC99" s="425"/>
      <c r="GD99" s="425"/>
      <c r="GE99" s="425"/>
      <c r="GF99" s="425"/>
      <c r="GG99" s="425"/>
      <c r="GH99" s="425"/>
      <c r="GI99" s="425"/>
      <c r="GJ99" s="425"/>
      <c r="GK99" s="425"/>
      <c r="GL99" s="425"/>
      <c r="GM99" s="425"/>
      <c r="GN99" s="425"/>
      <c r="GO99" s="425"/>
      <c r="GP99" s="425"/>
      <c r="GQ99" s="425"/>
      <c r="GR99" s="425"/>
      <c r="GS99" s="425"/>
      <c r="GT99" s="425"/>
      <c r="GU99" s="425"/>
      <c r="GV99" s="425"/>
      <c r="GW99" s="425"/>
      <c r="GX99" s="425"/>
      <c r="GY99" s="425"/>
      <c r="GZ99" s="425"/>
      <c r="HA99" s="425"/>
      <c r="HB99" s="425"/>
      <c r="HC99" s="425"/>
      <c r="HD99" s="425"/>
      <c r="HE99" s="425"/>
      <c r="HF99" s="425"/>
      <c r="HG99" s="425"/>
      <c r="HH99" s="425"/>
      <c r="HI99" s="425"/>
      <c r="HJ99" s="425"/>
      <c r="HK99" s="425"/>
      <c r="HL99" s="425"/>
      <c r="HM99" s="425"/>
      <c r="HN99" s="425"/>
      <c r="HO99" s="425"/>
      <c r="HP99" s="425"/>
      <c r="HQ99" s="425"/>
      <c r="HR99" s="425"/>
      <c r="HS99" s="425"/>
      <c r="HT99" s="425"/>
      <c r="HU99" s="425"/>
      <c r="HV99" s="425"/>
      <c r="HW99" s="425"/>
      <c r="HX99" s="425"/>
      <c r="HY99" s="425"/>
      <c r="HZ99" s="425"/>
      <c r="IA99" s="425"/>
      <c r="IB99" s="425"/>
      <c r="IC99" s="425"/>
      <c r="ID99" s="425"/>
      <c r="IE99" s="425"/>
      <c r="IF99" s="425"/>
      <c r="IG99" s="425"/>
      <c r="IH99" s="425"/>
      <c r="II99" s="425"/>
      <c r="IJ99" s="425"/>
      <c r="IK99" s="425"/>
      <c r="IL99" s="425"/>
      <c r="IM99" s="425"/>
      <c r="IN99" s="425"/>
      <c r="IO99" s="425"/>
      <c r="IP99" s="425"/>
      <c r="IQ99" s="425"/>
      <c r="IR99" s="425"/>
      <c r="IS99" s="425"/>
      <c r="IT99" s="425"/>
      <c r="IU99" s="425"/>
      <c r="IV99" s="425"/>
      <c r="IW99" s="425"/>
      <c r="IX99" s="425"/>
      <c r="IY99" s="425"/>
      <c r="IZ99" s="425"/>
      <c r="JA99" s="425"/>
      <c r="JB99" s="425"/>
      <c r="JC99" s="425"/>
      <c r="JD99" s="425"/>
      <c r="JE99" s="425"/>
      <c r="JF99" s="425"/>
      <c r="JG99" s="425"/>
      <c r="JH99" s="425"/>
      <c r="JI99" s="425"/>
      <c r="JJ99" s="425"/>
      <c r="JK99" s="425"/>
      <c r="JL99" s="425"/>
      <c r="JM99" s="425"/>
      <c r="JN99" s="425"/>
      <c r="JO99" s="425"/>
      <c r="JP99" s="425"/>
      <c r="JQ99" s="425"/>
      <c r="JR99" s="425"/>
      <c r="JS99" s="425"/>
      <c r="JT99" s="425"/>
      <c r="JU99" s="425"/>
      <c r="JV99" s="425"/>
      <c r="JW99" s="425"/>
      <c r="JX99" s="425"/>
      <c r="JY99" s="425"/>
      <c r="JZ99" s="425"/>
      <c r="KA99" s="425"/>
      <c r="KB99" s="425"/>
      <c r="KC99" s="425"/>
      <c r="KD99" s="425"/>
      <c r="KE99" s="425"/>
      <c r="KF99" s="425"/>
      <c r="KG99" s="425"/>
      <c r="KH99" s="425"/>
      <c r="KI99" s="425"/>
      <c r="KJ99" s="425"/>
      <c r="KK99" s="425"/>
      <c r="KL99" s="425"/>
      <c r="KM99" s="425"/>
      <c r="KN99" s="425"/>
      <c r="KO99" s="425"/>
      <c r="KP99" s="425"/>
      <c r="KQ99" s="425"/>
      <c r="KR99" s="425"/>
      <c r="KS99" s="425"/>
      <c r="KT99" s="425"/>
      <c r="KU99" s="425"/>
      <c r="KV99" s="425"/>
      <c r="KW99" s="425"/>
      <c r="KX99" s="425"/>
      <c r="KY99" s="425"/>
      <c r="KZ99" s="425"/>
      <c r="LA99" s="425"/>
      <c r="LB99" s="425"/>
      <c r="LC99" s="425"/>
      <c r="LD99" s="425"/>
      <c r="LE99" s="425"/>
      <c r="LF99" s="425"/>
      <c r="LG99" s="425"/>
      <c r="LH99" s="425"/>
      <c r="LI99" s="425"/>
      <c r="LJ99" s="425"/>
      <c r="LK99" s="425"/>
      <c r="LL99" s="425"/>
      <c r="LM99" s="425"/>
      <c r="LN99" s="425"/>
      <c r="LO99" s="425"/>
      <c r="LP99" s="425"/>
      <c r="LQ99" s="425"/>
      <c r="LR99" s="425"/>
      <c r="LS99" s="425"/>
      <c r="LT99" s="425"/>
      <c r="LU99" s="425"/>
      <c r="LV99" s="425"/>
      <c r="LW99" s="425"/>
      <c r="LX99" s="425"/>
      <c r="LY99" s="425"/>
      <c r="LZ99" s="425"/>
      <c r="MA99" s="425"/>
      <c r="MB99" s="425"/>
      <c r="MC99" s="425"/>
      <c r="MD99" s="425"/>
      <c r="ME99" s="425"/>
      <c r="MF99" s="425"/>
      <c r="MG99" s="425"/>
      <c r="MH99" s="425"/>
      <c r="MI99" s="425"/>
      <c r="MJ99" s="425"/>
      <c r="MK99" s="425"/>
      <c r="ML99" s="425"/>
      <c r="MM99" s="425"/>
      <c r="MN99" s="425"/>
      <c r="MO99" s="425"/>
      <c r="MP99" s="425"/>
      <c r="MQ99" s="425"/>
      <c r="MR99" s="425"/>
      <c r="MS99" s="425"/>
      <c r="MT99" s="425"/>
      <c r="MU99" s="425"/>
      <c r="MV99" s="425"/>
      <c r="MW99" s="425"/>
      <c r="MX99" s="425"/>
      <c r="MY99" s="425"/>
      <c r="MZ99" s="425"/>
      <c r="NA99" s="425"/>
      <c r="NB99" s="425"/>
      <c r="NC99" s="425"/>
      <c r="ND99" s="425"/>
      <c r="NE99" s="425"/>
      <c r="NF99" s="425"/>
      <c r="NG99" s="425"/>
      <c r="NH99" s="425"/>
      <c r="NI99" s="425"/>
      <c r="NJ99" s="425"/>
      <c r="NK99" s="425"/>
      <c r="NL99" s="425"/>
      <c r="NM99" s="425"/>
      <c r="NN99" s="425"/>
      <c r="NO99" s="425"/>
      <c r="NP99" s="425"/>
      <c r="NQ99" s="425"/>
      <c r="NR99" s="425"/>
      <c r="NS99" s="425"/>
      <c r="NT99" s="425"/>
      <c r="NU99" s="425"/>
      <c r="NV99" s="425"/>
      <c r="NW99" s="425"/>
      <c r="NX99" s="425"/>
      <c r="NY99" s="425"/>
      <c r="NZ99" s="425"/>
      <c r="OA99" s="425"/>
      <c r="OB99" s="425"/>
      <c r="OC99" s="425"/>
      <c r="OD99" s="425"/>
      <c r="OE99" s="425"/>
      <c r="OF99" s="425"/>
      <c r="OG99" s="425"/>
      <c r="OH99" s="425"/>
      <c r="OI99" s="425"/>
      <c r="OJ99" s="425"/>
      <c r="OK99" s="425"/>
      <c r="OL99" s="425"/>
      <c r="OM99" s="425"/>
      <c r="ON99" s="425"/>
      <c r="OO99" s="425"/>
      <c r="OP99" s="425"/>
      <c r="OQ99" s="425"/>
      <c r="OR99" s="425"/>
      <c r="OS99" s="425"/>
      <c r="OT99" s="425"/>
      <c r="OU99" s="425"/>
      <c r="OV99" s="425"/>
      <c r="OW99" s="425"/>
      <c r="OX99" s="425"/>
      <c r="OY99" s="425"/>
      <c r="OZ99" s="425"/>
      <c r="PA99" s="425"/>
      <c r="PB99" s="425"/>
      <c r="PC99" s="425"/>
      <c r="PD99" s="425"/>
      <c r="PE99" s="425"/>
      <c r="PF99" s="425"/>
      <c r="PG99" s="425"/>
      <c r="PH99" s="425"/>
      <c r="PI99" s="425"/>
      <c r="PJ99" s="425"/>
      <c r="PK99" s="425"/>
      <c r="PL99" s="425"/>
      <c r="PM99" s="425"/>
      <c r="PN99" s="425"/>
      <c r="PO99" s="425"/>
      <c r="PP99" s="425"/>
      <c r="PQ99" s="425"/>
      <c r="PR99" s="425"/>
      <c r="PS99" s="425"/>
      <c r="PT99" s="425"/>
      <c r="PU99" s="425"/>
      <c r="PV99" s="425"/>
      <c r="PW99" s="425"/>
      <c r="PX99" s="425"/>
      <c r="PY99" s="425"/>
      <c r="PZ99" s="425"/>
      <c r="QA99" s="425"/>
      <c r="QB99" s="425"/>
      <c r="QC99" s="425"/>
      <c r="QD99" s="425"/>
      <c r="QE99" s="425"/>
      <c r="QF99" s="425"/>
      <c r="QG99" s="425"/>
      <c r="QH99" s="425"/>
      <c r="QI99" s="425"/>
      <c r="QJ99" s="425"/>
      <c r="QK99" s="425"/>
      <c r="QL99" s="425"/>
      <c r="QM99" s="425"/>
      <c r="QN99" s="425"/>
      <c r="QO99" s="425"/>
      <c r="QP99" s="425"/>
      <c r="QQ99" s="425"/>
      <c r="QR99" s="425"/>
      <c r="QS99" s="425"/>
      <c r="QT99" s="425"/>
      <c r="QU99" s="425"/>
      <c r="QV99" s="425"/>
      <c r="QW99" s="425"/>
      <c r="QX99" s="425"/>
      <c r="QY99" s="425"/>
      <c r="QZ99" s="425"/>
      <c r="RA99" s="425"/>
      <c r="RB99" s="425"/>
      <c r="RC99" s="425"/>
      <c r="RD99" s="425"/>
      <c r="RE99" s="425"/>
      <c r="RF99" s="425"/>
      <c r="RG99" s="425"/>
      <c r="RH99" s="425"/>
      <c r="RI99" s="425"/>
      <c r="RJ99" s="425"/>
      <c r="RK99" s="425"/>
      <c r="RL99" s="425"/>
      <c r="RM99" s="425"/>
      <c r="RN99" s="425"/>
      <c r="RO99" s="425"/>
      <c r="RP99" s="425"/>
      <c r="RQ99" s="425"/>
      <c r="RR99" s="425"/>
      <c r="RS99" s="425"/>
      <c r="RT99" s="425"/>
      <c r="RU99" s="425"/>
      <c r="RV99" s="425"/>
      <c r="RW99" s="425"/>
      <c r="RX99" s="425"/>
      <c r="RY99" s="425"/>
      <c r="RZ99" s="425"/>
      <c r="SA99" s="425"/>
      <c r="SB99" s="425"/>
      <c r="SC99" s="425"/>
      <c r="SD99" s="425"/>
      <c r="SE99" s="425"/>
      <c r="SF99" s="425"/>
      <c r="SG99" s="425"/>
      <c r="SH99" s="425"/>
      <c r="SI99" s="425"/>
      <c r="SJ99" s="425"/>
      <c r="SK99" s="425"/>
      <c r="SL99" s="425"/>
      <c r="SM99" s="425"/>
      <c r="SN99" s="425"/>
      <c r="SO99" s="425"/>
      <c r="SP99" s="425"/>
      <c r="SQ99" s="425"/>
      <c r="SR99" s="425"/>
      <c r="SS99" s="425"/>
      <c r="ST99" s="425"/>
      <c r="SU99" s="425"/>
      <c r="SV99" s="425"/>
      <c r="SW99" s="425"/>
      <c r="SX99" s="425"/>
    </row>
    <row r="100" spans="1:518" ht="30" customHeight="1" x14ac:dyDescent="0.2">
      <c r="A100" s="706"/>
      <c r="B100" s="702">
        <v>12</v>
      </c>
      <c r="C100" s="702" t="str">
        <f t="shared" si="2378"/>
        <v>ANDRES ENRIQUE VASQUEZ GAVIRIA</v>
      </c>
      <c r="D100" s="702" t="str">
        <f t="shared" si="2379"/>
        <v>H</v>
      </c>
      <c r="E100" s="706"/>
      <c r="F100" s="702">
        <v>12</v>
      </c>
      <c r="G100" s="710">
        <f t="shared" ca="1" si="2380"/>
        <v>153422250</v>
      </c>
      <c r="H100" s="702" t="str">
        <f t="shared" si="2381"/>
        <v>$GU$77</v>
      </c>
      <c r="I100" s="702">
        <f t="shared" si="2382"/>
        <v>203</v>
      </c>
      <c r="J100" s="425"/>
      <c r="K100" s="425"/>
      <c r="L100" s="425"/>
      <c r="M100" s="425"/>
      <c r="N100" s="425"/>
      <c r="O100" s="425"/>
      <c r="P100" s="425"/>
      <c r="Q100" s="425"/>
      <c r="R100" s="425"/>
      <c r="S100" s="425"/>
      <c r="T100" s="425"/>
      <c r="U100" s="425"/>
      <c r="V100" s="425"/>
      <c r="W100" s="425"/>
      <c r="X100" s="425"/>
      <c r="Y100" s="425"/>
      <c r="Z100" s="425"/>
      <c r="AA100" s="425"/>
      <c r="AB100" s="425"/>
      <c r="AC100" s="425"/>
      <c r="AD100" s="425"/>
      <c r="AE100" s="425"/>
      <c r="AF100" s="425"/>
      <c r="AG100" s="425"/>
      <c r="AH100" s="425"/>
      <c r="AI100" s="425"/>
      <c r="AJ100" s="425"/>
      <c r="AK100" s="425"/>
      <c r="AL100" s="425"/>
      <c r="AM100" s="425"/>
      <c r="AN100" s="425"/>
      <c r="AO100" s="425"/>
      <c r="AP100" s="425"/>
      <c r="AQ100" s="425"/>
      <c r="AR100" s="425"/>
      <c r="AS100" s="425"/>
      <c r="AT100" s="425"/>
      <c r="AU100" s="425"/>
      <c r="AV100" s="425"/>
      <c r="AW100" s="425"/>
      <c r="AX100" s="425"/>
      <c r="AY100" s="425"/>
      <c r="AZ100" s="425"/>
      <c r="BA100" s="425"/>
      <c r="BB100" s="425"/>
      <c r="BC100" s="425"/>
      <c r="BD100" s="425"/>
      <c r="BE100" s="425"/>
      <c r="BF100" s="425"/>
      <c r="BG100" s="425"/>
      <c r="BH100" s="425"/>
      <c r="BI100" s="425"/>
      <c r="BJ100" s="425"/>
      <c r="BK100" s="425"/>
      <c r="BL100" s="425"/>
      <c r="BM100" s="425"/>
      <c r="BN100" s="425"/>
      <c r="BO100" s="425"/>
      <c r="BP100" s="425"/>
      <c r="BQ100" s="425"/>
      <c r="BR100" s="425"/>
      <c r="BS100" s="425"/>
      <c r="BT100" s="425"/>
      <c r="BU100" s="425"/>
      <c r="BV100" s="425"/>
      <c r="BW100" s="425"/>
      <c r="BX100" s="425"/>
      <c r="BY100" s="425"/>
      <c r="BZ100" s="425"/>
      <c r="CA100" s="425"/>
      <c r="CB100" s="425"/>
      <c r="CC100" s="425"/>
      <c r="CD100" s="425"/>
      <c r="CE100" s="425"/>
      <c r="CF100" s="425"/>
      <c r="CG100" s="425"/>
      <c r="CH100" s="425"/>
      <c r="CI100" s="425"/>
      <c r="CJ100" s="425"/>
      <c r="CK100" s="425"/>
      <c r="CL100" s="425"/>
      <c r="CM100" s="425"/>
      <c r="CN100" s="425"/>
      <c r="CO100" s="425"/>
      <c r="CP100" s="425"/>
      <c r="CQ100" s="425"/>
      <c r="CR100" s="425"/>
      <c r="CS100" s="425"/>
      <c r="CT100" s="425"/>
      <c r="CU100" s="425"/>
      <c r="CV100" s="425"/>
      <c r="CW100" s="425"/>
      <c r="CX100" s="425"/>
      <c r="CY100" s="425"/>
      <c r="CZ100" s="425"/>
      <c r="DA100" s="425"/>
      <c r="DB100" s="425"/>
      <c r="DC100" s="425"/>
      <c r="DD100" s="425"/>
      <c r="DE100" s="425"/>
      <c r="DF100" s="425"/>
      <c r="DG100" s="425"/>
      <c r="DH100" s="425"/>
      <c r="DI100" s="425"/>
      <c r="DJ100" s="425"/>
      <c r="DK100" s="425"/>
      <c r="DL100" s="425"/>
      <c r="DM100" s="425"/>
      <c r="DN100" s="425"/>
      <c r="DO100" s="425"/>
      <c r="DP100" s="425"/>
      <c r="DQ100" s="425"/>
      <c r="DR100" s="425"/>
      <c r="DS100" s="425"/>
      <c r="DT100" s="425"/>
      <c r="DU100" s="425"/>
      <c r="DV100" s="425"/>
      <c r="DW100" s="425"/>
      <c r="DX100" s="425"/>
      <c r="DY100" s="425"/>
      <c r="DZ100" s="425"/>
      <c r="EA100" s="425"/>
      <c r="EB100" s="425"/>
      <c r="EC100" s="425"/>
      <c r="ED100" s="425"/>
      <c r="EE100" s="425"/>
      <c r="EF100" s="425"/>
      <c r="EG100" s="425"/>
      <c r="EH100" s="425"/>
      <c r="EI100" s="425"/>
      <c r="EJ100" s="425"/>
      <c r="EK100" s="425"/>
      <c r="EL100" s="425"/>
      <c r="EM100" s="425"/>
      <c r="EN100" s="425"/>
      <c r="EO100" s="425"/>
      <c r="EP100" s="425"/>
      <c r="EQ100" s="425"/>
      <c r="ER100" s="425"/>
      <c r="ES100" s="425"/>
      <c r="ET100" s="425"/>
      <c r="EU100" s="425"/>
      <c r="EV100" s="425"/>
      <c r="EW100" s="425"/>
      <c r="EX100" s="425"/>
      <c r="EY100" s="425"/>
      <c r="EZ100" s="425"/>
      <c r="FA100" s="425"/>
      <c r="FB100" s="425"/>
      <c r="FC100" s="425"/>
      <c r="FD100" s="425"/>
      <c r="FE100" s="425"/>
      <c r="FF100" s="425"/>
      <c r="FG100" s="425"/>
      <c r="FH100" s="425"/>
      <c r="FI100" s="425"/>
      <c r="FJ100" s="425"/>
      <c r="FK100" s="425"/>
      <c r="FL100" s="425"/>
      <c r="FM100" s="425"/>
      <c r="FN100" s="425"/>
      <c r="FO100" s="425"/>
      <c r="FP100" s="425"/>
      <c r="FQ100" s="425"/>
      <c r="FR100" s="425"/>
      <c r="FS100" s="425"/>
      <c r="FT100" s="425"/>
      <c r="FU100" s="425"/>
      <c r="FV100" s="425"/>
      <c r="FW100" s="425"/>
      <c r="FX100" s="425"/>
      <c r="FY100" s="425"/>
      <c r="FZ100" s="425"/>
      <c r="GA100" s="425"/>
      <c r="GB100" s="425"/>
      <c r="GC100" s="425"/>
      <c r="GD100" s="425"/>
      <c r="GE100" s="425"/>
      <c r="GF100" s="425"/>
      <c r="GG100" s="425"/>
      <c r="GH100" s="425"/>
      <c r="GI100" s="425"/>
      <c r="GJ100" s="425"/>
      <c r="GK100" s="425"/>
      <c r="GL100" s="425"/>
      <c r="GM100" s="425"/>
      <c r="GN100" s="425"/>
      <c r="GO100" s="425"/>
      <c r="GP100" s="425"/>
      <c r="GQ100" s="425"/>
      <c r="GR100" s="425"/>
      <c r="GS100" s="425"/>
      <c r="GT100" s="425"/>
      <c r="GU100" s="425"/>
      <c r="GV100" s="425"/>
      <c r="GW100" s="425"/>
      <c r="GX100" s="425"/>
      <c r="GY100" s="425"/>
      <c r="GZ100" s="425"/>
      <c r="HA100" s="425"/>
      <c r="HB100" s="425"/>
      <c r="HC100" s="425"/>
      <c r="HD100" s="425"/>
      <c r="HE100" s="425"/>
      <c r="HF100" s="425"/>
      <c r="HG100" s="425"/>
      <c r="HH100" s="425"/>
      <c r="HI100" s="425"/>
      <c r="HJ100" s="425"/>
      <c r="HK100" s="425"/>
      <c r="HL100" s="425"/>
      <c r="HM100" s="425"/>
      <c r="HN100" s="425"/>
      <c r="HO100" s="425"/>
      <c r="HP100" s="425"/>
      <c r="HQ100" s="425"/>
      <c r="HR100" s="425"/>
      <c r="HS100" s="425"/>
      <c r="HT100" s="425"/>
      <c r="HU100" s="425"/>
      <c r="HV100" s="425"/>
      <c r="HW100" s="425"/>
      <c r="HX100" s="425"/>
      <c r="HY100" s="425"/>
      <c r="HZ100" s="425"/>
      <c r="IA100" s="425"/>
      <c r="IB100" s="425"/>
      <c r="IC100" s="425"/>
      <c r="ID100" s="425"/>
      <c r="IE100" s="425"/>
      <c r="IF100" s="425"/>
      <c r="IG100" s="425"/>
      <c r="IH100" s="425"/>
      <c r="II100" s="425"/>
      <c r="IJ100" s="425"/>
      <c r="IK100" s="425"/>
      <c r="IL100" s="425"/>
      <c r="IM100" s="425"/>
      <c r="IN100" s="425"/>
      <c r="IO100" s="425"/>
      <c r="IP100" s="425"/>
      <c r="IQ100" s="425"/>
      <c r="IR100" s="425"/>
      <c r="IS100" s="425"/>
      <c r="IT100" s="425"/>
      <c r="IU100" s="425"/>
      <c r="IV100" s="425"/>
      <c r="IW100" s="425"/>
      <c r="IX100" s="425"/>
      <c r="IY100" s="425"/>
      <c r="IZ100" s="425"/>
      <c r="JA100" s="425"/>
      <c r="JB100" s="425"/>
      <c r="JC100" s="425"/>
      <c r="JD100" s="425"/>
      <c r="JE100" s="425"/>
      <c r="JF100" s="425"/>
      <c r="JG100" s="425"/>
      <c r="JH100" s="425"/>
      <c r="JI100" s="425"/>
      <c r="JJ100" s="425"/>
      <c r="JK100" s="425"/>
      <c r="JL100" s="425"/>
      <c r="JM100" s="425"/>
      <c r="JN100" s="425"/>
      <c r="JO100" s="425"/>
      <c r="JP100" s="425"/>
      <c r="JQ100" s="425"/>
      <c r="JR100" s="425"/>
      <c r="JS100" s="425"/>
      <c r="JT100" s="425"/>
      <c r="JU100" s="425"/>
      <c r="JV100" s="425"/>
      <c r="JW100" s="425"/>
      <c r="JX100" s="425"/>
      <c r="JY100" s="425"/>
      <c r="JZ100" s="425"/>
      <c r="KA100" s="425"/>
      <c r="KB100" s="425"/>
      <c r="KC100" s="425"/>
      <c r="KD100" s="425"/>
      <c r="KE100" s="425"/>
      <c r="KF100" s="425"/>
      <c r="KG100" s="425"/>
      <c r="KH100" s="425"/>
      <c r="KI100" s="425"/>
      <c r="KJ100" s="425"/>
      <c r="KK100" s="425"/>
      <c r="KL100" s="425"/>
      <c r="KM100" s="425"/>
      <c r="KN100" s="425"/>
      <c r="KO100" s="425"/>
      <c r="KP100" s="425"/>
      <c r="KQ100" s="425"/>
      <c r="KR100" s="425"/>
      <c r="KS100" s="425"/>
      <c r="KT100" s="425"/>
      <c r="KU100" s="425"/>
      <c r="KV100" s="425"/>
      <c r="KW100" s="425"/>
      <c r="KX100" s="425"/>
      <c r="KY100" s="425"/>
      <c r="KZ100" s="425"/>
      <c r="LA100" s="425"/>
      <c r="LB100" s="425"/>
      <c r="LC100" s="425"/>
      <c r="LD100" s="425"/>
      <c r="LE100" s="425"/>
      <c r="LF100" s="425"/>
      <c r="LG100" s="425"/>
      <c r="LH100" s="425"/>
      <c r="LI100" s="425"/>
      <c r="LJ100" s="425"/>
      <c r="LK100" s="425"/>
      <c r="LL100" s="425"/>
      <c r="LM100" s="425"/>
      <c r="LN100" s="425"/>
      <c r="LO100" s="425"/>
      <c r="LP100" s="425"/>
      <c r="LQ100" s="425"/>
      <c r="LR100" s="425"/>
      <c r="LS100" s="425"/>
      <c r="LT100" s="425"/>
      <c r="LU100" s="425"/>
      <c r="LV100" s="425"/>
      <c r="LW100" s="425"/>
      <c r="LX100" s="425"/>
      <c r="LY100" s="425"/>
      <c r="LZ100" s="425"/>
      <c r="MA100" s="425"/>
      <c r="MB100" s="425"/>
      <c r="MC100" s="425"/>
      <c r="MD100" s="425"/>
      <c r="ME100" s="425"/>
      <c r="MF100" s="425"/>
      <c r="MG100" s="425"/>
      <c r="MH100" s="425"/>
      <c r="MI100" s="425"/>
      <c r="MJ100" s="425"/>
      <c r="MK100" s="425"/>
      <c r="ML100" s="425"/>
      <c r="MM100" s="425"/>
      <c r="MN100" s="425"/>
      <c r="MO100" s="425"/>
      <c r="MP100" s="425"/>
      <c r="MQ100" s="425"/>
      <c r="MR100" s="425"/>
      <c r="MS100" s="425"/>
      <c r="MT100" s="425"/>
      <c r="MU100" s="425"/>
      <c r="MV100" s="425"/>
      <c r="MW100" s="425"/>
      <c r="MX100" s="425"/>
      <c r="MY100" s="425"/>
      <c r="MZ100" s="425"/>
      <c r="NA100" s="425"/>
      <c r="NB100" s="425"/>
      <c r="NC100" s="425"/>
      <c r="ND100" s="425"/>
      <c r="NE100" s="425"/>
      <c r="NF100" s="425"/>
      <c r="NG100" s="425"/>
      <c r="NH100" s="425"/>
      <c r="NI100" s="425"/>
      <c r="NJ100" s="425"/>
      <c r="NK100" s="425"/>
      <c r="NL100" s="425"/>
      <c r="NM100" s="425"/>
      <c r="NN100" s="425"/>
      <c r="NO100" s="425"/>
      <c r="NP100" s="425"/>
      <c r="NQ100" s="425"/>
      <c r="NR100" s="425"/>
      <c r="NS100" s="425"/>
      <c r="NT100" s="425"/>
      <c r="NU100" s="425"/>
      <c r="NV100" s="425"/>
      <c r="NW100" s="425"/>
      <c r="NX100" s="425"/>
      <c r="NY100" s="425"/>
      <c r="NZ100" s="425"/>
      <c r="OA100" s="425"/>
      <c r="OB100" s="425"/>
      <c r="OC100" s="425"/>
      <c r="OD100" s="425"/>
      <c r="OE100" s="425"/>
      <c r="OF100" s="425"/>
      <c r="OG100" s="425"/>
      <c r="OH100" s="425"/>
      <c r="OI100" s="425"/>
      <c r="OJ100" s="425"/>
      <c r="OK100" s="425"/>
      <c r="OL100" s="425"/>
      <c r="OM100" s="425"/>
      <c r="ON100" s="425"/>
      <c r="OO100" s="425"/>
      <c r="OP100" s="425"/>
      <c r="OQ100" s="425"/>
      <c r="OR100" s="425"/>
      <c r="OS100" s="425"/>
      <c r="OT100" s="425"/>
      <c r="OU100" s="425"/>
      <c r="OV100" s="425"/>
      <c r="OW100" s="425"/>
      <c r="OX100" s="425"/>
      <c r="OY100" s="425"/>
      <c r="OZ100" s="425"/>
      <c r="PA100" s="425"/>
      <c r="PB100" s="425"/>
      <c r="PC100" s="425"/>
      <c r="PD100" s="425"/>
      <c r="PE100" s="425"/>
      <c r="PF100" s="425"/>
      <c r="PG100" s="425"/>
      <c r="PH100" s="425"/>
      <c r="PI100" s="425"/>
      <c r="PJ100" s="425"/>
      <c r="PK100" s="425"/>
      <c r="PL100" s="425"/>
      <c r="PM100" s="425"/>
      <c r="PN100" s="425"/>
      <c r="PO100" s="425"/>
      <c r="PP100" s="425"/>
      <c r="PQ100" s="425"/>
      <c r="PR100" s="425"/>
      <c r="PS100" s="425"/>
      <c r="PT100" s="425"/>
      <c r="PU100" s="425"/>
      <c r="PV100" s="425"/>
      <c r="PW100" s="425"/>
      <c r="PX100" s="425"/>
      <c r="PY100" s="425"/>
      <c r="PZ100" s="425"/>
      <c r="QA100" s="425"/>
      <c r="QB100" s="425"/>
      <c r="QC100" s="425"/>
      <c r="QD100" s="425"/>
      <c r="QE100" s="425"/>
      <c r="QF100" s="425"/>
      <c r="QG100" s="425"/>
      <c r="QH100" s="425"/>
      <c r="QI100" s="425"/>
      <c r="QJ100" s="425"/>
      <c r="QK100" s="425"/>
      <c r="QL100" s="425"/>
      <c r="QM100" s="425"/>
      <c r="QN100" s="425"/>
      <c r="QO100" s="425"/>
      <c r="QP100" s="425"/>
      <c r="QQ100" s="425"/>
      <c r="QR100" s="425"/>
      <c r="QS100" s="425"/>
      <c r="QT100" s="425"/>
      <c r="QU100" s="425"/>
      <c r="QV100" s="425"/>
      <c r="QW100" s="425"/>
      <c r="QX100" s="425"/>
      <c r="QY100" s="425"/>
      <c r="QZ100" s="425"/>
      <c r="RA100" s="425"/>
      <c r="RB100" s="425"/>
      <c r="RC100" s="425"/>
      <c r="RD100" s="425"/>
      <c r="RE100" s="425"/>
      <c r="RF100" s="425"/>
      <c r="RG100" s="425"/>
      <c r="RH100" s="425"/>
      <c r="RI100" s="425"/>
      <c r="RJ100" s="425"/>
      <c r="RK100" s="425"/>
      <c r="RL100" s="425"/>
      <c r="RM100" s="425"/>
      <c r="RN100" s="425"/>
      <c r="RO100" s="425"/>
      <c r="RP100" s="425"/>
      <c r="RQ100" s="425"/>
      <c r="RR100" s="425"/>
      <c r="RS100" s="425"/>
      <c r="RT100" s="425"/>
      <c r="RU100" s="425"/>
      <c r="RV100" s="425"/>
      <c r="RW100" s="425"/>
      <c r="RX100" s="425"/>
      <c r="RY100" s="425"/>
      <c r="RZ100" s="425"/>
      <c r="SA100" s="425"/>
      <c r="SB100" s="425"/>
      <c r="SC100" s="425"/>
      <c r="SD100" s="425"/>
      <c r="SE100" s="425"/>
      <c r="SF100" s="425"/>
      <c r="SG100" s="425"/>
      <c r="SH100" s="425"/>
      <c r="SI100" s="425"/>
      <c r="SJ100" s="425"/>
      <c r="SK100" s="425"/>
      <c r="SL100" s="425"/>
      <c r="SM100" s="425"/>
      <c r="SN100" s="425"/>
      <c r="SO100" s="425"/>
      <c r="SP100" s="425"/>
      <c r="SQ100" s="425"/>
      <c r="SR100" s="425"/>
      <c r="SS100" s="425"/>
      <c r="ST100" s="425"/>
      <c r="SU100" s="425"/>
      <c r="SV100" s="425"/>
      <c r="SW100" s="425"/>
      <c r="SX100" s="425"/>
    </row>
    <row r="101" spans="1:518" ht="30" customHeight="1" x14ac:dyDescent="0.2">
      <c r="A101" s="706"/>
      <c r="B101" s="702">
        <v>13</v>
      </c>
      <c r="C101" s="702" t="str">
        <f t="shared" si="2378"/>
        <v>CESAR GIRALDO ATEHORTUA</v>
      </c>
      <c r="D101" s="702" t="str">
        <f t="shared" si="2379"/>
        <v>H</v>
      </c>
      <c r="E101" s="706"/>
      <c r="F101" s="702">
        <v>13</v>
      </c>
      <c r="G101" s="710">
        <f t="shared" ca="1" si="2380"/>
        <v>147895720</v>
      </c>
      <c r="H101" s="702" t="str">
        <f t="shared" si="2381"/>
        <v>$HL$77</v>
      </c>
      <c r="I101" s="702">
        <f t="shared" si="2382"/>
        <v>220</v>
      </c>
      <c r="J101" s="425"/>
      <c r="K101" s="425"/>
      <c r="L101" s="425"/>
      <c r="M101" s="425"/>
      <c r="N101" s="425"/>
      <c r="O101" s="425"/>
      <c r="P101" s="425"/>
      <c r="Q101" s="425"/>
      <c r="R101" s="425"/>
      <c r="S101" s="425"/>
      <c r="T101" s="425"/>
      <c r="U101" s="425"/>
      <c r="V101" s="425"/>
      <c r="W101" s="425"/>
      <c r="X101" s="425"/>
      <c r="Y101" s="425"/>
      <c r="Z101" s="425"/>
      <c r="AA101" s="425"/>
      <c r="AB101" s="425"/>
      <c r="AC101" s="425"/>
      <c r="AD101" s="425"/>
      <c r="AE101" s="425"/>
      <c r="AF101" s="425"/>
      <c r="AG101" s="425"/>
      <c r="AH101" s="425"/>
      <c r="AI101" s="425"/>
      <c r="AJ101" s="425"/>
      <c r="AK101" s="425"/>
      <c r="AL101" s="425"/>
      <c r="AM101" s="425"/>
      <c r="AN101" s="425"/>
      <c r="AO101" s="425"/>
      <c r="AP101" s="425"/>
      <c r="AQ101" s="425"/>
      <c r="AR101" s="425"/>
      <c r="AS101" s="425"/>
      <c r="AT101" s="425"/>
      <c r="AU101" s="425"/>
      <c r="AV101" s="425"/>
      <c r="AW101" s="425"/>
      <c r="AX101" s="425"/>
      <c r="AY101" s="425"/>
      <c r="AZ101" s="425"/>
      <c r="BA101" s="425"/>
      <c r="BB101" s="425"/>
      <c r="BC101" s="425"/>
      <c r="BD101" s="425"/>
      <c r="BE101" s="425"/>
      <c r="BF101" s="425"/>
      <c r="BG101" s="425"/>
      <c r="BH101" s="425"/>
      <c r="BI101" s="425"/>
      <c r="BJ101" s="425"/>
      <c r="BK101" s="425"/>
      <c r="BL101" s="425"/>
      <c r="BM101" s="425"/>
      <c r="BN101" s="425"/>
      <c r="BO101" s="425"/>
      <c r="BP101" s="425"/>
      <c r="BQ101" s="425"/>
      <c r="BR101" s="425"/>
      <c r="BS101" s="425"/>
      <c r="BT101" s="425"/>
      <c r="BU101" s="425"/>
      <c r="BV101" s="425"/>
      <c r="BW101" s="425"/>
      <c r="BX101" s="425"/>
      <c r="BY101" s="425"/>
      <c r="BZ101" s="425"/>
      <c r="CA101" s="425"/>
      <c r="CB101" s="425"/>
      <c r="CC101" s="425"/>
      <c r="CD101" s="425"/>
      <c r="CE101" s="425"/>
      <c r="CF101" s="425"/>
      <c r="CG101" s="425"/>
      <c r="CH101" s="425"/>
      <c r="CI101" s="425"/>
      <c r="CJ101" s="425"/>
      <c r="CK101" s="425"/>
      <c r="CL101" s="425"/>
      <c r="CM101" s="425"/>
      <c r="CN101" s="425"/>
      <c r="CO101" s="425"/>
      <c r="CP101" s="425"/>
      <c r="CQ101" s="425"/>
      <c r="CR101" s="425"/>
      <c r="CS101" s="425"/>
      <c r="CT101" s="425"/>
      <c r="CU101" s="425"/>
      <c r="CV101" s="425"/>
      <c r="CW101" s="425"/>
      <c r="CX101" s="425"/>
      <c r="CY101" s="425"/>
      <c r="CZ101" s="425"/>
      <c r="DA101" s="425"/>
      <c r="DB101" s="425"/>
      <c r="DC101" s="425"/>
      <c r="DD101" s="425"/>
      <c r="DE101" s="425"/>
      <c r="DF101" s="425"/>
      <c r="DG101" s="425"/>
      <c r="DH101" s="425"/>
      <c r="DI101" s="425"/>
      <c r="DJ101" s="425"/>
      <c r="DK101" s="425"/>
      <c r="DL101" s="425"/>
      <c r="DM101" s="425"/>
      <c r="DN101" s="425"/>
      <c r="DO101" s="425"/>
      <c r="DP101" s="425"/>
      <c r="DQ101" s="425"/>
      <c r="DR101" s="425"/>
      <c r="DS101" s="425"/>
      <c r="DT101" s="425"/>
      <c r="DU101" s="425"/>
      <c r="DV101" s="425"/>
      <c r="DW101" s="425"/>
      <c r="DX101" s="425"/>
      <c r="DY101" s="425"/>
      <c r="DZ101" s="425"/>
      <c r="EA101" s="425"/>
      <c r="EB101" s="425"/>
      <c r="EC101" s="425"/>
      <c r="ED101" s="425"/>
      <c r="EE101" s="425"/>
      <c r="EF101" s="425"/>
      <c r="EG101" s="425"/>
      <c r="EH101" s="425"/>
      <c r="EI101" s="425"/>
      <c r="EJ101" s="425"/>
      <c r="EK101" s="425"/>
      <c r="EL101" s="425"/>
      <c r="EM101" s="425"/>
      <c r="EN101" s="425"/>
      <c r="EO101" s="425"/>
      <c r="EP101" s="425"/>
      <c r="EQ101" s="425"/>
      <c r="ER101" s="425"/>
      <c r="ES101" s="425"/>
      <c r="ET101" s="425"/>
      <c r="EU101" s="425"/>
      <c r="EV101" s="425"/>
      <c r="EW101" s="425"/>
      <c r="EX101" s="425"/>
      <c r="EY101" s="425"/>
      <c r="EZ101" s="425"/>
      <c r="FA101" s="425"/>
      <c r="FB101" s="425"/>
      <c r="FC101" s="425"/>
      <c r="FD101" s="425"/>
      <c r="FE101" s="425"/>
      <c r="FF101" s="425"/>
      <c r="FG101" s="425"/>
      <c r="FH101" s="425"/>
      <c r="FI101" s="425"/>
      <c r="FJ101" s="425"/>
      <c r="FK101" s="425"/>
      <c r="FL101" s="425"/>
      <c r="FM101" s="425"/>
      <c r="FN101" s="425"/>
      <c r="FO101" s="425"/>
      <c r="FP101" s="425"/>
      <c r="FQ101" s="425"/>
      <c r="FR101" s="425"/>
      <c r="FS101" s="425"/>
      <c r="FT101" s="425"/>
      <c r="FU101" s="425"/>
      <c r="FV101" s="425"/>
      <c r="FW101" s="425"/>
      <c r="FX101" s="425"/>
      <c r="FY101" s="425"/>
      <c r="FZ101" s="425"/>
      <c r="GA101" s="425"/>
      <c r="GB101" s="425"/>
      <c r="GC101" s="425"/>
      <c r="GD101" s="425"/>
      <c r="GE101" s="425"/>
      <c r="GF101" s="425"/>
      <c r="GG101" s="425"/>
      <c r="GH101" s="425"/>
      <c r="GI101" s="425"/>
      <c r="GJ101" s="425"/>
      <c r="GK101" s="425"/>
      <c r="GL101" s="425"/>
      <c r="GM101" s="425"/>
      <c r="GN101" s="425"/>
      <c r="GO101" s="425"/>
      <c r="GP101" s="425"/>
      <c r="GQ101" s="425"/>
      <c r="GR101" s="425"/>
      <c r="GS101" s="425"/>
      <c r="GT101" s="425"/>
      <c r="GU101" s="425"/>
      <c r="GV101" s="425"/>
      <c r="GW101" s="425"/>
      <c r="GX101" s="425"/>
      <c r="GY101" s="425"/>
      <c r="GZ101" s="425"/>
      <c r="HA101" s="425"/>
      <c r="HB101" s="425"/>
      <c r="HC101" s="425"/>
      <c r="HD101" s="425"/>
      <c r="HE101" s="425"/>
      <c r="HF101" s="425"/>
      <c r="HG101" s="425"/>
      <c r="HH101" s="425"/>
      <c r="HI101" s="425"/>
      <c r="HJ101" s="425"/>
      <c r="HK101" s="425"/>
      <c r="HL101" s="425"/>
      <c r="HM101" s="425"/>
      <c r="HN101" s="425"/>
      <c r="HO101" s="425"/>
      <c r="HP101" s="425"/>
      <c r="HQ101" s="425"/>
      <c r="HR101" s="425"/>
      <c r="HS101" s="425"/>
      <c r="HT101" s="425"/>
      <c r="HU101" s="425"/>
      <c r="HV101" s="425"/>
      <c r="HW101" s="425"/>
      <c r="HX101" s="425"/>
      <c r="HY101" s="425"/>
      <c r="HZ101" s="425"/>
      <c r="IA101" s="425"/>
      <c r="IB101" s="425"/>
      <c r="IC101" s="425"/>
      <c r="ID101" s="425"/>
      <c r="IE101" s="425"/>
      <c r="IF101" s="425"/>
      <c r="IG101" s="425"/>
      <c r="IH101" s="425"/>
      <c r="II101" s="425"/>
      <c r="IJ101" s="425"/>
      <c r="IK101" s="425"/>
      <c r="IL101" s="425"/>
      <c r="IM101" s="425"/>
      <c r="IN101" s="425"/>
      <c r="IO101" s="425"/>
      <c r="IP101" s="425"/>
      <c r="IQ101" s="425"/>
      <c r="IR101" s="425"/>
      <c r="IS101" s="425"/>
      <c r="IT101" s="425"/>
      <c r="IU101" s="425"/>
      <c r="IV101" s="425"/>
      <c r="IW101" s="425"/>
      <c r="IX101" s="425"/>
      <c r="IY101" s="425"/>
      <c r="IZ101" s="425"/>
      <c r="JA101" s="425"/>
      <c r="JB101" s="425"/>
      <c r="JC101" s="425"/>
      <c r="JD101" s="425"/>
      <c r="JE101" s="425"/>
      <c r="JF101" s="425"/>
      <c r="JG101" s="425"/>
      <c r="JH101" s="425"/>
      <c r="JI101" s="425"/>
      <c r="JJ101" s="425"/>
      <c r="JK101" s="425"/>
      <c r="JL101" s="425"/>
      <c r="JM101" s="425"/>
      <c r="JN101" s="425"/>
      <c r="JO101" s="425"/>
      <c r="JP101" s="425"/>
      <c r="JQ101" s="425"/>
      <c r="JR101" s="425"/>
      <c r="JS101" s="425"/>
      <c r="JT101" s="425"/>
      <c r="JU101" s="425"/>
      <c r="JV101" s="425"/>
      <c r="JW101" s="425"/>
      <c r="JX101" s="425"/>
      <c r="JY101" s="425"/>
      <c r="JZ101" s="425"/>
      <c r="KA101" s="425"/>
      <c r="KB101" s="425"/>
      <c r="KC101" s="425"/>
      <c r="KD101" s="425"/>
      <c r="KE101" s="425"/>
      <c r="KF101" s="425"/>
      <c r="KG101" s="425"/>
      <c r="KH101" s="425"/>
      <c r="KI101" s="425"/>
      <c r="KJ101" s="425"/>
      <c r="KK101" s="425"/>
      <c r="KL101" s="425"/>
      <c r="KM101" s="425"/>
      <c r="KN101" s="425"/>
      <c r="KO101" s="425"/>
      <c r="KP101" s="425"/>
      <c r="KQ101" s="425"/>
      <c r="KR101" s="425"/>
      <c r="KS101" s="425"/>
      <c r="KT101" s="425"/>
      <c r="KU101" s="425"/>
      <c r="KV101" s="425"/>
      <c r="KW101" s="425"/>
      <c r="KX101" s="425"/>
      <c r="KY101" s="425"/>
      <c r="KZ101" s="425"/>
      <c r="LA101" s="425"/>
      <c r="LB101" s="425"/>
      <c r="LC101" s="425"/>
      <c r="LD101" s="425"/>
      <c r="LE101" s="425"/>
      <c r="LF101" s="425"/>
      <c r="LG101" s="425"/>
      <c r="LH101" s="425"/>
      <c r="LI101" s="425"/>
      <c r="LJ101" s="425"/>
      <c r="LK101" s="425"/>
      <c r="LL101" s="425"/>
      <c r="LM101" s="425"/>
      <c r="LN101" s="425"/>
      <c r="LO101" s="425"/>
      <c r="LP101" s="425"/>
      <c r="LQ101" s="425"/>
      <c r="LR101" s="425"/>
      <c r="LS101" s="425"/>
      <c r="LT101" s="425"/>
      <c r="LU101" s="425"/>
      <c r="LV101" s="425"/>
      <c r="LW101" s="425"/>
      <c r="LX101" s="425"/>
      <c r="LY101" s="425"/>
      <c r="LZ101" s="425"/>
      <c r="MA101" s="425"/>
      <c r="MB101" s="425"/>
      <c r="MC101" s="425"/>
      <c r="MD101" s="425"/>
      <c r="ME101" s="425"/>
      <c r="MF101" s="425"/>
      <c r="MG101" s="425"/>
      <c r="MH101" s="425"/>
      <c r="MI101" s="425"/>
      <c r="MJ101" s="425"/>
      <c r="MK101" s="425"/>
      <c r="ML101" s="425"/>
      <c r="MM101" s="425"/>
      <c r="MN101" s="425"/>
      <c r="MO101" s="425"/>
      <c r="MP101" s="425"/>
      <c r="MQ101" s="425"/>
      <c r="MR101" s="425"/>
      <c r="MS101" s="425"/>
      <c r="MT101" s="425"/>
      <c r="MU101" s="425"/>
      <c r="MV101" s="425"/>
      <c r="MW101" s="425"/>
      <c r="MX101" s="425"/>
      <c r="MY101" s="425"/>
      <c r="MZ101" s="425"/>
      <c r="NA101" s="425"/>
      <c r="NB101" s="425"/>
      <c r="NC101" s="425"/>
      <c r="ND101" s="425"/>
      <c r="NE101" s="425"/>
      <c r="NF101" s="425"/>
      <c r="NG101" s="425"/>
      <c r="NH101" s="425"/>
      <c r="NI101" s="425"/>
      <c r="NJ101" s="425"/>
      <c r="NK101" s="425"/>
      <c r="NL101" s="425"/>
      <c r="NM101" s="425"/>
      <c r="NN101" s="425"/>
      <c r="NO101" s="425"/>
      <c r="NP101" s="425"/>
      <c r="NQ101" s="425"/>
      <c r="NR101" s="425"/>
      <c r="NS101" s="425"/>
      <c r="NT101" s="425"/>
      <c r="NU101" s="425"/>
      <c r="NV101" s="425"/>
      <c r="NW101" s="425"/>
      <c r="NX101" s="425"/>
      <c r="NY101" s="425"/>
      <c r="NZ101" s="425"/>
      <c r="OA101" s="425"/>
      <c r="OB101" s="425"/>
      <c r="OC101" s="425"/>
      <c r="OD101" s="425"/>
      <c r="OE101" s="425"/>
      <c r="OF101" s="425"/>
      <c r="OG101" s="425"/>
      <c r="OH101" s="425"/>
      <c r="OI101" s="425"/>
      <c r="OJ101" s="425"/>
      <c r="OK101" s="425"/>
      <c r="OL101" s="425"/>
      <c r="OM101" s="425"/>
      <c r="ON101" s="425"/>
      <c r="OO101" s="425"/>
      <c r="OP101" s="425"/>
      <c r="OQ101" s="425"/>
      <c r="OR101" s="425"/>
      <c r="OS101" s="425"/>
      <c r="OT101" s="425"/>
      <c r="OU101" s="425"/>
      <c r="OV101" s="425"/>
      <c r="OW101" s="425"/>
      <c r="OX101" s="425"/>
      <c r="OY101" s="425"/>
      <c r="OZ101" s="425"/>
      <c r="PA101" s="425"/>
      <c r="PB101" s="425"/>
      <c r="PC101" s="425"/>
      <c r="PD101" s="425"/>
      <c r="PE101" s="425"/>
      <c r="PF101" s="425"/>
      <c r="PG101" s="425"/>
      <c r="PH101" s="425"/>
      <c r="PI101" s="425"/>
      <c r="PJ101" s="425"/>
      <c r="PK101" s="425"/>
      <c r="PL101" s="425"/>
      <c r="PM101" s="425"/>
      <c r="PN101" s="425"/>
      <c r="PO101" s="425"/>
      <c r="PP101" s="425"/>
      <c r="PQ101" s="425"/>
      <c r="PR101" s="425"/>
      <c r="PS101" s="425"/>
      <c r="PT101" s="425"/>
      <c r="PU101" s="425"/>
      <c r="PV101" s="425"/>
      <c r="PW101" s="425"/>
      <c r="PX101" s="425"/>
      <c r="PY101" s="425"/>
      <c r="PZ101" s="425"/>
      <c r="QA101" s="425"/>
      <c r="QB101" s="425"/>
      <c r="QC101" s="425"/>
      <c r="QD101" s="425"/>
      <c r="QE101" s="425"/>
      <c r="QF101" s="425"/>
      <c r="QG101" s="425"/>
      <c r="QH101" s="425"/>
      <c r="QI101" s="425"/>
      <c r="QJ101" s="425"/>
      <c r="QK101" s="425"/>
      <c r="QL101" s="425"/>
      <c r="QM101" s="425"/>
      <c r="QN101" s="425"/>
      <c r="QO101" s="425"/>
      <c r="QP101" s="425"/>
      <c r="QQ101" s="425"/>
      <c r="QR101" s="425"/>
      <c r="QS101" s="425"/>
      <c r="QT101" s="425"/>
      <c r="QU101" s="425"/>
      <c r="QV101" s="425"/>
      <c r="QW101" s="425"/>
      <c r="QX101" s="425"/>
      <c r="QY101" s="425"/>
      <c r="QZ101" s="425"/>
      <c r="RA101" s="425"/>
      <c r="RB101" s="425"/>
      <c r="RC101" s="425"/>
      <c r="RD101" s="425"/>
      <c r="RE101" s="425"/>
      <c r="RF101" s="425"/>
      <c r="RG101" s="425"/>
      <c r="RH101" s="425"/>
      <c r="RI101" s="425"/>
      <c r="RJ101" s="425"/>
      <c r="RK101" s="425"/>
      <c r="RL101" s="425"/>
      <c r="RM101" s="425"/>
      <c r="RN101" s="425"/>
      <c r="RO101" s="425"/>
      <c r="RP101" s="425"/>
      <c r="RQ101" s="425"/>
      <c r="RR101" s="425"/>
      <c r="RS101" s="425"/>
      <c r="RT101" s="425"/>
      <c r="RU101" s="425"/>
      <c r="RV101" s="425"/>
      <c r="RW101" s="425"/>
      <c r="RX101" s="425"/>
      <c r="RY101" s="425"/>
      <c r="RZ101" s="425"/>
      <c r="SA101" s="425"/>
      <c r="SB101" s="425"/>
      <c r="SC101" s="425"/>
      <c r="SD101" s="425"/>
      <c r="SE101" s="425"/>
      <c r="SF101" s="425"/>
      <c r="SG101" s="425"/>
      <c r="SH101" s="425"/>
      <c r="SI101" s="425"/>
      <c r="SJ101" s="425"/>
      <c r="SK101" s="425"/>
      <c r="SL101" s="425"/>
      <c r="SM101" s="425"/>
      <c r="SN101" s="425"/>
      <c r="SO101" s="425"/>
      <c r="SP101" s="425"/>
      <c r="SQ101" s="425"/>
      <c r="SR101" s="425"/>
      <c r="SS101" s="425"/>
      <c r="ST101" s="425"/>
      <c r="SU101" s="425"/>
      <c r="SV101" s="425"/>
      <c r="SW101" s="425"/>
      <c r="SX101" s="425"/>
    </row>
    <row r="102" spans="1:518" ht="30" customHeight="1" x14ac:dyDescent="0.2">
      <c r="A102" s="706"/>
      <c r="B102" s="702">
        <v>14</v>
      </c>
      <c r="C102" s="702" t="str">
        <f t="shared" si="2378"/>
        <v>ACEROS Y CONCRETOS S.A.S.</v>
      </c>
      <c r="D102" s="702" t="str">
        <f t="shared" si="2379"/>
        <v>H</v>
      </c>
      <c r="E102" s="706"/>
      <c r="F102" s="702">
        <v>14</v>
      </c>
      <c r="G102" s="710">
        <f t="shared" ca="1" si="2380"/>
        <v>149651250</v>
      </c>
      <c r="H102" s="702" t="str">
        <f t="shared" si="2381"/>
        <v>$IC$77</v>
      </c>
      <c r="I102" s="702">
        <f t="shared" si="2382"/>
        <v>237</v>
      </c>
      <c r="J102" s="425"/>
      <c r="K102" s="425"/>
      <c r="L102" s="425"/>
      <c r="M102" s="425"/>
      <c r="N102" s="425"/>
      <c r="O102" s="425"/>
      <c r="P102" s="425"/>
      <c r="Q102" s="425"/>
      <c r="R102" s="425"/>
      <c r="S102" s="425"/>
      <c r="T102" s="425"/>
      <c r="U102" s="425"/>
      <c r="V102" s="425"/>
      <c r="W102" s="425"/>
      <c r="X102" s="425"/>
      <c r="Y102" s="425"/>
      <c r="Z102" s="425"/>
      <c r="AA102" s="425"/>
      <c r="AB102" s="425"/>
      <c r="AC102" s="425"/>
      <c r="AD102" s="425"/>
      <c r="AE102" s="425"/>
      <c r="AF102" s="425"/>
      <c r="AG102" s="425"/>
      <c r="AH102" s="425"/>
      <c r="AI102" s="425"/>
      <c r="AJ102" s="425"/>
      <c r="AK102" s="425"/>
      <c r="AL102" s="425"/>
      <c r="AM102" s="425"/>
      <c r="AN102" s="425"/>
      <c r="AO102" s="425"/>
      <c r="AP102" s="425"/>
      <c r="AQ102" s="425"/>
      <c r="AR102" s="425"/>
      <c r="AS102" s="425"/>
      <c r="AT102" s="425"/>
      <c r="AU102" s="425"/>
      <c r="AV102" s="425"/>
      <c r="AW102" s="425"/>
      <c r="AX102" s="425"/>
      <c r="AY102" s="425"/>
      <c r="AZ102" s="425"/>
      <c r="BA102" s="425"/>
      <c r="BB102" s="425"/>
      <c r="BC102" s="425"/>
      <c r="BD102" s="425"/>
      <c r="BE102" s="425"/>
      <c r="BF102" s="425"/>
      <c r="BG102" s="425"/>
      <c r="BH102" s="425"/>
      <c r="BI102" s="425"/>
      <c r="BJ102" s="425"/>
      <c r="BK102" s="425"/>
      <c r="BL102" s="425"/>
      <c r="BM102" s="425"/>
      <c r="BN102" s="425"/>
      <c r="BO102" s="425"/>
      <c r="BP102" s="425"/>
      <c r="BQ102" s="425"/>
      <c r="BR102" s="425"/>
      <c r="BS102" s="425"/>
      <c r="BT102" s="425"/>
      <c r="BU102" s="425"/>
      <c r="BV102" s="425"/>
      <c r="BW102" s="425"/>
      <c r="BX102" s="425"/>
      <c r="BY102" s="425"/>
      <c r="BZ102" s="425"/>
      <c r="CA102" s="425"/>
      <c r="CB102" s="425"/>
      <c r="CC102" s="425"/>
      <c r="CD102" s="425"/>
      <c r="CE102" s="425"/>
      <c r="CF102" s="425"/>
      <c r="CG102" s="425"/>
      <c r="CH102" s="425"/>
      <c r="CI102" s="425"/>
      <c r="CJ102" s="425"/>
      <c r="CK102" s="425"/>
      <c r="CL102" s="425"/>
      <c r="CM102" s="425"/>
      <c r="CN102" s="425"/>
      <c r="CO102" s="425"/>
      <c r="CP102" s="425"/>
      <c r="CQ102" s="425"/>
      <c r="CR102" s="425"/>
      <c r="CS102" s="425"/>
      <c r="CT102" s="425"/>
      <c r="CU102" s="425"/>
      <c r="CV102" s="425"/>
      <c r="CW102" s="425"/>
      <c r="CX102" s="425"/>
      <c r="CY102" s="425"/>
      <c r="CZ102" s="425"/>
      <c r="DA102" s="425"/>
      <c r="DB102" s="425"/>
      <c r="DC102" s="425"/>
      <c r="DD102" s="425"/>
      <c r="DE102" s="425"/>
      <c r="DF102" s="425"/>
      <c r="DG102" s="425"/>
      <c r="DH102" s="425"/>
      <c r="DI102" s="425"/>
      <c r="DJ102" s="425"/>
      <c r="DK102" s="425"/>
      <c r="DL102" s="425"/>
      <c r="DM102" s="425"/>
      <c r="DN102" s="425"/>
      <c r="DO102" s="425"/>
      <c r="DP102" s="425"/>
      <c r="DQ102" s="425"/>
      <c r="DR102" s="425"/>
      <c r="DS102" s="425"/>
      <c r="DT102" s="425"/>
      <c r="DU102" s="425"/>
      <c r="DV102" s="425"/>
      <c r="DW102" s="425"/>
      <c r="DX102" s="425"/>
      <c r="DY102" s="425"/>
      <c r="DZ102" s="425"/>
      <c r="EA102" s="425"/>
      <c r="EB102" s="425"/>
      <c r="EC102" s="425"/>
      <c r="ED102" s="425"/>
      <c r="EE102" s="425"/>
      <c r="EF102" s="425"/>
      <c r="EG102" s="425"/>
      <c r="EH102" s="425"/>
      <c r="EI102" s="425"/>
      <c r="EJ102" s="425"/>
      <c r="EK102" s="425"/>
      <c r="EL102" s="425"/>
      <c r="EM102" s="425"/>
      <c r="EN102" s="425"/>
      <c r="EO102" s="425"/>
      <c r="EP102" s="425"/>
      <c r="EQ102" s="425"/>
      <c r="ER102" s="425"/>
      <c r="ES102" s="425"/>
      <c r="ET102" s="425"/>
      <c r="EU102" s="425"/>
      <c r="EV102" s="425"/>
      <c r="EW102" s="425"/>
      <c r="EX102" s="425"/>
      <c r="EY102" s="425"/>
      <c r="EZ102" s="425"/>
      <c r="FA102" s="425"/>
      <c r="FB102" s="425"/>
      <c r="FC102" s="425"/>
      <c r="FD102" s="425"/>
      <c r="FE102" s="425"/>
      <c r="FF102" s="425"/>
      <c r="FG102" s="425"/>
      <c r="FH102" s="425"/>
      <c r="FI102" s="425"/>
      <c r="FJ102" s="425"/>
      <c r="FK102" s="425"/>
      <c r="FL102" s="425"/>
      <c r="FM102" s="425"/>
      <c r="FN102" s="425"/>
      <c r="FO102" s="425"/>
      <c r="FP102" s="425"/>
      <c r="FQ102" s="425"/>
      <c r="FR102" s="425"/>
      <c r="FS102" s="425"/>
      <c r="FT102" s="425"/>
      <c r="FU102" s="425"/>
      <c r="FV102" s="425"/>
      <c r="FW102" s="425"/>
      <c r="FX102" s="425"/>
      <c r="FY102" s="425"/>
      <c r="FZ102" s="425"/>
      <c r="GA102" s="425"/>
      <c r="GB102" s="425"/>
      <c r="GC102" s="425"/>
      <c r="GD102" s="425"/>
      <c r="GE102" s="425"/>
      <c r="GF102" s="425"/>
      <c r="GG102" s="425"/>
      <c r="GH102" s="425"/>
      <c r="GI102" s="425"/>
      <c r="GJ102" s="425"/>
      <c r="GK102" s="425"/>
      <c r="GL102" s="425"/>
      <c r="GM102" s="425"/>
      <c r="GN102" s="425"/>
      <c r="GO102" s="425"/>
      <c r="GP102" s="425"/>
      <c r="GQ102" s="425"/>
      <c r="GR102" s="425"/>
      <c r="GS102" s="425"/>
      <c r="GT102" s="425"/>
      <c r="GU102" s="425"/>
      <c r="GV102" s="425"/>
      <c r="GW102" s="425"/>
      <c r="GX102" s="425"/>
      <c r="GY102" s="425"/>
      <c r="GZ102" s="425"/>
      <c r="HA102" s="425"/>
      <c r="HB102" s="425"/>
      <c r="HC102" s="425"/>
      <c r="HD102" s="425"/>
      <c r="HE102" s="425"/>
      <c r="HF102" s="425"/>
      <c r="HG102" s="425"/>
      <c r="HH102" s="425"/>
      <c r="HI102" s="425"/>
      <c r="HJ102" s="425"/>
      <c r="HK102" s="425"/>
      <c r="HL102" s="425"/>
      <c r="HM102" s="425"/>
      <c r="HN102" s="425"/>
      <c r="HO102" s="425"/>
      <c r="HP102" s="425"/>
      <c r="HQ102" s="425"/>
      <c r="HR102" s="425"/>
      <c r="HS102" s="425"/>
      <c r="HT102" s="425"/>
      <c r="HU102" s="425"/>
      <c r="HV102" s="425"/>
      <c r="HW102" s="425"/>
      <c r="HX102" s="425"/>
      <c r="HY102" s="425"/>
      <c r="HZ102" s="425"/>
      <c r="IA102" s="425"/>
      <c r="IB102" s="425"/>
      <c r="IC102" s="425"/>
      <c r="ID102" s="425"/>
      <c r="IE102" s="425"/>
      <c r="IF102" s="425"/>
      <c r="IG102" s="425"/>
      <c r="IH102" s="425"/>
      <c r="II102" s="425"/>
      <c r="IJ102" s="425"/>
      <c r="IK102" s="425"/>
      <c r="IL102" s="425"/>
      <c r="IM102" s="425"/>
      <c r="IN102" s="425"/>
      <c r="IO102" s="425"/>
      <c r="IP102" s="425"/>
      <c r="IQ102" s="425"/>
      <c r="IR102" s="425"/>
      <c r="IS102" s="425"/>
      <c r="IT102" s="425"/>
      <c r="IU102" s="425"/>
      <c r="IV102" s="425"/>
      <c r="IW102" s="425"/>
      <c r="IX102" s="425"/>
      <c r="IY102" s="425"/>
      <c r="IZ102" s="425"/>
      <c r="JA102" s="425"/>
      <c r="JB102" s="425"/>
      <c r="JC102" s="425"/>
      <c r="JD102" s="425"/>
      <c r="JE102" s="425"/>
      <c r="JF102" s="425"/>
      <c r="JG102" s="425"/>
      <c r="JH102" s="425"/>
      <c r="JI102" s="425"/>
      <c r="JJ102" s="425"/>
      <c r="JK102" s="425"/>
      <c r="JL102" s="425"/>
      <c r="JM102" s="425"/>
      <c r="JN102" s="425"/>
      <c r="JO102" s="425"/>
      <c r="JP102" s="425"/>
      <c r="JQ102" s="425"/>
      <c r="JR102" s="425"/>
      <c r="JS102" s="425"/>
      <c r="JT102" s="425"/>
      <c r="JU102" s="425"/>
      <c r="JV102" s="425"/>
      <c r="JW102" s="425"/>
      <c r="JX102" s="425"/>
      <c r="JY102" s="425"/>
      <c r="JZ102" s="425"/>
      <c r="KA102" s="425"/>
      <c r="KB102" s="425"/>
      <c r="KC102" s="425"/>
      <c r="KD102" s="425"/>
      <c r="KE102" s="425"/>
      <c r="KF102" s="425"/>
      <c r="KG102" s="425"/>
      <c r="KH102" s="425"/>
      <c r="KI102" s="425"/>
      <c r="KJ102" s="425"/>
      <c r="KK102" s="425"/>
      <c r="KL102" s="425"/>
      <c r="KM102" s="425"/>
      <c r="KN102" s="425"/>
      <c r="KO102" s="425"/>
      <c r="KP102" s="425"/>
      <c r="KQ102" s="425"/>
      <c r="KR102" s="425"/>
      <c r="KS102" s="425"/>
      <c r="KT102" s="425"/>
      <c r="KU102" s="425"/>
      <c r="KV102" s="425"/>
      <c r="KW102" s="425"/>
      <c r="KX102" s="425"/>
      <c r="KY102" s="425"/>
      <c r="KZ102" s="425"/>
      <c r="LA102" s="425"/>
      <c r="LB102" s="425"/>
      <c r="LC102" s="425"/>
      <c r="LD102" s="425"/>
      <c r="LE102" s="425"/>
      <c r="LF102" s="425"/>
      <c r="LG102" s="425"/>
      <c r="LH102" s="425"/>
      <c r="LI102" s="425"/>
      <c r="LJ102" s="425"/>
      <c r="LK102" s="425"/>
      <c r="LL102" s="425"/>
      <c r="LM102" s="425"/>
      <c r="LN102" s="425"/>
      <c r="LO102" s="425"/>
      <c r="LP102" s="425"/>
      <c r="LQ102" s="425"/>
      <c r="LR102" s="425"/>
      <c r="LS102" s="425"/>
      <c r="LT102" s="425"/>
      <c r="LU102" s="425"/>
      <c r="LV102" s="425"/>
      <c r="LW102" s="425"/>
      <c r="LX102" s="425"/>
      <c r="LY102" s="425"/>
      <c r="LZ102" s="425"/>
      <c r="MA102" s="425"/>
      <c r="MB102" s="425"/>
      <c r="MC102" s="425"/>
      <c r="MD102" s="425"/>
      <c r="ME102" s="425"/>
      <c r="MF102" s="425"/>
      <c r="MG102" s="425"/>
      <c r="MH102" s="425"/>
      <c r="MI102" s="425"/>
      <c r="MJ102" s="425"/>
      <c r="MK102" s="425"/>
      <c r="ML102" s="425"/>
      <c r="MM102" s="425"/>
      <c r="MN102" s="425"/>
      <c r="MO102" s="425"/>
      <c r="MP102" s="425"/>
      <c r="MQ102" s="425"/>
      <c r="MR102" s="425"/>
      <c r="MS102" s="425"/>
      <c r="MT102" s="425"/>
      <c r="MU102" s="425"/>
      <c r="MV102" s="425"/>
      <c r="MW102" s="425"/>
      <c r="MX102" s="425"/>
      <c r="MY102" s="425"/>
      <c r="MZ102" s="425"/>
      <c r="NA102" s="425"/>
      <c r="NB102" s="425"/>
      <c r="NC102" s="425"/>
      <c r="ND102" s="425"/>
      <c r="NE102" s="425"/>
      <c r="NF102" s="425"/>
      <c r="NG102" s="425"/>
      <c r="NH102" s="425"/>
      <c r="NI102" s="425"/>
      <c r="NJ102" s="425"/>
      <c r="NK102" s="425"/>
      <c r="NL102" s="425"/>
      <c r="NM102" s="425"/>
      <c r="NN102" s="425"/>
      <c r="NO102" s="425"/>
      <c r="NP102" s="425"/>
      <c r="NQ102" s="425"/>
      <c r="NR102" s="425"/>
      <c r="NS102" s="425"/>
      <c r="NT102" s="425"/>
      <c r="NU102" s="425"/>
      <c r="NV102" s="425"/>
      <c r="NW102" s="425"/>
      <c r="NX102" s="425"/>
      <c r="NY102" s="425"/>
      <c r="NZ102" s="425"/>
      <c r="OA102" s="425"/>
      <c r="OB102" s="425"/>
      <c r="OC102" s="425"/>
      <c r="OD102" s="425"/>
      <c r="OE102" s="425"/>
      <c r="OF102" s="425"/>
      <c r="OG102" s="425"/>
      <c r="OH102" s="425"/>
      <c r="OI102" s="425"/>
      <c r="OJ102" s="425"/>
      <c r="OK102" s="425"/>
      <c r="OL102" s="425"/>
      <c r="OM102" s="425"/>
      <c r="ON102" s="425"/>
      <c r="OO102" s="425"/>
      <c r="OP102" s="425"/>
      <c r="OQ102" s="425"/>
      <c r="OR102" s="425"/>
      <c r="OS102" s="425"/>
      <c r="OT102" s="425"/>
      <c r="OU102" s="425"/>
      <c r="OV102" s="425"/>
      <c r="OW102" s="425"/>
      <c r="OX102" s="425"/>
      <c r="OY102" s="425"/>
      <c r="OZ102" s="425"/>
      <c r="PA102" s="425"/>
      <c r="PB102" s="425"/>
      <c r="PC102" s="425"/>
      <c r="PD102" s="425"/>
      <c r="PE102" s="425"/>
      <c r="PF102" s="425"/>
      <c r="PG102" s="425"/>
      <c r="PH102" s="425"/>
      <c r="PI102" s="425"/>
      <c r="PJ102" s="425"/>
      <c r="PK102" s="425"/>
      <c r="PL102" s="425"/>
      <c r="PM102" s="425"/>
      <c r="PN102" s="425"/>
      <c r="PO102" s="425"/>
      <c r="PP102" s="425"/>
      <c r="PQ102" s="425"/>
      <c r="PR102" s="425"/>
      <c r="PS102" s="425"/>
      <c r="PT102" s="425"/>
      <c r="PU102" s="425"/>
      <c r="PV102" s="425"/>
      <c r="PW102" s="425"/>
      <c r="PX102" s="425"/>
      <c r="PY102" s="425"/>
      <c r="PZ102" s="425"/>
      <c r="QA102" s="425"/>
      <c r="QB102" s="425"/>
      <c r="QC102" s="425"/>
      <c r="QD102" s="425"/>
      <c r="QE102" s="425"/>
      <c r="QF102" s="425"/>
      <c r="QG102" s="425"/>
      <c r="QH102" s="425"/>
      <c r="QI102" s="425"/>
      <c r="QJ102" s="425"/>
      <c r="QK102" s="425"/>
      <c r="QL102" s="425"/>
      <c r="QM102" s="425"/>
      <c r="QN102" s="425"/>
      <c r="QO102" s="425"/>
      <c r="QP102" s="425"/>
      <c r="QQ102" s="425"/>
      <c r="QR102" s="425"/>
      <c r="QS102" s="425"/>
      <c r="QT102" s="425"/>
      <c r="QU102" s="425"/>
      <c r="QV102" s="425"/>
      <c r="QW102" s="425"/>
      <c r="QX102" s="425"/>
      <c r="QY102" s="425"/>
      <c r="QZ102" s="425"/>
      <c r="RA102" s="425"/>
      <c r="RB102" s="425"/>
      <c r="RC102" s="425"/>
      <c r="RD102" s="425"/>
      <c r="RE102" s="425"/>
      <c r="RF102" s="425"/>
      <c r="RG102" s="425"/>
      <c r="RH102" s="425"/>
      <c r="RI102" s="425"/>
      <c r="RJ102" s="425"/>
      <c r="RK102" s="425"/>
      <c r="RL102" s="425"/>
      <c r="RM102" s="425"/>
      <c r="RN102" s="425"/>
      <c r="RO102" s="425"/>
      <c r="RP102" s="425"/>
      <c r="RQ102" s="425"/>
      <c r="RR102" s="425"/>
      <c r="RS102" s="425"/>
      <c r="RT102" s="425"/>
      <c r="RU102" s="425"/>
      <c r="RV102" s="425"/>
      <c r="RW102" s="425"/>
      <c r="RX102" s="425"/>
      <c r="RY102" s="425"/>
      <c r="RZ102" s="425"/>
      <c r="SA102" s="425"/>
      <c r="SB102" s="425"/>
      <c r="SC102" s="425"/>
      <c r="SD102" s="425"/>
      <c r="SE102" s="425"/>
      <c r="SF102" s="425"/>
      <c r="SG102" s="425"/>
      <c r="SH102" s="425"/>
      <c r="SI102" s="425"/>
      <c r="SJ102" s="425"/>
      <c r="SK102" s="425"/>
      <c r="SL102" s="425"/>
      <c r="SM102" s="425"/>
      <c r="SN102" s="425"/>
      <c r="SO102" s="425"/>
      <c r="SP102" s="425"/>
      <c r="SQ102" s="425"/>
      <c r="SR102" s="425"/>
      <c r="SS102" s="425"/>
      <c r="ST102" s="425"/>
      <c r="SU102" s="425"/>
      <c r="SV102" s="425"/>
      <c r="SW102" s="425"/>
      <c r="SX102" s="425"/>
    </row>
    <row r="103" spans="1:518" ht="30" customHeight="1" x14ac:dyDescent="0.2">
      <c r="A103" s="706"/>
      <c r="B103" s="702">
        <v>15</v>
      </c>
      <c r="C103" s="702" t="str">
        <f t="shared" si="2378"/>
        <v>INGENEC S.A.S.</v>
      </c>
      <c r="D103" s="702" t="str">
        <f t="shared" si="2379"/>
        <v>H</v>
      </c>
      <c r="E103" s="706"/>
      <c r="F103" s="702">
        <v>15</v>
      </c>
      <c r="G103" s="710">
        <f t="shared" ca="1" si="2380"/>
        <v>150312054</v>
      </c>
      <c r="H103" s="702" t="str">
        <f t="shared" si="2381"/>
        <v>$IT$77</v>
      </c>
      <c r="I103" s="702">
        <f t="shared" si="2382"/>
        <v>254</v>
      </c>
      <c r="J103" s="425"/>
      <c r="K103" s="425"/>
      <c r="L103" s="425"/>
      <c r="M103" s="425"/>
      <c r="N103" s="425"/>
      <c r="O103" s="425"/>
      <c r="P103" s="425"/>
      <c r="Q103" s="425"/>
      <c r="R103" s="425"/>
      <c r="S103" s="425"/>
      <c r="T103" s="425"/>
      <c r="U103" s="425"/>
      <c r="V103" s="425"/>
      <c r="W103" s="425"/>
      <c r="X103" s="425"/>
      <c r="Y103" s="425"/>
      <c r="Z103" s="425"/>
      <c r="AA103" s="425"/>
      <c r="AB103" s="425"/>
      <c r="AC103" s="425"/>
      <c r="AD103" s="425"/>
      <c r="AE103" s="425"/>
      <c r="AF103" s="425"/>
      <c r="AG103" s="425"/>
      <c r="AH103" s="425"/>
      <c r="AI103" s="425"/>
      <c r="AJ103" s="425"/>
      <c r="AK103" s="425"/>
      <c r="AL103" s="425"/>
      <c r="AM103" s="425"/>
      <c r="AN103" s="425"/>
      <c r="AO103" s="425"/>
      <c r="AP103" s="425"/>
      <c r="AQ103" s="425"/>
      <c r="AR103" s="425"/>
      <c r="AS103" s="425"/>
      <c r="AT103" s="425"/>
      <c r="AU103" s="425"/>
      <c r="AV103" s="425"/>
      <c r="AW103" s="425"/>
      <c r="AX103" s="425"/>
      <c r="AY103" s="425"/>
      <c r="AZ103" s="425"/>
      <c r="BA103" s="425"/>
      <c r="BB103" s="425"/>
      <c r="BC103" s="425"/>
      <c r="BD103" s="425"/>
      <c r="BE103" s="425"/>
      <c r="BF103" s="425"/>
      <c r="BG103" s="425"/>
      <c r="BH103" s="425"/>
      <c r="BI103" s="425"/>
      <c r="BJ103" s="425"/>
      <c r="BK103" s="425"/>
      <c r="BL103" s="425"/>
      <c r="BM103" s="425"/>
      <c r="BN103" s="425"/>
      <c r="BO103" s="425"/>
      <c r="BP103" s="425"/>
      <c r="BQ103" s="425"/>
      <c r="BR103" s="425"/>
      <c r="BS103" s="425"/>
      <c r="BT103" s="425"/>
      <c r="BU103" s="425"/>
      <c r="BV103" s="425"/>
      <c r="BW103" s="425"/>
      <c r="BX103" s="425"/>
      <c r="BY103" s="425"/>
      <c r="BZ103" s="425"/>
      <c r="CA103" s="425"/>
      <c r="CB103" s="425"/>
      <c r="CC103" s="425"/>
      <c r="CD103" s="425"/>
      <c r="CE103" s="425"/>
      <c r="CF103" s="425"/>
      <c r="CG103" s="425"/>
      <c r="CH103" s="425"/>
      <c r="CI103" s="425"/>
      <c r="CJ103" s="425"/>
      <c r="CK103" s="425"/>
      <c r="CL103" s="425"/>
      <c r="CM103" s="425"/>
      <c r="CN103" s="425"/>
      <c r="CO103" s="425"/>
      <c r="CP103" s="425"/>
      <c r="CQ103" s="425"/>
      <c r="CR103" s="425"/>
      <c r="CS103" s="425"/>
      <c r="CT103" s="425"/>
      <c r="CU103" s="425"/>
      <c r="CV103" s="425"/>
      <c r="CW103" s="425"/>
      <c r="CX103" s="425"/>
      <c r="CY103" s="425"/>
      <c r="CZ103" s="425"/>
      <c r="DA103" s="425"/>
      <c r="DB103" s="425"/>
      <c r="DC103" s="425"/>
      <c r="DD103" s="425"/>
      <c r="DE103" s="425"/>
      <c r="DF103" s="425"/>
      <c r="DG103" s="425"/>
      <c r="DH103" s="425"/>
      <c r="DI103" s="425"/>
      <c r="DJ103" s="425"/>
      <c r="DK103" s="425"/>
      <c r="DL103" s="425"/>
      <c r="DM103" s="425"/>
      <c r="DN103" s="425"/>
      <c r="DO103" s="425"/>
      <c r="DP103" s="425"/>
      <c r="DQ103" s="425"/>
      <c r="DR103" s="425"/>
      <c r="DS103" s="425"/>
      <c r="DT103" s="425"/>
      <c r="DU103" s="425"/>
      <c r="DV103" s="425"/>
      <c r="DW103" s="425"/>
      <c r="DX103" s="425"/>
      <c r="DY103" s="425"/>
      <c r="DZ103" s="425"/>
      <c r="EA103" s="425"/>
      <c r="EB103" s="425"/>
      <c r="EC103" s="425"/>
      <c r="ED103" s="425"/>
      <c r="EE103" s="425"/>
      <c r="EF103" s="425"/>
      <c r="EG103" s="425"/>
      <c r="EH103" s="425"/>
      <c r="EI103" s="425"/>
      <c r="EJ103" s="425"/>
      <c r="EK103" s="425"/>
      <c r="EL103" s="425"/>
      <c r="EM103" s="425"/>
      <c r="EN103" s="425"/>
      <c r="EO103" s="425"/>
      <c r="EP103" s="425"/>
      <c r="EQ103" s="425"/>
      <c r="ER103" s="425"/>
      <c r="ES103" s="425"/>
      <c r="ET103" s="425"/>
      <c r="EU103" s="425"/>
      <c r="EV103" s="425"/>
      <c r="EW103" s="425"/>
      <c r="EX103" s="425"/>
      <c r="EY103" s="425"/>
      <c r="EZ103" s="425"/>
      <c r="FA103" s="425"/>
      <c r="FB103" s="425"/>
      <c r="FC103" s="425"/>
      <c r="FD103" s="425"/>
      <c r="FE103" s="425"/>
      <c r="FF103" s="425"/>
      <c r="FG103" s="425"/>
      <c r="FH103" s="425"/>
      <c r="FI103" s="425"/>
      <c r="FJ103" s="425"/>
      <c r="FK103" s="425"/>
      <c r="FL103" s="425"/>
      <c r="FM103" s="425"/>
      <c r="FN103" s="425"/>
      <c r="FO103" s="425"/>
      <c r="FP103" s="425"/>
      <c r="FQ103" s="425"/>
      <c r="FR103" s="425"/>
      <c r="FS103" s="425"/>
      <c r="FT103" s="425"/>
      <c r="FU103" s="425"/>
      <c r="FV103" s="425"/>
      <c r="FW103" s="425"/>
      <c r="FX103" s="425"/>
      <c r="FY103" s="425"/>
      <c r="FZ103" s="425"/>
      <c r="GA103" s="425"/>
      <c r="GB103" s="425"/>
      <c r="GC103" s="425"/>
      <c r="GD103" s="425"/>
      <c r="GE103" s="425"/>
      <c r="GF103" s="425"/>
      <c r="GG103" s="425"/>
      <c r="GH103" s="425"/>
      <c r="GI103" s="425"/>
      <c r="GJ103" s="425"/>
      <c r="GK103" s="425"/>
      <c r="GL103" s="425"/>
      <c r="GM103" s="425"/>
      <c r="GN103" s="425"/>
      <c r="GO103" s="425"/>
      <c r="GP103" s="425"/>
      <c r="GQ103" s="425"/>
      <c r="GR103" s="425"/>
      <c r="GS103" s="425"/>
      <c r="GT103" s="425"/>
      <c r="GU103" s="425"/>
      <c r="GV103" s="425"/>
      <c r="GW103" s="425"/>
      <c r="GX103" s="425"/>
      <c r="GY103" s="425"/>
      <c r="GZ103" s="425"/>
      <c r="HA103" s="425"/>
      <c r="HB103" s="425"/>
      <c r="HC103" s="425"/>
      <c r="HD103" s="425"/>
      <c r="HE103" s="425"/>
      <c r="HF103" s="425"/>
      <c r="HG103" s="425"/>
      <c r="HH103" s="425"/>
      <c r="HI103" s="425"/>
      <c r="HJ103" s="425"/>
      <c r="HK103" s="425"/>
      <c r="HL103" s="425"/>
      <c r="HM103" s="425"/>
      <c r="HN103" s="425"/>
      <c r="HO103" s="425"/>
      <c r="HP103" s="425"/>
      <c r="HQ103" s="425"/>
      <c r="HR103" s="425"/>
      <c r="HS103" s="425"/>
      <c r="HT103" s="425"/>
      <c r="HU103" s="425"/>
      <c r="HV103" s="425"/>
      <c r="HW103" s="425"/>
      <c r="HX103" s="425"/>
      <c r="HY103" s="425"/>
      <c r="HZ103" s="425"/>
      <c r="IA103" s="425"/>
      <c r="IB103" s="425"/>
      <c r="IC103" s="425"/>
      <c r="ID103" s="425"/>
      <c r="IE103" s="425"/>
      <c r="IF103" s="425"/>
      <c r="IG103" s="425"/>
      <c r="IH103" s="425"/>
      <c r="II103" s="425"/>
      <c r="IJ103" s="425"/>
      <c r="IK103" s="425"/>
      <c r="IL103" s="425"/>
      <c r="IM103" s="425"/>
      <c r="IN103" s="425"/>
      <c r="IO103" s="425"/>
      <c r="IP103" s="425"/>
      <c r="IQ103" s="425"/>
      <c r="IR103" s="425"/>
      <c r="IS103" s="425"/>
      <c r="IT103" s="425"/>
      <c r="IU103" s="425"/>
      <c r="IV103" s="425"/>
      <c r="IW103" s="425"/>
      <c r="IX103" s="425"/>
      <c r="IY103" s="425"/>
      <c r="IZ103" s="425"/>
      <c r="JA103" s="425"/>
      <c r="JB103" s="425"/>
      <c r="JC103" s="425"/>
      <c r="JD103" s="425"/>
      <c r="JE103" s="425"/>
      <c r="JF103" s="425"/>
      <c r="JG103" s="425"/>
      <c r="JH103" s="425"/>
      <c r="JI103" s="425"/>
      <c r="JJ103" s="425"/>
      <c r="JK103" s="425"/>
      <c r="JL103" s="425"/>
      <c r="JM103" s="425"/>
      <c r="JN103" s="425"/>
      <c r="JO103" s="425"/>
      <c r="JP103" s="425"/>
      <c r="JQ103" s="425"/>
      <c r="JR103" s="425"/>
      <c r="JS103" s="425"/>
      <c r="JT103" s="425"/>
      <c r="JU103" s="425"/>
      <c r="JV103" s="425"/>
      <c r="JW103" s="425"/>
      <c r="JX103" s="425"/>
      <c r="JY103" s="425"/>
      <c r="JZ103" s="425"/>
      <c r="KA103" s="425"/>
      <c r="KB103" s="425"/>
      <c r="KC103" s="425"/>
      <c r="KD103" s="425"/>
      <c r="KE103" s="425"/>
      <c r="KF103" s="425"/>
      <c r="KG103" s="425"/>
      <c r="KH103" s="425"/>
      <c r="KI103" s="425"/>
      <c r="KJ103" s="425"/>
      <c r="KK103" s="425"/>
      <c r="KL103" s="425"/>
      <c r="KM103" s="425"/>
      <c r="KN103" s="425"/>
      <c r="KO103" s="425"/>
      <c r="KP103" s="425"/>
      <c r="KQ103" s="425"/>
      <c r="KR103" s="425"/>
      <c r="KS103" s="425"/>
      <c r="KT103" s="425"/>
      <c r="KU103" s="425"/>
      <c r="KV103" s="425"/>
      <c r="KW103" s="425"/>
      <c r="KX103" s="425"/>
      <c r="KY103" s="425"/>
      <c r="KZ103" s="425"/>
      <c r="LA103" s="425"/>
      <c r="LB103" s="425"/>
      <c r="LC103" s="425"/>
      <c r="LD103" s="425"/>
      <c r="LE103" s="425"/>
      <c r="LF103" s="425"/>
      <c r="LG103" s="425"/>
      <c r="LH103" s="425"/>
      <c r="LI103" s="425"/>
      <c r="LJ103" s="425"/>
      <c r="LK103" s="425"/>
      <c r="LL103" s="425"/>
      <c r="LM103" s="425"/>
      <c r="LN103" s="425"/>
      <c r="LO103" s="425"/>
      <c r="LP103" s="425"/>
      <c r="LQ103" s="425"/>
      <c r="LR103" s="425"/>
      <c r="LS103" s="425"/>
      <c r="LT103" s="425"/>
      <c r="LU103" s="425"/>
      <c r="LV103" s="425"/>
      <c r="LW103" s="425"/>
      <c r="LX103" s="425"/>
      <c r="LY103" s="425"/>
      <c r="LZ103" s="425"/>
      <c r="MA103" s="425"/>
      <c r="MB103" s="425"/>
      <c r="MC103" s="425"/>
      <c r="MD103" s="425"/>
      <c r="ME103" s="425"/>
      <c r="MF103" s="425"/>
      <c r="MG103" s="425"/>
      <c r="MH103" s="425"/>
      <c r="MI103" s="425"/>
      <c r="MJ103" s="425"/>
      <c r="MK103" s="425"/>
      <c r="ML103" s="425"/>
      <c r="MM103" s="425"/>
      <c r="MN103" s="425"/>
      <c r="MO103" s="425"/>
      <c r="MP103" s="425"/>
      <c r="MQ103" s="425"/>
      <c r="MR103" s="425"/>
      <c r="MS103" s="425"/>
      <c r="MT103" s="425"/>
      <c r="MU103" s="425"/>
      <c r="MV103" s="425"/>
      <c r="MW103" s="425"/>
      <c r="MX103" s="425"/>
      <c r="MY103" s="425"/>
      <c r="MZ103" s="425"/>
      <c r="NA103" s="425"/>
      <c r="NB103" s="425"/>
      <c r="NC103" s="425"/>
      <c r="ND103" s="425"/>
      <c r="NE103" s="425"/>
      <c r="NF103" s="425"/>
      <c r="NG103" s="425"/>
      <c r="NH103" s="425"/>
      <c r="NI103" s="425"/>
      <c r="NJ103" s="425"/>
      <c r="NK103" s="425"/>
      <c r="NL103" s="425"/>
      <c r="NM103" s="425"/>
      <c r="NN103" s="425"/>
      <c r="NO103" s="425"/>
      <c r="NP103" s="425"/>
      <c r="NQ103" s="425"/>
      <c r="NR103" s="425"/>
      <c r="NS103" s="425"/>
      <c r="NT103" s="425"/>
      <c r="NU103" s="425"/>
      <c r="NV103" s="425"/>
      <c r="NW103" s="425"/>
      <c r="NX103" s="425"/>
      <c r="NY103" s="425"/>
      <c r="NZ103" s="425"/>
      <c r="OA103" s="425"/>
      <c r="OB103" s="425"/>
      <c r="OC103" s="425"/>
      <c r="OD103" s="425"/>
      <c r="OE103" s="425"/>
      <c r="OF103" s="425"/>
      <c r="OG103" s="425"/>
      <c r="OH103" s="425"/>
      <c r="OI103" s="425"/>
      <c r="OJ103" s="425"/>
      <c r="OK103" s="425"/>
      <c r="OL103" s="425"/>
      <c r="OM103" s="425"/>
      <c r="ON103" s="425"/>
      <c r="OO103" s="425"/>
      <c r="OP103" s="425"/>
      <c r="OQ103" s="425"/>
      <c r="OR103" s="425"/>
      <c r="OS103" s="425"/>
      <c r="OT103" s="425"/>
      <c r="OU103" s="425"/>
      <c r="OV103" s="425"/>
      <c r="OW103" s="425"/>
      <c r="OX103" s="425"/>
      <c r="OY103" s="425"/>
      <c r="OZ103" s="425"/>
      <c r="PA103" s="425"/>
      <c r="PB103" s="425"/>
      <c r="PC103" s="425"/>
      <c r="PD103" s="425"/>
      <c r="PE103" s="425"/>
      <c r="PF103" s="425"/>
      <c r="PG103" s="425"/>
      <c r="PH103" s="425"/>
      <c r="PI103" s="425"/>
      <c r="PJ103" s="425"/>
      <c r="PK103" s="425"/>
      <c r="PL103" s="425"/>
      <c r="PM103" s="425"/>
      <c r="PN103" s="425"/>
      <c r="PO103" s="425"/>
      <c r="PP103" s="425"/>
      <c r="PQ103" s="425"/>
      <c r="PR103" s="425"/>
      <c r="PS103" s="425"/>
      <c r="PT103" s="425"/>
      <c r="PU103" s="425"/>
      <c r="PV103" s="425"/>
      <c r="PW103" s="425"/>
      <c r="PX103" s="425"/>
      <c r="PY103" s="425"/>
      <c r="PZ103" s="425"/>
      <c r="QA103" s="425"/>
      <c r="QB103" s="425"/>
      <c r="QC103" s="425"/>
      <c r="QD103" s="425"/>
      <c r="QE103" s="425"/>
      <c r="QF103" s="425"/>
      <c r="QG103" s="425"/>
      <c r="QH103" s="425"/>
      <c r="QI103" s="425"/>
      <c r="QJ103" s="425"/>
      <c r="QK103" s="425"/>
      <c r="QL103" s="425"/>
      <c r="QM103" s="425"/>
      <c r="QN103" s="425"/>
      <c r="QO103" s="425"/>
      <c r="QP103" s="425"/>
      <c r="QQ103" s="425"/>
      <c r="QR103" s="425"/>
      <c r="QS103" s="425"/>
      <c r="QT103" s="425"/>
      <c r="QU103" s="425"/>
      <c r="QV103" s="425"/>
      <c r="QW103" s="425"/>
      <c r="QX103" s="425"/>
      <c r="QY103" s="425"/>
      <c r="QZ103" s="425"/>
      <c r="RA103" s="425"/>
      <c r="RB103" s="425"/>
      <c r="RC103" s="425"/>
      <c r="RD103" s="425"/>
      <c r="RE103" s="425"/>
      <c r="RF103" s="425"/>
      <c r="RG103" s="425"/>
      <c r="RH103" s="425"/>
      <c r="RI103" s="425"/>
      <c r="RJ103" s="425"/>
      <c r="RK103" s="425"/>
      <c r="RL103" s="425"/>
      <c r="RM103" s="425"/>
      <c r="RN103" s="425"/>
      <c r="RO103" s="425"/>
      <c r="RP103" s="425"/>
      <c r="RQ103" s="425"/>
      <c r="RR103" s="425"/>
      <c r="RS103" s="425"/>
      <c r="RT103" s="425"/>
      <c r="RU103" s="425"/>
      <c r="RV103" s="425"/>
      <c r="RW103" s="425"/>
      <c r="RX103" s="425"/>
      <c r="RY103" s="425"/>
      <c r="RZ103" s="425"/>
      <c r="SA103" s="425"/>
      <c r="SB103" s="425"/>
      <c r="SC103" s="425"/>
      <c r="SD103" s="425"/>
      <c r="SE103" s="425"/>
      <c r="SF103" s="425"/>
      <c r="SG103" s="425"/>
      <c r="SH103" s="425"/>
      <c r="SI103" s="425"/>
      <c r="SJ103" s="425"/>
      <c r="SK103" s="425"/>
      <c r="SL103" s="425"/>
      <c r="SM103" s="425"/>
      <c r="SN103" s="425"/>
      <c r="SO103" s="425"/>
      <c r="SP103" s="425"/>
      <c r="SQ103" s="425"/>
      <c r="SR103" s="425"/>
      <c r="SS103" s="425"/>
      <c r="ST103" s="425"/>
      <c r="SU103" s="425"/>
      <c r="SV103" s="425"/>
      <c r="SW103" s="425"/>
      <c r="SX103" s="425"/>
    </row>
    <row r="104" spans="1:518" ht="30" customHeight="1" x14ac:dyDescent="0.2">
      <c r="A104" s="706"/>
      <c r="B104" s="702">
        <v>16</v>
      </c>
      <c r="C104" s="702" t="str">
        <f t="shared" si="2378"/>
        <v>ENECON SOCIEDAD POR ACCIONES SIMPLIFICADA</v>
      </c>
      <c r="D104" s="702" t="str">
        <f t="shared" si="2379"/>
        <v>H</v>
      </c>
      <c r="E104" s="706"/>
      <c r="F104" s="702">
        <v>16</v>
      </c>
      <c r="G104" s="710">
        <f t="shared" ca="1" si="2380"/>
        <v>151966600</v>
      </c>
      <c r="H104" s="702" t="str">
        <f t="shared" si="2381"/>
        <v>$JK$77</v>
      </c>
      <c r="I104" s="702">
        <f t="shared" si="2382"/>
        <v>271</v>
      </c>
      <c r="J104" s="425"/>
      <c r="K104" s="425"/>
      <c r="L104" s="425"/>
      <c r="M104" s="425"/>
      <c r="N104" s="425"/>
      <c r="O104" s="425"/>
      <c r="P104" s="425"/>
      <c r="Q104" s="425"/>
      <c r="R104" s="425"/>
      <c r="S104" s="425"/>
      <c r="T104" s="425"/>
      <c r="U104" s="425"/>
      <c r="V104" s="425"/>
      <c r="W104" s="425"/>
      <c r="X104" s="425"/>
      <c r="Y104" s="425"/>
      <c r="Z104" s="425"/>
      <c r="AA104" s="425"/>
      <c r="AB104" s="425"/>
      <c r="AC104" s="425"/>
      <c r="AD104" s="425"/>
      <c r="AE104" s="425"/>
      <c r="AF104" s="425"/>
      <c r="AG104" s="425"/>
      <c r="AH104" s="425"/>
      <c r="AI104" s="425"/>
      <c r="AJ104" s="425"/>
      <c r="AK104" s="425"/>
      <c r="AL104" s="425"/>
      <c r="AM104" s="425"/>
      <c r="AN104" s="425"/>
      <c r="AO104" s="425"/>
      <c r="AP104" s="425"/>
      <c r="AQ104" s="425"/>
      <c r="AR104" s="425"/>
      <c r="AS104" s="425"/>
      <c r="AT104" s="425"/>
      <c r="AU104" s="425"/>
      <c r="AV104" s="425"/>
      <c r="AW104" s="425"/>
      <c r="AX104" s="425"/>
      <c r="AY104" s="425"/>
      <c r="AZ104" s="425"/>
      <c r="BA104" s="425"/>
      <c r="BB104" s="425"/>
      <c r="BC104" s="425"/>
      <c r="BD104" s="425"/>
      <c r="BE104" s="425"/>
      <c r="BF104" s="425"/>
      <c r="BG104" s="425"/>
      <c r="BH104" s="425"/>
      <c r="BI104" s="425"/>
      <c r="BJ104" s="425"/>
      <c r="BK104" s="425"/>
      <c r="BL104" s="425"/>
      <c r="BM104" s="425"/>
      <c r="BN104" s="425"/>
      <c r="BO104" s="425"/>
      <c r="BP104" s="425"/>
      <c r="BQ104" s="425"/>
      <c r="BR104" s="425"/>
      <c r="BS104" s="425"/>
      <c r="BT104" s="425"/>
      <c r="BU104" s="425"/>
      <c r="BV104" s="425"/>
      <c r="BW104" s="425"/>
      <c r="BX104" s="425"/>
      <c r="BY104" s="425"/>
      <c r="BZ104" s="425"/>
      <c r="CA104" s="425"/>
      <c r="CB104" s="425"/>
      <c r="CC104" s="425"/>
      <c r="CD104" s="425"/>
      <c r="CE104" s="425"/>
      <c r="CF104" s="425"/>
      <c r="CG104" s="425"/>
      <c r="CH104" s="425"/>
      <c r="CI104" s="425"/>
      <c r="CJ104" s="425"/>
      <c r="CK104" s="425"/>
      <c r="CL104" s="425"/>
      <c r="CM104" s="425"/>
      <c r="CN104" s="425"/>
      <c r="CO104" s="425"/>
      <c r="CP104" s="425"/>
      <c r="CQ104" s="425"/>
      <c r="CR104" s="425"/>
      <c r="CS104" s="425"/>
      <c r="CT104" s="425"/>
      <c r="CU104" s="425"/>
      <c r="CV104" s="425"/>
      <c r="CW104" s="425"/>
      <c r="CX104" s="425"/>
      <c r="CY104" s="425"/>
      <c r="CZ104" s="425"/>
      <c r="DA104" s="425"/>
      <c r="DB104" s="425"/>
      <c r="DC104" s="425"/>
      <c r="DD104" s="425"/>
      <c r="DE104" s="425"/>
      <c r="DF104" s="425"/>
      <c r="DG104" s="425"/>
      <c r="DH104" s="425"/>
      <c r="DI104" s="425"/>
      <c r="DJ104" s="425"/>
      <c r="DK104" s="425"/>
      <c r="DL104" s="425"/>
      <c r="DM104" s="425"/>
      <c r="DN104" s="425"/>
      <c r="DO104" s="425"/>
      <c r="DP104" s="425"/>
      <c r="DQ104" s="425"/>
      <c r="DR104" s="425"/>
      <c r="DS104" s="425"/>
      <c r="DT104" s="425"/>
      <c r="DU104" s="425"/>
      <c r="DV104" s="425"/>
      <c r="DW104" s="425"/>
      <c r="DX104" s="425"/>
      <c r="DY104" s="425"/>
      <c r="DZ104" s="425"/>
      <c r="EA104" s="425"/>
      <c r="EB104" s="425"/>
      <c r="EC104" s="425"/>
      <c r="ED104" s="425"/>
      <c r="EE104" s="425"/>
      <c r="EF104" s="425"/>
      <c r="EG104" s="425"/>
      <c r="EH104" s="425"/>
      <c r="EI104" s="425"/>
      <c r="EJ104" s="425"/>
      <c r="EK104" s="425"/>
      <c r="EL104" s="425"/>
      <c r="EM104" s="425"/>
      <c r="EN104" s="425"/>
      <c r="EO104" s="425"/>
      <c r="EP104" s="425"/>
      <c r="EQ104" s="425"/>
      <c r="ER104" s="425"/>
      <c r="ES104" s="425"/>
      <c r="ET104" s="425"/>
      <c r="EU104" s="425"/>
      <c r="EV104" s="425"/>
      <c r="EW104" s="425"/>
      <c r="EX104" s="425"/>
      <c r="EY104" s="425"/>
      <c r="EZ104" s="425"/>
      <c r="FA104" s="425"/>
      <c r="FB104" s="425"/>
      <c r="FC104" s="425"/>
      <c r="FD104" s="425"/>
      <c r="FE104" s="425"/>
      <c r="FF104" s="425"/>
      <c r="FG104" s="425"/>
      <c r="FH104" s="425"/>
      <c r="FI104" s="425"/>
      <c r="FJ104" s="425"/>
      <c r="FK104" s="425"/>
      <c r="FL104" s="425"/>
      <c r="FM104" s="425"/>
      <c r="FN104" s="425"/>
      <c r="FO104" s="425"/>
      <c r="FP104" s="425"/>
      <c r="FQ104" s="425"/>
      <c r="FR104" s="425"/>
      <c r="FS104" s="425"/>
      <c r="FT104" s="425"/>
      <c r="FU104" s="425"/>
      <c r="FV104" s="425"/>
      <c r="FW104" s="425"/>
      <c r="FX104" s="425"/>
      <c r="FY104" s="425"/>
      <c r="FZ104" s="425"/>
      <c r="GA104" s="425"/>
      <c r="GB104" s="425"/>
      <c r="GC104" s="425"/>
      <c r="GD104" s="425"/>
      <c r="GE104" s="425"/>
      <c r="GF104" s="425"/>
      <c r="GG104" s="425"/>
      <c r="GH104" s="425"/>
      <c r="GI104" s="425"/>
      <c r="GJ104" s="425"/>
      <c r="GK104" s="425"/>
      <c r="GL104" s="425"/>
      <c r="GM104" s="425"/>
      <c r="GN104" s="425"/>
      <c r="GO104" s="425"/>
      <c r="GP104" s="425"/>
      <c r="GQ104" s="425"/>
      <c r="GR104" s="425"/>
      <c r="GS104" s="425"/>
      <c r="GT104" s="425"/>
      <c r="GU104" s="425"/>
      <c r="GV104" s="425"/>
      <c r="GW104" s="425"/>
      <c r="GX104" s="425"/>
      <c r="GY104" s="425"/>
      <c r="GZ104" s="425"/>
      <c r="HA104" s="425"/>
      <c r="HB104" s="425"/>
      <c r="HC104" s="425"/>
      <c r="HD104" s="425"/>
      <c r="HE104" s="425"/>
      <c r="HF104" s="425"/>
      <c r="HG104" s="425"/>
      <c r="HH104" s="425"/>
      <c r="HI104" s="425"/>
      <c r="HJ104" s="425"/>
      <c r="HK104" s="425"/>
      <c r="HL104" s="425"/>
      <c r="HM104" s="425"/>
      <c r="HN104" s="425"/>
      <c r="HO104" s="425"/>
      <c r="HP104" s="425"/>
      <c r="HQ104" s="425"/>
      <c r="HR104" s="425"/>
      <c r="HS104" s="425"/>
      <c r="HT104" s="425"/>
      <c r="HU104" s="425"/>
      <c r="HV104" s="425"/>
      <c r="HW104" s="425"/>
      <c r="HX104" s="425"/>
      <c r="HY104" s="425"/>
      <c r="HZ104" s="425"/>
      <c r="IA104" s="425"/>
      <c r="IB104" s="425"/>
      <c r="IC104" s="425"/>
      <c r="ID104" s="425"/>
      <c r="IE104" s="425"/>
      <c r="IF104" s="425"/>
      <c r="IG104" s="425"/>
      <c r="IH104" s="425"/>
      <c r="II104" s="425"/>
      <c r="IJ104" s="425"/>
      <c r="IK104" s="425"/>
      <c r="IL104" s="425"/>
      <c r="IM104" s="425"/>
      <c r="IN104" s="425"/>
      <c r="IO104" s="425"/>
      <c r="IP104" s="425"/>
      <c r="IQ104" s="425"/>
      <c r="IR104" s="425"/>
      <c r="IS104" s="425"/>
      <c r="IT104" s="425"/>
      <c r="IU104" s="425"/>
      <c r="IV104" s="425"/>
      <c r="IW104" s="425"/>
      <c r="IX104" s="425"/>
      <c r="IY104" s="425"/>
      <c r="IZ104" s="425"/>
      <c r="JA104" s="425"/>
      <c r="JB104" s="425"/>
      <c r="JC104" s="425"/>
      <c r="JD104" s="425"/>
      <c r="JE104" s="425"/>
      <c r="JF104" s="425"/>
      <c r="JG104" s="425"/>
      <c r="JH104" s="425"/>
      <c r="JI104" s="425"/>
      <c r="JJ104" s="425"/>
      <c r="JK104" s="425"/>
      <c r="JL104" s="425"/>
      <c r="JM104" s="425"/>
      <c r="JN104" s="425"/>
      <c r="JO104" s="425"/>
      <c r="JP104" s="425"/>
      <c r="JQ104" s="425"/>
      <c r="JR104" s="425"/>
      <c r="JS104" s="425"/>
      <c r="JT104" s="425"/>
      <c r="JU104" s="425"/>
      <c r="JV104" s="425"/>
      <c r="JW104" s="425"/>
      <c r="JX104" s="425"/>
      <c r="JY104" s="425"/>
      <c r="JZ104" s="425"/>
      <c r="KA104" s="425"/>
      <c r="KB104" s="425"/>
      <c r="KC104" s="425"/>
      <c r="KD104" s="425"/>
      <c r="KE104" s="425"/>
      <c r="KF104" s="425"/>
      <c r="KG104" s="425"/>
      <c r="KH104" s="425"/>
      <c r="KI104" s="425"/>
      <c r="KJ104" s="425"/>
      <c r="KK104" s="425"/>
      <c r="KL104" s="425"/>
      <c r="KM104" s="425"/>
      <c r="KN104" s="425"/>
      <c r="KO104" s="425"/>
      <c r="KP104" s="425"/>
      <c r="KQ104" s="425"/>
      <c r="KR104" s="425"/>
      <c r="KS104" s="425"/>
      <c r="KT104" s="425"/>
      <c r="KU104" s="425"/>
      <c r="KV104" s="425"/>
      <c r="KW104" s="425"/>
      <c r="KX104" s="425"/>
      <c r="KY104" s="425"/>
      <c r="KZ104" s="425"/>
      <c r="LA104" s="425"/>
      <c r="LB104" s="425"/>
      <c r="LC104" s="425"/>
      <c r="LD104" s="425"/>
      <c r="LE104" s="425"/>
      <c r="LF104" s="425"/>
      <c r="LG104" s="425"/>
      <c r="LH104" s="425"/>
      <c r="LI104" s="425"/>
      <c r="LJ104" s="425"/>
      <c r="LK104" s="425"/>
      <c r="LL104" s="425"/>
      <c r="LM104" s="425"/>
      <c r="LN104" s="425"/>
      <c r="LO104" s="425"/>
      <c r="LP104" s="425"/>
      <c r="LQ104" s="425"/>
      <c r="LR104" s="425"/>
      <c r="LS104" s="425"/>
      <c r="LT104" s="425"/>
      <c r="LU104" s="425"/>
      <c r="LV104" s="425"/>
      <c r="LW104" s="425"/>
      <c r="LX104" s="425"/>
      <c r="LY104" s="425"/>
      <c r="LZ104" s="425"/>
      <c r="MA104" s="425"/>
      <c r="MB104" s="425"/>
      <c r="MC104" s="425"/>
      <c r="MD104" s="425"/>
      <c r="ME104" s="425"/>
      <c r="MF104" s="425"/>
      <c r="MG104" s="425"/>
      <c r="MH104" s="425"/>
      <c r="MI104" s="425"/>
      <c r="MJ104" s="425"/>
      <c r="MK104" s="425"/>
      <c r="ML104" s="425"/>
      <c r="MM104" s="425"/>
      <c r="MN104" s="425"/>
      <c r="MO104" s="425"/>
      <c r="MP104" s="425"/>
      <c r="MQ104" s="425"/>
      <c r="MR104" s="425"/>
      <c r="MS104" s="425"/>
      <c r="MT104" s="425"/>
      <c r="MU104" s="425"/>
      <c r="MV104" s="425"/>
      <c r="MW104" s="425"/>
      <c r="MX104" s="425"/>
      <c r="MY104" s="425"/>
      <c r="MZ104" s="425"/>
      <c r="NA104" s="425"/>
      <c r="NB104" s="425"/>
      <c r="NC104" s="425"/>
      <c r="ND104" s="425"/>
      <c r="NE104" s="425"/>
      <c r="NF104" s="425"/>
      <c r="NG104" s="425"/>
      <c r="NH104" s="425"/>
      <c r="NI104" s="425"/>
      <c r="NJ104" s="425"/>
      <c r="NK104" s="425"/>
      <c r="NL104" s="425"/>
      <c r="NM104" s="425"/>
      <c r="NN104" s="425"/>
      <c r="NO104" s="425"/>
      <c r="NP104" s="425"/>
      <c r="NQ104" s="425"/>
      <c r="NR104" s="425"/>
      <c r="NS104" s="425"/>
      <c r="NT104" s="425"/>
      <c r="NU104" s="425"/>
      <c r="NV104" s="425"/>
      <c r="NW104" s="425"/>
      <c r="NX104" s="425"/>
      <c r="NY104" s="425"/>
      <c r="NZ104" s="425"/>
      <c r="OA104" s="425"/>
      <c r="OB104" s="425"/>
      <c r="OC104" s="425"/>
      <c r="OD104" s="425"/>
      <c r="OE104" s="425"/>
      <c r="OF104" s="425"/>
      <c r="OG104" s="425"/>
      <c r="OH104" s="425"/>
      <c r="OI104" s="425"/>
      <c r="OJ104" s="425"/>
      <c r="OK104" s="425"/>
      <c r="OL104" s="425"/>
      <c r="OM104" s="425"/>
      <c r="ON104" s="425"/>
      <c r="OO104" s="425"/>
      <c r="OP104" s="425"/>
      <c r="OQ104" s="425"/>
      <c r="OR104" s="425"/>
      <c r="OS104" s="425"/>
      <c r="OT104" s="425"/>
      <c r="OU104" s="425"/>
      <c r="OV104" s="425"/>
      <c r="OW104" s="425"/>
      <c r="OX104" s="425"/>
      <c r="OY104" s="425"/>
      <c r="OZ104" s="425"/>
      <c r="PA104" s="425"/>
      <c r="PB104" s="425"/>
      <c r="PC104" s="425"/>
      <c r="PD104" s="425"/>
      <c r="PE104" s="425"/>
      <c r="PF104" s="425"/>
      <c r="PG104" s="425"/>
      <c r="PH104" s="425"/>
      <c r="PI104" s="425"/>
      <c r="PJ104" s="425"/>
      <c r="PK104" s="425"/>
      <c r="PL104" s="425"/>
      <c r="PM104" s="425"/>
      <c r="PN104" s="425"/>
      <c r="PO104" s="425"/>
      <c r="PP104" s="425"/>
      <c r="PQ104" s="425"/>
      <c r="PR104" s="425"/>
      <c r="PS104" s="425"/>
      <c r="PT104" s="425"/>
      <c r="PU104" s="425"/>
      <c r="PV104" s="425"/>
      <c r="PW104" s="425"/>
      <c r="PX104" s="425"/>
      <c r="PY104" s="425"/>
      <c r="PZ104" s="425"/>
      <c r="QA104" s="425"/>
      <c r="QB104" s="425"/>
      <c r="QC104" s="425"/>
      <c r="QD104" s="425"/>
      <c r="QE104" s="425"/>
      <c r="QF104" s="425"/>
      <c r="QG104" s="425"/>
      <c r="QH104" s="425"/>
      <c r="QI104" s="425"/>
      <c r="QJ104" s="425"/>
      <c r="QK104" s="425"/>
      <c r="QL104" s="425"/>
      <c r="QM104" s="425"/>
      <c r="QN104" s="425"/>
      <c r="QO104" s="425"/>
      <c r="QP104" s="425"/>
      <c r="QQ104" s="425"/>
      <c r="QR104" s="425"/>
      <c r="QS104" s="425"/>
      <c r="QT104" s="425"/>
      <c r="QU104" s="425"/>
      <c r="QV104" s="425"/>
      <c r="QW104" s="425"/>
      <c r="QX104" s="425"/>
      <c r="QY104" s="425"/>
      <c r="QZ104" s="425"/>
      <c r="RA104" s="425"/>
      <c r="RB104" s="425"/>
      <c r="RC104" s="425"/>
      <c r="RD104" s="425"/>
      <c r="RE104" s="425"/>
      <c r="RF104" s="425"/>
      <c r="RG104" s="425"/>
      <c r="RH104" s="425"/>
      <c r="RI104" s="425"/>
      <c r="RJ104" s="425"/>
      <c r="RK104" s="425"/>
      <c r="RL104" s="425"/>
      <c r="RM104" s="425"/>
      <c r="RN104" s="425"/>
      <c r="RO104" s="425"/>
      <c r="RP104" s="425"/>
      <c r="RQ104" s="425"/>
      <c r="RR104" s="425"/>
      <c r="RS104" s="425"/>
      <c r="RT104" s="425"/>
      <c r="RU104" s="425"/>
      <c r="RV104" s="425"/>
      <c r="RW104" s="425"/>
      <c r="RX104" s="425"/>
      <c r="RY104" s="425"/>
      <c r="RZ104" s="425"/>
      <c r="SA104" s="425"/>
      <c r="SB104" s="425"/>
      <c r="SC104" s="425"/>
      <c r="SD104" s="425"/>
      <c r="SE104" s="425"/>
      <c r="SF104" s="425"/>
      <c r="SG104" s="425"/>
      <c r="SH104" s="425"/>
      <c r="SI104" s="425"/>
      <c r="SJ104" s="425"/>
      <c r="SK104" s="425"/>
      <c r="SL104" s="425"/>
      <c r="SM104" s="425"/>
      <c r="SN104" s="425"/>
      <c r="SO104" s="425"/>
      <c r="SP104" s="425"/>
      <c r="SQ104" s="425"/>
      <c r="SR104" s="425"/>
      <c r="SS104" s="425"/>
      <c r="ST104" s="425"/>
      <c r="SU104" s="425"/>
      <c r="SV104" s="425"/>
      <c r="SW104" s="425"/>
      <c r="SX104" s="425"/>
    </row>
    <row r="105" spans="1:518" ht="30" customHeight="1" x14ac:dyDescent="0.2">
      <c r="A105" s="706"/>
      <c r="B105" s="702">
        <v>17</v>
      </c>
      <c r="C105" s="702" t="str">
        <f t="shared" si="2378"/>
        <v>JOHN JAIRO VÁSQUEZ SUÁREZ</v>
      </c>
      <c r="D105" s="702" t="str">
        <f t="shared" si="2379"/>
        <v>H</v>
      </c>
      <c r="E105" s="706"/>
      <c r="F105" s="702">
        <v>17</v>
      </c>
      <c r="G105" s="710">
        <f t="shared" ca="1" si="2380"/>
        <v>151652000</v>
      </c>
      <c r="H105" s="702" t="str">
        <f t="shared" si="2381"/>
        <v>$KB$77</v>
      </c>
      <c r="I105" s="702">
        <f t="shared" si="2382"/>
        <v>288</v>
      </c>
      <c r="J105" s="425"/>
      <c r="K105" s="425"/>
      <c r="L105" s="425"/>
      <c r="M105" s="425"/>
      <c r="N105" s="425"/>
      <c r="O105" s="425"/>
      <c r="P105" s="425"/>
      <c r="Q105" s="425"/>
      <c r="R105" s="425"/>
      <c r="S105" s="425"/>
      <c r="T105" s="425"/>
      <c r="U105" s="425"/>
      <c r="V105" s="425"/>
      <c r="W105" s="425"/>
      <c r="X105" s="425"/>
      <c r="Y105" s="425"/>
      <c r="Z105" s="425"/>
      <c r="AA105" s="425"/>
      <c r="AB105" s="425"/>
      <c r="AC105" s="425"/>
      <c r="AD105" s="425"/>
      <c r="AE105" s="425"/>
      <c r="AF105" s="425"/>
      <c r="AG105" s="425"/>
      <c r="AH105" s="425"/>
      <c r="AI105" s="425"/>
      <c r="AJ105" s="425"/>
      <c r="AK105" s="425"/>
      <c r="AL105" s="425"/>
      <c r="AM105" s="425"/>
      <c r="AN105" s="425"/>
      <c r="AO105" s="425"/>
      <c r="AP105" s="425"/>
      <c r="AQ105" s="425"/>
      <c r="AR105" s="425"/>
      <c r="AS105" s="425"/>
      <c r="AT105" s="425"/>
      <c r="AU105" s="425"/>
      <c r="AV105" s="425"/>
      <c r="AW105" s="425"/>
      <c r="AX105" s="425"/>
      <c r="AY105" s="425"/>
      <c r="AZ105" s="425"/>
      <c r="BA105" s="425"/>
      <c r="BB105" s="425"/>
      <c r="BC105" s="425"/>
      <c r="BD105" s="425"/>
      <c r="BE105" s="425"/>
      <c r="BF105" s="425"/>
      <c r="BG105" s="425"/>
      <c r="BH105" s="425"/>
      <c r="BI105" s="425"/>
      <c r="BJ105" s="425"/>
      <c r="BK105" s="425"/>
      <c r="BL105" s="425"/>
      <c r="BM105" s="425"/>
      <c r="BN105" s="425"/>
      <c r="BO105" s="425"/>
      <c r="BP105" s="425"/>
      <c r="BQ105" s="425"/>
      <c r="BR105" s="425"/>
      <c r="BS105" s="425"/>
      <c r="BT105" s="425"/>
      <c r="BU105" s="425"/>
      <c r="BV105" s="425"/>
      <c r="BW105" s="425"/>
      <c r="BX105" s="425"/>
      <c r="BY105" s="425"/>
      <c r="BZ105" s="425"/>
      <c r="CA105" s="425"/>
      <c r="CB105" s="425"/>
      <c r="CC105" s="425"/>
      <c r="CD105" s="425"/>
      <c r="CE105" s="425"/>
      <c r="CF105" s="425"/>
      <c r="CG105" s="425"/>
      <c r="CH105" s="425"/>
      <c r="CI105" s="425"/>
      <c r="CJ105" s="425"/>
      <c r="CK105" s="425"/>
      <c r="CL105" s="425"/>
      <c r="CM105" s="425"/>
      <c r="CN105" s="425"/>
      <c r="CO105" s="425"/>
      <c r="CP105" s="425"/>
      <c r="CQ105" s="425"/>
      <c r="CR105" s="425"/>
      <c r="CS105" s="425"/>
      <c r="CT105" s="425"/>
      <c r="CU105" s="425"/>
      <c r="CV105" s="425"/>
      <c r="CW105" s="425"/>
      <c r="CX105" s="425"/>
      <c r="CY105" s="425"/>
      <c r="CZ105" s="425"/>
      <c r="DA105" s="425"/>
      <c r="DB105" s="425"/>
      <c r="DC105" s="425"/>
      <c r="DD105" s="425"/>
      <c r="DE105" s="425"/>
      <c r="DF105" s="425"/>
      <c r="DG105" s="425"/>
      <c r="DH105" s="425"/>
      <c r="DI105" s="425"/>
      <c r="DJ105" s="425"/>
      <c r="DK105" s="425"/>
      <c r="DL105" s="425"/>
      <c r="DM105" s="425"/>
      <c r="DN105" s="425"/>
      <c r="DO105" s="425"/>
      <c r="DP105" s="425"/>
      <c r="DQ105" s="425"/>
      <c r="DR105" s="425"/>
      <c r="DS105" s="425"/>
      <c r="DT105" s="425"/>
      <c r="DU105" s="425"/>
      <c r="DV105" s="425"/>
      <c r="DW105" s="425"/>
      <c r="DX105" s="425"/>
      <c r="DY105" s="425"/>
      <c r="DZ105" s="425"/>
      <c r="EA105" s="425"/>
      <c r="EB105" s="425"/>
      <c r="EC105" s="425"/>
      <c r="ED105" s="425"/>
      <c r="EE105" s="425"/>
      <c r="EF105" s="425"/>
      <c r="EG105" s="425"/>
      <c r="EH105" s="425"/>
      <c r="EI105" s="425"/>
      <c r="EJ105" s="425"/>
      <c r="EK105" s="425"/>
      <c r="EL105" s="425"/>
      <c r="EM105" s="425"/>
      <c r="EN105" s="425"/>
      <c r="EO105" s="425"/>
      <c r="EP105" s="425"/>
      <c r="EQ105" s="425"/>
      <c r="ER105" s="425"/>
      <c r="ES105" s="425"/>
      <c r="ET105" s="425"/>
      <c r="EU105" s="425"/>
      <c r="EV105" s="425"/>
      <c r="EW105" s="425"/>
      <c r="EX105" s="425"/>
      <c r="EY105" s="425"/>
      <c r="EZ105" s="425"/>
      <c r="FA105" s="425"/>
      <c r="FB105" s="425"/>
      <c r="FC105" s="425"/>
      <c r="FD105" s="425"/>
      <c r="FE105" s="425"/>
      <c r="FF105" s="425"/>
      <c r="FG105" s="425"/>
      <c r="FH105" s="425"/>
      <c r="FI105" s="425"/>
      <c r="FJ105" s="425"/>
      <c r="FK105" s="425"/>
      <c r="FL105" s="425"/>
      <c r="FM105" s="425"/>
      <c r="FN105" s="425"/>
      <c r="FO105" s="425"/>
      <c r="FP105" s="425"/>
      <c r="FQ105" s="425"/>
      <c r="FR105" s="425"/>
      <c r="FS105" s="425"/>
      <c r="FT105" s="425"/>
      <c r="FU105" s="425"/>
      <c r="FV105" s="425"/>
      <c r="FW105" s="425"/>
      <c r="FX105" s="425"/>
      <c r="FY105" s="425"/>
      <c r="FZ105" s="425"/>
      <c r="GA105" s="425"/>
      <c r="GB105" s="425"/>
      <c r="GC105" s="425"/>
      <c r="GD105" s="425"/>
      <c r="GE105" s="425"/>
      <c r="GF105" s="425"/>
      <c r="GG105" s="425"/>
      <c r="GH105" s="425"/>
      <c r="GI105" s="425"/>
      <c r="GJ105" s="425"/>
      <c r="GK105" s="425"/>
      <c r="GL105" s="425"/>
      <c r="GM105" s="425"/>
      <c r="GN105" s="425"/>
      <c r="GO105" s="425"/>
      <c r="GP105" s="425"/>
      <c r="GQ105" s="425"/>
      <c r="GR105" s="425"/>
      <c r="GS105" s="425"/>
      <c r="GT105" s="425"/>
      <c r="GU105" s="425"/>
      <c r="GV105" s="425"/>
      <c r="GW105" s="425"/>
      <c r="GX105" s="425"/>
      <c r="GY105" s="425"/>
      <c r="GZ105" s="425"/>
      <c r="HA105" s="425"/>
      <c r="HB105" s="425"/>
      <c r="HC105" s="425"/>
      <c r="HD105" s="425"/>
      <c r="HE105" s="425"/>
      <c r="HF105" s="425"/>
      <c r="HG105" s="425"/>
      <c r="HH105" s="425"/>
      <c r="HI105" s="425"/>
      <c r="HJ105" s="425"/>
      <c r="HK105" s="425"/>
      <c r="HL105" s="425"/>
      <c r="HM105" s="425"/>
      <c r="HN105" s="425"/>
      <c r="HO105" s="425"/>
      <c r="HP105" s="425"/>
      <c r="HQ105" s="425"/>
      <c r="HR105" s="425"/>
      <c r="HS105" s="425"/>
      <c r="HT105" s="425"/>
      <c r="HU105" s="425"/>
      <c r="HV105" s="425"/>
      <c r="HW105" s="425"/>
      <c r="HX105" s="425"/>
      <c r="HY105" s="425"/>
      <c r="HZ105" s="425"/>
      <c r="IA105" s="425"/>
      <c r="IB105" s="425"/>
      <c r="IC105" s="425"/>
      <c r="ID105" s="425"/>
      <c r="IE105" s="425"/>
      <c r="IF105" s="425"/>
      <c r="IG105" s="425"/>
      <c r="IH105" s="425"/>
      <c r="II105" s="425"/>
      <c r="IJ105" s="425"/>
      <c r="IK105" s="425"/>
      <c r="IL105" s="425"/>
      <c r="IM105" s="425"/>
      <c r="IN105" s="425"/>
      <c r="IO105" s="425"/>
      <c r="IP105" s="425"/>
      <c r="IQ105" s="425"/>
      <c r="IR105" s="425"/>
      <c r="IS105" s="425"/>
      <c r="IT105" s="425"/>
      <c r="IU105" s="425"/>
      <c r="IV105" s="425"/>
      <c r="IW105" s="425"/>
      <c r="IX105" s="425"/>
      <c r="IY105" s="425"/>
      <c r="IZ105" s="425"/>
      <c r="JA105" s="425"/>
      <c r="JB105" s="425"/>
      <c r="JC105" s="425"/>
      <c r="JD105" s="425"/>
      <c r="JE105" s="425"/>
      <c r="JF105" s="425"/>
      <c r="JG105" s="425"/>
      <c r="JH105" s="425"/>
      <c r="JI105" s="425"/>
      <c r="JJ105" s="425"/>
      <c r="JK105" s="425"/>
      <c r="JL105" s="425"/>
      <c r="JM105" s="425"/>
      <c r="JN105" s="425"/>
      <c r="JO105" s="425"/>
      <c r="JP105" s="425"/>
      <c r="JQ105" s="425"/>
      <c r="JR105" s="425"/>
      <c r="JS105" s="425"/>
      <c r="JT105" s="425"/>
      <c r="JU105" s="425"/>
      <c r="JV105" s="425"/>
      <c r="JW105" s="425"/>
      <c r="JX105" s="425"/>
      <c r="JY105" s="425"/>
      <c r="JZ105" s="425"/>
      <c r="KA105" s="425"/>
      <c r="KB105" s="425"/>
      <c r="KC105" s="425"/>
      <c r="KD105" s="425"/>
      <c r="KE105" s="425"/>
      <c r="KF105" s="425"/>
      <c r="KG105" s="425"/>
      <c r="KH105" s="425"/>
      <c r="KI105" s="425"/>
      <c r="KJ105" s="425"/>
      <c r="KK105" s="425"/>
      <c r="KL105" s="425"/>
      <c r="KM105" s="425"/>
      <c r="KN105" s="425"/>
      <c r="KO105" s="425"/>
      <c r="KP105" s="425"/>
      <c r="KQ105" s="425"/>
      <c r="KR105" s="425"/>
      <c r="KS105" s="425"/>
      <c r="KT105" s="425"/>
      <c r="KU105" s="425"/>
      <c r="KV105" s="425"/>
      <c r="KW105" s="425"/>
      <c r="KX105" s="425"/>
      <c r="KY105" s="425"/>
      <c r="KZ105" s="425"/>
      <c r="LA105" s="425"/>
      <c r="LB105" s="425"/>
      <c r="LC105" s="425"/>
      <c r="LD105" s="425"/>
      <c r="LE105" s="425"/>
      <c r="LF105" s="425"/>
      <c r="LG105" s="425"/>
      <c r="LH105" s="425"/>
      <c r="LI105" s="425"/>
      <c r="LJ105" s="425"/>
      <c r="LK105" s="425"/>
      <c r="LL105" s="425"/>
      <c r="LM105" s="425"/>
      <c r="LN105" s="425"/>
      <c r="LO105" s="425"/>
      <c r="LP105" s="425"/>
      <c r="LQ105" s="425"/>
      <c r="LR105" s="425"/>
      <c r="LS105" s="425"/>
      <c r="LT105" s="425"/>
      <c r="LU105" s="425"/>
      <c r="LV105" s="425"/>
      <c r="LW105" s="425"/>
      <c r="LX105" s="425"/>
      <c r="LY105" s="425"/>
      <c r="LZ105" s="425"/>
      <c r="MA105" s="425"/>
      <c r="MB105" s="425"/>
      <c r="MC105" s="425"/>
      <c r="MD105" s="425"/>
      <c r="ME105" s="425"/>
      <c r="MF105" s="425"/>
      <c r="MG105" s="425"/>
      <c r="MH105" s="425"/>
      <c r="MI105" s="425"/>
      <c r="MJ105" s="425"/>
      <c r="MK105" s="425"/>
      <c r="ML105" s="425"/>
      <c r="MM105" s="425"/>
      <c r="MN105" s="425"/>
      <c r="MO105" s="425"/>
      <c r="MP105" s="425"/>
      <c r="MQ105" s="425"/>
      <c r="MR105" s="425"/>
      <c r="MS105" s="425"/>
      <c r="MT105" s="425"/>
      <c r="MU105" s="425"/>
      <c r="MV105" s="425"/>
      <c r="MW105" s="425"/>
      <c r="MX105" s="425"/>
      <c r="MY105" s="425"/>
      <c r="MZ105" s="425"/>
      <c r="NA105" s="425"/>
      <c r="NB105" s="425"/>
      <c r="NC105" s="425"/>
      <c r="ND105" s="425"/>
      <c r="NE105" s="425"/>
      <c r="NF105" s="425"/>
      <c r="NG105" s="425"/>
      <c r="NH105" s="425"/>
      <c r="NI105" s="425"/>
      <c r="NJ105" s="425"/>
      <c r="NK105" s="425"/>
      <c r="NL105" s="425"/>
      <c r="NM105" s="425"/>
      <c r="NN105" s="425"/>
      <c r="NO105" s="425"/>
      <c r="NP105" s="425"/>
      <c r="NQ105" s="425"/>
      <c r="NR105" s="425"/>
      <c r="NS105" s="425"/>
      <c r="NT105" s="425"/>
      <c r="NU105" s="425"/>
      <c r="NV105" s="425"/>
      <c r="NW105" s="425"/>
      <c r="NX105" s="425"/>
      <c r="NY105" s="425"/>
      <c r="NZ105" s="425"/>
      <c r="OA105" s="425"/>
      <c r="OB105" s="425"/>
      <c r="OC105" s="425"/>
      <c r="OD105" s="425"/>
      <c r="OE105" s="425"/>
      <c r="OF105" s="425"/>
      <c r="OG105" s="425"/>
      <c r="OH105" s="425"/>
      <c r="OI105" s="425"/>
      <c r="OJ105" s="425"/>
      <c r="OK105" s="425"/>
      <c r="OL105" s="425"/>
      <c r="OM105" s="425"/>
      <c r="ON105" s="425"/>
      <c r="OO105" s="425"/>
      <c r="OP105" s="425"/>
      <c r="OQ105" s="425"/>
      <c r="OR105" s="425"/>
      <c r="OS105" s="425"/>
      <c r="OT105" s="425"/>
      <c r="OU105" s="425"/>
      <c r="OV105" s="425"/>
      <c r="OW105" s="425"/>
      <c r="OX105" s="425"/>
      <c r="OY105" s="425"/>
      <c r="OZ105" s="425"/>
      <c r="PA105" s="425"/>
      <c r="PB105" s="425"/>
      <c r="PC105" s="425"/>
      <c r="PD105" s="425"/>
      <c r="PE105" s="425"/>
      <c r="PF105" s="425"/>
      <c r="PG105" s="425"/>
      <c r="PH105" s="425"/>
      <c r="PI105" s="425"/>
      <c r="PJ105" s="425"/>
      <c r="PK105" s="425"/>
      <c r="PL105" s="425"/>
      <c r="PM105" s="425"/>
      <c r="PN105" s="425"/>
      <c r="PO105" s="425"/>
      <c r="PP105" s="425"/>
      <c r="PQ105" s="425"/>
      <c r="PR105" s="425"/>
      <c r="PS105" s="425"/>
      <c r="PT105" s="425"/>
      <c r="PU105" s="425"/>
      <c r="PV105" s="425"/>
      <c r="PW105" s="425"/>
      <c r="PX105" s="425"/>
      <c r="PY105" s="425"/>
      <c r="PZ105" s="425"/>
      <c r="QA105" s="425"/>
      <c r="QB105" s="425"/>
      <c r="QC105" s="425"/>
      <c r="QD105" s="425"/>
      <c r="QE105" s="425"/>
      <c r="QF105" s="425"/>
      <c r="QG105" s="425"/>
      <c r="QH105" s="425"/>
      <c r="QI105" s="425"/>
      <c r="QJ105" s="425"/>
      <c r="QK105" s="425"/>
      <c r="QL105" s="425"/>
      <c r="QM105" s="425"/>
      <c r="QN105" s="425"/>
      <c r="QO105" s="425"/>
      <c r="QP105" s="425"/>
      <c r="QQ105" s="425"/>
      <c r="QR105" s="425"/>
      <c r="QS105" s="425"/>
      <c r="QT105" s="425"/>
      <c r="QU105" s="425"/>
      <c r="QV105" s="425"/>
      <c r="QW105" s="425"/>
      <c r="QX105" s="425"/>
      <c r="QY105" s="425"/>
      <c r="QZ105" s="425"/>
      <c r="RA105" s="425"/>
      <c r="RB105" s="425"/>
      <c r="RC105" s="425"/>
      <c r="RD105" s="425"/>
      <c r="RE105" s="425"/>
      <c r="RF105" s="425"/>
      <c r="RG105" s="425"/>
      <c r="RH105" s="425"/>
      <c r="RI105" s="425"/>
      <c r="RJ105" s="425"/>
      <c r="RK105" s="425"/>
      <c r="RL105" s="425"/>
      <c r="RM105" s="425"/>
      <c r="RN105" s="425"/>
      <c r="RO105" s="425"/>
      <c r="RP105" s="425"/>
      <c r="RQ105" s="425"/>
      <c r="RR105" s="425"/>
      <c r="RS105" s="425"/>
      <c r="RT105" s="425"/>
      <c r="RU105" s="425"/>
      <c r="RV105" s="425"/>
      <c r="RW105" s="425"/>
      <c r="RX105" s="425"/>
      <c r="RY105" s="425"/>
      <c r="RZ105" s="425"/>
      <c r="SA105" s="425"/>
      <c r="SB105" s="425"/>
      <c r="SC105" s="425"/>
      <c r="SD105" s="425"/>
      <c r="SE105" s="425"/>
      <c r="SF105" s="425"/>
      <c r="SG105" s="425"/>
      <c r="SH105" s="425"/>
      <c r="SI105" s="425"/>
      <c r="SJ105" s="425"/>
      <c r="SK105" s="425"/>
      <c r="SL105" s="425"/>
      <c r="SM105" s="425"/>
      <c r="SN105" s="425"/>
      <c r="SO105" s="425"/>
      <c r="SP105" s="425"/>
      <c r="SQ105" s="425"/>
      <c r="SR105" s="425"/>
      <c r="SS105" s="425"/>
      <c r="ST105" s="425"/>
      <c r="SU105" s="425"/>
      <c r="SV105" s="425"/>
      <c r="SW105" s="425"/>
      <c r="SX105" s="425"/>
    </row>
    <row r="106" spans="1:518" ht="30" customHeight="1" x14ac:dyDescent="0.2">
      <c r="A106" s="706"/>
      <c r="B106" s="702">
        <v>18</v>
      </c>
      <c r="C106" s="702" t="str">
        <f t="shared" si="2378"/>
        <v>GALA URBANA S.A.S.</v>
      </c>
      <c r="D106" s="702" t="str">
        <f t="shared" si="2379"/>
        <v>H</v>
      </c>
      <c r="E106" s="706"/>
      <c r="F106" s="702">
        <v>18</v>
      </c>
      <c r="G106" s="710">
        <f t="shared" ca="1" si="2380"/>
        <v>151848807</v>
      </c>
      <c r="H106" s="702" t="str">
        <f t="shared" si="2381"/>
        <v>$KS$77</v>
      </c>
      <c r="I106" s="702">
        <f t="shared" si="2382"/>
        <v>305</v>
      </c>
      <c r="J106" s="425"/>
      <c r="K106" s="425"/>
      <c r="L106" s="425"/>
      <c r="M106" s="425"/>
      <c r="N106" s="425"/>
      <c r="O106" s="425"/>
      <c r="P106" s="425"/>
      <c r="Q106" s="425"/>
      <c r="R106" s="425"/>
      <c r="S106" s="425"/>
      <c r="T106" s="425"/>
      <c r="U106" s="425"/>
      <c r="V106" s="425"/>
      <c r="W106" s="425"/>
      <c r="X106" s="425"/>
      <c r="Y106" s="425"/>
      <c r="Z106" s="425"/>
      <c r="AA106" s="425"/>
      <c r="AB106" s="425"/>
      <c r="AC106" s="425"/>
      <c r="AD106" s="425"/>
      <c r="AE106" s="425"/>
      <c r="AF106" s="425"/>
      <c r="AG106" s="425"/>
      <c r="AH106" s="425"/>
      <c r="AI106" s="425"/>
      <c r="AJ106" s="425"/>
      <c r="AK106" s="425"/>
      <c r="AL106" s="425"/>
      <c r="AM106" s="425"/>
      <c r="AN106" s="425"/>
      <c r="AO106" s="425"/>
      <c r="AP106" s="425"/>
      <c r="AQ106" s="425"/>
      <c r="AR106" s="425"/>
      <c r="AS106" s="425"/>
      <c r="AT106" s="425"/>
      <c r="AU106" s="425"/>
      <c r="AV106" s="425"/>
      <c r="AW106" s="425"/>
      <c r="AX106" s="425"/>
      <c r="AY106" s="425"/>
      <c r="AZ106" s="425"/>
      <c r="BA106" s="425"/>
      <c r="BB106" s="425"/>
      <c r="BC106" s="425"/>
      <c r="BD106" s="425"/>
      <c r="BE106" s="425"/>
      <c r="BF106" s="425"/>
      <c r="BG106" s="425"/>
      <c r="BH106" s="425"/>
      <c r="BI106" s="425"/>
      <c r="BJ106" s="425"/>
      <c r="BK106" s="425"/>
      <c r="BL106" s="425"/>
      <c r="BM106" s="425"/>
      <c r="BN106" s="425"/>
      <c r="BO106" s="425"/>
      <c r="BP106" s="425"/>
      <c r="BQ106" s="425"/>
      <c r="BR106" s="425"/>
      <c r="BS106" s="425"/>
      <c r="BT106" s="425"/>
      <c r="BU106" s="425"/>
      <c r="BV106" s="425"/>
      <c r="BW106" s="425"/>
      <c r="BX106" s="425"/>
      <c r="BY106" s="425"/>
      <c r="BZ106" s="425"/>
      <c r="CA106" s="425"/>
      <c r="CB106" s="425"/>
      <c r="CC106" s="425"/>
      <c r="CD106" s="425"/>
      <c r="CE106" s="425"/>
      <c r="CF106" s="425"/>
      <c r="CG106" s="425"/>
      <c r="CH106" s="425"/>
      <c r="CI106" s="425"/>
      <c r="CJ106" s="425"/>
      <c r="CK106" s="425"/>
      <c r="CL106" s="425"/>
      <c r="CM106" s="425"/>
      <c r="CN106" s="425"/>
      <c r="CO106" s="425"/>
      <c r="CP106" s="425"/>
      <c r="CQ106" s="425"/>
      <c r="CR106" s="425"/>
      <c r="CS106" s="425"/>
      <c r="CT106" s="425"/>
      <c r="CU106" s="425"/>
      <c r="CV106" s="425"/>
      <c r="CW106" s="425"/>
      <c r="CX106" s="425"/>
      <c r="CY106" s="425"/>
      <c r="CZ106" s="425"/>
      <c r="DA106" s="425"/>
      <c r="DB106" s="425"/>
      <c r="DC106" s="425"/>
      <c r="DD106" s="425"/>
      <c r="DE106" s="425"/>
      <c r="DF106" s="425"/>
      <c r="DG106" s="425"/>
      <c r="DH106" s="425"/>
      <c r="DI106" s="425"/>
      <c r="DJ106" s="425"/>
      <c r="DK106" s="425"/>
      <c r="DL106" s="425"/>
      <c r="DM106" s="425"/>
      <c r="DN106" s="425"/>
      <c r="DO106" s="425"/>
      <c r="DP106" s="425"/>
      <c r="DQ106" s="425"/>
      <c r="DR106" s="425"/>
      <c r="DS106" s="425"/>
      <c r="DT106" s="425"/>
      <c r="DU106" s="425"/>
      <c r="DV106" s="425"/>
      <c r="DW106" s="425"/>
      <c r="DX106" s="425"/>
      <c r="DY106" s="425"/>
      <c r="DZ106" s="425"/>
      <c r="EA106" s="425"/>
      <c r="EB106" s="425"/>
      <c r="EC106" s="425"/>
      <c r="ED106" s="425"/>
      <c r="EE106" s="425"/>
      <c r="EF106" s="425"/>
      <c r="EG106" s="425"/>
      <c r="EH106" s="425"/>
      <c r="EI106" s="425"/>
      <c r="EJ106" s="425"/>
      <c r="EK106" s="425"/>
      <c r="EL106" s="425"/>
      <c r="EM106" s="425"/>
      <c r="EN106" s="425"/>
      <c r="EO106" s="425"/>
      <c r="EP106" s="425"/>
      <c r="EQ106" s="425"/>
      <c r="ER106" s="425"/>
      <c r="ES106" s="425"/>
      <c r="ET106" s="425"/>
      <c r="EU106" s="425"/>
      <c r="EV106" s="425"/>
      <c r="EW106" s="425"/>
      <c r="EX106" s="425"/>
      <c r="EY106" s="425"/>
      <c r="EZ106" s="425"/>
      <c r="FA106" s="425"/>
      <c r="FB106" s="425"/>
      <c r="FC106" s="425"/>
      <c r="FD106" s="425"/>
      <c r="FE106" s="425"/>
      <c r="FF106" s="425"/>
      <c r="FG106" s="425"/>
      <c r="FH106" s="425"/>
      <c r="FI106" s="425"/>
      <c r="FJ106" s="425"/>
      <c r="FK106" s="425"/>
      <c r="FL106" s="425"/>
      <c r="FM106" s="425"/>
      <c r="FN106" s="425"/>
      <c r="FO106" s="425"/>
      <c r="FP106" s="425"/>
      <c r="FQ106" s="425"/>
      <c r="FR106" s="425"/>
      <c r="FS106" s="425"/>
      <c r="FT106" s="425"/>
      <c r="FU106" s="425"/>
      <c r="FV106" s="425"/>
      <c r="FW106" s="425"/>
      <c r="FX106" s="425"/>
      <c r="FY106" s="425"/>
      <c r="FZ106" s="425"/>
      <c r="GA106" s="425"/>
      <c r="GB106" s="425"/>
      <c r="GC106" s="425"/>
      <c r="GD106" s="425"/>
      <c r="GE106" s="425"/>
      <c r="GF106" s="425"/>
      <c r="GG106" s="425"/>
      <c r="GH106" s="425"/>
      <c r="GI106" s="425"/>
      <c r="GJ106" s="425"/>
      <c r="GK106" s="425"/>
      <c r="GL106" s="425"/>
      <c r="GM106" s="425"/>
      <c r="GN106" s="425"/>
      <c r="GO106" s="425"/>
      <c r="GP106" s="425"/>
      <c r="GQ106" s="425"/>
      <c r="GR106" s="425"/>
      <c r="GS106" s="425"/>
      <c r="GT106" s="425"/>
      <c r="GU106" s="425"/>
      <c r="GV106" s="425"/>
      <c r="GW106" s="425"/>
      <c r="GX106" s="425"/>
      <c r="GY106" s="425"/>
      <c r="GZ106" s="425"/>
      <c r="HA106" s="425"/>
      <c r="HB106" s="425"/>
      <c r="HC106" s="425"/>
      <c r="HD106" s="425"/>
      <c r="HE106" s="425"/>
      <c r="HF106" s="425"/>
      <c r="HG106" s="425"/>
      <c r="HH106" s="425"/>
      <c r="HI106" s="425"/>
      <c r="HJ106" s="425"/>
      <c r="HK106" s="425"/>
      <c r="HL106" s="425"/>
      <c r="HM106" s="425"/>
      <c r="HN106" s="425"/>
      <c r="HO106" s="425"/>
      <c r="HP106" s="425"/>
      <c r="HQ106" s="425"/>
      <c r="HR106" s="425"/>
      <c r="HS106" s="425"/>
      <c r="HT106" s="425"/>
      <c r="HU106" s="425"/>
      <c r="HV106" s="425"/>
      <c r="HW106" s="425"/>
      <c r="HX106" s="425"/>
      <c r="HY106" s="425"/>
      <c r="HZ106" s="425"/>
      <c r="IA106" s="425"/>
      <c r="IB106" s="425"/>
      <c r="IC106" s="425"/>
      <c r="ID106" s="425"/>
      <c r="IE106" s="425"/>
      <c r="IF106" s="425"/>
      <c r="IG106" s="425"/>
      <c r="IH106" s="425"/>
      <c r="II106" s="425"/>
      <c r="IJ106" s="425"/>
      <c r="IK106" s="425"/>
      <c r="IL106" s="425"/>
      <c r="IM106" s="425"/>
      <c r="IN106" s="425"/>
      <c r="IO106" s="425"/>
      <c r="IP106" s="425"/>
      <c r="IQ106" s="425"/>
      <c r="IR106" s="425"/>
      <c r="IS106" s="425"/>
      <c r="IT106" s="425"/>
      <c r="IU106" s="425"/>
      <c r="IV106" s="425"/>
      <c r="IW106" s="425"/>
      <c r="IX106" s="425"/>
      <c r="IY106" s="425"/>
      <c r="IZ106" s="425"/>
      <c r="JA106" s="425"/>
      <c r="JB106" s="425"/>
      <c r="JC106" s="425"/>
      <c r="JD106" s="425"/>
      <c r="JE106" s="425"/>
      <c r="JF106" s="425"/>
      <c r="JG106" s="425"/>
      <c r="JH106" s="425"/>
      <c r="JI106" s="425"/>
      <c r="JJ106" s="425"/>
      <c r="JK106" s="425"/>
      <c r="JL106" s="425"/>
      <c r="JM106" s="425"/>
      <c r="JN106" s="425"/>
      <c r="JO106" s="425"/>
      <c r="JP106" s="425"/>
      <c r="JQ106" s="425"/>
      <c r="JR106" s="425"/>
      <c r="JS106" s="425"/>
      <c r="JT106" s="425"/>
      <c r="JU106" s="425"/>
      <c r="JV106" s="425"/>
      <c r="JW106" s="425"/>
      <c r="JX106" s="425"/>
      <c r="JY106" s="425"/>
      <c r="JZ106" s="425"/>
      <c r="KA106" s="425"/>
      <c r="KB106" s="425"/>
      <c r="KC106" s="425"/>
      <c r="KD106" s="425"/>
      <c r="KE106" s="425"/>
      <c r="KF106" s="425"/>
      <c r="KG106" s="425"/>
      <c r="KH106" s="425"/>
      <c r="KI106" s="425"/>
      <c r="KJ106" s="425"/>
      <c r="KK106" s="425"/>
      <c r="KL106" s="425"/>
      <c r="KM106" s="425"/>
      <c r="KN106" s="425"/>
      <c r="KO106" s="425"/>
      <c r="KP106" s="425"/>
      <c r="KQ106" s="425"/>
      <c r="KR106" s="425"/>
      <c r="KS106" s="425"/>
      <c r="KT106" s="425"/>
      <c r="KU106" s="425"/>
      <c r="KV106" s="425"/>
      <c r="KW106" s="425"/>
      <c r="KX106" s="425"/>
      <c r="KY106" s="425"/>
      <c r="KZ106" s="425"/>
      <c r="LA106" s="425"/>
      <c r="LB106" s="425"/>
      <c r="LC106" s="425"/>
      <c r="LD106" s="425"/>
      <c r="LE106" s="425"/>
      <c r="LF106" s="425"/>
      <c r="LG106" s="425"/>
      <c r="LH106" s="425"/>
      <c r="LI106" s="425"/>
      <c r="LJ106" s="425"/>
      <c r="LK106" s="425"/>
      <c r="LL106" s="425"/>
      <c r="LM106" s="425"/>
      <c r="LN106" s="425"/>
      <c r="LO106" s="425"/>
      <c r="LP106" s="425"/>
      <c r="LQ106" s="425"/>
      <c r="LR106" s="425"/>
      <c r="LS106" s="425"/>
      <c r="LT106" s="425"/>
      <c r="LU106" s="425"/>
      <c r="LV106" s="425"/>
      <c r="LW106" s="425"/>
      <c r="LX106" s="425"/>
      <c r="LY106" s="425"/>
      <c r="LZ106" s="425"/>
      <c r="MA106" s="425"/>
      <c r="MB106" s="425"/>
      <c r="MC106" s="425"/>
      <c r="MD106" s="425"/>
      <c r="ME106" s="425"/>
      <c r="MF106" s="425"/>
      <c r="MG106" s="425"/>
      <c r="MH106" s="425"/>
      <c r="MI106" s="425"/>
      <c r="MJ106" s="425"/>
      <c r="MK106" s="425"/>
      <c r="ML106" s="425"/>
      <c r="MM106" s="425"/>
      <c r="MN106" s="425"/>
      <c r="MO106" s="425"/>
      <c r="MP106" s="425"/>
      <c r="MQ106" s="425"/>
      <c r="MR106" s="425"/>
      <c r="MS106" s="425"/>
      <c r="MT106" s="425"/>
      <c r="MU106" s="425"/>
      <c r="MV106" s="425"/>
      <c r="MW106" s="425"/>
      <c r="MX106" s="425"/>
      <c r="MY106" s="425"/>
      <c r="MZ106" s="425"/>
      <c r="NA106" s="425"/>
      <c r="NB106" s="425"/>
      <c r="NC106" s="425"/>
      <c r="ND106" s="425"/>
      <c r="NE106" s="425"/>
      <c r="NF106" s="425"/>
      <c r="NG106" s="425"/>
      <c r="NH106" s="425"/>
      <c r="NI106" s="425"/>
      <c r="NJ106" s="425"/>
      <c r="NK106" s="425"/>
      <c r="NL106" s="425"/>
      <c r="NM106" s="425"/>
      <c r="NN106" s="425"/>
      <c r="NO106" s="425"/>
      <c r="NP106" s="425"/>
      <c r="NQ106" s="425"/>
      <c r="NR106" s="425"/>
      <c r="NS106" s="425"/>
      <c r="NT106" s="425"/>
      <c r="NU106" s="425"/>
      <c r="NV106" s="425"/>
      <c r="NW106" s="425"/>
      <c r="NX106" s="425"/>
      <c r="NY106" s="425"/>
      <c r="NZ106" s="425"/>
      <c r="OA106" s="425"/>
      <c r="OB106" s="425"/>
      <c r="OC106" s="425"/>
      <c r="OD106" s="425"/>
      <c r="OE106" s="425"/>
      <c r="OF106" s="425"/>
      <c r="OG106" s="425"/>
      <c r="OH106" s="425"/>
      <c r="OI106" s="425"/>
      <c r="OJ106" s="425"/>
      <c r="OK106" s="425"/>
      <c r="OL106" s="425"/>
      <c r="OM106" s="425"/>
      <c r="ON106" s="425"/>
      <c r="OO106" s="425"/>
      <c r="OP106" s="425"/>
      <c r="OQ106" s="425"/>
      <c r="OR106" s="425"/>
      <c r="OS106" s="425"/>
      <c r="OT106" s="425"/>
      <c r="OU106" s="425"/>
      <c r="OV106" s="425"/>
      <c r="OW106" s="425"/>
      <c r="OX106" s="425"/>
      <c r="OY106" s="425"/>
      <c r="OZ106" s="425"/>
      <c r="PA106" s="425"/>
      <c r="PB106" s="425"/>
      <c r="PC106" s="425"/>
      <c r="PD106" s="425"/>
      <c r="PE106" s="425"/>
      <c r="PF106" s="425"/>
      <c r="PG106" s="425"/>
      <c r="PH106" s="425"/>
      <c r="PI106" s="425"/>
      <c r="PJ106" s="425"/>
      <c r="PK106" s="425"/>
      <c r="PL106" s="425"/>
      <c r="PM106" s="425"/>
      <c r="PN106" s="425"/>
      <c r="PO106" s="425"/>
      <c r="PP106" s="425"/>
      <c r="PQ106" s="425"/>
      <c r="PR106" s="425"/>
      <c r="PS106" s="425"/>
      <c r="PT106" s="425"/>
      <c r="PU106" s="425"/>
      <c r="PV106" s="425"/>
      <c r="PW106" s="425"/>
      <c r="PX106" s="425"/>
      <c r="PY106" s="425"/>
      <c r="PZ106" s="425"/>
      <c r="QA106" s="425"/>
      <c r="QB106" s="425"/>
      <c r="QC106" s="425"/>
      <c r="QD106" s="425"/>
      <c r="QE106" s="425"/>
      <c r="QF106" s="425"/>
      <c r="QG106" s="425"/>
      <c r="QH106" s="425"/>
      <c r="QI106" s="425"/>
      <c r="QJ106" s="425"/>
      <c r="QK106" s="425"/>
      <c r="QL106" s="425"/>
      <c r="QM106" s="425"/>
      <c r="QN106" s="425"/>
      <c r="QO106" s="425"/>
      <c r="QP106" s="425"/>
      <c r="QQ106" s="425"/>
      <c r="QR106" s="425"/>
      <c r="QS106" s="425"/>
      <c r="QT106" s="425"/>
      <c r="QU106" s="425"/>
      <c r="QV106" s="425"/>
      <c r="QW106" s="425"/>
      <c r="QX106" s="425"/>
      <c r="QY106" s="425"/>
      <c r="QZ106" s="425"/>
      <c r="RA106" s="425"/>
      <c r="RB106" s="425"/>
      <c r="RC106" s="425"/>
      <c r="RD106" s="425"/>
      <c r="RE106" s="425"/>
      <c r="RF106" s="425"/>
      <c r="RG106" s="425"/>
      <c r="RH106" s="425"/>
      <c r="RI106" s="425"/>
      <c r="RJ106" s="425"/>
      <c r="RK106" s="425"/>
      <c r="RL106" s="425"/>
      <c r="RM106" s="425"/>
      <c r="RN106" s="425"/>
      <c r="RO106" s="425"/>
      <c r="RP106" s="425"/>
      <c r="RQ106" s="425"/>
      <c r="RR106" s="425"/>
      <c r="RS106" s="425"/>
      <c r="RT106" s="425"/>
      <c r="RU106" s="425"/>
      <c r="RV106" s="425"/>
      <c r="RW106" s="425"/>
      <c r="RX106" s="425"/>
      <c r="RY106" s="425"/>
      <c r="RZ106" s="425"/>
      <c r="SA106" s="425"/>
      <c r="SB106" s="425"/>
      <c r="SC106" s="425"/>
      <c r="SD106" s="425"/>
      <c r="SE106" s="425"/>
      <c r="SF106" s="425"/>
      <c r="SG106" s="425"/>
      <c r="SH106" s="425"/>
      <c r="SI106" s="425"/>
      <c r="SJ106" s="425"/>
      <c r="SK106" s="425"/>
      <c r="SL106" s="425"/>
      <c r="SM106" s="425"/>
      <c r="SN106" s="425"/>
      <c r="SO106" s="425"/>
      <c r="SP106" s="425"/>
      <c r="SQ106" s="425"/>
      <c r="SR106" s="425"/>
      <c r="SS106" s="425"/>
      <c r="ST106" s="425"/>
      <c r="SU106" s="425"/>
      <c r="SV106" s="425"/>
      <c r="SW106" s="425"/>
      <c r="SX106" s="425"/>
    </row>
    <row r="107" spans="1:518" ht="30" customHeight="1" x14ac:dyDescent="0.2">
      <c r="A107" s="706"/>
      <c r="B107" s="702">
        <v>19</v>
      </c>
      <c r="C107" s="702" t="str">
        <f t="shared" si="2378"/>
        <v>ANFER INGENIERIA S.A.S.</v>
      </c>
      <c r="D107" s="702" t="str">
        <f t="shared" si="2379"/>
        <v>H</v>
      </c>
      <c r="E107" s="706"/>
      <c r="F107" s="702">
        <v>19</v>
      </c>
      <c r="G107" s="710">
        <f t="shared" ca="1" si="2380"/>
        <v>148367217</v>
      </c>
      <c r="H107" s="702" t="str">
        <f t="shared" si="2381"/>
        <v>$LJ$77</v>
      </c>
      <c r="I107" s="702">
        <f t="shared" si="2382"/>
        <v>322</v>
      </c>
      <c r="J107" s="425"/>
      <c r="K107" s="425"/>
      <c r="L107" s="425"/>
      <c r="M107" s="425"/>
      <c r="N107" s="425"/>
      <c r="O107" s="425"/>
      <c r="P107" s="425"/>
      <c r="Q107" s="425"/>
      <c r="R107" s="425"/>
      <c r="S107" s="425"/>
      <c r="T107" s="425"/>
      <c r="U107" s="425"/>
      <c r="V107" s="425"/>
      <c r="W107" s="425"/>
      <c r="X107" s="425"/>
      <c r="Y107" s="425"/>
      <c r="Z107" s="425"/>
      <c r="AA107" s="425"/>
      <c r="AB107" s="425"/>
      <c r="AC107" s="425"/>
      <c r="AD107" s="425"/>
      <c r="AE107" s="425"/>
      <c r="AF107" s="425"/>
      <c r="AG107" s="425"/>
      <c r="AH107" s="425"/>
      <c r="AI107" s="425"/>
      <c r="AJ107" s="425"/>
      <c r="AK107" s="425"/>
      <c r="AL107" s="425"/>
      <c r="AM107" s="425"/>
      <c r="AN107" s="425"/>
      <c r="AO107" s="425"/>
      <c r="AP107" s="425"/>
      <c r="AQ107" s="425"/>
      <c r="AR107" s="425"/>
      <c r="AS107" s="425"/>
      <c r="AT107" s="425"/>
      <c r="AU107" s="425"/>
      <c r="AV107" s="425"/>
      <c r="AW107" s="425"/>
      <c r="AX107" s="425"/>
      <c r="AY107" s="425"/>
      <c r="AZ107" s="425"/>
      <c r="BA107" s="425"/>
      <c r="BB107" s="425"/>
      <c r="BC107" s="425"/>
      <c r="BD107" s="425"/>
      <c r="BE107" s="425"/>
      <c r="BF107" s="425"/>
      <c r="BG107" s="425"/>
      <c r="BH107" s="425"/>
      <c r="BI107" s="425"/>
      <c r="BJ107" s="425"/>
      <c r="BK107" s="425"/>
      <c r="BL107" s="425"/>
      <c r="BM107" s="425"/>
      <c r="BN107" s="425"/>
      <c r="BO107" s="425"/>
      <c r="BP107" s="425"/>
      <c r="BQ107" s="425"/>
      <c r="BR107" s="425"/>
      <c r="BS107" s="425"/>
      <c r="BT107" s="425"/>
      <c r="BU107" s="425"/>
      <c r="BV107" s="425"/>
      <c r="BW107" s="425"/>
      <c r="BX107" s="425"/>
      <c r="BY107" s="425"/>
      <c r="BZ107" s="425"/>
      <c r="CA107" s="425"/>
      <c r="CB107" s="425"/>
      <c r="CC107" s="425"/>
      <c r="CD107" s="425"/>
      <c r="CE107" s="425"/>
      <c r="CF107" s="425"/>
      <c r="CG107" s="425"/>
      <c r="CH107" s="425"/>
      <c r="CI107" s="425"/>
      <c r="CJ107" s="425"/>
      <c r="CK107" s="425"/>
      <c r="CL107" s="425"/>
      <c r="CM107" s="425"/>
      <c r="CN107" s="425"/>
      <c r="CO107" s="425"/>
      <c r="CP107" s="425"/>
      <c r="CQ107" s="425"/>
      <c r="CR107" s="425"/>
      <c r="CS107" s="425"/>
      <c r="CT107" s="425"/>
      <c r="CU107" s="425"/>
      <c r="CV107" s="425"/>
      <c r="CW107" s="425"/>
      <c r="CX107" s="425"/>
      <c r="CY107" s="425"/>
      <c r="CZ107" s="425"/>
      <c r="DA107" s="425"/>
      <c r="DB107" s="425"/>
      <c r="DC107" s="425"/>
      <c r="DD107" s="425"/>
      <c r="DE107" s="425"/>
      <c r="DF107" s="425"/>
      <c r="DG107" s="425"/>
      <c r="DH107" s="425"/>
      <c r="DI107" s="425"/>
      <c r="DJ107" s="425"/>
      <c r="DK107" s="425"/>
      <c r="DL107" s="425"/>
      <c r="DM107" s="425"/>
      <c r="DN107" s="425"/>
      <c r="DO107" s="425"/>
      <c r="DP107" s="425"/>
      <c r="DQ107" s="425"/>
      <c r="DR107" s="425"/>
      <c r="DS107" s="425"/>
      <c r="DT107" s="425"/>
      <c r="DU107" s="425"/>
      <c r="DV107" s="425"/>
      <c r="DW107" s="425"/>
      <c r="DX107" s="425"/>
      <c r="DY107" s="425"/>
      <c r="DZ107" s="425"/>
      <c r="EA107" s="425"/>
      <c r="EB107" s="425"/>
      <c r="EC107" s="425"/>
      <c r="ED107" s="425"/>
      <c r="EE107" s="425"/>
      <c r="EF107" s="425"/>
      <c r="EG107" s="425"/>
      <c r="EH107" s="425"/>
      <c r="EI107" s="425"/>
      <c r="EJ107" s="425"/>
      <c r="EK107" s="425"/>
      <c r="EL107" s="425"/>
      <c r="EM107" s="425"/>
      <c r="EN107" s="425"/>
      <c r="EO107" s="425"/>
      <c r="EP107" s="425"/>
      <c r="EQ107" s="425"/>
      <c r="ER107" s="425"/>
      <c r="ES107" s="425"/>
      <c r="ET107" s="425"/>
      <c r="EU107" s="425"/>
      <c r="EV107" s="425"/>
      <c r="EW107" s="425"/>
      <c r="EX107" s="425"/>
      <c r="EY107" s="425"/>
      <c r="EZ107" s="425"/>
      <c r="FA107" s="425"/>
      <c r="FB107" s="425"/>
      <c r="FC107" s="425"/>
      <c r="FD107" s="425"/>
      <c r="FE107" s="425"/>
      <c r="FF107" s="425"/>
      <c r="FG107" s="425"/>
      <c r="FH107" s="425"/>
      <c r="FI107" s="425"/>
      <c r="FJ107" s="425"/>
      <c r="FK107" s="425"/>
      <c r="FL107" s="425"/>
      <c r="FM107" s="425"/>
      <c r="FN107" s="425"/>
      <c r="FO107" s="425"/>
      <c r="FP107" s="425"/>
      <c r="FQ107" s="425"/>
      <c r="FR107" s="425"/>
      <c r="FS107" s="425"/>
      <c r="FT107" s="425"/>
      <c r="FU107" s="425"/>
      <c r="FV107" s="425"/>
      <c r="FW107" s="425"/>
      <c r="FX107" s="425"/>
      <c r="FY107" s="425"/>
      <c r="FZ107" s="425"/>
      <c r="GA107" s="425"/>
      <c r="GB107" s="425"/>
      <c r="GC107" s="425"/>
      <c r="GD107" s="425"/>
      <c r="GE107" s="425"/>
      <c r="GF107" s="425"/>
      <c r="GG107" s="425"/>
      <c r="GH107" s="425"/>
      <c r="GI107" s="425"/>
      <c r="GJ107" s="425"/>
      <c r="GK107" s="425"/>
      <c r="GL107" s="425"/>
      <c r="GM107" s="425"/>
      <c r="GN107" s="425"/>
      <c r="GO107" s="425"/>
      <c r="GP107" s="425"/>
      <c r="GQ107" s="425"/>
      <c r="GR107" s="425"/>
      <c r="GS107" s="425"/>
      <c r="GT107" s="425"/>
      <c r="GU107" s="425"/>
      <c r="GV107" s="425"/>
      <c r="GW107" s="425"/>
      <c r="GX107" s="425"/>
      <c r="GY107" s="425"/>
      <c r="GZ107" s="425"/>
      <c r="HA107" s="425"/>
      <c r="HB107" s="425"/>
      <c r="HC107" s="425"/>
      <c r="HD107" s="425"/>
      <c r="HE107" s="425"/>
      <c r="HF107" s="425"/>
      <c r="HG107" s="425"/>
      <c r="HH107" s="425"/>
      <c r="HI107" s="425"/>
      <c r="HJ107" s="425"/>
      <c r="HK107" s="425"/>
      <c r="HL107" s="425"/>
      <c r="HM107" s="425"/>
      <c r="HN107" s="425"/>
      <c r="HO107" s="425"/>
      <c r="HP107" s="425"/>
      <c r="HQ107" s="425"/>
      <c r="HR107" s="425"/>
      <c r="HS107" s="425"/>
      <c r="HT107" s="425"/>
      <c r="HU107" s="425"/>
      <c r="HV107" s="425"/>
      <c r="HW107" s="425"/>
      <c r="HX107" s="425"/>
      <c r="HY107" s="425"/>
      <c r="HZ107" s="425"/>
      <c r="IA107" s="425"/>
      <c r="IB107" s="425"/>
      <c r="IC107" s="425"/>
      <c r="ID107" s="425"/>
      <c r="IE107" s="425"/>
      <c r="IF107" s="425"/>
      <c r="IG107" s="425"/>
      <c r="IH107" s="425"/>
      <c r="II107" s="425"/>
      <c r="IJ107" s="425"/>
      <c r="IK107" s="425"/>
      <c r="IL107" s="425"/>
      <c r="IM107" s="425"/>
      <c r="IN107" s="425"/>
      <c r="IO107" s="425"/>
      <c r="IP107" s="425"/>
      <c r="IQ107" s="425"/>
      <c r="IR107" s="425"/>
      <c r="IS107" s="425"/>
      <c r="IT107" s="425"/>
      <c r="IU107" s="425"/>
      <c r="IV107" s="425"/>
      <c r="IW107" s="425"/>
      <c r="IX107" s="425"/>
      <c r="IY107" s="425"/>
      <c r="IZ107" s="425"/>
      <c r="JA107" s="425"/>
      <c r="JB107" s="425"/>
      <c r="JC107" s="425"/>
      <c r="JD107" s="425"/>
      <c r="JE107" s="425"/>
      <c r="JF107" s="425"/>
      <c r="JG107" s="425"/>
      <c r="JH107" s="425"/>
      <c r="JI107" s="425"/>
      <c r="JJ107" s="425"/>
      <c r="JK107" s="425"/>
      <c r="JL107" s="425"/>
      <c r="JM107" s="425"/>
      <c r="JN107" s="425"/>
      <c r="JO107" s="425"/>
      <c r="JP107" s="425"/>
      <c r="JQ107" s="425"/>
      <c r="JR107" s="425"/>
      <c r="JS107" s="425"/>
      <c r="JT107" s="425"/>
      <c r="JU107" s="425"/>
      <c r="JV107" s="425"/>
      <c r="JW107" s="425"/>
      <c r="JX107" s="425"/>
      <c r="JY107" s="425"/>
      <c r="JZ107" s="425"/>
      <c r="KA107" s="425"/>
      <c r="KB107" s="425"/>
      <c r="KC107" s="425"/>
      <c r="KD107" s="425"/>
      <c r="KE107" s="425"/>
      <c r="KF107" s="425"/>
      <c r="KG107" s="425"/>
      <c r="KH107" s="425"/>
      <c r="KI107" s="425"/>
      <c r="KJ107" s="425"/>
      <c r="KK107" s="425"/>
      <c r="KL107" s="425"/>
      <c r="KM107" s="425"/>
      <c r="KN107" s="425"/>
      <c r="KO107" s="425"/>
      <c r="KP107" s="425"/>
      <c r="KQ107" s="425"/>
      <c r="KR107" s="425"/>
      <c r="KS107" s="425"/>
      <c r="KT107" s="425"/>
      <c r="KU107" s="425"/>
      <c r="KV107" s="425"/>
      <c r="KW107" s="425"/>
      <c r="KX107" s="425"/>
      <c r="KY107" s="425"/>
      <c r="KZ107" s="425"/>
      <c r="LA107" s="425"/>
      <c r="LB107" s="425"/>
      <c r="LC107" s="425"/>
      <c r="LD107" s="425"/>
      <c r="LE107" s="425"/>
      <c r="LF107" s="425"/>
      <c r="LG107" s="425"/>
      <c r="LH107" s="425"/>
      <c r="LI107" s="425"/>
      <c r="LJ107" s="425"/>
      <c r="LK107" s="425"/>
      <c r="LL107" s="425"/>
      <c r="LM107" s="425"/>
      <c r="LN107" s="425"/>
      <c r="LO107" s="425"/>
      <c r="LP107" s="425"/>
      <c r="LQ107" s="425"/>
      <c r="LR107" s="425"/>
      <c r="LS107" s="425"/>
      <c r="LT107" s="425"/>
      <c r="LU107" s="425"/>
      <c r="LV107" s="425"/>
      <c r="LW107" s="425"/>
      <c r="LX107" s="425"/>
      <c r="LY107" s="425"/>
      <c r="LZ107" s="425"/>
      <c r="MA107" s="425"/>
      <c r="MB107" s="425"/>
      <c r="MC107" s="425"/>
      <c r="MD107" s="425"/>
      <c r="ME107" s="425"/>
      <c r="MF107" s="425"/>
      <c r="MG107" s="425"/>
      <c r="MH107" s="425"/>
      <c r="MI107" s="425"/>
      <c r="MJ107" s="425"/>
      <c r="MK107" s="425"/>
      <c r="ML107" s="425"/>
      <c r="MM107" s="425"/>
      <c r="MN107" s="425"/>
      <c r="MO107" s="425"/>
      <c r="MP107" s="425"/>
      <c r="MQ107" s="425"/>
      <c r="MR107" s="425"/>
      <c r="MS107" s="425"/>
      <c r="MT107" s="425"/>
      <c r="MU107" s="425"/>
      <c r="MV107" s="425"/>
      <c r="MW107" s="425"/>
      <c r="MX107" s="425"/>
      <c r="MY107" s="425"/>
      <c r="MZ107" s="425"/>
      <c r="NA107" s="425"/>
      <c r="NB107" s="425"/>
      <c r="NC107" s="425"/>
      <c r="ND107" s="425"/>
      <c r="NE107" s="425"/>
      <c r="NF107" s="425"/>
      <c r="NG107" s="425"/>
      <c r="NH107" s="425"/>
      <c r="NI107" s="425"/>
      <c r="NJ107" s="425"/>
      <c r="NK107" s="425"/>
      <c r="NL107" s="425"/>
      <c r="NM107" s="425"/>
      <c r="NN107" s="425"/>
      <c r="NO107" s="425"/>
      <c r="NP107" s="425"/>
      <c r="NQ107" s="425"/>
      <c r="NR107" s="425"/>
      <c r="NS107" s="425"/>
      <c r="NT107" s="425"/>
      <c r="NU107" s="425"/>
      <c r="NV107" s="425"/>
      <c r="NW107" s="425"/>
      <c r="NX107" s="425"/>
      <c r="NY107" s="425"/>
      <c r="NZ107" s="425"/>
      <c r="OA107" s="425"/>
      <c r="OB107" s="425"/>
      <c r="OC107" s="425"/>
      <c r="OD107" s="425"/>
      <c r="OE107" s="425"/>
      <c r="OF107" s="425"/>
      <c r="OG107" s="425"/>
      <c r="OH107" s="425"/>
      <c r="OI107" s="425"/>
      <c r="OJ107" s="425"/>
      <c r="OK107" s="425"/>
      <c r="OL107" s="425"/>
      <c r="OM107" s="425"/>
      <c r="ON107" s="425"/>
      <c r="OO107" s="425"/>
      <c r="OP107" s="425"/>
      <c r="OQ107" s="425"/>
      <c r="OR107" s="425"/>
      <c r="OS107" s="425"/>
      <c r="OT107" s="425"/>
      <c r="OU107" s="425"/>
      <c r="OV107" s="425"/>
      <c r="OW107" s="425"/>
      <c r="OX107" s="425"/>
      <c r="OY107" s="425"/>
      <c r="OZ107" s="425"/>
      <c r="PA107" s="425"/>
      <c r="PB107" s="425"/>
      <c r="PC107" s="425"/>
      <c r="PD107" s="425"/>
      <c r="PE107" s="425"/>
      <c r="PF107" s="425"/>
      <c r="PG107" s="425"/>
      <c r="PH107" s="425"/>
      <c r="PI107" s="425"/>
      <c r="PJ107" s="425"/>
      <c r="PK107" s="425"/>
      <c r="PL107" s="425"/>
      <c r="PM107" s="425"/>
      <c r="PN107" s="425"/>
      <c r="PO107" s="425"/>
      <c r="PP107" s="425"/>
      <c r="PQ107" s="425"/>
      <c r="PR107" s="425"/>
      <c r="PS107" s="425"/>
      <c r="PT107" s="425"/>
      <c r="PU107" s="425"/>
      <c r="PV107" s="425"/>
      <c r="PW107" s="425"/>
      <c r="PX107" s="425"/>
      <c r="PY107" s="425"/>
      <c r="PZ107" s="425"/>
      <c r="QA107" s="425"/>
      <c r="QB107" s="425"/>
      <c r="QC107" s="425"/>
      <c r="QD107" s="425"/>
      <c r="QE107" s="425"/>
      <c r="QF107" s="425"/>
      <c r="QG107" s="425"/>
      <c r="QH107" s="425"/>
      <c r="QI107" s="425"/>
      <c r="QJ107" s="425"/>
      <c r="QK107" s="425"/>
      <c r="QL107" s="425"/>
      <c r="QM107" s="425"/>
      <c r="QN107" s="425"/>
      <c r="QO107" s="425"/>
      <c r="QP107" s="425"/>
      <c r="QQ107" s="425"/>
      <c r="QR107" s="425"/>
      <c r="QS107" s="425"/>
      <c r="QT107" s="425"/>
      <c r="QU107" s="425"/>
      <c r="QV107" s="425"/>
      <c r="QW107" s="425"/>
      <c r="QX107" s="425"/>
      <c r="QY107" s="425"/>
      <c r="QZ107" s="425"/>
      <c r="RA107" s="425"/>
      <c r="RB107" s="425"/>
      <c r="RC107" s="425"/>
      <c r="RD107" s="425"/>
      <c r="RE107" s="425"/>
      <c r="RF107" s="425"/>
      <c r="RG107" s="425"/>
      <c r="RH107" s="425"/>
      <c r="RI107" s="425"/>
      <c r="RJ107" s="425"/>
      <c r="RK107" s="425"/>
      <c r="RL107" s="425"/>
      <c r="RM107" s="425"/>
      <c r="RN107" s="425"/>
      <c r="RO107" s="425"/>
      <c r="RP107" s="425"/>
      <c r="RQ107" s="425"/>
      <c r="RR107" s="425"/>
      <c r="RS107" s="425"/>
      <c r="RT107" s="425"/>
      <c r="RU107" s="425"/>
      <c r="RV107" s="425"/>
      <c r="RW107" s="425"/>
      <c r="RX107" s="425"/>
      <c r="RY107" s="425"/>
      <c r="RZ107" s="425"/>
      <c r="SA107" s="425"/>
      <c r="SB107" s="425"/>
      <c r="SC107" s="425"/>
      <c r="SD107" s="425"/>
      <c r="SE107" s="425"/>
      <c r="SF107" s="425"/>
      <c r="SG107" s="425"/>
      <c r="SH107" s="425"/>
      <c r="SI107" s="425"/>
      <c r="SJ107" s="425"/>
      <c r="SK107" s="425"/>
      <c r="SL107" s="425"/>
      <c r="SM107" s="425"/>
      <c r="SN107" s="425"/>
      <c r="SO107" s="425"/>
      <c r="SP107" s="425"/>
      <c r="SQ107" s="425"/>
      <c r="SR107" s="425"/>
      <c r="SS107" s="425"/>
      <c r="ST107" s="425"/>
      <c r="SU107" s="425"/>
      <c r="SV107" s="425"/>
      <c r="SW107" s="425"/>
      <c r="SX107" s="425"/>
    </row>
    <row r="108" spans="1:518" ht="30" customHeight="1" x14ac:dyDescent="0.2">
      <c r="A108" s="706"/>
      <c r="B108" s="702">
        <v>20</v>
      </c>
      <c r="C108" s="702" t="str">
        <f t="shared" si="2378"/>
        <v>CORE IP S.A.S.</v>
      </c>
      <c r="D108" s="702" t="str">
        <f t="shared" si="2379"/>
        <v>NH</v>
      </c>
      <c r="E108" s="706"/>
      <c r="F108" s="702">
        <v>20</v>
      </c>
      <c r="G108" s="710">
        <f t="shared" ca="1" si="2380"/>
        <v>150341192</v>
      </c>
      <c r="H108" s="702" t="str">
        <f t="shared" si="2381"/>
        <v>$MA$77</v>
      </c>
      <c r="I108" s="702">
        <f t="shared" si="2382"/>
        <v>339</v>
      </c>
      <c r="J108" s="425"/>
      <c r="K108" s="425"/>
      <c r="L108" s="425"/>
      <c r="M108" s="425"/>
      <c r="N108" s="425"/>
      <c r="O108" s="425"/>
      <c r="P108" s="425"/>
      <c r="Q108" s="425"/>
      <c r="R108" s="425"/>
      <c r="S108" s="425"/>
      <c r="T108" s="425"/>
      <c r="U108" s="425"/>
      <c r="V108" s="425"/>
      <c r="W108" s="425"/>
      <c r="X108" s="425"/>
      <c r="Y108" s="425"/>
      <c r="Z108" s="425"/>
      <c r="AA108" s="425"/>
      <c r="AB108" s="425"/>
      <c r="AC108" s="425"/>
      <c r="AD108" s="425"/>
      <c r="AE108" s="425"/>
      <c r="AF108" s="425"/>
      <c r="AG108" s="425"/>
      <c r="AH108" s="425"/>
      <c r="AI108" s="425"/>
      <c r="AJ108" s="425"/>
      <c r="AK108" s="425"/>
      <c r="AL108" s="425"/>
      <c r="AM108" s="425"/>
      <c r="AN108" s="425"/>
      <c r="AO108" s="425"/>
      <c r="AP108" s="425"/>
      <c r="AQ108" s="425"/>
      <c r="AR108" s="425"/>
      <c r="AS108" s="425"/>
      <c r="AT108" s="425"/>
      <c r="AU108" s="425"/>
      <c r="AV108" s="425"/>
      <c r="AW108" s="425"/>
      <c r="AX108" s="425"/>
      <c r="AY108" s="425"/>
      <c r="AZ108" s="425"/>
      <c r="BA108" s="425"/>
      <c r="BB108" s="425"/>
      <c r="BC108" s="425"/>
      <c r="BD108" s="425"/>
      <c r="BE108" s="425"/>
      <c r="BF108" s="425"/>
      <c r="BG108" s="425"/>
      <c r="BH108" s="425"/>
      <c r="BI108" s="425"/>
      <c r="BJ108" s="425"/>
      <c r="BK108" s="425"/>
      <c r="BL108" s="425"/>
      <c r="BM108" s="425"/>
      <c r="BN108" s="425"/>
      <c r="BO108" s="425"/>
      <c r="BP108" s="425"/>
      <c r="BQ108" s="425"/>
      <c r="BR108" s="425"/>
      <c r="BS108" s="425"/>
      <c r="BT108" s="425"/>
      <c r="BU108" s="425"/>
      <c r="BV108" s="425"/>
      <c r="BW108" s="425"/>
      <c r="BX108" s="425"/>
      <c r="BY108" s="425"/>
      <c r="BZ108" s="425"/>
      <c r="CA108" s="425"/>
      <c r="CB108" s="425"/>
      <c r="CC108" s="425"/>
      <c r="CD108" s="425"/>
      <c r="CE108" s="425"/>
      <c r="CF108" s="425"/>
      <c r="CG108" s="425"/>
      <c r="CH108" s="425"/>
      <c r="CI108" s="425"/>
      <c r="CJ108" s="425"/>
      <c r="CK108" s="425"/>
      <c r="CL108" s="425"/>
      <c r="CM108" s="425"/>
      <c r="CN108" s="425"/>
      <c r="CO108" s="425"/>
      <c r="CP108" s="425"/>
      <c r="CQ108" s="425"/>
      <c r="CR108" s="425"/>
      <c r="CS108" s="425"/>
      <c r="CT108" s="425"/>
      <c r="CU108" s="425"/>
      <c r="CV108" s="425"/>
      <c r="CW108" s="425"/>
      <c r="CX108" s="425"/>
      <c r="CY108" s="425"/>
      <c r="CZ108" s="425"/>
      <c r="DA108" s="425"/>
      <c r="DB108" s="425"/>
      <c r="DC108" s="425"/>
      <c r="DD108" s="425"/>
      <c r="DE108" s="425"/>
      <c r="DF108" s="425"/>
      <c r="DG108" s="425"/>
      <c r="DH108" s="425"/>
      <c r="DI108" s="425"/>
      <c r="DJ108" s="425"/>
      <c r="DK108" s="425"/>
      <c r="DL108" s="425"/>
      <c r="DM108" s="425"/>
      <c r="DN108" s="425"/>
      <c r="DO108" s="425"/>
      <c r="DP108" s="425"/>
      <c r="DQ108" s="425"/>
      <c r="DR108" s="425"/>
      <c r="DS108" s="425"/>
      <c r="DT108" s="425"/>
      <c r="DU108" s="425"/>
      <c r="DV108" s="425"/>
      <c r="DW108" s="425"/>
      <c r="DX108" s="425"/>
      <c r="DY108" s="425"/>
      <c r="DZ108" s="425"/>
      <c r="EA108" s="425"/>
      <c r="EB108" s="425"/>
      <c r="EC108" s="425"/>
      <c r="ED108" s="425"/>
      <c r="EE108" s="425"/>
      <c r="EF108" s="425"/>
      <c r="EG108" s="425"/>
      <c r="EH108" s="425"/>
      <c r="EI108" s="425"/>
      <c r="EJ108" s="425"/>
      <c r="EK108" s="425"/>
      <c r="EL108" s="425"/>
      <c r="EM108" s="425"/>
      <c r="EN108" s="425"/>
      <c r="EO108" s="425"/>
      <c r="EP108" s="425"/>
      <c r="EQ108" s="425"/>
      <c r="ER108" s="425"/>
      <c r="ES108" s="425"/>
      <c r="ET108" s="425"/>
      <c r="EU108" s="425"/>
      <c r="EV108" s="425"/>
      <c r="EW108" s="425"/>
      <c r="EX108" s="425"/>
      <c r="EY108" s="425"/>
      <c r="EZ108" s="425"/>
      <c r="FA108" s="425"/>
      <c r="FB108" s="425"/>
      <c r="FC108" s="425"/>
      <c r="FD108" s="425"/>
      <c r="FE108" s="425"/>
      <c r="FF108" s="425"/>
      <c r="FG108" s="425"/>
      <c r="FH108" s="425"/>
      <c r="FI108" s="425"/>
      <c r="FJ108" s="425"/>
      <c r="FK108" s="425"/>
      <c r="FL108" s="425"/>
      <c r="FM108" s="425"/>
      <c r="FN108" s="425"/>
      <c r="FO108" s="425"/>
      <c r="FP108" s="425"/>
      <c r="FQ108" s="425"/>
      <c r="FR108" s="425"/>
      <c r="FS108" s="425"/>
      <c r="FT108" s="425"/>
      <c r="FU108" s="425"/>
      <c r="FV108" s="425"/>
      <c r="FW108" s="425"/>
      <c r="FX108" s="425"/>
      <c r="FY108" s="425"/>
      <c r="FZ108" s="425"/>
      <c r="GA108" s="425"/>
      <c r="GB108" s="425"/>
      <c r="GC108" s="425"/>
      <c r="GD108" s="425"/>
      <c r="GE108" s="425"/>
      <c r="GF108" s="425"/>
      <c r="GG108" s="425"/>
      <c r="GH108" s="425"/>
      <c r="GI108" s="425"/>
      <c r="GJ108" s="425"/>
      <c r="GK108" s="425"/>
      <c r="GL108" s="425"/>
      <c r="GM108" s="425"/>
      <c r="GN108" s="425"/>
      <c r="GO108" s="425"/>
      <c r="GP108" s="425"/>
      <c r="GQ108" s="425"/>
      <c r="GR108" s="425"/>
      <c r="GS108" s="425"/>
      <c r="GT108" s="425"/>
      <c r="GU108" s="425"/>
      <c r="GV108" s="425"/>
      <c r="GW108" s="425"/>
      <c r="GX108" s="425"/>
      <c r="GY108" s="425"/>
      <c r="GZ108" s="425"/>
      <c r="HA108" s="425"/>
      <c r="HB108" s="425"/>
      <c r="HC108" s="425"/>
      <c r="HD108" s="425"/>
      <c r="HE108" s="425"/>
      <c r="HF108" s="425"/>
      <c r="HG108" s="425"/>
      <c r="HH108" s="425"/>
      <c r="HI108" s="425"/>
      <c r="HJ108" s="425"/>
      <c r="HK108" s="425"/>
      <c r="HL108" s="425"/>
      <c r="HM108" s="425"/>
      <c r="HN108" s="425"/>
      <c r="HO108" s="425"/>
      <c r="HP108" s="425"/>
      <c r="HQ108" s="425"/>
      <c r="HR108" s="425"/>
      <c r="HS108" s="425"/>
      <c r="HT108" s="425"/>
      <c r="HU108" s="425"/>
      <c r="HV108" s="425"/>
      <c r="HW108" s="425"/>
      <c r="HX108" s="425"/>
      <c r="HY108" s="425"/>
      <c r="HZ108" s="425"/>
      <c r="IA108" s="425"/>
      <c r="IB108" s="425"/>
      <c r="IC108" s="425"/>
      <c r="ID108" s="425"/>
      <c r="IE108" s="425"/>
      <c r="IF108" s="425"/>
      <c r="IG108" s="425"/>
      <c r="IH108" s="425"/>
      <c r="II108" s="425"/>
      <c r="IJ108" s="425"/>
      <c r="IK108" s="425"/>
      <c r="IL108" s="425"/>
      <c r="IM108" s="425"/>
      <c r="IN108" s="425"/>
      <c r="IO108" s="425"/>
      <c r="IP108" s="425"/>
      <c r="IQ108" s="425"/>
      <c r="IR108" s="425"/>
      <c r="IS108" s="425"/>
      <c r="IT108" s="425"/>
      <c r="IU108" s="425"/>
      <c r="IV108" s="425"/>
      <c r="IW108" s="425"/>
      <c r="IX108" s="425"/>
      <c r="IY108" s="425"/>
      <c r="IZ108" s="425"/>
      <c r="JA108" s="425"/>
      <c r="JB108" s="425"/>
      <c r="JC108" s="425"/>
      <c r="JD108" s="425"/>
      <c r="JE108" s="425"/>
      <c r="JF108" s="425"/>
      <c r="JG108" s="425"/>
      <c r="JH108" s="425"/>
      <c r="JI108" s="425"/>
      <c r="JJ108" s="425"/>
      <c r="JK108" s="425"/>
      <c r="JL108" s="425"/>
      <c r="JM108" s="425"/>
      <c r="JN108" s="425"/>
      <c r="JO108" s="425"/>
      <c r="JP108" s="425"/>
      <c r="JQ108" s="425"/>
      <c r="JR108" s="425"/>
      <c r="JS108" s="425"/>
      <c r="JT108" s="425"/>
      <c r="JU108" s="425"/>
      <c r="JV108" s="425"/>
      <c r="JW108" s="425"/>
      <c r="JX108" s="425"/>
      <c r="JY108" s="425"/>
      <c r="JZ108" s="425"/>
      <c r="KA108" s="425"/>
      <c r="KB108" s="425"/>
      <c r="KC108" s="425"/>
      <c r="KD108" s="425"/>
      <c r="KE108" s="425"/>
      <c r="KF108" s="425"/>
      <c r="KG108" s="425"/>
      <c r="KH108" s="425"/>
      <c r="KI108" s="425"/>
      <c r="KJ108" s="425"/>
      <c r="KK108" s="425"/>
      <c r="KL108" s="425"/>
      <c r="KM108" s="425"/>
      <c r="KN108" s="425"/>
      <c r="KO108" s="425"/>
      <c r="KP108" s="425"/>
      <c r="KQ108" s="425"/>
      <c r="KR108" s="425"/>
      <c r="KS108" s="425"/>
      <c r="KT108" s="425"/>
      <c r="KU108" s="425"/>
      <c r="KV108" s="425"/>
      <c r="KW108" s="425"/>
      <c r="KX108" s="425"/>
      <c r="KY108" s="425"/>
      <c r="KZ108" s="425"/>
      <c r="LA108" s="425"/>
      <c r="LB108" s="425"/>
      <c r="LC108" s="425"/>
      <c r="LD108" s="425"/>
      <c r="LE108" s="425"/>
      <c r="LF108" s="425"/>
      <c r="LG108" s="425"/>
      <c r="LH108" s="425"/>
      <c r="LI108" s="425"/>
      <c r="LJ108" s="425"/>
      <c r="LK108" s="425"/>
      <c r="LL108" s="425"/>
      <c r="LM108" s="425"/>
      <c r="LN108" s="425"/>
      <c r="LO108" s="425"/>
      <c r="LP108" s="425"/>
      <c r="LQ108" s="425"/>
      <c r="LR108" s="425"/>
      <c r="LS108" s="425"/>
      <c r="LT108" s="425"/>
      <c r="LU108" s="425"/>
      <c r="LV108" s="425"/>
      <c r="LW108" s="425"/>
      <c r="LX108" s="425"/>
      <c r="LY108" s="425"/>
      <c r="LZ108" s="425"/>
      <c r="MA108" s="425"/>
      <c r="MB108" s="425"/>
      <c r="MC108" s="425"/>
      <c r="MD108" s="425"/>
      <c r="ME108" s="425"/>
      <c r="MF108" s="425"/>
      <c r="MG108" s="425"/>
      <c r="MH108" s="425"/>
      <c r="MI108" s="425"/>
      <c r="MJ108" s="425"/>
      <c r="MK108" s="425"/>
      <c r="ML108" s="425"/>
      <c r="MM108" s="425"/>
      <c r="MN108" s="425"/>
      <c r="MO108" s="425"/>
      <c r="MP108" s="425"/>
      <c r="MQ108" s="425"/>
      <c r="MR108" s="425"/>
      <c r="MS108" s="425"/>
      <c r="MT108" s="425"/>
      <c r="MU108" s="425"/>
      <c r="MV108" s="425"/>
      <c r="MW108" s="425"/>
      <c r="MX108" s="425"/>
      <c r="MY108" s="425"/>
      <c r="MZ108" s="425"/>
      <c r="NA108" s="425"/>
      <c r="NB108" s="425"/>
      <c r="NC108" s="425"/>
      <c r="ND108" s="425"/>
      <c r="NE108" s="425"/>
      <c r="NF108" s="425"/>
      <c r="NG108" s="425"/>
      <c r="NH108" s="425"/>
      <c r="NI108" s="425"/>
      <c r="NJ108" s="425"/>
      <c r="NK108" s="425"/>
      <c r="NL108" s="425"/>
      <c r="NM108" s="425"/>
      <c r="NN108" s="425"/>
      <c r="NO108" s="425"/>
      <c r="NP108" s="425"/>
      <c r="NQ108" s="425"/>
      <c r="NR108" s="425"/>
      <c r="NS108" s="425"/>
      <c r="NT108" s="425"/>
      <c r="NU108" s="425"/>
      <c r="NV108" s="425"/>
      <c r="NW108" s="425"/>
      <c r="NX108" s="425"/>
      <c r="NY108" s="425"/>
      <c r="NZ108" s="425"/>
      <c r="OA108" s="425"/>
      <c r="OB108" s="425"/>
      <c r="OC108" s="425"/>
      <c r="OD108" s="425"/>
      <c r="OE108" s="425"/>
      <c r="OF108" s="425"/>
      <c r="OG108" s="425"/>
      <c r="OH108" s="425"/>
      <c r="OI108" s="425"/>
      <c r="OJ108" s="425"/>
      <c r="OK108" s="425"/>
      <c r="OL108" s="425"/>
      <c r="OM108" s="425"/>
      <c r="ON108" s="425"/>
      <c r="OO108" s="425"/>
      <c r="OP108" s="425"/>
      <c r="OQ108" s="425"/>
      <c r="OR108" s="425"/>
      <c r="OS108" s="425"/>
      <c r="OT108" s="425"/>
      <c r="OU108" s="425"/>
      <c r="OV108" s="425"/>
      <c r="OW108" s="425"/>
      <c r="OX108" s="425"/>
      <c r="OY108" s="425"/>
      <c r="OZ108" s="425"/>
      <c r="PA108" s="425"/>
      <c r="PB108" s="425"/>
      <c r="PC108" s="425"/>
      <c r="PD108" s="425"/>
      <c r="PE108" s="425"/>
      <c r="PF108" s="425"/>
      <c r="PG108" s="425"/>
      <c r="PH108" s="425"/>
      <c r="PI108" s="425"/>
      <c r="PJ108" s="425"/>
      <c r="PK108" s="425"/>
      <c r="PL108" s="425"/>
      <c r="PM108" s="425"/>
      <c r="PN108" s="425"/>
      <c r="PO108" s="425"/>
      <c r="PP108" s="425"/>
      <c r="PQ108" s="425"/>
      <c r="PR108" s="425"/>
      <c r="PS108" s="425"/>
      <c r="PT108" s="425"/>
      <c r="PU108" s="425"/>
      <c r="PV108" s="425"/>
      <c r="PW108" s="425"/>
      <c r="PX108" s="425"/>
      <c r="PY108" s="425"/>
      <c r="PZ108" s="425"/>
      <c r="QA108" s="425"/>
      <c r="QB108" s="425"/>
      <c r="QC108" s="425"/>
      <c r="QD108" s="425"/>
      <c r="QE108" s="425"/>
      <c r="QF108" s="425"/>
      <c r="QG108" s="425"/>
      <c r="QH108" s="425"/>
      <c r="QI108" s="425"/>
      <c r="QJ108" s="425"/>
      <c r="QK108" s="425"/>
      <c r="QL108" s="425"/>
      <c r="QM108" s="425"/>
      <c r="QN108" s="425"/>
      <c r="QO108" s="425"/>
      <c r="QP108" s="425"/>
      <c r="QQ108" s="425"/>
      <c r="QR108" s="425"/>
      <c r="QS108" s="425"/>
      <c r="QT108" s="425"/>
      <c r="QU108" s="425"/>
      <c r="QV108" s="425"/>
      <c r="QW108" s="425"/>
      <c r="QX108" s="425"/>
      <c r="QY108" s="425"/>
      <c r="QZ108" s="425"/>
      <c r="RA108" s="425"/>
      <c r="RB108" s="425"/>
      <c r="RC108" s="425"/>
      <c r="RD108" s="425"/>
      <c r="RE108" s="425"/>
      <c r="RF108" s="425"/>
      <c r="RG108" s="425"/>
      <c r="RH108" s="425"/>
      <c r="RI108" s="425"/>
      <c r="RJ108" s="425"/>
      <c r="RK108" s="425"/>
      <c r="RL108" s="425"/>
      <c r="RM108" s="425"/>
      <c r="RN108" s="425"/>
      <c r="RO108" s="425"/>
      <c r="RP108" s="425"/>
      <c r="RQ108" s="425"/>
      <c r="RR108" s="425"/>
      <c r="RS108" s="425"/>
      <c r="RT108" s="425"/>
      <c r="RU108" s="425"/>
      <c r="RV108" s="425"/>
      <c r="RW108" s="425"/>
      <c r="RX108" s="425"/>
      <c r="RY108" s="425"/>
      <c r="RZ108" s="425"/>
      <c r="SA108" s="425"/>
      <c r="SB108" s="425"/>
      <c r="SC108" s="425"/>
      <c r="SD108" s="425"/>
      <c r="SE108" s="425"/>
      <c r="SF108" s="425"/>
      <c r="SG108" s="425"/>
      <c r="SH108" s="425"/>
      <c r="SI108" s="425"/>
      <c r="SJ108" s="425"/>
      <c r="SK108" s="425"/>
      <c r="SL108" s="425"/>
      <c r="SM108" s="425"/>
      <c r="SN108" s="425"/>
      <c r="SO108" s="425"/>
      <c r="SP108" s="425"/>
      <c r="SQ108" s="425"/>
      <c r="SR108" s="425"/>
      <c r="SS108" s="425"/>
      <c r="ST108" s="425"/>
      <c r="SU108" s="425"/>
      <c r="SV108" s="425"/>
      <c r="SW108" s="425"/>
      <c r="SX108" s="425"/>
    </row>
    <row r="109" spans="1:518" ht="30" customHeight="1" x14ac:dyDescent="0.2">
      <c r="A109" s="706"/>
      <c r="B109" s="702">
        <v>21</v>
      </c>
      <c r="C109" s="702" t="str">
        <f t="shared" si="2378"/>
        <v>CONSORCIO INTERNACIONAL DE SOLUCIONES INTEGRALES S.A.S.</v>
      </c>
      <c r="D109" s="702" t="str">
        <f t="shared" si="2379"/>
        <v>H</v>
      </c>
      <c r="E109" s="706"/>
      <c r="F109" s="702">
        <v>21</v>
      </c>
      <c r="G109" s="710">
        <f t="shared" ca="1" si="2380"/>
        <v>151529170.16549999</v>
      </c>
      <c r="H109" s="702" t="str">
        <f t="shared" si="2381"/>
        <v>$MR$77</v>
      </c>
      <c r="I109" s="702">
        <f t="shared" si="2382"/>
        <v>356</v>
      </c>
      <c r="J109" s="425"/>
      <c r="K109" s="425"/>
      <c r="L109" s="425"/>
      <c r="M109" s="425"/>
      <c r="N109" s="425"/>
      <c r="O109" s="425"/>
      <c r="P109" s="425"/>
      <c r="Q109" s="425"/>
      <c r="R109" s="425"/>
      <c r="S109" s="425"/>
      <c r="T109" s="425"/>
      <c r="U109" s="425"/>
      <c r="V109" s="425"/>
      <c r="W109" s="425"/>
      <c r="X109" s="425"/>
      <c r="Y109" s="425"/>
      <c r="Z109" s="425"/>
      <c r="AA109" s="425"/>
      <c r="AB109" s="425"/>
      <c r="AC109" s="425"/>
      <c r="AD109" s="425"/>
      <c r="AE109" s="425"/>
      <c r="AF109" s="425"/>
      <c r="AG109" s="425"/>
      <c r="AH109" s="425"/>
      <c r="AI109" s="425"/>
      <c r="AJ109" s="425"/>
      <c r="AK109" s="425"/>
      <c r="AL109" s="425"/>
      <c r="AM109" s="425"/>
      <c r="AN109" s="425"/>
      <c r="AO109" s="425"/>
      <c r="AP109" s="425"/>
      <c r="AQ109" s="425"/>
      <c r="AR109" s="425"/>
      <c r="AS109" s="425"/>
      <c r="AT109" s="425"/>
      <c r="AU109" s="425"/>
      <c r="AV109" s="425"/>
      <c r="AW109" s="425"/>
      <c r="AX109" s="425"/>
      <c r="AY109" s="425"/>
      <c r="AZ109" s="425"/>
      <c r="BA109" s="425"/>
      <c r="BB109" s="425"/>
      <c r="BC109" s="425"/>
      <c r="BD109" s="425"/>
      <c r="BE109" s="425"/>
      <c r="BF109" s="425"/>
      <c r="BG109" s="425"/>
      <c r="BH109" s="425"/>
      <c r="BI109" s="425"/>
      <c r="BJ109" s="425"/>
      <c r="BK109" s="425"/>
      <c r="BL109" s="425"/>
      <c r="BM109" s="425"/>
      <c r="BN109" s="425"/>
      <c r="BO109" s="425"/>
      <c r="BP109" s="425"/>
      <c r="BQ109" s="425"/>
      <c r="BR109" s="425"/>
      <c r="BS109" s="425"/>
      <c r="BT109" s="425"/>
      <c r="BU109" s="425"/>
      <c r="BV109" s="425"/>
      <c r="BW109" s="425"/>
      <c r="BX109" s="425"/>
      <c r="BY109" s="425"/>
      <c r="BZ109" s="425"/>
      <c r="CA109" s="425"/>
      <c r="CB109" s="425"/>
      <c r="CC109" s="425"/>
      <c r="CD109" s="425"/>
      <c r="CE109" s="425"/>
      <c r="CF109" s="425"/>
      <c r="CG109" s="425"/>
      <c r="CH109" s="425"/>
      <c r="CI109" s="425"/>
      <c r="CJ109" s="425"/>
      <c r="CK109" s="425"/>
      <c r="CL109" s="425"/>
      <c r="CM109" s="425"/>
      <c r="CN109" s="425"/>
      <c r="CO109" s="425"/>
      <c r="CP109" s="425"/>
      <c r="CQ109" s="425"/>
      <c r="CR109" s="425"/>
      <c r="CS109" s="425"/>
      <c r="CT109" s="425"/>
      <c r="CU109" s="425"/>
      <c r="CV109" s="425"/>
      <c r="CW109" s="425"/>
      <c r="CX109" s="425"/>
      <c r="CY109" s="425"/>
      <c r="CZ109" s="425"/>
      <c r="DA109" s="425"/>
      <c r="DB109" s="425"/>
      <c r="DC109" s="425"/>
      <c r="DD109" s="425"/>
      <c r="DE109" s="425"/>
      <c r="DF109" s="425"/>
      <c r="DG109" s="425"/>
      <c r="DH109" s="425"/>
      <c r="DI109" s="425"/>
      <c r="DJ109" s="425"/>
      <c r="DK109" s="425"/>
      <c r="DL109" s="425"/>
      <c r="DM109" s="425"/>
      <c r="DN109" s="425"/>
      <c r="DO109" s="425"/>
      <c r="DP109" s="425"/>
      <c r="DQ109" s="425"/>
      <c r="DR109" s="425"/>
      <c r="DS109" s="425"/>
      <c r="DT109" s="425"/>
      <c r="DU109" s="425"/>
      <c r="DV109" s="425"/>
      <c r="DW109" s="425"/>
      <c r="DX109" s="425"/>
      <c r="DY109" s="425"/>
      <c r="DZ109" s="425"/>
      <c r="EA109" s="425"/>
      <c r="EB109" s="425"/>
      <c r="EC109" s="425"/>
      <c r="ED109" s="425"/>
      <c r="EE109" s="425"/>
      <c r="EF109" s="425"/>
      <c r="EG109" s="425"/>
      <c r="EH109" s="425"/>
      <c r="EI109" s="425"/>
      <c r="EJ109" s="425"/>
      <c r="EK109" s="425"/>
      <c r="EL109" s="425"/>
      <c r="EM109" s="425"/>
      <c r="EN109" s="425"/>
      <c r="EO109" s="425"/>
      <c r="EP109" s="425"/>
      <c r="EQ109" s="425"/>
      <c r="ER109" s="425"/>
      <c r="ES109" s="425"/>
      <c r="ET109" s="425"/>
      <c r="EU109" s="425"/>
      <c r="EV109" s="425"/>
      <c r="EW109" s="425"/>
      <c r="EX109" s="425"/>
      <c r="EY109" s="425"/>
      <c r="EZ109" s="425"/>
      <c r="FA109" s="425"/>
      <c r="FB109" s="425"/>
      <c r="FC109" s="425"/>
      <c r="FD109" s="425"/>
      <c r="FE109" s="425"/>
      <c r="FF109" s="425"/>
      <c r="FG109" s="425"/>
      <c r="FH109" s="425"/>
      <c r="FI109" s="425"/>
      <c r="FJ109" s="425"/>
      <c r="FK109" s="425"/>
      <c r="FL109" s="425"/>
      <c r="FM109" s="425"/>
      <c r="FN109" s="425"/>
      <c r="FO109" s="425"/>
      <c r="FP109" s="425"/>
      <c r="FQ109" s="425"/>
      <c r="FR109" s="425"/>
      <c r="FS109" s="425"/>
      <c r="FT109" s="425"/>
      <c r="FU109" s="425"/>
      <c r="FV109" s="425"/>
      <c r="FW109" s="425"/>
      <c r="FX109" s="425"/>
      <c r="FY109" s="425"/>
      <c r="FZ109" s="425"/>
      <c r="GA109" s="425"/>
      <c r="GB109" s="425"/>
      <c r="GC109" s="425"/>
      <c r="GD109" s="425"/>
      <c r="GE109" s="425"/>
      <c r="GF109" s="425"/>
      <c r="GG109" s="425"/>
      <c r="GH109" s="425"/>
      <c r="GI109" s="425"/>
      <c r="GJ109" s="425"/>
      <c r="GK109" s="425"/>
      <c r="GL109" s="425"/>
      <c r="GM109" s="425"/>
      <c r="GN109" s="425"/>
      <c r="GO109" s="425"/>
      <c r="GP109" s="425"/>
      <c r="GQ109" s="425"/>
      <c r="GR109" s="425"/>
      <c r="GS109" s="425"/>
      <c r="GT109" s="425"/>
      <c r="GU109" s="425"/>
      <c r="GV109" s="425"/>
      <c r="GW109" s="425"/>
      <c r="GX109" s="425"/>
      <c r="GY109" s="425"/>
      <c r="GZ109" s="425"/>
      <c r="HA109" s="425"/>
      <c r="HB109" s="425"/>
      <c r="HC109" s="425"/>
      <c r="HD109" s="425"/>
      <c r="HE109" s="425"/>
      <c r="HF109" s="425"/>
      <c r="HG109" s="425"/>
      <c r="HH109" s="425"/>
      <c r="HI109" s="425"/>
      <c r="HJ109" s="425"/>
      <c r="HK109" s="425"/>
      <c r="HL109" s="425"/>
      <c r="HM109" s="425"/>
      <c r="HN109" s="425"/>
      <c r="HO109" s="425"/>
      <c r="HP109" s="425"/>
      <c r="HQ109" s="425"/>
      <c r="HR109" s="425"/>
      <c r="HS109" s="425"/>
      <c r="HT109" s="425"/>
      <c r="HU109" s="425"/>
      <c r="HV109" s="425"/>
      <c r="HW109" s="425"/>
      <c r="HX109" s="425"/>
      <c r="HY109" s="425"/>
      <c r="HZ109" s="425"/>
      <c r="IA109" s="425"/>
      <c r="IB109" s="425"/>
      <c r="IC109" s="425"/>
      <c r="ID109" s="425"/>
      <c r="IE109" s="425"/>
      <c r="IF109" s="425"/>
      <c r="IG109" s="425"/>
      <c r="IH109" s="425"/>
      <c r="II109" s="425"/>
      <c r="IJ109" s="425"/>
      <c r="IK109" s="425"/>
      <c r="IL109" s="425"/>
      <c r="IM109" s="425"/>
      <c r="IN109" s="425"/>
      <c r="IO109" s="425"/>
      <c r="IP109" s="425"/>
      <c r="IQ109" s="425"/>
      <c r="IR109" s="425"/>
      <c r="IS109" s="425"/>
      <c r="IT109" s="425"/>
      <c r="IU109" s="425"/>
      <c r="IV109" s="425"/>
      <c r="IW109" s="425"/>
      <c r="IX109" s="425"/>
      <c r="IY109" s="425"/>
      <c r="IZ109" s="425"/>
      <c r="JA109" s="425"/>
      <c r="JB109" s="425"/>
      <c r="JC109" s="425"/>
      <c r="JD109" s="425"/>
      <c r="JE109" s="425"/>
      <c r="JF109" s="425"/>
      <c r="JG109" s="425"/>
      <c r="JH109" s="425"/>
      <c r="JI109" s="425"/>
      <c r="JJ109" s="425"/>
      <c r="JK109" s="425"/>
      <c r="JL109" s="425"/>
      <c r="JM109" s="425"/>
      <c r="JN109" s="425"/>
      <c r="JO109" s="425"/>
      <c r="JP109" s="425"/>
      <c r="JQ109" s="425"/>
      <c r="JR109" s="425"/>
      <c r="JS109" s="425"/>
      <c r="JT109" s="425"/>
      <c r="JU109" s="425"/>
      <c r="JV109" s="425"/>
      <c r="JW109" s="425"/>
      <c r="JX109" s="425"/>
      <c r="JY109" s="425"/>
      <c r="JZ109" s="425"/>
      <c r="KA109" s="425"/>
      <c r="KB109" s="425"/>
      <c r="KC109" s="425"/>
      <c r="KD109" s="425"/>
      <c r="KE109" s="425"/>
      <c r="KF109" s="425"/>
      <c r="KG109" s="425"/>
      <c r="KH109" s="425"/>
      <c r="KI109" s="425"/>
      <c r="KJ109" s="425"/>
      <c r="KK109" s="425"/>
      <c r="KL109" s="425"/>
      <c r="KM109" s="425"/>
      <c r="KN109" s="425"/>
      <c r="KO109" s="425"/>
      <c r="KP109" s="425"/>
      <c r="KQ109" s="425"/>
      <c r="KR109" s="425"/>
      <c r="KS109" s="425"/>
      <c r="KT109" s="425"/>
      <c r="KU109" s="425"/>
      <c r="KV109" s="425"/>
      <c r="KW109" s="425"/>
      <c r="KX109" s="425"/>
      <c r="KY109" s="425"/>
      <c r="KZ109" s="425"/>
      <c r="LA109" s="425"/>
      <c r="LB109" s="425"/>
      <c r="LC109" s="425"/>
      <c r="LD109" s="425"/>
      <c r="LE109" s="425"/>
      <c r="LF109" s="425"/>
      <c r="LG109" s="425"/>
      <c r="LH109" s="425"/>
      <c r="LI109" s="425"/>
      <c r="LJ109" s="425"/>
      <c r="LK109" s="425"/>
      <c r="LL109" s="425"/>
      <c r="LM109" s="425"/>
      <c r="LN109" s="425"/>
      <c r="LO109" s="425"/>
      <c r="LP109" s="425"/>
      <c r="LQ109" s="425"/>
      <c r="LR109" s="425"/>
      <c r="LS109" s="425"/>
      <c r="LT109" s="425"/>
      <c r="LU109" s="425"/>
      <c r="LV109" s="425"/>
      <c r="LW109" s="425"/>
      <c r="LX109" s="425"/>
      <c r="LY109" s="425"/>
      <c r="LZ109" s="425"/>
      <c r="MA109" s="425"/>
      <c r="MB109" s="425"/>
      <c r="MC109" s="425"/>
      <c r="MD109" s="425"/>
      <c r="ME109" s="425"/>
      <c r="MF109" s="425"/>
      <c r="MG109" s="425"/>
      <c r="MH109" s="425"/>
      <c r="MI109" s="425"/>
      <c r="MJ109" s="425"/>
      <c r="MK109" s="425"/>
      <c r="ML109" s="425"/>
      <c r="MM109" s="425"/>
      <c r="MN109" s="425"/>
      <c r="MO109" s="425"/>
      <c r="MP109" s="425"/>
      <c r="MQ109" s="425"/>
      <c r="MR109" s="425"/>
      <c r="MS109" s="425"/>
      <c r="MT109" s="425"/>
      <c r="MU109" s="425"/>
      <c r="MV109" s="425"/>
      <c r="MW109" s="425"/>
      <c r="MX109" s="425"/>
      <c r="MY109" s="425"/>
      <c r="MZ109" s="425"/>
      <c r="NA109" s="425"/>
      <c r="NB109" s="425"/>
      <c r="NC109" s="425"/>
      <c r="ND109" s="425"/>
      <c r="NE109" s="425"/>
      <c r="NF109" s="425"/>
      <c r="NG109" s="425"/>
      <c r="NH109" s="425"/>
      <c r="NI109" s="425"/>
      <c r="NJ109" s="425"/>
      <c r="NK109" s="425"/>
      <c r="NL109" s="425"/>
      <c r="NM109" s="425"/>
      <c r="NN109" s="425"/>
      <c r="NO109" s="425"/>
      <c r="NP109" s="425"/>
      <c r="NQ109" s="425"/>
      <c r="NR109" s="425"/>
      <c r="NS109" s="425"/>
      <c r="NT109" s="425"/>
      <c r="NU109" s="425"/>
      <c r="NV109" s="425"/>
      <c r="NW109" s="425"/>
      <c r="NX109" s="425"/>
      <c r="NY109" s="425"/>
      <c r="NZ109" s="425"/>
      <c r="OA109" s="425"/>
      <c r="OB109" s="425"/>
      <c r="OC109" s="425"/>
      <c r="OD109" s="425"/>
      <c r="OE109" s="425"/>
      <c r="OF109" s="425"/>
      <c r="OG109" s="425"/>
      <c r="OH109" s="425"/>
      <c r="OI109" s="425"/>
      <c r="OJ109" s="425"/>
      <c r="OK109" s="425"/>
      <c r="OL109" s="425"/>
      <c r="OM109" s="425"/>
      <c r="ON109" s="425"/>
      <c r="OO109" s="425"/>
      <c r="OP109" s="425"/>
      <c r="OQ109" s="425"/>
      <c r="OR109" s="425"/>
      <c r="OS109" s="425"/>
      <c r="OT109" s="425"/>
      <c r="OU109" s="425"/>
      <c r="OV109" s="425"/>
      <c r="OW109" s="425"/>
      <c r="OX109" s="425"/>
      <c r="OY109" s="425"/>
      <c r="OZ109" s="425"/>
      <c r="PA109" s="425"/>
      <c r="PB109" s="425"/>
      <c r="PC109" s="425"/>
      <c r="PD109" s="425"/>
      <c r="PE109" s="425"/>
      <c r="PF109" s="425"/>
      <c r="PG109" s="425"/>
      <c r="PH109" s="425"/>
      <c r="PI109" s="425"/>
      <c r="PJ109" s="425"/>
      <c r="PK109" s="425"/>
      <c r="PL109" s="425"/>
      <c r="PM109" s="425"/>
      <c r="PN109" s="425"/>
      <c r="PO109" s="425"/>
      <c r="PP109" s="425"/>
      <c r="PQ109" s="425"/>
      <c r="PR109" s="425"/>
      <c r="PS109" s="425"/>
      <c r="PT109" s="425"/>
      <c r="PU109" s="425"/>
      <c r="PV109" s="425"/>
      <c r="PW109" s="425"/>
      <c r="PX109" s="425"/>
      <c r="PY109" s="425"/>
      <c r="PZ109" s="425"/>
      <c r="QA109" s="425"/>
      <c r="QB109" s="425"/>
      <c r="QC109" s="425"/>
      <c r="QD109" s="425"/>
      <c r="QE109" s="425"/>
      <c r="QF109" s="425"/>
      <c r="QG109" s="425"/>
      <c r="QH109" s="425"/>
      <c r="QI109" s="425"/>
      <c r="QJ109" s="425"/>
      <c r="QK109" s="425"/>
      <c r="QL109" s="425"/>
      <c r="QM109" s="425"/>
      <c r="QN109" s="425"/>
      <c r="QO109" s="425"/>
      <c r="QP109" s="425"/>
      <c r="QQ109" s="425"/>
      <c r="QR109" s="425"/>
      <c r="QS109" s="425"/>
      <c r="QT109" s="425"/>
      <c r="QU109" s="425"/>
      <c r="QV109" s="425"/>
      <c r="QW109" s="425"/>
      <c r="QX109" s="425"/>
      <c r="QY109" s="425"/>
      <c r="QZ109" s="425"/>
      <c r="RA109" s="425"/>
      <c r="RB109" s="425"/>
      <c r="RC109" s="425"/>
      <c r="RD109" s="425"/>
      <c r="RE109" s="425"/>
      <c r="RF109" s="425"/>
      <c r="RG109" s="425"/>
      <c r="RH109" s="425"/>
      <c r="RI109" s="425"/>
      <c r="RJ109" s="425"/>
      <c r="RK109" s="425"/>
      <c r="RL109" s="425"/>
      <c r="RM109" s="425"/>
      <c r="RN109" s="425"/>
      <c r="RO109" s="425"/>
      <c r="RP109" s="425"/>
      <c r="RQ109" s="425"/>
      <c r="RR109" s="425"/>
      <c r="RS109" s="425"/>
      <c r="RT109" s="425"/>
      <c r="RU109" s="425"/>
      <c r="RV109" s="425"/>
      <c r="RW109" s="425"/>
      <c r="RX109" s="425"/>
      <c r="RY109" s="425"/>
      <c r="RZ109" s="425"/>
      <c r="SA109" s="425"/>
      <c r="SB109" s="425"/>
      <c r="SC109" s="425"/>
      <c r="SD109" s="425"/>
      <c r="SE109" s="425"/>
      <c r="SF109" s="425"/>
      <c r="SG109" s="425"/>
      <c r="SH109" s="425"/>
      <c r="SI109" s="425"/>
      <c r="SJ109" s="425"/>
      <c r="SK109" s="425"/>
      <c r="SL109" s="425"/>
      <c r="SM109" s="425"/>
      <c r="SN109" s="425"/>
      <c r="SO109" s="425"/>
      <c r="SP109" s="425"/>
      <c r="SQ109" s="425"/>
      <c r="SR109" s="425"/>
      <c r="SS109" s="425"/>
      <c r="ST109" s="425"/>
      <c r="SU109" s="425"/>
      <c r="SV109" s="425"/>
      <c r="SW109" s="425"/>
      <c r="SX109" s="425"/>
    </row>
    <row r="110" spans="1:518" ht="30" hidden="1" customHeight="1" x14ac:dyDescent="0.2">
      <c r="A110" s="706"/>
      <c r="B110" s="702">
        <v>22</v>
      </c>
      <c r="C110" s="702" t="str">
        <f t="shared" si="2378"/>
        <v>O7</v>
      </c>
      <c r="D110" s="702" t="e">
        <f t="shared" si="2379"/>
        <v>#N/A</v>
      </c>
      <c r="E110" s="706"/>
      <c r="F110" s="702">
        <v>22</v>
      </c>
      <c r="G110" s="710">
        <f t="shared" ca="1" si="2380"/>
        <v>0</v>
      </c>
      <c r="H110" s="702" t="str">
        <f t="shared" si="2381"/>
        <v>$NI$77</v>
      </c>
      <c r="I110" s="702">
        <f t="shared" si="2382"/>
        <v>373</v>
      </c>
      <c r="J110" s="425"/>
      <c r="K110" s="425"/>
      <c r="L110" s="425"/>
      <c r="M110" s="425"/>
      <c r="N110" s="425"/>
      <c r="O110" s="425"/>
      <c r="P110" s="425"/>
      <c r="Q110" s="425"/>
      <c r="R110" s="425"/>
      <c r="S110" s="425"/>
      <c r="T110" s="425"/>
      <c r="U110" s="425"/>
      <c r="V110" s="425"/>
      <c r="W110" s="425"/>
      <c r="X110" s="425"/>
      <c r="Y110" s="425"/>
      <c r="Z110" s="425"/>
      <c r="AA110" s="425"/>
      <c r="AB110" s="425"/>
      <c r="AC110" s="425"/>
      <c r="AD110" s="425"/>
      <c r="AE110" s="425"/>
      <c r="AF110" s="425"/>
      <c r="AG110" s="425"/>
      <c r="AH110" s="425"/>
      <c r="AI110" s="425"/>
      <c r="AJ110" s="425"/>
      <c r="AK110" s="425"/>
      <c r="AL110" s="425"/>
      <c r="AM110" s="425"/>
      <c r="AN110" s="425"/>
      <c r="AO110" s="425"/>
      <c r="AP110" s="425"/>
      <c r="AQ110" s="425"/>
      <c r="AR110" s="425"/>
      <c r="AS110" s="425"/>
      <c r="AT110" s="425"/>
      <c r="AU110" s="425"/>
      <c r="AV110" s="425"/>
      <c r="AW110" s="425"/>
      <c r="AX110" s="425"/>
      <c r="AY110" s="425"/>
      <c r="AZ110" s="425"/>
      <c r="BA110" s="425"/>
      <c r="BB110" s="425"/>
      <c r="BC110" s="425"/>
      <c r="BD110" s="425"/>
      <c r="BE110" s="425"/>
      <c r="BF110" s="425"/>
      <c r="BG110" s="425"/>
      <c r="BH110" s="425"/>
      <c r="BI110" s="425"/>
      <c r="BJ110" s="425"/>
      <c r="BK110" s="425"/>
      <c r="BL110" s="425"/>
      <c r="BM110" s="425"/>
      <c r="BN110" s="425"/>
      <c r="BO110" s="425"/>
      <c r="BP110" s="425"/>
      <c r="BQ110" s="425"/>
      <c r="BR110" s="425"/>
      <c r="BS110" s="425"/>
      <c r="BT110" s="425"/>
      <c r="BU110" s="425"/>
      <c r="BV110" s="425"/>
      <c r="BW110" s="425"/>
      <c r="BX110" s="425"/>
      <c r="BY110" s="425"/>
      <c r="BZ110" s="425"/>
      <c r="CA110" s="425"/>
      <c r="CB110" s="425"/>
      <c r="CC110" s="425"/>
      <c r="CD110" s="425"/>
      <c r="CE110" s="425"/>
      <c r="CF110" s="425"/>
      <c r="CG110" s="425"/>
      <c r="CH110" s="425"/>
      <c r="CI110" s="425"/>
      <c r="CJ110" s="425"/>
      <c r="CK110" s="425"/>
      <c r="CL110" s="425"/>
      <c r="CM110" s="425"/>
      <c r="CN110" s="425"/>
      <c r="CO110" s="425"/>
      <c r="CP110" s="425"/>
      <c r="CQ110" s="425"/>
      <c r="CR110" s="425"/>
      <c r="CS110" s="425"/>
      <c r="CT110" s="425"/>
      <c r="CU110" s="425"/>
      <c r="CV110" s="425"/>
      <c r="CW110" s="425"/>
      <c r="CX110" s="425"/>
      <c r="CY110" s="425"/>
      <c r="CZ110" s="425"/>
      <c r="DA110" s="425"/>
      <c r="DB110" s="425"/>
      <c r="DC110" s="425"/>
      <c r="DD110" s="425"/>
      <c r="DE110" s="425"/>
      <c r="DF110" s="425"/>
      <c r="DG110" s="425"/>
      <c r="DH110" s="425"/>
      <c r="DI110" s="425"/>
      <c r="DJ110" s="425"/>
      <c r="DK110" s="425"/>
      <c r="DL110" s="425"/>
      <c r="DM110" s="425"/>
      <c r="DN110" s="425"/>
      <c r="DO110" s="425"/>
      <c r="DP110" s="425"/>
      <c r="DQ110" s="425"/>
      <c r="DR110" s="425"/>
      <c r="DS110" s="425"/>
      <c r="DT110" s="425"/>
      <c r="DU110" s="425"/>
      <c r="DV110" s="425"/>
      <c r="DW110" s="425"/>
      <c r="DX110" s="425"/>
      <c r="DY110" s="425"/>
      <c r="DZ110" s="425"/>
      <c r="EA110" s="425"/>
      <c r="EB110" s="425"/>
      <c r="EC110" s="425"/>
      <c r="ED110" s="425"/>
      <c r="EE110" s="425"/>
      <c r="EF110" s="425"/>
      <c r="EG110" s="425"/>
      <c r="EH110" s="425"/>
      <c r="EI110" s="425"/>
      <c r="EJ110" s="425"/>
      <c r="EK110" s="425"/>
      <c r="EL110" s="425"/>
      <c r="EM110" s="425"/>
      <c r="EN110" s="425"/>
      <c r="EO110" s="425"/>
      <c r="EP110" s="425"/>
      <c r="EQ110" s="425"/>
      <c r="ER110" s="425"/>
      <c r="ES110" s="425"/>
      <c r="ET110" s="425"/>
      <c r="EU110" s="425"/>
      <c r="EV110" s="425"/>
      <c r="EW110" s="425"/>
      <c r="EX110" s="425"/>
      <c r="EY110" s="425"/>
      <c r="EZ110" s="425"/>
      <c r="FA110" s="425"/>
      <c r="FB110" s="425"/>
      <c r="FC110" s="425"/>
      <c r="FD110" s="425"/>
      <c r="FE110" s="425"/>
      <c r="FF110" s="425"/>
      <c r="FG110" s="425"/>
      <c r="FH110" s="425"/>
      <c r="FI110" s="425"/>
      <c r="FJ110" s="425"/>
      <c r="FK110" s="425"/>
      <c r="FL110" s="425"/>
      <c r="FM110" s="425"/>
      <c r="FN110" s="425"/>
      <c r="FO110" s="425"/>
      <c r="FP110" s="425"/>
      <c r="FQ110" s="425"/>
      <c r="FR110" s="425"/>
      <c r="FS110" s="425"/>
      <c r="FT110" s="425"/>
      <c r="FU110" s="425"/>
      <c r="FV110" s="425"/>
      <c r="FW110" s="425"/>
      <c r="FX110" s="425"/>
      <c r="FY110" s="425"/>
      <c r="FZ110" s="425"/>
      <c r="GA110" s="425"/>
      <c r="GB110" s="425"/>
      <c r="GC110" s="425"/>
      <c r="GD110" s="425"/>
      <c r="GE110" s="425"/>
      <c r="GF110" s="425"/>
      <c r="GG110" s="425"/>
      <c r="GH110" s="425"/>
      <c r="GI110" s="425"/>
      <c r="GJ110" s="425"/>
      <c r="GK110" s="425"/>
      <c r="GL110" s="425"/>
      <c r="GM110" s="425"/>
      <c r="GN110" s="425"/>
      <c r="GO110" s="425"/>
      <c r="GP110" s="425"/>
      <c r="GQ110" s="425"/>
      <c r="GR110" s="425"/>
      <c r="GS110" s="425"/>
      <c r="GT110" s="425"/>
      <c r="GU110" s="425"/>
      <c r="GV110" s="425"/>
      <c r="GW110" s="425"/>
      <c r="GX110" s="425"/>
      <c r="GY110" s="425"/>
      <c r="GZ110" s="425"/>
      <c r="HA110" s="425"/>
      <c r="HB110" s="425"/>
      <c r="HC110" s="425"/>
      <c r="HD110" s="425"/>
      <c r="HE110" s="425"/>
      <c r="HF110" s="425"/>
      <c r="HG110" s="425"/>
      <c r="HH110" s="425"/>
      <c r="HI110" s="425"/>
      <c r="HJ110" s="425"/>
      <c r="HK110" s="425"/>
      <c r="HL110" s="425"/>
      <c r="HM110" s="425"/>
      <c r="HN110" s="425"/>
      <c r="HO110" s="425"/>
      <c r="HP110" s="425"/>
      <c r="HQ110" s="425"/>
      <c r="HR110" s="425"/>
      <c r="HS110" s="425"/>
      <c r="HT110" s="425"/>
      <c r="HU110" s="425"/>
      <c r="HV110" s="425"/>
      <c r="HW110" s="425"/>
      <c r="HX110" s="425"/>
      <c r="HY110" s="425"/>
      <c r="HZ110" s="425"/>
      <c r="IA110" s="425"/>
      <c r="IB110" s="425"/>
      <c r="IC110" s="425"/>
      <c r="ID110" s="425"/>
      <c r="IE110" s="425"/>
      <c r="IF110" s="425"/>
      <c r="IG110" s="425"/>
      <c r="IH110" s="425"/>
      <c r="II110" s="425"/>
      <c r="IJ110" s="425"/>
      <c r="IK110" s="425"/>
      <c r="IL110" s="425"/>
      <c r="IM110" s="425"/>
      <c r="IN110" s="425"/>
      <c r="IO110" s="425"/>
      <c r="IP110" s="425"/>
      <c r="IQ110" s="425"/>
      <c r="IR110" s="425"/>
      <c r="IS110" s="425"/>
      <c r="IT110" s="425"/>
      <c r="IU110" s="425"/>
      <c r="IV110" s="425"/>
      <c r="IW110" s="425"/>
      <c r="IX110" s="425"/>
      <c r="IY110" s="425"/>
      <c r="IZ110" s="425"/>
      <c r="JA110" s="425"/>
      <c r="JB110" s="425"/>
      <c r="JC110" s="425"/>
      <c r="JD110" s="425"/>
      <c r="JE110" s="425"/>
      <c r="JF110" s="425"/>
      <c r="JG110" s="425"/>
      <c r="JH110" s="425"/>
      <c r="JI110" s="425"/>
      <c r="JJ110" s="425"/>
      <c r="JK110" s="425"/>
      <c r="JL110" s="425"/>
      <c r="JM110" s="425"/>
      <c r="JN110" s="425"/>
      <c r="JO110" s="425"/>
      <c r="JP110" s="425"/>
      <c r="JQ110" s="425"/>
      <c r="JR110" s="425"/>
      <c r="JS110" s="425"/>
      <c r="JT110" s="425"/>
      <c r="JU110" s="425"/>
      <c r="JV110" s="425"/>
      <c r="JW110" s="425"/>
      <c r="JX110" s="425"/>
      <c r="JY110" s="425"/>
      <c r="JZ110" s="425"/>
      <c r="KA110" s="425"/>
      <c r="KB110" s="425"/>
      <c r="KC110" s="425"/>
      <c r="KD110" s="425"/>
      <c r="KE110" s="425"/>
      <c r="KF110" s="425"/>
      <c r="KG110" s="425"/>
      <c r="KH110" s="425"/>
      <c r="KI110" s="425"/>
      <c r="KJ110" s="425"/>
      <c r="KK110" s="425"/>
      <c r="KL110" s="425"/>
      <c r="KM110" s="425"/>
      <c r="KN110" s="425"/>
      <c r="KO110" s="425"/>
      <c r="KP110" s="425"/>
      <c r="KQ110" s="425"/>
      <c r="KR110" s="425"/>
      <c r="KS110" s="425"/>
      <c r="KT110" s="425"/>
      <c r="KU110" s="425"/>
      <c r="KV110" s="425"/>
      <c r="KW110" s="425"/>
      <c r="KX110" s="425"/>
      <c r="KY110" s="425"/>
      <c r="KZ110" s="425"/>
      <c r="LA110" s="425"/>
      <c r="LB110" s="425"/>
      <c r="LC110" s="425"/>
      <c r="LD110" s="425"/>
      <c r="LE110" s="425"/>
      <c r="LF110" s="425"/>
      <c r="LG110" s="425"/>
      <c r="LH110" s="425"/>
      <c r="LI110" s="425"/>
      <c r="LJ110" s="425"/>
      <c r="LK110" s="425"/>
      <c r="LL110" s="425"/>
      <c r="LM110" s="425"/>
      <c r="LN110" s="425"/>
      <c r="LO110" s="425"/>
      <c r="LP110" s="425"/>
      <c r="LQ110" s="425"/>
      <c r="LR110" s="425"/>
      <c r="LS110" s="425"/>
      <c r="LT110" s="425"/>
      <c r="LU110" s="425"/>
      <c r="LV110" s="425"/>
      <c r="LW110" s="425"/>
      <c r="LX110" s="425"/>
      <c r="LY110" s="425"/>
      <c r="LZ110" s="425"/>
      <c r="MA110" s="425"/>
      <c r="MB110" s="425"/>
      <c r="MC110" s="425"/>
      <c r="MD110" s="425"/>
      <c r="ME110" s="425"/>
      <c r="MF110" s="425"/>
      <c r="MG110" s="425"/>
      <c r="MH110" s="425"/>
      <c r="MI110" s="425"/>
      <c r="MJ110" s="425"/>
      <c r="MK110" s="425"/>
      <c r="ML110" s="425"/>
      <c r="MM110" s="425"/>
      <c r="MN110" s="425"/>
      <c r="MO110" s="425"/>
      <c r="MP110" s="425"/>
      <c r="MQ110" s="425"/>
      <c r="MR110" s="425"/>
      <c r="MS110" s="425"/>
      <c r="MT110" s="425"/>
      <c r="MU110" s="425"/>
      <c r="MV110" s="425"/>
      <c r="MW110" s="425"/>
      <c r="MX110" s="425"/>
      <c r="MY110" s="425"/>
      <c r="MZ110" s="425"/>
      <c r="NA110" s="425"/>
      <c r="NB110" s="425"/>
      <c r="NC110" s="425"/>
      <c r="ND110" s="425"/>
      <c r="NE110" s="425"/>
      <c r="NF110" s="425"/>
      <c r="NG110" s="425"/>
      <c r="NH110" s="425"/>
      <c r="NI110" s="425"/>
      <c r="NJ110" s="425"/>
      <c r="NK110" s="425"/>
      <c r="NL110" s="425"/>
      <c r="NM110" s="425"/>
      <c r="NN110" s="425"/>
      <c r="NO110" s="425"/>
      <c r="NP110" s="425"/>
      <c r="NQ110" s="425"/>
      <c r="NR110" s="425"/>
      <c r="NS110" s="425"/>
      <c r="NT110" s="425"/>
      <c r="NU110" s="425"/>
      <c r="NV110" s="425"/>
      <c r="NW110" s="425"/>
      <c r="NX110" s="425"/>
      <c r="NY110" s="425"/>
      <c r="NZ110" s="425"/>
      <c r="OA110" s="425"/>
      <c r="OB110" s="425"/>
      <c r="OC110" s="425"/>
      <c r="OD110" s="425"/>
      <c r="OE110" s="425"/>
      <c r="OF110" s="425"/>
      <c r="OG110" s="425"/>
      <c r="OH110" s="425"/>
      <c r="OI110" s="425"/>
      <c r="OJ110" s="425"/>
      <c r="OK110" s="425"/>
      <c r="OL110" s="425"/>
      <c r="OM110" s="425"/>
      <c r="ON110" s="425"/>
      <c r="OO110" s="425"/>
      <c r="OP110" s="425"/>
      <c r="OQ110" s="425"/>
      <c r="OR110" s="425"/>
      <c r="OS110" s="425"/>
      <c r="OT110" s="425"/>
      <c r="OU110" s="425"/>
      <c r="OV110" s="425"/>
      <c r="OW110" s="425"/>
      <c r="OX110" s="425"/>
      <c r="OY110" s="425"/>
      <c r="OZ110" s="425"/>
      <c r="PA110" s="425"/>
      <c r="PB110" s="425"/>
      <c r="PC110" s="425"/>
      <c r="PD110" s="425"/>
      <c r="PE110" s="425"/>
      <c r="PF110" s="425"/>
      <c r="PG110" s="425"/>
      <c r="PH110" s="425"/>
      <c r="PI110" s="425"/>
      <c r="PJ110" s="425"/>
      <c r="PK110" s="425"/>
      <c r="PL110" s="425"/>
      <c r="PM110" s="425"/>
      <c r="PN110" s="425"/>
      <c r="PO110" s="425"/>
      <c r="PP110" s="425"/>
      <c r="PQ110" s="425"/>
      <c r="PR110" s="425"/>
      <c r="PS110" s="425"/>
      <c r="PT110" s="425"/>
      <c r="PU110" s="425"/>
      <c r="PV110" s="425"/>
      <c r="PW110" s="425"/>
      <c r="PX110" s="425"/>
      <c r="PY110" s="425"/>
      <c r="PZ110" s="425"/>
      <c r="QA110" s="425"/>
      <c r="QB110" s="425"/>
      <c r="QC110" s="425"/>
      <c r="QD110" s="425"/>
      <c r="QE110" s="425"/>
      <c r="QF110" s="425"/>
      <c r="QG110" s="425"/>
      <c r="QH110" s="425"/>
      <c r="QI110" s="425"/>
      <c r="QJ110" s="425"/>
      <c r="QK110" s="425"/>
      <c r="QL110" s="425"/>
      <c r="QM110" s="425"/>
      <c r="QN110" s="425"/>
      <c r="QO110" s="425"/>
      <c r="QP110" s="425"/>
      <c r="QQ110" s="425"/>
      <c r="QR110" s="425"/>
      <c r="QS110" s="425"/>
      <c r="QT110" s="425"/>
      <c r="QU110" s="425"/>
      <c r="QV110" s="425"/>
      <c r="QW110" s="425"/>
      <c r="QX110" s="425"/>
      <c r="QY110" s="425"/>
      <c r="QZ110" s="425"/>
      <c r="RA110" s="425"/>
      <c r="RB110" s="425"/>
      <c r="RC110" s="425"/>
      <c r="RD110" s="425"/>
      <c r="RE110" s="425"/>
      <c r="RF110" s="425"/>
      <c r="RG110" s="425"/>
      <c r="RH110" s="425"/>
      <c r="RI110" s="425"/>
      <c r="RJ110" s="425"/>
      <c r="RK110" s="425"/>
      <c r="RL110" s="425"/>
      <c r="RM110" s="425"/>
      <c r="RN110" s="425"/>
      <c r="RO110" s="425"/>
      <c r="RP110" s="425"/>
      <c r="RQ110" s="425"/>
      <c r="RR110" s="425"/>
      <c r="RS110" s="425"/>
      <c r="RT110" s="425"/>
      <c r="RU110" s="425"/>
      <c r="RV110" s="425"/>
      <c r="RW110" s="425"/>
      <c r="RX110" s="425"/>
      <c r="RY110" s="425"/>
      <c r="RZ110" s="425"/>
      <c r="SA110" s="425"/>
      <c r="SB110" s="425"/>
      <c r="SC110" s="425"/>
      <c r="SD110" s="425"/>
      <c r="SE110" s="425"/>
      <c r="SF110" s="425"/>
      <c r="SG110" s="425"/>
      <c r="SH110" s="425"/>
      <c r="SI110" s="425"/>
      <c r="SJ110" s="425"/>
      <c r="SK110" s="425"/>
      <c r="SL110" s="425"/>
      <c r="SM110" s="425"/>
      <c r="SN110" s="425"/>
      <c r="SO110" s="425"/>
      <c r="SP110" s="425"/>
      <c r="SQ110" s="425"/>
      <c r="SR110" s="425"/>
      <c r="SS110" s="425"/>
      <c r="ST110" s="425"/>
      <c r="SU110" s="425"/>
      <c r="SV110" s="425"/>
      <c r="SW110" s="425"/>
      <c r="SX110" s="425"/>
    </row>
    <row r="111" spans="1:518" ht="30" hidden="1" customHeight="1" x14ac:dyDescent="0.2">
      <c r="A111" s="706"/>
      <c r="B111" s="702">
        <v>23</v>
      </c>
      <c r="C111" s="702" t="str">
        <f t="shared" si="2378"/>
        <v>O8</v>
      </c>
      <c r="D111" s="702" t="e">
        <f t="shared" si="2379"/>
        <v>#N/A</v>
      </c>
      <c r="E111" s="706"/>
      <c r="F111" s="702">
        <v>23</v>
      </c>
      <c r="G111" s="710">
        <f t="shared" ca="1" si="2380"/>
        <v>0</v>
      </c>
      <c r="H111" s="702" t="str">
        <f t="shared" si="2381"/>
        <v>$NZ$77</v>
      </c>
      <c r="I111" s="702">
        <f t="shared" si="2382"/>
        <v>390</v>
      </c>
      <c r="J111" s="425"/>
      <c r="K111" s="425"/>
      <c r="L111" s="425"/>
      <c r="M111" s="425"/>
      <c r="N111" s="425"/>
      <c r="O111" s="425"/>
      <c r="P111" s="425"/>
      <c r="Q111" s="425"/>
      <c r="R111" s="425"/>
      <c r="S111" s="425"/>
      <c r="T111" s="425"/>
      <c r="U111" s="425"/>
      <c r="V111" s="425"/>
      <c r="W111" s="425"/>
      <c r="X111" s="425"/>
      <c r="Y111" s="425"/>
      <c r="Z111" s="425"/>
      <c r="AA111" s="425"/>
      <c r="AB111" s="425"/>
      <c r="AC111" s="425"/>
      <c r="AD111" s="425"/>
      <c r="AE111" s="425"/>
      <c r="AF111" s="425"/>
      <c r="AG111" s="425"/>
      <c r="AH111" s="425"/>
      <c r="AI111" s="425"/>
      <c r="AJ111" s="425"/>
      <c r="AK111" s="425"/>
      <c r="AL111" s="425"/>
      <c r="AM111" s="425"/>
      <c r="AN111" s="425"/>
      <c r="AO111" s="425"/>
      <c r="AP111" s="425"/>
      <c r="AQ111" s="425"/>
      <c r="AR111" s="425"/>
      <c r="AS111" s="425"/>
      <c r="AT111" s="425"/>
      <c r="AU111" s="425"/>
      <c r="AV111" s="425"/>
      <c r="AW111" s="425"/>
      <c r="AX111" s="425"/>
      <c r="AY111" s="425"/>
      <c r="AZ111" s="425"/>
      <c r="BA111" s="425"/>
      <c r="BB111" s="425"/>
      <c r="BC111" s="425"/>
      <c r="BD111" s="425"/>
      <c r="BE111" s="425"/>
      <c r="BF111" s="425"/>
      <c r="BG111" s="425"/>
      <c r="BH111" s="425"/>
      <c r="BI111" s="425"/>
      <c r="BJ111" s="425"/>
      <c r="BK111" s="425"/>
      <c r="BL111" s="425"/>
      <c r="BM111" s="425"/>
      <c r="BN111" s="425"/>
      <c r="BO111" s="425"/>
      <c r="BP111" s="425"/>
      <c r="BQ111" s="425"/>
      <c r="BR111" s="425"/>
      <c r="BS111" s="425"/>
      <c r="BT111" s="425"/>
      <c r="BU111" s="425"/>
      <c r="BV111" s="425"/>
      <c r="BW111" s="425"/>
      <c r="BX111" s="425"/>
      <c r="BY111" s="425"/>
      <c r="BZ111" s="425"/>
      <c r="CA111" s="425"/>
      <c r="CB111" s="425"/>
      <c r="CC111" s="425"/>
      <c r="CD111" s="425"/>
      <c r="CE111" s="425"/>
      <c r="CF111" s="425"/>
      <c r="CG111" s="425"/>
      <c r="CH111" s="425"/>
      <c r="CI111" s="425"/>
      <c r="CJ111" s="425"/>
      <c r="CK111" s="425"/>
      <c r="CL111" s="425"/>
      <c r="CM111" s="425"/>
      <c r="CN111" s="425"/>
      <c r="CO111" s="425"/>
      <c r="CP111" s="425"/>
      <c r="CQ111" s="425"/>
      <c r="CR111" s="425"/>
      <c r="CS111" s="425"/>
      <c r="CT111" s="425"/>
      <c r="CU111" s="425"/>
      <c r="CV111" s="425"/>
      <c r="CW111" s="425"/>
      <c r="CX111" s="425"/>
      <c r="CY111" s="425"/>
      <c r="CZ111" s="425"/>
      <c r="DA111" s="425"/>
      <c r="DB111" s="425"/>
      <c r="DC111" s="425"/>
      <c r="DD111" s="425"/>
      <c r="DE111" s="425"/>
      <c r="DF111" s="425"/>
      <c r="DG111" s="425"/>
      <c r="DH111" s="425"/>
      <c r="DI111" s="425"/>
      <c r="DJ111" s="425"/>
      <c r="DK111" s="425"/>
      <c r="DL111" s="425"/>
      <c r="DM111" s="425"/>
      <c r="DN111" s="425"/>
      <c r="DO111" s="425"/>
      <c r="DP111" s="425"/>
      <c r="DQ111" s="425"/>
      <c r="DR111" s="425"/>
      <c r="DS111" s="425"/>
      <c r="DT111" s="425"/>
      <c r="DU111" s="425"/>
      <c r="DV111" s="425"/>
      <c r="DW111" s="425"/>
      <c r="DX111" s="425"/>
      <c r="DY111" s="425"/>
      <c r="DZ111" s="425"/>
      <c r="EA111" s="425"/>
      <c r="EB111" s="425"/>
      <c r="EC111" s="425"/>
      <c r="ED111" s="425"/>
      <c r="EE111" s="425"/>
      <c r="EF111" s="425"/>
      <c r="EG111" s="425"/>
      <c r="EH111" s="425"/>
      <c r="EI111" s="425"/>
      <c r="EJ111" s="425"/>
      <c r="EK111" s="425"/>
      <c r="EL111" s="425"/>
      <c r="EM111" s="425"/>
      <c r="EN111" s="425"/>
      <c r="EO111" s="425"/>
      <c r="EP111" s="425"/>
      <c r="EQ111" s="425"/>
      <c r="ER111" s="425"/>
      <c r="ES111" s="425"/>
      <c r="ET111" s="425"/>
      <c r="EU111" s="425"/>
      <c r="EV111" s="425"/>
      <c r="EW111" s="425"/>
      <c r="EX111" s="425"/>
      <c r="EY111" s="425"/>
      <c r="EZ111" s="425"/>
      <c r="FA111" s="425"/>
      <c r="FB111" s="425"/>
      <c r="FC111" s="425"/>
      <c r="FD111" s="425"/>
      <c r="FE111" s="425"/>
      <c r="FF111" s="425"/>
      <c r="FG111" s="425"/>
      <c r="FH111" s="425"/>
      <c r="FI111" s="425"/>
      <c r="FJ111" s="425"/>
      <c r="FK111" s="425"/>
      <c r="FL111" s="425"/>
      <c r="FM111" s="425"/>
      <c r="FN111" s="425"/>
      <c r="FO111" s="425"/>
      <c r="FP111" s="425"/>
      <c r="FQ111" s="425"/>
      <c r="FR111" s="425"/>
      <c r="FS111" s="425"/>
      <c r="FT111" s="425"/>
      <c r="FU111" s="425"/>
      <c r="FV111" s="425"/>
      <c r="FW111" s="425"/>
      <c r="FX111" s="425"/>
      <c r="FY111" s="425"/>
      <c r="FZ111" s="425"/>
      <c r="GA111" s="425"/>
      <c r="GB111" s="425"/>
      <c r="GC111" s="425"/>
      <c r="GD111" s="425"/>
      <c r="GE111" s="425"/>
      <c r="GF111" s="425"/>
      <c r="GG111" s="425"/>
      <c r="GH111" s="425"/>
      <c r="GI111" s="425"/>
      <c r="GJ111" s="425"/>
      <c r="GK111" s="425"/>
      <c r="GL111" s="425"/>
      <c r="GM111" s="425"/>
      <c r="GN111" s="425"/>
      <c r="GO111" s="425"/>
      <c r="GP111" s="425"/>
      <c r="GQ111" s="425"/>
      <c r="GR111" s="425"/>
      <c r="GS111" s="425"/>
      <c r="GT111" s="425"/>
      <c r="GU111" s="425"/>
      <c r="GV111" s="425"/>
      <c r="GW111" s="425"/>
      <c r="GX111" s="425"/>
      <c r="GY111" s="425"/>
      <c r="GZ111" s="425"/>
      <c r="HA111" s="425"/>
      <c r="HB111" s="425"/>
      <c r="HC111" s="425"/>
      <c r="HD111" s="425"/>
      <c r="HE111" s="425"/>
      <c r="HF111" s="425"/>
      <c r="HG111" s="425"/>
      <c r="HH111" s="425"/>
      <c r="HI111" s="425"/>
      <c r="HJ111" s="425"/>
      <c r="HK111" s="425"/>
      <c r="HL111" s="425"/>
      <c r="HM111" s="425"/>
      <c r="HN111" s="425"/>
      <c r="HO111" s="425"/>
      <c r="HP111" s="425"/>
      <c r="HQ111" s="425"/>
      <c r="HR111" s="425"/>
      <c r="HS111" s="425"/>
      <c r="HT111" s="425"/>
      <c r="HU111" s="425"/>
      <c r="HV111" s="425"/>
      <c r="HW111" s="425"/>
      <c r="HX111" s="425"/>
      <c r="HY111" s="425"/>
      <c r="HZ111" s="425"/>
      <c r="IA111" s="425"/>
      <c r="IB111" s="425"/>
      <c r="IC111" s="425"/>
      <c r="ID111" s="425"/>
      <c r="IE111" s="425"/>
      <c r="IF111" s="425"/>
      <c r="IG111" s="425"/>
      <c r="IH111" s="425"/>
      <c r="II111" s="425"/>
      <c r="IJ111" s="425"/>
      <c r="IK111" s="425"/>
      <c r="IL111" s="425"/>
      <c r="IM111" s="425"/>
      <c r="IN111" s="425"/>
      <c r="IO111" s="425"/>
      <c r="IP111" s="425"/>
      <c r="IQ111" s="425"/>
      <c r="IR111" s="425"/>
      <c r="IS111" s="425"/>
      <c r="IT111" s="425"/>
      <c r="IU111" s="425"/>
      <c r="IV111" s="425"/>
      <c r="IW111" s="425"/>
      <c r="IX111" s="425"/>
      <c r="IY111" s="425"/>
      <c r="IZ111" s="425"/>
      <c r="JA111" s="425"/>
      <c r="JB111" s="425"/>
      <c r="JC111" s="425"/>
      <c r="JD111" s="425"/>
      <c r="JE111" s="425"/>
      <c r="JF111" s="425"/>
      <c r="JG111" s="425"/>
      <c r="JH111" s="425"/>
      <c r="JI111" s="425"/>
      <c r="JJ111" s="425"/>
      <c r="JK111" s="425"/>
      <c r="JL111" s="425"/>
      <c r="JM111" s="425"/>
      <c r="JN111" s="425"/>
      <c r="JO111" s="425"/>
      <c r="JP111" s="425"/>
      <c r="JQ111" s="425"/>
      <c r="JR111" s="425"/>
      <c r="JS111" s="425"/>
      <c r="JT111" s="425"/>
      <c r="JU111" s="425"/>
      <c r="JV111" s="425"/>
      <c r="JW111" s="425"/>
      <c r="JX111" s="425"/>
      <c r="JY111" s="425"/>
      <c r="JZ111" s="425"/>
      <c r="KA111" s="425"/>
      <c r="KB111" s="425"/>
      <c r="KC111" s="425"/>
      <c r="KD111" s="425"/>
      <c r="KE111" s="425"/>
      <c r="KF111" s="425"/>
      <c r="KG111" s="425"/>
      <c r="KH111" s="425"/>
      <c r="KI111" s="425"/>
      <c r="KJ111" s="425"/>
      <c r="KK111" s="425"/>
      <c r="KL111" s="425"/>
      <c r="KM111" s="425"/>
      <c r="KN111" s="425"/>
      <c r="KO111" s="425"/>
      <c r="KP111" s="425"/>
      <c r="KQ111" s="425"/>
      <c r="KR111" s="425"/>
      <c r="KS111" s="425"/>
      <c r="KT111" s="425"/>
      <c r="KU111" s="425"/>
      <c r="KV111" s="425"/>
      <c r="KW111" s="425"/>
      <c r="KX111" s="425"/>
      <c r="KY111" s="425"/>
      <c r="KZ111" s="425"/>
      <c r="LA111" s="425"/>
      <c r="LB111" s="425"/>
      <c r="LC111" s="425"/>
      <c r="LD111" s="425"/>
      <c r="LE111" s="425"/>
      <c r="LF111" s="425"/>
      <c r="LG111" s="425"/>
      <c r="LH111" s="425"/>
      <c r="LI111" s="425"/>
      <c r="LJ111" s="425"/>
      <c r="LK111" s="425"/>
      <c r="LL111" s="425"/>
      <c r="LM111" s="425"/>
      <c r="LN111" s="425"/>
      <c r="LO111" s="425"/>
      <c r="LP111" s="425"/>
      <c r="LQ111" s="425"/>
      <c r="LR111" s="425"/>
      <c r="LS111" s="425"/>
      <c r="LT111" s="425"/>
      <c r="LU111" s="425"/>
      <c r="LV111" s="425"/>
      <c r="LW111" s="425"/>
      <c r="LX111" s="425"/>
      <c r="LY111" s="425"/>
      <c r="LZ111" s="425"/>
      <c r="MA111" s="425"/>
      <c r="MB111" s="425"/>
      <c r="MC111" s="425"/>
      <c r="MD111" s="425"/>
      <c r="ME111" s="425"/>
      <c r="MF111" s="425"/>
      <c r="MG111" s="425"/>
      <c r="MH111" s="425"/>
      <c r="MI111" s="425"/>
      <c r="MJ111" s="425"/>
      <c r="MK111" s="425"/>
      <c r="ML111" s="425"/>
      <c r="MM111" s="425"/>
      <c r="MN111" s="425"/>
      <c r="MO111" s="425"/>
      <c r="MP111" s="425"/>
      <c r="MQ111" s="425"/>
      <c r="MR111" s="425"/>
      <c r="MS111" s="425"/>
      <c r="MT111" s="425"/>
      <c r="MU111" s="425"/>
      <c r="MV111" s="425"/>
      <c r="MW111" s="425"/>
      <c r="MX111" s="425"/>
      <c r="MY111" s="425"/>
      <c r="MZ111" s="425"/>
      <c r="NA111" s="425"/>
      <c r="NB111" s="425"/>
      <c r="NC111" s="425"/>
      <c r="ND111" s="425"/>
      <c r="NE111" s="425"/>
      <c r="NF111" s="425"/>
      <c r="NG111" s="425"/>
      <c r="NH111" s="425"/>
      <c r="NI111" s="425"/>
      <c r="NJ111" s="425"/>
      <c r="NK111" s="425"/>
      <c r="NL111" s="425"/>
      <c r="NM111" s="425"/>
      <c r="NN111" s="425"/>
      <c r="NO111" s="425"/>
      <c r="NP111" s="425"/>
      <c r="NQ111" s="425"/>
      <c r="NR111" s="425"/>
      <c r="NS111" s="425"/>
      <c r="NT111" s="425"/>
      <c r="NU111" s="425"/>
      <c r="NV111" s="425"/>
      <c r="NW111" s="425"/>
      <c r="NX111" s="425"/>
      <c r="NY111" s="425"/>
      <c r="NZ111" s="425"/>
      <c r="OA111" s="425"/>
      <c r="OB111" s="425"/>
      <c r="OC111" s="425"/>
      <c r="OD111" s="425"/>
      <c r="OE111" s="425"/>
      <c r="OF111" s="425"/>
      <c r="OG111" s="425"/>
      <c r="OH111" s="425"/>
      <c r="OI111" s="425"/>
      <c r="OJ111" s="425"/>
      <c r="OK111" s="425"/>
      <c r="OL111" s="425"/>
      <c r="OM111" s="425"/>
      <c r="ON111" s="425"/>
      <c r="OO111" s="425"/>
      <c r="OP111" s="425"/>
      <c r="OQ111" s="425"/>
      <c r="OR111" s="425"/>
      <c r="OS111" s="425"/>
      <c r="OT111" s="425"/>
      <c r="OU111" s="425"/>
      <c r="OV111" s="425"/>
      <c r="OW111" s="425"/>
      <c r="OX111" s="425"/>
      <c r="OY111" s="425"/>
      <c r="OZ111" s="425"/>
      <c r="PA111" s="425"/>
      <c r="PB111" s="425"/>
      <c r="PC111" s="425"/>
      <c r="PD111" s="425"/>
      <c r="PE111" s="425"/>
      <c r="PF111" s="425"/>
      <c r="PG111" s="425"/>
      <c r="PH111" s="425"/>
      <c r="PI111" s="425"/>
      <c r="PJ111" s="425"/>
      <c r="PK111" s="425"/>
      <c r="PL111" s="425"/>
      <c r="PM111" s="425"/>
      <c r="PN111" s="425"/>
      <c r="PO111" s="425"/>
      <c r="PP111" s="425"/>
      <c r="PQ111" s="425"/>
      <c r="PR111" s="425"/>
      <c r="PS111" s="425"/>
      <c r="PT111" s="425"/>
      <c r="PU111" s="425"/>
      <c r="PV111" s="425"/>
      <c r="PW111" s="425"/>
      <c r="PX111" s="425"/>
      <c r="PY111" s="425"/>
      <c r="PZ111" s="425"/>
      <c r="QA111" s="425"/>
      <c r="QB111" s="425"/>
      <c r="QC111" s="425"/>
      <c r="QD111" s="425"/>
      <c r="QE111" s="425"/>
      <c r="QF111" s="425"/>
      <c r="QG111" s="425"/>
      <c r="QH111" s="425"/>
      <c r="QI111" s="425"/>
      <c r="QJ111" s="425"/>
      <c r="QK111" s="425"/>
      <c r="QL111" s="425"/>
      <c r="QM111" s="425"/>
      <c r="QN111" s="425"/>
      <c r="QO111" s="425"/>
      <c r="QP111" s="425"/>
      <c r="QQ111" s="425"/>
      <c r="QR111" s="425"/>
      <c r="QS111" s="425"/>
      <c r="QT111" s="425"/>
      <c r="QU111" s="425"/>
      <c r="QV111" s="425"/>
      <c r="QW111" s="425"/>
      <c r="QX111" s="425"/>
      <c r="QY111" s="425"/>
      <c r="QZ111" s="425"/>
      <c r="RA111" s="425"/>
      <c r="RB111" s="425"/>
      <c r="RC111" s="425"/>
      <c r="RD111" s="425"/>
      <c r="RE111" s="425"/>
      <c r="RF111" s="425"/>
      <c r="RG111" s="425"/>
      <c r="RH111" s="425"/>
      <c r="RI111" s="425"/>
      <c r="RJ111" s="425"/>
      <c r="RK111" s="425"/>
      <c r="RL111" s="425"/>
      <c r="RM111" s="425"/>
      <c r="RN111" s="425"/>
      <c r="RO111" s="425"/>
      <c r="RP111" s="425"/>
      <c r="RQ111" s="425"/>
      <c r="RR111" s="425"/>
      <c r="RS111" s="425"/>
      <c r="RT111" s="425"/>
      <c r="RU111" s="425"/>
      <c r="RV111" s="425"/>
      <c r="RW111" s="425"/>
      <c r="RX111" s="425"/>
      <c r="RY111" s="425"/>
      <c r="RZ111" s="425"/>
      <c r="SA111" s="425"/>
      <c r="SB111" s="425"/>
      <c r="SC111" s="425"/>
      <c r="SD111" s="425"/>
      <c r="SE111" s="425"/>
      <c r="SF111" s="425"/>
      <c r="SG111" s="425"/>
      <c r="SH111" s="425"/>
      <c r="SI111" s="425"/>
      <c r="SJ111" s="425"/>
      <c r="SK111" s="425"/>
      <c r="SL111" s="425"/>
      <c r="SM111" s="425"/>
      <c r="SN111" s="425"/>
      <c r="SO111" s="425"/>
      <c r="SP111" s="425"/>
      <c r="SQ111" s="425"/>
      <c r="SR111" s="425"/>
      <c r="SS111" s="425"/>
      <c r="ST111" s="425"/>
      <c r="SU111" s="425"/>
      <c r="SV111" s="425"/>
      <c r="SW111" s="425"/>
      <c r="SX111" s="425"/>
    </row>
    <row r="112" spans="1:518" ht="30" hidden="1" customHeight="1" x14ac:dyDescent="0.2">
      <c r="A112" s="706"/>
      <c r="B112" s="702">
        <v>24</v>
      </c>
      <c r="C112" s="702" t="str">
        <f t="shared" si="2378"/>
        <v>O9</v>
      </c>
      <c r="D112" s="702" t="e">
        <f t="shared" si="2379"/>
        <v>#N/A</v>
      </c>
      <c r="E112" s="706"/>
      <c r="F112" s="702">
        <v>24</v>
      </c>
      <c r="G112" s="710">
        <f t="shared" ca="1" si="2380"/>
        <v>0</v>
      </c>
      <c r="H112" s="702" t="str">
        <f t="shared" si="2381"/>
        <v>$OQ$77</v>
      </c>
      <c r="I112" s="702">
        <f t="shared" si="2382"/>
        <v>407</v>
      </c>
      <c r="J112" s="425"/>
      <c r="K112" s="425"/>
      <c r="L112" s="425"/>
      <c r="M112" s="425"/>
      <c r="N112" s="425"/>
      <c r="O112" s="425"/>
      <c r="P112" s="425"/>
      <c r="Q112" s="425"/>
      <c r="R112" s="425"/>
      <c r="S112" s="425"/>
      <c r="T112" s="425"/>
      <c r="U112" s="425"/>
      <c r="V112" s="425"/>
      <c r="W112" s="425"/>
      <c r="X112" s="425"/>
      <c r="Y112" s="425"/>
      <c r="Z112" s="425"/>
      <c r="AA112" s="425"/>
      <c r="AB112" s="425"/>
      <c r="AC112" s="425"/>
      <c r="AD112" s="425"/>
      <c r="AE112" s="425"/>
      <c r="AF112" s="425"/>
      <c r="AG112" s="425"/>
      <c r="AH112" s="425"/>
      <c r="AI112" s="425"/>
      <c r="AJ112" s="425"/>
      <c r="AK112" s="425"/>
      <c r="AL112" s="425"/>
      <c r="AM112" s="425"/>
      <c r="AN112" s="425"/>
      <c r="AO112" s="425"/>
      <c r="AP112" s="425"/>
      <c r="AQ112" s="425"/>
      <c r="AR112" s="425"/>
      <c r="AS112" s="425"/>
      <c r="AT112" s="425"/>
      <c r="AU112" s="425"/>
      <c r="AV112" s="425"/>
      <c r="AW112" s="425"/>
      <c r="AX112" s="425"/>
      <c r="AY112" s="425"/>
      <c r="AZ112" s="425"/>
      <c r="BA112" s="425"/>
      <c r="BB112" s="425"/>
      <c r="BC112" s="425"/>
      <c r="BD112" s="425"/>
      <c r="BE112" s="425"/>
      <c r="BF112" s="425"/>
      <c r="BG112" s="425"/>
      <c r="BH112" s="425"/>
      <c r="BI112" s="425"/>
      <c r="BJ112" s="425"/>
      <c r="BK112" s="425"/>
      <c r="BL112" s="425"/>
      <c r="BM112" s="425"/>
      <c r="BN112" s="425"/>
      <c r="BO112" s="425"/>
      <c r="BP112" s="425"/>
      <c r="BQ112" s="425"/>
      <c r="BR112" s="425"/>
      <c r="BS112" s="425"/>
      <c r="BT112" s="425"/>
      <c r="BU112" s="425"/>
      <c r="BV112" s="425"/>
      <c r="BW112" s="425"/>
      <c r="BX112" s="425"/>
      <c r="BY112" s="425"/>
      <c r="BZ112" s="425"/>
      <c r="CA112" s="425"/>
      <c r="CB112" s="425"/>
      <c r="CC112" s="425"/>
      <c r="CD112" s="425"/>
      <c r="CE112" s="425"/>
      <c r="CF112" s="425"/>
      <c r="CG112" s="425"/>
      <c r="CH112" s="425"/>
      <c r="CI112" s="425"/>
      <c r="CJ112" s="425"/>
      <c r="CK112" s="425"/>
      <c r="CL112" s="425"/>
      <c r="CM112" s="425"/>
      <c r="CN112" s="425"/>
      <c r="CO112" s="425"/>
      <c r="CP112" s="425"/>
      <c r="CQ112" s="425"/>
      <c r="CR112" s="425"/>
      <c r="CS112" s="425"/>
      <c r="CT112" s="425"/>
      <c r="CU112" s="425"/>
      <c r="CV112" s="425"/>
      <c r="CW112" s="425"/>
      <c r="CX112" s="425"/>
      <c r="CY112" s="425"/>
      <c r="CZ112" s="425"/>
      <c r="DA112" s="425"/>
      <c r="DB112" s="425"/>
      <c r="DC112" s="425"/>
      <c r="DD112" s="425"/>
      <c r="DE112" s="425"/>
      <c r="DF112" s="425"/>
      <c r="DG112" s="425"/>
      <c r="DH112" s="425"/>
      <c r="DI112" s="425"/>
      <c r="DJ112" s="425"/>
      <c r="DK112" s="425"/>
      <c r="DL112" s="425"/>
      <c r="DM112" s="425"/>
      <c r="DN112" s="425"/>
      <c r="DO112" s="425"/>
      <c r="DP112" s="425"/>
      <c r="DQ112" s="425"/>
      <c r="DR112" s="425"/>
      <c r="DS112" s="425"/>
      <c r="DT112" s="425"/>
      <c r="DU112" s="425"/>
      <c r="DV112" s="425"/>
      <c r="DW112" s="425"/>
      <c r="DX112" s="425"/>
      <c r="DY112" s="425"/>
      <c r="DZ112" s="425"/>
      <c r="EA112" s="425"/>
      <c r="EB112" s="425"/>
      <c r="EC112" s="425"/>
      <c r="ED112" s="425"/>
      <c r="EE112" s="425"/>
      <c r="EF112" s="425"/>
      <c r="EG112" s="425"/>
      <c r="EH112" s="425"/>
      <c r="EI112" s="425"/>
      <c r="EJ112" s="425"/>
      <c r="EK112" s="425"/>
      <c r="EL112" s="425"/>
      <c r="EM112" s="425"/>
      <c r="EN112" s="425"/>
      <c r="EO112" s="425"/>
      <c r="EP112" s="425"/>
      <c r="EQ112" s="425"/>
      <c r="ER112" s="425"/>
      <c r="ES112" s="425"/>
      <c r="ET112" s="425"/>
      <c r="EU112" s="425"/>
      <c r="EV112" s="425"/>
      <c r="EW112" s="425"/>
      <c r="EX112" s="425"/>
      <c r="EY112" s="425"/>
      <c r="EZ112" s="425"/>
      <c r="FA112" s="425"/>
      <c r="FB112" s="425"/>
      <c r="FC112" s="425"/>
      <c r="FD112" s="425"/>
      <c r="FE112" s="425"/>
      <c r="FF112" s="425"/>
      <c r="FG112" s="425"/>
      <c r="FH112" s="425"/>
      <c r="FI112" s="425"/>
      <c r="FJ112" s="425"/>
      <c r="FK112" s="425"/>
      <c r="FL112" s="425"/>
      <c r="FM112" s="425"/>
      <c r="FN112" s="425"/>
      <c r="FO112" s="425"/>
      <c r="FP112" s="425"/>
      <c r="FQ112" s="425"/>
      <c r="FR112" s="425"/>
      <c r="FS112" s="425"/>
      <c r="FT112" s="425"/>
      <c r="FU112" s="425"/>
      <c r="FV112" s="425"/>
      <c r="FW112" s="425"/>
      <c r="FX112" s="425"/>
      <c r="FY112" s="425"/>
      <c r="FZ112" s="425"/>
      <c r="GA112" s="425"/>
      <c r="GB112" s="425"/>
      <c r="GC112" s="425"/>
      <c r="GD112" s="425"/>
      <c r="GE112" s="425"/>
      <c r="GF112" s="425"/>
      <c r="GG112" s="425"/>
      <c r="GH112" s="425"/>
      <c r="GI112" s="425"/>
      <c r="GJ112" s="425"/>
      <c r="GK112" s="425"/>
      <c r="GL112" s="425"/>
      <c r="GM112" s="425"/>
      <c r="GN112" s="425"/>
      <c r="GO112" s="425"/>
      <c r="GP112" s="425"/>
      <c r="GQ112" s="425"/>
      <c r="GR112" s="425"/>
      <c r="GS112" s="425"/>
      <c r="GT112" s="425"/>
      <c r="GU112" s="425"/>
      <c r="GV112" s="425"/>
      <c r="GW112" s="425"/>
      <c r="GX112" s="425"/>
      <c r="GY112" s="425"/>
      <c r="GZ112" s="425"/>
      <c r="HA112" s="425"/>
      <c r="HB112" s="425"/>
      <c r="HC112" s="425"/>
      <c r="HD112" s="425"/>
      <c r="HE112" s="425"/>
      <c r="HF112" s="425"/>
      <c r="HG112" s="425"/>
      <c r="HH112" s="425"/>
      <c r="HI112" s="425"/>
      <c r="HJ112" s="425"/>
      <c r="HK112" s="425"/>
      <c r="HL112" s="425"/>
      <c r="HM112" s="425"/>
      <c r="HN112" s="425"/>
      <c r="HO112" s="425"/>
      <c r="HP112" s="425"/>
      <c r="HQ112" s="425"/>
      <c r="HR112" s="425"/>
      <c r="HS112" s="425"/>
      <c r="HT112" s="425"/>
      <c r="HU112" s="425"/>
      <c r="HV112" s="425"/>
      <c r="HW112" s="425"/>
      <c r="HX112" s="425"/>
      <c r="HY112" s="425"/>
      <c r="HZ112" s="425"/>
      <c r="IA112" s="425"/>
      <c r="IB112" s="425"/>
      <c r="IC112" s="425"/>
      <c r="ID112" s="425"/>
      <c r="IE112" s="425"/>
      <c r="IF112" s="425"/>
      <c r="IG112" s="425"/>
      <c r="IH112" s="425"/>
      <c r="II112" s="425"/>
      <c r="IJ112" s="425"/>
      <c r="IK112" s="425"/>
      <c r="IL112" s="425"/>
      <c r="IM112" s="425"/>
      <c r="IN112" s="425"/>
      <c r="IO112" s="425"/>
      <c r="IP112" s="425"/>
      <c r="IQ112" s="425"/>
      <c r="IR112" s="425"/>
      <c r="IS112" s="425"/>
      <c r="IT112" s="425"/>
      <c r="IU112" s="425"/>
      <c r="IV112" s="425"/>
      <c r="IW112" s="425"/>
      <c r="IX112" s="425"/>
      <c r="IY112" s="425"/>
      <c r="IZ112" s="425"/>
      <c r="JA112" s="425"/>
      <c r="JB112" s="425"/>
      <c r="JC112" s="425"/>
      <c r="JD112" s="425"/>
      <c r="JE112" s="425"/>
      <c r="JF112" s="425"/>
      <c r="JG112" s="425"/>
      <c r="JH112" s="425"/>
      <c r="JI112" s="425"/>
      <c r="JJ112" s="425"/>
      <c r="JK112" s="425"/>
      <c r="JL112" s="425"/>
      <c r="JM112" s="425"/>
      <c r="JN112" s="425"/>
      <c r="JO112" s="425"/>
      <c r="JP112" s="425"/>
      <c r="JQ112" s="425"/>
      <c r="JR112" s="425"/>
      <c r="JS112" s="425"/>
      <c r="JT112" s="425"/>
      <c r="JU112" s="425"/>
      <c r="JV112" s="425"/>
      <c r="JW112" s="425"/>
      <c r="JX112" s="425"/>
      <c r="JY112" s="425"/>
      <c r="JZ112" s="425"/>
      <c r="KA112" s="425"/>
      <c r="KB112" s="425"/>
      <c r="KC112" s="425"/>
      <c r="KD112" s="425"/>
      <c r="KE112" s="425"/>
      <c r="KF112" s="425"/>
      <c r="KG112" s="425"/>
      <c r="KH112" s="425"/>
      <c r="KI112" s="425"/>
      <c r="KJ112" s="425"/>
      <c r="KK112" s="425"/>
      <c r="KL112" s="425"/>
      <c r="KM112" s="425"/>
      <c r="KN112" s="425"/>
      <c r="KO112" s="425"/>
      <c r="KP112" s="425"/>
      <c r="KQ112" s="425"/>
      <c r="KR112" s="425"/>
      <c r="KS112" s="425"/>
      <c r="KT112" s="425"/>
      <c r="KU112" s="425"/>
      <c r="KV112" s="425"/>
      <c r="KW112" s="425"/>
      <c r="KX112" s="425"/>
      <c r="KY112" s="425"/>
      <c r="KZ112" s="425"/>
      <c r="LA112" s="425"/>
      <c r="LB112" s="425"/>
      <c r="LC112" s="425"/>
      <c r="LD112" s="425"/>
      <c r="LE112" s="425"/>
      <c r="LF112" s="425"/>
      <c r="LG112" s="425"/>
      <c r="LH112" s="425"/>
      <c r="LI112" s="425"/>
      <c r="LJ112" s="425"/>
      <c r="LK112" s="425"/>
      <c r="LL112" s="425"/>
      <c r="LM112" s="425"/>
      <c r="LN112" s="425"/>
      <c r="LO112" s="425"/>
      <c r="LP112" s="425"/>
      <c r="LQ112" s="425"/>
      <c r="LR112" s="425"/>
      <c r="LS112" s="425"/>
      <c r="LT112" s="425"/>
      <c r="LU112" s="425"/>
      <c r="LV112" s="425"/>
      <c r="LW112" s="425"/>
      <c r="LX112" s="425"/>
      <c r="LY112" s="425"/>
      <c r="LZ112" s="425"/>
      <c r="MA112" s="425"/>
      <c r="MB112" s="425"/>
      <c r="MC112" s="425"/>
      <c r="MD112" s="425"/>
      <c r="ME112" s="425"/>
      <c r="MF112" s="425"/>
      <c r="MG112" s="425"/>
      <c r="MH112" s="425"/>
      <c r="MI112" s="425"/>
      <c r="MJ112" s="425"/>
      <c r="MK112" s="425"/>
      <c r="ML112" s="425"/>
      <c r="MM112" s="425"/>
      <c r="MN112" s="425"/>
      <c r="MO112" s="425"/>
      <c r="MP112" s="425"/>
      <c r="MQ112" s="425"/>
      <c r="MR112" s="425"/>
      <c r="MS112" s="425"/>
      <c r="MT112" s="425"/>
      <c r="MU112" s="425"/>
      <c r="MV112" s="425"/>
      <c r="MW112" s="425"/>
      <c r="MX112" s="425"/>
      <c r="MY112" s="425"/>
      <c r="MZ112" s="425"/>
      <c r="NA112" s="425"/>
      <c r="NB112" s="425"/>
      <c r="NC112" s="425"/>
      <c r="ND112" s="425"/>
      <c r="NE112" s="425"/>
      <c r="NF112" s="425"/>
      <c r="NG112" s="425"/>
      <c r="NH112" s="425"/>
      <c r="NI112" s="425"/>
      <c r="NJ112" s="425"/>
      <c r="NK112" s="425"/>
      <c r="NL112" s="425"/>
      <c r="NM112" s="425"/>
      <c r="NN112" s="425"/>
      <c r="NO112" s="425"/>
      <c r="NP112" s="425"/>
      <c r="NQ112" s="425"/>
      <c r="NR112" s="425"/>
      <c r="NS112" s="425"/>
      <c r="NT112" s="425"/>
      <c r="NU112" s="425"/>
      <c r="NV112" s="425"/>
      <c r="NW112" s="425"/>
      <c r="NX112" s="425"/>
      <c r="NY112" s="425"/>
      <c r="NZ112" s="425"/>
      <c r="OA112" s="425"/>
      <c r="OB112" s="425"/>
      <c r="OC112" s="425"/>
      <c r="OD112" s="425"/>
      <c r="OE112" s="425"/>
      <c r="OF112" s="425"/>
      <c r="OG112" s="425"/>
      <c r="OH112" s="425"/>
      <c r="OI112" s="425"/>
      <c r="OJ112" s="425"/>
      <c r="OK112" s="425"/>
      <c r="OL112" s="425"/>
      <c r="OM112" s="425"/>
      <c r="ON112" s="425"/>
      <c r="OO112" s="425"/>
      <c r="OP112" s="425"/>
      <c r="OQ112" s="425"/>
      <c r="OR112" s="425"/>
      <c r="OS112" s="425"/>
      <c r="OT112" s="425"/>
      <c r="OU112" s="425"/>
      <c r="OV112" s="425"/>
      <c r="OW112" s="425"/>
      <c r="OX112" s="425"/>
      <c r="OY112" s="425"/>
      <c r="OZ112" s="425"/>
      <c r="PA112" s="425"/>
      <c r="PB112" s="425"/>
      <c r="PC112" s="425"/>
      <c r="PD112" s="425"/>
      <c r="PE112" s="425"/>
      <c r="PF112" s="425"/>
      <c r="PG112" s="425"/>
      <c r="PH112" s="425"/>
      <c r="PI112" s="425"/>
      <c r="PJ112" s="425"/>
      <c r="PK112" s="425"/>
      <c r="PL112" s="425"/>
      <c r="PM112" s="425"/>
      <c r="PN112" s="425"/>
      <c r="PO112" s="425"/>
      <c r="PP112" s="425"/>
      <c r="PQ112" s="425"/>
      <c r="PR112" s="425"/>
      <c r="PS112" s="425"/>
      <c r="PT112" s="425"/>
      <c r="PU112" s="425"/>
      <c r="PV112" s="425"/>
      <c r="PW112" s="425"/>
      <c r="PX112" s="425"/>
      <c r="PY112" s="425"/>
      <c r="PZ112" s="425"/>
      <c r="QA112" s="425"/>
      <c r="QB112" s="425"/>
      <c r="QC112" s="425"/>
      <c r="QD112" s="425"/>
      <c r="QE112" s="425"/>
      <c r="QF112" s="425"/>
      <c r="QG112" s="425"/>
      <c r="QH112" s="425"/>
      <c r="QI112" s="425"/>
      <c r="QJ112" s="425"/>
      <c r="QK112" s="425"/>
      <c r="QL112" s="425"/>
      <c r="QM112" s="425"/>
      <c r="QN112" s="425"/>
      <c r="QO112" s="425"/>
      <c r="QP112" s="425"/>
      <c r="QQ112" s="425"/>
      <c r="QR112" s="425"/>
      <c r="QS112" s="425"/>
      <c r="QT112" s="425"/>
      <c r="QU112" s="425"/>
      <c r="QV112" s="425"/>
      <c r="QW112" s="425"/>
      <c r="QX112" s="425"/>
      <c r="QY112" s="425"/>
      <c r="QZ112" s="425"/>
      <c r="RA112" s="425"/>
      <c r="RB112" s="425"/>
      <c r="RC112" s="425"/>
      <c r="RD112" s="425"/>
      <c r="RE112" s="425"/>
      <c r="RF112" s="425"/>
      <c r="RG112" s="425"/>
      <c r="RH112" s="425"/>
      <c r="RI112" s="425"/>
      <c r="RJ112" s="425"/>
      <c r="RK112" s="425"/>
      <c r="RL112" s="425"/>
      <c r="RM112" s="425"/>
      <c r="RN112" s="425"/>
      <c r="RO112" s="425"/>
      <c r="RP112" s="425"/>
      <c r="RQ112" s="425"/>
      <c r="RR112" s="425"/>
      <c r="RS112" s="425"/>
      <c r="RT112" s="425"/>
      <c r="RU112" s="425"/>
      <c r="RV112" s="425"/>
      <c r="RW112" s="425"/>
      <c r="RX112" s="425"/>
      <c r="RY112" s="425"/>
      <c r="RZ112" s="425"/>
      <c r="SA112" s="425"/>
      <c r="SB112" s="425"/>
      <c r="SC112" s="425"/>
      <c r="SD112" s="425"/>
      <c r="SE112" s="425"/>
      <c r="SF112" s="425"/>
      <c r="SG112" s="425"/>
      <c r="SH112" s="425"/>
      <c r="SI112" s="425"/>
      <c r="SJ112" s="425"/>
      <c r="SK112" s="425"/>
      <c r="SL112" s="425"/>
      <c r="SM112" s="425"/>
      <c r="SN112" s="425"/>
      <c r="SO112" s="425"/>
      <c r="SP112" s="425"/>
      <c r="SQ112" s="425"/>
      <c r="SR112" s="425"/>
      <c r="SS112" s="425"/>
      <c r="ST112" s="425"/>
      <c r="SU112" s="425"/>
      <c r="SV112" s="425"/>
      <c r="SW112" s="425"/>
      <c r="SX112" s="425"/>
    </row>
    <row r="113" spans="1:518" ht="30" hidden="1" customHeight="1" x14ac:dyDescent="0.2">
      <c r="A113" s="706"/>
      <c r="B113" s="702">
        <v>25</v>
      </c>
      <c r="C113" s="702" t="str">
        <f t="shared" si="2378"/>
        <v>O10</v>
      </c>
      <c r="D113" s="702" t="e">
        <f t="shared" si="2379"/>
        <v>#N/A</v>
      </c>
      <c r="E113" s="706"/>
      <c r="F113" s="702">
        <v>25</v>
      </c>
      <c r="G113" s="710">
        <f t="shared" ca="1" si="2380"/>
        <v>0</v>
      </c>
      <c r="H113" s="702" t="str">
        <f t="shared" si="2381"/>
        <v>$PH$77</v>
      </c>
      <c r="I113" s="702">
        <f t="shared" si="2382"/>
        <v>424</v>
      </c>
      <c r="J113" s="425"/>
      <c r="K113" s="425"/>
      <c r="L113" s="425"/>
      <c r="M113" s="425"/>
      <c r="N113" s="425"/>
      <c r="O113" s="425"/>
      <c r="P113" s="425"/>
      <c r="Q113" s="425"/>
      <c r="R113" s="425"/>
      <c r="S113" s="425"/>
      <c r="T113" s="425"/>
      <c r="U113" s="425"/>
      <c r="V113" s="425"/>
      <c r="W113" s="425"/>
      <c r="X113" s="425"/>
      <c r="Y113" s="425"/>
      <c r="Z113" s="425"/>
      <c r="AA113" s="425"/>
      <c r="AB113" s="425"/>
      <c r="AC113" s="425"/>
      <c r="AD113" s="425"/>
      <c r="AE113" s="425"/>
      <c r="AF113" s="425"/>
      <c r="AG113" s="425"/>
      <c r="AH113" s="425"/>
      <c r="AI113" s="425"/>
      <c r="AJ113" s="425"/>
      <c r="AK113" s="425"/>
      <c r="AL113" s="425"/>
      <c r="AM113" s="425"/>
      <c r="AN113" s="425"/>
      <c r="AO113" s="425"/>
      <c r="AP113" s="425"/>
      <c r="AQ113" s="425"/>
      <c r="AR113" s="425"/>
      <c r="AS113" s="425"/>
      <c r="AT113" s="425"/>
      <c r="AU113" s="425"/>
      <c r="AV113" s="425"/>
      <c r="AW113" s="425"/>
      <c r="AX113" s="425"/>
      <c r="AY113" s="425"/>
      <c r="AZ113" s="425"/>
      <c r="BA113" s="425"/>
      <c r="BB113" s="425"/>
      <c r="BC113" s="425"/>
      <c r="BD113" s="425"/>
      <c r="BE113" s="425"/>
      <c r="BF113" s="425"/>
      <c r="BG113" s="425"/>
      <c r="BH113" s="425"/>
      <c r="BI113" s="425"/>
      <c r="BJ113" s="425"/>
      <c r="BK113" s="425"/>
      <c r="BL113" s="425"/>
      <c r="BM113" s="425"/>
      <c r="BN113" s="425"/>
      <c r="BO113" s="425"/>
      <c r="BP113" s="425"/>
      <c r="BQ113" s="425"/>
      <c r="BR113" s="425"/>
      <c r="BS113" s="425"/>
      <c r="BT113" s="425"/>
      <c r="BU113" s="425"/>
      <c r="BV113" s="425"/>
      <c r="BW113" s="425"/>
      <c r="BX113" s="425"/>
      <c r="BY113" s="425"/>
      <c r="BZ113" s="425"/>
      <c r="CA113" s="425"/>
      <c r="CB113" s="425"/>
      <c r="CC113" s="425"/>
      <c r="CD113" s="425"/>
      <c r="CE113" s="425"/>
      <c r="CF113" s="425"/>
      <c r="CG113" s="425"/>
      <c r="CH113" s="425"/>
      <c r="CI113" s="425"/>
      <c r="CJ113" s="425"/>
      <c r="CK113" s="425"/>
      <c r="CL113" s="425"/>
      <c r="CM113" s="425"/>
      <c r="CN113" s="425"/>
      <c r="CO113" s="425"/>
      <c r="CP113" s="425"/>
      <c r="CQ113" s="425"/>
      <c r="CR113" s="425"/>
      <c r="CS113" s="425"/>
      <c r="CT113" s="425"/>
      <c r="CU113" s="425"/>
      <c r="CV113" s="425"/>
      <c r="CW113" s="425"/>
      <c r="CX113" s="425"/>
      <c r="CY113" s="425"/>
      <c r="CZ113" s="425"/>
      <c r="DA113" s="425"/>
      <c r="DB113" s="425"/>
      <c r="DC113" s="425"/>
      <c r="DD113" s="425"/>
      <c r="DE113" s="425"/>
      <c r="DF113" s="425"/>
      <c r="DG113" s="425"/>
      <c r="DH113" s="425"/>
      <c r="DI113" s="425"/>
      <c r="DJ113" s="425"/>
      <c r="DK113" s="425"/>
      <c r="DL113" s="425"/>
      <c r="DM113" s="425"/>
      <c r="DN113" s="425"/>
      <c r="DO113" s="425"/>
      <c r="DP113" s="425"/>
      <c r="DQ113" s="425"/>
      <c r="DR113" s="425"/>
      <c r="DS113" s="425"/>
      <c r="DT113" s="425"/>
      <c r="DU113" s="425"/>
      <c r="DV113" s="425"/>
      <c r="DW113" s="425"/>
      <c r="DX113" s="425"/>
      <c r="DY113" s="425"/>
      <c r="DZ113" s="425"/>
      <c r="EA113" s="425"/>
      <c r="EB113" s="425"/>
      <c r="EC113" s="425"/>
      <c r="ED113" s="425"/>
      <c r="EE113" s="425"/>
      <c r="EF113" s="425"/>
      <c r="EG113" s="425"/>
      <c r="EH113" s="425"/>
      <c r="EI113" s="425"/>
      <c r="EJ113" s="425"/>
      <c r="EK113" s="425"/>
      <c r="EL113" s="425"/>
      <c r="EM113" s="425"/>
      <c r="EN113" s="425"/>
      <c r="EO113" s="425"/>
      <c r="EP113" s="425"/>
      <c r="EQ113" s="425"/>
      <c r="ER113" s="425"/>
      <c r="ES113" s="425"/>
      <c r="ET113" s="425"/>
      <c r="EU113" s="425"/>
      <c r="EV113" s="425"/>
      <c r="EW113" s="425"/>
      <c r="EX113" s="425"/>
      <c r="EY113" s="425"/>
      <c r="EZ113" s="425"/>
      <c r="FA113" s="425"/>
      <c r="FB113" s="425"/>
      <c r="FC113" s="425"/>
      <c r="FD113" s="425"/>
      <c r="FE113" s="425"/>
      <c r="FF113" s="425"/>
      <c r="FG113" s="425"/>
      <c r="FH113" s="425"/>
      <c r="FI113" s="425"/>
      <c r="FJ113" s="425"/>
      <c r="FK113" s="425"/>
      <c r="FL113" s="425"/>
      <c r="FM113" s="425"/>
      <c r="FN113" s="425"/>
      <c r="FO113" s="425"/>
      <c r="FP113" s="425"/>
      <c r="FQ113" s="425"/>
      <c r="FR113" s="425"/>
      <c r="FS113" s="425"/>
      <c r="FT113" s="425"/>
      <c r="FU113" s="425"/>
      <c r="FV113" s="425"/>
      <c r="FW113" s="425"/>
      <c r="FX113" s="425"/>
      <c r="FY113" s="425"/>
      <c r="FZ113" s="425"/>
      <c r="GA113" s="425"/>
      <c r="GB113" s="425"/>
      <c r="GC113" s="425"/>
      <c r="GD113" s="425"/>
      <c r="GE113" s="425"/>
      <c r="GF113" s="425"/>
      <c r="GG113" s="425"/>
      <c r="GH113" s="425"/>
      <c r="GI113" s="425"/>
      <c r="GJ113" s="425"/>
      <c r="GK113" s="425"/>
      <c r="GL113" s="425"/>
      <c r="GM113" s="425"/>
      <c r="GN113" s="425"/>
      <c r="GO113" s="425"/>
      <c r="GP113" s="425"/>
      <c r="GQ113" s="425"/>
      <c r="GR113" s="425"/>
      <c r="GS113" s="425"/>
      <c r="GT113" s="425"/>
      <c r="GU113" s="425"/>
      <c r="GV113" s="425"/>
      <c r="GW113" s="425"/>
      <c r="GX113" s="425"/>
      <c r="GY113" s="425"/>
      <c r="GZ113" s="425"/>
      <c r="HA113" s="425"/>
      <c r="HB113" s="425"/>
      <c r="HC113" s="425"/>
      <c r="HD113" s="425"/>
      <c r="HE113" s="425"/>
      <c r="HF113" s="425"/>
      <c r="HG113" s="425"/>
      <c r="HH113" s="425"/>
      <c r="HI113" s="425"/>
      <c r="HJ113" s="425"/>
      <c r="HK113" s="425"/>
      <c r="HL113" s="425"/>
      <c r="HM113" s="425"/>
      <c r="HN113" s="425"/>
      <c r="HO113" s="425"/>
      <c r="HP113" s="425"/>
      <c r="HQ113" s="425"/>
      <c r="HR113" s="425"/>
      <c r="HS113" s="425"/>
      <c r="HT113" s="425"/>
      <c r="HU113" s="425"/>
      <c r="HV113" s="425"/>
      <c r="HW113" s="425"/>
      <c r="HX113" s="425"/>
      <c r="HY113" s="425"/>
      <c r="HZ113" s="425"/>
      <c r="IA113" s="425"/>
      <c r="IB113" s="425"/>
      <c r="IC113" s="425"/>
      <c r="ID113" s="425"/>
      <c r="IE113" s="425"/>
      <c r="IF113" s="425"/>
      <c r="IG113" s="425"/>
      <c r="IH113" s="425"/>
      <c r="II113" s="425"/>
      <c r="IJ113" s="425"/>
      <c r="IK113" s="425"/>
      <c r="IL113" s="425"/>
      <c r="IM113" s="425"/>
      <c r="IN113" s="425"/>
      <c r="IO113" s="425"/>
      <c r="IP113" s="425"/>
      <c r="IQ113" s="425"/>
      <c r="IR113" s="425"/>
      <c r="IS113" s="425"/>
      <c r="IT113" s="425"/>
      <c r="IU113" s="425"/>
      <c r="IV113" s="425"/>
      <c r="IW113" s="425"/>
      <c r="IX113" s="425"/>
      <c r="IY113" s="425"/>
      <c r="IZ113" s="425"/>
      <c r="JA113" s="425"/>
      <c r="JB113" s="425"/>
      <c r="JC113" s="425"/>
      <c r="JD113" s="425"/>
      <c r="JE113" s="425"/>
      <c r="JF113" s="425"/>
      <c r="JG113" s="425"/>
      <c r="JH113" s="425"/>
      <c r="JI113" s="425"/>
      <c r="JJ113" s="425"/>
      <c r="JK113" s="425"/>
      <c r="JL113" s="425"/>
      <c r="JM113" s="425"/>
      <c r="JN113" s="425"/>
      <c r="JO113" s="425"/>
      <c r="JP113" s="425"/>
      <c r="JQ113" s="425"/>
      <c r="JR113" s="425"/>
      <c r="JS113" s="425"/>
      <c r="JT113" s="425"/>
      <c r="JU113" s="425"/>
      <c r="JV113" s="425"/>
      <c r="JW113" s="425"/>
      <c r="JX113" s="425"/>
      <c r="JY113" s="425"/>
      <c r="JZ113" s="425"/>
      <c r="KA113" s="425"/>
      <c r="KB113" s="425"/>
      <c r="KC113" s="425"/>
      <c r="KD113" s="425"/>
      <c r="KE113" s="425"/>
      <c r="KF113" s="425"/>
      <c r="KG113" s="425"/>
      <c r="KH113" s="425"/>
      <c r="KI113" s="425"/>
      <c r="KJ113" s="425"/>
      <c r="KK113" s="425"/>
      <c r="KL113" s="425"/>
      <c r="KM113" s="425"/>
      <c r="KN113" s="425"/>
      <c r="KO113" s="425"/>
      <c r="KP113" s="425"/>
      <c r="KQ113" s="425"/>
      <c r="KR113" s="425"/>
      <c r="KS113" s="425"/>
      <c r="KT113" s="425"/>
      <c r="KU113" s="425"/>
      <c r="KV113" s="425"/>
      <c r="KW113" s="425"/>
      <c r="KX113" s="425"/>
      <c r="KY113" s="425"/>
      <c r="KZ113" s="425"/>
      <c r="LA113" s="425"/>
      <c r="LB113" s="425"/>
      <c r="LC113" s="425"/>
      <c r="LD113" s="425"/>
      <c r="LE113" s="425"/>
      <c r="LF113" s="425"/>
      <c r="LG113" s="425"/>
      <c r="LH113" s="425"/>
      <c r="LI113" s="425"/>
      <c r="LJ113" s="425"/>
      <c r="LK113" s="425"/>
      <c r="LL113" s="425"/>
      <c r="LM113" s="425"/>
      <c r="LN113" s="425"/>
      <c r="LO113" s="425"/>
      <c r="LP113" s="425"/>
      <c r="LQ113" s="425"/>
      <c r="LR113" s="425"/>
      <c r="LS113" s="425"/>
      <c r="LT113" s="425"/>
      <c r="LU113" s="425"/>
      <c r="LV113" s="425"/>
      <c r="LW113" s="425"/>
      <c r="LX113" s="425"/>
      <c r="LY113" s="425"/>
      <c r="LZ113" s="425"/>
      <c r="MA113" s="425"/>
      <c r="MB113" s="425"/>
      <c r="MC113" s="425"/>
      <c r="MD113" s="425"/>
      <c r="ME113" s="425"/>
      <c r="MF113" s="425"/>
      <c r="MG113" s="425"/>
      <c r="MH113" s="425"/>
      <c r="MI113" s="425"/>
      <c r="MJ113" s="425"/>
      <c r="MK113" s="425"/>
      <c r="ML113" s="425"/>
      <c r="MM113" s="425"/>
      <c r="MN113" s="425"/>
      <c r="MO113" s="425"/>
      <c r="MP113" s="425"/>
      <c r="MQ113" s="425"/>
      <c r="MR113" s="425"/>
      <c r="MS113" s="425"/>
      <c r="MT113" s="425"/>
      <c r="MU113" s="425"/>
      <c r="MV113" s="425"/>
      <c r="MW113" s="425"/>
      <c r="MX113" s="425"/>
      <c r="MY113" s="425"/>
      <c r="MZ113" s="425"/>
      <c r="NA113" s="425"/>
      <c r="NB113" s="425"/>
      <c r="NC113" s="425"/>
      <c r="ND113" s="425"/>
      <c r="NE113" s="425"/>
      <c r="NF113" s="425"/>
      <c r="NG113" s="425"/>
      <c r="NH113" s="425"/>
      <c r="NI113" s="425"/>
      <c r="NJ113" s="425"/>
      <c r="NK113" s="425"/>
      <c r="NL113" s="425"/>
      <c r="NM113" s="425"/>
      <c r="NN113" s="425"/>
      <c r="NO113" s="425"/>
      <c r="NP113" s="425"/>
      <c r="NQ113" s="425"/>
      <c r="NR113" s="425"/>
      <c r="NS113" s="425"/>
      <c r="NT113" s="425"/>
      <c r="NU113" s="425"/>
      <c r="NV113" s="425"/>
      <c r="NW113" s="425"/>
      <c r="NX113" s="425"/>
      <c r="NY113" s="425"/>
      <c r="NZ113" s="425"/>
      <c r="OA113" s="425"/>
      <c r="OB113" s="425"/>
      <c r="OC113" s="425"/>
      <c r="OD113" s="425"/>
      <c r="OE113" s="425"/>
      <c r="OF113" s="425"/>
      <c r="OG113" s="425"/>
      <c r="OH113" s="425"/>
      <c r="OI113" s="425"/>
      <c r="OJ113" s="425"/>
      <c r="OK113" s="425"/>
      <c r="OL113" s="425"/>
      <c r="OM113" s="425"/>
      <c r="ON113" s="425"/>
      <c r="OO113" s="425"/>
      <c r="OP113" s="425"/>
      <c r="OQ113" s="425"/>
      <c r="OR113" s="425"/>
      <c r="OS113" s="425"/>
      <c r="OT113" s="425"/>
      <c r="OU113" s="425"/>
      <c r="OV113" s="425"/>
      <c r="OW113" s="425"/>
      <c r="OX113" s="425"/>
      <c r="OY113" s="425"/>
      <c r="OZ113" s="425"/>
      <c r="PA113" s="425"/>
      <c r="PB113" s="425"/>
      <c r="PC113" s="425"/>
      <c r="PD113" s="425"/>
      <c r="PE113" s="425"/>
      <c r="PF113" s="425"/>
      <c r="PG113" s="425"/>
      <c r="PH113" s="425"/>
      <c r="PI113" s="425"/>
      <c r="PJ113" s="425"/>
      <c r="PK113" s="425"/>
      <c r="PL113" s="425"/>
      <c r="PM113" s="425"/>
      <c r="PN113" s="425"/>
      <c r="PO113" s="425"/>
      <c r="PP113" s="425"/>
      <c r="PQ113" s="425"/>
      <c r="PR113" s="425"/>
      <c r="PS113" s="425"/>
      <c r="PT113" s="425"/>
      <c r="PU113" s="425"/>
      <c r="PV113" s="425"/>
      <c r="PW113" s="425"/>
      <c r="PX113" s="425"/>
      <c r="PY113" s="425"/>
      <c r="PZ113" s="425"/>
      <c r="QA113" s="425"/>
      <c r="QB113" s="425"/>
      <c r="QC113" s="425"/>
      <c r="QD113" s="425"/>
      <c r="QE113" s="425"/>
      <c r="QF113" s="425"/>
      <c r="QG113" s="425"/>
      <c r="QH113" s="425"/>
      <c r="QI113" s="425"/>
      <c r="QJ113" s="425"/>
      <c r="QK113" s="425"/>
      <c r="QL113" s="425"/>
      <c r="QM113" s="425"/>
      <c r="QN113" s="425"/>
      <c r="QO113" s="425"/>
      <c r="QP113" s="425"/>
      <c r="QQ113" s="425"/>
      <c r="QR113" s="425"/>
      <c r="QS113" s="425"/>
      <c r="QT113" s="425"/>
      <c r="QU113" s="425"/>
      <c r="QV113" s="425"/>
      <c r="QW113" s="425"/>
      <c r="QX113" s="425"/>
      <c r="QY113" s="425"/>
      <c r="QZ113" s="425"/>
      <c r="RA113" s="425"/>
      <c r="RB113" s="425"/>
      <c r="RC113" s="425"/>
      <c r="RD113" s="425"/>
      <c r="RE113" s="425"/>
      <c r="RF113" s="425"/>
      <c r="RG113" s="425"/>
      <c r="RH113" s="425"/>
      <c r="RI113" s="425"/>
      <c r="RJ113" s="425"/>
      <c r="RK113" s="425"/>
      <c r="RL113" s="425"/>
      <c r="RM113" s="425"/>
      <c r="RN113" s="425"/>
      <c r="RO113" s="425"/>
      <c r="RP113" s="425"/>
      <c r="RQ113" s="425"/>
      <c r="RR113" s="425"/>
      <c r="RS113" s="425"/>
      <c r="RT113" s="425"/>
      <c r="RU113" s="425"/>
      <c r="RV113" s="425"/>
      <c r="RW113" s="425"/>
      <c r="RX113" s="425"/>
      <c r="RY113" s="425"/>
      <c r="RZ113" s="425"/>
      <c r="SA113" s="425"/>
      <c r="SB113" s="425"/>
      <c r="SC113" s="425"/>
      <c r="SD113" s="425"/>
      <c r="SE113" s="425"/>
      <c r="SF113" s="425"/>
      <c r="SG113" s="425"/>
      <c r="SH113" s="425"/>
      <c r="SI113" s="425"/>
      <c r="SJ113" s="425"/>
      <c r="SK113" s="425"/>
      <c r="SL113" s="425"/>
      <c r="SM113" s="425"/>
      <c r="SN113" s="425"/>
      <c r="SO113" s="425"/>
      <c r="SP113" s="425"/>
      <c r="SQ113" s="425"/>
      <c r="SR113" s="425"/>
      <c r="SS113" s="425"/>
      <c r="ST113" s="425"/>
      <c r="SU113" s="425"/>
      <c r="SV113" s="425"/>
      <c r="SW113" s="425"/>
      <c r="SX113" s="425"/>
    </row>
    <row r="114" spans="1:518" ht="30" hidden="1" customHeight="1" x14ac:dyDescent="0.2">
      <c r="A114" s="706"/>
      <c r="B114" s="702">
        <v>26</v>
      </c>
      <c r="C114" s="702" t="str">
        <f t="shared" si="2378"/>
        <v>O11</v>
      </c>
      <c r="D114" s="702" t="e">
        <f t="shared" si="2379"/>
        <v>#N/A</v>
      </c>
      <c r="E114" s="706"/>
      <c r="F114" s="702">
        <v>26</v>
      </c>
      <c r="G114" s="710">
        <f t="shared" ca="1" si="2380"/>
        <v>0</v>
      </c>
      <c r="H114" s="702" t="str">
        <f t="shared" si="2381"/>
        <v>$PY$77</v>
      </c>
      <c r="I114" s="702">
        <f t="shared" si="2382"/>
        <v>441</v>
      </c>
      <c r="J114" s="425"/>
      <c r="K114" s="425"/>
      <c r="L114" s="425"/>
      <c r="M114" s="425"/>
      <c r="N114" s="425"/>
      <c r="O114" s="425"/>
      <c r="P114" s="425"/>
      <c r="Q114" s="425"/>
      <c r="R114" s="425"/>
      <c r="S114" s="425"/>
      <c r="T114" s="425"/>
      <c r="U114" s="425"/>
      <c r="V114" s="425"/>
      <c r="W114" s="425"/>
      <c r="X114" s="425"/>
      <c r="Y114" s="425"/>
      <c r="Z114" s="425"/>
      <c r="AA114" s="425"/>
      <c r="AB114" s="425"/>
      <c r="AC114" s="425"/>
      <c r="AD114" s="425"/>
      <c r="AE114" s="425"/>
      <c r="AF114" s="425"/>
      <c r="AG114" s="425"/>
      <c r="AH114" s="425"/>
      <c r="AI114" s="425"/>
      <c r="AJ114" s="425"/>
      <c r="AK114" s="425"/>
      <c r="AL114" s="425"/>
      <c r="AM114" s="425"/>
      <c r="AN114" s="425"/>
      <c r="AO114" s="425"/>
      <c r="AP114" s="425"/>
      <c r="AQ114" s="425"/>
      <c r="AR114" s="425"/>
      <c r="AS114" s="425"/>
      <c r="AT114" s="425"/>
      <c r="AU114" s="425"/>
      <c r="AV114" s="425"/>
      <c r="AW114" s="425"/>
      <c r="AX114" s="425"/>
      <c r="AY114" s="425"/>
      <c r="AZ114" s="425"/>
      <c r="BA114" s="425"/>
      <c r="BB114" s="425"/>
      <c r="BC114" s="425"/>
      <c r="BD114" s="425"/>
      <c r="BE114" s="425"/>
      <c r="BF114" s="425"/>
      <c r="BG114" s="425"/>
      <c r="BH114" s="425"/>
      <c r="BI114" s="425"/>
      <c r="BJ114" s="425"/>
      <c r="BK114" s="425"/>
      <c r="BL114" s="425"/>
      <c r="BM114" s="425"/>
      <c r="BN114" s="425"/>
      <c r="BO114" s="425"/>
      <c r="BP114" s="425"/>
      <c r="BQ114" s="425"/>
      <c r="BR114" s="425"/>
      <c r="BS114" s="425"/>
      <c r="BT114" s="425"/>
      <c r="BU114" s="425"/>
      <c r="BV114" s="425"/>
      <c r="BW114" s="425"/>
      <c r="BX114" s="425"/>
      <c r="BY114" s="425"/>
      <c r="BZ114" s="425"/>
      <c r="CA114" s="425"/>
      <c r="CB114" s="425"/>
      <c r="CC114" s="425"/>
      <c r="CD114" s="425"/>
      <c r="CE114" s="425"/>
      <c r="CF114" s="425"/>
      <c r="CG114" s="425"/>
      <c r="CH114" s="425"/>
      <c r="CI114" s="425"/>
      <c r="CJ114" s="425"/>
      <c r="CK114" s="425"/>
      <c r="CL114" s="425"/>
      <c r="CM114" s="425"/>
      <c r="CN114" s="425"/>
      <c r="CO114" s="425"/>
      <c r="CP114" s="425"/>
      <c r="CQ114" s="425"/>
      <c r="CR114" s="425"/>
      <c r="CS114" s="425"/>
      <c r="CT114" s="425"/>
      <c r="CU114" s="425"/>
      <c r="CV114" s="425"/>
      <c r="CW114" s="425"/>
      <c r="CX114" s="425"/>
      <c r="CY114" s="425"/>
      <c r="CZ114" s="425"/>
      <c r="DA114" s="425"/>
      <c r="DB114" s="425"/>
      <c r="DC114" s="425"/>
      <c r="DD114" s="425"/>
      <c r="DE114" s="425"/>
      <c r="DF114" s="425"/>
      <c r="DG114" s="425"/>
      <c r="DH114" s="425"/>
      <c r="DI114" s="425"/>
      <c r="DJ114" s="425"/>
      <c r="DK114" s="425"/>
      <c r="DL114" s="425"/>
      <c r="DM114" s="425"/>
      <c r="DN114" s="425"/>
      <c r="DO114" s="425"/>
      <c r="DP114" s="425"/>
      <c r="DQ114" s="425"/>
      <c r="DR114" s="425"/>
      <c r="DS114" s="425"/>
      <c r="DT114" s="425"/>
      <c r="DU114" s="425"/>
      <c r="DV114" s="425"/>
      <c r="DW114" s="425"/>
      <c r="DX114" s="425"/>
      <c r="DY114" s="425"/>
      <c r="DZ114" s="425"/>
      <c r="EA114" s="425"/>
      <c r="EB114" s="425"/>
      <c r="EC114" s="425"/>
      <c r="ED114" s="425"/>
      <c r="EE114" s="425"/>
      <c r="EF114" s="425"/>
      <c r="EG114" s="425"/>
      <c r="EH114" s="425"/>
      <c r="EI114" s="425"/>
      <c r="EJ114" s="425"/>
      <c r="EK114" s="425"/>
      <c r="EL114" s="425"/>
      <c r="EM114" s="425"/>
      <c r="EN114" s="425"/>
      <c r="EO114" s="425"/>
      <c r="EP114" s="425"/>
      <c r="EQ114" s="425"/>
      <c r="ER114" s="425"/>
      <c r="ES114" s="425"/>
      <c r="ET114" s="425"/>
      <c r="EU114" s="425"/>
      <c r="EV114" s="425"/>
      <c r="EW114" s="425"/>
      <c r="EX114" s="425"/>
      <c r="EY114" s="425"/>
      <c r="EZ114" s="425"/>
      <c r="FA114" s="425"/>
      <c r="FB114" s="425"/>
      <c r="FC114" s="425"/>
      <c r="FD114" s="425"/>
      <c r="FE114" s="425"/>
      <c r="FF114" s="425"/>
      <c r="FG114" s="425"/>
      <c r="FH114" s="425"/>
      <c r="FI114" s="425"/>
      <c r="FJ114" s="425"/>
      <c r="FK114" s="425"/>
      <c r="FL114" s="425"/>
      <c r="FM114" s="425"/>
      <c r="FN114" s="425"/>
      <c r="FO114" s="425"/>
      <c r="FP114" s="425"/>
      <c r="FQ114" s="425"/>
      <c r="FR114" s="425"/>
      <c r="FS114" s="425"/>
      <c r="FT114" s="425"/>
      <c r="FU114" s="425"/>
      <c r="FV114" s="425"/>
      <c r="FW114" s="425"/>
      <c r="FX114" s="425"/>
      <c r="FY114" s="425"/>
      <c r="FZ114" s="425"/>
      <c r="GA114" s="425"/>
      <c r="GB114" s="425"/>
      <c r="GC114" s="425"/>
      <c r="GD114" s="425"/>
      <c r="GE114" s="425"/>
      <c r="GF114" s="425"/>
      <c r="GG114" s="425"/>
      <c r="GH114" s="425"/>
      <c r="GI114" s="425"/>
      <c r="GJ114" s="425"/>
      <c r="GK114" s="425"/>
      <c r="GL114" s="425"/>
      <c r="GM114" s="425"/>
      <c r="GN114" s="425"/>
      <c r="GO114" s="425"/>
      <c r="GP114" s="425"/>
      <c r="GQ114" s="425"/>
      <c r="GR114" s="425"/>
      <c r="GS114" s="425"/>
      <c r="GT114" s="425"/>
      <c r="GU114" s="425"/>
      <c r="GV114" s="425"/>
      <c r="GW114" s="425"/>
      <c r="GX114" s="425"/>
      <c r="GY114" s="425"/>
      <c r="GZ114" s="425"/>
      <c r="HA114" s="425"/>
      <c r="HB114" s="425"/>
      <c r="HC114" s="425"/>
      <c r="HD114" s="425"/>
      <c r="HE114" s="425"/>
      <c r="HF114" s="425"/>
      <c r="HG114" s="425"/>
      <c r="HH114" s="425"/>
      <c r="HI114" s="425"/>
      <c r="HJ114" s="425"/>
      <c r="HK114" s="425"/>
      <c r="HL114" s="425"/>
      <c r="HM114" s="425"/>
      <c r="HN114" s="425"/>
      <c r="HO114" s="425"/>
      <c r="HP114" s="425"/>
      <c r="HQ114" s="425"/>
      <c r="HR114" s="425"/>
      <c r="HS114" s="425"/>
      <c r="HT114" s="425"/>
      <c r="HU114" s="425"/>
      <c r="HV114" s="425"/>
      <c r="HW114" s="425"/>
      <c r="HX114" s="425"/>
      <c r="HY114" s="425"/>
      <c r="HZ114" s="425"/>
      <c r="IA114" s="425"/>
      <c r="IB114" s="425"/>
      <c r="IC114" s="425"/>
      <c r="ID114" s="425"/>
      <c r="IE114" s="425"/>
      <c r="IF114" s="425"/>
      <c r="IG114" s="425"/>
      <c r="IH114" s="425"/>
      <c r="II114" s="425"/>
      <c r="IJ114" s="425"/>
      <c r="IK114" s="425"/>
      <c r="IL114" s="425"/>
      <c r="IM114" s="425"/>
      <c r="IN114" s="425"/>
      <c r="IO114" s="425"/>
      <c r="IP114" s="425"/>
      <c r="IQ114" s="425"/>
      <c r="IR114" s="425"/>
      <c r="IS114" s="425"/>
      <c r="IT114" s="425"/>
      <c r="IU114" s="425"/>
      <c r="IV114" s="425"/>
      <c r="IW114" s="425"/>
      <c r="IX114" s="425"/>
      <c r="IY114" s="425"/>
      <c r="IZ114" s="425"/>
      <c r="JA114" s="425"/>
      <c r="JB114" s="425"/>
      <c r="JC114" s="425"/>
      <c r="JD114" s="425"/>
      <c r="JE114" s="425"/>
      <c r="JF114" s="425"/>
      <c r="JG114" s="425"/>
      <c r="JH114" s="425"/>
      <c r="JI114" s="425"/>
      <c r="JJ114" s="425"/>
      <c r="JK114" s="425"/>
      <c r="JL114" s="425"/>
      <c r="JM114" s="425"/>
      <c r="JN114" s="425"/>
      <c r="JO114" s="425"/>
      <c r="JP114" s="425"/>
      <c r="JQ114" s="425"/>
      <c r="JR114" s="425"/>
      <c r="JS114" s="425"/>
      <c r="JT114" s="425"/>
      <c r="JU114" s="425"/>
      <c r="JV114" s="425"/>
      <c r="JW114" s="425"/>
      <c r="JX114" s="425"/>
      <c r="JY114" s="425"/>
      <c r="JZ114" s="425"/>
      <c r="KA114" s="425"/>
      <c r="KB114" s="425"/>
      <c r="KC114" s="425"/>
      <c r="KD114" s="425"/>
      <c r="KE114" s="425"/>
      <c r="KF114" s="425"/>
      <c r="KG114" s="425"/>
      <c r="KH114" s="425"/>
      <c r="KI114" s="425"/>
      <c r="KJ114" s="425"/>
      <c r="KK114" s="425"/>
      <c r="KL114" s="425"/>
      <c r="KM114" s="425"/>
      <c r="KN114" s="425"/>
      <c r="KO114" s="425"/>
      <c r="KP114" s="425"/>
      <c r="KQ114" s="425"/>
      <c r="KR114" s="425"/>
      <c r="KS114" s="425"/>
      <c r="KT114" s="425"/>
      <c r="KU114" s="425"/>
      <c r="KV114" s="425"/>
      <c r="KW114" s="425"/>
      <c r="KX114" s="425"/>
      <c r="KY114" s="425"/>
      <c r="KZ114" s="425"/>
      <c r="LA114" s="425"/>
      <c r="LB114" s="425"/>
      <c r="LC114" s="425"/>
      <c r="LD114" s="425"/>
      <c r="LE114" s="425"/>
      <c r="LF114" s="425"/>
      <c r="LG114" s="425"/>
      <c r="LH114" s="425"/>
      <c r="LI114" s="425"/>
      <c r="LJ114" s="425"/>
      <c r="LK114" s="425"/>
      <c r="LL114" s="425"/>
      <c r="LM114" s="425"/>
      <c r="LN114" s="425"/>
      <c r="LO114" s="425"/>
      <c r="LP114" s="425"/>
      <c r="LQ114" s="425"/>
      <c r="LR114" s="425"/>
      <c r="LS114" s="425"/>
      <c r="LT114" s="425"/>
      <c r="LU114" s="425"/>
      <c r="LV114" s="425"/>
      <c r="LW114" s="425"/>
      <c r="LX114" s="425"/>
      <c r="LY114" s="425"/>
      <c r="LZ114" s="425"/>
      <c r="MA114" s="425"/>
      <c r="MB114" s="425"/>
      <c r="MC114" s="425"/>
      <c r="MD114" s="425"/>
      <c r="ME114" s="425"/>
      <c r="MF114" s="425"/>
      <c r="MG114" s="425"/>
      <c r="MH114" s="425"/>
      <c r="MI114" s="425"/>
      <c r="MJ114" s="425"/>
      <c r="MK114" s="425"/>
      <c r="ML114" s="425"/>
      <c r="MM114" s="425"/>
      <c r="MN114" s="425"/>
      <c r="MO114" s="425"/>
      <c r="MP114" s="425"/>
      <c r="MQ114" s="425"/>
      <c r="MR114" s="425"/>
      <c r="MS114" s="425"/>
      <c r="MT114" s="425"/>
      <c r="MU114" s="425"/>
      <c r="MV114" s="425"/>
      <c r="MW114" s="425"/>
      <c r="MX114" s="425"/>
      <c r="MY114" s="425"/>
      <c r="MZ114" s="425"/>
      <c r="NA114" s="425"/>
      <c r="NB114" s="425"/>
      <c r="NC114" s="425"/>
      <c r="ND114" s="425"/>
      <c r="NE114" s="425"/>
      <c r="NF114" s="425"/>
      <c r="NG114" s="425"/>
      <c r="NH114" s="425"/>
      <c r="NI114" s="425"/>
      <c r="NJ114" s="425"/>
      <c r="NK114" s="425"/>
      <c r="NL114" s="425"/>
      <c r="NM114" s="425"/>
      <c r="NN114" s="425"/>
      <c r="NO114" s="425"/>
      <c r="NP114" s="425"/>
      <c r="NQ114" s="425"/>
      <c r="NR114" s="425"/>
      <c r="NS114" s="425"/>
      <c r="NT114" s="425"/>
      <c r="NU114" s="425"/>
      <c r="NV114" s="425"/>
      <c r="NW114" s="425"/>
      <c r="NX114" s="425"/>
      <c r="NY114" s="425"/>
      <c r="NZ114" s="425"/>
      <c r="OA114" s="425"/>
      <c r="OB114" s="425"/>
      <c r="OC114" s="425"/>
      <c r="OD114" s="425"/>
      <c r="OE114" s="425"/>
      <c r="OF114" s="425"/>
      <c r="OG114" s="425"/>
      <c r="OH114" s="425"/>
      <c r="OI114" s="425"/>
      <c r="OJ114" s="425"/>
      <c r="OK114" s="425"/>
      <c r="OL114" s="425"/>
      <c r="OM114" s="425"/>
      <c r="ON114" s="425"/>
      <c r="OO114" s="425"/>
      <c r="OP114" s="425"/>
      <c r="OQ114" s="425"/>
      <c r="OR114" s="425"/>
      <c r="OS114" s="425"/>
      <c r="OT114" s="425"/>
      <c r="OU114" s="425"/>
      <c r="OV114" s="425"/>
      <c r="OW114" s="425"/>
      <c r="OX114" s="425"/>
      <c r="OY114" s="425"/>
      <c r="OZ114" s="425"/>
      <c r="PA114" s="425"/>
      <c r="PB114" s="425"/>
      <c r="PC114" s="425"/>
      <c r="PD114" s="425"/>
      <c r="PE114" s="425"/>
      <c r="PF114" s="425"/>
      <c r="PG114" s="425"/>
      <c r="PH114" s="425"/>
      <c r="PI114" s="425"/>
      <c r="PJ114" s="425"/>
      <c r="PK114" s="425"/>
      <c r="PL114" s="425"/>
      <c r="PM114" s="425"/>
      <c r="PN114" s="425"/>
      <c r="PO114" s="425"/>
      <c r="PP114" s="425"/>
      <c r="PQ114" s="425"/>
      <c r="PR114" s="425"/>
      <c r="PS114" s="425"/>
      <c r="PT114" s="425"/>
      <c r="PU114" s="425"/>
      <c r="PV114" s="425"/>
      <c r="PW114" s="425"/>
      <c r="PX114" s="425"/>
      <c r="PY114" s="425"/>
      <c r="PZ114" s="425"/>
      <c r="QA114" s="425"/>
      <c r="QB114" s="425"/>
      <c r="QC114" s="425"/>
      <c r="QD114" s="425"/>
      <c r="QE114" s="425"/>
      <c r="QF114" s="425"/>
      <c r="QG114" s="425"/>
      <c r="QH114" s="425"/>
      <c r="QI114" s="425"/>
      <c r="QJ114" s="425"/>
      <c r="QK114" s="425"/>
      <c r="QL114" s="425"/>
      <c r="QM114" s="425"/>
      <c r="QN114" s="425"/>
      <c r="QO114" s="425"/>
      <c r="QP114" s="425"/>
      <c r="QQ114" s="425"/>
      <c r="QR114" s="425"/>
      <c r="QS114" s="425"/>
      <c r="QT114" s="425"/>
      <c r="QU114" s="425"/>
      <c r="QV114" s="425"/>
      <c r="QW114" s="425"/>
      <c r="QX114" s="425"/>
      <c r="QY114" s="425"/>
      <c r="QZ114" s="425"/>
      <c r="RA114" s="425"/>
      <c r="RB114" s="425"/>
      <c r="RC114" s="425"/>
      <c r="RD114" s="425"/>
      <c r="RE114" s="425"/>
      <c r="RF114" s="425"/>
      <c r="RG114" s="425"/>
      <c r="RH114" s="425"/>
      <c r="RI114" s="425"/>
      <c r="RJ114" s="425"/>
      <c r="RK114" s="425"/>
      <c r="RL114" s="425"/>
      <c r="RM114" s="425"/>
      <c r="RN114" s="425"/>
      <c r="RO114" s="425"/>
      <c r="RP114" s="425"/>
      <c r="RQ114" s="425"/>
      <c r="RR114" s="425"/>
      <c r="RS114" s="425"/>
      <c r="RT114" s="425"/>
      <c r="RU114" s="425"/>
      <c r="RV114" s="425"/>
      <c r="RW114" s="425"/>
      <c r="RX114" s="425"/>
      <c r="RY114" s="425"/>
      <c r="RZ114" s="425"/>
      <c r="SA114" s="425"/>
      <c r="SB114" s="425"/>
      <c r="SC114" s="425"/>
      <c r="SD114" s="425"/>
      <c r="SE114" s="425"/>
      <c r="SF114" s="425"/>
      <c r="SG114" s="425"/>
      <c r="SH114" s="425"/>
      <c r="SI114" s="425"/>
      <c r="SJ114" s="425"/>
      <c r="SK114" s="425"/>
      <c r="SL114" s="425"/>
      <c r="SM114" s="425"/>
      <c r="SN114" s="425"/>
      <c r="SO114" s="425"/>
      <c r="SP114" s="425"/>
      <c r="SQ114" s="425"/>
      <c r="SR114" s="425"/>
      <c r="SS114" s="425"/>
      <c r="ST114" s="425"/>
      <c r="SU114" s="425"/>
      <c r="SV114" s="425"/>
      <c r="SW114" s="425"/>
      <c r="SX114" s="425"/>
    </row>
    <row r="115" spans="1:518" ht="30" hidden="1" customHeight="1" x14ac:dyDescent="0.2">
      <c r="A115" s="706"/>
      <c r="B115" s="702">
        <v>27</v>
      </c>
      <c r="C115" s="702" t="str">
        <f t="shared" si="2378"/>
        <v>O12</v>
      </c>
      <c r="D115" s="702" t="e">
        <f t="shared" si="2379"/>
        <v>#N/A</v>
      </c>
      <c r="E115" s="706"/>
      <c r="F115" s="702">
        <v>27</v>
      </c>
      <c r="G115" s="710">
        <f t="shared" ca="1" si="2380"/>
        <v>0</v>
      </c>
      <c r="H115" s="702" t="str">
        <f t="shared" si="2381"/>
        <v>$QP$77</v>
      </c>
      <c r="I115" s="702">
        <f t="shared" si="2382"/>
        <v>458</v>
      </c>
      <c r="J115" s="425"/>
      <c r="K115" s="425"/>
      <c r="L115" s="425"/>
      <c r="M115" s="425"/>
      <c r="N115" s="425"/>
      <c r="O115" s="425"/>
      <c r="P115" s="425"/>
      <c r="Q115" s="425"/>
      <c r="R115" s="425"/>
      <c r="S115" s="425"/>
      <c r="T115" s="425"/>
      <c r="U115" s="425"/>
      <c r="V115" s="425"/>
      <c r="W115" s="425"/>
      <c r="X115" s="425"/>
      <c r="Y115" s="425"/>
      <c r="Z115" s="425"/>
      <c r="AA115" s="425"/>
      <c r="AB115" s="425"/>
      <c r="AC115" s="425"/>
      <c r="AD115" s="425"/>
      <c r="AE115" s="425"/>
      <c r="AF115" s="425"/>
      <c r="AG115" s="425"/>
      <c r="AH115" s="425"/>
      <c r="AI115" s="425"/>
      <c r="AJ115" s="425"/>
      <c r="AK115" s="425"/>
      <c r="AL115" s="425"/>
      <c r="AM115" s="425"/>
      <c r="AN115" s="425"/>
      <c r="AO115" s="425"/>
      <c r="AP115" s="425"/>
      <c r="AQ115" s="425"/>
      <c r="AR115" s="425"/>
      <c r="AS115" s="425"/>
      <c r="AT115" s="425"/>
      <c r="AU115" s="425"/>
      <c r="AV115" s="425"/>
      <c r="AW115" s="425"/>
      <c r="AX115" s="425"/>
      <c r="AY115" s="425"/>
      <c r="AZ115" s="425"/>
      <c r="BA115" s="425"/>
      <c r="BB115" s="425"/>
      <c r="BC115" s="425"/>
      <c r="BD115" s="425"/>
      <c r="BE115" s="425"/>
      <c r="BF115" s="425"/>
      <c r="BG115" s="425"/>
      <c r="BH115" s="425"/>
      <c r="BI115" s="425"/>
      <c r="BJ115" s="425"/>
      <c r="BK115" s="425"/>
      <c r="BL115" s="425"/>
      <c r="BM115" s="425"/>
      <c r="BN115" s="425"/>
      <c r="BO115" s="425"/>
      <c r="BP115" s="425"/>
      <c r="BQ115" s="425"/>
      <c r="BR115" s="425"/>
      <c r="BS115" s="425"/>
      <c r="BT115" s="425"/>
      <c r="BU115" s="425"/>
      <c r="BV115" s="425"/>
      <c r="BW115" s="425"/>
      <c r="BX115" s="425"/>
      <c r="BY115" s="425"/>
      <c r="BZ115" s="425"/>
      <c r="CA115" s="425"/>
      <c r="CB115" s="425"/>
      <c r="CC115" s="425"/>
      <c r="CD115" s="425"/>
      <c r="CE115" s="425"/>
      <c r="CF115" s="425"/>
      <c r="CG115" s="425"/>
      <c r="CH115" s="425"/>
      <c r="CI115" s="425"/>
      <c r="CJ115" s="425"/>
      <c r="CK115" s="425"/>
      <c r="CL115" s="425"/>
      <c r="CM115" s="425"/>
      <c r="CN115" s="425"/>
      <c r="CO115" s="425"/>
      <c r="CP115" s="425"/>
      <c r="CQ115" s="425"/>
      <c r="CR115" s="425"/>
      <c r="CS115" s="425"/>
      <c r="CT115" s="425"/>
      <c r="CU115" s="425"/>
      <c r="CV115" s="425"/>
      <c r="CW115" s="425"/>
      <c r="CX115" s="425"/>
      <c r="CY115" s="425"/>
      <c r="CZ115" s="425"/>
      <c r="DA115" s="425"/>
      <c r="DB115" s="425"/>
      <c r="DC115" s="425"/>
      <c r="DD115" s="425"/>
      <c r="DE115" s="425"/>
      <c r="DF115" s="425"/>
      <c r="DG115" s="425"/>
      <c r="DH115" s="425"/>
      <c r="DI115" s="425"/>
      <c r="DJ115" s="425"/>
      <c r="DK115" s="425"/>
      <c r="DL115" s="425"/>
      <c r="DM115" s="425"/>
      <c r="DN115" s="425"/>
      <c r="DO115" s="425"/>
      <c r="DP115" s="425"/>
      <c r="DQ115" s="425"/>
      <c r="DR115" s="425"/>
      <c r="DS115" s="425"/>
      <c r="DT115" s="425"/>
      <c r="DU115" s="425"/>
      <c r="DV115" s="425"/>
      <c r="DW115" s="425"/>
      <c r="DX115" s="425"/>
      <c r="DY115" s="425"/>
      <c r="DZ115" s="425"/>
      <c r="EA115" s="425"/>
      <c r="EB115" s="425"/>
      <c r="EC115" s="425"/>
      <c r="ED115" s="425"/>
      <c r="EE115" s="425"/>
      <c r="EF115" s="425"/>
      <c r="EG115" s="425"/>
      <c r="EH115" s="425"/>
      <c r="EI115" s="425"/>
      <c r="EJ115" s="425"/>
      <c r="EK115" s="425"/>
      <c r="EL115" s="425"/>
      <c r="EM115" s="425"/>
      <c r="EN115" s="425"/>
      <c r="EO115" s="425"/>
      <c r="EP115" s="425"/>
      <c r="EQ115" s="425"/>
      <c r="ER115" s="425"/>
      <c r="ES115" s="425"/>
      <c r="ET115" s="425"/>
      <c r="EU115" s="425"/>
      <c r="EV115" s="425"/>
      <c r="EW115" s="425"/>
      <c r="EX115" s="425"/>
      <c r="EY115" s="425"/>
      <c r="EZ115" s="425"/>
      <c r="FA115" s="425"/>
      <c r="FB115" s="425"/>
      <c r="FC115" s="425"/>
      <c r="FD115" s="425"/>
      <c r="FE115" s="425"/>
      <c r="FF115" s="425"/>
      <c r="FG115" s="425"/>
      <c r="FH115" s="425"/>
      <c r="FI115" s="425"/>
      <c r="FJ115" s="425"/>
      <c r="FK115" s="425"/>
      <c r="FL115" s="425"/>
      <c r="FM115" s="425"/>
      <c r="FN115" s="425"/>
      <c r="FO115" s="425"/>
      <c r="FP115" s="425"/>
      <c r="FQ115" s="425"/>
      <c r="FR115" s="425"/>
      <c r="FS115" s="425"/>
      <c r="FT115" s="425"/>
      <c r="FU115" s="425"/>
      <c r="FV115" s="425"/>
      <c r="FW115" s="425"/>
      <c r="FX115" s="425"/>
      <c r="FY115" s="425"/>
      <c r="FZ115" s="425"/>
      <c r="GA115" s="425"/>
      <c r="GB115" s="425"/>
      <c r="GC115" s="425"/>
      <c r="GD115" s="425"/>
      <c r="GE115" s="425"/>
      <c r="GF115" s="425"/>
      <c r="GG115" s="425"/>
      <c r="GH115" s="425"/>
      <c r="GI115" s="425"/>
      <c r="GJ115" s="425"/>
      <c r="GK115" s="425"/>
      <c r="GL115" s="425"/>
      <c r="GM115" s="425"/>
      <c r="GN115" s="425"/>
      <c r="GO115" s="425"/>
      <c r="GP115" s="425"/>
      <c r="GQ115" s="425"/>
      <c r="GR115" s="425"/>
      <c r="GS115" s="425"/>
      <c r="GT115" s="425"/>
      <c r="GU115" s="425"/>
      <c r="GV115" s="425"/>
      <c r="GW115" s="425"/>
      <c r="GX115" s="425"/>
      <c r="GY115" s="425"/>
      <c r="GZ115" s="425"/>
      <c r="HA115" s="425"/>
      <c r="HB115" s="425"/>
      <c r="HC115" s="425"/>
      <c r="HD115" s="425"/>
      <c r="HE115" s="425"/>
      <c r="HF115" s="425"/>
      <c r="HG115" s="425"/>
      <c r="HH115" s="425"/>
      <c r="HI115" s="425"/>
      <c r="HJ115" s="425"/>
      <c r="HK115" s="425"/>
      <c r="HL115" s="425"/>
      <c r="HM115" s="425"/>
      <c r="HN115" s="425"/>
      <c r="HO115" s="425"/>
      <c r="HP115" s="425"/>
      <c r="HQ115" s="425"/>
      <c r="HR115" s="425"/>
      <c r="HS115" s="425"/>
      <c r="HT115" s="425"/>
      <c r="HU115" s="425"/>
      <c r="HV115" s="425"/>
      <c r="HW115" s="425"/>
      <c r="HX115" s="425"/>
      <c r="HY115" s="425"/>
      <c r="HZ115" s="425"/>
      <c r="IA115" s="425"/>
      <c r="IB115" s="425"/>
      <c r="IC115" s="425"/>
      <c r="ID115" s="425"/>
      <c r="IE115" s="425"/>
      <c r="IF115" s="425"/>
      <c r="IG115" s="425"/>
      <c r="IH115" s="425"/>
      <c r="II115" s="425"/>
      <c r="IJ115" s="425"/>
      <c r="IK115" s="425"/>
      <c r="IL115" s="425"/>
      <c r="IM115" s="425"/>
      <c r="IN115" s="425"/>
      <c r="IO115" s="425"/>
      <c r="IP115" s="425"/>
      <c r="IQ115" s="425"/>
      <c r="IR115" s="425"/>
      <c r="IS115" s="425"/>
      <c r="IT115" s="425"/>
      <c r="IU115" s="425"/>
      <c r="IV115" s="425"/>
      <c r="IW115" s="425"/>
      <c r="IX115" s="425"/>
      <c r="IY115" s="425"/>
      <c r="IZ115" s="425"/>
      <c r="JA115" s="425"/>
      <c r="JB115" s="425"/>
      <c r="JC115" s="425"/>
      <c r="JD115" s="425"/>
      <c r="JE115" s="425"/>
      <c r="JF115" s="425"/>
      <c r="JG115" s="425"/>
      <c r="JH115" s="425"/>
      <c r="JI115" s="425"/>
      <c r="JJ115" s="425"/>
      <c r="JK115" s="425"/>
      <c r="JL115" s="425"/>
      <c r="JM115" s="425"/>
      <c r="JN115" s="425"/>
      <c r="JO115" s="425"/>
      <c r="JP115" s="425"/>
      <c r="JQ115" s="425"/>
      <c r="JR115" s="425"/>
      <c r="JS115" s="425"/>
      <c r="JT115" s="425"/>
      <c r="JU115" s="425"/>
      <c r="JV115" s="425"/>
      <c r="JW115" s="425"/>
      <c r="JX115" s="425"/>
      <c r="JY115" s="425"/>
      <c r="JZ115" s="425"/>
      <c r="KA115" s="425"/>
      <c r="KB115" s="425"/>
      <c r="KC115" s="425"/>
      <c r="KD115" s="425"/>
      <c r="KE115" s="425"/>
      <c r="KF115" s="425"/>
      <c r="KG115" s="425"/>
      <c r="KH115" s="425"/>
      <c r="KI115" s="425"/>
      <c r="KJ115" s="425"/>
      <c r="KK115" s="425"/>
      <c r="KL115" s="425"/>
      <c r="KM115" s="425"/>
      <c r="KN115" s="425"/>
      <c r="KO115" s="425"/>
      <c r="KP115" s="425"/>
      <c r="KQ115" s="425"/>
      <c r="KR115" s="425"/>
      <c r="KS115" s="425"/>
      <c r="KT115" s="425"/>
      <c r="KU115" s="425"/>
      <c r="KV115" s="425"/>
      <c r="KW115" s="425"/>
      <c r="KX115" s="425"/>
      <c r="KY115" s="425"/>
      <c r="KZ115" s="425"/>
      <c r="LA115" s="425"/>
      <c r="LB115" s="425"/>
      <c r="LC115" s="425"/>
      <c r="LD115" s="425"/>
      <c r="LE115" s="425"/>
      <c r="LF115" s="425"/>
      <c r="LG115" s="425"/>
      <c r="LH115" s="425"/>
      <c r="LI115" s="425"/>
      <c r="LJ115" s="425"/>
      <c r="LK115" s="425"/>
      <c r="LL115" s="425"/>
      <c r="LM115" s="425"/>
      <c r="LN115" s="425"/>
      <c r="LO115" s="425"/>
      <c r="LP115" s="425"/>
      <c r="LQ115" s="425"/>
      <c r="LR115" s="425"/>
      <c r="LS115" s="425"/>
      <c r="LT115" s="425"/>
      <c r="LU115" s="425"/>
      <c r="LV115" s="425"/>
      <c r="LW115" s="425"/>
      <c r="LX115" s="425"/>
      <c r="LY115" s="425"/>
      <c r="LZ115" s="425"/>
      <c r="MA115" s="425"/>
      <c r="MB115" s="425"/>
      <c r="MC115" s="425"/>
      <c r="MD115" s="425"/>
      <c r="ME115" s="425"/>
      <c r="MF115" s="425"/>
      <c r="MG115" s="425"/>
      <c r="MH115" s="425"/>
      <c r="MI115" s="425"/>
      <c r="MJ115" s="425"/>
      <c r="MK115" s="425"/>
      <c r="ML115" s="425"/>
      <c r="MM115" s="425"/>
      <c r="MN115" s="425"/>
      <c r="MO115" s="425"/>
      <c r="MP115" s="425"/>
      <c r="MQ115" s="425"/>
      <c r="MR115" s="425"/>
      <c r="MS115" s="425"/>
      <c r="MT115" s="425"/>
      <c r="MU115" s="425"/>
      <c r="MV115" s="425"/>
      <c r="MW115" s="425"/>
      <c r="MX115" s="425"/>
      <c r="MY115" s="425"/>
      <c r="MZ115" s="425"/>
      <c r="NA115" s="425"/>
      <c r="NB115" s="425"/>
      <c r="NC115" s="425"/>
      <c r="ND115" s="425"/>
      <c r="NE115" s="425"/>
      <c r="NF115" s="425"/>
      <c r="NG115" s="425"/>
      <c r="NH115" s="425"/>
      <c r="NI115" s="425"/>
      <c r="NJ115" s="425"/>
      <c r="NK115" s="425"/>
      <c r="NL115" s="425"/>
      <c r="NM115" s="425"/>
      <c r="NN115" s="425"/>
      <c r="NO115" s="425"/>
      <c r="NP115" s="425"/>
      <c r="NQ115" s="425"/>
      <c r="NR115" s="425"/>
      <c r="NS115" s="425"/>
      <c r="NT115" s="425"/>
      <c r="NU115" s="425"/>
      <c r="NV115" s="425"/>
      <c r="NW115" s="425"/>
      <c r="NX115" s="425"/>
      <c r="NY115" s="425"/>
      <c r="NZ115" s="425"/>
      <c r="OA115" s="425"/>
      <c r="OB115" s="425"/>
      <c r="OC115" s="425"/>
      <c r="OD115" s="425"/>
      <c r="OE115" s="425"/>
      <c r="OF115" s="425"/>
      <c r="OG115" s="425"/>
      <c r="OH115" s="425"/>
      <c r="OI115" s="425"/>
      <c r="OJ115" s="425"/>
      <c r="OK115" s="425"/>
      <c r="OL115" s="425"/>
      <c r="OM115" s="425"/>
      <c r="ON115" s="425"/>
      <c r="OO115" s="425"/>
      <c r="OP115" s="425"/>
      <c r="OQ115" s="425"/>
      <c r="OR115" s="425"/>
      <c r="OS115" s="425"/>
      <c r="OT115" s="425"/>
      <c r="OU115" s="425"/>
      <c r="OV115" s="425"/>
      <c r="OW115" s="425"/>
      <c r="OX115" s="425"/>
      <c r="OY115" s="425"/>
      <c r="OZ115" s="425"/>
      <c r="PA115" s="425"/>
      <c r="PB115" s="425"/>
      <c r="PC115" s="425"/>
      <c r="PD115" s="425"/>
      <c r="PE115" s="425"/>
      <c r="PF115" s="425"/>
      <c r="PG115" s="425"/>
      <c r="PH115" s="425"/>
      <c r="PI115" s="425"/>
      <c r="PJ115" s="425"/>
      <c r="PK115" s="425"/>
      <c r="PL115" s="425"/>
      <c r="PM115" s="425"/>
      <c r="PN115" s="425"/>
      <c r="PO115" s="425"/>
      <c r="PP115" s="425"/>
      <c r="PQ115" s="425"/>
      <c r="PR115" s="425"/>
      <c r="PS115" s="425"/>
      <c r="PT115" s="425"/>
      <c r="PU115" s="425"/>
      <c r="PV115" s="425"/>
      <c r="PW115" s="425"/>
      <c r="PX115" s="425"/>
      <c r="PY115" s="425"/>
      <c r="PZ115" s="425"/>
      <c r="QA115" s="425"/>
      <c r="QB115" s="425"/>
      <c r="QC115" s="425"/>
      <c r="QD115" s="425"/>
      <c r="QE115" s="425"/>
      <c r="QF115" s="425"/>
      <c r="QG115" s="425"/>
      <c r="QH115" s="425"/>
      <c r="QI115" s="425"/>
      <c r="QJ115" s="425"/>
      <c r="QK115" s="425"/>
      <c r="QL115" s="425"/>
      <c r="QM115" s="425"/>
      <c r="QN115" s="425"/>
      <c r="QO115" s="425"/>
      <c r="QP115" s="425"/>
      <c r="QQ115" s="425"/>
      <c r="QR115" s="425"/>
      <c r="QS115" s="425"/>
      <c r="QT115" s="425"/>
      <c r="QU115" s="425"/>
      <c r="QV115" s="425"/>
      <c r="QW115" s="425"/>
      <c r="QX115" s="425"/>
      <c r="QY115" s="425"/>
      <c r="QZ115" s="425"/>
      <c r="RA115" s="425"/>
      <c r="RB115" s="425"/>
      <c r="RC115" s="425"/>
      <c r="RD115" s="425"/>
      <c r="RE115" s="425"/>
      <c r="RF115" s="425"/>
      <c r="RG115" s="425"/>
      <c r="RH115" s="425"/>
      <c r="RI115" s="425"/>
      <c r="RJ115" s="425"/>
      <c r="RK115" s="425"/>
      <c r="RL115" s="425"/>
      <c r="RM115" s="425"/>
      <c r="RN115" s="425"/>
      <c r="RO115" s="425"/>
      <c r="RP115" s="425"/>
      <c r="RQ115" s="425"/>
      <c r="RR115" s="425"/>
      <c r="RS115" s="425"/>
      <c r="RT115" s="425"/>
      <c r="RU115" s="425"/>
      <c r="RV115" s="425"/>
      <c r="RW115" s="425"/>
      <c r="RX115" s="425"/>
      <c r="RY115" s="425"/>
      <c r="RZ115" s="425"/>
      <c r="SA115" s="425"/>
      <c r="SB115" s="425"/>
      <c r="SC115" s="425"/>
      <c r="SD115" s="425"/>
      <c r="SE115" s="425"/>
      <c r="SF115" s="425"/>
      <c r="SG115" s="425"/>
      <c r="SH115" s="425"/>
      <c r="SI115" s="425"/>
      <c r="SJ115" s="425"/>
      <c r="SK115" s="425"/>
      <c r="SL115" s="425"/>
      <c r="SM115" s="425"/>
      <c r="SN115" s="425"/>
      <c r="SO115" s="425"/>
      <c r="SP115" s="425"/>
      <c r="SQ115" s="425"/>
      <c r="SR115" s="425"/>
      <c r="SS115" s="425"/>
      <c r="ST115" s="425"/>
      <c r="SU115" s="425"/>
      <c r="SV115" s="425"/>
      <c r="SW115" s="425"/>
      <c r="SX115" s="425"/>
    </row>
    <row r="116" spans="1:518" ht="30" hidden="1" customHeight="1" x14ac:dyDescent="0.2">
      <c r="A116" s="706"/>
      <c r="B116" s="702">
        <v>28</v>
      </c>
      <c r="C116" s="702" t="str">
        <f t="shared" si="2378"/>
        <v>O13</v>
      </c>
      <c r="D116" s="702" t="e">
        <f t="shared" si="2379"/>
        <v>#N/A</v>
      </c>
      <c r="E116" s="706"/>
      <c r="F116" s="702">
        <v>28</v>
      </c>
      <c r="G116" s="710">
        <f t="shared" ca="1" si="2380"/>
        <v>0</v>
      </c>
      <c r="H116" s="702" t="str">
        <f t="shared" si="2381"/>
        <v>$RG$77</v>
      </c>
      <c r="I116" s="702">
        <f t="shared" si="2382"/>
        <v>475</v>
      </c>
      <c r="J116" s="425"/>
      <c r="K116" s="425"/>
      <c r="L116" s="425"/>
      <c r="M116" s="425"/>
      <c r="N116" s="425"/>
      <c r="O116" s="425"/>
      <c r="P116" s="425"/>
      <c r="Q116" s="425"/>
      <c r="R116" s="425"/>
      <c r="S116" s="425"/>
      <c r="T116" s="425"/>
      <c r="U116" s="425"/>
      <c r="V116" s="425"/>
      <c r="W116" s="425"/>
      <c r="X116" s="425"/>
      <c r="Y116" s="425"/>
      <c r="Z116" s="425"/>
      <c r="AA116" s="425"/>
      <c r="AB116" s="425"/>
      <c r="AC116" s="425"/>
      <c r="AD116" s="425"/>
      <c r="AE116" s="425"/>
      <c r="AF116" s="425"/>
      <c r="AG116" s="425"/>
      <c r="AH116" s="425"/>
      <c r="AI116" s="425"/>
      <c r="AJ116" s="425"/>
      <c r="AK116" s="425"/>
      <c r="AL116" s="425"/>
      <c r="AM116" s="425"/>
      <c r="AN116" s="425"/>
      <c r="AO116" s="425"/>
      <c r="AP116" s="425"/>
      <c r="AQ116" s="425"/>
      <c r="AR116" s="425"/>
      <c r="AS116" s="425"/>
      <c r="AT116" s="425"/>
      <c r="AU116" s="425"/>
      <c r="AV116" s="425"/>
      <c r="AW116" s="425"/>
      <c r="AX116" s="425"/>
      <c r="AY116" s="425"/>
      <c r="AZ116" s="425"/>
      <c r="BA116" s="425"/>
      <c r="BB116" s="425"/>
      <c r="BC116" s="425"/>
      <c r="BD116" s="425"/>
      <c r="BE116" s="425"/>
      <c r="BF116" s="425"/>
      <c r="BG116" s="425"/>
      <c r="BH116" s="425"/>
      <c r="BI116" s="425"/>
      <c r="BJ116" s="425"/>
      <c r="BK116" s="425"/>
      <c r="BL116" s="425"/>
      <c r="BM116" s="425"/>
      <c r="BN116" s="425"/>
      <c r="BO116" s="425"/>
      <c r="BP116" s="425"/>
      <c r="BQ116" s="425"/>
      <c r="BR116" s="425"/>
      <c r="BS116" s="425"/>
      <c r="BT116" s="425"/>
      <c r="BU116" s="425"/>
      <c r="BV116" s="425"/>
      <c r="BW116" s="425"/>
      <c r="BX116" s="425"/>
      <c r="BY116" s="425"/>
      <c r="BZ116" s="425"/>
      <c r="CA116" s="425"/>
      <c r="CB116" s="425"/>
      <c r="CC116" s="425"/>
      <c r="CD116" s="425"/>
      <c r="CE116" s="425"/>
      <c r="CF116" s="425"/>
      <c r="CG116" s="425"/>
      <c r="CH116" s="425"/>
      <c r="CI116" s="425"/>
      <c r="CJ116" s="425"/>
      <c r="CK116" s="425"/>
      <c r="CL116" s="425"/>
      <c r="CM116" s="425"/>
      <c r="CN116" s="425"/>
      <c r="CO116" s="425"/>
      <c r="CP116" s="425"/>
      <c r="CQ116" s="425"/>
      <c r="CR116" s="425"/>
      <c r="CS116" s="425"/>
      <c r="CT116" s="425"/>
      <c r="CU116" s="425"/>
      <c r="CV116" s="425"/>
      <c r="CW116" s="425"/>
      <c r="CX116" s="425"/>
      <c r="CY116" s="425"/>
      <c r="CZ116" s="425"/>
      <c r="DA116" s="425"/>
      <c r="DB116" s="425"/>
      <c r="DC116" s="425"/>
      <c r="DD116" s="425"/>
      <c r="DE116" s="425"/>
      <c r="DF116" s="425"/>
      <c r="DG116" s="425"/>
      <c r="DH116" s="425"/>
      <c r="DI116" s="425"/>
      <c r="DJ116" s="425"/>
      <c r="DK116" s="425"/>
      <c r="DL116" s="425"/>
      <c r="DM116" s="425"/>
      <c r="DN116" s="425"/>
      <c r="DO116" s="425"/>
      <c r="DP116" s="425"/>
      <c r="DQ116" s="425"/>
      <c r="DR116" s="425"/>
      <c r="DS116" s="425"/>
      <c r="DT116" s="425"/>
      <c r="DU116" s="425"/>
      <c r="DV116" s="425"/>
      <c r="DW116" s="425"/>
      <c r="DX116" s="425"/>
      <c r="DY116" s="425"/>
      <c r="DZ116" s="425"/>
      <c r="EA116" s="425"/>
      <c r="EB116" s="425"/>
      <c r="EC116" s="425"/>
      <c r="ED116" s="425"/>
      <c r="EE116" s="425"/>
      <c r="EF116" s="425"/>
      <c r="EG116" s="425"/>
      <c r="EH116" s="425"/>
      <c r="EI116" s="425"/>
      <c r="EJ116" s="425"/>
      <c r="EK116" s="425"/>
      <c r="EL116" s="425"/>
      <c r="EM116" s="425"/>
      <c r="EN116" s="425"/>
      <c r="EO116" s="425"/>
      <c r="EP116" s="425"/>
      <c r="EQ116" s="425"/>
      <c r="ER116" s="425"/>
      <c r="ES116" s="425"/>
      <c r="ET116" s="425"/>
      <c r="EU116" s="425"/>
      <c r="EV116" s="425"/>
      <c r="EW116" s="425"/>
      <c r="EX116" s="425"/>
      <c r="EY116" s="425"/>
      <c r="EZ116" s="425"/>
      <c r="FA116" s="425"/>
      <c r="FB116" s="425"/>
      <c r="FC116" s="425"/>
      <c r="FD116" s="425"/>
      <c r="FE116" s="425"/>
      <c r="FF116" s="425"/>
      <c r="FG116" s="425"/>
      <c r="FH116" s="425"/>
      <c r="FI116" s="425"/>
      <c r="FJ116" s="425"/>
      <c r="FK116" s="425"/>
      <c r="FL116" s="425"/>
      <c r="FM116" s="425"/>
      <c r="FN116" s="425"/>
      <c r="FO116" s="425"/>
      <c r="FP116" s="425"/>
      <c r="FQ116" s="425"/>
      <c r="FR116" s="425"/>
      <c r="FS116" s="425"/>
      <c r="FT116" s="425"/>
      <c r="FU116" s="425"/>
      <c r="FV116" s="425"/>
      <c r="FW116" s="425"/>
      <c r="FX116" s="425"/>
      <c r="FY116" s="425"/>
      <c r="FZ116" s="425"/>
      <c r="GA116" s="425"/>
      <c r="GB116" s="425"/>
      <c r="GC116" s="425"/>
      <c r="GD116" s="425"/>
      <c r="GE116" s="425"/>
      <c r="GF116" s="425"/>
      <c r="GG116" s="425"/>
      <c r="GH116" s="425"/>
      <c r="GI116" s="425"/>
      <c r="GJ116" s="425"/>
      <c r="GK116" s="425"/>
      <c r="GL116" s="425"/>
      <c r="GM116" s="425"/>
      <c r="GN116" s="425"/>
      <c r="GO116" s="425"/>
      <c r="GP116" s="425"/>
      <c r="GQ116" s="425"/>
      <c r="GR116" s="425"/>
      <c r="GS116" s="425"/>
      <c r="GT116" s="425"/>
      <c r="GU116" s="425"/>
      <c r="GV116" s="425"/>
      <c r="GW116" s="425"/>
      <c r="GX116" s="425"/>
      <c r="GY116" s="425"/>
      <c r="GZ116" s="425"/>
      <c r="HA116" s="425"/>
      <c r="HB116" s="425"/>
      <c r="HC116" s="425"/>
      <c r="HD116" s="425"/>
      <c r="HE116" s="425"/>
      <c r="HF116" s="425"/>
      <c r="HG116" s="425"/>
      <c r="HH116" s="425"/>
      <c r="HI116" s="425"/>
      <c r="HJ116" s="425"/>
      <c r="HK116" s="425"/>
      <c r="HL116" s="425"/>
      <c r="HM116" s="425"/>
      <c r="HN116" s="425"/>
      <c r="HO116" s="425"/>
      <c r="HP116" s="425"/>
      <c r="HQ116" s="425"/>
      <c r="HR116" s="425"/>
      <c r="HS116" s="425"/>
      <c r="HT116" s="425"/>
      <c r="HU116" s="425"/>
      <c r="HV116" s="425"/>
      <c r="HW116" s="425"/>
      <c r="HX116" s="425"/>
      <c r="HY116" s="425"/>
      <c r="HZ116" s="425"/>
      <c r="IA116" s="425"/>
      <c r="IB116" s="425"/>
      <c r="IC116" s="425"/>
      <c r="ID116" s="425"/>
      <c r="IE116" s="425"/>
      <c r="IF116" s="425"/>
      <c r="IG116" s="425"/>
      <c r="IH116" s="425"/>
      <c r="II116" s="425"/>
      <c r="IJ116" s="425"/>
      <c r="IK116" s="425"/>
      <c r="IL116" s="425"/>
      <c r="IM116" s="425"/>
      <c r="IN116" s="425"/>
      <c r="IO116" s="425"/>
      <c r="IP116" s="425"/>
      <c r="IQ116" s="425"/>
      <c r="IR116" s="425"/>
      <c r="IS116" s="425"/>
      <c r="IT116" s="425"/>
      <c r="IU116" s="425"/>
      <c r="IV116" s="425"/>
      <c r="IW116" s="425"/>
      <c r="IX116" s="425"/>
      <c r="IY116" s="425"/>
      <c r="IZ116" s="425"/>
      <c r="JA116" s="425"/>
      <c r="JB116" s="425"/>
      <c r="JC116" s="425"/>
      <c r="JD116" s="425"/>
      <c r="JE116" s="425"/>
      <c r="JF116" s="425"/>
      <c r="JG116" s="425"/>
      <c r="JH116" s="425"/>
      <c r="JI116" s="425"/>
      <c r="JJ116" s="425"/>
      <c r="JK116" s="425"/>
      <c r="JL116" s="425"/>
      <c r="JM116" s="425"/>
      <c r="JN116" s="425"/>
      <c r="JO116" s="425"/>
      <c r="JP116" s="425"/>
      <c r="JQ116" s="425"/>
      <c r="JR116" s="425"/>
      <c r="JS116" s="425"/>
      <c r="JT116" s="425"/>
      <c r="JU116" s="425"/>
      <c r="JV116" s="425"/>
      <c r="JW116" s="425"/>
      <c r="JX116" s="425"/>
      <c r="JY116" s="425"/>
      <c r="JZ116" s="425"/>
      <c r="KA116" s="425"/>
      <c r="KB116" s="425"/>
      <c r="KC116" s="425"/>
      <c r="KD116" s="425"/>
      <c r="KE116" s="425"/>
      <c r="KF116" s="425"/>
      <c r="KG116" s="425"/>
      <c r="KH116" s="425"/>
      <c r="KI116" s="425"/>
      <c r="KJ116" s="425"/>
      <c r="KK116" s="425"/>
      <c r="KL116" s="425"/>
      <c r="KM116" s="425"/>
      <c r="KN116" s="425"/>
      <c r="KO116" s="425"/>
      <c r="KP116" s="425"/>
      <c r="KQ116" s="425"/>
      <c r="KR116" s="425"/>
      <c r="KS116" s="425"/>
      <c r="KT116" s="425"/>
      <c r="KU116" s="425"/>
      <c r="KV116" s="425"/>
      <c r="KW116" s="425"/>
      <c r="KX116" s="425"/>
      <c r="KY116" s="425"/>
      <c r="KZ116" s="425"/>
      <c r="LA116" s="425"/>
      <c r="LB116" s="425"/>
      <c r="LC116" s="425"/>
      <c r="LD116" s="425"/>
      <c r="LE116" s="425"/>
      <c r="LF116" s="425"/>
      <c r="LG116" s="425"/>
      <c r="LH116" s="425"/>
      <c r="LI116" s="425"/>
      <c r="LJ116" s="425"/>
      <c r="LK116" s="425"/>
      <c r="LL116" s="425"/>
      <c r="LM116" s="425"/>
      <c r="LN116" s="425"/>
      <c r="LO116" s="425"/>
      <c r="LP116" s="425"/>
      <c r="LQ116" s="425"/>
      <c r="LR116" s="425"/>
      <c r="LS116" s="425"/>
      <c r="LT116" s="425"/>
      <c r="LU116" s="425"/>
      <c r="LV116" s="425"/>
      <c r="LW116" s="425"/>
      <c r="LX116" s="425"/>
      <c r="LY116" s="425"/>
      <c r="LZ116" s="425"/>
      <c r="MA116" s="425"/>
      <c r="MB116" s="425"/>
      <c r="MC116" s="425"/>
      <c r="MD116" s="425"/>
      <c r="ME116" s="425"/>
      <c r="MF116" s="425"/>
      <c r="MG116" s="425"/>
      <c r="MH116" s="425"/>
      <c r="MI116" s="425"/>
      <c r="MJ116" s="425"/>
      <c r="MK116" s="425"/>
      <c r="ML116" s="425"/>
      <c r="MM116" s="425"/>
      <c r="MN116" s="425"/>
      <c r="MO116" s="425"/>
      <c r="MP116" s="425"/>
      <c r="MQ116" s="425"/>
      <c r="MR116" s="425"/>
      <c r="MS116" s="425"/>
      <c r="MT116" s="425"/>
      <c r="MU116" s="425"/>
      <c r="MV116" s="425"/>
      <c r="MW116" s="425"/>
      <c r="MX116" s="425"/>
      <c r="MY116" s="425"/>
      <c r="MZ116" s="425"/>
      <c r="NA116" s="425"/>
      <c r="NB116" s="425"/>
      <c r="NC116" s="425"/>
      <c r="ND116" s="425"/>
      <c r="NE116" s="425"/>
      <c r="NF116" s="425"/>
      <c r="NG116" s="425"/>
      <c r="NH116" s="425"/>
      <c r="NI116" s="425"/>
      <c r="NJ116" s="425"/>
      <c r="NK116" s="425"/>
      <c r="NL116" s="425"/>
      <c r="NM116" s="425"/>
      <c r="NN116" s="425"/>
      <c r="NO116" s="425"/>
      <c r="NP116" s="425"/>
      <c r="NQ116" s="425"/>
      <c r="NR116" s="425"/>
      <c r="NS116" s="425"/>
      <c r="NT116" s="425"/>
      <c r="NU116" s="425"/>
      <c r="NV116" s="425"/>
      <c r="NW116" s="425"/>
      <c r="NX116" s="425"/>
      <c r="NY116" s="425"/>
      <c r="NZ116" s="425"/>
      <c r="OA116" s="425"/>
      <c r="OB116" s="425"/>
      <c r="OC116" s="425"/>
      <c r="OD116" s="425"/>
      <c r="OE116" s="425"/>
      <c r="OF116" s="425"/>
      <c r="OG116" s="425"/>
      <c r="OH116" s="425"/>
      <c r="OI116" s="425"/>
      <c r="OJ116" s="425"/>
      <c r="OK116" s="425"/>
      <c r="OL116" s="425"/>
      <c r="OM116" s="425"/>
      <c r="ON116" s="425"/>
      <c r="OO116" s="425"/>
      <c r="OP116" s="425"/>
      <c r="OQ116" s="425"/>
      <c r="OR116" s="425"/>
      <c r="OS116" s="425"/>
      <c r="OT116" s="425"/>
      <c r="OU116" s="425"/>
      <c r="OV116" s="425"/>
      <c r="OW116" s="425"/>
      <c r="OX116" s="425"/>
      <c r="OY116" s="425"/>
      <c r="OZ116" s="425"/>
      <c r="PA116" s="425"/>
      <c r="PB116" s="425"/>
      <c r="PC116" s="425"/>
      <c r="PD116" s="425"/>
      <c r="PE116" s="425"/>
      <c r="PF116" s="425"/>
      <c r="PG116" s="425"/>
      <c r="PH116" s="425"/>
      <c r="PI116" s="425"/>
      <c r="PJ116" s="425"/>
      <c r="PK116" s="425"/>
      <c r="PL116" s="425"/>
      <c r="PM116" s="425"/>
      <c r="PN116" s="425"/>
      <c r="PO116" s="425"/>
      <c r="PP116" s="425"/>
      <c r="PQ116" s="425"/>
      <c r="PR116" s="425"/>
      <c r="PS116" s="425"/>
      <c r="PT116" s="425"/>
      <c r="PU116" s="425"/>
      <c r="PV116" s="425"/>
      <c r="PW116" s="425"/>
      <c r="PX116" s="425"/>
      <c r="PY116" s="425"/>
      <c r="PZ116" s="425"/>
      <c r="QA116" s="425"/>
      <c r="QB116" s="425"/>
      <c r="QC116" s="425"/>
      <c r="QD116" s="425"/>
      <c r="QE116" s="425"/>
      <c r="QF116" s="425"/>
      <c r="QG116" s="425"/>
      <c r="QH116" s="425"/>
      <c r="QI116" s="425"/>
      <c r="QJ116" s="425"/>
      <c r="QK116" s="425"/>
      <c r="QL116" s="425"/>
      <c r="QM116" s="425"/>
      <c r="QN116" s="425"/>
      <c r="QO116" s="425"/>
      <c r="QP116" s="425"/>
      <c r="QQ116" s="425"/>
      <c r="QR116" s="425"/>
      <c r="QS116" s="425"/>
      <c r="QT116" s="425"/>
      <c r="QU116" s="425"/>
      <c r="QV116" s="425"/>
      <c r="QW116" s="425"/>
      <c r="QX116" s="425"/>
      <c r="QY116" s="425"/>
      <c r="QZ116" s="425"/>
      <c r="RA116" s="425"/>
      <c r="RB116" s="425"/>
      <c r="RC116" s="425"/>
      <c r="RD116" s="425"/>
      <c r="RE116" s="425"/>
      <c r="RF116" s="425"/>
      <c r="RG116" s="425"/>
      <c r="RH116" s="425"/>
      <c r="RI116" s="425"/>
      <c r="RJ116" s="425"/>
      <c r="RK116" s="425"/>
      <c r="RL116" s="425"/>
      <c r="RM116" s="425"/>
      <c r="RN116" s="425"/>
      <c r="RO116" s="425"/>
      <c r="RP116" s="425"/>
      <c r="RQ116" s="425"/>
      <c r="RR116" s="425"/>
      <c r="RS116" s="425"/>
      <c r="RT116" s="425"/>
      <c r="RU116" s="425"/>
      <c r="RV116" s="425"/>
      <c r="RW116" s="425"/>
      <c r="RX116" s="425"/>
      <c r="RY116" s="425"/>
      <c r="RZ116" s="425"/>
      <c r="SA116" s="425"/>
      <c r="SB116" s="425"/>
      <c r="SC116" s="425"/>
      <c r="SD116" s="425"/>
      <c r="SE116" s="425"/>
      <c r="SF116" s="425"/>
      <c r="SG116" s="425"/>
      <c r="SH116" s="425"/>
      <c r="SI116" s="425"/>
      <c r="SJ116" s="425"/>
      <c r="SK116" s="425"/>
      <c r="SL116" s="425"/>
      <c r="SM116" s="425"/>
      <c r="SN116" s="425"/>
      <c r="SO116" s="425"/>
      <c r="SP116" s="425"/>
      <c r="SQ116" s="425"/>
      <c r="SR116" s="425"/>
      <c r="SS116" s="425"/>
      <c r="ST116" s="425"/>
      <c r="SU116" s="425"/>
      <c r="SV116" s="425"/>
      <c r="SW116" s="425"/>
      <c r="SX116" s="425"/>
    </row>
    <row r="117" spans="1:518" ht="30" hidden="1" customHeight="1" x14ac:dyDescent="0.2">
      <c r="A117" s="706"/>
      <c r="B117" s="702">
        <v>29</v>
      </c>
      <c r="C117" s="702" t="str">
        <f t="shared" si="2378"/>
        <v>O14</v>
      </c>
      <c r="D117" s="702" t="e">
        <f t="shared" si="2379"/>
        <v>#N/A</v>
      </c>
      <c r="E117" s="706"/>
      <c r="F117" s="702">
        <v>29</v>
      </c>
      <c r="G117" s="710">
        <f t="shared" ca="1" si="2380"/>
        <v>0</v>
      </c>
      <c r="H117" s="702" t="str">
        <f t="shared" si="2381"/>
        <v>$RX$77</v>
      </c>
      <c r="I117" s="702">
        <f t="shared" si="2382"/>
        <v>492</v>
      </c>
      <c r="J117" s="425"/>
      <c r="K117" s="425"/>
      <c r="L117" s="425"/>
      <c r="M117" s="425"/>
      <c r="N117" s="425"/>
      <c r="O117" s="425"/>
      <c r="P117" s="425"/>
      <c r="Q117" s="425"/>
      <c r="R117" s="425"/>
      <c r="S117" s="425"/>
      <c r="T117" s="425"/>
      <c r="U117" s="425"/>
      <c r="V117" s="425"/>
      <c r="W117" s="425"/>
      <c r="X117" s="425"/>
      <c r="Y117" s="425"/>
      <c r="Z117" s="425"/>
      <c r="AA117" s="425"/>
      <c r="AB117" s="425"/>
      <c r="AC117" s="425"/>
      <c r="AD117" s="425"/>
      <c r="AE117" s="425"/>
      <c r="AF117" s="425"/>
      <c r="AG117" s="425"/>
      <c r="AH117" s="425"/>
      <c r="AI117" s="425"/>
      <c r="AJ117" s="425"/>
      <c r="AK117" s="425"/>
      <c r="AL117" s="425"/>
      <c r="AM117" s="425"/>
      <c r="AN117" s="425"/>
      <c r="AO117" s="425"/>
      <c r="AP117" s="425"/>
      <c r="AQ117" s="425"/>
      <c r="AR117" s="425"/>
      <c r="AS117" s="425"/>
      <c r="AT117" s="425"/>
      <c r="AU117" s="425"/>
      <c r="AV117" s="425"/>
      <c r="AW117" s="425"/>
      <c r="AX117" s="425"/>
      <c r="AY117" s="425"/>
      <c r="AZ117" s="425"/>
      <c r="BA117" s="425"/>
      <c r="BB117" s="425"/>
      <c r="BC117" s="425"/>
      <c r="BD117" s="425"/>
      <c r="BE117" s="425"/>
      <c r="BF117" s="425"/>
      <c r="BG117" s="425"/>
      <c r="BH117" s="425"/>
      <c r="BI117" s="425"/>
      <c r="BJ117" s="425"/>
      <c r="BK117" s="425"/>
      <c r="BL117" s="425"/>
      <c r="BM117" s="425"/>
      <c r="BN117" s="425"/>
      <c r="BO117" s="425"/>
      <c r="BP117" s="425"/>
      <c r="BQ117" s="425"/>
      <c r="BR117" s="425"/>
      <c r="BS117" s="425"/>
      <c r="BT117" s="425"/>
      <c r="BU117" s="425"/>
      <c r="BV117" s="425"/>
      <c r="BW117" s="425"/>
      <c r="BX117" s="425"/>
      <c r="BY117" s="425"/>
      <c r="BZ117" s="425"/>
      <c r="CA117" s="425"/>
      <c r="CB117" s="425"/>
      <c r="CC117" s="425"/>
      <c r="CD117" s="425"/>
      <c r="CE117" s="425"/>
      <c r="CF117" s="425"/>
      <c r="CG117" s="425"/>
      <c r="CH117" s="425"/>
      <c r="CI117" s="425"/>
      <c r="CJ117" s="425"/>
      <c r="CK117" s="425"/>
      <c r="CL117" s="425"/>
      <c r="CM117" s="425"/>
      <c r="CN117" s="425"/>
      <c r="CO117" s="425"/>
      <c r="CP117" s="425"/>
      <c r="CQ117" s="425"/>
      <c r="CR117" s="425"/>
      <c r="CS117" s="425"/>
      <c r="CT117" s="425"/>
      <c r="CU117" s="425"/>
      <c r="CV117" s="425"/>
      <c r="CW117" s="425"/>
      <c r="CX117" s="425"/>
      <c r="CY117" s="425"/>
      <c r="CZ117" s="425"/>
      <c r="DA117" s="425"/>
      <c r="DB117" s="425"/>
      <c r="DC117" s="425"/>
      <c r="DD117" s="425"/>
      <c r="DE117" s="425"/>
      <c r="DF117" s="425"/>
      <c r="DG117" s="425"/>
      <c r="DH117" s="425"/>
      <c r="DI117" s="425"/>
      <c r="DJ117" s="425"/>
      <c r="DK117" s="425"/>
      <c r="DL117" s="425"/>
      <c r="DM117" s="425"/>
      <c r="DN117" s="425"/>
      <c r="DO117" s="425"/>
      <c r="DP117" s="425"/>
      <c r="DQ117" s="425"/>
      <c r="DR117" s="425"/>
      <c r="DS117" s="425"/>
      <c r="DT117" s="425"/>
      <c r="DU117" s="425"/>
      <c r="DV117" s="425"/>
      <c r="DW117" s="425"/>
      <c r="DX117" s="425"/>
      <c r="DY117" s="425"/>
      <c r="DZ117" s="425"/>
      <c r="EA117" s="425"/>
      <c r="EB117" s="425"/>
      <c r="EC117" s="425"/>
      <c r="ED117" s="425"/>
      <c r="EE117" s="425"/>
      <c r="EF117" s="425"/>
      <c r="EG117" s="425"/>
      <c r="EH117" s="425"/>
      <c r="EI117" s="425"/>
      <c r="EJ117" s="425"/>
      <c r="EK117" s="425"/>
      <c r="EL117" s="425"/>
      <c r="EM117" s="425"/>
      <c r="EN117" s="425"/>
      <c r="EO117" s="425"/>
      <c r="EP117" s="425"/>
      <c r="EQ117" s="425"/>
      <c r="ER117" s="425"/>
      <c r="ES117" s="425"/>
      <c r="ET117" s="425"/>
      <c r="EU117" s="425"/>
      <c r="EV117" s="425"/>
      <c r="EW117" s="425"/>
      <c r="EX117" s="425"/>
      <c r="EY117" s="425"/>
      <c r="EZ117" s="425"/>
      <c r="FA117" s="425"/>
      <c r="FB117" s="425"/>
      <c r="FC117" s="425"/>
      <c r="FD117" s="425"/>
      <c r="FE117" s="425"/>
      <c r="FF117" s="425"/>
      <c r="FG117" s="425"/>
      <c r="FH117" s="425"/>
      <c r="FI117" s="425"/>
      <c r="FJ117" s="425"/>
      <c r="FK117" s="425"/>
      <c r="FL117" s="425"/>
      <c r="FM117" s="425"/>
      <c r="FN117" s="425"/>
      <c r="FO117" s="425"/>
      <c r="FP117" s="425"/>
      <c r="FQ117" s="425"/>
      <c r="FR117" s="425"/>
      <c r="FS117" s="425"/>
      <c r="FT117" s="425"/>
      <c r="FU117" s="425"/>
      <c r="FV117" s="425"/>
      <c r="FW117" s="425"/>
      <c r="FX117" s="425"/>
      <c r="FY117" s="425"/>
      <c r="FZ117" s="425"/>
      <c r="GA117" s="425"/>
      <c r="GB117" s="425"/>
      <c r="GC117" s="425"/>
      <c r="GD117" s="425"/>
      <c r="GE117" s="425"/>
      <c r="GF117" s="425"/>
      <c r="GG117" s="425"/>
      <c r="GH117" s="425"/>
      <c r="GI117" s="425"/>
      <c r="GJ117" s="425"/>
      <c r="GK117" s="425"/>
      <c r="GL117" s="425"/>
      <c r="GM117" s="425"/>
      <c r="GN117" s="425"/>
      <c r="GO117" s="425"/>
      <c r="GP117" s="425"/>
      <c r="GQ117" s="425"/>
      <c r="GR117" s="425"/>
      <c r="GS117" s="425"/>
      <c r="GT117" s="425"/>
      <c r="GU117" s="425"/>
      <c r="GV117" s="425"/>
      <c r="GW117" s="425"/>
      <c r="GX117" s="425"/>
      <c r="GY117" s="425"/>
      <c r="GZ117" s="425"/>
      <c r="HA117" s="425"/>
      <c r="HB117" s="425"/>
      <c r="HC117" s="425"/>
      <c r="HD117" s="425"/>
      <c r="HE117" s="425"/>
      <c r="HF117" s="425"/>
      <c r="HG117" s="425"/>
      <c r="HH117" s="425"/>
      <c r="HI117" s="425"/>
      <c r="HJ117" s="425"/>
      <c r="HK117" s="425"/>
      <c r="HL117" s="425"/>
      <c r="HM117" s="425"/>
      <c r="HN117" s="425"/>
      <c r="HO117" s="425"/>
      <c r="HP117" s="425"/>
      <c r="HQ117" s="425"/>
      <c r="HR117" s="425"/>
      <c r="HS117" s="425"/>
      <c r="HT117" s="425"/>
      <c r="HU117" s="425"/>
      <c r="HV117" s="425"/>
      <c r="HW117" s="425"/>
      <c r="HX117" s="425"/>
      <c r="HY117" s="425"/>
      <c r="HZ117" s="425"/>
      <c r="IA117" s="425"/>
      <c r="IB117" s="425"/>
      <c r="IC117" s="425"/>
      <c r="ID117" s="425"/>
      <c r="IE117" s="425"/>
      <c r="IF117" s="425"/>
      <c r="IG117" s="425"/>
      <c r="IH117" s="425"/>
      <c r="II117" s="425"/>
      <c r="IJ117" s="425"/>
      <c r="IK117" s="425"/>
      <c r="IL117" s="425"/>
      <c r="IM117" s="425"/>
      <c r="IN117" s="425"/>
      <c r="IO117" s="425"/>
      <c r="IP117" s="425"/>
      <c r="IQ117" s="425"/>
      <c r="IR117" s="425"/>
      <c r="IS117" s="425"/>
      <c r="IT117" s="425"/>
      <c r="IU117" s="425"/>
      <c r="IV117" s="425"/>
      <c r="IW117" s="425"/>
      <c r="IX117" s="425"/>
      <c r="IY117" s="425"/>
      <c r="IZ117" s="425"/>
      <c r="JA117" s="425"/>
      <c r="JB117" s="425"/>
      <c r="JC117" s="425"/>
      <c r="JD117" s="425"/>
      <c r="JE117" s="425"/>
      <c r="JF117" s="425"/>
      <c r="JG117" s="425"/>
      <c r="JH117" s="425"/>
      <c r="JI117" s="425"/>
      <c r="JJ117" s="425"/>
      <c r="JK117" s="425"/>
      <c r="JL117" s="425"/>
      <c r="JM117" s="425"/>
      <c r="JN117" s="425"/>
      <c r="JO117" s="425"/>
      <c r="JP117" s="425"/>
      <c r="JQ117" s="425"/>
      <c r="JR117" s="425"/>
      <c r="JS117" s="425"/>
      <c r="JT117" s="425"/>
      <c r="JU117" s="425"/>
      <c r="JV117" s="425"/>
      <c r="JW117" s="425"/>
      <c r="JX117" s="425"/>
      <c r="JY117" s="425"/>
      <c r="JZ117" s="425"/>
      <c r="KA117" s="425"/>
      <c r="KB117" s="425"/>
      <c r="KC117" s="425"/>
      <c r="KD117" s="425"/>
      <c r="KE117" s="425"/>
      <c r="KF117" s="425"/>
      <c r="KG117" s="425"/>
      <c r="KH117" s="425"/>
      <c r="KI117" s="425"/>
      <c r="KJ117" s="425"/>
      <c r="KK117" s="425"/>
      <c r="KL117" s="425"/>
      <c r="KM117" s="425"/>
      <c r="KN117" s="425"/>
      <c r="KO117" s="425"/>
      <c r="KP117" s="425"/>
      <c r="KQ117" s="425"/>
      <c r="KR117" s="425"/>
      <c r="KS117" s="425"/>
      <c r="KT117" s="425"/>
      <c r="KU117" s="425"/>
      <c r="KV117" s="425"/>
      <c r="KW117" s="425"/>
      <c r="KX117" s="425"/>
      <c r="KY117" s="425"/>
      <c r="KZ117" s="425"/>
      <c r="LA117" s="425"/>
      <c r="LB117" s="425"/>
      <c r="LC117" s="425"/>
      <c r="LD117" s="425"/>
      <c r="LE117" s="425"/>
      <c r="LF117" s="425"/>
      <c r="LG117" s="425"/>
      <c r="LH117" s="425"/>
      <c r="LI117" s="425"/>
      <c r="LJ117" s="425"/>
      <c r="LK117" s="425"/>
      <c r="LL117" s="425"/>
      <c r="LM117" s="425"/>
      <c r="LN117" s="425"/>
      <c r="LO117" s="425"/>
      <c r="LP117" s="425"/>
      <c r="LQ117" s="425"/>
      <c r="LR117" s="425"/>
      <c r="LS117" s="425"/>
      <c r="LT117" s="425"/>
      <c r="LU117" s="425"/>
      <c r="LV117" s="425"/>
      <c r="LW117" s="425"/>
      <c r="LX117" s="425"/>
      <c r="LY117" s="425"/>
      <c r="LZ117" s="425"/>
      <c r="MA117" s="425"/>
      <c r="MB117" s="425"/>
      <c r="MC117" s="425"/>
      <c r="MD117" s="425"/>
      <c r="ME117" s="425"/>
      <c r="MF117" s="425"/>
      <c r="MG117" s="425"/>
      <c r="MH117" s="425"/>
      <c r="MI117" s="425"/>
      <c r="MJ117" s="425"/>
      <c r="MK117" s="425"/>
      <c r="ML117" s="425"/>
      <c r="MM117" s="425"/>
      <c r="MN117" s="425"/>
      <c r="MO117" s="425"/>
      <c r="MP117" s="425"/>
      <c r="MQ117" s="425"/>
      <c r="MR117" s="425"/>
      <c r="MS117" s="425"/>
      <c r="MT117" s="425"/>
      <c r="MU117" s="425"/>
      <c r="MV117" s="425"/>
      <c r="MW117" s="425"/>
      <c r="MX117" s="425"/>
      <c r="MY117" s="425"/>
      <c r="MZ117" s="425"/>
      <c r="NA117" s="425"/>
      <c r="NB117" s="425"/>
      <c r="NC117" s="425"/>
      <c r="ND117" s="425"/>
      <c r="NE117" s="425"/>
      <c r="NF117" s="425"/>
      <c r="NG117" s="425"/>
      <c r="NH117" s="425"/>
      <c r="NI117" s="425"/>
      <c r="NJ117" s="425"/>
      <c r="NK117" s="425"/>
      <c r="NL117" s="425"/>
      <c r="NM117" s="425"/>
      <c r="NN117" s="425"/>
      <c r="NO117" s="425"/>
      <c r="NP117" s="425"/>
      <c r="NQ117" s="425"/>
      <c r="NR117" s="425"/>
      <c r="NS117" s="425"/>
      <c r="NT117" s="425"/>
      <c r="NU117" s="425"/>
      <c r="NV117" s="425"/>
      <c r="NW117" s="425"/>
      <c r="NX117" s="425"/>
      <c r="NY117" s="425"/>
      <c r="NZ117" s="425"/>
      <c r="OA117" s="425"/>
      <c r="OB117" s="425"/>
      <c r="OC117" s="425"/>
      <c r="OD117" s="425"/>
      <c r="OE117" s="425"/>
      <c r="OF117" s="425"/>
      <c r="OG117" s="425"/>
      <c r="OH117" s="425"/>
      <c r="OI117" s="425"/>
      <c r="OJ117" s="425"/>
      <c r="OK117" s="425"/>
      <c r="OL117" s="425"/>
      <c r="OM117" s="425"/>
      <c r="ON117" s="425"/>
      <c r="OO117" s="425"/>
      <c r="OP117" s="425"/>
      <c r="OQ117" s="425"/>
      <c r="OR117" s="425"/>
      <c r="OS117" s="425"/>
      <c r="OT117" s="425"/>
      <c r="OU117" s="425"/>
      <c r="OV117" s="425"/>
      <c r="OW117" s="425"/>
      <c r="OX117" s="425"/>
      <c r="OY117" s="425"/>
      <c r="OZ117" s="425"/>
      <c r="PA117" s="425"/>
      <c r="PB117" s="425"/>
      <c r="PC117" s="425"/>
      <c r="PD117" s="425"/>
      <c r="PE117" s="425"/>
      <c r="PF117" s="425"/>
      <c r="PG117" s="425"/>
      <c r="PH117" s="425"/>
      <c r="PI117" s="425"/>
      <c r="PJ117" s="425"/>
      <c r="PK117" s="425"/>
      <c r="PL117" s="425"/>
      <c r="PM117" s="425"/>
      <c r="PN117" s="425"/>
      <c r="PO117" s="425"/>
      <c r="PP117" s="425"/>
      <c r="PQ117" s="425"/>
      <c r="PR117" s="425"/>
      <c r="PS117" s="425"/>
      <c r="PT117" s="425"/>
      <c r="PU117" s="425"/>
      <c r="PV117" s="425"/>
      <c r="PW117" s="425"/>
      <c r="PX117" s="425"/>
      <c r="PY117" s="425"/>
      <c r="PZ117" s="425"/>
      <c r="QA117" s="425"/>
      <c r="QB117" s="425"/>
      <c r="QC117" s="425"/>
      <c r="QD117" s="425"/>
      <c r="QE117" s="425"/>
      <c r="QF117" s="425"/>
      <c r="QG117" s="425"/>
      <c r="QH117" s="425"/>
      <c r="QI117" s="425"/>
      <c r="QJ117" s="425"/>
      <c r="QK117" s="425"/>
      <c r="QL117" s="425"/>
      <c r="QM117" s="425"/>
      <c r="QN117" s="425"/>
      <c r="QO117" s="425"/>
      <c r="QP117" s="425"/>
      <c r="QQ117" s="425"/>
      <c r="QR117" s="425"/>
      <c r="QS117" s="425"/>
      <c r="QT117" s="425"/>
      <c r="QU117" s="425"/>
      <c r="QV117" s="425"/>
      <c r="QW117" s="425"/>
      <c r="QX117" s="425"/>
      <c r="QY117" s="425"/>
      <c r="QZ117" s="425"/>
      <c r="RA117" s="425"/>
      <c r="RB117" s="425"/>
      <c r="RC117" s="425"/>
      <c r="RD117" s="425"/>
      <c r="RE117" s="425"/>
      <c r="RF117" s="425"/>
      <c r="RG117" s="425"/>
      <c r="RH117" s="425"/>
      <c r="RI117" s="425"/>
      <c r="RJ117" s="425"/>
      <c r="RK117" s="425"/>
      <c r="RL117" s="425"/>
      <c r="RM117" s="425"/>
      <c r="RN117" s="425"/>
      <c r="RO117" s="425"/>
      <c r="RP117" s="425"/>
      <c r="RQ117" s="425"/>
      <c r="RR117" s="425"/>
      <c r="RS117" s="425"/>
      <c r="RT117" s="425"/>
      <c r="RU117" s="425"/>
      <c r="RV117" s="425"/>
      <c r="RW117" s="425"/>
      <c r="RX117" s="425"/>
      <c r="RY117" s="425"/>
      <c r="RZ117" s="425"/>
      <c r="SA117" s="425"/>
      <c r="SB117" s="425"/>
      <c r="SC117" s="425"/>
      <c r="SD117" s="425"/>
      <c r="SE117" s="425"/>
      <c r="SF117" s="425"/>
      <c r="SG117" s="425"/>
      <c r="SH117" s="425"/>
      <c r="SI117" s="425"/>
      <c r="SJ117" s="425"/>
      <c r="SK117" s="425"/>
      <c r="SL117" s="425"/>
      <c r="SM117" s="425"/>
      <c r="SN117" s="425"/>
      <c r="SO117" s="425"/>
      <c r="SP117" s="425"/>
      <c r="SQ117" s="425"/>
      <c r="SR117" s="425"/>
      <c r="SS117" s="425"/>
      <c r="ST117" s="425"/>
      <c r="SU117" s="425"/>
      <c r="SV117" s="425"/>
      <c r="SW117" s="425"/>
      <c r="SX117" s="425"/>
    </row>
    <row r="118" spans="1:518" ht="30" hidden="1" customHeight="1" x14ac:dyDescent="0.2">
      <c r="A118" s="706"/>
      <c r="B118" s="702">
        <v>30</v>
      </c>
      <c r="C118" s="702" t="str">
        <f t="shared" si="2378"/>
        <v>O15</v>
      </c>
      <c r="D118" s="702" t="e">
        <f t="shared" si="2379"/>
        <v>#N/A</v>
      </c>
      <c r="E118" s="706"/>
      <c r="F118" s="702">
        <v>30</v>
      </c>
      <c r="G118" s="710">
        <f t="shared" ca="1" si="2380"/>
        <v>0</v>
      </c>
      <c r="H118" s="702" t="str">
        <f t="shared" si="2381"/>
        <v>$SO$77</v>
      </c>
      <c r="I118" s="702">
        <f t="shared" si="2382"/>
        <v>509</v>
      </c>
      <c r="J118" s="425"/>
      <c r="K118" s="425"/>
      <c r="L118" s="425"/>
      <c r="M118" s="425"/>
      <c r="N118" s="425"/>
      <c r="O118" s="425"/>
      <c r="P118" s="425"/>
      <c r="Q118" s="425"/>
      <c r="R118" s="425"/>
      <c r="S118" s="425"/>
      <c r="T118" s="425"/>
      <c r="U118" s="425"/>
      <c r="V118" s="425"/>
      <c r="W118" s="425"/>
      <c r="X118" s="425"/>
      <c r="Y118" s="425"/>
      <c r="Z118" s="425"/>
      <c r="AA118" s="425"/>
      <c r="AB118" s="425"/>
      <c r="AC118" s="425"/>
      <c r="AD118" s="425"/>
      <c r="AE118" s="425"/>
      <c r="AF118" s="425"/>
      <c r="AG118" s="425"/>
      <c r="AH118" s="425"/>
      <c r="AI118" s="425"/>
      <c r="AJ118" s="425"/>
      <c r="AK118" s="425"/>
      <c r="AL118" s="425"/>
      <c r="AM118" s="425"/>
      <c r="AN118" s="425"/>
      <c r="AO118" s="425"/>
      <c r="AP118" s="425"/>
      <c r="AQ118" s="425"/>
      <c r="AR118" s="425"/>
      <c r="AS118" s="425"/>
      <c r="AT118" s="425"/>
      <c r="AU118" s="425"/>
      <c r="AV118" s="425"/>
      <c r="AW118" s="425"/>
      <c r="AX118" s="425"/>
      <c r="AY118" s="425"/>
      <c r="AZ118" s="425"/>
      <c r="BA118" s="425"/>
      <c r="BB118" s="425"/>
      <c r="BC118" s="425"/>
      <c r="BD118" s="425"/>
      <c r="BE118" s="425"/>
      <c r="BF118" s="425"/>
      <c r="BG118" s="425"/>
      <c r="BH118" s="425"/>
      <c r="BI118" s="425"/>
      <c r="BJ118" s="425"/>
      <c r="BK118" s="425"/>
      <c r="BL118" s="425"/>
      <c r="BM118" s="425"/>
      <c r="BN118" s="425"/>
      <c r="BO118" s="425"/>
      <c r="BP118" s="425"/>
      <c r="BQ118" s="425"/>
      <c r="BR118" s="425"/>
      <c r="BS118" s="425"/>
      <c r="BT118" s="425"/>
      <c r="BU118" s="425"/>
      <c r="BV118" s="425"/>
      <c r="BW118" s="425"/>
      <c r="BX118" s="425"/>
      <c r="BY118" s="425"/>
      <c r="BZ118" s="425"/>
      <c r="CA118" s="425"/>
      <c r="CB118" s="425"/>
      <c r="CC118" s="425"/>
      <c r="CD118" s="425"/>
      <c r="CE118" s="425"/>
      <c r="CF118" s="425"/>
      <c r="CG118" s="425"/>
      <c r="CH118" s="425"/>
      <c r="CI118" s="425"/>
      <c r="CJ118" s="425"/>
      <c r="CK118" s="425"/>
      <c r="CL118" s="425"/>
      <c r="CM118" s="425"/>
      <c r="CN118" s="425"/>
      <c r="CO118" s="425"/>
      <c r="CP118" s="425"/>
      <c r="CQ118" s="425"/>
      <c r="CR118" s="425"/>
      <c r="CS118" s="425"/>
      <c r="CT118" s="425"/>
      <c r="CU118" s="425"/>
      <c r="CV118" s="425"/>
      <c r="CW118" s="425"/>
      <c r="CX118" s="425"/>
      <c r="CY118" s="425"/>
      <c r="CZ118" s="425"/>
      <c r="DA118" s="425"/>
      <c r="DB118" s="425"/>
      <c r="DC118" s="425"/>
      <c r="DD118" s="425"/>
      <c r="DE118" s="425"/>
      <c r="DF118" s="425"/>
      <c r="DG118" s="425"/>
      <c r="DH118" s="425"/>
      <c r="DI118" s="425"/>
      <c r="DJ118" s="425"/>
      <c r="DK118" s="425"/>
      <c r="DL118" s="425"/>
      <c r="DM118" s="425"/>
      <c r="DN118" s="425"/>
      <c r="DO118" s="425"/>
      <c r="DP118" s="425"/>
      <c r="DQ118" s="425"/>
      <c r="DR118" s="425"/>
      <c r="DS118" s="425"/>
      <c r="DT118" s="425"/>
      <c r="DU118" s="425"/>
      <c r="DV118" s="425"/>
      <c r="DW118" s="425"/>
      <c r="DX118" s="425"/>
      <c r="DY118" s="425"/>
      <c r="DZ118" s="425"/>
      <c r="EA118" s="425"/>
      <c r="EB118" s="425"/>
      <c r="EC118" s="425"/>
      <c r="ED118" s="425"/>
      <c r="EE118" s="425"/>
      <c r="EF118" s="425"/>
      <c r="EG118" s="425"/>
      <c r="EH118" s="425"/>
      <c r="EI118" s="425"/>
      <c r="EJ118" s="425"/>
      <c r="EK118" s="425"/>
      <c r="EL118" s="425"/>
      <c r="EM118" s="425"/>
      <c r="EN118" s="425"/>
      <c r="EO118" s="425"/>
      <c r="EP118" s="425"/>
      <c r="EQ118" s="425"/>
      <c r="ER118" s="425"/>
      <c r="ES118" s="425"/>
      <c r="ET118" s="425"/>
      <c r="EU118" s="425"/>
      <c r="EV118" s="425"/>
      <c r="EW118" s="425"/>
      <c r="EX118" s="425"/>
      <c r="EY118" s="425"/>
      <c r="EZ118" s="425"/>
      <c r="FA118" s="425"/>
      <c r="FB118" s="425"/>
      <c r="FC118" s="425"/>
      <c r="FD118" s="425"/>
      <c r="FE118" s="425"/>
      <c r="FF118" s="425"/>
      <c r="FG118" s="425"/>
      <c r="FH118" s="425"/>
      <c r="FI118" s="425"/>
      <c r="FJ118" s="425"/>
      <c r="FK118" s="425"/>
      <c r="FL118" s="425"/>
      <c r="FM118" s="425"/>
      <c r="FN118" s="425"/>
      <c r="FO118" s="425"/>
      <c r="FP118" s="425"/>
      <c r="FQ118" s="425"/>
      <c r="FR118" s="425"/>
      <c r="FS118" s="425"/>
      <c r="FT118" s="425"/>
      <c r="FU118" s="425"/>
      <c r="FV118" s="425"/>
      <c r="FW118" s="425"/>
      <c r="FX118" s="425"/>
      <c r="FY118" s="425"/>
      <c r="FZ118" s="425"/>
      <c r="GA118" s="425"/>
      <c r="GB118" s="425"/>
      <c r="GC118" s="425"/>
      <c r="GD118" s="425"/>
      <c r="GE118" s="425"/>
      <c r="GF118" s="425"/>
      <c r="GG118" s="425"/>
      <c r="GH118" s="425"/>
      <c r="GI118" s="425"/>
      <c r="GJ118" s="425"/>
      <c r="GK118" s="425"/>
      <c r="GL118" s="425"/>
      <c r="GM118" s="425"/>
      <c r="GN118" s="425"/>
      <c r="GO118" s="425"/>
      <c r="GP118" s="425"/>
      <c r="GQ118" s="425"/>
      <c r="GR118" s="425"/>
      <c r="GS118" s="425"/>
      <c r="GT118" s="425"/>
      <c r="GU118" s="425"/>
      <c r="GV118" s="425"/>
      <c r="GW118" s="425"/>
      <c r="GX118" s="425"/>
      <c r="GY118" s="425"/>
      <c r="GZ118" s="425"/>
      <c r="HA118" s="425"/>
      <c r="HB118" s="425"/>
      <c r="HC118" s="425"/>
      <c r="HD118" s="425"/>
      <c r="HE118" s="425"/>
      <c r="HF118" s="425"/>
      <c r="HG118" s="425"/>
      <c r="HH118" s="425"/>
      <c r="HI118" s="425"/>
      <c r="HJ118" s="425"/>
      <c r="HK118" s="425"/>
      <c r="HL118" s="425"/>
      <c r="HM118" s="425"/>
      <c r="HN118" s="425"/>
      <c r="HO118" s="425"/>
      <c r="HP118" s="425"/>
      <c r="HQ118" s="425"/>
      <c r="HR118" s="425"/>
      <c r="HS118" s="425"/>
      <c r="HT118" s="425"/>
      <c r="HU118" s="425"/>
      <c r="HV118" s="425"/>
      <c r="HW118" s="425"/>
      <c r="HX118" s="425"/>
      <c r="HY118" s="425"/>
      <c r="HZ118" s="425"/>
      <c r="IA118" s="425"/>
      <c r="IB118" s="425"/>
      <c r="IC118" s="425"/>
      <c r="ID118" s="425"/>
      <c r="IE118" s="425"/>
      <c r="IF118" s="425"/>
      <c r="IG118" s="425"/>
      <c r="IH118" s="425"/>
      <c r="II118" s="425"/>
      <c r="IJ118" s="425"/>
      <c r="IK118" s="425"/>
      <c r="IL118" s="425"/>
      <c r="IM118" s="425"/>
      <c r="IN118" s="425"/>
      <c r="IO118" s="425"/>
      <c r="IP118" s="425"/>
      <c r="IQ118" s="425"/>
      <c r="IR118" s="425"/>
      <c r="IS118" s="425"/>
      <c r="IT118" s="425"/>
      <c r="IU118" s="425"/>
      <c r="IV118" s="425"/>
      <c r="IW118" s="425"/>
      <c r="IX118" s="425"/>
      <c r="IY118" s="425"/>
      <c r="IZ118" s="425"/>
      <c r="JA118" s="425"/>
      <c r="JB118" s="425"/>
      <c r="JC118" s="425"/>
      <c r="JD118" s="425"/>
      <c r="JE118" s="425"/>
      <c r="JF118" s="425"/>
      <c r="JG118" s="425"/>
      <c r="JH118" s="425"/>
      <c r="JI118" s="425"/>
      <c r="JJ118" s="425"/>
      <c r="JK118" s="425"/>
      <c r="JL118" s="425"/>
      <c r="JM118" s="425"/>
      <c r="JN118" s="425"/>
      <c r="JO118" s="425"/>
      <c r="JP118" s="425"/>
      <c r="JQ118" s="425"/>
      <c r="JR118" s="425"/>
      <c r="JS118" s="425"/>
      <c r="JT118" s="425"/>
      <c r="JU118" s="425"/>
      <c r="JV118" s="425"/>
      <c r="JW118" s="425"/>
      <c r="JX118" s="425"/>
      <c r="JY118" s="425"/>
      <c r="JZ118" s="425"/>
      <c r="KA118" s="425"/>
      <c r="KB118" s="425"/>
      <c r="KC118" s="425"/>
      <c r="KD118" s="425"/>
      <c r="KE118" s="425"/>
      <c r="KF118" s="425"/>
      <c r="KG118" s="425"/>
      <c r="KH118" s="425"/>
      <c r="KI118" s="425"/>
      <c r="KJ118" s="425"/>
      <c r="KK118" s="425"/>
      <c r="KL118" s="425"/>
      <c r="KM118" s="425"/>
      <c r="KN118" s="425"/>
      <c r="KO118" s="425"/>
      <c r="KP118" s="425"/>
      <c r="KQ118" s="425"/>
      <c r="KR118" s="425"/>
      <c r="KS118" s="425"/>
      <c r="KT118" s="425"/>
      <c r="KU118" s="425"/>
      <c r="KV118" s="425"/>
      <c r="KW118" s="425"/>
      <c r="KX118" s="425"/>
      <c r="KY118" s="425"/>
      <c r="KZ118" s="425"/>
      <c r="LA118" s="425"/>
      <c r="LB118" s="425"/>
      <c r="LC118" s="425"/>
      <c r="LD118" s="425"/>
      <c r="LE118" s="425"/>
      <c r="LF118" s="425"/>
      <c r="LG118" s="425"/>
      <c r="LH118" s="425"/>
      <c r="LI118" s="425"/>
      <c r="LJ118" s="425"/>
      <c r="LK118" s="425"/>
      <c r="LL118" s="425"/>
      <c r="LM118" s="425"/>
      <c r="LN118" s="425"/>
      <c r="LO118" s="425"/>
      <c r="LP118" s="425"/>
      <c r="LQ118" s="425"/>
      <c r="LR118" s="425"/>
      <c r="LS118" s="425"/>
      <c r="LT118" s="425"/>
      <c r="LU118" s="425"/>
      <c r="LV118" s="425"/>
      <c r="LW118" s="425"/>
      <c r="LX118" s="425"/>
      <c r="LY118" s="425"/>
      <c r="LZ118" s="425"/>
      <c r="MA118" s="425"/>
      <c r="MB118" s="425"/>
      <c r="MC118" s="425"/>
      <c r="MD118" s="425"/>
      <c r="ME118" s="425"/>
      <c r="MF118" s="425"/>
      <c r="MG118" s="425"/>
      <c r="MH118" s="425"/>
      <c r="MI118" s="425"/>
      <c r="MJ118" s="425"/>
      <c r="MK118" s="425"/>
      <c r="ML118" s="425"/>
      <c r="MM118" s="425"/>
      <c r="MN118" s="425"/>
      <c r="MO118" s="425"/>
      <c r="MP118" s="425"/>
      <c r="MQ118" s="425"/>
      <c r="MR118" s="425"/>
      <c r="MS118" s="425"/>
      <c r="MT118" s="425"/>
      <c r="MU118" s="425"/>
      <c r="MV118" s="425"/>
      <c r="MW118" s="425"/>
      <c r="MX118" s="425"/>
      <c r="MY118" s="425"/>
      <c r="MZ118" s="425"/>
      <c r="NA118" s="425"/>
      <c r="NB118" s="425"/>
      <c r="NC118" s="425"/>
      <c r="ND118" s="425"/>
      <c r="NE118" s="425"/>
      <c r="NF118" s="425"/>
      <c r="NG118" s="425"/>
      <c r="NH118" s="425"/>
      <c r="NI118" s="425"/>
      <c r="NJ118" s="425"/>
      <c r="NK118" s="425"/>
      <c r="NL118" s="425"/>
      <c r="NM118" s="425"/>
      <c r="NN118" s="425"/>
      <c r="NO118" s="425"/>
      <c r="NP118" s="425"/>
      <c r="NQ118" s="425"/>
      <c r="NR118" s="425"/>
      <c r="NS118" s="425"/>
      <c r="NT118" s="425"/>
      <c r="NU118" s="425"/>
      <c r="NV118" s="425"/>
      <c r="NW118" s="425"/>
      <c r="NX118" s="425"/>
      <c r="NY118" s="425"/>
      <c r="NZ118" s="425"/>
      <c r="OA118" s="425"/>
      <c r="OB118" s="425"/>
      <c r="OC118" s="425"/>
      <c r="OD118" s="425"/>
      <c r="OE118" s="425"/>
      <c r="OF118" s="425"/>
      <c r="OG118" s="425"/>
      <c r="OH118" s="425"/>
      <c r="OI118" s="425"/>
      <c r="OJ118" s="425"/>
      <c r="OK118" s="425"/>
      <c r="OL118" s="425"/>
      <c r="OM118" s="425"/>
      <c r="ON118" s="425"/>
      <c r="OO118" s="425"/>
      <c r="OP118" s="425"/>
      <c r="OQ118" s="425"/>
      <c r="OR118" s="425"/>
      <c r="OS118" s="425"/>
      <c r="OT118" s="425"/>
      <c r="OU118" s="425"/>
      <c r="OV118" s="425"/>
      <c r="OW118" s="425"/>
      <c r="OX118" s="425"/>
      <c r="OY118" s="425"/>
      <c r="OZ118" s="425"/>
      <c r="PA118" s="425"/>
      <c r="PB118" s="425"/>
      <c r="PC118" s="425"/>
      <c r="PD118" s="425"/>
      <c r="PE118" s="425"/>
      <c r="PF118" s="425"/>
      <c r="PG118" s="425"/>
      <c r="PH118" s="425"/>
      <c r="PI118" s="425"/>
      <c r="PJ118" s="425"/>
      <c r="PK118" s="425"/>
      <c r="PL118" s="425"/>
      <c r="PM118" s="425"/>
      <c r="PN118" s="425"/>
      <c r="PO118" s="425"/>
      <c r="PP118" s="425"/>
      <c r="PQ118" s="425"/>
      <c r="PR118" s="425"/>
      <c r="PS118" s="425"/>
      <c r="PT118" s="425"/>
      <c r="PU118" s="425"/>
      <c r="PV118" s="425"/>
      <c r="PW118" s="425"/>
      <c r="PX118" s="425"/>
      <c r="PY118" s="425"/>
      <c r="PZ118" s="425"/>
      <c r="QA118" s="425"/>
      <c r="QB118" s="425"/>
      <c r="QC118" s="425"/>
      <c r="QD118" s="425"/>
      <c r="QE118" s="425"/>
      <c r="QF118" s="425"/>
      <c r="QG118" s="425"/>
      <c r="QH118" s="425"/>
      <c r="QI118" s="425"/>
      <c r="QJ118" s="425"/>
      <c r="QK118" s="425"/>
      <c r="QL118" s="425"/>
      <c r="QM118" s="425"/>
      <c r="QN118" s="425"/>
      <c r="QO118" s="425"/>
      <c r="QP118" s="425"/>
      <c r="QQ118" s="425"/>
      <c r="QR118" s="425"/>
      <c r="QS118" s="425"/>
      <c r="QT118" s="425"/>
      <c r="QU118" s="425"/>
      <c r="QV118" s="425"/>
      <c r="QW118" s="425"/>
      <c r="QX118" s="425"/>
      <c r="QY118" s="425"/>
      <c r="QZ118" s="425"/>
      <c r="RA118" s="425"/>
      <c r="RB118" s="425"/>
      <c r="RC118" s="425"/>
      <c r="RD118" s="425"/>
      <c r="RE118" s="425"/>
      <c r="RF118" s="425"/>
      <c r="RG118" s="425"/>
      <c r="RH118" s="425"/>
      <c r="RI118" s="425"/>
      <c r="RJ118" s="425"/>
      <c r="RK118" s="425"/>
      <c r="RL118" s="425"/>
      <c r="RM118" s="425"/>
      <c r="RN118" s="425"/>
      <c r="RO118" s="425"/>
      <c r="RP118" s="425"/>
      <c r="RQ118" s="425"/>
      <c r="RR118" s="425"/>
      <c r="RS118" s="425"/>
      <c r="RT118" s="425"/>
      <c r="RU118" s="425"/>
      <c r="RV118" s="425"/>
      <c r="RW118" s="425"/>
      <c r="RX118" s="425"/>
      <c r="RY118" s="425"/>
      <c r="RZ118" s="425"/>
      <c r="SA118" s="425"/>
      <c r="SB118" s="425"/>
      <c r="SC118" s="425"/>
      <c r="SD118" s="425"/>
      <c r="SE118" s="425"/>
      <c r="SF118" s="425"/>
      <c r="SG118" s="425"/>
      <c r="SH118" s="425"/>
      <c r="SI118" s="425"/>
      <c r="SJ118" s="425"/>
      <c r="SK118" s="425"/>
      <c r="SL118" s="425"/>
      <c r="SM118" s="425"/>
      <c r="SN118" s="425"/>
      <c r="SO118" s="425"/>
      <c r="SP118" s="425"/>
      <c r="SQ118" s="425"/>
      <c r="SR118" s="425"/>
      <c r="SS118" s="425"/>
      <c r="ST118" s="425"/>
      <c r="SU118" s="425"/>
      <c r="SV118" s="425"/>
      <c r="SW118" s="425"/>
      <c r="SX118" s="425"/>
    </row>
    <row r="119" spans="1:518" ht="12.75" customHeight="1" x14ac:dyDescent="0.2">
      <c r="A119" s="425"/>
      <c r="B119" s="425"/>
      <c r="C119" s="425"/>
      <c r="D119" s="425"/>
      <c r="E119" s="425"/>
      <c r="F119" s="425"/>
      <c r="G119" s="425"/>
      <c r="H119" s="425"/>
      <c r="I119" s="425"/>
      <c r="J119" s="425"/>
      <c r="K119" s="425"/>
      <c r="L119" s="425"/>
      <c r="M119" s="425"/>
      <c r="N119" s="425"/>
      <c r="O119" s="425"/>
      <c r="P119" s="425"/>
      <c r="Q119" s="425"/>
      <c r="R119" s="425"/>
      <c r="S119" s="425"/>
      <c r="T119" s="425"/>
      <c r="U119" s="425"/>
      <c r="V119" s="425"/>
      <c r="W119" s="425"/>
      <c r="X119" s="425"/>
      <c r="Y119" s="425"/>
      <c r="Z119" s="425"/>
      <c r="AA119" s="425"/>
      <c r="AB119" s="425"/>
      <c r="AC119" s="425"/>
      <c r="AD119" s="425"/>
      <c r="AE119" s="425"/>
      <c r="AF119" s="425"/>
      <c r="AG119" s="425"/>
      <c r="AH119" s="425"/>
      <c r="AI119" s="425"/>
      <c r="AJ119" s="425"/>
      <c r="AK119" s="425"/>
      <c r="AL119" s="425"/>
      <c r="AM119" s="425"/>
      <c r="AN119" s="425"/>
      <c r="AO119" s="425"/>
      <c r="AP119" s="425"/>
      <c r="AQ119" s="425"/>
      <c r="AR119" s="425"/>
      <c r="AS119" s="425"/>
      <c r="AT119" s="425"/>
      <c r="AU119" s="425"/>
      <c r="AV119" s="425"/>
      <c r="AW119" s="425"/>
      <c r="AX119" s="425"/>
      <c r="AY119" s="425"/>
      <c r="AZ119" s="425"/>
      <c r="BA119" s="425"/>
      <c r="BB119" s="425"/>
      <c r="BC119" s="425"/>
      <c r="BD119" s="425"/>
      <c r="BE119" s="425"/>
      <c r="BF119" s="425"/>
      <c r="BG119" s="425"/>
      <c r="BH119" s="425"/>
      <c r="BI119" s="425"/>
      <c r="BJ119" s="425"/>
      <c r="BK119" s="425"/>
      <c r="BL119" s="425"/>
      <c r="BM119" s="425"/>
      <c r="BN119" s="425"/>
      <c r="BO119" s="425"/>
      <c r="BP119" s="425"/>
      <c r="BQ119" s="425"/>
      <c r="BR119" s="425"/>
      <c r="BS119" s="425"/>
      <c r="BT119" s="425"/>
      <c r="BU119" s="425"/>
      <c r="BV119" s="425"/>
      <c r="BW119" s="425"/>
      <c r="BX119" s="425"/>
      <c r="BY119" s="425"/>
      <c r="BZ119" s="425"/>
      <c r="CA119" s="425"/>
      <c r="CB119" s="425"/>
      <c r="CC119" s="425"/>
      <c r="CD119" s="425"/>
      <c r="CE119" s="425"/>
      <c r="CF119" s="425"/>
      <c r="CG119" s="425"/>
      <c r="CH119" s="425"/>
      <c r="CI119" s="425"/>
      <c r="CJ119" s="425"/>
      <c r="CK119" s="425"/>
      <c r="CL119" s="425"/>
      <c r="CM119" s="425"/>
      <c r="CN119" s="425"/>
      <c r="CO119" s="425"/>
      <c r="CP119" s="425"/>
      <c r="CQ119" s="425"/>
      <c r="CR119" s="425"/>
      <c r="CS119" s="425"/>
      <c r="CT119" s="425"/>
      <c r="CU119" s="425"/>
      <c r="CV119" s="425"/>
      <c r="CW119" s="425"/>
      <c r="CX119" s="425"/>
      <c r="CY119" s="425"/>
      <c r="CZ119" s="425"/>
      <c r="DA119" s="425"/>
      <c r="DB119" s="425"/>
      <c r="DC119" s="425"/>
      <c r="DD119" s="425"/>
      <c r="DE119" s="425"/>
      <c r="DF119" s="425"/>
      <c r="DG119" s="425"/>
      <c r="DH119" s="425"/>
      <c r="DI119" s="425"/>
      <c r="DJ119" s="425"/>
      <c r="DK119" s="425"/>
      <c r="DL119" s="425"/>
      <c r="DM119" s="425"/>
      <c r="DN119" s="425"/>
      <c r="DO119" s="425"/>
      <c r="DP119" s="425"/>
      <c r="DQ119" s="425"/>
      <c r="DR119" s="425"/>
      <c r="DS119" s="425"/>
      <c r="DT119" s="425"/>
      <c r="DU119" s="425"/>
      <c r="DV119" s="425"/>
      <c r="DW119" s="425"/>
      <c r="DX119" s="425"/>
      <c r="DY119" s="425"/>
      <c r="DZ119" s="425"/>
      <c r="EA119" s="425"/>
      <c r="EB119" s="425"/>
      <c r="EC119" s="425"/>
      <c r="ED119" s="425"/>
      <c r="EE119" s="425"/>
      <c r="EF119" s="425"/>
      <c r="EG119" s="425"/>
      <c r="EH119" s="425"/>
      <c r="EI119" s="425"/>
      <c r="EJ119" s="425"/>
      <c r="EK119" s="425"/>
      <c r="EL119" s="425"/>
      <c r="EM119" s="425"/>
      <c r="EN119" s="425"/>
      <c r="EO119" s="425"/>
      <c r="EP119" s="425"/>
      <c r="EQ119" s="425"/>
      <c r="ER119" s="425"/>
      <c r="ES119" s="425"/>
      <c r="ET119" s="425"/>
      <c r="EU119" s="425"/>
      <c r="EV119" s="425"/>
      <c r="EW119" s="425"/>
      <c r="EX119" s="425"/>
      <c r="EY119" s="425"/>
      <c r="EZ119" s="425"/>
      <c r="FA119" s="425"/>
      <c r="FB119" s="425"/>
      <c r="FC119" s="425"/>
      <c r="FD119" s="425"/>
      <c r="FE119" s="425"/>
      <c r="FF119" s="425"/>
      <c r="FG119" s="425"/>
      <c r="FH119" s="425"/>
      <c r="FI119" s="425"/>
      <c r="FJ119" s="425"/>
      <c r="FK119" s="425"/>
      <c r="FL119" s="425"/>
      <c r="FM119" s="425"/>
      <c r="FN119" s="425"/>
      <c r="FO119" s="425"/>
      <c r="FP119" s="425"/>
      <c r="FQ119" s="425"/>
      <c r="FR119" s="425"/>
      <c r="FS119" s="425"/>
      <c r="FT119" s="425"/>
      <c r="FU119" s="425"/>
      <c r="FV119" s="425"/>
      <c r="FW119" s="425"/>
      <c r="FX119" s="425"/>
      <c r="FY119" s="425"/>
      <c r="FZ119" s="425"/>
      <c r="GA119" s="425"/>
      <c r="GB119" s="425"/>
      <c r="GC119" s="425"/>
      <c r="GD119" s="425"/>
      <c r="GE119" s="425"/>
      <c r="GF119" s="425"/>
      <c r="GG119" s="425"/>
      <c r="GH119" s="425"/>
      <c r="GI119" s="425"/>
      <c r="GJ119" s="425"/>
      <c r="GK119" s="425"/>
      <c r="GL119" s="425"/>
      <c r="GM119" s="425"/>
      <c r="GN119" s="425"/>
      <c r="GO119" s="425"/>
      <c r="GP119" s="425"/>
      <c r="GQ119" s="425"/>
      <c r="GR119" s="425"/>
      <c r="GS119" s="425"/>
      <c r="GT119" s="425"/>
      <c r="GU119" s="425"/>
      <c r="GV119" s="425"/>
      <c r="GW119" s="425"/>
      <c r="GX119" s="425"/>
      <c r="GY119" s="425"/>
      <c r="GZ119" s="425"/>
      <c r="HA119" s="425"/>
      <c r="HB119" s="425"/>
      <c r="HC119" s="425"/>
      <c r="HD119" s="425"/>
      <c r="HE119" s="425"/>
      <c r="HF119" s="425"/>
      <c r="HG119" s="425"/>
      <c r="HH119" s="425"/>
      <c r="HI119" s="425"/>
      <c r="HJ119" s="425"/>
      <c r="HK119" s="425"/>
      <c r="HL119" s="425"/>
      <c r="HM119" s="425"/>
      <c r="HN119" s="425"/>
      <c r="HO119" s="425"/>
      <c r="HP119" s="425"/>
      <c r="HQ119" s="425"/>
      <c r="HR119" s="425"/>
      <c r="HS119" s="425"/>
      <c r="HT119" s="425"/>
      <c r="HU119" s="425"/>
      <c r="HV119" s="425"/>
      <c r="HW119" s="425"/>
      <c r="HX119" s="425"/>
      <c r="HY119" s="425"/>
      <c r="HZ119" s="425"/>
      <c r="IA119" s="425"/>
      <c r="IB119" s="425"/>
      <c r="IC119" s="425"/>
      <c r="ID119" s="425"/>
      <c r="IE119" s="425"/>
      <c r="IF119" s="425"/>
      <c r="IG119" s="425"/>
      <c r="IH119" s="425"/>
      <c r="II119" s="425"/>
      <c r="IJ119" s="425"/>
      <c r="IK119" s="425"/>
      <c r="IL119" s="425"/>
      <c r="IM119" s="425"/>
      <c r="IN119" s="425"/>
      <c r="IO119" s="425"/>
      <c r="IP119" s="425"/>
      <c r="IQ119" s="425"/>
      <c r="IR119" s="425"/>
      <c r="IS119" s="425"/>
      <c r="IT119" s="425"/>
      <c r="IU119" s="425"/>
      <c r="IV119" s="425"/>
      <c r="IW119" s="425"/>
      <c r="IX119" s="425"/>
      <c r="IY119" s="425"/>
      <c r="IZ119" s="425"/>
      <c r="JA119" s="425"/>
      <c r="JB119" s="425"/>
      <c r="JC119" s="425"/>
      <c r="JD119" s="425"/>
      <c r="JE119" s="425"/>
      <c r="JF119" s="425"/>
      <c r="JG119" s="425"/>
      <c r="JH119" s="425"/>
      <c r="JI119" s="425"/>
      <c r="JJ119" s="425"/>
      <c r="JK119" s="425"/>
      <c r="JL119" s="425"/>
      <c r="JM119" s="425"/>
      <c r="JN119" s="425"/>
      <c r="JO119" s="425"/>
      <c r="JP119" s="425"/>
      <c r="JQ119" s="425"/>
      <c r="JR119" s="425"/>
      <c r="JS119" s="425"/>
      <c r="JT119" s="425"/>
      <c r="JU119" s="425"/>
      <c r="JV119" s="425"/>
      <c r="JW119" s="425"/>
      <c r="JX119" s="425"/>
      <c r="JY119" s="425"/>
      <c r="JZ119" s="425"/>
      <c r="KA119" s="425"/>
      <c r="KB119" s="425"/>
      <c r="KC119" s="425"/>
      <c r="KD119" s="425"/>
      <c r="KE119" s="425"/>
      <c r="KF119" s="425"/>
      <c r="KG119" s="425"/>
      <c r="KH119" s="425"/>
      <c r="KI119" s="425"/>
      <c r="KJ119" s="425"/>
      <c r="KK119" s="425"/>
      <c r="KL119" s="425"/>
      <c r="KM119" s="425"/>
      <c r="KN119" s="425"/>
      <c r="KO119" s="425"/>
      <c r="KP119" s="425"/>
      <c r="KQ119" s="425"/>
      <c r="KR119" s="425"/>
      <c r="KS119" s="425"/>
      <c r="KT119" s="425"/>
      <c r="KU119" s="425"/>
      <c r="KV119" s="425"/>
      <c r="KW119" s="425"/>
      <c r="KX119" s="425"/>
      <c r="KY119" s="425"/>
      <c r="KZ119" s="425"/>
      <c r="LA119" s="425"/>
      <c r="LB119" s="425"/>
      <c r="LC119" s="425"/>
      <c r="LD119" s="425"/>
      <c r="LE119" s="425"/>
      <c r="LF119" s="425"/>
      <c r="LG119" s="425"/>
      <c r="LH119" s="425"/>
      <c r="LI119" s="425"/>
      <c r="LJ119" s="425"/>
      <c r="LK119" s="425"/>
      <c r="LL119" s="425"/>
      <c r="LM119" s="425"/>
      <c r="LN119" s="425"/>
      <c r="LO119" s="425"/>
      <c r="LP119" s="425"/>
      <c r="LQ119" s="425"/>
      <c r="LR119" s="425"/>
      <c r="LS119" s="425"/>
      <c r="LT119" s="425"/>
      <c r="LU119" s="425"/>
      <c r="LV119" s="425"/>
      <c r="LW119" s="425"/>
      <c r="LX119" s="425"/>
      <c r="LY119" s="425"/>
      <c r="LZ119" s="425"/>
      <c r="MA119" s="425"/>
      <c r="MB119" s="425"/>
      <c r="MC119" s="425"/>
      <c r="MD119" s="425"/>
      <c r="ME119" s="425"/>
      <c r="MF119" s="425"/>
      <c r="MG119" s="425"/>
      <c r="MH119" s="425"/>
      <c r="MI119" s="425"/>
      <c r="MJ119" s="425"/>
      <c r="MK119" s="425"/>
      <c r="ML119" s="425"/>
      <c r="MM119" s="425"/>
      <c r="MN119" s="425"/>
      <c r="MO119" s="425"/>
      <c r="MP119" s="425"/>
      <c r="MQ119" s="425"/>
      <c r="MR119" s="425"/>
      <c r="MS119" s="425"/>
      <c r="MT119" s="425"/>
      <c r="MU119" s="425"/>
      <c r="MV119" s="425"/>
      <c r="MW119" s="425"/>
      <c r="MX119" s="425"/>
      <c r="MY119" s="425"/>
      <c r="MZ119" s="425"/>
      <c r="NA119" s="425"/>
      <c r="NB119" s="425"/>
      <c r="NC119" s="425"/>
      <c r="ND119" s="425"/>
      <c r="NE119" s="425"/>
      <c r="NF119" s="425"/>
      <c r="NG119" s="425"/>
      <c r="NH119" s="425"/>
      <c r="NI119" s="425"/>
      <c r="NJ119" s="425"/>
      <c r="NK119" s="425"/>
      <c r="NL119" s="425"/>
      <c r="NM119" s="425"/>
      <c r="NN119" s="425"/>
      <c r="NO119" s="425"/>
      <c r="NP119" s="425"/>
      <c r="NQ119" s="425"/>
      <c r="NR119" s="425"/>
      <c r="NS119" s="425"/>
      <c r="NT119" s="425"/>
      <c r="NU119" s="425"/>
      <c r="NV119" s="425"/>
      <c r="NW119" s="425"/>
      <c r="NX119" s="425"/>
      <c r="NY119" s="425"/>
      <c r="NZ119" s="425"/>
      <c r="OA119" s="425"/>
      <c r="OB119" s="425"/>
      <c r="OC119" s="425"/>
      <c r="OD119" s="425"/>
      <c r="OE119" s="425"/>
      <c r="OF119" s="425"/>
      <c r="OG119" s="425"/>
      <c r="OH119" s="425"/>
      <c r="OI119" s="425"/>
      <c r="OJ119" s="425"/>
      <c r="OK119" s="425"/>
      <c r="OL119" s="425"/>
      <c r="OM119" s="425"/>
      <c r="ON119" s="425"/>
      <c r="OO119" s="425"/>
      <c r="OP119" s="425"/>
      <c r="OQ119" s="425"/>
      <c r="OR119" s="425"/>
      <c r="OS119" s="425"/>
      <c r="OT119" s="425"/>
      <c r="OU119" s="425"/>
      <c r="OV119" s="425"/>
      <c r="OW119" s="425"/>
      <c r="OX119" s="425"/>
      <c r="OY119" s="425"/>
      <c r="OZ119" s="425"/>
      <c r="PA119" s="425"/>
      <c r="PB119" s="425"/>
      <c r="PC119" s="425"/>
      <c r="PD119" s="425"/>
      <c r="PE119" s="425"/>
      <c r="PF119" s="425"/>
      <c r="PG119" s="425"/>
      <c r="PH119" s="425"/>
      <c r="PI119" s="425"/>
      <c r="PJ119" s="425"/>
      <c r="PK119" s="425"/>
      <c r="PL119" s="425"/>
      <c r="PM119" s="425"/>
      <c r="PN119" s="425"/>
      <c r="PO119" s="425"/>
      <c r="PP119" s="425"/>
      <c r="PQ119" s="425"/>
      <c r="PR119" s="425"/>
      <c r="PS119" s="425"/>
      <c r="PT119" s="425"/>
      <c r="PU119" s="425"/>
      <c r="PV119" s="425"/>
      <c r="PW119" s="425"/>
      <c r="PX119" s="425"/>
      <c r="PY119" s="425"/>
      <c r="PZ119" s="425"/>
      <c r="QA119" s="425"/>
      <c r="QB119" s="425"/>
      <c r="QC119" s="425"/>
      <c r="QD119" s="425"/>
      <c r="QE119" s="425"/>
      <c r="QF119" s="425"/>
      <c r="QG119" s="425"/>
      <c r="QH119" s="425"/>
      <c r="QI119" s="425"/>
      <c r="QJ119" s="425"/>
      <c r="QK119" s="425"/>
      <c r="QL119" s="425"/>
      <c r="QM119" s="425"/>
      <c r="QN119" s="425"/>
      <c r="QO119" s="425"/>
      <c r="QP119" s="425"/>
      <c r="QQ119" s="425"/>
      <c r="QR119" s="425"/>
      <c r="QS119" s="425"/>
      <c r="QT119" s="425"/>
      <c r="QU119" s="425"/>
      <c r="QV119" s="425"/>
      <c r="QW119" s="425"/>
      <c r="QX119" s="425"/>
      <c r="QY119" s="425"/>
      <c r="QZ119" s="425"/>
      <c r="RA119" s="425"/>
      <c r="RB119" s="425"/>
      <c r="RC119" s="425"/>
      <c r="RD119" s="425"/>
      <c r="RE119" s="425"/>
      <c r="RF119" s="425"/>
      <c r="RG119" s="425"/>
      <c r="RH119" s="425"/>
      <c r="RI119" s="425"/>
      <c r="RJ119" s="425"/>
      <c r="RK119" s="425"/>
      <c r="RL119" s="425"/>
      <c r="RM119" s="425"/>
      <c r="RN119" s="425"/>
      <c r="RO119" s="425"/>
      <c r="RP119" s="425"/>
      <c r="RQ119" s="425"/>
      <c r="RR119" s="425"/>
      <c r="RS119" s="425"/>
      <c r="RT119" s="425"/>
      <c r="RU119" s="425"/>
      <c r="RV119" s="425"/>
      <c r="RW119" s="425"/>
      <c r="RX119" s="425"/>
      <c r="RY119" s="425"/>
      <c r="RZ119" s="425"/>
      <c r="SA119" s="425"/>
      <c r="SB119" s="425"/>
      <c r="SC119" s="425"/>
      <c r="SD119" s="425"/>
      <c r="SE119" s="425"/>
      <c r="SF119" s="425"/>
      <c r="SG119" s="425"/>
      <c r="SH119" s="425"/>
      <c r="SI119" s="425"/>
      <c r="SJ119" s="425"/>
      <c r="SK119" s="425"/>
      <c r="SL119" s="425"/>
      <c r="SM119" s="425"/>
      <c r="SN119" s="425"/>
      <c r="SO119" s="425"/>
      <c r="SP119" s="425"/>
      <c r="SQ119" s="425"/>
      <c r="SR119" s="425"/>
      <c r="SS119" s="425"/>
      <c r="ST119" s="425"/>
      <c r="SU119" s="425"/>
      <c r="SV119" s="425"/>
      <c r="SW119" s="425"/>
      <c r="SX119" s="425"/>
    </row>
    <row r="120" spans="1:518" ht="12.75" customHeight="1" x14ac:dyDescent="0.2">
      <c r="A120" s="425"/>
      <c r="B120" s="425"/>
      <c r="C120" s="425"/>
      <c r="D120" s="425"/>
      <c r="E120" s="425"/>
      <c r="F120" s="425"/>
      <c r="G120" s="425"/>
      <c r="H120" s="425"/>
      <c r="I120" s="425"/>
      <c r="J120" s="425"/>
      <c r="K120" s="425"/>
      <c r="L120" s="425"/>
      <c r="M120" s="425"/>
      <c r="N120" s="425"/>
      <c r="O120" s="425"/>
      <c r="P120" s="425"/>
      <c r="Q120" s="425"/>
      <c r="R120" s="425"/>
      <c r="S120" s="425"/>
      <c r="T120" s="425"/>
      <c r="U120" s="425"/>
      <c r="V120" s="425"/>
      <c r="W120" s="425"/>
      <c r="X120" s="425"/>
      <c r="Y120" s="425"/>
      <c r="Z120" s="425"/>
      <c r="AA120" s="425"/>
      <c r="AB120" s="425"/>
      <c r="AC120" s="425"/>
      <c r="AD120" s="425"/>
      <c r="AE120" s="425"/>
      <c r="AF120" s="425"/>
      <c r="AG120" s="425"/>
      <c r="AH120" s="425"/>
      <c r="AI120" s="425"/>
      <c r="AJ120" s="425"/>
      <c r="AK120" s="425"/>
      <c r="AL120" s="425"/>
      <c r="AM120" s="425"/>
      <c r="AN120" s="425"/>
      <c r="AO120" s="425"/>
      <c r="AP120" s="425"/>
      <c r="AQ120" s="425"/>
      <c r="AR120" s="425"/>
      <c r="AS120" s="425"/>
      <c r="AT120" s="425"/>
      <c r="AU120" s="425"/>
      <c r="AV120" s="425"/>
      <c r="AW120" s="425"/>
      <c r="AX120" s="425"/>
      <c r="AY120" s="425"/>
      <c r="AZ120" s="425"/>
      <c r="BA120" s="425"/>
      <c r="BB120" s="425"/>
      <c r="BC120" s="425"/>
      <c r="BD120" s="425"/>
      <c r="BE120" s="425"/>
      <c r="BF120" s="425"/>
      <c r="BG120" s="425"/>
      <c r="BH120" s="425"/>
      <c r="BI120" s="425"/>
      <c r="BJ120" s="425"/>
      <c r="BK120" s="425"/>
      <c r="BL120" s="425"/>
      <c r="BM120" s="425"/>
      <c r="BN120" s="425"/>
      <c r="BO120" s="425"/>
      <c r="BP120" s="425"/>
      <c r="BQ120" s="425"/>
      <c r="BR120" s="425"/>
      <c r="BS120" s="425"/>
      <c r="BT120" s="425"/>
      <c r="BU120" s="425"/>
      <c r="BV120" s="425"/>
      <c r="BW120" s="425"/>
      <c r="BX120" s="425"/>
      <c r="BY120" s="425"/>
      <c r="BZ120" s="425"/>
      <c r="CA120" s="425"/>
      <c r="CB120" s="425"/>
      <c r="CC120" s="425"/>
      <c r="CD120" s="425"/>
      <c r="CE120" s="425"/>
      <c r="CF120" s="425"/>
      <c r="CG120" s="425"/>
      <c r="CH120" s="425"/>
      <c r="CI120" s="425"/>
      <c r="CJ120" s="425"/>
      <c r="CK120" s="425"/>
      <c r="CL120" s="425"/>
      <c r="CM120" s="425"/>
      <c r="CN120" s="425"/>
      <c r="CO120" s="425"/>
      <c r="CP120" s="425"/>
      <c r="CQ120" s="425"/>
      <c r="CR120" s="425"/>
      <c r="CS120" s="425"/>
      <c r="CT120" s="425"/>
      <c r="CU120" s="425"/>
      <c r="CV120" s="425"/>
      <c r="CW120" s="425"/>
      <c r="CX120" s="425"/>
      <c r="CY120" s="425"/>
      <c r="CZ120" s="425"/>
      <c r="DA120" s="425"/>
      <c r="DB120" s="425"/>
      <c r="DC120" s="425"/>
      <c r="DD120" s="425"/>
      <c r="DE120" s="425"/>
      <c r="DF120" s="425"/>
      <c r="DG120" s="425"/>
      <c r="DH120" s="425"/>
      <c r="DI120" s="425"/>
      <c r="DJ120" s="425"/>
      <c r="DK120" s="425"/>
      <c r="DL120" s="425"/>
      <c r="DM120" s="425"/>
      <c r="DN120" s="425"/>
      <c r="DO120" s="425"/>
      <c r="DP120" s="425"/>
      <c r="DQ120" s="425"/>
      <c r="DR120" s="425"/>
      <c r="DS120" s="425"/>
      <c r="DT120" s="425"/>
      <c r="DU120" s="425"/>
      <c r="DV120" s="425"/>
      <c r="DW120" s="425"/>
      <c r="DX120" s="425"/>
      <c r="DY120" s="425"/>
      <c r="DZ120" s="425"/>
      <c r="EA120" s="425"/>
      <c r="EB120" s="425"/>
      <c r="EC120" s="425"/>
      <c r="ED120" s="425"/>
      <c r="EE120" s="425"/>
      <c r="EF120" s="425"/>
      <c r="EG120" s="425"/>
      <c r="EH120" s="425"/>
      <c r="EI120" s="425"/>
      <c r="EJ120" s="425"/>
      <c r="EK120" s="425"/>
      <c r="EL120" s="425"/>
      <c r="EM120" s="425"/>
      <c r="EN120" s="425"/>
      <c r="EO120" s="425"/>
      <c r="EP120" s="425"/>
      <c r="EQ120" s="425"/>
      <c r="ER120" s="425"/>
      <c r="ES120" s="425"/>
      <c r="ET120" s="425"/>
      <c r="EU120" s="425"/>
      <c r="EV120" s="425"/>
      <c r="EW120" s="425"/>
      <c r="EX120" s="425"/>
      <c r="EY120" s="425"/>
      <c r="EZ120" s="425"/>
      <c r="FA120" s="425"/>
      <c r="FB120" s="425"/>
      <c r="FC120" s="425"/>
      <c r="FD120" s="425"/>
      <c r="FE120" s="425"/>
      <c r="FF120" s="425"/>
      <c r="FG120" s="425"/>
      <c r="FH120" s="425"/>
      <c r="FI120" s="425"/>
      <c r="FJ120" s="425"/>
      <c r="FK120" s="425"/>
      <c r="FL120" s="425"/>
      <c r="FM120" s="425"/>
      <c r="FN120" s="425"/>
      <c r="FO120" s="425"/>
      <c r="FP120" s="425"/>
      <c r="FQ120" s="425"/>
      <c r="FR120" s="425"/>
      <c r="FS120" s="425"/>
      <c r="FT120" s="425"/>
      <c r="FU120" s="425"/>
      <c r="FV120" s="425"/>
      <c r="FW120" s="425"/>
      <c r="FX120" s="425"/>
      <c r="FY120" s="425"/>
      <c r="FZ120" s="425"/>
      <c r="GA120" s="425"/>
      <c r="GB120" s="425"/>
      <c r="GC120" s="425"/>
      <c r="GD120" s="425"/>
      <c r="GE120" s="425"/>
      <c r="GF120" s="425"/>
      <c r="GG120" s="425"/>
      <c r="GH120" s="425"/>
      <c r="GI120" s="425"/>
      <c r="GJ120" s="425"/>
      <c r="GK120" s="425"/>
      <c r="GL120" s="425"/>
      <c r="GM120" s="425"/>
      <c r="GN120" s="425"/>
      <c r="GO120" s="425"/>
      <c r="GP120" s="425"/>
      <c r="GQ120" s="425"/>
      <c r="GR120" s="425"/>
      <c r="GS120" s="425"/>
      <c r="GT120" s="425"/>
      <c r="GU120" s="425"/>
      <c r="GV120" s="425"/>
      <c r="GW120" s="425"/>
      <c r="GX120" s="425"/>
      <c r="GY120" s="425"/>
      <c r="GZ120" s="425"/>
      <c r="HA120" s="425"/>
      <c r="HB120" s="425"/>
      <c r="HC120" s="425"/>
      <c r="HD120" s="425"/>
      <c r="HE120" s="425"/>
      <c r="HF120" s="425"/>
      <c r="HG120" s="425"/>
      <c r="HH120" s="425"/>
      <c r="HI120" s="425"/>
      <c r="HJ120" s="425"/>
      <c r="HK120" s="425"/>
      <c r="HL120" s="425"/>
      <c r="HM120" s="425"/>
      <c r="HN120" s="425"/>
      <c r="HO120" s="425"/>
      <c r="HP120" s="425"/>
      <c r="HQ120" s="425"/>
      <c r="HR120" s="425"/>
      <c r="HS120" s="425"/>
      <c r="HT120" s="425"/>
      <c r="HU120" s="425"/>
      <c r="HV120" s="425"/>
      <c r="HW120" s="425"/>
      <c r="HX120" s="425"/>
      <c r="HY120" s="425"/>
      <c r="HZ120" s="425"/>
      <c r="IA120" s="425"/>
      <c r="IB120" s="425"/>
      <c r="IC120" s="425"/>
      <c r="ID120" s="425"/>
      <c r="IE120" s="425"/>
      <c r="IF120" s="425"/>
      <c r="IG120" s="425"/>
      <c r="IH120" s="425"/>
      <c r="II120" s="425"/>
      <c r="IJ120" s="425"/>
      <c r="IK120" s="425"/>
      <c r="IL120" s="425"/>
      <c r="IM120" s="425"/>
      <c r="IN120" s="425"/>
      <c r="IO120" s="425"/>
      <c r="IP120" s="425"/>
      <c r="IQ120" s="425"/>
      <c r="IR120" s="425"/>
      <c r="IS120" s="425"/>
      <c r="IT120" s="425"/>
      <c r="IU120" s="425"/>
      <c r="IV120" s="425"/>
      <c r="IW120" s="425"/>
      <c r="IX120" s="425"/>
      <c r="IY120" s="425"/>
      <c r="IZ120" s="425"/>
      <c r="JA120" s="425"/>
      <c r="JB120" s="425"/>
      <c r="JC120" s="425"/>
      <c r="JD120" s="425"/>
      <c r="JE120" s="425"/>
      <c r="JF120" s="425"/>
      <c r="JG120" s="425"/>
      <c r="JH120" s="425"/>
      <c r="JI120" s="425"/>
      <c r="JJ120" s="425"/>
      <c r="JK120" s="425"/>
      <c r="JL120" s="425"/>
      <c r="JM120" s="425"/>
      <c r="JN120" s="425"/>
      <c r="JO120" s="425"/>
      <c r="JP120" s="425"/>
      <c r="JQ120" s="425"/>
      <c r="JR120" s="425"/>
      <c r="JS120" s="425"/>
      <c r="JT120" s="425"/>
      <c r="JU120" s="425"/>
      <c r="JV120" s="425"/>
      <c r="JW120" s="425"/>
      <c r="JX120" s="425"/>
      <c r="JY120" s="425"/>
      <c r="JZ120" s="425"/>
      <c r="KA120" s="425"/>
      <c r="KB120" s="425"/>
      <c r="KC120" s="425"/>
      <c r="KD120" s="425"/>
      <c r="KE120" s="425"/>
      <c r="KF120" s="425"/>
      <c r="KG120" s="425"/>
      <c r="KH120" s="425"/>
      <c r="KI120" s="425"/>
      <c r="KJ120" s="425"/>
      <c r="KK120" s="425"/>
      <c r="KL120" s="425"/>
      <c r="KM120" s="425"/>
      <c r="KN120" s="425"/>
      <c r="KO120" s="425"/>
      <c r="KP120" s="425"/>
      <c r="KQ120" s="425"/>
      <c r="KR120" s="425"/>
      <c r="KS120" s="425"/>
      <c r="KT120" s="425"/>
      <c r="KU120" s="425"/>
      <c r="KV120" s="425"/>
      <c r="KW120" s="425"/>
      <c r="KX120" s="425"/>
      <c r="KY120" s="425"/>
      <c r="KZ120" s="425"/>
      <c r="LA120" s="425"/>
      <c r="LB120" s="425"/>
      <c r="LC120" s="425"/>
      <c r="LD120" s="425"/>
      <c r="LE120" s="425"/>
      <c r="LF120" s="425"/>
      <c r="LG120" s="425"/>
      <c r="LH120" s="425"/>
      <c r="LI120" s="425"/>
      <c r="LJ120" s="425"/>
      <c r="LK120" s="425"/>
      <c r="LL120" s="425"/>
      <c r="LM120" s="425"/>
      <c r="LN120" s="425"/>
      <c r="LO120" s="425"/>
      <c r="LP120" s="425"/>
      <c r="LQ120" s="425"/>
      <c r="LR120" s="425"/>
      <c r="LS120" s="425"/>
      <c r="LT120" s="425"/>
      <c r="LU120" s="425"/>
      <c r="LV120" s="425"/>
      <c r="LW120" s="425"/>
      <c r="LX120" s="425"/>
      <c r="LY120" s="425"/>
      <c r="LZ120" s="425"/>
      <c r="MA120" s="425"/>
      <c r="MB120" s="425"/>
      <c r="MC120" s="425"/>
      <c r="MD120" s="425"/>
      <c r="ME120" s="425"/>
      <c r="MF120" s="425"/>
      <c r="MG120" s="425"/>
      <c r="MH120" s="425"/>
      <c r="MI120" s="425"/>
      <c r="MJ120" s="425"/>
      <c r="MK120" s="425"/>
      <c r="ML120" s="425"/>
      <c r="MM120" s="425"/>
      <c r="MN120" s="425"/>
      <c r="MO120" s="425"/>
      <c r="MP120" s="425"/>
      <c r="MQ120" s="425"/>
      <c r="MR120" s="425"/>
      <c r="MS120" s="425"/>
      <c r="MT120" s="425"/>
      <c r="MU120" s="425"/>
      <c r="MV120" s="425"/>
      <c r="MW120" s="425"/>
      <c r="MX120" s="425"/>
      <c r="MY120" s="425"/>
      <c r="MZ120" s="425"/>
      <c r="NA120" s="425"/>
      <c r="NB120" s="425"/>
      <c r="NC120" s="425"/>
      <c r="ND120" s="425"/>
      <c r="NE120" s="425"/>
      <c r="NF120" s="425"/>
      <c r="NG120" s="425"/>
      <c r="NH120" s="425"/>
      <c r="NI120" s="425"/>
      <c r="NJ120" s="425"/>
      <c r="NK120" s="425"/>
      <c r="NL120" s="425"/>
      <c r="NM120" s="425"/>
      <c r="NN120" s="425"/>
      <c r="NO120" s="425"/>
      <c r="NP120" s="425"/>
      <c r="NQ120" s="425"/>
      <c r="NR120" s="425"/>
      <c r="NS120" s="425"/>
      <c r="NT120" s="425"/>
      <c r="NU120" s="425"/>
      <c r="NV120" s="425"/>
      <c r="NW120" s="425"/>
      <c r="NX120" s="425"/>
      <c r="NY120" s="425"/>
      <c r="NZ120" s="425"/>
      <c r="OA120" s="425"/>
      <c r="OB120" s="425"/>
      <c r="OC120" s="425"/>
      <c r="OD120" s="425"/>
      <c r="OE120" s="425"/>
      <c r="OF120" s="425"/>
      <c r="OG120" s="425"/>
      <c r="OH120" s="425"/>
      <c r="OI120" s="425"/>
      <c r="OJ120" s="425"/>
      <c r="OK120" s="425"/>
      <c r="OL120" s="425"/>
      <c r="OM120" s="425"/>
      <c r="ON120" s="425"/>
      <c r="OO120" s="425"/>
      <c r="OP120" s="425"/>
      <c r="OQ120" s="425"/>
      <c r="OR120" s="425"/>
      <c r="OS120" s="425"/>
      <c r="OT120" s="425"/>
      <c r="OU120" s="425"/>
      <c r="OV120" s="425"/>
      <c r="OW120" s="425"/>
      <c r="OX120" s="425"/>
      <c r="OY120" s="425"/>
      <c r="OZ120" s="425"/>
      <c r="PA120" s="425"/>
      <c r="PB120" s="425"/>
      <c r="PC120" s="425"/>
      <c r="PD120" s="425"/>
      <c r="PE120" s="425"/>
      <c r="PF120" s="425"/>
      <c r="PG120" s="425"/>
      <c r="PH120" s="425"/>
      <c r="PI120" s="425"/>
      <c r="PJ120" s="425"/>
      <c r="PK120" s="425"/>
      <c r="PL120" s="425"/>
      <c r="PM120" s="425"/>
      <c r="PN120" s="425"/>
      <c r="PO120" s="425"/>
      <c r="PP120" s="425"/>
      <c r="PQ120" s="425"/>
      <c r="PR120" s="425"/>
      <c r="PS120" s="425"/>
      <c r="PT120" s="425"/>
      <c r="PU120" s="425"/>
      <c r="PV120" s="425"/>
      <c r="PW120" s="425"/>
      <c r="PX120" s="425"/>
      <c r="PY120" s="425"/>
      <c r="PZ120" s="425"/>
      <c r="QA120" s="425"/>
      <c r="QB120" s="425"/>
      <c r="QC120" s="425"/>
      <c r="QD120" s="425"/>
      <c r="QE120" s="425"/>
      <c r="QF120" s="425"/>
      <c r="QG120" s="425"/>
      <c r="QH120" s="425"/>
      <c r="QI120" s="425"/>
      <c r="QJ120" s="425"/>
      <c r="QK120" s="425"/>
      <c r="QL120" s="425"/>
      <c r="QM120" s="425"/>
      <c r="QN120" s="425"/>
      <c r="QO120" s="425"/>
      <c r="QP120" s="425"/>
      <c r="QQ120" s="425"/>
      <c r="QR120" s="425"/>
      <c r="QS120" s="425"/>
      <c r="QT120" s="425"/>
      <c r="QU120" s="425"/>
      <c r="QV120" s="425"/>
      <c r="QW120" s="425"/>
      <c r="QX120" s="425"/>
      <c r="QY120" s="425"/>
      <c r="QZ120" s="425"/>
      <c r="RA120" s="425"/>
      <c r="RB120" s="425"/>
      <c r="RC120" s="425"/>
      <c r="RD120" s="425"/>
      <c r="RE120" s="425"/>
      <c r="RF120" s="425"/>
      <c r="RG120" s="425"/>
      <c r="RH120" s="425"/>
      <c r="RI120" s="425"/>
      <c r="RJ120" s="425"/>
      <c r="RK120" s="425"/>
      <c r="RL120" s="425"/>
      <c r="RM120" s="425"/>
      <c r="RN120" s="425"/>
      <c r="RO120" s="425"/>
      <c r="RP120" s="425"/>
      <c r="RQ120" s="425"/>
      <c r="RR120" s="425"/>
      <c r="RS120" s="425"/>
      <c r="RT120" s="425"/>
      <c r="RU120" s="425"/>
      <c r="RV120" s="425"/>
      <c r="RW120" s="425"/>
      <c r="RX120" s="425"/>
      <c r="RY120" s="425"/>
      <c r="RZ120" s="425"/>
      <c r="SA120" s="425"/>
      <c r="SB120" s="425"/>
      <c r="SC120" s="425"/>
      <c r="SD120" s="425"/>
      <c r="SE120" s="425"/>
      <c r="SF120" s="425"/>
      <c r="SG120" s="425"/>
      <c r="SH120" s="425"/>
      <c r="SI120" s="425"/>
      <c r="SJ120" s="425"/>
      <c r="SK120" s="425"/>
      <c r="SL120" s="425"/>
      <c r="SM120" s="425"/>
      <c r="SN120" s="425"/>
      <c r="SO120" s="425"/>
      <c r="SP120" s="425"/>
      <c r="SQ120" s="425"/>
      <c r="SR120" s="425"/>
      <c r="SS120" s="425"/>
      <c r="ST120" s="425"/>
      <c r="SU120" s="425"/>
      <c r="SV120" s="425"/>
      <c r="SW120" s="425"/>
      <c r="SX120" s="425"/>
    </row>
    <row r="121" spans="1:518" ht="12.75" customHeight="1" x14ac:dyDescent="0.2">
      <c r="A121" s="425"/>
      <c r="B121" s="425"/>
      <c r="C121" s="425"/>
      <c r="D121" s="425"/>
      <c r="E121" s="425"/>
      <c r="F121" s="425"/>
      <c r="G121" s="425"/>
      <c r="H121" s="425"/>
      <c r="I121" s="425"/>
      <c r="J121" s="425"/>
      <c r="K121" s="425"/>
      <c r="L121" s="425"/>
      <c r="M121" s="425"/>
      <c r="N121" s="425"/>
      <c r="O121" s="425"/>
      <c r="P121" s="425"/>
      <c r="Q121" s="425"/>
      <c r="R121" s="425"/>
      <c r="S121" s="425"/>
      <c r="T121" s="425"/>
      <c r="U121" s="425"/>
      <c r="V121" s="425"/>
      <c r="W121" s="425"/>
      <c r="X121" s="425"/>
      <c r="Y121" s="425"/>
      <c r="Z121" s="425"/>
      <c r="AA121" s="425"/>
      <c r="AB121" s="425"/>
      <c r="AC121" s="425"/>
      <c r="AD121" s="425"/>
      <c r="AE121" s="425"/>
      <c r="AF121" s="425"/>
      <c r="AG121" s="425"/>
      <c r="AH121" s="425"/>
      <c r="AI121" s="425"/>
      <c r="AJ121" s="425"/>
      <c r="AK121" s="425"/>
      <c r="AL121" s="425"/>
      <c r="AM121" s="425"/>
      <c r="AN121" s="425"/>
      <c r="AO121" s="425"/>
      <c r="AP121" s="425"/>
      <c r="AQ121" s="425"/>
      <c r="AR121" s="425"/>
      <c r="AS121" s="425"/>
      <c r="AT121" s="425"/>
      <c r="AU121" s="425"/>
      <c r="AV121" s="425"/>
      <c r="AW121" s="425"/>
      <c r="AX121" s="425"/>
      <c r="AY121" s="425"/>
      <c r="AZ121" s="425"/>
      <c r="BA121" s="425"/>
      <c r="BB121" s="425"/>
      <c r="BC121" s="425"/>
      <c r="BD121" s="425"/>
      <c r="BE121" s="425"/>
      <c r="BF121" s="425"/>
      <c r="BG121" s="425"/>
      <c r="BH121" s="425"/>
      <c r="BI121" s="425"/>
      <c r="BJ121" s="425"/>
      <c r="BK121" s="425"/>
      <c r="BL121" s="425"/>
      <c r="BM121" s="425"/>
      <c r="BN121" s="425"/>
      <c r="BO121" s="425"/>
      <c r="BP121" s="425"/>
      <c r="BQ121" s="425"/>
      <c r="BR121" s="425"/>
      <c r="BS121" s="425"/>
      <c r="BT121" s="425"/>
      <c r="BU121" s="425"/>
      <c r="BV121" s="425"/>
      <c r="BW121" s="425"/>
      <c r="BX121" s="425"/>
      <c r="BY121" s="425"/>
      <c r="BZ121" s="425"/>
      <c r="CA121" s="425"/>
      <c r="CB121" s="425"/>
      <c r="CC121" s="425"/>
      <c r="CD121" s="425"/>
      <c r="CE121" s="425"/>
      <c r="CF121" s="425"/>
      <c r="CG121" s="425"/>
      <c r="CH121" s="425"/>
      <c r="CI121" s="425"/>
      <c r="CJ121" s="425"/>
      <c r="CK121" s="425"/>
      <c r="CL121" s="425"/>
      <c r="CM121" s="425"/>
      <c r="CN121" s="425"/>
      <c r="CO121" s="425"/>
      <c r="CP121" s="425"/>
      <c r="CQ121" s="425"/>
      <c r="CR121" s="425"/>
      <c r="CS121" s="425"/>
      <c r="CT121" s="425"/>
      <c r="CU121" s="425"/>
      <c r="CV121" s="425"/>
      <c r="CW121" s="425"/>
      <c r="CX121" s="425"/>
      <c r="CY121" s="425"/>
      <c r="CZ121" s="425"/>
      <c r="DA121" s="425"/>
      <c r="DB121" s="425"/>
      <c r="DC121" s="425"/>
      <c r="DD121" s="425"/>
      <c r="DE121" s="425"/>
      <c r="DF121" s="425"/>
      <c r="DG121" s="425"/>
      <c r="DH121" s="425"/>
      <c r="DI121" s="425"/>
      <c r="DJ121" s="425"/>
      <c r="DK121" s="425"/>
      <c r="DL121" s="425"/>
      <c r="DM121" s="425"/>
      <c r="DN121" s="425"/>
      <c r="DO121" s="425"/>
      <c r="DP121" s="425"/>
      <c r="DQ121" s="425"/>
      <c r="DR121" s="425"/>
      <c r="DS121" s="425"/>
      <c r="DT121" s="425"/>
      <c r="DU121" s="425"/>
      <c r="DV121" s="425"/>
      <c r="DW121" s="425"/>
      <c r="DX121" s="425"/>
      <c r="DY121" s="425"/>
      <c r="DZ121" s="425"/>
      <c r="EA121" s="425"/>
      <c r="EB121" s="425"/>
      <c r="EC121" s="425"/>
      <c r="ED121" s="425"/>
      <c r="EE121" s="425"/>
      <c r="EF121" s="425"/>
      <c r="EG121" s="425"/>
      <c r="EH121" s="425"/>
      <c r="EI121" s="425"/>
      <c r="EJ121" s="425"/>
      <c r="EK121" s="425"/>
      <c r="EL121" s="425"/>
      <c r="EM121" s="425"/>
      <c r="EN121" s="425"/>
      <c r="EO121" s="425"/>
      <c r="EP121" s="425"/>
      <c r="EQ121" s="425"/>
      <c r="ER121" s="425"/>
      <c r="ES121" s="425"/>
      <c r="ET121" s="425"/>
      <c r="EU121" s="425"/>
      <c r="EV121" s="425"/>
      <c r="EW121" s="425"/>
      <c r="EX121" s="425"/>
      <c r="EY121" s="425"/>
      <c r="EZ121" s="425"/>
      <c r="FA121" s="425"/>
      <c r="FB121" s="425"/>
      <c r="FC121" s="425"/>
      <c r="FD121" s="425"/>
      <c r="FE121" s="425"/>
      <c r="FF121" s="425"/>
      <c r="FG121" s="425"/>
      <c r="FH121" s="425"/>
      <c r="FI121" s="425"/>
      <c r="FJ121" s="425"/>
      <c r="FK121" s="425"/>
      <c r="FL121" s="425"/>
      <c r="FM121" s="425"/>
      <c r="FN121" s="425"/>
      <c r="FO121" s="425"/>
      <c r="FP121" s="425"/>
      <c r="FQ121" s="425"/>
      <c r="FR121" s="425"/>
      <c r="FS121" s="425"/>
      <c r="FT121" s="425"/>
      <c r="FU121" s="425"/>
      <c r="FV121" s="425"/>
      <c r="FW121" s="425"/>
      <c r="FX121" s="425"/>
      <c r="FY121" s="425"/>
      <c r="FZ121" s="425"/>
      <c r="GA121" s="425"/>
      <c r="GB121" s="425"/>
      <c r="GC121" s="425"/>
      <c r="GD121" s="425"/>
      <c r="GE121" s="425"/>
      <c r="GF121" s="425"/>
      <c r="GG121" s="425"/>
      <c r="GH121" s="425"/>
      <c r="GI121" s="425"/>
      <c r="GJ121" s="425"/>
      <c r="GK121" s="425"/>
      <c r="GL121" s="425"/>
      <c r="GM121" s="425"/>
      <c r="GN121" s="425"/>
      <c r="GO121" s="425"/>
      <c r="GP121" s="425"/>
      <c r="GQ121" s="425"/>
      <c r="GR121" s="425"/>
      <c r="GS121" s="425"/>
      <c r="GT121" s="425"/>
      <c r="GU121" s="425"/>
      <c r="GV121" s="425"/>
      <c r="GW121" s="425"/>
      <c r="GX121" s="425"/>
      <c r="GY121" s="425"/>
      <c r="GZ121" s="425"/>
      <c r="HA121" s="425"/>
      <c r="HB121" s="425"/>
      <c r="HC121" s="425"/>
      <c r="HD121" s="425"/>
      <c r="HE121" s="425"/>
      <c r="HF121" s="425"/>
      <c r="HG121" s="425"/>
      <c r="HH121" s="425"/>
      <c r="HI121" s="425"/>
      <c r="HJ121" s="425"/>
      <c r="HK121" s="425"/>
      <c r="HL121" s="425"/>
      <c r="HM121" s="425"/>
      <c r="HN121" s="425"/>
      <c r="HO121" s="425"/>
      <c r="HP121" s="425"/>
      <c r="HQ121" s="425"/>
      <c r="HR121" s="425"/>
      <c r="HS121" s="425"/>
      <c r="HT121" s="425"/>
      <c r="HU121" s="425"/>
      <c r="HV121" s="425"/>
      <c r="HW121" s="425"/>
      <c r="HX121" s="425"/>
      <c r="HY121" s="425"/>
      <c r="HZ121" s="425"/>
      <c r="IA121" s="425"/>
      <c r="IB121" s="425"/>
      <c r="IC121" s="425"/>
      <c r="ID121" s="425"/>
      <c r="IE121" s="425"/>
      <c r="IF121" s="425"/>
      <c r="IG121" s="425"/>
      <c r="IH121" s="425"/>
      <c r="II121" s="425"/>
      <c r="IJ121" s="425"/>
      <c r="IK121" s="425"/>
      <c r="IL121" s="425"/>
      <c r="IM121" s="425"/>
      <c r="IN121" s="425"/>
      <c r="IO121" s="425"/>
      <c r="IP121" s="425"/>
      <c r="IQ121" s="425"/>
      <c r="IR121" s="425"/>
      <c r="IS121" s="425"/>
      <c r="IT121" s="425"/>
      <c r="IU121" s="425"/>
      <c r="IV121" s="425"/>
      <c r="IW121" s="425"/>
      <c r="IX121" s="425"/>
      <c r="IY121" s="425"/>
      <c r="IZ121" s="425"/>
      <c r="JA121" s="425"/>
      <c r="JB121" s="425"/>
      <c r="JC121" s="425"/>
      <c r="JD121" s="425"/>
      <c r="JE121" s="425"/>
      <c r="JF121" s="425"/>
      <c r="JG121" s="425"/>
      <c r="JH121" s="425"/>
      <c r="JI121" s="425"/>
      <c r="JJ121" s="425"/>
      <c r="JK121" s="425"/>
      <c r="JL121" s="425"/>
      <c r="JM121" s="425"/>
      <c r="JN121" s="425"/>
      <c r="JO121" s="425"/>
      <c r="JP121" s="425"/>
      <c r="JQ121" s="425"/>
      <c r="JR121" s="425"/>
      <c r="JS121" s="425"/>
      <c r="JT121" s="425"/>
      <c r="JU121" s="425"/>
      <c r="JV121" s="425"/>
      <c r="JW121" s="425"/>
      <c r="JX121" s="425"/>
      <c r="JY121" s="425"/>
      <c r="JZ121" s="425"/>
      <c r="KA121" s="425"/>
      <c r="KB121" s="425"/>
      <c r="KC121" s="425"/>
      <c r="KD121" s="425"/>
      <c r="KE121" s="425"/>
      <c r="KF121" s="425"/>
      <c r="KG121" s="425"/>
      <c r="KH121" s="425"/>
      <c r="KI121" s="425"/>
      <c r="KJ121" s="425"/>
      <c r="KK121" s="425"/>
      <c r="KL121" s="425"/>
      <c r="KM121" s="425"/>
      <c r="KN121" s="425"/>
      <c r="KO121" s="425"/>
      <c r="KP121" s="425"/>
      <c r="KQ121" s="425"/>
      <c r="KR121" s="425"/>
      <c r="KS121" s="425"/>
      <c r="KT121" s="425"/>
      <c r="KU121" s="425"/>
      <c r="KV121" s="425"/>
      <c r="KW121" s="425"/>
      <c r="KX121" s="425"/>
      <c r="KY121" s="425"/>
      <c r="KZ121" s="425"/>
      <c r="LA121" s="425"/>
      <c r="LB121" s="425"/>
      <c r="LC121" s="425"/>
      <c r="LD121" s="425"/>
      <c r="LE121" s="425"/>
      <c r="LF121" s="425"/>
      <c r="LG121" s="425"/>
      <c r="LH121" s="425"/>
      <c r="LI121" s="425"/>
      <c r="LJ121" s="425"/>
      <c r="LK121" s="425"/>
      <c r="LL121" s="425"/>
      <c r="LM121" s="425"/>
      <c r="LN121" s="425"/>
      <c r="LO121" s="425"/>
      <c r="LP121" s="425"/>
      <c r="LQ121" s="425"/>
      <c r="LR121" s="425"/>
      <c r="LS121" s="425"/>
      <c r="LT121" s="425"/>
      <c r="LU121" s="425"/>
      <c r="LV121" s="425"/>
      <c r="LW121" s="425"/>
      <c r="LX121" s="425"/>
      <c r="LY121" s="425"/>
      <c r="LZ121" s="425"/>
      <c r="MA121" s="425"/>
      <c r="MB121" s="425"/>
      <c r="MC121" s="425"/>
      <c r="MD121" s="425"/>
      <c r="ME121" s="425"/>
      <c r="MF121" s="425"/>
      <c r="MG121" s="425"/>
      <c r="MH121" s="425"/>
      <c r="MI121" s="425"/>
      <c r="MJ121" s="425"/>
      <c r="MK121" s="425"/>
      <c r="ML121" s="425"/>
      <c r="MM121" s="425"/>
      <c r="MN121" s="425"/>
      <c r="MO121" s="425"/>
      <c r="MP121" s="425"/>
      <c r="MQ121" s="425"/>
      <c r="MR121" s="425"/>
      <c r="MS121" s="425"/>
      <c r="MT121" s="425"/>
      <c r="MU121" s="425"/>
      <c r="MV121" s="425"/>
      <c r="MW121" s="425"/>
      <c r="MX121" s="425"/>
      <c r="MY121" s="425"/>
      <c r="MZ121" s="425"/>
      <c r="NA121" s="425"/>
      <c r="NB121" s="425"/>
      <c r="NC121" s="425"/>
      <c r="ND121" s="425"/>
      <c r="NE121" s="425"/>
      <c r="NF121" s="425"/>
      <c r="NG121" s="425"/>
      <c r="NH121" s="425"/>
      <c r="NI121" s="425"/>
      <c r="NJ121" s="425"/>
      <c r="NK121" s="425"/>
      <c r="NL121" s="425"/>
      <c r="NM121" s="425"/>
      <c r="NN121" s="425"/>
      <c r="NO121" s="425"/>
      <c r="NP121" s="425"/>
      <c r="NQ121" s="425"/>
      <c r="NR121" s="425"/>
      <c r="NS121" s="425"/>
      <c r="NT121" s="425"/>
      <c r="NU121" s="425"/>
      <c r="NV121" s="425"/>
      <c r="NW121" s="425"/>
      <c r="NX121" s="425"/>
      <c r="NY121" s="425"/>
      <c r="NZ121" s="425"/>
      <c r="OA121" s="425"/>
      <c r="OB121" s="425"/>
      <c r="OC121" s="425"/>
      <c r="OD121" s="425"/>
      <c r="OE121" s="425"/>
      <c r="OF121" s="425"/>
      <c r="OG121" s="425"/>
      <c r="OH121" s="425"/>
      <c r="OI121" s="425"/>
      <c r="OJ121" s="425"/>
      <c r="OK121" s="425"/>
      <c r="OL121" s="425"/>
      <c r="OM121" s="425"/>
      <c r="ON121" s="425"/>
      <c r="OO121" s="425"/>
      <c r="OP121" s="425"/>
      <c r="OQ121" s="425"/>
      <c r="OR121" s="425"/>
      <c r="OS121" s="425"/>
      <c r="OT121" s="425"/>
      <c r="OU121" s="425"/>
      <c r="OV121" s="425"/>
      <c r="OW121" s="425"/>
      <c r="OX121" s="425"/>
      <c r="OY121" s="425"/>
      <c r="OZ121" s="425"/>
      <c r="PA121" s="425"/>
      <c r="PB121" s="425"/>
      <c r="PC121" s="425"/>
      <c r="PD121" s="425"/>
      <c r="PE121" s="425"/>
      <c r="PF121" s="425"/>
      <c r="PG121" s="425"/>
      <c r="PH121" s="425"/>
      <c r="PI121" s="425"/>
      <c r="PJ121" s="425"/>
      <c r="PK121" s="425"/>
      <c r="PL121" s="425"/>
      <c r="PM121" s="425"/>
      <c r="PN121" s="425"/>
      <c r="PO121" s="425"/>
      <c r="PP121" s="425"/>
      <c r="PQ121" s="425"/>
      <c r="PR121" s="425"/>
      <c r="PS121" s="425"/>
      <c r="PT121" s="425"/>
      <c r="PU121" s="425"/>
      <c r="PV121" s="425"/>
      <c r="PW121" s="425"/>
      <c r="PX121" s="425"/>
      <c r="PY121" s="425"/>
      <c r="PZ121" s="425"/>
      <c r="QA121" s="425"/>
      <c r="QB121" s="425"/>
      <c r="QC121" s="425"/>
      <c r="QD121" s="425"/>
      <c r="QE121" s="425"/>
      <c r="QF121" s="425"/>
      <c r="QG121" s="425"/>
      <c r="QH121" s="425"/>
      <c r="QI121" s="425"/>
      <c r="QJ121" s="425"/>
      <c r="QK121" s="425"/>
      <c r="QL121" s="425"/>
      <c r="QM121" s="425"/>
      <c r="QN121" s="425"/>
      <c r="QO121" s="425"/>
      <c r="QP121" s="425"/>
      <c r="QQ121" s="425"/>
      <c r="QR121" s="425"/>
      <c r="QS121" s="425"/>
      <c r="QT121" s="425"/>
      <c r="QU121" s="425"/>
      <c r="QV121" s="425"/>
      <c r="QW121" s="425"/>
      <c r="QX121" s="425"/>
      <c r="QY121" s="425"/>
      <c r="QZ121" s="425"/>
      <c r="RA121" s="425"/>
      <c r="RB121" s="425"/>
      <c r="RC121" s="425"/>
      <c r="RD121" s="425"/>
      <c r="RE121" s="425"/>
      <c r="RF121" s="425"/>
      <c r="RG121" s="425"/>
      <c r="RH121" s="425"/>
      <c r="RI121" s="425"/>
      <c r="RJ121" s="425"/>
      <c r="RK121" s="425"/>
      <c r="RL121" s="425"/>
      <c r="RM121" s="425"/>
      <c r="RN121" s="425"/>
      <c r="RO121" s="425"/>
      <c r="RP121" s="425"/>
      <c r="RQ121" s="425"/>
      <c r="RR121" s="425"/>
      <c r="RS121" s="425"/>
      <c r="RT121" s="425"/>
      <c r="RU121" s="425"/>
      <c r="RV121" s="425"/>
      <c r="RW121" s="425"/>
      <c r="RX121" s="425"/>
      <c r="RY121" s="425"/>
      <c r="RZ121" s="425"/>
      <c r="SA121" s="425"/>
      <c r="SB121" s="425"/>
      <c r="SC121" s="425"/>
      <c r="SD121" s="425"/>
      <c r="SE121" s="425"/>
      <c r="SF121" s="425"/>
      <c r="SG121" s="425"/>
      <c r="SH121" s="425"/>
      <c r="SI121" s="425"/>
      <c r="SJ121" s="425"/>
      <c r="SK121" s="425"/>
      <c r="SL121" s="425"/>
      <c r="SM121" s="425"/>
      <c r="SN121" s="425"/>
      <c r="SO121" s="425"/>
      <c r="SP121" s="425"/>
      <c r="SQ121" s="425"/>
      <c r="SR121" s="425"/>
      <c r="SS121" s="425"/>
      <c r="ST121" s="425"/>
      <c r="SU121" s="425"/>
      <c r="SV121" s="425"/>
      <c r="SW121" s="425"/>
      <c r="SX121" s="425"/>
    </row>
    <row r="122" spans="1:518" ht="12.75" customHeight="1" x14ac:dyDescent="0.2">
      <c r="A122" s="425"/>
      <c r="B122" s="425"/>
      <c r="C122" s="425"/>
      <c r="D122" s="425"/>
      <c r="E122" s="425"/>
      <c r="F122" s="698" t="s">
        <v>431</v>
      </c>
      <c r="G122" s="699"/>
      <c r="H122" s="425"/>
      <c r="I122" s="425"/>
      <c r="J122" s="425"/>
      <c r="K122" s="425"/>
      <c r="L122" s="425"/>
      <c r="M122" s="425"/>
      <c r="N122" s="425"/>
      <c r="O122" s="425"/>
      <c r="P122" s="425"/>
      <c r="Q122" s="425"/>
      <c r="R122" s="425"/>
      <c r="S122" s="425"/>
      <c r="T122" s="425"/>
      <c r="U122" s="425"/>
      <c r="V122" s="425"/>
      <c r="W122" s="425"/>
      <c r="X122" s="425"/>
      <c r="Y122" s="425"/>
      <c r="Z122" s="425"/>
      <c r="AA122" s="425"/>
      <c r="AB122" s="425"/>
      <c r="AC122" s="425"/>
      <c r="AD122" s="425"/>
      <c r="AE122" s="425"/>
      <c r="AF122" s="425"/>
      <c r="AG122" s="425"/>
      <c r="AH122" s="425"/>
      <c r="AI122" s="425"/>
      <c r="AJ122" s="425"/>
      <c r="AK122" s="425"/>
      <c r="AL122" s="425"/>
      <c r="AM122" s="425"/>
      <c r="AN122" s="425"/>
      <c r="AO122" s="425"/>
      <c r="AP122" s="425"/>
      <c r="AQ122" s="425"/>
      <c r="AR122" s="425"/>
      <c r="AS122" s="425"/>
      <c r="AT122" s="425"/>
      <c r="AU122" s="425"/>
      <c r="AV122" s="425"/>
      <c r="AW122" s="425"/>
      <c r="AX122" s="425"/>
      <c r="AY122" s="425"/>
      <c r="AZ122" s="425"/>
      <c r="BA122" s="425"/>
      <c r="BB122" s="425"/>
      <c r="BC122" s="425"/>
      <c r="BD122" s="425"/>
      <c r="BE122" s="425"/>
      <c r="BF122" s="425"/>
      <c r="BG122" s="425"/>
      <c r="BH122" s="425"/>
      <c r="BI122" s="425"/>
      <c r="BJ122" s="425"/>
      <c r="BK122" s="425"/>
      <c r="BL122" s="425"/>
      <c r="BM122" s="425"/>
      <c r="BN122" s="425"/>
      <c r="BO122" s="425"/>
      <c r="BP122" s="425"/>
      <c r="BQ122" s="425"/>
      <c r="BR122" s="425"/>
      <c r="BS122" s="425"/>
      <c r="BT122" s="425"/>
      <c r="BU122" s="425"/>
      <c r="BV122" s="425"/>
      <c r="BW122" s="425"/>
      <c r="BX122" s="425"/>
      <c r="BY122" s="425"/>
      <c r="BZ122" s="425"/>
      <c r="CA122" s="425"/>
      <c r="CB122" s="425"/>
      <c r="CC122" s="425"/>
      <c r="CD122" s="425"/>
      <c r="CE122" s="425"/>
      <c r="CF122" s="425"/>
      <c r="CG122" s="425"/>
      <c r="CH122" s="425"/>
      <c r="CI122" s="425"/>
      <c r="CJ122" s="425"/>
      <c r="CK122" s="425"/>
      <c r="CL122" s="425"/>
      <c r="CM122" s="425"/>
      <c r="CN122" s="425"/>
      <c r="CO122" s="425"/>
      <c r="CP122" s="425"/>
      <c r="CQ122" s="425"/>
      <c r="CR122" s="425"/>
      <c r="CS122" s="425"/>
      <c r="CT122" s="425"/>
      <c r="CU122" s="425"/>
      <c r="CV122" s="425"/>
      <c r="CW122" s="425"/>
      <c r="CX122" s="425"/>
      <c r="CY122" s="425"/>
      <c r="CZ122" s="425"/>
      <c r="DA122" s="425"/>
      <c r="DB122" s="425"/>
      <c r="DC122" s="425"/>
      <c r="DD122" s="425"/>
      <c r="DE122" s="425"/>
      <c r="DF122" s="425"/>
      <c r="DG122" s="425"/>
      <c r="DH122" s="425"/>
      <c r="DI122" s="425"/>
      <c r="DJ122" s="425"/>
      <c r="DK122" s="425"/>
      <c r="DL122" s="425"/>
      <c r="DM122" s="425"/>
      <c r="DN122" s="425"/>
      <c r="DO122" s="425"/>
      <c r="DP122" s="425"/>
      <c r="DQ122" s="425"/>
      <c r="DR122" s="425"/>
      <c r="DS122" s="425"/>
      <c r="DT122" s="425"/>
      <c r="DU122" s="425"/>
      <c r="DV122" s="425"/>
      <c r="DW122" s="425"/>
      <c r="DX122" s="425"/>
      <c r="DY122" s="425"/>
      <c r="DZ122" s="425"/>
      <c r="EA122" s="425"/>
      <c r="EB122" s="425"/>
      <c r="EC122" s="425"/>
      <c r="ED122" s="425"/>
      <c r="EE122" s="425"/>
      <c r="EF122" s="425"/>
      <c r="EG122" s="425"/>
      <c r="EH122" s="425"/>
      <c r="EI122" s="425"/>
      <c r="EJ122" s="425"/>
      <c r="EK122" s="425"/>
      <c r="EL122" s="425"/>
      <c r="EM122" s="425"/>
      <c r="EN122" s="425"/>
      <c r="EO122" s="425"/>
      <c r="EP122" s="425"/>
      <c r="EQ122" s="425"/>
      <c r="ER122" s="425"/>
      <c r="ES122" s="425"/>
      <c r="ET122" s="425"/>
      <c r="EU122" s="425"/>
      <c r="EV122" s="425"/>
      <c r="EW122" s="425"/>
      <c r="EX122" s="425"/>
      <c r="EY122" s="425"/>
      <c r="EZ122" s="425"/>
      <c r="FA122" s="425"/>
      <c r="FB122" s="425"/>
      <c r="FC122" s="425"/>
      <c r="FD122" s="425"/>
      <c r="FE122" s="425"/>
      <c r="FF122" s="425"/>
      <c r="FG122" s="425"/>
      <c r="FH122" s="425"/>
      <c r="FI122" s="425"/>
      <c r="FJ122" s="425"/>
      <c r="FK122" s="425"/>
      <c r="FL122" s="425"/>
      <c r="FM122" s="425"/>
      <c r="FN122" s="425"/>
      <c r="FO122" s="425"/>
      <c r="FP122" s="425"/>
      <c r="FQ122" s="425"/>
      <c r="FR122" s="425"/>
      <c r="FS122" s="425"/>
      <c r="FT122" s="425"/>
      <c r="FU122" s="425"/>
      <c r="FV122" s="425"/>
      <c r="FW122" s="425"/>
      <c r="FX122" s="425"/>
      <c r="FY122" s="425"/>
      <c r="FZ122" s="425"/>
      <c r="GA122" s="425"/>
      <c r="GB122" s="425"/>
      <c r="GC122" s="425"/>
      <c r="GD122" s="425"/>
      <c r="GE122" s="425"/>
      <c r="GF122" s="425"/>
      <c r="GG122" s="425"/>
      <c r="GH122" s="425"/>
      <c r="GI122" s="425"/>
      <c r="GJ122" s="425"/>
      <c r="GK122" s="425"/>
      <c r="GL122" s="425"/>
      <c r="GM122" s="425"/>
      <c r="GN122" s="425"/>
      <c r="GO122" s="425"/>
      <c r="GP122" s="425"/>
      <c r="GQ122" s="425"/>
      <c r="GR122" s="425"/>
      <c r="GS122" s="425"/>
      <c r="GT122" s="425"/>
      <c r="GU122" s="425"/>
      <c r="GV122" s="425"/>
      <c r="GW122" s="425"/>
      <c r="GX122" s="425"/>
      <c r="GY122" s="425"/>
      <c r="GZ122" s="425"/>
      <c r="HA122" s="425"/>
      <c r="HB122" s="425"/>
      <c r="HC122" s="425"/>
      <c r="HD122" s="425"/>
      <c r="HE122" s="425"/>
      <c r="HF122" s="425"/>
      <c r="HG122" s="425"/>
      <c r="HH122" s="425"/>
      <c r="HI122" s="425"/>
      <c r="HJ122" s="425"/>
      <c r="HK122" s="425"/>
      <c r="HL122" s="425"/>
      <c r="HM122" s="425"/>
      <c r="HN122" s="425"/>
      <c r="HO122" s="425"/>
      <c r="HP122" s="425"/>
      <c r="HQ122" s="425"/>
      <c r="HR122" s="425"/>
      <c r="HS122" s="425"/>
      <c r="HT122" s="425"/>
      <c r="HU122" s="425"/>
      <c r="HV122" s="425"/>
      <c r="HW122" s="425"/>
      <c r="HX122" s="425"/>
      <c r="HY122" s="425"/>
      <c r="HZ122" s="425"/>
      <c r="IA122" s="425"/>
      <c r="IB122" s="425"/>
      <c r="IC122" s="425"/>
      <c r="ID122" s="425"/>
      <c r="IE122" s="425"/>
      <c r="IF122" s="425"/>
      <c r="IG122" s="425"/>
      <c r="IH122" s="425"/>
      <c r="II122" s="425"/>
      <c r="IJ122" s="425"/>
      <c r="IK122" s="425"/>
      <c r="IL122" s="425"/>
      <c r="IM122" s="425"/>
      <c r="IN122" s="425"/>
      <c r="IO122" s="425"/>
      <c r="IP122" s="425"/>
      <c r="IQ122" s="425"/>
      <c r="IR122" s="425"/>
      <c r="IS122" s="425"/>
      <c r="IT122" s="425"/>
      <c r="IU122" s="425"/>
      <c r="IV122" s="425"/>
      <c r="IW122" s="425"/>
      <c r="IX122" s="425"/>
      <c r="IY122" s="425"/>
      <c r="IZ122" s="425"/>
      <c r="JA122" s="425"/>
      <c r="JB122" s="425"/>
      <c r="JC122" s="425"/>
      <c r="JD122" s="425"/>
      <c r="JE122" s="425"/>
      <c r="JF122" s="425"/>
      <c r="JG122" s="425"/>
      <c r="JH122" s="425"/>
      <c r="JI122" s="425"/>
      <c r="JJ122" s="425"/>
      <c r="JK122" s="425"/>
      <c r="JL122" s="425"/>
      <c r="JM122" s="425"/>
      <c r="JN122" s="425"/>
      <c r="JO122" s="425"/>
      <c r="JP122" s="425"/>
      <c r="JQ122" s="425"/>
      <c r="JR122" s="425"/>
      <c r="JS122" s="425"/>
      <c r="JT122" s="425"/>
      <c r="JU122" s="425"/>
      <c r="JV122" s="425"/>
      <c r="JW122" s="425"/>
      <c r="JX122" s="425"/>
      <c r="JY122" s="425"/>
      <c r="JZ122" s="425"/>
      <c r="KA122" s="425"/>
      <c r="KB122" s="425"/>
      <c r="KC122" s="425"/>
      <c r="KD122" s="425"/>
      <c r="KE122" s="425"/>
      <c r="KF122" s="425"/>
      <c r="KG122" s="425"/>
      <c r="KH122" s="425"/>
      <c r="KI122" s="425"/>
      <c r="KJ122" s="425"/>
      <c r="KK122" s="425"/>
      <c r="KL122" s="425"/>
      <c r="KM122" s="425"/>
      <c r="KN122" s="425"/>
      <c r="KO122" s="425"/>
      <c r="KP122" s="425"/>
      <c r="KQ122" s="425"/>
      <c r="KR122" s="425"/>
      <c r="KS122" s="425"/>
      <c r="KT122" s="425"/>
      <c r="KU122" s="425"/>
      <c r="KV122" s="425"/>
      <c r="KW122" s="425"/>
      <c r="KX122" s="425"/>
      <c r="KY122" s="425"/>
      <c r="KZ122" s="425"/>
      <c r="LA122" s="425"/>
      <c r="LB122" s="425"/>
      <c r="LC122" s="425"/>
      <c r="LD122" s="425"/>
      <c r="LE122" s="425"/>
      <c r="LF122" s="425"/>
      <c r="LG122" s="425"/>
      <c r="LH122" s="425"/>
      <c r="LI122" s="425"/>
      <c r="LJ122" s="425"/>
      <c r="LK122" s="425"/>
      <c r="LL122" s="425"/>
      <c r="LM122" s="425"/>
      <c r="LN122" s="425"/>
      <c r="LO122" s="425"/>
      <c r="LP122" s="425"/>
      <c r="LQ122" s="425"/>
      <c r="LR122" s="425"/>
      <c r="LS122" s="425"/>
      <c r="LT122" s="425"/>
      <c r="LU122" s="425"/>
      <c r="LV122" s="425"/>
      <c r="LW122" s="425"/>
      <c r="LX122" s="425"/>
      <c r="LY122" s="425"/>
      <c r="LZ122" s="425"/>
      <c r="MA122" s="425"/>
      <c r="MB122" s="425"/>
      <c r="MC122" s="425"/>
      <c r="MD122" s="425"/>
      <c r="ME122" s="425"/>
      <c r="MF122" s="425"/>
      <c r="MG122" s="425"/>
      <c r="MH122" s="425"/>
      <c r="MI122" s="425"/>
      <c r="MJ122" s="425"/>
      <c r="MK122" s="425"/>
      <c r="ML122" s="425"/>
      <c r="MM122" s="425"/>
      <c r="MN122" s="425"/>
      <c r="MO122" s="425"/>
      <c r="MP122" s="425"/>
      <c r="MQ122" s="425"/>
      <c r="MR122" s="425"/>
      <c r="MS122" s="425"/>
      <c r="MT122" s="425"/>
      <c r="MU122" s="425"/>
      <c r="MV122" s="425"/>
      <c r="MW122" s="425"/>
      <c r="MX122" s="425"/>
      <c r="MY122" s="425"/>
      <c r="MZ122" s="425"/>
      <c r="NA122" s="425"/>
      <c r="NB122" s="425"/>
      <c r="NC122" s="425"/>
      <c r="ND122" s="425"/>
      <c r="NE122" s="425"/>
      <c r="NF122" s="425"/>
      <c r="NG122" s="425"/>
      <c r="NH122" s="425"/>
      <c r="NI122" s="425"/>
      <c r="NJ122" s="425"/>
      <c r="NK122" s="425"/>
      <c r="NL122" s="425"/>
      <c r="NM122" s="425"/>
      <c r="NN122" s="425"/>
      <c r="NO122" s="425"/>
      <c r="NP122" s="425"/>
      <c r="NQ122" s="425"/>
      <c r="NR122" s="425"/>
      <c r="NS122" s="425"/>
      <c r="NT122" s="425"/>
      <c r="NU122" s="425"/>
      <c r="NV122" s="425"/>
      <c r="NW122" s="425"/>
      <c r="NX122" s="425"/>
      <c r="NY122" s="425"/>
      <c r="NZ122" s="425"/>
      <c r="OA122" s="425"/>
      <c r="OB122" s="425"/>
      <c r="OC122" s="425"/>
      <c r="OD122" s="425"/>
      <c r="OE122" s="425"/>
      <c r="OF122" s="425"/>
      <c r="OG122" s="425"/>
      <c r="OH122" s="425"/>
      <c r="OI122" s="425"/>
      <c r="OJ122" s="425"/>
      <c r="OK122" s="425"/>
      <c r="OL122" s="425"/>
      <c r="OM122" s="425"/>
      <c r="ON122" s="425"/>
      <c r="OO122" s="425"/>
      <c r="OP122" s="425"/>
      <c r="OQ122" s="425"/>
      <c r="OR122" s="425"/>
      <c r="OS122" s="425"/>
      <c r="OT122" s="425"/>
      <c r="OU122" s="425"/>
      <c r="OV122" s="425"/>
      <c r="OW122" s="425"/>
      <c r="OX122" s="425"/>
      <c r="OY122" s="425"/>
      <c r="OZ122" s="425"/>
      <c r="PA122" s="425"/>
      <c r="PB122" s="425"/>
      <c r="PC122" s="425"/>
      <c r="PD122" s="425"/>
      <c r="PE122" s="425"/>
      <c r="PF122" s="425"/>
      <c r="PG122" s="425"/>
      <c r="PH122" s="425"/>
      <c r="PI122" s="425"/>
      <c r="PJ122" s="425"/>
      <c r="PK122" s="425"/>
      <c r="PL122" s="425"/>
      <c r="PM122" s="425"/>
      <c r="PN122" s="425"/>
      <c r="PO122" s="425"/>
      <c r="PP122" s="425"/>
      <c r="PQ122" s="425"/>
      <c r="PR122" s="425"/>
      <c r="PS122" s="425"/>
      <c r="PT122" s="425"/>
      <c r="PU122" s="425"/>
      <c r="PV122" s="425"/>
      <c r="PW122" s="425"/>
      <c r="PX122" s="425"/>
      <c r="PY122" s="425"/>
      <c r="PZ122" s="425"/>
      <c r="QA122" s="425"/>
      <c r="QB122" s="425"/>
      <c r="QC122" s="425"/>
      <c r="QD122" s="425"/>
      <c r="QE122" s="425"/>
      <c r="QF122" s="425"/>
      <c r="QG122" s="425"/>
      <c r="QH122" s="425"/>
      <c r="QI122" s="425"/>
      <c r="QJ122" s="425"/>
      <c r="QK122" s="425"/>
      <c r="QL122" s="425"/>
      <c r="QM122" s="425"/>
      <c r="QN122" s="425"/>
      <c r="QO122" s="425"/>
      <c r="QP122" s="425"/>
      <c r="QQ122" s="425"/>
      <c r="QR122" s="425"/>
      <c r="QS122" s="425"/>
      <c r="QT122" s="425"/>
      <c r="QU122" s="425"/>
      <c r="QV122" s="425"/>
      <c r="QW122" s="425"/>
      <c r="QX122" s="425"/>
      <c r="QY122" s="425"/>
      <c r="QZ122" s="425"/>
      <c r="RA122" s="425"/>
      <c r="RB122" s="425"/>
      <c r="RC122" s="425"/>
      <c r="RD122" s="425"/>
      <c r="RE122" s="425"/>
      <c r="RF122" s="425"/>
      <c r="RG122" s="425"/>
      <c r="RH122" s="425"/>
      <c r="RI122" s="425"/>
      <c r="RJ122" s="425"/>
      <c r="RK122" s="425"/>
      <c r="RL122" s="425"/>
      <c r="RM122" s="425"/>
      <c r="RN122" s="425"/>
      <c r="RO122" s="425"/>
      <c r="RP122" s="425"/>
      <c r="RQ122" s="425"/>
      <c r="RR122" s="425"/>
      <c r="RS122" s="425"/>
      <c r="RT122" s="425"/>
      <c r="RU122" s="425"/>
      <c r="RV122" s="425"/>
      <c r="RW122" s="425"/>
      <c r="RX122" s="425"/>
      <c r="RY122" s="425"/>
      <c r="RZ122" s="425"/>
      <c r="SA122" s="425"/>
      <c r="SB122" s="425"/>
      <c r="SC122" s="425"/>
      <c r="SD122" s="425"/>
      <c r="SE122" s="425"/>
      <c r="SF122" s="425"/>
      <c r="SG122" s="425"/>
      <c r="SH122" s="425"/>
      <c r="SI122" s="425"/>
      <c r="SJ122" s="425"/>
      <c r="SK122" s="425"/>
      <c r="SL122" s="425"/>
      <c r="SM122" s="425"/>
      <c r="SN122" s="425"/>
      <c r="SO122" s="425"/>
      <c r="SP122" s="425"/>
      <c r="SQ122" s="425"/>
      <c r="SR122" s="425"/>
      <c r="SS122" s="425"/>
      <c r="ST122" s="425"/>
      <c r="SU122" s="425"/>
      <c r="SV122" s="425"/>
      <c r="SW122" s="425"/>
      <c r="SX122" s="425"/>
    </row>
    <row r="123" spans="1:518" ht="12.75" customHeight="1" x14ac:dyDescent="0.2">
      <c r="A123" s="425"/>
      <c r="B123" s="425"/>
      <c r="C123" s="425"/>
      <c r="D123" s="425"/>
      <c r="E123" s="425"/>
      <c r="F123" s="702" t="s">
        <v>423</v>
      </c>
      <c r="G123" s="702" t="s">
        <v>432</v>
      </c>
      <c r="H123" s="425"/>
      <c r="I123" s="425"/>
      <c r="J123" s="425"/>
      <c r="K123" s="425"/>
      <c r="L123" s="425"/>
      <c r="M123" s="425"/>
      <c r="N123" s="425"/>
      <c r="O123" s="425"/>
      <c r="P123" s="425"/>
      <c r="Q123" s="425"/>
      <c r="R123" s="425"/>
      <c r="S123" s="425"/>
      <c r="T123" s="425"/>
      <c r="U123" s="425"/>
      <c r="V123" s="425"/>
      <c r="W123" s="425"/>
      <c r="X123" s="425"/>
      <c r="Y123" s="425"/>
      <c r="Z123" s="425"/>
      <c r="AA123" s="425"/>
      <c r="AB123" s="425"/>
      <c r="AC123" s="425"/>
      <c r="AD123" s="425"/>
      <c r="AE123" s="425"/>
      <c r="AF123" s="425"/>
      <c r="AG123" s="425"/>
      <c r="AH123" s="425"/>
      <c r="AI123" s="425"/>
      <c r="AJ123" s="425"/>
      <c r="AK123" s="425"/>
      <c r="AL123" s="425"/>
      <c r="AM123" s="425"/>
      <c r="AN123" s="425"/>
      <c r="AO123" s="425"/>
      <c r="AP123" s="425"/>
      <c r="AQ123" s="425"/>
      <c r="AR123" s="425"/>
      <c r="AS123" s="425"/>
      <c r="AT123" s="425"/>
      <c r="AU123" s="425"/>
      <c r="AV123" s="425"/>
      <c r="AW123" s="425"/>
      <c r="AX123" s="425"/>
      <c r="AY123" s="425"/>
      <c r="AZ123" s="425"/>
      <c r="BA123" s="425"/>
      <c r="BB123" s="425"/>
      <c r="BC123" s="425"/>
      <c r="BD123" s="425"/>
      <c r="BE123" s="425"/>
      <c r="BF123" s="425"/>
      <c r="BG123" s="425"/>
      <c r="BH123" s="425"/>
      <c r="BI123" s="425"/>
      <c r="BJ123" s="425"/>
      <c r="BK123" s="425"/>
      <c r="BL123" s="425"/>
      <c r="BM123" s="425"/>
      <c r="BN123" s="425"/>
      <c r="BO123" s="425"/>
      <c r="BP123" s="425"/>
      <c r="BQ123" s="425"/>
      <c r="BR123" s="425"/>
      <c r="BS123" s="425"/>
      <c r="BT123" s="425"/>
      <c r="BU123" s="425"/>
      <c r="BV123" s="425"/>
      <c r="BW123" s="425"/>
      <c r="BX123" s="425"/>
      <c r="BY123" s="425"/>
      <c r="BZ123" s="425"/>
      <c r="CA123" s="425"/>
      <c r="CB123" s="425"/>
      <c r="CC123" s="425"/>
      <c r="CD123" s="425"/>
      <c r="CE123" s="425"/>
      <c r="CF123" s="425"/>
      <c r="CG123" s="425"/>
      <c r="CH123" s="425"/>
      <c r="CI123" s="425"/>
      <c r="CJ123" s="425"/>
      <c r="CK123" s="425"/>
      <c r="CL123" s="425"/>
      <c r="CM123" s="425"/>
      <c r="CN123" s="425"/>
      <c r="CO123" s="425"/>
      <c r="CP123" s="425"/>
      <c r="CQ123" s="425"/>
      <c r="CR123" s="425"/>
      <c r="CS123" s="425"/>
      <c r="CT123" s="425"/>
      <c r="CU123" s="425"/>
      <c r="CV123" s="425"/>
      <c r="CW123" s="425"/>
      <c r="CX123" s="425"/>
      <c r="CY123" s="425"/>
      <c r="CZ123" s="425"/>
      <c r="DA123" s="425"/>
      <c r="DB123" s="425"/>
      <c r="DC123" s="425"/>
      <c r="DD123" s="425"/>
      <c r="DE123" s="425"/>
      <c r="DF123" s="425"/>
      <c r="DG123" s="425"/>
      <c r="DH123" s="425"/>
      <c r="DI123" s="425"/>
      <c r="DJ123" s="425"/>
      <c r="DK123" s="425"/>
      <c r="DL123" s="425"/>
      <c r="DM123" s="425"/>
      <c r="DN123" s="425"/>
      <c r="DO123" s="425"/>
      <c r="DP123" s="425"/>
      <c r="DQ123" s="425"/>
      <c r="DR123" s="425"/>
      <c r="DS123" s="425"/>
      <c r="DT123" s="425"/>
      <c r="DU123" s="425"/>
      <c r="DV123" s="425"/>
      <c r="DW123" s="425"/>
      <c r="DX123" s="425"/>
      <c r="DY123" s="425"/>
      <c r="DZ123" s="425"/>
      <c r="EA123" s="425"/>
      <c r="EB123" s="425"/>
      <c r="EC123" s="425"/>
      <c r="ED123" s="425"/>
      <c r="EE123" s="425"/>
      <c r="EF123" s="425"/>
      <c r="EG123" s="425"/>
      <c r="EH123" s="425"/>
      <c r="EI123" s="425"/>
      <c r="EJ123" s="425"/>
      <c r="EK123" s="425"/>
      <c r="EL123" s="425"/>
      <c r="EM123" s="425"/>
      <c r="EN123" s="425"/>
      <c r="EO123" s="425"/>
      <c r="EP123" s="425"/>
      <c r="EQ123" s="425"/>
      <c r="ER123" s="425"/>
      <c r="ES123" s="425"/>
      <c r="ET123" s="425"/>
      <c r="EU123" s="425"/>
      <c r="EV123" s="425"/>
      <c r="EW123" s="425"/>
      <c r="EX123" s="425"/>
      <c r="EY123" s="425"/>
      <c r="EZ123" s="425"/>
      <c r="FA123" s="425"/>
      <c r="FB123" s="425"/>
      <c r="FC123" s="425"/>
      <c r="FD123" s="425"/>
      <c r="FE123" s="425"/>
      <c r="FF123" s="425"/>
      <c r="FG123" s="425"/>
      <c r="FH123" s="425"/>
      <c r="FI123" s="425"/>
      <c r="FJ123" s="425"/>
      <c r="FK123" s="425"/>
      <c r="FL123" s="425"/>
      <c r="FM123" s="425"/>
      <c r="FN123" s="425"/>
      <c r="FO123" s="425"/>
      <c r="FP123" s="425"/>
      <c r="FQ123" s="425"/>
      <c r="FR123" s="425"/>
      <c r="FS123" s="425"/>
      <c r="FT123" s="425"/>
      <c r="FU123" s="425"/>
      <c r="FV123" s="425"/>
      <c r="FW123" s="425"/>
      <c r="FX123" s="425"/>
      <c r="FY123" s="425"/>
      <c r="FZ123" s="425"/>
      <c r="GA123" s="425"/>
      <c r="GB123" s="425"/>
      <c r="GC123" s="425"/>
      <c r="GD123" s="425"/>
      <c r="GE123" s="425"/>
      <c r="GF123" s="425"/>
      <c r="GG123" s="425"/>
      <c r="GH123" s="425"/>
      <c r="GI123" s="425"/>
      <c r="GJ123" s="425"/>
      <c r="GK123" s="425"/>
      <c r="GL123" s="425"/>
      <c r="GM123" s="425"/>
      <c r="GN123" s="425"/>
      <c r="GO123" s="425"/>
      <c r="GP123" s="425"/>
      <c r="GQ123" s="425"/>
      <c r="GR123" s="425"/>
      <c r="GS123" s="425"/>
      <c r="GT123" s="425"/>
      <c r="GU123" s="425"/>
      <c r="GV123" s="425"/>
      <c r="GW123" s="425"/>
      <c r="GX123" s="425"/>
      <c r="GY123" s="425"/>
      <c r="GZ123" s="425"/>
      <c r="HA123" s="425"/>
      <c r="HB123" s="425"/>
      <c r="HC123" s="425"/>
      <c r="HD123" s="425"/>
      <c r="HE123" s="425"/>
      <c r="HF123" s="425"/>
      <c r="HG123" s="425"/>
      <c r="HH123" s="425"/>
      <c r="HI123" s="425"/>
      <c r="HJ123" s="425"/>
      <c r="HK123" s="425"/>
      <c r="HL123" s="425"/>
      <c r="HM123" s="425"/>
      <c r="HN123" s="425"/>
      <c r="HO123" s="425"/>
      <c r="HP123" s="425"/>
      <c r="HQ123" s="425"/>
      <c r="HR123" s="425"/>
      <c r="HS123" s="425"/>
      <c r="HT123" s="425"/>
      <c r="HU123" s="425"/>
      <c r="HV123" s="425"/>
      <c r="HW123" s="425"/>
      <c r="HX123" s="425"/>
      <c r="HY123" s="425"/>
      <c r="HZ123" s="425"/>
      <c r="IA123" s="425"/>
      <c r="IB123" s="425"/>
      <c r="IC123" s="425"/>
      <c r="ID123" s="425"/>
      <c r="IE123" s="425"/>
      <c r="IF123" s="425"/>
      <c r="IG123" s="425"/>
      <c r="IH123" s="425"/>
      <c r="II123" s="425"/>
      <c r="IJ123" s="425"/>
      <c r="IK123" s="425"/>
      <c r="IL123" s="425"/>
      <c r="IM123" s="425"/>
      <c r="IN123" s="425"/>
      <c r="IO123" s="425"/>
      <c r="IP123" s="425"/>
      <c r="IQ123" s="425"/>
      <c r="IR123" s="425"/>
      <c r="IS123" s="425"/>
      <c r="IT123" s="425"/>
      <c r="IU123" s="425"/>
      <c r="IV123" s="425"/>
      <c r="IW123" s="425"/>
      <c r="IX123" s="425"/>
      <c r="IY123" s="425"/>
      <c r="IZ123" s="425"/>
      <c r="JA123" s="425"/>
      <c r="JB123" s="425"/>
      <c r="JC123" s="425"/>
      <c r="JD123" s="425"/>
      <c r="JE123" s="425"/>
      <c r="JF123" s="425"/>
      <c r="JG123" s="425"/>
      <c r="JH123" s="425"/>
      <c r="JI123" s="425"/>
      <c r="JJ123" s="425"/>
      <c r="JK123" s="425"/>
      <c r="JL123" s="425"/>
      <c r="JM123" s="425"/>
      <c r="JN123" s="425"/>
      <c r="JO123" s="425"/>
      <c r="JP123" s="425"/>
      <c r="JQ123" s="425"/>
      <c r="JR123" s="425"/>
      <c r="JS123" s="425"/>
      <c r="JT123" s="425"/>
      <c r="JU123" s="425"/>
      <c r="JV123" s="425"/>
      <c r="JW123" s="425"/>
      <c r="JX123" s="425"/>
      <c r="JY123" s="425"/>
      <c r="JZ123" s="425"/>
      <c r="KA123" s="425"/>
      <c r="KB123" s="425"/>
      <c r="KC123" s="425"/>
      <c r="KD123" s="425"/>
      <c r="KE123" s="425"/>
      <c r="KF123" s="425"/>
      <c r="KG123" s="425"/>
      <c r="KH123" s="425"/>
      <c r="KI123" s="425"/>
      <c r="KJ123" s="425"/>
      <c r="KK123" s="425"/>
      <c r="KL123" s="425"/>
      <c r="KM123" s="425"/>
      <c r="KN123" s="425"/>
      <c r="KO123" s="425"/>
      <c r="KP123" s="425"/>
      <c r="KQ123" s="425"/>
      <c r="KR123" s="425"/>
      <c r="KS123" s="425"/>
      <c r="KT123" s="425"/>
      <c r="KU123" s="425"/>
      <c r="KV123" s="425"/>
      <c r="KW123" s="425"/>
      <c r="KX123" s="425"/>
      <c r="KY123" s="425"/>
      <c r="KZ123" s="425"/>
      <c r="LA123" s="425"/>
      <c r="LB123" s="425"/>
      <c r="LC123" s="425"/>
      <c r="LD123" s="425"/>
      <c r="LE123" s="425"/>
      <c r="LF123" s="425"/>
      <c r="LG123" s="425"/>
      <c r="LH123" s="425"/>
      <c r="LI123" s="425"/>
      <c r="LJ123" s="425"/>
      <c r="LK123" s="425"/>
      <c r="LL123" s="425"/>
      <c r="LM123" s="425"/>
      <c r="LN123" s="425"/>
      <c r="LO123" s="425"/>
      <c r="LP123" s="425"/>
      <c r="LQ123" s="425"/>
      <c r="LR123" s="425"/>
      <c r="LS123" s="425"/>
      <c r="LT123" s="425"/>
      <c r="LU123" s="425"/>
      <c r="LV123" s="425"/>
      <c r="LW123" s="425"/>
      <c r="LX123" s="425"/>
      <c r="LY123" s="425"/>
      <c r="LZ123" s="425"/>
      <c r="MA123" s="425"/>
      <c r="MB123" s="425"/>
      <c r="MC123" s="425"/>
      <c r="MD123" s="425"/>
      <c r="ME123" s="425"/>
      <c r="MF123" s="425"/>
      <c r="MG123" s="425"/>
      <c r="MH123" s="425"/>
      <c r="MI123" s="425"/>
      <c r="MJ123" s="425"/>
      <c r="MK123" s="425"/>
      <c r="ML123" s="425"/>
      <c r="MM123" s="425"/>
      <c r="MN123" s="425"/>
      <c r="MO123" s="425"/>
      <c r="MP123" s="425"/>
      <c r="MQ123" s="425"/>
      <c r="MR123" s="425"/>
      <c r="MS123" s="425"/>
      <c r="MT123" s="425"/>
      <c r="MU123" s="425"/>
      <c r="MV123" s="425"/>
      <c r="MW123" s="425"/>
      <c r="MX123" s="425"/>
      <c r="MY123" s="425"/>
      <c r="MZ123" s="425"/>
      <c r="NA123" s="425"/>
      <c r="NB123" s="425"/>
      <c r="NC123" s="425"/>
      <c r="ND123" s="425"/>
      <c r="NE123" s="425"/>
      <c r="NF123" s="425"/>
      <c r="NG123" s="425"/>
      <c r="NH123" s="425"/>
      <c r="NI123" s="425"/>
      <c r="NJ123" s="425"/>
      <c r="NK123" s="425"/>
      <c r="NL123" s="425"/>
      <c r="NM123" s="425"/>
      <c r="NN123" s="425"/>
      <c r="NO123" s="425"/>
      <c r="NP123" s="425"/>
      <c r="NQ123" s="425"/>
      <c r="NR123" s="425"/>
      <c r="NS123" s="425"/>
      <c r="NT123" s="425"/>
      <c r="NU123" s="425"/>
      <c r="NV123" s="425"/>
      <c r="NW123" s="425"/>
      <c r="NX123" s="425"/>
      <c r="NY123" s="425"/>
      <c r="NZ123" s="425"/>
      <c r="OA123" s="425"/>
      <c r="OB123" s="425"/>
      <c r="OC123" s="425"/>
      <c r="OD123" s="425"/>
      <c r="OE123" s="425"/>
      <c r="OF123" s="425"/>
      <c r="OG123" s="425"/>
      <c r="OH123" s="425"/>
      <c r="OI123" s="425"/>
      <c r="OJ123" s="425"/>
      <c r="OK123" s="425"/>
      <c r="OL123" s="425"/>
      <c r="OM123" s="425"/>
      <c r="ON123" s="425"/>
      <c r="OO123" s="425"/>
      <c r="OP123" s="425"/>
      <c r="OQ123" s="425"/>
      <c r="OR123" s="425"/>
      <c r="OS123" s="425"/>
      <c r="OT123" s="425"/>
      <c r="OU123" s="425"/>
      <c r="OV123" s="425"/>
      <c r="OW123" s="425"/>
      <c r="OX123" s="425"/>
      <c r="OY123" s="425"/>
      <c r="OZ123" s="425"/>
      <c r="PA123" s="425"/>
      <c r="PB123" s="425"/>
      <c r="PC123" s="425"/>
      <c r="PD123" s="425"/>
      <c r="PE123" s="425"/>
      <c r="PF123" s="425"/>
      <c r="PG123" s="425"/>
      <c r="PH123" s="425"/>
      <c r="PI123" s="425"/>
      <c r="PJ123" s="425"/>
      <c r="PK123" s="425"/>
      <c r="PL123" s="425"/>
      <c r="PM123" s="425"/>
      <c r="PN123" s="425"/>
      <c r="PO123" s="425"/>
      <c r="PP123" s="425"/>
      <c r="PQ123" s="425"/>
      <c r="PR123" s="425"/>
      <c r="PS123" s="425"/>
      <c r="PT123" s="425"/>
      <c r="PU123" s="425"/>
      <c r="PV123" s="425"/>
      <c r="PW123" s="425"/>
      <c r="PX123" s="425"/>
      <c r="PY123" s="425"/>
      <c r="PZ123" s="425"/>
      <c r="QA123" s="425"/>
      <c r="QB123" s="425"/>
      <c r="QC123" s="425"/>
      <c r="QD123" s="425"/>
      <c r="QE123" s="425"/>
      <c r="QF123" s="425"/>
      <c r="QG123" s="425"/>
      <c r="QH123" s="425"/>
      <c r="QI123" s="425"/>
      <c r="QJ123" s="425"/>
      <c r="QK123" s="425"/>
      <c r="QL123" s="425"/>
      <c r="QM123" s="425"/>
      <c r="QN123" s="425"/>
      <c r="QO123" s="425"/>
      <c r="QP123" s="425"/>
      <c r="QQ123" s="425"/>
      <c r="QR123" s="425"/>
      <c r="QS123" s="425"/>
      <c r="QT123" s="425"/>
      <c r="QU123" s="425"/>
      <c r="QV123" s="425"/>
      <c r="QW123" s="425"/>
      <c r="QX123" s="425"/>
      <c r="QY123" s="425"/>
      <c r="QZ123" s="425"/>
      <c r="RA123" s="425"/>
      <c r="RB123" s="425"/>
      <c r="RC123" s="425"/>
      <c r="RD123" s="425"/>
      <c r="RE123" s="425"/>
      <c r="RF123" s="425"/>
      <c r="RG123" s="425"/>
      <c r="RH123" s="425"/>
      <c r="RI123" s="425"/>
      <c r="RJ123" s="425"/>
      <c r="RK123" s="425"/>
      <c r="RL123" s="425"/>
      <c r="RM123" s="425"/>
      <c r="RN123" s="425"/>
      <c r="RO123" s="425"/>
      <c r="RP123" s="425"/>
      <c r="RQ123" s="425"/>
      <c r="RR123" s="425"/>
      <c r="RS123" s="425"/>
      <c r="RT123" s="425"/>
      <c r="RU123" s="425"/>
      <c r="RV123" s="425"/>
      <c r="RW123" s="425"/>
      <c r="RX123" s="425"/>
      <c r="RY123" s="425"/>
      <c r="RZ123" s="425"/>
      <c r="SA123" s="425"/>
      <c r="SB123" s="425"/>
      <c r="SC123" s="425"/>
      <c r="SD123" s="425"/>
      <c r="SE123" s="425"/>
      <c r="SF123" s="425"/>
      <c r="SG123" s="425"/>
      <c r="SH123" s="425"/>
      <c r="SI123" s="425"/>
      <c r="SJ123" s="425"/>
      <c r="SK123" s="425"/>
      <c r="SL123" s="425"/>
      <c r="SM123" s="425"/>
      <c r="SN123" s="425"/>
      <c r="SO123" s="425"/>
      <c r="SP123" s="425"/>
      <c r="SQ123" s="425"/>
      <c r="SR123" s="425"/>
      <c r="SS123" s="425"/>
      <c r="ST123" s="425"/>
      <c r="SU123" s="425"/>
      <c r="SV123" s="425"/>
      <c r="SW123" s="425"/>
      <c r="SX123" s="425"/>
    </row>
    <row r="124" spans="1:518" ht="12.75" customHeight="1" x14ac:dyDescent="0.2">
      <c r="A124" s="425"/>
      <c r="B124" s="425"/>
      <c r="C124" s="425"/>
      <c r="D124" s="425"/>
      <c r="E124" s="425"/>
      <c r="F124" s="711">
        <v>15</v>
      </c>
      <c r="G124" s="711">
        <v>17</v>
      </c>
      <c r="H124" s="425"/>
      <c r="I124" s="425"/>
      <c r="J124" s="425"/>
      <c r="K124" s="425"/>
      <c r="L124" s="425"/>
      <c r="M124" s="425"/>
      <c r="N124" s="425"/>
      <c r="O124" s="425"/>
      <c r="P124" s="425"/>
      <c r="Q124" s="425"/>
      <c r="R124" s="425"/>
      <c r="S124" s="425"/>
      <c r="T124" s="425"/>
      <c r="U124" s="425"/>
      <c r="V124" s="425"/>
      <c r="W124" s="425"/>
      <c r="X124" s="425"/>
      <c r="Y124" s="425"/>
      <c r="Z124" s="425"/>
      <c r="AA124" s="425"/>
      <c r="AB124" s="425"/>
      <c r="AC124" s="425"/>
      <c r="AD124" s="425"/>
      <c r="AE124" s="425"/>
      <c r="AF124" s="425"/>
      <c r="AG124" s="425"/>
      <c r="AH124" s="425"/>
      <c r="AI124" s="425"/>
      <c r="AJ124" s="425"/>
      <c r="AK124" s="425"/>
      <c r="AL124" s="425"/>
      <c r="AM124" s="425"/>
      <c r="AN124" s="425"/>
      <c r="AO124" s="425"/>
      <c r="AP124" s="425"/>
      <c r="AQ124" s="425"/>
      <c r="AR124" s="425"/>
      <c r="AS124" s="425"/>
      <c r="AT124" s="425"/>
      <c r="AU124" s="425"/>
      <c r="AV124" s="425"/>
      <c r="AW124" s="425"/>
      <c r="AX124" s="425"/>
      <c r="AY124" s="425"/>
      <c r="AZ124" s="425"/>
      <c r="BA124" s="425"/>
      <c r="BB124" s="425"/>
      <c r="BC124" s="425"/>
      <c r="BD124" s="425"/>
      <c r="BE124" s="425"/>
      <c r="BF124" s="425"/>
      <c r="BG124" s="425"/>
      <c r="BH124" s="425"/>
      <c r="BI124" s="425"/>
      <c r="BJ124" s="425"/>
      <c r="BK124" s="425"/>
      <c r="BL124" s="425"/>
      <c r="BM124" s="425"/>
      <c r="BN124" s="425"/>
      <c r="BO124" s="425"/>
      <c r="BP124" s="425"/>
      <c r="BQ124" s="425"/>
      <c r="BR124" s="425"/>
      <c r="BS124" s="425"/>
      <c r="BT124" s="425"/>
      <c r="BU124" s="425"/>
      <c r="BV124" s="425"/>
      <c r="BW124" s="425"/>
      <c r="BX124" s="425"/>
      <c r="BY124" s="425"/>
      <c r="BZ124" s="425"/>
      <c r="CA124" s="425"/>
      <c r="CB124" s="425"/>
      <c r="CC124" s="425"/>
      <c r="CD124" s="425"/>
      <c r="CE124" s="425"/>
      <c r="CF124" s="425"/>
      <c r="CG124" s="425"/>
      <c r="CH124" s="425"/>
      <c r="CI124" s="425"/>
      <c r="CJ124" s="425"/>
      <c r="CK124" s="425"/>
      <c r="CL124" s="425"/>
      <c r="CM124" s="425"/>
      <c r="CN124" s="425"/>
      <c r="CO124" s="425"/>
      <c r="CP124" s="425"/>
      <c r="CQ124" s="425"/>
      <c r="CR124" s="425"/>
      <c r="CS124" s="425"/>
      <c r="CT124" s="425"/>
      <c r="CU124" s="425"/>
      <c r="CV124" s="425"/>
      <c r="CW124" s="425"/>
      <c r="CX124" s="425"/>
      <c r="CY124" s="425"/>
      <c r="CZ124" s="425"/>
      <c r="DA124" s="425"/>
      <c r="DB124" s="425"/>
      <c r="DC124" s="425"/>
      <c r="DD124" s="425"/>
      <c r="DE124" s="425"/>
      <c r="DF124" s="425"/>
      <c r="DG124" s="425"/>
      <c r="DH124" s="425"/>
      <c r="DI124" s="425"/>
      <c r="DJ124" s="425"/>
      <c r="DK124" s="425"/>
      <c r="DL124" s="425"/>
      <c r="DM124" s="425"/>
      <c r="DN124" s="425"/>
      <c r="DO124" s="425"/>
      <c r="DP124" s="425"/>
      <c r="DQ124" s="425"/>
      <c r="DR124" s="425"/>
      <c r="DS124" s="425"/>
      <c r="DT124" s="425"/>
      <c r="DU124" s="425"/>
      <c r="DV124" s="425"/>
      <c r="DW124" s="425"/>
      <c r="DX124" s="425"/>
      <c r="DY124" s="425"/>
      <c r="DZ124" s="425"/>
      <c r="EA124" s="425"/>
      <c r="EB124" s="425"/>
      <c r="EC124" s="425"/>
      <c r="ED124" s="425"/>
      <c r="EE124" s="425"/>
      <c r="EF124" s="425"/>
      <c r="EG124" s="425"/>
      <c r="EH124" s="425"/>
      <c r="EI124" s="425"/>
      <c r="EJ124" s="425"/>
      <c r="EK124" s="425"/>
      <c r="EL124" s="425"/>
      <c r="EM124" s="425"/>
      <c r="EN124" s="425"/>
      <c r="EO124" s="425"/>
      <c r="EP124" s="425"/>
      <c r="EQ124" s="425"/>
      <c r="ER124" s="425"/>
      <c r="ES124" s="425"/>
      <c r="ET124" s="425"/>
      <c r="EU124" s="425"/>
      <c r="EV124" s="425"/>
      <c r="EW124" s="425"/>
      <c r="EX124" s="425"/>
      <c r="EY124" s="425"/>
      <c r="EZ124" s="425"/>
      <c r="FA124" s="425"/>
      <c r="FB124" s="425"/>
      <c r="FC124" s="425"/>
      <c r="FD124" s="425"/>
      <c r="FE124" s="425"/>
      <c r="FF124" s="425"/>
      <c r="FG124" s="425"/>
      <c r="FH124" s="425"/>
      <c r="FI124" s="425"/>
      <c r="FJ124" s="425"/>
      <c r="FK124" s="425"/>
      <c r="FL124" s="425"/>
      <c r="FM124" s="425"/>
      <c r="FN124" s="425"/>
      <c r="FO124" s="425"/>
      <c r="FP124" s="425"/>
      <c r="FQ124" s="425"/>
      <c r="FR124" s="425"/>
      <c r="FS124" s="425"/>
      <c r="FT124" s="425"/>
      <c r="FU124" s="425"/>
      <c r="FV124" s="425"/>
      <c r="FW124" s="425"/>
      <c r="FX124" s="425"/>
      <c r="FY124" s="425"/>
      <c r="FZ124" s="425"/>
      <c r="GA124" s="425"/>
      <c r="GB124" s="425"/>
      <c r="GC124" s="425"/>
      <c r="GD124" s="425"/>
      <c r="GE124" s="425"/>
      <c r="GF124" s="425"/>
      <c r="GG124" s="425"/>
      <c r="GH124" s="425"/>
      <c r="GI124" s="425"/>
      <c r="GJ124" s="425"/>
      <c r="GK124" s="425"/>
      <c r="GL124" s="425"/>
      <c r="GM124" s="425"/>
      <c r="GN124" s="425"/>
      <c r="GO124" s="425"/>
      <c r="GP124" s="425"/>
      <c r="GQ124" s="425"/>
      <c r="GR124" s="425"/>
      <c r="GS124" s="425"/>
      <c r="GT124" s="425"/>
      <c r="GU124" s="425"/>
      <c r="GV124" s="425"/>
      <c r="GW124" s="425"/>
      <c r="GX124" s="425"/>
      <c r="GY124" s="425"/>
      <c r="GZ124" s="425"/>
      <c r="HA124" s="425"/>
      <c r="HB124" s="425"/>
      <c r="HC124" s="425"/>
      <c r="HD124" s="425"/>
      <c r="HE124" s="425"/>
      <c r="HF124" s="425"/>
      <c r="HG124" s="425"/>
      <c r="HH124" s="425"/>
      <c r="HI124" s="425"/>
      <c r="HJ124" s="425"/>
      <c r="HK124" s="425"/>
      <c r="HL124" s="425"/>
      <c r="HM124" s="425"/>
      <c r="HN124" s="425"/>
      <c r="HO124" s="425"/>
      <c r="HP124" s="425"/>
      <c r="HQ124" s="425"/>
      <c r="HR124" s="425"/>
      <c r="HS124" s="425"/>
      <c r="HT124" s="425"/>
      <c r="HU124" s="425"/>
      <c r="HV124" s="425"/>
      <c r="HW124" s="425"/>
      <c r="HX124" s="425"/>
      <c r="HY124" s="425"/>
      <c r="HZ124" s="425"/>
      <c r="IA124" s="425"/>
      <c r="IB124" s="425"/>
      <c r="IC124" s="425"/>
      <c r="ID124" s="425"/>
      <c r="IE124" s="425"/>
      <c r="IF124" s="425"/>
      <c r="IG124" s="425"/>
      <c r="IH124" s="425"/>
      <c r="II124" s="425"/>
      <c r="IJ124" s="425"/>
      <c r="IK124" s="425"/>
      <c r="IL124" s="425"/>
      <c r="IM124" s="425"/>
      <c r="IN124" s="425"/>
      <c r="IO124" s="425"/>
      <c r="IP124" s="425"/>
      <c r="IQ124" s="425"/>
      <c r="IR124" s="425"/>
      <c r="IS124" s="425"/>
      <c r="IT124" s="425"/>
      <c r="IU124" s="425"/>
      <c r="IV124" s="425"/>
      <c r="IW124" s="425"/>
      <c r="IX124" s="425"/>
      <c r="IY124" s="425"/>
      <c r="IZ124" s="425"/>
      <c r="JA124" s="425"/>
      <c r="JB124" s="425"/>
      <c r="JC124" s="425"/>
      <c r="JD124" s="425"/>
      <c r="JE124" s="425"/>
      <c r="JF124" s="425"/>
      <c r="JG124" s="425"/>
      <c r="JH124" s="425"/>
      <c r="JI124" s="425"/>
      <c r="JJ124" s="425"/>
      <c r="JK124" s="425"/>
      <c r="JL124" s="425"/>
      <c r="JM124" s="425"/>
      <c r="JN124" s="425"/>
      <c r="JO124" s="425"/>
      <c r="JP124" s="425"/>
      <c r="JQ124" s="425"/>
      <c r="JR124" s="425"/>
      <c r="JS124" s="425"/>
      <c r="JT124" s="425"/>
      <c r="JU124" s="425"/>
      <c r="JV124" s="425"/>
      <c r="JW124" s="425"/>
      <c r="JX124" s="425"/>
      <c r="JY124" s="425"/>
      <c r="JZ124" s="425"/>
      <c r="KA124" s="425"/>
      <c r="KB124" s="425"/>
      <c r="KC124" s="425"/>
      <c r="KD124" s="425"/>
      <c r="KE124" s="425"/>
      <c r="KF124" s="425"/>
      <c r="KG124" s="425"/>
      <c r="KH124" s="425"/>
      <c r="KI124" s="425"/>
      <c r="KJ124" s="425"/>
      <c r="KK124" s="425"/>
      <c r="KL124" s="425"/>
      <c r="KM124" s="425"/>
      <c r="KN124" s="425"/>
      <c r="KO124" s="425"/>
      <c r="KP124" s="425"/>
      <c r="KQ124" s="425"/>
      <c r="KR124" s="425"/>
      <c r="KS124" s="425"/>
      <c r="KT124" s="425"/>
      <c r="KU124" s="425"/>
      <c r="KV124" s="425"/>
      <c r="KW124" s="425"/>
      <c r="KX124" s="425"/>
      <c r="KY124" s="425"/>
      <c r="KZ124" s="425"/>
      <c r="LA124" s="425"/>
      <c r="LB124" s="425"/>
      <c r="LC124" s="425"/>
      <c r="LD124" s="425"/>
      <c r="LE124" s="425"/>
      <c r="LF124" s="425"/>
      <c r="LG124" s="425"/>
      <c r="LH124" s="425"/>
      <c r="LI124" s="425"/>
      <c r="LJ124" s="425"/>
      <c r="LK124" s="425"/>
      <c r="LL124" s="425"/>
      <c r="LM124" s="425"/>
      <c r="LN124" s="425"/>
      <c r="LO124" s="425"/>
      <c r="LP124" s="425"/>
      <c r="LQ124" s="425"/>
      <c r="LR124" s="425"/>
      <c r="LS124" s="425"/>
      <c r="LT124" s="425"/>
      <c r="LU124" s="425"/>
      <c r="LV124" s="425"/>
      <c r="LW124" s="425"/>
      <c r="LX124" s="425"/>
      <c r="LY124" s="425"/>
      <c r="LZ124" s="425"/>
      <c r="MA124" s="425"/>
      <c r="MB124" s="425"/>
      <c r="MC124" s="425"/>
      <c r="MD124" s="425"/>
      <c r="ME124" s="425"/>
      <c r="MF124" s="425"/>
      <c r="MG124" s="425"/>
      <c r="MH124" s="425"/>
      <c r="MI124" s="425"/>
      <c r="MJ124" s="425"/>
      <c r="MK124" s="425"/>
      <c r="ML124" s="425"/>
      <c r="MM124" s="425"/>
      <c r="MN124" s="425"/>
      <c r="MO124" s="425"/>
      <c r="MP124" s="425"/>
      <c r="MQ124" s="425"/>
      <c r="MR124" s="425"/>
      <c r="MS124" s="425"/>
      <c r="MT124" s="425"/>
      <c r="MU124" s="425"/>
      <c r="MV124" s="425"/>
      <c r="MW124" s="425"/>
      <c r="MX124" s="425"/>
      <c r="MY124" s="425"/>
      <c r="MZ124" s="425"/>
      <c r="NA124" s="425"/>
      <c r="NB124" s="425"/>
      <c r="NC124" s="425"/>
      <c r="ND124" s="425"/>
      <c r="NE124" s="425"/>
      <c r="NF124" s="425"/>
      <c r="NG124" s="425"/>
      <c r="NH124" s="425"/>
      <c r="NI124" s="425"/>
      <c r="NJ124" s="425"/>
      <c r="NK124" s="425"/>
      <c r="NL124" s="425"/>
      <c r="NM124" s="425"/>
      <c r="NN124" s="425"/>
      <c r="NO124" s="425"/>
      <c r="NP124" s="425"/>
      <c r="NQ124" s="425"/>
      <c r="NR124" s="425"/>
      <c r="NS124" s="425"/>
      <c r="NT124" s="425"/>
      <c r="NU124" s="425"/>
      <c r="NV124" s="425"/>
      <c r="NW124" s="425"/>
      <c r="NX124" s="425"/>
      <c r="NY124" s="425"/>
      <c r="NZ124" s="425"/>
      <c r="OA124" s="425"/>
      <c r="OB124" s="425"/>
      <c r="OC124" s="425"/>
      <c r="OD124" s="425"/>
      <c r="OE124" s="425"/>
      <c r="OF124" s="425"/>
      <c r="OG124" s="425"/>
      <c r="OH124" s="425"/>
      <c r="OI124" s="425"/>
      <c r="OJ124" s="425"/>
      <c r="OK124" s="425"/>
      <c r="OL124" s="425"/>
      <c r="OM124" s="425"/>
      <c r="ON124" s="425"/>
      <c r="OO124" s="425"/>
      <c r="OP124" s="425"/>
      <c r="OQ124" s="425"/>
      <c r="OR124" s="425"/>
      <c r="OS124" s="425"/>
      <c r="OT124" s="425"/>
      <c r="OU124" s="425"/>
      <c r="OV124" s="425"/>
      <c r="OW124" s="425"/>
      <c r="OX124" s="425"/>
      <c r="OY124" s="425"/>
      <c r="OZ124" s="425"/>
      <c r="PA124" s="425"/>
      <c r="PB124" s="425"/>
      <c r="PC124" s="425"/>
      <c r="PD124" s="425"/>
      <c r="PE124" s="425"/>
      <c r="PF124" s="425"/>
      <c r="PG124" s="425"/>
      <c r="PH124" s="425"/>
      <c r="PI124" s="425"/>
      <c r="PJ124" s="425"/>
      <c r="PK124" s="425"/>
      <c r="PL124" s="425"/>
      <c r="PM124" s="425"/>
      <c r="PN124" s="425"/>
      <c r="PO124" s="425"/>
      <c r="PP124" s="425"/>
      <c r="PQ124" s="425"/>
      <c r="PR124" s="425"/>
      <c r="PS124" s="425"/>
      <c r="PT124" s="425"/>
      <c r="PU124" s="425"/>
      <c r="PV124" s="425"/>
      <c r="PW124" s="425"/>
      <c r="PX124" s="425"/>
      <c r="PY124" s="425"/>
      <c r="PZ124" s="425"/>
      <c r="QA124" s="425"/>
      <c r="QB124" s="425"/>
      <c r="QC124" s="425"/>
      <c r="QD124" s="425"/>
      <c r="QE124" s="425"/>
      <c r="QF124" s="425"/>
      <c r="QG124" s="425"/>
      <c r="QH124" s="425"/>
      <c r="QI124" s="425"/>
      <c r="QJ124" s="425"/>
      <c r="QK124" s="425"/>
      <c r="QL124" s="425"/>
      <c r="QM124" s="425"/>
      <c r="QN124" s="425"/>
      <c r="QO124" s="425"/>
      <c r="QP124" s="425"/>
      <c r="QQ124" s="425"/>
      <c r="QR124" s="425"/>
      <c r="QS124" s="425"/>
      <c r="QT124" s="425"/>
      <c r="QU124" s="425"/>
      <c r="QV124" s="425"/>
      <c r="QW124" s="425"/>
      <c r="QX124" s="425"/>
      <c r="QY124" s="425"/>
      <c r="QZ124" s="425"/>
      <c r="RA124" s="425"/>
      <c r="RB124" s="425"/>
      <c r="RC124" s="425"/>
      <c r="RD124" s="425"/>
      <c r="RE124" s="425"/>
      <c r="RF124" s="425"/>
      <c r="RG124" s="425"/>
      <c r="RH124" s="425"/>
      <c r="RI124" s="425"/>
      <c r="RJ124" s="425"/>
      <c r="RK124" s="425"/>
      <c r="RL124" s="425"/>
      <c r="RM124" s="425"/>
      <c r="RN124" s="425"/>
      <c r="RO124" s="425"/>
      <c r="RP124" s="425"/>
      <c r="RQ124" s="425"/>
      <c r="RR124" s="425"/>
      <c r="RS124" s="425"/>
      <c r="RT124" s="425"/>
      <c r="RU124" s="425"/>
      <c r="RV124" s="425"/>
      <c r="RW124" s="425"/>
      <c r="RX124" s="425"/>
      <c r="RY124" s="425"/>
      <c r="RZ124" s="425"/>
      <c r="SA124" s="425"/>
      <c r="SB124" s="425"/>
      <c r="SC124" s="425"/>
      <c r="SD124" s="425"/>
      <c r="SE124" s="425"/>
      <c r="SF124" s="425"/>
      <c r="SG124" s="425"/>
      <c r="SH124" s="425"/>
      <c r="SI124" s="425"/>
      <c r="SJ124" s="425"/>
      <c r="SK124" s="425"/>
      <c r="SL124" s="425"/>
      <c r="SM124" s="425"/>
      <c r="SN124" s="425"/>
      <c r="SO124" s="425"/>
      <c r="SP124" s="425"/>
      <c r="SQ124" s="425"/>
      <c r="SR124" s="425"/>
      <c r="SS124" s="425"/>
      <c r="ST124" s="425"/>
      <c r="SU124" s="425"/>
      <c r="SV124" s="425"/>
      <c r="SW124" s="425"/>
      <c r="SX124" s="425"/>
    </row>
    <row r="125" spans="1:518" ht="12.75" customHeight="1" x14ac:dyDescent="0.2">
      <c r="A125" s="425"/>
      <c r="B125" s="425"/>
      <c r="C125" s="425"/>
      <c r="D125" s="425"/>
      <c r="E125" s="425"/>
      <c r="F125" s="425"/>
      <c r="G125" s="425"/>
      <c r="H125" s="425"/>
      <c r="I125" s="425"/>
      <c r="J125" s="425"/>
      <c r="K125" s="425"/>
      <c r="L125" s="425"/>
      <c r="M125" s="425"/>
      <c r="N125" s="425"/>
      <c r="O125" s="425"/>
      <c r="P125" s="425"/>
      <c r="Q125" s="425"/>
      <c r="R125" s="425"/>
      <c r="S125" s="425"/>
      <c r="T125" s="425"/>
      <c r="U125" s="425"/>
      <c r="V125" s="425"/>
      <c r="W125" s="425"/>
      <c r="X125" s="425"/>
      <c r="Y125" s="425"/>
      <c r="Z125" s="425"/>
      <c r="AA125" s="425"/>
      <c r="AB125" s="425"/>
      <c r="AC125" s="425"/>
      <c r="AD125" s="425"/>
      <c r="AE125" s="425"/>
      <c r="AF125" s="425"/>
      <c r="AG125" s="425"/>
      <c r="AH125" s="425"/>
      <c r="AI125" s="425"/>
      <c r="AJ125" s="425"/>
      <c r="AK125" s="425"/>
      <c r="AL125" s="425"/>
      <c r="AM125" s="425"/>
      <c r="AN125" s="425"/>
      <c r="AO125" s="425"/>
      <c r="AP125" s="425"/>
      <c r="AQ125" s="425"/>
      <c r="AR125" s="425"/>
      <c r="AS125" s="425"/>
      <c r="AT125" s="425"/>
      <c r="AU125" s="425"/>
      <c r="AV125" s="425"/>
      <c r="AW125" s="425"/>
      <c r="AX125" s="425"/>
      <c r="AY125" s="425"/>
      <c r="AZ125" s="425"/>
      <c r="BA125" s="425"/>
      <c r="BB125" s="425"/>
      <c r="BC125" s="425"/>
      <c r="BD125" s="425"/>
      <c r="BE125" s="425"/>
      <c r="BF125" s="425"/>
      <c r="BG125" s="425"/>
      <c r="BH125" s="425"/>
      <c r="BI125" s="425"/>
      <c r="BJ125" s="425"/>
      <c r="BK125" s="425"/>
      <c r="BL125" s="425"/>
      <c r="BM125" s="425"/>
      <c r="BN125" s="425"/>
      <c r="BO125" s="425"/>
      <c r="BP125" s="425"/>
      <c r="BQ125" s="425"/>
      <c r="BR125" s="425"/>
      <c r="BS125" s="425"/>
      <c r="BT125" s="425"/>
      <c r="BU125" s="425"/>
      <c r="BV125" s="425"/>
      <c r="BW125" s="425"/>
      <c r="BX125" s="425"/>
      <c r="BY125" s="425"/>
      <c r="BZ125" s="425"/>
      <c r="CA125" s="425"/>
      <c r="CB125" s="425"/>
      <c r="CC125" s="425"/>
      <c r="CD125" s="425"/>
      <c r="CE125" s="425"/>
      <c r="CF125" s="425"/>
      <c r="CG125" s="425"/>
      <c r="CH125" s="425"/>
      <c r="CI125" s="425"/>
      <c r="CJ125" s="425"/>
      <c r="CK125" s="425"/>
      <c r="CL125" s="425"/>
      <c r="CM125" s="425"/>
      <c r="CN125" s="425"/>
      <c r="CO125" s="425"/>
      <c r="CP125" s="425"/>
      <c r="CQ125" s="425"/>
      <c r="CR125" s="425"/>
      <c r="CS125" s="425"/>
      <c r="CT125" s="425"/>
      <c r="CU125" s="425"/>
      <c r="CV125" s="425"/>
      <c r="CW125" s="425"/>
      <c r="CX125" s="425"/>
      <c r="CY125" s="425"/>
      <c r="CZ125" s="425"/>
      <c r="DA125" s="425"/>
      <c r="DB125" s="425"/>
      <c r="DC125" s="425"/>
      <c r="DD125" s="425"/>
      <c r="DE125" s="425"/>
      <c r="DF125" s="425"/>
      <c r="DG125" s="425"/>
      <c r="DH125" s="425"/>
      <c r="DI125" s="425"/>
      <c r="DJ125" s="425"/>
      <c r="DK125" s="425"/>
      <c r="DL125" s="425"/>
      <c r="DM125" s="425"/>
      <c r="DN125" s="425"/>
      <c r="DO125" s="425"/>
      <c r="DP125" s="425"/>
      <c r="DQ125" s="425"/>
      <c r="DR125" s="425"/>
      <c r="DS125" s="425"/>
      <c r="DT125" s="425"/>
      <c r="DU125" s="425"/>
      <c r="DV125" s="425"/>
      <c r="DW125" s="425"/>
      <c r="DX125" s="425"/>
      <c r="DY125" s="425"/>
      <c r="DZ125" s="425"/>
      <c r="EA125" s="425"/>
      <c r="EB125" s="425"/>
      <c r="EC125" s="425"/>
      <c r="ED125" s="425"/>
      <c r="EE125" s="425"/>
      <c r="EF125" s="425"/>
      <c r="EG125" s="425"/>
      <c r="EH125" s="425"/>
      <c r="EI125" s="425"/>
      <c r="EJ125" s="425"/>
      <c r="EK125" s="425"/>
      <c r="EL125" s="425"/>
      <c r="EM125" s="425"/>
      <c r="EN125" s="425"/>
      <c r="EO125" s="425"/>
      <c r="EP125" s="425"/>
      <c r="EQ125" s="425"/>
      <c r="ER125" s="425"/>
      <c r="ES125" s="425"/>
      <c r="ET125" s="425"/>
      <c r="EU125" s="425"/>
      <c r="EV125" s="425"/>
      <c r="EW125" s="425"/>
      <c r="EX125" s="425"/>
      <c r="EY125" s="425"/>
      <c r="EZ125" s="425"/>
      <c r="FA125" s="425"/>
      <c r="FB125" s="425"/>
      <c r="FC125" s="425"/>
      <c r="FD125" s="425"/>
      <c r="FE125" s="425"/>
      <c r="FF125" s="425"/>
      <c r="FG125" s="425"/>
      <c r="FH125" s="425"/>
      <c r="FI125" s="425"/>
      <c r="FJ125" s="425"/>
      <c r="FK125" s="425"/>
      <c r="FL125" s="425"/>
      <c r="FM125" s="425"/>
      <c r="FN125" s="425"/>
      <c r="FO125" s="425"/>
      <c r="FP125" s="425"/>
      <c r="FQ125" s="425"/>
      <c r="FR125" s="425"/>
      <c r="FS125" s="425"/>
      <c r="FT125" s="425"/>
      <c r="FU125" s="425"/>
      <c r="FV125" s="425"/>
      <c r="FW125" s="425"/>
      <c r="FX125" s="425"/>
      <c r="FY125" s="425"/>
      <c r="FZ125" s="425"/>
      <c r="GA125" s="425"/>
      <c r="GB125" s="425"/>
      <c r="GC125" s="425"/>
      <c r="GD125" s="425"/>
      <c r="GE125" s="425"/>
      <c r="GF125" s="425"/>
      <c r="GG125" s="425"/>
      <c r="GH125" s="425"/>
      <c r="GI125" s="425"/>
      <c r="GJ125" s="425"/>
      <c r="GK125" s="425"/>
      <c r="GL125" s="425"/>
      <c r="GM125" s="425"/>
      <c r="GN125" s="425"/>
      <c r="GO125" s="425"/>
      <c r="GP125" s="425"/>
      <c r="GQ125" s="425"/>
      <c r="GR125" s="425"/>
      <c r="GS125" s="425"/>
      <c r="GT125" s="425"/>
      <c r="GU125" s="425"/>
      <c r="GV125" s="425"/>
      <c r="GW125" s="425"/>
      <c r="GX125" s="425"/>
      <c r="GY125" s="425"/>
      <c r="GZ125" s="425"/>
      <c r="HA125" s="425"/>
      <c r="HB125" s="425"/>
      <c r="HC125" s="425"/>
      <c r="HD125" s="425"/>
      <c r="HE125" s="425"/>
      <c r="HF125" s="425"/>
      <c r="HG125" s="425"/>
      <c r="HH125" s="425"/>
      <c r="HI125" s="425"/>
      <c r="HJ125" s="425"/>
      <c r="HK125" s="425"/>
      <c r="HL125" s="425"/>
      <c r="HM125" s="425"/>
      <c r="HN125" s="425"/>
      <c r="HO125" s="425"/>
      <c r="HP125" s="425"/>
      <c r="HQ125" s="425"/>
      <c r="HR125" s="425"/>
      <c r="HS125" s="425"/>
      <c r="HT125" s="425"/>
      <c r="HU125" s="425"/>
      <c r="HV125" s="425"/>
      <c r="HW125" s="425"/>
      <c r="HX125" s="425"/>
      <c r="HY125" s="425"/>
      <c r="HZ125" s="425"/>
      <c r="IA125" s="425"/>
      <c r="IB125" s="425"/>
      <c r="IC125" s="425"/>
      <c r="ID125" s="425"/>
      <c r="IE125" s="425"/>
      <c r="IF125" s="425"/>
      <c r="IG125" s="425"/>
      <c r="IH125" s="425"/>
      <c r="II125" s="425"/>
      <c r="IJ125" s="425"/>
      <c r="IK125" s="425"/>
      <c r="IL125" s="425"/>
      <c r="IM125" s="425"/>
      <c r="IN125" s="425"/>
      <c r="IO125" s="425"/>
      <c r="IP125" s="425"/>
      <c r="IQ125" s="425"/>
      <c r="IR125" s="425"/>
      <c r="IS125" s="425"/>
      <c r="IT125" s="425"/>
      <c r="IU125" s="425"/>
      <c r="IV125" s="425"/>
      <c r="IW125" s="425"/>
      <c r="IX125" s="425"/>
      <c r="IY125" s="425"/>
      <c r="IZ125" s="425"/>
      <c r="JA125" s="425"/>
      <c r="JB125" s="425"/>
      <c r="JC125" s="425"/>
      <c r="JD125" s="425"/>
      <c r="JE125" s="425"/>
      <c r="JF125" s="425"/>
      <c r="JG125" s="425"/>
      <c r="JH125" s="425"/>
      <c r="JI125" s="425"/>
      <c r="JJ125" s="425"/>
      <c r="JK125" s="425"/>
      <c r="JL125" s="425"/>
      <c r="JM125" s="425"/>
      <c r="JN125" s="425"/>
      <c r="JO125" s="425"/>
      <c r="JP125" s="425"/>
      <c r="JQ125" s="425"/>
      <c r="JR125" s="425"/>
      <c r="JS125" s="425"/>
      <c r="JT125" s="425"/>
      <c r="JU125" s="425"/>
      <c r="JV125" s="425"/>
      <c r="JW125" s="425"/>
      <c r="JX125" s="425"/>
      <c r="JY125" s="425"/>
      <c r="JZ125" s="425"/>
      <c r="KA125" s="425"/>
      <c r="KB125" s="425"/>
      <c r="KC125" s="425"/>
      <c r="KD125" s="425"/>
      <c r="KE125" s="425"/>
      <c r="KF125" s="425"/>
      <c r="KG125" s="425"/>
      <c r="KH125" s="425"/>
      <c r="KI125" s="425"/>
      <c r="KJ125" s="425"/>
      <c r="KK125" s="425"/>
      <c r="KL125" s="425"/>
      <c r="KM125" s="425"/>
      <c r="KN125" s="425"/>
      <c r="KO125" s="425"/>
      <c r="KP125" s="425"/>
      <c r="KQ125" s="425"/>
      <c r="KR125" s="425"/>
      <c r="KS125" s="425"/>
      <c r="KT125" s="425"/>
      <c r="KU125" s="425"/>
      <c r="KV125" s="425"/>
      <c r="KW125" s="425"/>
      <c r="KX125" s="425"/>
      <c r="KY125" s="425"/>
      <c r="KZ125" s="425"/>
      <c r="LA125" s="425"/>
      <c r="LB125" s="425"/>
      <c r="LC125" s="425"/>
      <c r="LD125" s="425"/>
      <c r="LE125" s="425"/>
      <c r="LF125" s="425"/>
      <c r="LG125" s="425"/>
      <c r="LH125" s="425"/>
      <c r="LI125" s="425"/>
      <c r="LJ125" s="425"/>
      <c r="LK125" s="425"/>
      <c r="LL125" s="425"/>
      <c r="LM125" s="425"/>
      <c r="LN125" s="425"/>
      <c r="LO125" s="425"/>
      <c r="LP125" s="425"/>
      <c r="LQ125" s="425"/>
      <c r="LR125" s="425"/>
      <c r="LS125" s="425"/>
      <c r="LT125" s="425"/>
      <c r="LU125" s="425"/>
      <c r="LV125" s="425"/>
      <c r="LW125" s="425"/>
      <c r="LX125" s="425"/>
      <c r="LY125" s="425"/>
      <c r="LZ125" s="425"/>
      <c r="MA125" s="425"/>
      <c r="MB125" s="425"/>
      <c r="MC125" s="425"/>
      <c r="MD125" s="425"/>
      <c r="ME125" s="425"/>
      <c r="MF125" s="425"/>
      <c r="MG125" s="425"/>
      <c r="MH125" s="425"/>
      <c r="MI125" s="425"/>
      <c r="MJ125" s="425"/>
      <c r="MK125" s="425"/>
      <c r="ML125" s="425"/>
      <c r="MM125" s="425"/>
      <c r="MN125" s="425"/>
      <c r="MO125" s="425"/>
      <c r="MP125" s="425"/>
      <c r="MQ125" s="425"/>
      <c r="MR125" s="425"/>
      <c r="MS125" s="425"/>
      <c r="MT125" s="425"/>
      <c r="MU125" s="425"/>
      <c r="MV125" s="425"/>
      <c r="MW125" s="425"/>
      <c r="MX125" s="425"/>
      <c r="MY125" s="425"/>
      <c r="MZ125" s="425"/>
      <c r="NA125" s="425"/>
      <c r="NB125" s="425"/>
      <c r="NC125" s="425"/>
      <c r="ND125" s="425"/>
      <c r="NE125" s="425"/>
      <c r="NF125" s="425"/>
      <c r="NG125" s="425"/>
      <c r="NH125" s="425"/>
      <c r="NI125" s="425"/>
      <c r="NJ125" s="425"/>
      <c r="NK125" s="425"/>
      <c r="NL125" s="425"/>
      <c r="NM125" s="425"/>
      <c r="NN125" s="425"/>
      <c r="NO125" s="425"/>
      <c r="NP125" s="425"/>
      <c r="NQ125" s="425"/>
      <c r="NR125" s="425"/>
      <c r="NS125" s="425"/>
      <c r="NT125" s="425"/>
      <c r="NU125" s="425"/>
      <c r="NV125" s="425"/>
      <c r="NW125" s="425"/>
      <c r="NX125" s="425"/>
      <c r="NY125" s="425"/>
      <c r="NZ125" s="425"/>
      <c r="OA125" s="425"/>
      <c r="OB125" s="425"/>
      <c r="OC125" s="425"/>
      <c r="OD125" s="425"/>
      <c r="OE125" s="425"/>
      <c r="OF125" s="425"/>
      <c r="OG125" s="425"/>
      <c r="OH125" s="425"/>
      <c r="OI125" s="425"/>
      <c r="OJ125" s="425"/>
      <c r="OK125" s="425"/>
      <c r="OL125" s="425"/>
      <c r="OM125" s="425"/>
      <c r="ON125" s="425"/>
      <c r="OO125" s="425"/>
      <c r="OP125" s="425"/>
      <c r="OQ125" s="425"/>
      <c r="OR125" s="425"/>
      <c r="OS125" s="425"/>
      <c r="OT125" s="425"/>
      <c r="OU125" s="425"/>
      <c r="OV125" s="425"/>
      <c r="OW125" s="425"/>
      <c r="OX125" s="425"/>
      <c r="OY125" s="425"/>
      <c r="OZ125" s="425"/>
      <c r="PA125" s="425"/>
      <c r="PB125" s="425"/>
      <c r="PC125" s="425"/>
      <c r="PD125" s="425"/>
      <c r="PE125" s="425"/>
      <c r="PF125" s="425"/>
      <c r="PG125" s="425"/>
      <c r="PH125" s="425"/>
      <c r="PI125" s="425"/>
      <c r="PJ125" s="425"/>
      <c r="PK125" s="425"/>
      <c r="PL125" s="425"/>
      <c r="PM125" s="425"/>
      <c r="PN125" s="425"/>
      <c r="PO125" s="425"/>
      <c r="PP125" s="425"/>
      <c r="PQ125" s="425"/>
      <c r="PR125" s="425"/>
      <c r="PS125" s="425"/>
      <c r="PT125" s="425"/>
      <c r="PU125" s="425"/>
      <c r="PV125" s="425"/>
      <c r="PW125" s="425"/>
      <c r="PX125" s="425"/>
      <c r="PY125" s="425"/>
      <c r="PZ125" s="425"/>
      <c r="QA125" s="425"/>
      <c r="QB125" s="425"/>
      <c r="QC125" s="425"/>
      <c r="QD125" s="425"/>
      <c r="QE125" s="425"/>
      <c r="QF125" s="425"/>
      <c r="QG125" s="425"/>
      <c r="QH125" s="425"/>
      <c r="QI125" s="425"/>
      <c r="QJ125" s="425"/>
      <c r="QK125" s="425"/>
      <c r="QL125" s="425"/>
      <c r="QM125" s="425"/>
      <c r="QN125" s="425"/>
      <c r="QO125" s="425"/>
      <c r="QP125" s="425"/>
      <c r="QQ125" s="425"/>
      <c r="QR125" s="425"/>
      <c r="QS125" s="425"/>
      <c r="QT125" s="425"/>
      <c r="QU125" s="425"/>
      <c r="QV125" s="425"/>
      <c r="QW125" s="425"/>
      <c r="QX125" s="425"/>
      <c r="QY125" s="425"/>
      <c r="QZ125" s="425"/>
      <c r="RA125" s="425"/>
      <c r="RB125" s="425"/>
      <c r="RC125" s="425"/>
      <c r="RD125" s="425"/>
      <c r="RE125" s="425"/>
      <c r="RF125" s="425"/>
      <c r="RG125" s="425"/>
      <c r="RH125" s="425"/>
      <c r="RI125" s="425"/>
      <c r="RJ125" s="425"/>
      <c r="RK125" s="425"/>
      <c r="RL125" s="425"/>
      <c r="RM125" s="425"/>
      <c r="RN125" s="425"/>
      <c r="RO125" s="425"/>
      <c r="RP125" s="425"/>
      <c r="RQ125" s="425"/>
      <c r="RR125" s="425"/>
      <c r="RS125" s="425"/>
      <c r="RT125" s="425"/>
      <c r="RU125" s="425"/>
      <c r="RV125" s="425"/>
      <c r="RW125" s="425"/>
      <c r="RX125" s="425"/>
      <c r="RY125" s="425"/>
      <c r="RZ125" s="425"/>
      <c r="SA125" s="425"/>
      <c r="SB125" s="425"/>
      <c r="SC125" s="425"/>
      <c r="SD125" s="425"/>
      <c r="SE125" s="425"/>
      <c r="SF125" s="425"/>
      <c r="SG125" s="425"/>
      <c r="SH125" s="425"/>
      <c r="SI125" s="425"/>
      <c r="SJ125" s="425"/>
      <c r="SK125" s="425"/>
      <c r="SL125" s="425"/>
      <c r="SM125" s="425"/>
      <c r="SN125" s="425"/>
      <c r="SO125" s="425"/>
      <c r="SP125" s="425"/>
      <c r="SQ125" s="425"/>
      <c r="SR125" s="425"/>
      <c r="SS125" s="425"/>
      <c r="ST125" s="425"/>
      <c r="SU125" s="425"/>
      <c r="SV125" s="425"/>
      <c r="SW125" s="425"/>
      <c r="SX125" s="425"/>
    </row>
    <row r="126" spans="1:518" ht="12.75" customHeight="1" x14ac:dyDescent="0.2">
      <c r="A126" s="425"/>
      <c r="B126" s="425"/>
      <c r="C126" s="425"/>
      <c r="D126" s="425"/>
      <c r="E126" s="425"/>
      <c r="F126" s="708" t="s">
        <v>5</v>
      </c>
      <c r="G126" s="709" t="s">
        <v>433</v>
      </c>
      <c r="H126" s="425"/>
      <c r="I126" s="425"/>
      <c r="J126" s="425"/>
      <c r="K126" s="425"/>
      <c r="L126" s="425"/>
      <c r="M126" s="425"/>
      <c r="N126" s="425"/>
      <c r="O126" s="425"/>
      <c r="P126" s="425"/>
      <c r="Q126" s="425"/>
      <c r="R126" s="425"/>
      <c r="S126" s="425"/>
      <c r="T126" s="425"/>
      <c r="U126" s="425"/>
      <c r="V126" s="425"/>
      <c r="W126" s="425"/>
      <c r="X126" s="425"/>
      <c r="Y126" s="425"/>
      <c r="Z126" s="425"/>
      <c r="AA126" s="425"/>
      <c r="AB126" s="425"/>
      <c r="AC126" s="425"/>
      <c r="AD126" s="425"/>
      <c r="AE126" s="425"/>
      <c r="AF126" s="425"/>
      <c r="AG126" s="425"/>
      <c r="AH126" s="425"/>
      <c r="AI126" s="425"/>
      <c r="AJ126" s="425"/>
      <c r="AK126" s="425"/>
      <c r="AL126" s="425"/>
      <c r="AM126" s="425"/>
      <c r="AN126" s="425"/>
      <c r="AO126" s="425"/>
      <c r="AP126" s="425"/>
      <c r="AQ126" s="425"/>
      <c r="AR126" s="425"/>
      <c r="AS126" s="425"/>
      <c r="AT126" s="425"/>
      <c r="AU126" s="425"/>
      <c r="AV126" s="425"/>
      <c r="AW126" s="425"/>
      <c r="AX126" s="425"/>
      <c r="AY126" s="425"/>
      <c r="AZ126" s="425"/>
      <c r="BA126" s="425"/>
      <c r="BB126" s="425"/>
      <c r="BC126" s="425"/>
      <c r="BD126" s="425"/>
      <c r="BE126" s="425"/>
      <c r="BF126" s="425"/>
      <c r="BG126" s="425"/>
      <c r="BH126" s="425"/>
      <c r="BI126" s="425"/>
      <c r="BJ126" s="425"/>
      <c r="BK126" s="425"/>
      <c r="BL126" s="425"/>
      <c r="BM126" s="425"/>
      <c r="BN126" s="425"/>
      <c r="BO126" s="425"/>
      <c r="BP126" s="425"/>
      <c r="BQ126" s="425"/>
      <c r="BR126" s="425"/>
      <c r="BS126" s="425"/>
      <c r="BT126" s="425"/>
      <c r="BU126" s="425"/>
      <c r="BV126" s="425"/>
      <c r="BW126" s="425"/>
      <c r="BX126" s="425"/>
      <c r="BY126" s="425"/>
      <c r="BZ126" s="425"/>
      <c r="CA126" s="425"/>
      <c r="CB126" s="425"/>
      <c r="CC126" s="425"/>
      <c r="CD126" s="425"/>
      <c r="CE126" s="425"/>
      <c r="CF126" s="425"/>
      <c r="CG126" s="425"/>
      <c r="CH126" s="425"/>
      <c r="CI126" s="425"/>
      <c r="CJ126" s="425"/>
      <c r="CK126" s="425"/>
      <c r="CL126" s="425"/>
      <c r="CM126" s="425"/>
      <c r="CN126" s="425"/>
      <c r="CO126" s="425"/>
      <c r="CP126" s="425"/>
      <c r="CQ126" s="425"/>
      <c r="CR126" s="425"/>
      <c r="CS126" s="425"/>
      <c r="CT126" s="425"/>
      <c r="CU126" s="425"/>
      <c r="CV126" s="425"/>
      <c r="CW126" s="425"/>
      <c r="CX126" s="425"/>
      <c r="CY126" s="425"/>
      <c r="CZ126" s="425"/>
      <c r="DA126" s="425"/>
      <c r="DB126" s="425"/>
      <c r="DC126" s="425"/>
      <c r="DD126" s="425"/>
      <c r="DE126" s="425"/>
      <c r="DF126" s="425"/>
      <c r="DG126" s="425"/>
      <c r="DH126" s="425"/>
      <c r="DI126" s="425"/>
      <c r="DJ126" s="425"/>
      <c r="DK126" s="425"/>
      <c r="DL126" s="425"/>
      <c r="DM126" s="425"/>
      <c r="DN126" s="425"/>
      <c r="DO126" s="425"/>
      <c r="DP126" s="425"/>
      <c r="DQ126" s="425"/>
      <c r="DR126" s="425"/>
      <c r="DS126" s="425"/>
      <c r="DT126" s="425"/>
      <c r="DU126" s="425"/>
      <c r="DV126" s="425"/>
      <c r="DW126" s="425"/>
      <c r="DX126" s="425"/>
      <c r="DY126" s="425"/>
      <c r="DZ126" s="425"/>
      <c r="EA126" s="425"/>
      <c r="EB126" s="425"/>
      <c r="EC126" s="425"/>
      <c r="ED126" s="425"/>
      <c r="EE126" s="425"/>
      <c r="EF126" s="425"/>
      <c r="EG126" s="425"/>
      <c r="EH126" s="425"/>
      <c r="EI126" s="425"/>
      <c r="EJ126" s="425"/>
      <c r="EK126" s="425"/>
      <c r="EL126" s="425"/>
      <c r="EM126" s="425"/>
      <c r="EN126" s="425"/>
      <c r="EO126" s="425"/>
      <c r="EP126" s="425"/>
      <c r="EQ126" s="425"/>
      <c r="ER126" s="425"/>
      <c r="ES126" s="425"/>
      <c r="ET126" s="425"/>
      <c r="EU126" s="425"/>
      <c r="EV126" s="425"/>
      <c r="EW126" s="425"/>
      <c r="EX126" s="425"/>
      <c r="EY126" s="425"/>
      <c r="EZ126" s="425"/>
      <c r="FA126" s="425"/>
      <c r="FB126" s="425"/>
      <c r="FC126" s="425"/>
      <c r="FD126" s="425"/>
      <c r="FE126" s="425"/>
      <c r="FF126" s="425"/>
      <c r="FG126" s="425"/>
      <c r="FH126" s="425"/>
      <c r="FI126" s="425"/>
      <c r="FJ126" s="425"/>
      <c r="FK126" s="425"/>
      <c r="FL126" s="425"/>
      <c r="FM126" s="425"/>
      <c r="FN126" s="425"/>
      <c r="FO126" s="425"/>
      <c r="FP126" s="425"/>
      <c r="FQ126" s="425"/>
      <c r="FR126" s="425"/>
      <c r="FS126" s="425"/>
      <c r="FT126" s="425"/>
      <c r="FU126" s="425"/>
      <c r="FV126" s="425"/>
      <c r="FW126" s="425"/>
      <c r="FX126" s="425"/>
      <c r="FY126" s="425"/>
      <c r="FZ126" s="425"/>
      <c r="GA126" s="425"/>
      <c r="GB126" s="425"/>
      <c r="GC126" s="425"/>
      <c r="GD126" s="425"/>
      <c r="GE126" s="425"/>
      <c r="GF126" s="425"/>
      <c r="GG126" s="425"/>
      <c r="GH126" s="425"/>
      <c r="GI126" s="425"/>
      <c r="GJ126" s="425"/>
      <c r="GK126" s="425"/>
      <c r="GL126" s="425"/>
      <c r="GM126" s="425"/>
      <c r="GN126" s="425"/>
      <c r="GO126" s="425"/>
      <c r="GP126" s="425"/>
      <c r="GQ126" s="425"/>
      <c r="GR126" s="425"/>
      <c r="GS126" s="425"/>
      <c r="GT126" s="425"/>
      <c r="GU126" s="425"/>
      <c r="GV126" s="425"/>
      <c r="GW126" s="425"/>
      <c r="GX126" s="425"/>
      <c r="GY126" s="425"/>
      <c r="GZ126" s="425"/>
      <c r="HA126" s="425"/>
      <c r="HB126" s="425"/>
      <c r="HC126" s="425"/>
      <c r="HD126" s="425"/>
      <c r="HE126" s="425"/>
      <c r="HF126" s="425"/>
      <c r="HG126" s="425"/>
      <c r="HH126" s="425"/>
      <c r="HI126" s="425"/>
      <c r="HJ126" s="425"/>
      <c r="HK126" s="425"/>
      <c r="HL126" s="425"/>
      <c r="HM126" s="425"/>
      <c r="HN126" s="425"/>
      <c r="HO126" s="425"/>
      <c r="HP126" s="425"/>
      <c r="HQ126" s="425"/>
      <c r="HR126" s="425"/>
      <c r="HS126" s="425"/>
      <c r="HT126" s="425"/>
      <c r="HU126" s="425"/>
      <c r="HV126" s="425"/>
      <c r="HW126" s="425"/>
      <c r="HX126" s="425"/>
      <c r="HY126" s="425"/>
      <c r="HZ126" s="425"/>
      <c r="IA126" s="425"/>
      <c r="IB126" s="425"/>
      <c r="IC126" s="425"/>
      <c r="ID126" s="425"/>
      <c r="IE126" s="425"/>
      <c r="IF126" s="425"/>
      <c r="IG126" s="425"/>
      <c r="IH126" s="425"/>
      <c r="II126" s="425"/>
      <c r="IJ126" s="425"/>
      <c r="IK126" s="425"/>
      <c r="IL126" s="425"/>
      <c r="IM126" s="425"/>
      <c r="IN126" s="425"/>
      <c r="IO126" s="425"/>
      <c r="IP126" s="425"/>
      <c r="IQ126" s="425"/>
      <c r="IR126" s="425"/>
      <c r="IS126" s="425"/>
      <c r="IT126" s="425"/>
      <c r="IU126" s="425"/>
      <c r="IV126" s="425"/>
      <c r="IW126" s="425"/>
      <c r="IX126" s="425"/>
      <c r="IY126" s="425"/>
      <c r="IZ126" s="425"/>
      <c r="JA126" s="425"/>
      <c r="JB126" s="425"/>
      <c r="JC126" s="425"/>
      <c r="JD126" s="425"/>
      <c r="JE126" s="425"/>
      <c r="JF126" s="425"/>
      <c r="JG126" s="425"/>
      <c r="JH126" s="425"/>
      <c r="JI126" s="425"/>
      <c r="JJ126" s="425"/>
      <c r="JK126" s="425"/>
      <c r="JL126" s="425"/>
      <c r="JM126" s="425"/>
      <c r="JN126" s="425"/>
      <c r="JO126" s="425"/>
      <c r="JP126" s="425"/>
      <c r="JQ126" s="425"/>
      <c r="JR126" s="425"/>
      <c r="JS126" s="425"/>
      <c r="JT126" s="425"/>
      <c r="JU126" s="425"/>
      <c r="JV126" s="425"/>
      <c r="JW126" s="425"/>
      <c r="JX126" s="425"/>
      <c r="JY126" s="425"/>
      <c r="JZ126" s="425"/>
      <c r="KA126" s="425"/>
      <c r="KB126" s="425"/>
      <c r="KC126" s="425"/>
      <c r="KD126" s="425"/>
      <c r="KE126" s="425"/>
      <c r="KF126" s="425"/>
      <c r="KG126" s="425"/>
      <c r="KH126" s="425"/>
      <c r="KI126" s="425"/>
      <c r="KJ126" s="425"/>
      <c r="KK126" s="425"/>
      <c r="KL126" s="425"/>
      <c r="KM126" s="425"/>
      <c r="KN126" s="425"/>
      <c r="KO126" s="425"/>
      <c r="KP126" s="425"/>
      <c r="KQ126" s="425"/>
      <c r="KR126" s="425"/>
      <c r="KS126" s="425"/>
      <c r="KT126" s="425"/>
      <c r="KU126" s="425"/>
      <c r="KV126" s="425"/>
      <c r="KW126" s="425"/>
      <c r="KX126" s="425"/>
      <c r="KY126" s="425"/>
      <c r="KZ126" s="425"/>
      <c r="LA126" s="425"/>
      <c r="LB126" s="425"/>
      <c r="LC126" s="425"/>
      <c r="LD126" s="425"/>
      <c r="LE126" s="425"/>
      <c r="LF126" s="425"/>
      <c r="LG126" s="425"/>
      <c r="LH126" s="425"/>
      <c r="LI126" s="425"/>
      <c r="LJ126" s="425"/>
      <c r="LK126" s="425"/>
      <c r="LL126" s="425"/>
      <c r="LM126" s="425"/>
      <c r="LN126" s="425"/>
      <c r="LO126" s="425"/>
      <c r="LP126" s="425"/>
      <c r="LQ126" s="425"/>
      <c r="LR126" s="425"/>
      <c r="LS126" s="425"/>
      <c r="LT126" s="425"/>
      <c r="LU126" s="425"/>
      <c r="LV126" s="425"/>
      <c r="LW126" s="425"/>
      <c r="LX126" s="425"/>
      <c r="LY126" s="425"/>
      <c r="LZ126" s="425"/>
      <c r="MA126" s="425"/>
      <c r="MB126" s="425"/>
      <c r="MC126" s="425"/>
      <c r="MD126" s="425"/>
      <c r="ME126" s="425"/>
      <c r="MF126" s="425"/>
      <c r="MG126" s="425"/>
      <c r="MH126" s="425"/>
      <c r="MI126" s="425"/>
      <c r="MJ126" s="425"/>
      <c r="MK126" s="425"/>
      <c r="ML126" s="425"/>
      <c r="MM126" s="425"/>
      <c r="MN126" s="425"/>
      <c r="MO126" s="425"/>
      <c r="MP126" s="425"/>
      <c r="MQ126" s="425"/>
      <c r="MR126" s="425"/>
      <c r="MS126" s="425"/>
      <c r="MT126" s="425"/>
      <c r="MU126" s="425"/>
      <c r="MV126" s="425"/>
      <c r="MW126" s="425"/>
      <c r="MX126" s="425"/>
      <c r="MY126" s="425"/>
      <c r="MZ126" s="425"/>
      <c r="NA126" s="425"/>
      <c r="NB126" s="425"/>
      <c r="NC126" s="425"/>
      <c r="ND126" s="425"/>
      <c r="NE126" s="425"/>
      <c r="NF126" s="425"/>
      <c r="NG126" s="425"/>
      <c r="NH126" s="425"/>
      <c r="NI126" s="425"/>
      <c r="NJ126" s="425"/>
      <c r="NK126" s="425"/>
      <c r="NL126" s="425"/>
      <c r="NM126" s="425"/>
      <c r="NN126" s="425"/>
      <c r="NO126" s="425"/>
      <c r="NP126" s="425"/>
      <c r="NQ126" s="425"/>
      <c r="NR126" s="425"/>
      <c r="NS126" s="425"/>
      <c r="NT126" s="425"/>
      <c r="NU126" s="425"/>
      <c r="NV126" s="425"/>
      <c r="NW126" s="425"/>
      <c r="NX126" s="425"/>
      <c r="NY126" s="425"/>
      <c r="NZ126" s="425"/>
      <c r="OA126" s="425"/>
      <c r="OB126" s="425"/>
      <c r="OC126" s="425"/>
      <c r="OD126" s="425"/>
      <c r="OE126" s="425"/>
      <c r="OF126" s="425"/>
      <c r="OG126" s="425"/>
      <c r="OH126" s="425"/>
      <c r="OI126" s="425"/>
      <c r="OJ126" s="425"/>
      <c r="OK126" s="425"/>
      <c r="OL126" s="425"/>
      <c r="OM126" s="425"/>
      <c r="ON126" s="425"/>
      <c r="OO126" s="425"/>
      <c r="OP126" s="425"/>
      <c r="OQ126" s="425"/>
      <c r="OR126" s="425"/>
      <c r="OS126" s="425"/>
      <c r="OT126" s="425"/>
      <c r="OU126" s="425"/>
      <c r="OV126" s="425"/>
      <c r="OW126" s="425"/>
      <c r="OX126" s="425"/>
      <c r="OY126" s="425"/>
      <c r="OZ126" s="425"/>
      <c r="PA126" s="425"/>
      <c r="PB126" s="425"/>
      <c r="PC126" s="425"/>
      <c r="PD126" s="425"/>
      <c r="PE126" s="425"/>
      <c r="PF126" s="425"/>
      <c r="PG126" s="425"/>
      <c r="PH126" s="425"/>
      <c r="PI126" s="425"/>
      <c r="PJ126" s="425"/>
      <c r="PK126" s="425"/>
      <c r="PL126" s="425"/>
      <c r="PM126" s="425"/>
      <c r="PN126" s="425"/>
      <c r="PO126" s="425"/>
      <c r="PP126" s="425"/>
      <c r="PQ126" s="425"/>
      <c r="PR126" s="425"/>
      <c r="PS126" s="425"/>
      <c r="PT126" s="425"/>
      <c r="PU126" s="425"/>
      <c r="PV126" s="425"/>
      <c r="PW126" s="425"/>
      <c r="PX126" s="425"/>
      <c r="PY126" s="425"/>
      <c r="PZ126" s="425"/>
      <c r="QA126" s="425"/>
      <c r="QB126" s="425"/>
      <c r="QC126" s="425"/>
      <c r="QD126" s="425"/>
      <c r="QE126" s="425"/>
      <c r="QF126" s="425"/>
      <c r="QG126" s="425"/>
      <c r="QH126" s="425"/>
      <c r="QI126" s="425"/>
      <c r="QJ126" s="425"/>
      <c r="QK126" s="425"/>
      <c r="QL126" s="425"/>
      <c r="QM126" s="425"/>
      <c r="QN126" s="425"/>
      <c r="QO126" s="425"/>
      <c r="QP126" s="425"/>
      <c r="QQ126" s="425"/>
      <c r="QR126" s="425"/>
      <c r="QS126" s="425"/>
      <c r="QT126" s="425"/>
      <c r="QU126" s="425"/>
      <c r="QV126" s="425"/>
      <c r="QW126" s="425"/>
      <c r="QX126" s="425"/>
      <c r="QY126" s="425"/>
      <c r="QZ126" s="425"/>
      <c r="RA126" s="425"/>
      <c r="RB126" s="425"/>
      <c r="RC126" s="425"/>
      <c r="RD126" s="425"/>
      <c r="RE126" s="425"/>
      <c r="RF126" s="425"/>
      <c r="RG126" s="425"/>
      <c r="RH126" s="425"/>
      <c r="RI126" s="425"/>
      <c r="RJ126" s="425"/>
      <c r="RK126" s="425"/>
      <c r="RL126" s="425"/>
      <c r="RM126" s="425"/>
      <c r="RN126" s="425"/>
      <c r="RO126" s="425"/>
      <c r="RP126" s="425"/>
      <c r="RQ126" s="425"/>
      <c r="RR126" s="425"/>
      <c r="RS126" s="425"/>
      <c r="RT126" s="425"/>
      <c r="RU126" s="425"/>
      <c r="RV126" s="425"/>
      <c r="RW126" s="425"/>
      <c r="RX126" s="425"/>
      <c r="RY126" s="425"/>
      <c r="RZ126" s="425"/>
      <c r="SA126" s="425"/>
      <c r="SB126" s="425"/>
      <c r="SC126" s="425"/>
      <c r="SD126" s="425"/>
      <c r="SE126" s="425"/>
      <c r="SF126" s="425"/>
      <c r="SG126" s="425"/>
      <c r="SH126" s="425"/>
      <c r="SI126" s="425"/>
      <c r="SJ126" s="425"/>
      <c r="SK126" s="425"/>
      <c r="SL126" s="425"/>
      <c r="SM126" s="425"/>
      <c r="SN126" s="425"/>
      <c r="SO126" s="425"/>
      <c r="SP126" s="425"/>
      <c r="SQ126" s="425"/>
      <c r="SR126" s="425"/>
      <c r="SS126" s="425"/>
      <c r="ST126" s="425"/>
      <c r="SU126" s="425"/>
      <c r="SV126" s="425"/>
      <c r="SW126" s="425"/>
      <c r="SX126" s="425"/>
    </row>
    <row r="127" spans="1:518" ht="12.75" customHeight="1" x14ac:dyDescent="0.2">
      <c r="A127" s="425"/>
      <c r="B127" s="425"/>
      <c r="C127" s="425"/>
      <c r="D127" s="425"/>
      <c r="E127" s="425"/>
      <c r="F127" s="702">
        <v>1</v>
      </c>
      <c r="G127" s="712">
        <f t="shared" ref="G127:G156" ca="1" si="2383">INDIRECT(H127,TRUE)</f>
        <v>0</v>
      </c>
      <c r="H127" s="702" t="str">
        <f t="shared" ref="H127:H156" si="2384">ADDRESS(83,I127,1,1)</f>
        <v>$O$83</v>
      </c>
      <c r="I127" s="702">
        <f>F124</f>
        <v>15</v>
      </c>
      <c r="J127" s="425"/>
      <c r="K127" s="425"/>
      <c r="L127" s="425"/>
      <c r="M127" s="425"/>
      <c r="N127" s="425"/>
      <c r="O127" s="425"/>
      <c r="P127" s="425"/>
      <c r="Q127" s="425"/>
      <c r="R127" s="425"/>
      <c r="S127" s="425"/>
      <c r="T127" s="425"/>
      <c r="U127" s="425"/>
      <c r="V127" s="425"/>
      <c r="W127" s="425"/>
      <c r="X127" s="425"/>
      <c r="Y127" s="425"/>
      <c r="Z127" s="425"/>
      <c r="AA127" s="425"/>
      <c r="AB127" s="425"/>
      <c r="AC127" s="425"/>
      <c r="AD127" s="425"/>
      <c r="AE127" s="425"/>
      <c r="AF127" s="425"/>
      <c r="AG127" s="425"/>
      <c r="AH127" s="425"/>
      <c r="AI127" s="425"/>
      <c r="AJ127" s="425"/>
      <c r="AK127" s="425"/>
      <c r="AL127" s="425"/>
      <c r="AM127" s="425"/>
      <c r="AN127" s="425"/>
      <c r="AO127" s="425"/>
      <c r="AP127" s="425"/>
      <c r="AQ127" s="425"/>
      <c r="AR127" s="425"/>
      <c r="AS127" s="425"/>
      <c r="AT127" s="425"/>
      <c r="AU127" s="425"/>
      <c r="AV127" s="425"/>
      <c r="AW127" s="425"/>
      <c r="AX127" s="425"/>
      <c r="AY127" s="425"/>
      <c r="AZ127" s="425"/>
      <c r="BA127" s="425"/>
      <c r="BB127" s="425"/>
      <c r="BC127" s="425"/>
      <c r="BD127" s="425"/>
      <c r="BE127" s="425"/>
      <c r="BF127" s="425"/>
      <c r="BG127" s="425"/>
      <c r="BH127" s="425"/>
      <c r="BI127" s="425"/>
      <c r="BJ127" s="425"/>
      <c r="BK127" s="425"/>
      <c r="BL127" s="425"/>
      <c r="BM127" s="425"/>
      <c r="BN127" s="425"/>
      <c r="BO127" s="425"/>
      <c r="BP127" s="425"/>
      <c r="BQ127" s="425"/>
      <c r="BR127" s="425"/>
      <c r="BS127" s="425"/>
      <c r="BT127" s="425"/>
      <c r="BU127" s="425"/>
      <c r="BV127" s="425"/>
      <c r="BW127" s="425"/>
      <c r="BX127" s="425"/>
      <c r="BY127" s="425"/>
      <c r="BZ127" s="425"/>
      <c r="CA127" s="425"/>
      <c r="CB127" s="425"/>
      <c r="CC127" s="425"/>
      <c r="CD127" s="425"/>
      <c r="CE127" s="425"/>
      <c r="CF127" s="425"/>
      <c r="CG127" s="425"/>
      <c r="CH127" s="425"/>
      <c r="CI127" s="425"/>
      <c r="CJ127" s="425"/>
      <c r="CK127" s="425"/>
      <c r="CL127" s="425"/>
      <c r="CM127" s="425"/>
      <c r="CN127" s="425"/>
      <c r="CO127" s="425"/>
      <c r="CP127" s="425"/>
      <c r="CQ127" s="425"/>
      <c r="CR127" s="425"/>
      <c r="CS127" s="425"/>
      <c r="CT127" s="425"/>
      <c r="CU127" s="425"/>
      <c r="CV127" s="425"/>
      <c r="CW127" s="425"/>
      <c r="CX127" s="425"/>
      <c r="CY127" s="425"/>
      <c r="CZ127" s="425"/>
      <c r="DA127" s="425"/>
      <c r="DB127" s="425"/>
      <c r="DC127" s="425"/>
      <c r="DD127" s="425"/>
      <c r="DE127" s="425"/>
      <c r="DF127" s="425"/>
      <c r="DG127" s="425"/>
      <c r="DH127" s="425"/>
      <c r="DI127" s="425"/>
      <c r="DJ127" s="425"/>
      <c r="DK127" s="425"/>
      <c r="DL127" s="425"/>
      <c r="DM127" s="425"/>
      <c r="DN127" s="425"/>
      <c r="DO127" s="425"/>
      <c r="DP127" s="425"/>
      <c r="DQ127" s="425"/>
      <c r="DR127" s="425"/>
      <c r="DS127" s="425"/>
      <c r="DT127" s="425"/>
      <c r="DU127" s="425"/>
      <c r="DV127" s="425"/>
      <c r="DW127" s="425"/>
      <c r="DX127" s="425"/>
      <c r="DY127" s="425"/>
      <c r="DZ127" s="425"/>
      <c r="EA127" s="425"/>
      <c r="EB127" s="425"/>
      <c r="EC127" s="425"/>
      <c r="ED127" s="425"/>
      <c r="EE127" s="425"/>
      <c r="EF127" s="425"/>
      <c r="EG127" s="425"/>
      <c r="EH127" s="425"/>
      <c r="EI127" s="425"/>
      <c r="EJ127" s="425"/>
      <c r="EK127" s="425"/>
      <c r="EL127" s="425"/>
      <c r="EM127" s="425"/>
      <c r="EN127" s="425"/>
      <c r="EO127" s="425"/>
      <c r="EP127" s="425"/>
      <c r="EQ127" s="425"/>
      <c r="ER127" s="425"/>
      <c r="ES127" s="425"/>
      <c r="ET127" s="425"/>
      <c r="EU127" s="425"/>
      <c r="EV127" s="425"/>
      <c r="EW127" s="425"/>
      <c r="EX127" s="425"/>
      <c r="EY127" s="425"/>
      <c r="EZ127" s="425"/>
      <c r="FA127" s="425"/>
      <c r="FB127" s="425"/>
      <c r="FC127" s="425"/>
      <c r="FD127" s="425"/>
      <c r="FE127" s="425"/>
      <c r="FF127" s="425"/>
      <c r="FG127" s="425"/>
      <c r="FH127" s="425"/>
      <c r="FI127" s="425"/>
      <c r="FJ127" s="425"/>
      <c r="FK127" s="425"/>
      <c r="FL127" s="425"/>
      <c r="FM127" s="425"/>
      <c r="FN127" s="425"/>
      <c r="FO127" s="425"/>
      <c r="FP127" s="425"/>
      <c r="FQ127" s="425"/>
      <c r="FR127" s="425"/>
      <c r="FS127" s="425"/>
      <c r="FT127" s="425"/>
      <c r="FU127" s="425"/>
      <c r="FV127" s="425"/>
      <c r="FW127" s="425"/>
      <c r="FX127" s="425"/>
      <c r="FY127" s="425"/>
      <c r="FZ127" s="425"/>
      <c r="GA127" s="425"/>
      <c r="GB127" s="425"/>
      <c r="GC127" s="425"/>
      <c r="GD127" s="425"/>
      <c r="GE127" s="425"/>
      <c r="GF127" s="425"/>
      <c r="GG127" s="425"/>
      <c r="GH127" s="425"/>
      <c r="GI127" s="425"/>
      <c r="GJ127" s="425"/>
      <c r="GK127" s="425"/>
      <c r="GL127" s="425"/>
      <c r="GM127" s="425"/>
      <c r="GN127" s="425"/>
      <c r="GO127" s="425"/>
      <c r="GP127" s="425"/>
      <c r="GQ127" s="425"/>
      <c r="GR127" s="425"/>
      <c r="GS127" s="425"/>
      <c r="GT127" s="425"/>
      <c r="GU127" s="425"/>
      <c r="GV127" s="425"/>
      <c r="GW127" s="425"/>
      <c r="GX127" s="425"/>
      <c r="GY127" s="425"/>
      <c r="GZ127" s="425"/>
      <c r="HA127" s="425"/>
      <c r="HB127" s="425"/>
      <c r="HC127" s="425"/>
      <c r="HD127" s="425"/>
      <c r="HE127" s="425"/>
      <c r="HF127" s="425"/>
      <c r="HG127" s="425"/>
      <c r="HH127" s="425"/>
      <c r="HI127" s="425"/>
      <c r="HJ127" s="425"/>
      <c r="HK127" s="425"/>
      <c r="HL127" s="425"/>
      <c r="HM127" s="425"/>
      <c r="HN127" s="425"/>
      <c r="HO127" s="425"/>
      <c r="HP127" s="425"/>
      <c r="HQ127" s="425"/>
      <c r="HR127" s="425"/>
      <c r="HS127" s="425"/>
      <c r="HT127" s="425"/>
      <c r="HU127" s="425"/>
      <c r="HV127" s="425"/>
      <c r="HW127" s="425"/>
      <c r="HX127" s="425"/>
      <c r="HY127" s="425"/>
      <c r="HZ127" s="425"/>
      <c r="IA127" s="425"/>
      <c r="IB127" s="425"/>
      <c r="IC127" s="425"/>
      <c r="ID127" s="425"/>
      <c r="IE127" s="425"/>
      <c r="IF127" s="425"/>
      <c r="IG127" s="425"/>
      <c r="IH127" s="425"/>
      <c r="II127" s="425"/>
      <c r="IJ127" s="425"/>
      <c r="IK127" s="425"/>
      <c r="IL127" s="425"/>
      <c r="IM127" s="425"/>
      <c r="IN127" s="425"/>
      <c r="IO127" s="425"/>
      <c r="IP127" s="425"/>
      <c r="IQ127" s="425"/>
      <c r="IR127" s="425"/>
      <c r="IS127" s="425"/>
      <c r="IT127" s="425"/>
      <c r="IU127" s="425"/>
      <c r="IV127" s="425"/>
      <c r="IW127" s="425"/>
      <c r="IX127" s="425"/>
      <c r="IY127" s="425"/>
      <c r="IZ127" s="425"/>
      <c r="JA127" s="425"/>
      <c r="JB127" s="425"/>
      <c r="JC127" s="425"/>
      <c r="JD127" s="425"/>
      <c r="JE127" s="425"/>
      <c r="JF127" s="425"/>
      <c r="JG127" s="425"/>
      <c r="JH127" s="425"/>
      <c r="JI127" s="425"/>
      <c r="JJ127" s="425"/>
      <c r="JK127" s="425"/>
      <c r="JL127" s="425"/>
      <c r="JM127" s="425"/>
      <c r="JN127" s="425"/>
      <c r="JO127" s="425"/>
      <c r="JP127" s="425"/>
      <c r="JQ127" s="425"/>
      <c r="JR127" s="425"/>
      <c r="JS127" s="425"/>
      <c r="JT127" s="425"/>
      <c r="JU127" s="425"/>
      <c r="JV127" s="425"/>
      <c r="JW127" s="425"/>
      <c r="JX127" s="425"/>
      <c r="JY127" s="425"/>
      <c r="JZ127" s="425"/>
      <c r="KA127" s="425"/>
      <c r="KB127" s="425"/>
      <c r="KC127" s="425"/>
      <c r="KD127" s="425"/>
      <c r="KE127" s="425"/>
      <c r="KF127" s="425"/>
      <c r="KG127" s="425"/>
      <c r="KH127" s="425"/>
      <c r="KI127" s="425"/>
      <c r="KJ127" s="425"/>
      <c r="KK127" s="425"/>
      <c r="KL127" s="425"/>
      <c r="KM127" s="425"/>
      <c r="KN127" s="425"/>
      <c r="KO127" s="425"/>
      <c r="KP127" s="425"/>
      <c r="KQ127" s="425"/>
      <c r="KR127" s="425"/>
      <c r="KS127" s="425"/>
      <c r="KT127" s="425"/>
      <c r="KU127" s="425"/>
      <c r="KV127" s="425"/>
      <c r="KW127" s="425"/>
      <c r="KX127" s="425"/>
      <c r="KY127" s="425"/>
      <c r="KZ127" s="425"/>
      <c r="LA127" s="425"/>
      <c r="LB127" s="425"/>
      <c r="LC127" s="425"/>
      <c r="LD127" s="425"/>
      <c r="LE127" s="425"/>
      <c r="LF127" s="425"/>
      <c r="LG127" s="425"/>
      <c r="LH127" s="425"/>
      <c r="LI127" s="425"/>
      <c r="LJ127" s="425"/>
      <c r="LK127" s="425"/>
      <c r="LL127" s="425"/>
      <c r="LM127" s="425"/>
      <c r="LN127" s="425"/>
      <c r="LO127" s="425"/>
      <c r="LP127" s="425"/>
      <c r="LQ127" s="425"/>
      <c r="LR127" s="425"/>
      <c r="LS127" s="425"/>
      <c r="LT127" s="425"/>
      <c r="LU127" s="425"/>
      <c r="LV127" s="425"/>
      <c r="LW127" s="425"/>
      <c r="LX127" s="425"/>
      <c r="LY127" s="425"/>
      <c r="LZ127" s="425"/>
      <c r="MA127" s="425"/>
      <c r="MB127" s="425"/>
      <c r="MC127" s="425"/>
      <c r="MD127" s="425"/>
      <c r="ME127" s="425"/>
      <c r="MF127" s="425"/>
      <c r="MG127" s="425"/>
      <c r="MH127" s="425"/>
      <c r="MI127" s="425"/>
      <c r="MJ127" s="425"/>
      <c r="MK127" s="425"/>
      <c r="ML127" s="425"/>
      <c r="MM127" s="425"/>
      <c r="MN127" s="425"/>
      <c r="MO127" s="425"/>
      <c r="MP127" s="425"/>
      <c r="MQ127" s="425"/>
      <c r="MR127" s="425"/>
      <c r="MS127" s="425"/>
      <c r="MT127" s="425"/>
      <c r="MU127" s="425"/>
      <c r="MV127" s="425"/>
      <c r="MW127" s="425"/>
      <c r="MX127" s="425"/>
      <c r="MY127" s="425"/>
      <c r="MZ127" s="425"/>
      <c r="NA127" s="425"/>
      <c r="NB127" s="425"/>
      <c r="NC127" s="425"/>
      <c r="ND127" s="425"/>
      <c r="NE127" s="425"/>
      <c r="NF127" s="425"/>
      <c r="NG127" s="425"/>
      <c r="NH127" s="425"/>
      <c r="NI127" s="425"/>
      <c r="NJ127" s="425"/>
      <c r="NK127" s="425"/>
      <c r="NL127" s="425"/>
      <c r="NM127" s="425"/>
      <c r="NN127" s="425"/>
      <c r="NO127" s="425"/>
      <c r="NP127" s="425"/>
      <c r="NQ127" s="425"/>
      <c r="NR127" s="425"/>
      <c r="NS127" s="425"/>
      <c r="NT127" s="425"/>
      <c r="NU127" s="425"/>
      <c r="NV127" s="425"/>
      <c r="NW127" s="425"/>
      <c r="NX127" s="425"/>
      <c r="NY127" s="425"/>
      <c r="NZ127" s="425"/>
      <c r="OA127" s="425"/>
      <c r="OB127" s="425"/>
      <c r="OC127" s="425"/>
      <c r="OD127" s="425"/>
      <c r="OE127" s="425"/>
      <c r="OF127" s="425"/>
      <c r="OG127" s="425"/>
      <c r="OH127" s="425"/>
      <c r="OI127" s="425"/>
      <c r="OJ127" s="425"/>
      <c r="OK127" s="425"/>
      <c r="OL127" s="425"/>
      <c r="OM127" s="425"/>
      <c r="ON127" s="425"/>
      <c r="OO127" s="425"/>
      <c r="OP127" s="425"/>
      <c r="OQ127" s="425"/>
      <c r="OR127" s="425"/>
      <c r="OS127" s="425"/>
      <c r="OT127" s="425"/>
      <c r="OU127" s="425"/>
      <c r="OV127" s="425"/>
      <c r="OW127" s="425"/>
      <c r="OX127" s="425"/>
      <c r="OY127" s="425"/>
      <c r="OZ127" s="425"/>
      <c r="PA127" s="425"/>
      <c r="PB127" s="425"/>
      <c r="PC127" s="425"/>
      <c r="PD127" s="425"/>
      <c r="PE127" s="425"/>
      <c r="PF127" s="425"/>
      <c r="PG127" s="425"/>
      <c r="PH127" s="425"/>
      <c r="PI127" s="425"/>
      <c r="PJ127" s="425"/>
      <c r="PK127" s="425"/>
      <c r="PL127" s="425"/>
      <c r="PM127" s="425"/>
      <c r="PN127" s="425"/>
      <c r="PO127" s="425"/>
      <c r="PP127" s="425"/>
      <c r="PQ127" s="425"/>
      <c r="PR127" s="425"/>
      <c r="PS127" s="425"/>
      <c r="PT127" s="425"/>
      <c r="PU127" s="425"/>
      <c r="PV127" s="425"/>
      <c r="PW127" s="425"/>
      <c r="PX127" s="425"/>
      <c r="PY127" s="425"/>
      <c r="PZ127" s="425"/>
      <c r="QA127" s="425"/>
      <c r="QB127" s="425"/>
      <c r="QC127" s="425"/>
      <c r="QD127" s="425"/>
      <c r="QE127" s="425"/>
      <c r="QF127" s="425"/>
      <c r="QG127" s="425"/>
      <c r="QH127" s="425"/>
      <c r="QI127" s="425"/>
      <c r="QJ127" s="425"/>
      <c r="QK127" s="425"/>
      <c r="QL127" s="425"/>
      <c r="QM127" s="425"/>
      <c r="QN127" s="425"/>
      <c r="QO127" s="425"/>
      <c r="QP127" s="425"/>
      <c r="QQ127" s="425"/>
      <c r="QR127" s="425"/>
      <c r="QS127" s="425"/>
      <c r="QT127" s="425"/>
      <c r="QU127" s="425"/>
      <c r="QV127" s="425"/>
      <c r="QW127" s="425"/>
      <c r="QX127" s="425"/>
      <c r="QY127" s="425"/>
      <c r="QZ127" s="425"/>
      <c r="RA127" s="425"/>
      <c r="RB127" s="425"/>
      <c r="RC127" s="425"/>
      <c r="RD127" s="425"/>
      <c r="RE127" s="425"/>
      <c r="RF127" s="425"/>
      <c r="RG127" s="425"/>
      <c r="RH127" s="425"/>
      <c r="RI127" s="425"/>
      <c r="RJ127" s="425"/>
      <c r="RK127" s="425"/>
      <c r="RL127" s="425"/>
      <c r="RM127" s="425"/>
      <c r="RN127" s="425"/>
      <c r="RO127" s="425"/>
      <c r="RP127" s="425"/>
      <c r="RQ127" s="425"/>
      <c r="RR127" s="425"/>
      <c r="RS127" s="425"/>
      <c r="RT127" s="425"/>
      <c r="RU127" s="425"/>
      <c r="RV127" s="425"/>
      <c r="RW127" s="425"/>
      <c r="RX127" s="425"/>
      <c r="RY127" s="425"/>
      <c r="RZ127" s="425"/>
      <c r="SA127" s="425"/>
      <c r="SB127" s="425"/>
      <c r="SC127" s="425"/>
      <c r="SD127" s="425"/>
      <c r="SE127" s="425"/>
      <c r="SF127" s="425"/>
      <c r="SG127" s="425"/>
      <c r="SH127" s="425"/>
      <c r="SI127" s="425"/>
      <c r="SJ127" s="425"/>
      <c r="SK127" s="425"/>
      <c r="SL127" s="425"/>
      <c r="SM127" s="425"/>
      <c r="SN127" s="425"/>
      <c r="SO127" s="425"/>
      <c r="SP127" s="425"/>
      <c r="SQ127" s="425"/>
      <c r="SR127" s="425"/>
      <c r="SS127" s="425"/>
      <c r="ST127" s="425"/>
      <c r="SU127" s="425"/>
      <c r="SV127" s="425"/>
      <c r="SW127" s="425"/>
      <c r="SX127" s="425"/>
    </row>
    <row r="128" spans="1:518" ht="12.75" customHeight="1" x14ac:dyDescent="0.2">
      <c r="A128" s="425"/>
      <c r="B128" s="425"/>
      <c r="C128" s="425"/>
      <c r="D128" s="425"/>
      <c r="E128" s="425"/>
      <c r="F128" s="702">
        <v>2</v>
      </c>
      <c r="G128" s="712">
        <f t="shared" ca="1" si="2383"/>
        <v>0</v>
      </c>
      <c r="H128" s="702" t="str">
        <f t="shared" si="2384"/>
        <v>$AF$83</v>
      </c>
      <c r="I128" s="702">
        <f t="shared" ref="I128:I156" si="2385">$I127+$G$124</f>
        <v>32</v>
      </c>
      <c r="J128" s="425"/>
      <c r="K128" s="425"/>
      <c r="L128" s="425"/>
      <c r="M128" s="425"/>
      <c r="N128" s="425"/>
      <c r="O128" s="425"/>
      <c r="P128" s="425"/>
      <c r="Q128" s="425"/>
      <c r="R128" s="425"/>
      <c r="S128" s="425"/>
      <c r="T128" s="425"/>
      <c r="U128" s="425"/>
      <c r="V128" s="425"/>
      <c r="W128" s="425"/>
      <c r="X128" s="425"/>
      <c r="Y128" s="425"/>
      <c r="Z128" s="425"/>
      <c r="AA128" s="425"/>
      <c r="AB128" s="425"/>
      <c r="AC128" s="425"/>
      <c r="AD128" s="425"/>
      <c r="AE128" s="425"/>
      <c r="AF128" s="425"/>
      <c r="AG128" s="425"/>
      <c r="AH128" s="425"/>
      <c r="AI128" s="425"/>
      <c r="AJ128" s="425"/>
      <c r="AK128" s="425"/>
      <c r="AL128" s="425"/>
      <c r="AM128" s="425"/>
      <c r="AN128" s="425"/>
      <c r="AO128" s="425"/>
      <c r="AP128" s="425"/>
      <c r="AQ128" s="425"/>
      <c r="AR128" s="425"/>
      <c r="AS128" s="425"/>
      <c r="AT128" s="425"/>
      <c r="AU128" s="425"/>
      <c r="AV128" s="425"/>
      <c r="AW128" s="425"/>
      <c r="AX128" s="425"/>
      <c r="AY128" s="425"/>
      <c r="AZ128" s="425"/>
      <c r="BA128" s="425"/>
      <c r="BB128" s="425"/>
      <c r="BC128" s="425"/>
      <c r="BD128" s="425"/>
      <c r="BE128" s="425"/>
      <c r="BF128" s="425"/>
      <c r="BG128" s="425"/>
      <c r="BH128" s="425"/>
      <c r="BI128" s="425"/>
      <c r="BJ128" s="425"/>
      <c r="BK128" s="425"/>
      <c r="BL128" s="425"/>
      <c r="BM128" s="425"/>
      <c r="BN128" s="425"/>
      <c r="BO128" s="425"/>
      <c r="BP128" s="425"/>
      <c r="BQ128" s="425"/>
      <c r="BR128" s="425"/>
      <c r="BS128" s="425"/>
      <c r="BT128" s="425"/>
      <c r="BU128" s="425"/>
      <c r="BV128" s="425"/>
      <c r="BW128" s="425"/>
      <c r="BX128" s="425"/>
      <c r="BY128" s="425"/>
      <c r="BZ128" s="425"/>
      <c r="CA128" s="425"/>
      <c r="CB128" s="425"/>
      <c r="CC128" s="425"/>
      <c r="CD128" s="425"/>
      <c r="CE128" s="425"/>
      <c r="CF128" s="425"/>
      <c r="CG128" s="425"/>
      <c r="CH128" s="425"/>
      <c r="CI128" s="425"/>
      <c r="CJ128" s="425"/>
      <c r="CK128" s="425"/>
      <c r="CL128" s="425"/>
      <c r="CM128" s="425"/>
      <c r="CN128" s="425"/>
      <c r="CO128" s="425"/>
      <c r="CP128" s="425"/>
      <c r="CQ128" s="425"/>
      <c r="CR128" s="425"/>
      <c r="CS128" s="425"/>
      <c r="CT128" s="425"/>
      <c r="CU128" s="425"/>
      <c r="CV128" s="425"/>
      <c r="CW128" s="425"/>
      <c r="CX128" s="425"/>
      <c r="CY128" s="425"/>
      <c r="CZ128" s="425"/>
      <c r="DA128" s="425"/>
      <c r="DB128" s="425"/>
      <c r="DC128" s="425"/>
      <c r="DD128" s="425"/>
      <c r="DE128" s="425"/>
      <c r="DF128" s="425"/>
      <c r="DG128" s="425"/>
      <c r="DH128" s="425"/>
      <c r="DI128" s="425"/>
      <c r="DJ128" s="425"/>
      <c r="DK128" s="425"/>
      <c r="DL128" s="425"/>
      <c r="DM128" s="425"/>
      <c r="DN128" s="425"/>
      <c r="DO128" s="425"/>
      <c r="DP128" s="425"/>
      <c r="DQ128" s="425"/>
      <c r="DR128" s="425"/>
      <c r="DS128" s="425"/>
      <c r="DT128" s="425"/>
      <c r="DU128" s="425"/>
      <c r="DV128" s="425"/>
      <c r="DW128" s="425"/>
      <c r="DX128" s="425"/>
      <c r="DY128" s="425"/>
      <c r="DZ128" s="425"/>
      <c r="EA128" s="425"/>
      <c r="EB128" s="425"/>
      <c r="EC128" s="425"/>
      <c r="ED128" s="425"/>
      <c r="EE128" s="425"/>
      <c r="EF128" s="425"/>
      <c r="EG128" s="425"/>
      <c r="EH128" s="425"/>
      <c r="EI128" s="425"/>
      <c r="EJ128" s="425"/>
      <c r="EK128" s="425"/>
      <c r="EL128" s="425"/>
      <c r="EM128" s="425"/>
      <c r="EN128" s="425"/>
      <c r="EO128" s="425"/>
      <c r="EP128" s="425"/>
      <c r="EQ128" s="425"/>
      <c r="ER128" s="425"/>
      <c r="ES128" s="425"/>
      <c r="ET128" s="425"/>
      <c r="EU128" s="425"/>
      <c r="EV128" s="425"/>
      <c r="EW128" s="425"/>
      <c r="EX128" s="425"/>
      <c r="EY128" s="425"/>
      <c r="EZ128" s="425"/>
      <c r="FA128" s="425"/>
      <c r="FB128" s="425"/>
      <c r="FC128" s="425"/>
      <c r="FD128" s="425"/>
      <c r="FE128" s="425"/>
      <c r="FF128" s="425"/>
      <c r="FG128" s="425"/>
      <c r="FH128" s="425"/>
      <c r="FI128" s="425"/>
      <c r="FJ128" s="425"/>
      <c r="FK128" s="425"/>
      <c r="FL128" s="425"/>
      <c r="FM128" s="425"/>
      <c r="FN128" s="425"/>
      <c r="FO128" s="425"/>
      <c r="FP128" s="425"/>
      <c r="FQ128" s="425"/>
      <c r="FR128" s="425"/>
      <c r="FS128" s="425"/>
      <c r="FT128" s="425"/>
      <c r="FU128" s="425"/>
      <c r="FV128" s="425"/>
      <c r="FW128" s="425"/>
      <c r="FX128" s="425"/>
      <c r="FY128" s="425"/>
      <c r="FZ128" s="425"/>
      <c r="GA128" s="425"/>
      <c r="GB128" s="425"/>
      <c r="GC128" s="425"/>
      <c r="GD128" s="425"/>
      <c r="GE128" s="425"/>
      <c r="GF128" s="425"/>
      <c r="GG128" s="425"/>
      <c r="GH128" s="425"/>
      <c r="GI128" s="425"/>
      <c r="GJ128" s="425"/>
      <c r="GK128" s="425"/>
      <c r="GL128" s="425"/>
      <c r="GM128" s="425"/>
      <c r="GN128" s="425"/>
      <c r="GO128" s="425"/>
      <c r="GP128" s="425"/>
      <c r="GQ128" s="425"/>
      <c r="GR128" s="425"/>
      <c r="GS128" s="425"/>
      <c r="GT128" s="425"/>
      <c r="GU128" s="425"/>
      <c r="GV128" s="425"/>
      <c r="GW128" s="425"/>
      <c r="GX128" s="425"/>
      <c r="GY128" s="425"/>
      <c r="GZ128" s="425"/>
      <c r="HA128" s="425"/>
      <c r="HB128" s="425"/>
      <c r="HC128" s="425"/>
      <c r="HD128" s="425"/>
      <c r="HE128" s="425"/>
      <c r="HF128" s="425"/>
      <c r="HG128" s="425"/>
      <c r="HH128" s="425"/>
      <c r="HI128" s="425"/>
      <c r="HJ128" s="425"/>
      <c r="HK128" s="425"/>
      <c r="HL128" s="425"/>
      <c r="HM128" s="425"/>
      <c r="HN128" s="425"/>
      <c r="HO128" s="425"/>
      <c r="HP128" s="425"/>
      <c r="HQ128" s="425"/>
      <c r="HR128" s="425"/>
      <c r="HS128" s="425"/>
      <c r="HT128" s="425"/>
      <c r="HU128" s="425"/>
      <c r="HV128" s="425"/>
      <c r="HW128" s="425"/>
      <c r="HX128" s="425"/>
      <c r="HY128" s="425"/>
      <c r="HZ128" s="425"/>
      <c r="IA128" s="425"/>
      <c r="IB128" s="425"/>
      <c r="IC128" s="425"/>
      <c r="ID128" s="425"/>
      <c r="IE128" s="425"/>
      <c r="IF128" s="425"/>
      <c r="IG128" s="425"/>
      <c r="IH128" s="425"/>
      <c r="II128" s="425"/>
      <c r="IJ128" s="425"/>
      <c r="IK128" s="425"/>
      <c r="IL128" s="425"/>
      <c r="IM128" s="425"/>
      <c r="IN128" s="425"/>
      <c r="IO128" s="425"/>
      <c r="IP128" s="425"/>
      <c r="IQ128" s="425"/>
      <c r="IR128" s="425"/>
      <c r="IS128" s="425"/>
      <c r="IT128" s="425"/>
      <c r="IU128" s="425"/>
      <c r="IV128" s="425"/>
      <c r="IW128" s="425"/>
      <c r="IX128" s="425"/>
      <c r="IY128" s="425"/>
      <c r="IZ128" s="425"/>
      <c r="JA128" s="425"/>
      <c r="JB128" s="425"/>
      <c r="JC128" s="425"/>
      <c r="JD128" s="425"/>
      <c r="JE128" s="425"/>
      <c r="JF128" s="425"/>
      <c r="JG128" s="425"/>
      <c r="JH128" s="425"/>
      <c r="JI128" s="425"/>
      <c r="JJ128" s="425"/>
      <c r="JK128" s="425"/>
      <c r="JL128" s="425"/>
      <c r="JM128" s="425"/>
      <c r="JN128" s="425"/>
      <c r="JO128" s="425"/>
      <c r="JP128" s="425"/>
      <c r="JQ128" s="425"/>
      <c r="JR128" s="425"/>
      <c r="JS128" s="425"/>
      <c r="JT128" s="425"/>
      <c r="JU128" s="425"/>
      <c r="JV128" s="425"/>
      <c r="JW128" s="425"/>
      <c r="JX128" s="425"/>
      <c r="JY128" s="425"/>
      <c r="JZ128" s="425"/>
      <c r="KA128" s="425"/>
      <c r="KB128" s="425"/>
      <c r="KC128" s="425"/>
      <c r="KD128" s="425"/>
      <c r="KE128" s="425"/>
      <c r="KF128" s="425"/>
      <c r="KG128" s="425"/>
      <c r="KH128" s="425"/>
      <c r="KI128" s="425"/>
      <c r="KJ128" s="425"/>
      <c r="KK128" s="425"/>
      <c r="KL128" s="425"/>
      <c r="KM128" s="425"/>
      <c r="KN128" s="425"/>
      <c r="KO128" s="425"/>
      <c r="KP128" s="425"/>
      <c r="KQ128" s="425"/>
      <c r="KR128" s="425"/>
      <c r="KS128" s="425"/>
      <c r="KT128" s="425"/>
      <c r="KU128" s="425"/>
      <c r="KV128" s="425"/>
      <c r="KW128" s="425"/>
      <c r="KX128" s="425"/>
      <c r="KY128" s="425"/>
      <c r="KZ128" s="425"/>
      <c r="LA128" s="425"/>
      <c r="LB128" s="425"/>
      <c r="LC128" s="425"/>
      <c r="LD128" s="425"/>
      <c r="LE128" s="425"/>
      <c r="LF128" s="425"/>
      <c r="LG128" s="425"/>
      <c r="LH128" s="425"/>
      <c r="LI128" s="425"/>
      <c r="LJ128" s="425"/>
      <c r="LK128" s="425"/>
      <c r="LL128" s="425"/>
      <c r="LM128" s="425"/>
      <c r="LN128" s="425"/>
      <c r="LO128" s="425"/>
      <c r="LP128" s="425"/>
      <c r="LQ128" s="425"/>
      <c r="LR128" s="425"/>
      <c r="LS128" s="425"/>
      <c r="LT128" s="425"/>
      <c r="LU128" s="425"/>
      <c r="LV128" s="425"/>
      <c r="LW128" s="425"/>
      <c r="LX128" s="425"/>
      <c r="LY128" s="425"/>
      <c r="LZ128" s="425"/>
      <c r="MA128" s="425"/>
      <c r="MB128" s="425"/>
      <c r="MC128" s="425"/>
      <c r="MD128" s="425"/>
      <c r="ME128" s="425"/>
      <c r="MF128" s="425"/>
      <c r="MG128" s="425"/>
      <c r="MH128" s="425"/>
      <c r="MI128" s="425"/>
      <c r="MJ128" s="425"/>
      <c r="MK128" s="425"/>
      <c r="ML128" s="425"/>
      <c r="MM128" s="425"/>
      <c r="MN128" s="425"/>
      <c r="MO128" s="425"/>
      <c r="MP128" s="425"/>
      <c r="MQ128" s="425"/>
      <c r="MR128" s="425"/>
      <c r="MS128" s="425"/>
      <c r="MT128" s="425"/>
      <c r="MU128" s="425"/>
      <c r="MV128" s="425"/>
      <c r="MW128" s="425"/>
      <c r="MX128" s="425"/>
      <c r="MY128" s="425"/>
      <c r="MZ128" s="425"/>
      <c r="NA128" s="425"/>
      <c r="NB128" s="425"/>
      <c r="NC128" s="425"/>
      <c r="ND128" s="425"/>
      <c r="NE128" s="425"/>
      <c r="NF128" s="425"/>
      <c r="NG128" s="425"/>
      <c r="NH128" s="425"/>
      <c r="NI128" s="425"/>
      <c r="NJ128" s="425"/>
      <c r="NK128" s="425"/>
      <c r="NL128" s="425"/>
      <c r="NM128" s="425"/>
      <c r="NN128" s="425"/>
      <c r="NO128" s="425"/>
      <c r="NP128" s="425"/>
      <c r="NQ128" s="425"/>
      <c r="NR128" s="425"/>
      <c r="NS128" s="425"/>
      <c r="NT128" s="425"/>
      <c r="NU128" s="425"/>
      <c r="NV128" s="425"/>
      <c r="NW128" s="425"/>
      <c r="NX128" s="425"/>
      <c r="NY128" s="425"/>
      <c r="NZ128" s="425"/>
      <c r="OA128" s="425"/>
      <c r="OB128" s="425"/>
      <c r="OC128" s="425"/>
      <c r="OD128" s="425"/>
      <c r="OE128" s="425"/>
      <c r="OF128" s="425"/>
      <c r="OG128" s="425"/>
      <c r="OH128" s="425"/>
      <c r="OI128" s="425"/>
      <c r="OJ128" s="425"/>
      <c r="OK128" s="425"/>
      <c r="OL128" s="425"/>
      <c r="OM128" s="425"/>
      <c r="ON128" s="425"/>
      <c r="OO128" s="425"/>
      <c r="OP128" s="425"/>
      <c r="OQ128" s="425"/>
      <c r="OR128" s="425"/>
      <c r="OS128" s="425"/>
      <c r="OT128" s="425"/>
      <c r="OU128" s="425"/>
      <c r="OV128" s="425"/>
      <c r="OW128" s="425"/>
      <c r="OX128" s="425"/>
      <c r="OY128" s="425"/>
      <c r="OZ128" s="425"/>
      <c r="PA128" s="425"/>
      <c r="PB128" s="425"/>
      <c r="PC128" s="425"/>
      <c r="PD128" s="425"/>
      <c r="PE128" s="425"/>
      <c r="PF128" s="425"/>
      <c r="PG128" s="425"/>
      <c r="PH128" s="425"/>
      <c r="PI128" s="425"/>
      <c r="PJ128" s="425"/>
      <c r="PK128" s="425"/>
      <c r="PL128" s="425"/>
      <c r="PM128" s="425"/>
      <c r="PN128" s="425"/>
      <c r="PO128" s="425"/>
      <c r="PP128" s="425"/>
      <c r="PQ128" s="425"/>
      <c r="PR128" s="425"/>
      <c r="PS128" s="425"/>
      <c r="PT128" s="425"/>
      <c r="PU128" s="425"/>
      <c r="PV128" s="425"/>
      <c r="PW128" s="425"/>
      <c r="PX128" s="425"/>
      <c r="PY128" s="425"/>
      <c r="PZ128" s="425"/>
      <c r="QA128" s="425"/>
      <c r="QB128" s="425"/>
      <c r="QC128" s="425"/>
      <c r="QD128" s="425"/>
      <c r="QE128" s="425"/>
      <c r="QF128" s="425"/>
      <c r="QG128" s="425"/>
      <c r="QH128" s="425"/>
      <c r="QI128" s="425"/>
      <c r="QJ128" s="425"/>
      <c r="QK128" s="425"/>
      <c r="QL128" s="425"/>
      <c r="QM128" s="425"/>
      <c r="QN128" s="425"/>
      <c r="QO128" s="425"/>
      <c r="QP128" s="425"/>
      <c r="QQ128" s="425"/>
      <c r="QR128" s="425"/>
      <c r="QS128" s="425"/>
      <c r="QT128" s="425"/>
      <c r="QU128" s="425"/>
      <c r="QV128" s="425"/>
      <c r="QW128" s="425"/>
      <c r="QX128" s="425"/>
      <c r="QY128" s="425"/>
      <c r="QZ128" s="425"/>
      <c r="RA128" s="425"/>
      <c r="RB128" s="425"/>
      <c r="RC128" s="425"/>
      <c r="RD128" s="425"/>
      <c r="RE128" s="425"/>
      <c r="RF128" s="425"/>
      <c r="RG128" s="425"/>
      <c r="RH128" s="425"/>
      <c r="RI128" s="425"/>
      <c r="RJ128" s="425"/>
      <c r="RK128" s="425"/>
      <c r="RL128" s="425"/>
      <c r="RM128" s="425"/>
      <c r="RN128" s="425"/>
      <c r="RO128" s="425"/>
      <c r="RP128" s="425"/>
      <c r="RQ128" s="425"/>
      <c r="RR128" s="425"/>
      <c r="RS128" s="425"/>
      <c r="RT128" s="425"/>
      <c r="RU128" s="425"/>
      <c r="RV128" s="425"/>
      <c r="RW128" s="425"/>
      <c r="RX128" s="425"/>
      <c r="RY128" s="425"/>
      <c r="RZ128" s="425"/>
      <c r="SA128" s="425"/>
      <c r="SB128" s="425"/>
      <c r="SC128" s="425"/>
      <c r="SD128" s="425"/>
      <c r="SE128" s="425"/>
      <c r="SF128" s="425"/>
      <c r="SG128" s="425"/>
      <c r="SH128" s="425"/>
      <c r="SI128" s="425"/>
      <c r="SJ128" s="425"/>
      <c r="SK128" s="425"/>
      <c r="SL128" s="425"/>
      <c r="SM128" s="425"/>
      <c r="SN128" s="425"/>
      <c r="SO128" s="425"/>
      <c r="SP128" s="425"/>
      <c r="SQ128" s="425"/>
      <c r="SR128" s="425"/>
      <c r="SS128" s="425"/>
      <c r="ST128" s="425"/>
      <c r="SU128" s="425"/>
      <c r="SV128" s="425"/>
      <c r="SW128" s="425"/>
      <c r="SX128" s="425"/>
    </row>
    <row r="129" spans="1:518" ht="12.75" customHeight="1" x14ac:dyDescent="0.2">
      <c r="A129" s="425"/>
      <c r="B129" s="425"/>
      <c r="C129" s="425"/>
      <c r="D129" s="425"/>
      <c r="E129" s="425"/>
      <c r="F129" s="702">
        <v>3</v>
      </c>
      <c r="G129" s="712">
        <f t="shared" ca="1" si="2383"/>
        <v>0.16</v>
      </c>
      <c r="H129" s="702" t="str">
        <f t="shared" si="2384"/>
        <v>$AW$83</v>
      </c>
      <c r="I129" s="702">
        <f t="shared" si="2385"/>
        <v>49</v>
      </c>
      <c r="J129" s="425"/>
      <c r="K129" s="425"/>
      <c r="L129" s="425"/>
      <c r="M129" s="425"/>
      <c r="N129" s="425"/>
      <c r="O129" s="425"/>
      <c r="P129" s="425"/>
      <c r="Q129" s="425"/>
      <c r="R129" s="425"/>
      <c r="S129" s="425"/>
      <c r="T129" s="425"/>
      <c r="U129" s="425"/>
      <c r="V129" s="425"/>
      <c r="W129" s="425"/>
      <c r="X129" s="425"/>
      <c r="Y129" s="425"/>
      <c r="Z129" s="425"/>
      <c r="AA129" s="425"/>
      <c r="AB129" s="425"/>
      <c r="AC129" s="425"/>
      <c r="AD129" s="425"/>
      <c r="AE129" s="425"/>
      <c r="AF129" s="425"/>
      <c r="AG129" s="425"/>
      <c r="AH129" s="425"/>
      <c r="AI129" s="425"/>
      <c r="AJ129" s="425"/>
      <c r="AK129" s="425"/>
      <c r="AL129" s="425"/>
      <c r="AM129" s="425"/>
      <c r="AN129" s="425"/>
      <c r="AO129" s="425"/>
      <c r="AP129" s="425"/>
      <c r="AQ129" s="425"/>
      <c r="AR129" s="425"/>
      <c r="AS129" s="425"/>
      <c r="AT129" s="425"/>
      <c r="AU129" s="425"/>
      <c r="AV129" s="425"/>
      <c r="AW129" s="425"/>
      <c r="AX129" s="425"/>
      <c r="AY129" s="425"/>
      <c r="AZ129" s="425"/>
      <c r="BA129" s="425"/>
      <c r="BB129" s="425"/>
      <c r="BC129" s="425"/>
      <c r="BD129" s="425"/>
      <c r="BE129" s="425"/>
      <c r="BF129" s="425"/>
      <c r="BG129" s="425"/>
      <c r="BH129" s="425"/>
      <c r="BI129" s="425"/>
      <c r="BJ129" s="425"/>
      <c r="BK129" s="425"/>
      <c r="BL129" s="425"/>
      <c r="BM129" s="425"/>
      <c r="BN129" s="425"/>
      <c r="BO129" s="425"/>
      <c r="BP129" s="425"/>
      <c r="BQ129" s="425"/>
      <c r="BR129" s="425"/>
      <c r="BS129" s="425"/>
      <c r="BT129" s="425"/>
      <c r="BU129" s="425"/>
      <c r="BV129" s="425"/>
      <c r="BW129" s="425"/>
      <c r="BX129" s="425"/>
      <c r="BY129" s="425"/>
      <c r="BZ129" s="425"/>
      <c r="CA129" s="425"/>
      <c r="CB129" s="425"/>
      <c r="CC129" s="425"/>
      <c r="CD129" s="425"/>
      <c r="CE129" s="425"/>
      <c r="CF129" s="425"/>
      <c r="CG129" s="425"/>
      <c r="CH129" s="425"/>
      <c r="CI129" s="425"/>
      <c r="CJ129" s="425"/>
      <c r="CK129" s="425"/>
      <c r="CL129" s="425"/>
      <c r="CM129" s="425"/>
      <c r="CN129" s="425"/>
      <c r="CO129" s="425"/>
      <c r="CP129" s="425"/>
      <c r="CQ129" s="425"/>
      <c r="CR129" s="425"/>
      <c r="CS129" s="425"/>
      <c r="CT129" s="425"/>
      <c r="CU129" s="425"/>
      <c r="CV129" s="425"/>
      <c r="CW129" s="425"/>
      <c r="CX129" s="425"/>
      <c r="CY129" s="425"/>
      <c r="CZ129" s="425"/>
      <c r="DA129" s="425"/>
      <c r="DB129" s="425"/>
      <c r="DC129" s="425"/>
      <c r="DD129" s="425"/>
      <c r="DE129" s="425"/>
      <c r="DF129" s="425"/>
      <c r="DG129" s="425"/>
      <c r="DH129" s="425"/>
      <c r="DI129" s="425"/>
      <c r="DJ129" s="425"/>
      <c r="DK129" s="425"/>
      <c r="DL129" s="425"/>
      <c r="DM129" s="425"/>
      <c r="DN129" s="425"/>
      <c r="DO129" s="425"/>
      <c r="DP129" s="425"/>
      <c r="DQ129" s="425"/>
      <c r="DR129" s="425"/>
      <c r="DS129" s="425"/>
      <c r="DT129" s="425"/>
      <c r="DU129" s="425"/>
      <c r="DV129" s="425"/>
      <c r="DW129" s="425"/>
      <c r="DX129" s="425"/>
      <c r="DY129" s="425"/>
      <c r="DZ129" s="425"/>
      <c r="EA129" s="425"/>
      <c r="EB129" s="425"/>
      <c r="EC129" s="425"/>
      <c r="ED129" s="425"/>
      <c r="EE129" s="425"/>
      <c r="EF129" s="425"/>
      <c r="EG129" s="425"/>
      <c r="EH129" s="425"/>
      <c r="EI129" s="425"/>
      <c r="EJ129" s="425"/>
      <c r="EK129" s="425"/>
      <c r="EL129" s="425"/>
      <c r="EM129" s="425"/>
      <c r="EN129" s="425"/>
      <c r="EO129" s="425"/>
      <c r="EP129" s="425"/>
      <c r="EQ129" s="425"/>
      <c r="ER129" s="425"/>
      <c r="ES129" s="425"/>
      <c r="ET129" s="425"/>
      <c r="EU129" s="425"/>
      <c r="EV129" s="425"/>
      <c r="EW129" s="425"/>
      <c r="EX129" s="425"/>
      <c r="EY129" s="425"/>
      <c r="EZ129" s="425"/>
      <c r="FA129" s="425"/>
      <c r="FB129" s="425"/>
      <c r="FC129" s="425"/>
      <c r="FD129" s="425"/>
      <c r="FE129" s="425"/>
      <c r="FF129" s="425"/>
      <c r="FG129" s="425"/>
      <c r="FH129" s="425"/>
      <c r="FI129" s="425"/>
      <c r="FJ129" s="425"/>
      <c r="FK129" s="425"/>
      <c r="FL129" s="425"/>
      <c r="FM129" s="425"/>
      <c r="FN129" s="425"/>
      <c r="FO129" s="425"/>
      <c r="FP129" s="425"/>
      <c r="FQ129" s="425"/>
      <c r="FR129" s="425"/>
      <c r="FS129" s="425"/>
      <c r="FT129" s="425"/>
      <c r="FU129" s="425"/>
      <c r="FV129" s="425"/>
      <c r="FW129" s="425"/>
      <c r="FX129" s="425"/>
      <c r="FY129" s="425"/>
      <c r="FZ129" s="425"/>
      <c r="GA129" s="425"/>
      <c r="GB129" s="425"/>
      <c r="GC129" s="425"/>
      <c r="GD129" s="425"/>
      <c r="GE129" s="425"/>
      <c r="GF129" s="425"/>
      <c r="GG129" s="425"/>
      <c r="GH129" s="425"/>
      <c r="GI129" s="425"/>
      <c r="GJ129" s="425"/>
      <c r="GK129" s="425"/>
      <c r="GL129" s="425"/>
      <c r="GM129" s="425"/>
      <c r="GN129" s="425"/>
      <c r="GO129" s="425"/>
      <c r="GP129" s="425"/>
      <c r="GQ129" s="425"/>
      <c r="GR129" s="425"/>
      <c r="GS129" s="425"/>
      <c r="GT129" s="425"/>
      <c r="GU129" s="425"/>
      <c r="GV129" s="425"/>
      <c r="GW129" s="425"/>
      <c r="GX129" s="425"/>
      <c r="GY129" s="425"/>
      <c r="GZ129" s="425"/>
      <c r="HA129" s="425"/>
      <c r="HB129" s="425"/>
      <c r="HC129" s="425"/>
      <c r="HD129" s="425"/>
      <c r="HE129" s="425"/>
      <c r="HF129" s="425"/>
      <c r="HG129" s="425"/>
      <c r="HH129" s="425"/>
      <c r="HI129" s="425"/>
      <c r="HJ129" s="425"/>
      <c r="HK129" s="425"/>
      <c r="HL129" s="425"/>
      <c r="HM129" s="425"/>
      <c r="HN129" s="425"/>
      <c r="HO129" s="425"/>
      <c r="HP129" s="425"/>
      <c r="HQ129" s="425"/>
      <c r="HR129" s="425"/>
      <c r="HS129" s="425"/>
      <c r="HT129" s="425"/>
      <c r="HU129" s="425"/>
      <c r="HV129" s="425"/>
      <c r="HW129" s="425"/>
      <c r="HX129" s="425"/>
      <c r="HY129" s="425"/>
      <c r="HZ129" s="425"/>
      <c r="IA129" s="425"/>
      <c r="IB129" s="425"/>
      <c r="IC129" s="425"/>
      <c r="ID129" s="425"/>
      <c r="IE129" s="425"/>
      <c r="IF129" s="425"/>
      <c r="IG129" s="425"/>
      <c r="IH129" s="425"/>
      <c r="II129" s="425"/>
      <c r="IJ129" s="425"/>
      <c r="IK129" s="425"/>
      <c r="IL129" s="425"/>
      <c r="IM129" s="425"/>
      <c r="IN129" s="425"/>
      <c r="IO129" s="425"/>
      <c r="IP129" s="425"/>
      <c r="IQ129" s="425"/>
      <c r="IR129" s="425"/>
      <c r="IS129" s="425"/>
      <c r="IT129" s="425"/>
      <c r="IU129" s="425"/>
      <c r="IV129" s="425"/>
      <c r="IW129" s="425"/>
      <c r="IX129" s="425"/>
      <c r="IY129" s="425"/>
      <c r="IZ129" s="425"/>
      <c r="JA129" s="425"/>
      <c r="JB129" s="425"/>
      <c r="JC129" s="425"/>
      <c r="JD129" s="425"/>
      <c r="JE129" s="425"/>
      <c r="JF129" s="425"/>
      <c r="JG129" s="425"/>
      <c r="JH129" s="425"/>
      <c r="JI129" s="425"/>
      <c r="JJ129" s="425"/>
      <c r="JK129" s="425"/>
      <c r="JL129" s="425"/>
      <c r="JM129" s="425"/>
      <c r="JN129" s="425"/>
      <c r="JO129" s="425"/>
      <c r="JP129" s="425"/>
      <c r="JQ129" s="425"/>
      <c r="JR129" s="425"/>
      <c r="JS129" s="425"/>
      <c r="JT129" s="425"/>
      <c r="JU129" s="425"/>
      <c r="JV129" s="425"/>
      <c r="JW129" s="425"/>
      <c r="JX129" s="425"/>
      <c r="JY129" s="425"/>
      <c r="JZ129" s="425"/>
      <c r="KA129" s="425"/>
      <c r="KB129" s="425"/>
      <c r="KC129" s="425"/>
      <c r="KD129" s="425"/>
      <c r="KE129" s="425"/>
      <c r="KF129" s="425"/>
      <c r="KG129" s="425"/>
      <c r="KH129" s="425"/>
      <c r="KI129" s="425"/>
      <c r="KJ129" s="425"/>
      <c r="KK129" s="425"/>
      <c r="KL129" s="425"/>
      <c r="KM129" s="425"/>
      <c r="KN129" s="425"/>
      <c r="KO129" s="425"/>
      <c r="KP129" s="425"/>
      <c r="KQ129" s="425"/>
      <c r="KR129" s="425"/>
      <c r="KS129" s="425"/>
      <c r="KT129" s="425"/>
      <c r="KU129" s="425"/>
      <c r="KV129" s="425"/>
      <c r="KW129" s="425"/>
      <c r="KX129" s="425"/>
      <c r="KY129" s="425"/>
      <c r="KZ129" s="425"/>
      <c r="LA129" s="425"/>
      <c r="LB129" s="425"/>
      <c r="LC129" s="425"/>
      <c r="LD129" s="425"/>
      <c r="LE129" s="425"/>
      <c r="LF129" s="425"/>
      <c r="LG129" s="425"/>
      <c r="LH129" s="425"/>
      <c r="LI129" s="425"/>
      <c r="LJ129" s="425"/>
      <c r="LK129" s="425"/>
      <c r="LL129" s="425"/>
      <c r="LM129" s="425"/>
      <c r="LN129" s="425"/>
      <c r="LO129" s="425"/>
      <c r="LP129" s="425"/>
      <c r="LQ129" s="425"/>
      <c r="LR129" s="425"/>
      <c r="LS129" s="425"/>
      <c r="LT129" s="425"/>
      <c r="LU129" s="425"/>
      <c r="LV129" s="425"/>
      <c r="LW129" s="425"/>
      <c r="LX129" s="425"/>
      <c r="LY129" s="425"/>
      <c r="LZ129" s="425"/>
      <c r="MA129" s="425"/>
      <c r="MB129" s="425"/>
      <c r="MC129" s="425"/>
      <c r="MD129" s="425"/>
      <c r="ME129" s="425"/>
      <c r="MF129" s="425"/>
      <c r="MG129" s="425"/>
      <c r="MH129" s="425"/>
      <c r="MI129" s="425"/>
      <c r="MJ129" s="425"/>
      <c r="MK129" s="425"/>
      <c r="ML129" s="425"/>
      <c r="MM129" s="425"/>
      <c r="MN129" s="425"/>
      <c r="MO129" s="425"/>
      <c r="MP129" s="425"/>
      <c r="MQ129" s="425"/>
      <c r="MR129" s="425"/>
      <c r="MS129" s="425"/>
      <c r="MT129" s="425"/>
      <c r="MU129" s="425"/>
      <c r="MV129" s="425"/>
      <c r="MW129" s="425"/>
      <c r="MX129" s="425"/>
      <c r="MY129" s="425"/>
      <c r="MZ129" s="425"/>
      <c r="NA129" s="425"/>
      <c r="NB129" s="425"/>
      <c r="NC129" s="425"/>
      <c r="ND129" s="425"/>
      <c r="NE129" s="425"/>
      <c r="NF129" s="425"/>
      <c r="NG129" s="425"/>
      <c r="NH129" s="425"/>
      <c r="NI129" s="425"/>
      <c r="NJ129" s="425"/>
      <c r="NK129" s="425"/>
      <c r="NL129" s="425"/>
      <c r="NM129" s="425"/>
      <c r="NN129" s="425"/>
      <c r="NO129" s="425"/>
      <c r="NP129" s="425"/>
      <c r="NQ129" s="425"/>
      <c r="NR129" s="425"/>
      <c r="NS129" s="425"/>
      <c r="NT129" s="425"/>
      <c r="NU129" s="425"/>
      <c r="NV129" s="425"/>
      <c r="NW129" s="425"/>
      <c r="NX129" s="425"/>
      <c r="NY129" s="425"/>
      <c r="NZ129" s="425"/>
      <c r="OA129" s="425"/>
      <c r="OB129" s="425"/>
      <c r="OC129" s="425"/>
      <c r="OD129" s="425"/>
      <c r="OE129" s="425"/>
      <c r="OF129" s="425"/>
      <c r="OG129" s="425"/>
      <c r="OH129" s="425"/>
      <c r="OI129" s="425"/>
      <c r="OJ129" s="425"/>
      <c r="OK129" s="425"/>
      <c r="OL129" s="425"/>
      <c r="OM129" s="425"/>
      <c r="ON129" s="425"/>
      <c r="OO129" s="425"/>
      <c r="OP129" s="425"/>
      <c r="OQ129" s="425"/>
      <c r="OR129" s="425"/>
      <c r="OS129" s="425"/>
      <c r="OT129" s="425"/>
      <c r="OU129" s="425"/>
      <c r="OV129" s="425"/>
      <c r="OW129" s="425"/>
      <c r="OX129" s="425"/>
      <c r="OY129" s="425"/>
      <c r="OZ129" s="425"/>
      <c r="PA129" s="425"/>
      <c r="PB129" s="425"/>
      <c r="PC129" s="425"/>
      <c r="PD129" s="425"/>
      <c r="PE129" s="425"/>
      <c r="PF129" s="425"/>
      <c r="PG129" s="425"/>
      <c r="PH129" s="425"/>
      <c r="PI129" s="425"/>
      <c r="PJ129" s="425"/>
      <c r="PK129" s="425"/>
      <c r="PL129" s="425"/>
      <c r="PM129" s="425"/>
      <c r="PN129" s="425"/>
      <c r="PO129" s="425"/>
      <c r="PP129" s="425"/>
      <c r="PQ129" s="425"/>
      <c r="PR129" s="425"/>
      <c r="PS129" s="425"/>
      <c r="PT129" s="425"/>
      <c r="PU129" s="425"/>
      <c r="PV129" s="425"/>
      <c r="PW129" s="425"/>
      <c r="PX129" s="425"/>
      <c r="PY129" s="425"/>
      <c r="PZ129" s="425"/>
      <c r="QA129" s="425"/>
      <c r="QB129" s="425"/>
      <c r="QC129" s="425"/>
      <c r="QD129" s="425"/>
      <c r="QE129" s="425"/>
      <c r="QF129" s="425"/>
      <c r="QG129" s="425"/>
      <c r="QH129" s="425"/>
      <c r="QI129" s="425"/>
      <c r="QJ129" s="425"/>
      <c r="QK129" s="425"/>
      <c r="QL129" s="425"/>
      <c r="QM129" s="425"/>
      <c r="QN129" s="425"/>
      <c r="QO129" s="425"/>
      <c r="QP129" s="425"/>
      <c r="QQ129" s="425"/>
      <c r="QR129" s="425"/>
      <c r="QS129" s="425"/>
      <c r="QT129" s="425"/>
      <c r="QU129" s="425"/>
      <c r="QV129" s="425"/>
      <c r="QW129" s="425"/>
      <c r="QX129" s="425"/>
      <c r="QY129" s="425"/>
      <c r="QZ129" s="425"/>
      <c r="RA129" s="425"/>
      <c r="RB129" s="425"/>
      <c r="RC129" s="425"/>
      <c r="RD129" s="425"/>
      <c r="RE129" s="425"/>
      <c r="RF129" s="425"/>
      <c r="RG129" s="425"/>
      <c r="RH129" s="425"/>
      <c r="RI129" s="425"/>
      <c r="RJ129" s="425"/>
      <c r="RK129" s="425"/>
      <c r="RL129" s="425"/>
      <c r="RM129" s="425"/>
      <c r="RN129" s="425"/>
      <c r="RO129" s="425"/>
      <c r="RP129" s="425"/>
      <c r="RQ129" s="425"/>
      <c r="RR129" s="425"/>
      <c r="RS129" s="425"/>
      <c r="RT129" s="425"/>
      <c r="RU129" s="425"/>
      <c r="RV129" s="425"/>
      <c r="RW129" s="425"/>
      <c r="RX129" s="425"/>
      <c r="RY129" s="425"/>
      <c r="RZ129" s="425"/>
      <c r="SA129" s="425"/>
      <c r="SB129" s="425"/>
      <c r="SC129" s="425"/>
      <c r="SD129" s="425"/>
      <c r="SE129" s="425"/>
      <c r="SF129" s="425"/>
      <c r="SG129" s="425"/>
      <c r="SH129" s="425"/>
      <c r="SI129" s="425"/>
      <c r="SJ129" s="425"/>
      <c r="SK129" s="425"/>
      <c r="SL129" s="425"/>
      <c r="SM129" s="425"/>
      <c r="SN129" s="425"/>
      <c r="SO129" s="425"/>
      <c r="SP129" s="425"/>
      <c r="SQ129" s="425"/>
      <c r="SR129" s="425"/>
      <c r="SS129" s="425"/>
      <c r="ST129" s="425"/>
      <c r="SU129" s="425"/>
      <c r="SV129" s="425"/>
      <c r="SW129" s="425"/>
      <c r="SX129" s="425"/>
    </row>
    <row r="130" spans="1:518" ht="12.75" customHeight="1" x14ac:dyDescent="0.2">
      <c r="A130" s="425"/>
      <c r="B130" s="425"/>
      <c r="C130" s="425"/>
      <c r="D130" s="425"/>
      <c r="E130" s="425"/>
      <c r="F130" s="702">
        <v>4</v>
      </c>
      <c r="G130" s="712">
        <f t="shared" ca="1" si="2383"/>
        <v>0.2036</v>
      </c>
      <c r="H130" s="702" t="str">
        <f t="shared" si="2384"/>
        <v>$BN$83</v>
      </c>
      <c r="I130" s="702">
        <f t="shared" si="2385"/>
        <v>66</v>
      </c>
      <c r="J130" s="425"/>
      <c r="K130" s="425"/>
      <c r="L130" s="425"/>
      <c r="M130" s="425"/>
      <c r="N130" s="425"/>
      <c r="O130" s="425"/>
      <c r="P130" s="425"/>
      <c r="Q130" s="425"/>
      <c r="R130" s="425"/>
      <c r="S130" s="425"/>
      <c r="T130" s="425"/>
      <c r="U130" s="425"/>
      <c r="V130" s="425"/>
      <c r="W130" s="425"/>
      <c r="X130" s="425"/>
      <c r="Y130" s="425"/>
      <c r="Z130" s="425"/>
      <c r="AA130" s="425"/>
      <c r="AB130" s="425"/>
      <c r="AC130" s="425"/>
      <c r="AD130" s="425"/>
      <c r="AE130" s="425"/>
      <c r="AF130" s="425"/>
      <c r="AG130" s="425"/>
      <c r="AH130" s="425"/>
      <c r="AI130" s="425"/>
      <c r="AJ130" s="425"/>
      <c r="AK130" s="425"/>
      <c r="AL130" s="425"/>
      <c r="AM130" s="425"/>
      <c r="AN130" s="425"/>
      <c r="AO130" s="425"/>
      <c r="AP130" s="425"/>
      <c r="AQ130" s="425"/>
      <c r="AR130" s="425"/>
      <c r="AS130" s="425"/>
      <c r="AT130" s="425"/>
      <c r="AU130" s="425"/>
      <c r="AV130" s="425"/>
      <c r="AW130" s="425"/>
      <c r="AX130" s="425"/>
      <c r="AY130" s="425"/>
      <c r="AZ130" s="425"/>
      <c r="BA130" s="425"/>
      <c r="BB130" s="425"/>
      <c r="BC130" s="425"/>
      <c r="BD130" s="425"/>
      <c r="BE130" s="425"/>
      <c r="BF130" s="425"/>
      <c r="BG130" s="425"/>
      <c r="BH130" s="425"/>
      <c r="BI130" s="425"/>
      <c r="BJ130" s="425"/>
      <c r="BK130" s="425"/>
      <c r="BL130" s="425"/>
      <c r="BM130" s="425"/>
      <c r="BN130" s="425"/>
      <c r="BO130" s="425"/>
      <c r="BP130" s="425"/>
      <c r="BQ130" s="425"/>
      <c r="BR130" s="425"/>
      <c r="BS130" s="425"/>
      <c r="BT130" s="425"/>
      <c r="BU130" s="425"/>
      <c r="BV130" s="425"/>
      <c r="BW130" s="425"/>
      <c r="BX130" s="425"/>
      <c r="BY130" s="425"/>
      <c r="BZ130" s="425"/>
      <c r="CA130" s="425"/>
      <c r="CB130" s="425"/>
      <c r="CC130" s="425"/>
      <c r="CD130" s="425"/>
      <c r="CE130" s="425"/>
      <c r="CF130" s="425"/>
      <c r="CG130" s="425"/>
      <c r="CH130" s="425"/>
      <c r="CI130" s="425"/>
      <c r="CJ130" s="425"/>
      <c r="CK130" s="425"/>
      <c r="CL130" s="425"/>
      <c r="CM130" s="425"/>
      <c r="CN130" s="425"/>
      <c r="CO130" s="425"/>
      <c r="CP130" s="425"/>
      <c r="CQ130" s="425"/>
      <c r="CR130" s="425"/>
      <c r="CS130" s="425"/>
      <c r="CT130" s="425"/>
      <c r="CU130" s="425"/>
      <c r="CV130" s="425"/>
      <c r="CW130" s="425"/>
      <c r="CX130" s="425"/>
      <c r="CY130" s="425"/>
      <c r="CZ130" s="425"/>
      <c r="DA130" s="425"/>
      <c r="DB130" s="425"/>
      <c r="DC130" s="425"/>
      <c r="DD130" s="425"/>
      <c r="DE130" s="425"/>
      <c r="DF130" s="425"/>
      <c r="DG130" s="425"/>
      <c r="DH130" s="425"/>
      <c r="DI130" s="425"/>
      <c r="DJ130" s="425"/>
      <c r="DK130" s="425"/>
      <c r="DL130" s="425"/>
      <c r="DM130" s="425"/>
      <c r="DN130" s="425"/>
      <c r="DO130" s="425"/>
      <c r="DP130" s="425"/>
      <c r="DQ130" s="425"/>
      <c r="DR130" s="425"/>
      <c r="DS130" s="425"/>
      <c r="DT130" s="425"/>
      <c r="DU130" s="425"/>
      <c r="DV130" s="425"/>
      <c r="DW130" s="425"/>
      <c r="DX130" s="425"/>
      <c r="DY130" s="425"/>
      <c r="DZ130" s="425"/>
      <c r="EA130" s="425"/>
      <c r="EB130" s="425"/>
      <c r="EC130" s="425"/>
      <c r="ED130" s="425"/>
      <c r="EE130" s="425"/>
      <c r="EF130" s="425"/>
      <c r="EG130" s="425"/>
      <c r="EH130" s="425"/>
      <c r="EI130" s="425"/>
      <c r="EJ130" s="425"/>
      <c r="EK130" s="425"/>
      <c r="EL130" s="425"/>
      <c r="EM130" s="425"/>
      <c r="EN130" s="425"/>
      <c r="EO130" s="425"/>
      <c r="EP130" s="425"/>
      <c r="EQ130" s="425"/>
      <c r="ER130" s="425"/>
      <c r="ES130" s="425"/>
      <c r="ET130" s="425"/>
      <c r="EU130" s="425"/>
      <c r="EV130" s="425"/>
      <c r="EW130" s="425"/>
      <c r="EX130" s="425"/>
      <c r="EY130" s="425"/>
      <c r="EZ130" s="425"/>
      <c r="FA130" s="425"/>
      <c r="FB130" s="425"/>
      <c r="FC130" s="425"/>
      <c r="FD130" s="425"/>
      <c r="FE130" s="425"/>
      <c r="FF130" s="425"/>
      <c r="FG130" s="425"/>
      <c r="FH130" s="425"/>
      <c r="FI130" s="425"/>
      <c r="FJ130" s="425"/>
      <c r="FK130" s="425"/>
      <c r="FL130" s="425"/>
      <c r="FM130" s="425"/>
      <c r="FN130" s="425"/>
      <c r="FO130" s="425"/>
      <c r="FP130" s="425"/>
      <c r="FQ130" s="425"/>
      <c r="FR130" s="425"/>
      <c r="FS130" s="425"/>
      <c r="FT130" s="425"/>
      <c r="FU130" s="425"/>
      <c r="FV130" s="425"/>
      <c r="FW130" s="425"/>
      <c r="FX130" s="425"/>
      <c r="FY130" s="425"/>
      <c r="FZ130" s="425"/>
      <c r="GA130" s="425"/>
      <c r="GB130" s="425"/>
      <c r="GC130" s="425"/>
      <c r="GD130" s="425"/>
      <c r="GE130" s="425"/>
      <c r="GF130" s="425"/>
      <c r="GG130" s="425"/>
      <c r="GH130" s="425"/>
      <c r="GI130" s="425"/>
      <c r="GJ130" s="425"/>
      <c r="GK130" s="425"/>
      <c r="GL130" s="425"/>
      <c r="GM130" s="425"/>
      <c r="GN130" s="425"/>
      <c r="GO130" s="425"/>
      <c r="GP130" s="425"/>
      <c r="GQ130" s="425"/>
      <c r="GR130" s="425"/>
      <c r="GS130" s="425"/>
      <c r="GT130" s="425"/>
      <c r="GU130" s="425"/>
      <c r="GV130" s="425"/>
      <c r="GW130" s="425"/>
      <c r="GX130" s="425"/>
      <c r="GY130" s="425"/>
      <c r="GZ130" s="425"/>
      <c r="HA130" s="425"/>
      <c r="HB130" s="425"/>
      <c r="HC130" s="425"/>
      <c r="HD130" s="425"/>
      <c r="HE130" s="425"/>
      <c r="HF130" s="425"/>
      <c r="HG130" s="425"/>
      <c r="HH130" s="425"/>
      <c r="HI130" s="425"/>
      <c r="HJ130" s="425"/>
      <c r="HK130" s="425"/>
      <c r="HL130" s="425"/>
      <c r="HM130" s="425"/>
      <c r="HN130" s="425"/>
      <c r="HO130" s="425"/>
      <c r="HP130" s="425"/>
      <c r="HQ130" s="425"/>
      <c r="HR130" s="425"/>
      <c r="HS130" s="425"/>
      <c r="HT130" s="425"/>
      <c r="HU130" s="425"/>
      <c r="HV130" s="425"/>
      <c r="HW130" s="425"/>
      <c r="HX130" s="425"/>
      <c r="HY130" s="425"/>
      <c r="HZ130" s="425"/>
      <c r="IA130" s="425"/>
      <c r="IB130" s="425"/>
      <c r="IC130" s="425"/>
      <c r="ID130" s="425"/>
      <c r="IE130" s="425"/>
      <c r="IF130" s="425"/>
      <c r="IG130" s="425"/>
      <c r="IH130" s="425"/>
      <c r="II130" s="425"/>
      <c r="IJ130" s="425"/>
      <c r="IK130" s="425"/>
      <c r="IL130" s="425"/>
      <c r="IM130" s="425"/>
      <c r="IN130" s="425"/>
      <c r="IO130" s="425"/>
      <c r="IP130" s="425"/>
      <c r="IQ130" s="425"/>
      <c r="IR130" s="425"/>
      <c r="IS130" s="425"/>
      <c r="IT130" s="425"/>
      <c r="IU130" s="425"/>
      <c r="IV130" s="425"/>
      <c r="IW130" s="425"/>
      <c r="IX130" s="425"/>
      <c r="IY130" s="425"/>
      <c r="IZ130" s="425"/>
      <c r="JA130" s="425"/>
      <c r="JB130" s="425"/>
      <c r="JC130" s="425"/>
      <c r="JD130" s="425"/>
      <c r="JE130" s="425"/>
      <c r="JF130" s="425"/>
      <c r="JG130" s="425"/>
      <c r="JH130" s="425"/>
      <c r="JI130" s="425"/>
      <c r="JJ130" s="425"/>
      <c r="JK130" s="425"/>
      <c r="JL130" s="425"/>
      <c r="JM130" s="425"/>
      <c r="JN130" s="425"/>
      <c r="JO130" s="425"/>
      <c r="JP130" s="425"/>
      <c r="JQ130" s="425"/>
      <c r="JR130" s="425"/>
      <c r="JS130" s="425"/>
      <c r="JT130" s="425"/>
      <c r="JU130" s="425"/>
      <c r="JV130" s="425"/>
      <c r="JW130" s="425"/>
      <c r="JX130" s="425"/>
      <c r="JY130" s="425"/>
      <c r="JZ130" s="425"/>
      <c r="KA130" s="425"/>
      <c r="KB130" s="425"/>
      <c r="KC130" s="425"/>
      <c r="KD130" s="425"/>
      <c r="KE130" s="425"/>
      <c r="KF130" s="425"/>
      <c r="KG130" s="425"/>
      <c r="KH130" s="425"/>
      <c r="KI130" s="425"/>
      <c r="KJ130" s="425"/>
      <c r="KK130" s="425"/>
      <c r="KL130" s="425"/>
      <c r="KM130" s="425"/>
      <c r="KN130" s="425"/>
      <c r="KO130" s="425"/>
      <c r="KP130" s="425"/>
      <c r="KQ130" s="425"/>
      <c r="KR130" s="425"/>
      <c r="KS130" s="425"/>
      <c r="KT130" s="425"/>
      <c r="KU130" s="425"/>
      <c r="KV130" s="425"/>
      <c r="KW130" s="425"/>
      <c r="KX130" s="425"/>
      <c r="KY130" s="425"/>
      <c r="KZ130" s="425"/>
      <c r="LA130" s="425"/>
      <c r="LB130" s="425"/>
      <c r="LC130" s="425"/>
      <c r="LD130" s="425"/>
      <c r="LE130" s="425"/>
      <c r="LF130" s="425"/>
      <c r="LG130" s="425"/>
      <c r="LH130" s="425"/>
      <c r="LI130" s="425"/>
      <c r="LJ130" s="425"/>
      <c r="LK130" s="425"/>
      <c r="LL130" s="425"/>
      <c r="LM130" s="425"/>
      <c r="LN130" s="425"/>
      <c r="LO130" s="425"/>
      <c r="LP130" s="425"/>
      <c r="LQ130" s="425"/>
      <c r="LR130" s="425"/>
      <c r="LS130" s="425"/>
      <c r="LT130" s="425"/>
      <c r="LU130" s="425"/>
      <c r="LV130" s="425"/>
      <c r="LW130" s="425"/>
      <c r="LX130" s="425"/>
      <c r="LY130" s="425"/>
      <c r="LZ130" s="425"/>
      <c r="MA130" s="425"/>
      <c r="MB130" s="425"/>
      <c r="MC130" s="425"/>
      <c r="MD130" s="425"/>
      <c r="ME130" s="425"/>
      <c r="MF130" s="425"/>
      <c r="MG130" s="425"/>
      <c r="MH130" s="425"/>
      <c r="MI130" s="425"/>
      <c r="MJ130" s="425"/>
      <c r="MK130" s="425"/>
      <c r="ML130" s="425"/>
      <c r="MM130" s="425"/>
      <c r="MN130" s="425"/>
      <c r="MO130" s="425"/>
      <c r="MP130" s="425"/>
      <c r="MQ130" s="425"/>
      <c r="MR130" s="425"/>
      <c r="MS130" s="425"/>
      <c r="MT130" s="425"/>
      <c r="MU130" s="425"/>
      <c r="MV130" s="425"/>
      <c r="MW130" s="425"/>
      <c r="MX130" s="425"/>
      <c r="MY130" s="425"/>
      <c r="MZ130" s="425"/>
      <c r="NA130" s="425"/>
      <c r="NB130" s="425"/>
      <c r="NC130" s="425"/>
      <c r="ND130" s="425"/>
      <c r="NE130" s="425"/>
      <c r="NF130" s="425"/>
      <c r="NG130" s="425"/>
      <c r="NH130" s="425"/>
      <c r="NI130" s="425"/>
      <c r="NJ130" s="425"/>
      <c r="NK130" s="425"/>
      <c r="NL130" s="425"/>
      <c r="NM130" s="425"/>
      <c r="NN130" s="425"/>
      <c r="NO130" s="425"/>
      <c r="NP130" s="425"/>
      <c r="NQ130" s="425"/>
      <c r="NR130" s="425"/>
      <c r="NS130" s="425"/>
      <c r="NT130" s="425"/>
      <c r="NU130" s="425"/>
      <c r="NV130" s="425"/>
      <c r="NW130" s="425"/>
      <c r="NX130" s="425"/>
      <c r="NY130" s="425"/>
      <c r="NZ130" s="425"/>
      <c r="OA130" s="425"/>
      <c r="OB130" s="425"/>
      <c r="OC130" s="425"/>
      <c r="OD130" s="425"/>
      <c r="OE130" s="425"/>
      <c r="OF130" s="425"/>
      <c r="OG130" s="425"/>
      <c r="OH130" s="425"/>
      <c r="OI130" s="425"/>
      <c r="OJ130" s="425"/>
      <c r="OK130" s="425"/>
      <c r="OL130" s="425"/>
      <c r="OM130" s="425"/>
      <c r="ON130" s="425"/>
      <c r="OO130" s="425"/>
      <c r="OP130" s="425"/>
      <c r="OQ130" s="425"/>
      <c r="OR130" s="425"/>
      <c r="OS130" s="425"/>
      <c r="OT130" s="425"/>
      <c r="OU130" s="425"/>
      <c r="OV130" s="425"/>
      <c r="OW130" s="425"/>
      <c r="OX130" s="425"/>
      <c r="OY130" s="425"/>
      <c r="OZ130" s="425"/>
      <c r="PA130" s="425"/>
      <c r="PB130" s="425"/>
      <c r="PC130" s="425"/>
      <c r="PD130" s="425"/>
      <c r="PE130" s="425"/>
      <c r="PF130" s="425"/>
      <c r="PG130" s="425"/>
      <c r="PH130" s="425"/>
      <c r="PI130" s="425"/>
      <c r="PJ130" s="425"/>
      <c r="PK130" s="425"/>
      <c r="PL130" s="425"/>
      <c r="PM130" s="425"/>
      <c r="PN130" s="425"/>
      <c r="PO130" s="425"/>
      <c r="PP130" s="425"/>
      <c r="PQ130" s="425"/>
      <c r="PR130" s="425"/>
      <c r="PS130" s="425"/>
      <c r="PT130" s="425"/>
      <c r="PU130" s="425"/>
      <c r="PV130" s="425"/>
      <c r="PW130" s="425"/>
      <c r="PX130" s="425"/>
      <c r="PY130" s="425"/>
      <c r="PZ130" s="425"/>
      <c r="QA130" s="425"/>
      <c r="QB130" s="425"/>
      <c r="QC130" s="425"/>
      <c r="QD130" s="425"/>
      <c r="QE130" s="425"/>
      <c r="QF130" s="425"/>
      <c r="QG130" s="425"/>
      <c r="QH130" s="425"/>
      <c r="QI130" s="425"/>
      <c r="QJ130" s="425"/>
      <c r="QK130" s="425"/>
      <c r="QL130" s="425"/>
      <c r="QM130" s="425"/>
      <c r="QN130" s="425"/>
      <c r="QO130" s="425"/>
      <c r="QP130" s="425"/>
      <c r="QQ130" s="425"/>
      <c r="QR130" s="425"/>
      <c r="QS130" s="425"/>
      <c r="QT130" s="425"/>
      <c r="QU130" s="425"/>
      <c r="QV130" s="425"/>
      <c r="QW130" s="425"/>
      <c r="QX130" s="425"/>
      <c r="QY130" s="425"/>
      <c r="QZ130" s="425"/>
      <c r="RA130" s="425"/>
      <c r="RB130" s="425"/>
      <c r="RC130" s="425"/>
      <c r="RD130" s="425"/>
      <c r="RE130" s="425"/>
      <c r="RF130" s="425"/>
      <c r="RG130" s="425"/>
      <c r="RH130" s="425"/>
      <c r="RI130" s="425"/>
      <c r="RJ130" s="425"/>
      <c r="RK130" s="425"/>
      <c r="RL130" s="425"/>
      <c r="RM130" s="425"/>
      <c r="RN130" s="425"/>
      <c r="RO130" s="425"/>
      <c r="RP130" s="425"/>
      <c r="RQ130" s="425"/>
      <c r="RR130" s="425"/>
      <c r="RS130" s="425"/>
      <c r="RT130" s="425"/>
      <c r="RU130" s="425"/>
      <c r="RV130" s="425"/>
      <c r="RW130" s="425"/>
      <c r="RX130" s="425"/>
      <c r="RY130" s="425"/>
      <c r="RZ130" s="425"/>
      <c r="SA130" s="425"/>
      <c r="SB130" s="425"/>
      <c r="SC130" s="425"/>
      <c r="SD130" s="425"/>
      <c r="SE130" s="425"/>
      <c r="SF130" s="425"/>
      <c r="SG130" s="425"/>
      <c r="SH130" s="425"/>
      <c r="SI130" s="425"/>
      <c r="SJ130" s="425"/>
      <c r="SK130" s="425"/>
      <c r="SL130" s="425"/>
      <c r="SM130" s="425"/>
      <c r="SN130" s="425"/>
      <c r="SO130" s="425"/>
      <c r="SP130" s="425"/>
      <c r="SQ130" s="425"/>
      <c r="SR130" s="425"/>
      <c r="SS130" s="425"/>
      <c r="ST130" s="425"/>
      <c r="SU130" s="425"/>
      <c r="SV130" s="425"/>
      <c r="SW130" s="425"/>
      <c r="SX130" s="425"/>
    </row>
    <row r="131" spans="1:518" ht="12.75" customHeight="1" x14ac:dyDescent="0.2">
      <c r="A131" s="425"/>
      <c r="B131" s="425"/>
      <c r="C131" s="425"/>
      <c r="D131" s="425"/>
      <c r="E131" s="425"/>
      <c r="F131" s="702">
        <v>5</v>
      </c>
      <c r="G131" s="712">
        <f t="shared" ca="1" si="2383"/>
        <v>0.19</v>
      </c>
      <c r="H131" s="702" t="str">
        <f t="shared" si="2384"/>
        <v>$CE$83</v>
      </c>
      <c r="I131" s="702">
        <f t="shared" si="2385"/>
        <v>83</v>
      </c>
      <c r="J131" s="425"/>
      <c r="K131" s="425"/>
      <c r="L131" s="425"/>
      <c r="M131" s="425"/>
      <c r="N131" s="425"/>
      <c r="O131" s="425"/>
      <c r="P131" s="425"/>
      <c r="Q131" s="425"/>
      <c r="R131" s="425"/>
      <c r="S131" s="425"/>
      <c r="T131" s="425"/>
      <c r="U131" s="425"/>
      <c r="V131" s="425"/>
      <c r="W131" s="425"/>
      <c r="X131" s="425"/>
      <c r="Y131" s="425"/>
      <c r="Z131" s="425"/>
      <c r="AA131" s="425"/>
      <c r="AB131" s="425"/>
      <c r="AC131" s="425"/>
      <c r="AD131" s="425"/>
      <c r="AE131" s="425"/>
      <c r="AF131" s="425"/>
      <c r="AG131" s="425"/>
      <c r="AH131" s="425"/>
      <c r="AI131" s="425"/>
      <c r="AJ131" s="425"/>
      <c r="AK131" s="425"/>
      <c r="AL131" s="425"/>
      <c r="AM131" s="425"/>
      <c r="AN131" s="425"/>
      <c r="AO131" s="425"/>
      <c r="AP131" s="425"/>
      <c r="AQ131" s="425"/>
      <c r="AR131" s="425"/>
      <c r="AS131" s="425"/>
      <c r="AT131" s="425"/>
      <c r="AU131" s="425"/>
      <c r="AV131" s="425"/>
      <c r="AW131" s="425"/>
      <c r="AX131" s="425"/>
      <c r="AY131" s="425"/>
      <c r="AZ131" s="425"/>
      <c r="BA131" s="425"/>
      <c r="BB131" s="425"/>
      <c r="BC131" s="425"/>
      <c r="BD131" s="425"/>
      <c r="BE131" s="425"/>
      <c r="BF131" s="425"/>
      <c r="BG131" s="425"/>
      <c r="BH131" s="425"/>
      <c r="BI131" s="425"/>
      <c r="BJ131" s="425"/>
      <c r="BK131" s="425"/>
      <c r="BL131" s="425"/>
      <c r="BM131" s="425"/>
      <c r="BN131" s="425"/>
      <c r="BO131" s="425"/>
      <c r="BP131" s="425"/>
      <c r="BQ131" s="425"/>
      <c r="BR131" s="425"/>
      <c r="BS131" s="425"/>
      <c r="BT131" s="425"/>
      <c r="BU131" s="425"/>
      <c r="BV131" s="425"/>
      <c r="BW131" s="425"/>
      <c r="BX131" s="425"/>
      <c r="BY131" s="425"/>
      <c r="BZ131" s="425"/>
      <c r="CA131" s="425"/>
      <c r="CB131" s="425"/>
      <c r="CC131" s="425"/>
      <c r="CD131" s="425"/>
      <c r="CE131" s="425"/>
      <c r="CF131" s="425"/>
      <c r="CG131" s="425"/>
      <c r="CH131" s="425"/>
      <c r="CI131" s="425"/>
      <c r="CJ131" s="425"/>
      <c r="CK131" s="425"/>
      <c r="CL131" s="425"/>
      <c r="CM131" s="425"/>
      <c r="CN131" s="425"/>
      <c r="CO131" s="425"/>
      <c r="CP131" s="425"/>
      <c r="CQ131" s="425"/>
      <c r="CR131" s="425"/>
      <c r="CS131" s="425"/>
      <c r="CT131" s="425"/>
      <c r="CU131" s="425"/>
      <c r="CV131" s="425"/>
      <c r="CW131" s="425"/>
      <c r="CX131" s="425"/>
      <c r="CY131" s="425"/>
      <c r="CZ131" s="425"/>
      <c r="DA131" s="425"/>
      <c r="DB131" s="425"/>
      <c r="DC131" s="425"/>
      <c r="DD131" s="425"/>
      <c r="DE131" s="425"/>
      <c r="DF131" s="425"/>
      <c r="DG131" s="425"/>
      <c r="DH131" s="425"/>
      <c r="DI131" s="425"/>
      <c r="DJ131" s="425"/>
      <c r="DK131" s="425"/>
      <c r="DL131" s="425"/>
      <c r="DM131" s="425"/>
      <c r="DN131" s="425"/>
      <c r="DO131" s="425"/>
      <c r="DP131" s="425"/>
      <c r="DQ131" s="425"/>
      <c r="DR131" s="425"/>
      <c r="DS131" s="425"/>
      <c r="DT131" s="425"/>
      <c r="DU131" s="425"/>
      <c r="DV131" s="425"/>
      <c r="DW131" s="425"/>
      <c r="DX131" s="425"/>
      <c r="DY131" s="425"/>
      <c r="DZ131" s="425"/>
      <c r="EA131" s="425"/>
      <c r="EB131" s="425"/>
      <c r="EC131" s="425"/>
      <c r="ED131" s="425"/>
      <c r="EE131" s="425"/>
      <c r="EF131" s="425"/>
      <c r="EG131" s="425"/>
      <c r="EH131" s="425"/>
      <c r="EI131" s="425"/>
      <c r="EJ131" s="425"/>
      <c r="EK131" s="425"/>
      <c r="EL131" s="425"/>
      <c r="EM131" s="425"/>
      <c r="EN131" s="425"/>
      <c r="EO131" s="425"/>
      <c r="EP131" s="425"/>
      <c r="EQ131" s="425"/>
      <c r="ER131" s="425"/>
      <c r="ES131" s="425"/>
      <c r="ET131" s="425"/>
      <c r="EU131" s="425"/>
      <c r="EV131" s="425"/>
      <c r="EW131" s="425"/>
      <c r="EX131" s="425"/>
      <c r="EY131" s="425"/>
      <c r="EZ131" s="425"/>
      <c r="FA131" s="425"/>
      <c r="FB131" s="425"/>
      <c r="FC131" s="425"/>
      <c r="FD131" s="425"/>
      <c r="FE131" s="425"/>
      <c r="FF131" s="425"/>
      <c r="FG131" s="425"/>
      <c r="FH131" s="425"/>
      <c r="FI131" s="425"/>
      <c r="FJ131" s="425"/>
      <c r="FK131" s="425"/>
      <c r="FL131" s="425"/>
      <c r="FM131" s="425"/>
      <c r="FN131" s="425"/>
      <c r="FO131" s="425"/>
      <c r="FP131" s="425"/>
      <c r="FQ131" s="425"/>
      <c r="FR131" s="425"/>
      <c r="FS131" s="425"/>
      <c r="FT131" s="425"/>
      <c r="FU131" s="425"/>
      <c r="FV131" s="425"/>
      <c r="FW131" s="425"/>
      <c r="FX131" s="425"/>
      <c r="FY131" s="425"/>
      <c r="FZ131" s="425"/>
      <c r="GA131" s="425"/>
      <c r="GB131" s="425"/>
      <c r="GC131" s="425"/>
      <c r="GD131" s="425"/>
      <c r="GE131" s="425"/>
      <c r="GF131" s="425"/>
      <c r="GG131" s="425"/>
      <c r="GH131" s="425"/>
      <c r="GI131" s="425"/>
      <c r="GJ131" s="425"/>
      <c r="GK131" s="425"/>
      <c r="GL131" s="425"/>
      <c r="GM131" s="425"/>
      <c r="GN131" s="425"/>
      <c r="GO131" s="425"/>
      <c r="GP131" s="425"/>
      <c r="GQ131" s="425"/>
      <c r="GR131" s="425"/>
      <c r="GS131" s="425"/>
      <c r="GT131" s="425"/>
      <c r="GU131" s="425"/>
      <c r="GV131" s="425"/>
      <c r="GW131" s="425"/>
      <c r="GX131" s="425"/>
      <c r="GY131" s="425"/>
      <c r="GZ131" s="425"/>
      <c r="HA131" s="425"/>
      <c r="HB131" s="425"/>
      <c r="HC131" s="425"/>
      <c r="HD131" s="425"/>
      <c r="HE131" s="425"/>
      <c r="HF131" s="425"/>
      <c r="HG131" s="425"/>
      <c r="HH131" s="425"/>
      <c r="HI131" s="425"/>
      <c r="HJ131" s="425"/>
      <c r="HK131" s="425"/>
      <c r="HL131" s="425"/>
      <c r="HM131" s="425"/>
      <c r="HN131" s="425"/>
      <c r="HO131" s="425"/>
      <c r="HP131" s="425"/>
      <c r="HQ131" s="425"/>
      <c r="HR131" s="425"/>
      <c r="HS131" s="425"/>
      <c r="HT131" s="425"/>
      <c r="HU131" s="425"/>
      <c r="HV131" s="425"/>
      <c r="HW131" s="425"/>
      <c r="HX131" s="425"/>
      <c r="HY131" s="425"/>
      <c r="HZ131" s="425"/>
      <c r="IA131" s="425"/>
      <c r="IB131" s="425"/>
      <c r="IC131" s="425"/>
      <c r="ID131" s="425"/>
      <c r="IE131" s="425"/>
      <c r="IF131" s="425"/>
      <c r="IG131" s="425"/>
      <c r="IH131" s="425"/>
      <c r="II131" s="425"/>
      <c r="IJ131" s="425"/>
      <c r="IK131" s="425"/>
      <c r="IL131" s="425"/>
      <c r="IM131" s="425"/>
      <c r="IN131" s="425"/>
      <c r="IO131" s="425"/>
      <c r="IP131" s="425"/>
      <c r="IQ131" s="425"/>
      <c r="IR131" s="425"/>
      <c r="IS131" s="425"/>
      <c r="IT131" s="425"/>
      <c r="IU131" s="425"/>
      <c r="IV131" s="425"/>
      <c r="IW131" s="425"/>
      <c r="IX131" s="425"/>
      <c r="IY131" s="425"/>
      <c r="IZ131" s="425"/>
      <c r="JA131" s="425"/>
      <c r="JB131" s="425"/>
      <c r="JC131" s="425"/>
      <c r="JD131" s="425"/>
      <c r="JE131" s="425"/>
      <c r="JF131" s="425"/>
      <c r="JG131" s="425"/>
      <c r="JH131" s="425"/>
      <c r="JI131" s="425"/>
      <c r="JJ131" s="425"/>
      <c r="JK131" s="425"/>
      <c r="JL131" s="425"/>
      <c r="JM131" s="425"/>
      <c r="JN131" s="425"/>
      <c r="JO131" s="425"/>
      <c r="JP131" s="425"/>
      <c r="JQ131" s="425"/>
      <c r="JR131" s="425"/>
      <c r="JS131" s="425"/>
      <c r="JT131" s="425"/>
      <c r="JU131" s="425"/>
      <c r="JV131" s="425"/>
      <c r="JW131" s="425"/>
      <c r="JX131" s="425"/>
      <c r="JY131" s="425"/>
      <c r="JZ131" s="425"/>
      <c r="KA131" s="425"/>
      <c r="KB131" s="425"/>
      <c r="KC131" s="425"/>
      <c r="KD131" s="425"/>
      <c r="KE131" s="425"/>
      <c r="KF131" s="425"/>
      <c r="KG131" s="425"/>
      <c r="KH131" s="425"/>
      <c r="KI131" s="425"/>
      <c r="KJ131" s="425"/>
      <c r="KK131" s="425"/>
      <c r="KL131" s="425"/>
      <c r="KM131" s="425"/>
      <c r="KN131" s="425"/>
      <c r="KO131" s="425"/>
      <c r="KP131" s="425"/>
      <c r="KQ131" s="425"/>
      <c r="KR131" s="425"/>
      <c r="KS131" s="425"/>
      <c r="KT131" s="425"/>
      <c r="KU131" s="425"/>
      <c r="KV131" s="425"/>
      <c r="KW131" s="425"/>
      <c r="KX131" s="425"/>
      <c r="KY131" s="425"/>
      <c r="KZ131" s="425"/>
      <c r="LA131" s="425"/>
      <c r="LB131" s="425"/>
      <c r="LC131" s="425"/>
      <c r="LD131" s="425"/>
      <c r="LE131" s="425"/>
      <c r="LF131" s="425"/>
      <c r="LG131" s="425"/>
      <c r="LH131" s="425"/>
      <c r="LI131" s="425"/>
      <c r="LJ131" s="425"/>
      <c r="LK131" s="425"/>
      <c r="LL131" s="425"/>
      <c r="LM131" s="425"/>
      <c r="LN131" s="425"/>
      <c r="LO131" s="425"/>
      <c r="LP131" s="425"/>
      <c r="LQ131" s="425"/>
      <c r="LR131" s="425"/>
      <c r="LS131" s="425"/>
      <c r="LT131" s="425"/>
      <c r="LU131" s="425"/>
      <c r="LV131" s="425"/>
      <c r="LW131" s="425"/>
      <c r="LX131" s="425"/>
      <c r="LY131" s="425"/>
      <c r="LZ131" s="425"/>
      <c r="MA131" s="425"/>
      <c r="MB131" s="425"/>
      <c r="MC131" s="425"/>
      <c r="MD131" s="425"/>
      <c r="ME131" s="425"/>
      <c r="MF131" s="425"/>
      <c r="MG131" s="425"/>
      <c r="MH131" s="425"/>
      <c r="MI131" s="425"/>
      <c r="MJ131" s="425"/>
      <c r="MK131" s="425"/>
      <c r="ML131" s="425"/>
      <c r="MM131" s="425"/>
      <c r="MN131" s="425"/>
      <c r="MO131" s="425"/>
      <c r="MP131" s="425"/>
      <c r="MQ131" s="425"/>
      <c r="MR131" s="425"/>
      <c r="MS131" s="425"/>
      <c r="MT131" s="425"/>
      <c r="MU131" s="425"/>
      <c r="MV131" s="425"/>
      <c r="MW131" s="425"/>
      <c r="MX131" s="425"/>
      <c r="MY131" s="425"/>
      <c r="MZ131" s="425"/>
      <c r="NA131" s="425"/>
      <c r="NB131" s="425"/>
      <c r="NC131" s="425"/>
      <c r="ND131" s="425"/>
      <c r="NE131" s="425"/>
      <c r="NF131" s="425"/>
      <c r="NG131" s="425"/>
      <c r="NH131" s="425"/>
      <c r="NI131" s="425"/>
      <c r="NJ131" s="425"/>
      <c r="NK131" s="425"/>
      <c r="NL131" s="425"/>
      <c r="NM131" s="425"/>
      <c r="NN131" s="425"/>
      <c r="NO131" s="425"/>
      <c r="NP131" s="425"/>
      <c r="NQ131" s="425"/>
      <c r="NR131" s="425"/>
      <c r="NS131" s="425"/>
      <c r="NT131" s="425"/>
      <c r="NU131" s="425"/>
      <c r="NV131" s="425"/>
      <c r="NW131" s="425"/>
      <c r="NX131" s="425"/>
      <c r="NY131" s="425"/>
      <c r="NZ131" s="425"/>
      <c r="OA131" s="425"/>
      <c r="OB131" s="425"/>
      <c r="OC131" s="425"/>
      <c r="OD131" s="425"/>
      <c r="OE131" s="425"/>
      <c r="OF131" s="425"/>
      <c r="OG131" s="425"/>
      <c r="OH131" s="425"/>
      <c r="OI131" s="425"/>
      <c r="OJ131" s="425"/>
      <c r="OK131" s="425"/>
      <c r="OL131" s="425"/>
      <c r="OM131" s="425"/>
      <c r="ON131" s="425"/>
      <c r="OO131" s="425"/>
      <c r="OP131" s="425"/>
      <c r="OQ131" s="425"/>
      <c r="OR131" s="425"/>
      <c r="OS131" s="425"/>
      <c r="OT131" s="425"/>
      <c r="OU131" s="425"/>
      <c r="OV131" s="425"/>
      <c r="OW131" s="425"/>
      <c r="OX131" s="425"/>
      <c r="OY131" s="425"/>
      <c r="OZ131" s="425"/>
      <c r="PA131" s="425"/>
      <c r="PB131" s="425"/>
      <c r="PC131" s="425"/>
      <c r="PD131" s="425"/>
      <c r="PE131" s="425"/>
      <c r="PF131" s="425"/>
      <c r="PG131" s="425"/>
      <c r="PH131" s="425"/>
      <c r="PI131" s="425"/>
      <c r="PJ131" s="425"/>
      <c r="PK131" s="425"/>
      <c r="PL131" s="425"/>
      <c r="PM131" s="425"/>
      <c r="PN131" s="425"/>
      <c r="PO131" s="425"/>
      <c r="PP131" s="425"/>
      <c r="PQ131" s="425"/>
      <c r="PR131" s="425"/>
      <c r="PS131" s="425"/>
      <c r="PT131" s="425"/>
      <c r="PU131" s="425"/>
      <c r="PV131" s="425"/>
      <c r="PW131" s="425"/>
      <c r="PX131" s="425"/>
      <c r="PY131" s="425"/>
      <c r="PZ131" s="425"/>
      <c r="QA131" s="425"/>
      <c r="QB131" s="425"/>
      <c r="QC131" s="425"/>
      <c r="QD131" s="425"/>
      <c r="QE131" s="425"/>
      <c r="QF131" s="425"/>
      <c r="QG131" s="425"/>
      <c r="QH131" s="425"/>
      <c r="QI131" s="425"/>
      <c r="QJ131" s="425"/>
      <c r="QK131" s="425"/>
      <c r="QL131" s="425"/>
      <c r="QM131" s="425"/>
      <c r="QN131" s="425"/>
      <c r="QO131" s="425"/>
      <c r="QP131" s="425"/>
      <c r="QQ131" s="425"/>
      <c r="QR131" s="425"/>
      <c r="QS131" s="425"/>
      <c r="QT131" s="425"/>
      <c r="QU131" s="425"/>
      <c r="QV131" s="425"/>
      <c r="QW131" s="425"/>
      <c r="QX131" s="425"/>
      <c r="QY131" s="425"/>
      <c r="QZ131" s="425"/>
      <c r="RA131" s="425"/>
      <c r="RB131" s="425"/>
      <c r="RC131" s="425"/>
      <c r="RD131" s="425"/>
      <c r="RE131" s="425"/>
      <c r="RF131" s="425"/>
      <c r="RG131" s="425"/>
      <c r="RH131" s="425"/>
      <c r="RI131" s="425"/>
      <c r="RJ131" s="425"/>
      <c r="RK131" s="425"/>
      <c r="RL131" s="425"/>
      <c r="RM131" s="425"/>
      <c r="RN131" s="425"/>
      <c r="RO131" s="425"/>
      <c r="RP131" s="425"/>
      <c r="RQ131" s="425"/>
      <c r="RR131" s="425"/>
      <c r="RS131" s="425"/>
      <c r="RT131" s="425"/>
      <c r="RU131" s="425"/>
      <c r="RV131" s="425"/>
      <c r="RW131" s="425"/>
      <c r="RX131" s="425"/>
      <c r="RY131" s="425"/>
      <c r="RZ131" s="425"/>
      <c r="SA131" s="425"/>
      <c r="SB131" s="425"/>
      <c r="SC131" s="425"/>
      <c r="SD131" s="425"/>
      <c r="SE131" s="425"/>
      <c r="SF131" s="425"/>
      <c r="SG131" s="425"/>
      <c r="SH131" s="425"/>
      <c r="SI131" s="425"/>
      <c r="SJ131" s="425"/>
      <c r="SK131" s="425"/>
      <c r="SL131" s="425"/>
      <c r="SM131" s="425"/>
      <c r="SN131" s="425"/>
      <c r="SO131" s="425"/>
      <c r="SP131" s="425"/>
      <c r="SQ131" s="425"/>
      <c r="SR131" s="425"/>
      <c r="SS131" s="425"/>
      <c r="ST131" s="425"/>
      <c r="SU131" s="425"/>
      <c r="SV131" s="425"/>
      <c r="SW131" s="425"/>
      <c r="SX131" s="425"/>
    </row>
    <row r="132" spans="1:518" ht="12.75" customHeight="1" x14ac:dyDescent="0.2">
      <c r="A132" s="425"/>
      <c r="B132" s="425"/>
      <c r="C132" s="425"/>
      <c r="D132" s="425"/>
      <c r="E132" s="425"/>
      <c r="F132" s="702">
        <v>6</v>
      </c>
      <c r="G132" s="712">
        <f t="shared" ca="1" si="2383"/>
        <v>0.13500000000000001</v>
      </c>
      <c r="H132" s="702" t="str">
        <f t="shared" si="2384"/>
        <v>$CV$83</v>
      </c>
      <c r="I132" s="702">
        <f t="shared" si="2385"/>
        <v>100</v>
      </c>
      <c r="J132" s="425"/>
      <c r="K132" s="425"/>
      <c r="L132" s="425"/>
      <c r="M132" s="425"/>
      <c r="N132" s="425"/>
      <c r="O132" s="425"/>
      <c r="P132" s="425"/>
      <c r="Q132" s="425"/>
      <c r="R132" s="425"/>
      <c r="S132" s="425"/>
      <c r="T132" s="425"/>
      <c r="U132" s="425"/>
      <c r="V132" s="425"/>
      <c r="W132" s="425"/>
      <c r="X132" s="425"/>
      <c r="Y132" s="425"/>
      <c r="Z132" s="425"/>
      <c r="AA132" s="425"/>
      <c r="AB132" s="425"/>
      <c r="AC132" s="425"/>
      <c r="AD132" s="425"/>
      <c r="AE132" s="425"/>
      <c r="AF132" s="425"/>
      <c r="AG132" s="425"/>
      <c r="AH132" s="425"/>
      <c r="AI132" s="425"/>
      <c r="AJ132" s="425"/>
      <c r="AK132" s="425"/>
      <c r="AL132" s="425"/>
      <c r="AM132" s="425"/>
      <c r="AN132" s="425"/>
      <c r="AO132" s="425"/>
      <c r="AP132" s="425"/>
      <c r="AQ132" s="425"/>
      <c r="AR132" s="425"/>
      <c r="AS132" s="425"/>
      <c r="AT132" s="425"/>
      <c r="AU132" s="425"/>
      <c r="AV132" s="425"/>
      <c r="AW132" s="425"/>
      <c r="AX132" s="425"/>
      <c r="AY132" s="425"/>
      <c r="AZ132" s="425"/>
      <c r="BA132" s="425"/>
      <c r="BB132" s="425"/>
      <c r="BC132" s="425"/>
      <c r="BD132" s="425"/>
      <c r="BE132" s="425"/>
      <c r="BF132" s="425"/>
      <c r="BG132" s="425"/>
      <c r="BH132" s="425"/>
      <c r="BI132" s="425"/>
      <c r="BJ132" s="425"/>
      <c r="BK132" s="425"/>
      <c r="BL132" s="425"/>
      <c r="BM132" s="425"/>
      <c r="BN132" s="425"/>
      <c r="BO132" s="425"/>
      <c r="BP132" s="425"/>
      <c r="BQ132" s="425"/>
      <c r="BR132" s="425"/>
      <c r="BS132" s="425"/>
      <c r="BT132" s="425"/>
      <c r="BU132" s="425"/>
      <c r="BV132" s="425"/>
      <c r="BW132" s="425"/>
      <c r="BX132" s="425"/>
      <c r="BY132" s="425"/>
      <c r="BZ132" s="425"/>
      <c r="CA132" s="425"/>
      <c r="CB132" s="425"/>
      <c r="CC132" s="425"/>
      <c r="CD132" s="425"/>
      <c r="CE132" s="425"/>
      <c r="CF132" s="425"/>
      <c r="CG132" s="425"/>
      <c r="CH132" s="425"/>
      <c r="CI132" s="425"/>
      <c r="CJ132" s="425"/>
      <c r="CK132" s="425"/>
      <c r="CL132" s="425"/>
      <c r="CM132" s="425"/>
      <c r="CN132" s="425"/>
      <c r="CO132" s="425"/>
      <c r="CP132" s="425"/>
      <c r="CQ132" s="425"/>
      <c r="CR132" s="425"/>
      <c r="CS132" s="425"/>
      <c r="CT132" s="425"/>
      <c r="CU132" s="425"/>
      <c r="CV132" s="425"/>
      <c r="CW132" s="425"/>
      <c r="CX132" s="425"/>
      <c r="CY132" s="425"/>
      <c r="CZ132" s="425"/>
      <c r="DA132" s="425"/>
      <c r="DB132" s="425"/>
      <c r="DC132" s="425"/>
      <c r="DD132" s="425"/>
      <c r="DE132" s="425"/>
      <c r="DF132" s="425"/>
      <c r="DG132" s="425"/>
      <c r="DH132" s="425"/>
      <c r="DI132" s="425"/>
      <c r="DJ132" s="425"/>
      <c r="DK132" s="425"/>
      <c r="DL132" s="425"/>
      <c r="DM132" s="425"/>
      <c r="DN132" s="425"/>
      <c r="DO132" s="425"/>
      <c r="DP132" s="425"/>
      <c r="DQ132" s="425"/>
      <c r="DR132" s="425"/>
      <c r="DS132" s="425"/>
      <c r="DT132" s="425"/>
      <c r="DU132" s="425"/>
      <c r="DV132" s="425"/>
      <c r="DW132" s="425"/>
      <c r="DX132" s="425"/>
      <c r="DY132" s="425"/>
      <c r="DZ132" s="425"/>
      <c r="EA132" s="425"/>
      <c r="EB132" s="425"/>
      <c r="EC132" s="425"/>
      <c r="ED132" s="425"/>
      <c r="EE132" s="425"/>
      <c r="EF132" s="425"/>
      <c r="EG132" s="425"/>
      <c r="EH132" s="425"/>
      <c r="EI132" s="425"/>
      <c r="EJ132" s="425"/>
      <c r="EK132" s="425"/>
      <c r="EL132" s="425"/>
      <c r="EM132" s="425"/>
      <c r="EN132" s="425"/>
      <c r="EO132" s="425"/>
      <c r="EP132" s="425"/>
      <c r="EQ132" s="425"/>
      <c r="ER132" s="425"/>
      <c r="ES132" s="425"/>
      <c r="ET132" s="425"/>
      <c r="EU132" s="425"/>
      <c r="EV132" s="425"/>
      <c r="EW132" s="425"/>
      <c r="EX132" s="425"/>
      <c r="EY132" s="425"/>
      <c r="EZ132" s="425"/>
      <c r="FA132" s="425"/>
      <c r="FB132" s="425"/>
      <c r="FC132" s="425"/>
      <c r="FD132" s="425"/>
      <c r="FE132" s="425"/>
      <c r="FF132" s="425"/>
      <c r="FG132" s="425"/>
      <c r="FH132" s="425"/>
      <c r="FI132" s="425"/>
      <c r="FJ132" s="425"/>
      <c r="FK132" s="425"/>
      <c r="FL132" s="425"/>
      <c r="FM132" s="425"/>
      <c r="FN132" s="425"/>
      <c r="FO132" s="425"/>
      <c r="FP132" s="425"/>
      <c r="FQ132" s="425"/>
      <c r="FR132" s="425"/>
      <c r="FS132" s="425"/>
      <c r="FT132" s="425"/>
      <c r="FU132" s="425"/>
      <c r="FV132" s="425"/>
      <c r="FW132" s="425"/>
      <c r="FX132" s="425"/>
      <c r="FY132" s="425"/>
      <c r="FZ132" s="425"/>
      <c r="GA132" s="425"/>
      <c r="GB132" s="425"/>
      <c r="GC132" s="425"/>
      <c r="GD132" s="425"/>
      <c r="GE132" s="425"/>
      <c r="GF132" s="425"/>
      <c r="GG132" s="425"/>
      <c r="GH132" s="425"/>
      <c r="GI132" s="425"/>
      <c r="GJ132" s="425"/>
      <c r="GK132" s="425"/>
      <c r="GL132" s="425"/>
      <c r="GM132" s="425"/>
      <c r="GN132" s="425"/>
      <c r="GO132" s="425"/>
      <c r="GP132" s="425"/>
      <c r="GQ132" s="425"/>
      <c r="GR132" s="425"/>
      <c r="GS132" s="425"/>
      <c r="GT132" s="425"/>
      <c r="GU132" s="425"/>
      <c r="GV132" s="425"/>
      <c r="GW132" s="425"/>
      <c r="GX132" s="425"/>
      <c r="GY132" s="425"/>
      <c r="GZ132" s="425"/>
      <c r="HA132" s="425"/>
      <c r="HB132" s="425"/>
      <c r="HC132" s="425"/>
      <c r="HD132" s="425"/>
      <c r="HE132" s="425"/>
      <c r="HF132" s="425"/>
      <c r="HG132" s="425"/>
      <c r="HH132" s="425"/>
      <c r="HI132" s="425"/>
      <c r="HJ132" s="425"/>
      <c r="HK132" s="425"/>
      <c r="HL132" s="425"/>
      <c r="HM132" s="425"/>
      <c r="HN132" s="425"/>
      <c r="HO132" s="425"/>
      <c r="HP132" s="425"/>
      <c r="HQ132" s="425"/>
      <c r="HR132" s="425"/>
      <c r="HS132" s="425"/>
      <c r="HT132" s="425"/>
      <c r="HU132" s="425"/>
      <c r="HV132" s="425"/>
      <c r="HW132" s="425"/>
      <c r="HX132" s="425"/>
      <c r="HY132" s="425"/>
      <c r="HZ132" s="425"/>
      <c r="IA132" s="425"/>
      <c r="IB132" s="425"/>
      <c r="IC132" s="425"/>
      <c r="ID132" s="425"/>
      <c r="IE132" s="425"/>
      <c r="IF132" s="425"/>
      <c r="IG132" s="425"/>
      <c r="IH132" s="425"/>
      <c r="II132" s="425"/>
      <c r="IJ132" s="425"/>
      <c r="IK132" s="425"/>
      <c r="IL132" s="425"/>
      <c r="IM132" s="425"/>
      <c r="IN132" s="425"/>
      <c r="IO132" s="425"/>
      <c r="IP132" s="425"/>
      <c r="IQ132" s="425"/>
      <c r="IR132" s="425"/>
      <c r="IS132" s="425"/>
      <c r="IT132" s="425"/>
      <c r="IU132" s="425"/>
      <c r="IV132" s="425"/>
      <c r="IW132" s="425"/>
      <c r="IX132" s="425"/>
      <c r="IY132" s="425"/>
      <c r="IZ132" s="425"/>
      <c r="JA132" s="425"/>
      <c r="JB132" s="425"/>
      <c r="JC132" s="425"/>
      <c r="JD132" s="425"/>
      <c r="JE132" s="425"/>
      <c r="JF132" s="425"/>
      <c r="JG132" s="425"/>
      <c r="JH132" s="425"/>
      <c r="JI132" s="425"/>
      <c r="JJ132" s="425"/>
      <c r="JK132" s="425"/>
      <c r="JL132" s="425"/>
      <c r="JM132" s="425"/>
      <c r="JN132" s="425"/>
      <c r="JO132" s="425"/>
      <c r="JP132" s="425"/>
      <c r="JQ132" s="425"/>
      <c r="JR132" s="425"/>
      <c r="JS132" s="425"/>
      <c r="JT132" s="425"/>
      <c r="JU132" s="425"/>
      <c r="JV132" s="425"/>
      <c r="JW132" s="425"/>
      <c r="JX132" s="425"/>
      <c r="JY132" s="425"/>
      <c r="JZ132" s="425"/>
      <c r="KA132" s="425"/>
      <c r="KB132" s="425"/>
      <c r="KC132" s="425"/>
      <c r="KD132" s="425"/>
      <c r="KE132" s="425"/>
      <c r="KF132" s="425"/>
      <c r="KG132" s="425"/>
      <c r="KH132" s="425"/>
      <c r="KI132" s="425"/>
      <c r="KJ132" s="425"/>
      <c r="KK132" s="425"/>
      <c r="KL132" s="425"/>
      <c r="KM132" s="425"/>
      <c r="KN132" s="425"/>
      <c r="KO132" s="425"/>
      <c r="KP132" s="425"/>
      <c r="KQ132" s="425"/>
      <c r="KR132" s="425"/>
      <c r="KS132" s="425"/>
      <c r="KT132" s="425"/>
      <c r="KU132" s="425"/>
      <c r="KV132" s="425"/>
      <c r="KW132" s="425"/>
      <c r="KX132" s="425"/>
      <c r="KY132" s="425"/>
      <c r="KZ132" s="425"/>
      <c r="LA132" s="425"/>
      <c r="LB132" s="425"/>
      <c r="LC132" s="425"/>
      <c r="LD132" s="425"/>
      <c r="LE132" s="425"/>
      <c r="LF132" s="425"/>
      <c r="LG132" s="425"/>
      <c r="LH132" s="425"/>
      <c r="LI132" s="425"/>
      <c r="LJ132" s="425"/>
      <c r="LK132" s="425"/>
      <c r="LL132" s="425"/>
      <c r="LM132" s="425"/>
      <c r="LN132" s="425"/>
      <c r="LO132" s="425"/>
      <c r="LP132" s="425"/>
      <c r="LQ132" s="425"/>
      <c r="LR132" s="425"/>
      <c r="LS132" s="425"/>
      <c r="LT132" s="425"/>
      <c r="LU132" s="425"/>
      <c r="LV132" s="425"/>
      <c r="LW132" s="425"/>
      <c r="LX132" s="425"/>
      <c r="LY132" s="425"/>
      <c r="LZ132" s="425"/>
      <c r="MA132" s="425"/>
      <c r="MB132" s="425"/>
      <c r="MC132" s="425"/>
      <c r="MD132" s="425"/>
      <c r="ME132" s="425"/>
      <c r="MF132" s="425"/>
      <c r="MG132" s="425"/>
      <c r="MH132" s="425"/>
      <c r="MI132" s="425"/>
      <c r="MJ132" s="425"/>
      <c r="MK132" s="425"/>
      <c r="ML132" s="425"/>
      <c r="MM132" s="425"/>
      <c r="MN132" s="425"/>
      <c r="MO132" s="425"/>
      <c r="MP132" s="425"/>
      <c r="MQ132" s="425"/>
      <c r="MR132" s="425"/>
      <c r="MS132" s="425"/>
      <c r="MT132" s="425"/>
      <c r="MU132" s="425"/>
      <c r="MV132" s="425"/>
      <c r="MW132" s="425"/>
      <c r="MX132" s="425"/>
      <c r="MY132" s="425"/>
      <c r="MZ132" s="425"/>
      <c r="NA132" s="425"/>
      <c r="NB132" s="425"/>
      <c r="NC132" s="425"/>
      <c r="ND132" s="425"/>
      <c r="NE132" s="425"/>
      <c r="NF132" s="425"/>
      <c r="NG132" s="425"/>
      <c r="NH132" s="425"/>
      <c r="NI132" s="425"/>
      <c r="NJ132" s="425"/>
      <c r="NK132" s="425"/>
      <c r="NL132" s="425"/>
      <c r="NM132" s="425"/>
      <c r="NN132" s="425"/>
      <c r="NO132" s="425"/>
      <c r="NP132" s="425"/>
      <c r="NQ132" s="425"/>
      <c r="NR132" s="425"/>
      <c r="NS132" s="425"/>
      <c r="NT132" s="425"/>
      <c r="NU132" s="425"/>
      <c r="NV132" s="425"/>
      <c r="NW132" s="425"/>
      <c r="NX132" s="425"/>
      <c r="NY132" s="425"/>
      <c r="NZ132" s="425"/>
      <c r="OA132" s="425"/>
      <c r="OB132" s="425"/>
      <c r="OC132" s="425"/>
      <c r="OD132" s="425"/>
      <c r="OE132" s="425"/>
      <c r="OF132" s="425"/>
      <c r="OG132" s="425"/>
      <c r="OH132" s="425"/>
      <c r="OI132" s="425"/>
      <c r="OJ132" s="425"/>
      <c r="OK132" s="425"/>
      <c r="OL132" s="425"/>
      <c r="OM132" s="425"/>
      <c r="ON132" s="425"/>
      <c r="OO132" s="425"/>
      <c r="OP132" s="425"/>
      <c r="OQ132" s="425"/>
      <c r="OR132" s="425"/>
      <c r="OS132" s="425"/>
      <c r="OT132" s="425"/>
      <c r="OU132" s="425"/>
      <c r="OV132" s="425"/>
      <c r="OW132" s="425"/>
      <c r="OX132" s="425"/>
      <c r="OY132" s="425"/>
      <c r="OZ132" s="425"/>
      <c r="PA132" s="425"/>
      <c r="PB132" s="425"/>
      <c r="PC132" s="425"/>
      <c r="PD132" s="425"/>
      <c r="PE132" s="425"/>
      <c r="PF132" s="425"/>
      <c r="PG132" s="425"/>
      <c r="PH132" s="425"/>
      <c r="PI132" s="425"/>
      <c r="PJ132" s="425"/>
      <c r="PK132" s="425"/>
      <c r="PL132" s="425"/>
      <c r="PM132" s="425"/>
      <c r="PN132" s="425"/>
      <c r="PO132" s="425"/>
      <c r="PP132" s="425"/>
      <c r="PQ132" s="425"/>
      <c r="PR132" s="425"/>
      <c r="PS132" s="425"/>
      <c r="PT132" s="425"/>
      <c r="PU132" s="425"/>
      <c r="PV132" s="425"/>
      <c r="PW132" s="425"/>
      <c r="PX132" s="425"/>
      <c r="PY132" s="425"/>
      <c r="PZ132" s="425"/>
      <c r="QA132" s="425"/>
      <c r="QB132" s="425"/>
      <c r="QC132" s="425"/>
      <c r="QD132" s="425"/>
      <c r="QE132" s="425"/>
      <c r="QF132" s="425"/>
      <c r="QG132" s="425"/>
      <c r="QH132" s="425"/>
      <c r="QI132" s="425"/>
      <c r="QJ132" s="425"/>
      <c r="QK132" s="425"/>
      <c r="QL132" s="425"/>
      <c r="QM132" s="425"/>
      <c r="QN132" s="425"/>
      <c r="QO132" s="425"/>
      <c r="QP132" s="425"/>
      <c r="QQ132" s="425"/>
      <c r="QR132" s="425"/>
      <c r="QS132" s="425"/>
      <c r="QT132" s="425"/>
      <c r="QU132" s="425"/>
      <c r="QV132" s="425"/>
      <c r="QW132" s="425"/>
      <c r="QX132" s="425"/>
      <c r="QY132" s="425"/>
      <c r="QZ132" s="425"/>
      <c r="RA132" s="425"/>
      <c r="RB132" s="425"/>
      <c r="RC132" s="425"/>
      <c r="RD132" s="425"/>
      <c r="RE132" s="425"/>
      <c r="RF132" s="425"/>
      <c r="RG132" s="425"/>
      <c r="RH132" s="425"/>
      <c r="RI132" s="425"/>
      <c r="RJ132" s="425"/>
      <c r="RK132" s="425"/>
      <c r="RL132" s="425"/>
      <c r="RM132" s="425"/>
      <c r="RN132" s="425"/>
      <c r="RO132" s="425"/>
      <c r="RP132" s="425"/>
      <c r="RQ132" s="425"/>
      <c r="RR132" s="425"/>
      <c r="RS132" s="425"/>
      <c r="RT132" s="425"/>
      <c r="RU132" s="425"/>
      <c r="RV132" s="425"/>
      <c r="RW132" s="425"/>
      <c r="RX132" s="425"/>
      <c r="RY132" s="425"/>
      <c r="RZ132" s="425"/>
      <c r="SA132" s="425"/>
      <c r="SB132" s="425"/>
      <c r="SC132" s="425"/>
      <c r="SD132" s="425"/>
      <c r="SE132" s="425"/>
      <c r="SF132" s="425"/>
      <c r="SG132" s="425"/>
      <c r="SH132" s="425"/>
      <c r="SI132" s="425"/>
      <c r="SJ132" s="425"/>
      <c r="SK132" s="425"/>
      <c r="SL132" s="425"/>
      <c r="SM132" s="425"/>
      <c r="SN132" s="425"/>
      <c r="SO132" s="425"/>
      <c r="SP132" s="425"/>
      <c r="SQ132" s="425"/>
      <c r="SR132" s="425"/>
      <c r="SS132" s="425"/>
      <c r="ST132" s="425"/>
      <c r="SU132" s="425"/>
      <c r="SV132" s="425"/>
      <c r="SW132" s="425"/>
      <c r="SX132" s="425"/>
    </row>
    <row r="133" spans="1:518" ht="12.75" customHeight="1" x14ac:dyDescent="0.2">
      <c r="A133" s="425"/>
      <c r="B133" s="425"/>
      <c r="C133" s="425"/>
      <c r="D133" s="425"/>
      <c r="E133" s="425"/>
      <c r="F133" s="702">
        <v>7</v>
      </c>
      <c r="G133" s="712">
        <f t="shared" ca="1" si="2383"/>
        <v>0.2</v>
      </c>
      <c r="H133" s="702" t="str">
        <f t="shared" si="2384"/>
        <v>$DM$83</v>
      </c>
      <c r="I133" s="702">
        <f t="shared" si="2385"/>
        <v>117</v>
      </c>
      <c r="J133" s="425"/>
      <c r="K133" s="425"/>
      <c r="L133" s="425"/>
      <c r="M133" s="425"/>
      <c r="N133" s="425"/>
      <c r="O133" s="425"/>
      <c r="P133" s="425"/>
      <c r="Q133" s="425"/>
      <c r="R133" s="425"/>
      <c r="S133" s="425"/>
      <c r="T133" s="425"/>
      <c r="U133" s="425"/>
      <c r="V133" s="425"/>
      <c r="W133" s="425"/>
      <c r="X133" s="425"/>
      <c r="Y133" s="425"/>
      <c r="Z133" s="425"/>
      <c r="AA133" s="425"/>
      <c r="AB133" s="425"/>
      <c r="AC133" s="425"/>
      <c r="AD133" s="425"/>
      <c r="AE133" s="425"/>
      <c r="AF133" s="425"/>
      <c r="AG133" s="425"/>
      <c r="AH133" s="425"/>
      <c r="AI133" s="425"/>
      <c r="AJ133" s="425"/>
      <c r="AK133" s="425"/>
      <c r="AL133" s="425"/>
      <c r="AM133" s="425"/>
      <c r="AN133" s="425"/>
      <c r="AO133" s="425"/>
      <c r="AP133" s="425"/>
      <c r="AQ133" s="425"/>
      <c r="AR133" s="425"/>
      <c r="AS133" s="425"/>
      <c r="AT133" s="425"/>
      <c r="AU133" s="425"/>
      <c r="AV133" s="425"/>
      <c r="AW133" s="425"/>
      <c r="AX133" s="425"/>
      <c r="AY133" s="425"/>
      <c r="AZ133" s="425"/>
      <c r="BA133" s="425"/>
      <c r="BB133" s="425"/>
      <c r="BC133" s="425"/>
      <c r="BD133" s="425"/>
      <c r="BE133" s="425"/>
      <c r="BF133" s="425"/>
      <c r="BG133" s="425"/>
      <c r="BH133" s="425"/>
      <c r="BI133" s="425"/>
      <c r="BJ133" s="425"/>
      <c r="BK133" s="425"/>
      <c r="BL133" s="425"/>
      <c r="BM133" s="425"/>
      <c r="BN133" s="425"/>
      <c r="BO133" s="425"/>
      <c r="BP133" s="425"/>
      <c r="BQ133" s="425"/>
      <c r="BR133" s="425"/>
      <c r="BS133" s="425"/>
      <c r="BT133" s="425"/>
      <c r="BU133" s="425"/>
      <c r="BV133" s="425"/>
      <c r="BW133" s="425"/>
      <c r="BX133" s="425"/>
      <c r="BY133" s="425"/>
      <c r="BZ133" s="425"/>
      <c r="CA133" s="425"/>
      <c r="CB133" s="425"/>
      <c r="CC133" s="425"/>
      <c r="CD133" s="425"/>
      <c r="CE133" s="425"/>
      <c r="CF133" s="425"/>
      <c r="CG133" s="425"/>
      <c r="CH133" s="425"/>
      <c r="CI133" s="425"/>
      <c r="CJ133" s="425"/>
      <c r="CK133" s="425"/>
      <c r="CL133" s="425"/>
      <c r="CM133" s="425"/>
      <c r="CN133" s="425"/>
      <c r="CO133" s="425"/>
      <c r="CP133" s="425"/>
      <c r="CQ133" s="425"/>
      <c r="CR133" s="425"/>
      <c r="CS133" s="425"/>
      <c r="CT133" s="425"/>
      <c r="CU133" s="425"/>
      <c r="CV133" s="425"/>
      <c r="CW133" s="425"/>
      <c r="CX133" s="425"/>
      <c r="CY133" s="425"/>
      <c r="CZ133" s="425"/>
      <c r="DA133" s="425"/>
      <c r="DB133" s="425"/>
      <c r="DC133" s="425"/>
      <c r="DD133" s="425"/>
      <c r="DE133" s="425"/>
      <c r="DF133" s="425"/>
      <c r="DG133" s="425"/>
      <c r="DH133" s="425"/>
      <c r="DI133" s="425"/>
      <c r="DJ133" s="425"/>
      <c r="DK133" s="425"/>
      <c r="DL133" s="425"/>
      <c r="DM133" s="425"/>
      <c r="DN133" s="425"/>
      <c r="DO133" s="425"/>
      <c r="DP133" s="425"/>
      <c r="DQ133" s="425"/>
      <c r="DR133" s="425"/>
      <c r="DS133" s="425"/>
      <c r="DT133" s="425"/>
      <c r="DU133" s="425"/>
      <c r="DV133" s="425"/>
      <c r="DW133" s="425"/>
      <c r="DX133" s="425"/>
      <c r="DY133" s="425"/>
      <c r="DZ133" s="425"/>
      <c r="EA133" s="425"/>
      <c r="EB133" s="425"/>
      <c r="EC133" s="425"/>
      <c r="ED133" s="425"/>
      <c r="EE133" s="425"/>
      <c r="EF133" s="425"/>
      <c r="EG133" s="425"/>
      <c r="EH133" s="425"/>
      <c r="EI133" s="425"/>
      <c r="EJ133" s="425"/>
      <c r="EK133" s="425"/>
      <c r="EL133" s="425"/>
      <c r="EM133" s="425"/>
      <c r="EN133" s="425"/>
      <c r="EO133" s="425"/>
      <c r="EP133" s="425"/>
      <c r="EQ133" s="425"/>
      <c r="ER133" s="425"/>
      <c r="ES133" s="425"/>
      <c r="ET133" s="425"/>
      <c r="EU133" s="425"/>
      <c r="EV133" s="425"/>
      <c r="EW133" s="425"/>
      <c r="EX133" s="425"/>
      <c r="EY133" s="425"/>
      <c r="EZ133" s="425"/>
      <c r="FA133" s="425"/>
      <c r="FB133" s="425"/>
      <c r="FC133" s="425"/>
      <c r="FD133" s="425"/>
      <c r="FE133" s="425"/>
      <c r="FF133" s="425"/>
      <c r="FG133" s="425"/>
      <c r="FH133" s="425"/>
      <c r="FI133" s="425"/>
      <c r="FJ133" s="425"/>
      <c r="FK133" s="425"/>
      <c r="FL133" s="425"/>
      <c r="FM133" s="425"/>
      <c r="FN133" s="425"/>
      <c r="FO133" s="425"/>
      <c r="FP133" s="425"/>
      <c r="FQ133" s="425"/>
      <c r="FR133" s="425"/>
      <c r="FS133" s="425"/>
      <c r="FT133" s="425"/>
      <c r="FU133" s="425"/>
      <c r="FV133" s="425"/>
      <c r="FW133" s="425"/>
      <c r="FX133" s="425"/>
      <c r="FY133" s="425"/>
      <c r="FZ133" s="425"/>
      <c r="GA133" s="425"/>
      <c r="GB133" s="425"/>
      <c r="GC133" s="425"/>
      <c r="GD133" s="425"/>
      <c r="GE133" s="425"/>
      <c r="GF133" s="425"/>
      <c r="GG133" s="425"/>
      <c r="GH133" s="425"/>
      <c r="GI133" s="425"/>
      <c r="GJ133" s="425"/>
      <c r="GK133" s="425"/>
      <c r="GL133" s="425"/>
      <c r="GM133" s="425"/>
      <c r="GN133" s="425"/>
      <c r="GO133" s="425"/>
      <c r="GP133" s="425"/>
      <c r="GQ133" s="425"/>
      <c r="GR133" s="425"/>
      <c r="GS133" s="425"/>
      <c r="GT133" s="425"/>
      <c r="GU133" s="425"/>
      <c r="GV133" s="425"/>
      <c r="GW133" s="425"/>
      <c r="GX133" s="425"/>
      <c r="GY133" s="425"/>
      <c r="GZ133" s="425"/>
      <c r="HA133" s="425"/>
      <c r="HB133" s="425"/>
      <c r="HC133" s="425"/>
      <c r="HD133" s="425"/>
      <c r="HE133" s="425"/>
      <c r="HF133" s="425"/>
      <c r="HG133" s="425"/>
      <c r="HH133" s="425"/>
      <c r="HI133" s="425"/>
      <c r="HJ133" s="425"/>
      <c r="HK133" s="425"/>
      <c r="HL133" s="425"/>
      <c r="HM133" s="425"/>
      <c r="HN133" s="425"/>
      <c r="HO133" s="425"/>
      <c r="HP133" s="425"/>
      <c r="HQ133" s="425"/>
      <c r="HR133" s="425"/>
      <c r="HS133" s="425"/>
      <c r="HT133" s="425"/>
      <c r="HU133" s="425"/>
      <c r="HV133" s="425"/>
      <c r="HW133" s="425"/>
      <c r="HX133" s="425"/>
      <c r="HY133" s="425"/>
      <c r="HZ133" s="425"/>
      <c r="IA133" s="425"/>
      <c r="IB133" s="425"/>
      <c r="IC133" s="425"/>
      <c r="ID133" s="425"/>
      <c r="IE133" s="425"/>
      <c r="IF133" s="425"/>
      <c r="IG133" s="425"/>
      <c r="IH133" s="425"/>
      <c r="II133" s="425"/>
      <c r="IJ133" s="425"/>
      <c r="IK133" s="425"/>
      <c r="IL133" s="425"/>
      <c r="IM133" s="425"/>
      <c r="IN133" s="425"/>
      <c r="IO133" s="425"/>
      <c r="IP133" s="425"/>
      <c r="IQ133" s="425"/>
      <c r="IR133" s="425"/>
      <c r="IS133" s="425"/>
      <c r="IT133" s="425"/>
      <c r="IU133" s="425"/>
      <c r="IV133" s="425"/>
      <c r="IW133" s="425"/>
      <c r="IX133" s="425"/>
      <c r="IY133" s="425"/>
      <c r="IZ133" s="425"/>
      <c r="JA133" s="425"/>
      <c r="JB133" s="425"/>
      <c r="JC133" s="425"/>
      <c r="JD133" s="425"/>
      <c r="JE133" s="425"/>
      <c r="JF133" s="425"/>
      <c r="JG133" s="425"/>
      <c r="JH133" s="425"/>
      <c r="JI133" s="425"/>
      <c r="JJ133" s="425"/>
      <c r="JK133" s="425"/>
      <c r="JL133" s="425"/>
      <c r="JM133" s="425"/>
      <c r="JN133" s="425"/>
      <c r="JO133" s="425"/>
      <c r="JP133" s="425"/>
      <c r="JQ133" s="425"/>
      <c r="JR133" s="425"/>
      <c r="JS133" s="425"/>
      <c r="JT133" s="425"/>
      <c r="JU133" s="425"/>
      <c r="JV133" s="425"/>
      <c r="JW133" s="425"/>
      <c r="JX133" s="425"/>
      <c r="JY133" s="425"/>
      <c r="JZ133" s="425"/>
      <c r="KA133" s="425"/>
      <c r="KB133" s="425"/>
      <c r="KC133" s="425"/>
      <c r="KD133" s="425"/>
      <c r="KE133" s="425"/>
      <c r="KF133" s="425"/>
      <c r="KG133" s="425"/>
      <c r="KH133" s="425"/>
      <c r="KI133" s="425"/>
      <c r="KJ133" s="425"/>
      <c r="KK133" s="425"/>
      <c r="KL133" s="425"/>
      <c r="KM133" s="425"/>
      <c r="KN133" s="425"/>
      <c r="KO133" s="425"/>
      <c r="KP133" s="425"/>
      <c r="KQ133" s="425"/>
      <c r="KR133" s="425"/>
      <c r="KS133" s="425"/>
      <c r="KT133" s="425"/>
      <c r="KU133" s="425"/>
      <c r="KV133" s="425"/>
      <c r="KW133" s="425"/>
      <c r="KX133" s="425"/>
      <c r="KY133" s="425"/>
      <c r="KZ133" s="425"/>
      <c r="LA133" s="425"/>
      <c r="LB133" s="425"/>
      <c r="LC133" s="425"/>
      <c r="LD133" s="425"/>
      <c r="LE133" s="425"/>
      <c r="LF133" s="425"/>
      <c r="LG133" s="425"/>
      <c r="LH133" s="425"/>
      <c r="LI133" s="425"/>
      <c r="LJ133" s="425"/>
      <c r="LK133" s="425"/>
      <c r="LL133" s="425"/>
      <c r="LM133" s="425"/>
      <c r="LN133" s="425"/>
      <c r="LO133" s="425"/>
      <c r="LP133" s="425"/>
      <c r="LQ133" s="425"/>
      <c r="LR133" s="425"/>
      <c r="LS133" s="425"/>
      <c r="LT133" s="425"/>
      <c r="LU133" s="425"/>
      <c r="LV133" s="425"/>
      <c r="LW133" s="425"/>
      <c r="LX133" s="425"/>
      <c r="LY133" s="425"/>
      <c r="LZ133" s="425"/>
      <c r="MA133" s="425"/>
      <c r="MB133" s="425"/>
      <c r="MC133" s="425"/>
      <c r="MD133" s="425"/>
      <c r="ME133" s="425"/>
      <c r="MF133" s="425"/>
      <c r="MG133" s="425"/>
      <c r="MH133" s="425"/>
      <c r="MI133" s="425"/>
      <c r="MJ133" s="425"/>
      <c r="MK133" s="425"/>
      <c r="ML133" s="425"/>
      <c r="MM133" s="425"/>
      <c r="MN133" s="425"/>
      <c r="MO133" s="425"/>
      <c r="MP133" s="425"/>
      <c r="MQ133" s="425"/>
      <c r="MR133" s="425"/>
      <c r="MS133" s="425"/>
      <c r="MT133" s="425"/>
      <c r="MU133" s="425"/>
      <c r="MV133" s="425"/>
      <c r="MW133" s="425"/>
      <c r="MX133" s="425"/>
      <c r="MY133" s="425"/>
      <c r="MZ133" s="425"/>
      <c r="NA133" s="425"/>
      <c r="NB133" s="425"/>
      <c r="NC133" s="425"/>
      <c r="ND133" s="425"/>
      <c r="NE133" s="425"/>
      <c r="NF133" s="425"/>
      <c r="NG133" s="425"/>
      <c r="NH133" s="425"/>
      <c r="NI133" s="425"/>
      <c r="NJ133" s="425"/>
      <c r="NK133" s="425"/>
      <c r="NL133" s="425"/>
      <c r="NM133" s="425"/>
      <c r="NN133" s="425"/>
      <c r="NO133" s="425"/>
      <c r="NP133" s="425"/>
      <c r="NQ133" s="425"/>
      <c r="NR133" s="425"/>
      <c r="NS133" s="425"/>
      <c r="NT133" s="425"/>
      <c r="NU133" s="425"/>
      <c r="NV133" s="425"/>
      <c r="NW133" s="425"/>
      <c r="NX133" s="425"/>
      <c r="NY133" s="425"/>
      <c r="NZ133" s="425"/>
      <c r="OA133" s="425"/>
      <c r="OB133" s="425"/>
      <c r="OC133" s="425"/>
      <c r="OD133" s="425"/>
      <c r="OE133" s="425"/>
      <c r="OF133" s="425"/>
      <c r="OG133" s="425"/>
      <c r="OH133" s="425"/>
      <c r="OI133" s="425"/>
      <c r="OJ133" s="425"/>
      <c r="OK133" s="425"/>
      <c r="OL133" s="425"/>
      <c r="OM133" s="425"/>
      <c r="ON133" s="425"/>
      <c r="OO133" s="425"/>
      <c r="OP133" s="425"/>
      <c r="OQ133" s="425"/>
      <c r="OR133" s="425"/>
      <c r="OS133" s="425"/>
      <c r="OT133" s="425"/>
      <c r="OU133" s="425"/>
      <c r="OV133" s="425"/>
      <c r="OW133" s="425"/>
      <c r="OX133" s="425"/>
      <c r="OY133" s="425"/>
      <c r="OZ133" s="425"/>
      <c r="PA133" s="425"/>
      <c r="PB133" s="425"/>
      <c r="PC133" s="425"/>
      <c r="PD133" s="425"/>
      <c r="PE133" s="425"/>
      <c r="PF133" s="425"/>
      <c r="PG133" s="425"/>
      <c r="PH133" s="425"/>
      <c r="PI133" s="425"/>
      <c r="PJ133" s="425"/>
      <c r="PK133" s="425"/>
      <c r="PL133" s="425"/>
      <c r="PM133" s="425"/>
      <c r="PN133" s="425"/>
      <c r="PO133" s="425"/>
      <c r="PP133" s="425"/>
      <c r="PQ133" s="425"/>
      <c r="PR133" s="425"/>
      <c r="PS133" s="425"/>
      <c r="PT133" s="425"/>
      <c r="PU133" s="425"/>
      <c r="PV133" s="425"/>
      <c r="PW133" s="425"/>
      <c r="PX133" s="425"/>
      <c r="PY133" s="425"/>
      <c r="PZ133" s="425"/>
      <c r="QA133" s="425"/>
      <c r="QB133" s="425"/>
      <c r="QC133" s="425"/>
      <c r="QD133" s="425"/>
      <c r="QE133" s="425"/>
      <c r="QF133" s="425"/>
      <c r="QG133" s="425"/>
      <c r="QH133" s="425"/>
      <c r="QI133" s="425"/>
      <c r="QJ133" s="425"/>
      <c r="QK133" s="425"/>
      <c r="QL133" s="425"/>
      <c r="QM133" s="425"/>
      <c r="QN133" s="425"/>
      <c r="QO133" s="425"/>
      <c r="QP133" s="425"/>
      <c r="QQ133" s="425"/>
      <c r="QR133" s="425"/>
      <c r="QS133" s="425"/>
      <c r="QT133" s="425"/>
      <c r="QU133" s="425"/>
      <c r="QV133" s="425"/>
      <c r="QW133" s="425"/>
      <c r="QX133" s="425"/>
      <c r="QY133" s="425"/>
      <c r="QZ133" s="425"/>
      <c r="RA133" s="425"/>
      <c r="RB133" s="425"/>
      <c r="RC133" s="425"/>
      <c r="RD133" s="425"/>
      <c r="RE133" s="425"/>
      <c r="RF133" s="425"/>
      <c r="RG133" s="425"/>
      <c r="RH133" s="425"/>
      <c r="RI133" s="425"/>
      <c r="RJ133" s="425"/>
      <c r="RK133" s="425"/>
      <c r="RL133" s="425"/>
      <c r="RM133" s="425"/>
      <c r="RN133" s="425"/>
      <c r="RO133" s="425"/>
      <c r="RP133" s="425"/>
      <c r="RQ133" s="425"/>
      <c r="RR133" s="425"/>
      <c r="RS133" s="425"/>
      <c r="RT133" s="425"/>
      <c r="RU133" s="425"/>
      <c r="RV133" s="425"/>
      <c r="RW133" s="425"/>
      <c r="RX133" s="425"/>
      <c r="RY133" s="425"/>
      <c r="RZ133" s="425"/>
      <c r="SA133" s="425"/>
      <c r="SB133" s="425"/>
      <c r="SC133" s="425"/>
      <c r="SD133" s="425"/>
      <c r="SE133" s="425"/>
      <c r="SF133" s="425"/>
      <c r="SG133" s="425"/>
      <c r="SH133" s="425"/>
      <c r="SI133" s="425"/>
      <c r="SJ133" s="425"/>
      <c r="SK133" s="425"/>
      <c r="SL133" s="425"/>
      <c r="SM133" s="425"/>
      <c r="SN133" s="425"/>
      <c r="SO133" s="425"/>
      <c r="SP133" s="425"/>
      <c r="SQ133" s="425"/>
      <c r="SR133" s="425"/>
      <c r="SS133" s="425"/>
      <c r="ST133" s="425"/>
      <c r="SU133" s="425"/>
      <c r="SV133" s="425"/>
      <c r="SW133" s="425"/>
      <c r="SX133" s="425"/>
    </row>
    <row r="134" spans="1:518" ht="12.75" customHeight="1" x14ac:dyDescent="0.2">
      <c r="A134" s="425"/>
      <c r="B134" s="425"/>
      <c r="C134" s="425"/>
      <c r="D134" s="425"/>
      <c r="E134" s="425"/>
      <c r="F134" s="702">
        <v>8</v>
      </c>
      <c r="G134" s="712">
        <f t="shared" ca="1" si="2383"/>
        <v>0.16999999999999998</v>
      </c>
      <c r="H134" s="702" t="str">
        <f t="shared" si="2384"/>
        <v>$ED$83</v>
      </c>
      <c r="I134" s="702">
        <f t="shared" si="2385"/>
        <v>134</v>
      </c>
      <c r="J134" s="425"/>
      <c r="K134" s="425"/>
      <c r="L134" s="425"/>
      <c r="M134" s="425"/>
      <c r="N134" s="425"/>
      <c r="O134" s="425"/>
      <c r="P134" s="425"/>
      <c r="Q134" s="425"/>
      <c r="R134" s="425"/>
      <c r="S134" s="425"/>
      <c r="T134" s="425"/>
      <c r="U134" s="425"/>
      <c r="V134" s="425"/>
      <c r="W134" s="425"/>
      <c r="X134" s="425"/>
      <c r="Y134" s="425"/>
      <c r="Z134" s="425"/>
      <c r="AA134" s="425"/>
      <c r="AB134" s="425"/>
      <c r="AC134" s="425"/>
      <c r="AD134" s="425"/>
      <c r="AE134" s="425"/>
      <c r="AF134" s="425"/>
      <c r="AG134" s="425"/>
      <c r="AH134" s="425"/>
      <c r="AI134" s="425"/>
      <c r="AJ134" s="425"/>
      <c r="AK134" s="425"/>
      <c r="AL134" s="425"/>
      <c r="AM134" s="425"/>
      <c r="AN134" s="425"/>
      <c r="AO134" s="425"/>
      <c r="AP134" s="425"/>
      <c r="AQ134" s="425"/>
      <c r="AR134" s="425"/>
      <c r="AS134" s="425"/>
      <c r="AT134" s="425"/>
      <c r="AU134" s="425"/>
      <c r="AV134" s="425"/>
      <c r="AW134" s="425"/>
      <c r="AX134" s="425"/>
      <c r="AY134" s="425"/>
      <c r="AZ134" s="425"/>
      <c r="BA134" s="425"/>
      <c r="BB134" s="425"/>
      <c r="BC134" s="425"/>
      <c r="BD134" s="425"/>
      <c r="BE134" s="425"/>
      <c r="BF134" s="425"/>
      <c r="BG134" s="425"/>
      <c r="BH134" s="425"/>
      <c r="BI134" s="425"/>
      <c r="BJ134" s="425"/>
      <c r="BK134" s="425"/>
      <c r="BL134" s="425"/>
      <c r="BM134" s="425"/>
      <c r="BN134" s="425"/>
      <c r="BO134" s="425"/>
      <c r="BP134" s="425"/>
      <c r="BQ134" s="425"/>
      <c r="BR134" s="425"/>
      <c r="BS134" s="425"/>
      <c r="BT134" s="425"/>
      <c r="BU134" s="425"/>
      <c r="BV134" s="425"/>
      <c r="BW134" s="425"/>
      <c r="BX134" s="425"/>
      <c r="BY134" s="425"/>
      <c r="BZ134" s="425"/>
      <c r="CA134" s="425"/>
      <c r="CB134" s="425"/>
      <c r="CC134" s="425"/>
      <c r="CD134" s="425"/>
      <c r="CE134" s="425"/>
      <c r="CF134" s="425"/>
      <c r="CG134" s="425"/>
      <c r="CH134" s="425"/>
      <c r="CI134" s="425"/>
      <c r="CJ134" s="425"/>
      <c r="CK134" s="425"/>
      <c r="CL134" s="425"/>
      <c r="CM134" s="425"/>
      <c r="CN134" s="425"/>
      <c r="CO134" s="425"/>
      <c r="CP134" s="425"/>
      <c r="CQ134" s="425"/>
      <c r="CR134" s="425"/>
      <c r="CS134" s="425"/>
      <c r="CT134" s="425"/>
      <c r="CU134" s="425"/>
      <c r="CV134" s="425"/>
      <c r="CW134" s="425"/>
      <c r="CX134" s="425"/>
      <c r="CY134" s="425"/>
      <c r="CZ134" s="425"/>
      <c r="DA134" s="425"/>
      <c r="DB134" s="425"/>
      <c r="DC134" s="425"/>
      <c r="DD134" s="425"/>
      <c r="DE134" s="425"/>
      <c r="DF134" s="425"/>
      <c r="DG134" s="425"/>
      <c r="DH134" s="425"/>
      <c r="DI134" s="425"/>
      <c r="DJ134" s="425"/>
      <c r="DK134" s="425"/>
      <c r="DL134" s="425"/>
      <c r="DM134" s="425"/>
      <c r="DN134" s="425"/>
      <c r="DO134" s="425"/>
      <c r="DP134" s="425"/>
      <c r="DQ134" s="425"/>
      <c r="DR134" s="425"/>
      <c r="DS134" s="425"/>
      <c r="DT134" s="425"/>
      <c r="DU134" s="425"/>
      <c r="DV134" s="425"/>
      <c r="DW134" s="425"/>
      <c r="DX134" s="425"/>
      <c r="DY134" s="425"/>
      <c r="DZ134" s="425"/>
      <c r="EA134" s="425"/>
      <c r="EB134" s="425"/>
      <c r="EC134" s="425"/>
      <c r="ED134" s="425"/>
      <c r="EE134" s="425"/>
      <c r="EF134" s="425"/>
      <c r="EG134" s="425"/>
      <c r="EH134" s="425"/>
      <c r="EI134" s="425"/>
      <c r="EJ134" s="425"/>
      <c r="EK134" s="425"/>
      <c r="EL134" s="425"/>
      <c r="EM134" s="425"/>
      <c r="EN134" s="425"/>
      <c r="EO134" s="425"/>
      <c r="EP134" s="425"/>
      <c r="EQ134" s="425"/>
      <c r="ER134" s="425"/>
      <c r="ES134" s="425"/>
      <c r="ET134" s="425"/>
      <c r="EU134" s="425"/>
      <c r="EV134" s="425"/>
      <c r="EW134" s="425"/>
      <c r="EX134" s="425"/>
      <c r="EY134" s="425"/>
      <c r="EZ134" s="425"/>
      <c r="FA134" s="425"/>
      <c r="FB134" s="425"/>
      <c r="FC134" s="425"/>
      <c r="FD134" s="425"/>
      <c r="FE134" s="425"/>
      <c r="FF134" s="425"/>
      <c r="FG134" s="425"/>
      <c r="FH134" s="425"/>
      <c r="FI134" s="425"/>
      <c r="FJ134" s="425"/>
      <c r="FK134" s="425"/>
      <c r="FL134" s="425"/>
      <c r="FM134" s="425"/>
      <c r="FN134" s="425"/>
      <c r="FO134" s="425"/>
      <c r="FP134" s="425"/>
      <c r="FQ134" s="425"/>
      <c r="FR134" s="425"/>
      <c r="FS134" s="425"/>
      <c r="FT134" s="425"/>
      <c r="FU134" s="425"/>
      <c r="FV134" s="425"/>
      <c r="FW134" s="425"/>
      <c r="FX134" s="425"/>
      <c r="FY134" s="425"/>
      <c r="FZ134" s="425"/>
      <c r="GA134" s="425"/>
      <c r="GB134" s="425"/>
      <c r="GC134" s="425"/>
      <c r="GD134" s="425"/>
      <c r="GE134" s="425"/>
      <c r="GF134" s="425"/>
      <c r="GG134" s="425"/>
      <c r="GH134" s="425"/>
      <c r="GI134" s="425"/>
      <c r="GJ134" s="425"/>
      <c r="GK134" s="425"/>
      <c r="GL134" s="425"/>
      <c r="GM134" s="425"/>
      <c r="GN134" s="425"/>
      <c r="GO134" s="425"/>
      <c r="GP134" s="425"/>
      <c r="GQ134" s="425"/>
      <c r="GR134" s="425"/>
      <c r="GS134" s="425"/>
      <c r="GT134" s="425"/>
      <c r="GU134" s="425"/>
      <c r="GV134" s="425"/>
      <c r="GW134" s="425"/>
      <c r="GX134" s="425"/>
      <c r="GY134" s="425"/>
      <c r="GZ134" s="425"/>
      <c r="HA134" s="425"/>
      <c r="HB134" s="425"/>
      <c r="HC134" s="425"/>
      <c r="HD134" s="425"/>
      <c r="HE134" s="425"/>
      <c r="HF134" s="425"/>
      <c r="HG134" s="425"/>
      <c r="HH134" s="425"/>
      <c r="HI134" s="425"/>
      <c r="HJ134" s="425"/>
      <c r="HK134" s="425"/>
      <c r="HL134" s="425"/>
      <c r="HM134" s="425"/>
      <c r="HN134" s="425"/>
      <c r="HO134" s="425"/>
      <c r="HP134" s="425"/>
      <c r="HQ134" s="425"/>
      <c r="HR134" s="425"/>
      <c r="HS134" s="425"/>
      <c r="HT134" s="425"/>
      <c r="HU134" s="425"/>
      <c r="HV134" s="425"/>
      <c r="HW134" s="425"/>
      <c r="HX134" s="425"/>
      <c r="HY134" s="425"/>
      <c r="HZ134" s="425"/>
      <c r="IA134" s="425"/>
      <c r="IB134" s="425"/>
      <c r="IC134" s="425"/>
      <c r="ID134" s="425"/>
      <c r="IE134" s="425"/>
      <c r="IF134" s="425"/>
      <c r="IG134" s="425"/>
      <c r="IH134" s="425"/>
      <c r="II134" s="425"/>
      <c r="IJ134" s="425"/>
      <c r="IK134" s="425"/>
      <c r="IL134" s="425"/>
      <c r="IM134" s="425"/>
      <c r="IN134" s="425"/>
      <c r="IO134" s="425"/>
      <c r="IP134" s="425"/>
      <c r="IQ134" s="425"/>
      <c r="IR134" s="425"/>
      <c r="IS134" s="425"/>
      <c r="IT134" s="425"/>
      <c r="IU134" s="425"/>
      <c r="IV134" s="425"/>
      <c r="IW134" s="425"/>
      <c r="IX134" s="425"/>
      <c r="IY134" s="425"/>
      <c r="IZ134" s="425"/>
      <c r="JA134" s="425"/>
      <c r="JB134" s="425"/>
      <c r="JC134" s="425"/>
      <c r="JD134" s="425"/>
      <c r="JE134" s="425"/>
      <c r="JF134" s="425"/>
      <c r="JG134" s="425"/>
      <c r="JH134" s="425"/>
      <c r="JI134" s="425"/>
      <c r="JJ134" s="425"/>
      <c r="JK134" s="425"/>
      <c r="JL134" s="425"/>
      <c r="JM134" s="425"/>
      <c r="JN134" s="425"/>
      <c r="JO134" s="425"/>
      <c r="JP134" s="425"/>
      <c r="JQ134" s="425"/>
      <c r="JR134" s="425"/>
      <c r="JS134" s="425"/>
      <c r="JT134" s="425"/>
      <c r="JU134" s="425"/>
      <c r="JV134" s="425"/>
      <c r="JW134" s="425"/>
      <c r="JX134" s="425"/>
      <c r="JY134" s="425"/>
      <c r="JZ134" s="425"/>
      <c r="KA134" s="425"/>
      <c r="KB134" s="425"/>
      <c r="KC134" s="425"/>
      <c r="KD134" s="425"/>
      <c r="KE134" s="425"/>
      <c r="KF134" s="425"/>
      <c r="KG134" s="425"/>
      <c r="KH134" s="425"/>
      <c r="KI134" s="425"/>
      <c r="KJ134" s="425"/>
      <c r="KK134" s="425"/>
      <c r="KL134" s="425"/>
      <c r="KM134" s="425"/>
      <c r="KN134" s="425"/>
      <c r="KO134" s="425"/>
      <c r="KP134" s="425"/>
      <c r="KQ134" s="425"/>
      <c r="KR134" s="425"/>
      <c r="KS134" s="425"/>
      <c r="KT134" s="425"/>
      <c r="KU134" s="425"/>
      <c r="KV134" s="425"/>
      <c r="KW134" s="425"/>
      <c r="KX134" s="425"/>
      <c r="KY134" s="425"/>
      <c r="KZ134" s="425"/>
      <c r="LA134" s="425"/>
      <c r="LB134" s="425"/>
      <c r="LC134" s="425"/>
      <c r="LD134" s="425"/>
      <c r="LE134" s="425"/>
      <c r="LF134" s="425"/>
      <c r="LG134" s="425"/>
      <c r="LH134" s="425"/>
      <c r="LI134" s="425"/>
      <c r="LJ134" s="425"/>
      <c r="LK134" s="425"/>
      <c r="LL134" s="425"/>
      <c r="LM134" s="425"/>
      <c r="LN134" s="425"/>
      <c r="LO134" s="425"/>
      <c r="LP134" s="425"/>
      <c r="LQ134" s="425"/>
      <c r="LR134" s="425"/>
      <c r="LS134" s="425"/>
      <c r="LT134" s="425"/>
      <c r="LU134" s="425"/>
      <c r="LV134" s="425"/>
      <c r="LW134" s="425"/>
      <c r="LX134" s="425"/>
      <c r="LY134" s="425"/>
      <c r="LZ134" s="425"/>
      <c r="MA134" s="425"/>
      <c r="MB134" s="425"/>
      <c r="MC134" s="425"/>
      <c r="MD134" s="425"/>
      <c r="ME134" s="425"/>
      <c r="MF134" s="425"/>
      <c r="MG134" s="425"/>
      <c r="MH134" s="425"/>
      <c r="MI134" s="425"/>
      <c r="MJ134" s="425"/>
      <c r="MK134" s="425"/>
      <c r="ML134" s="425"/>
      <c r="MM134" s="425"/>
      <c r="MN134" s="425"/>
      <c r="MO134" s="425"/>
      <c r="MP134" s="425"/>
      <c r="MQ134" s="425"/>
      <c r="MR134" s="425"/>
      <c r="MS134" s="425"/>
      <c r="MT134" s="425"/>
      <c r="MU134" s="425"/>
      <c r="MV134" s="425"/>
      <c r="MW134" s="425"/>
      <c r="MX134" s="425"/>
      <c r="MY134" s="425"/>
      <c r="MZ134" s="425"/>
      <c r="NA134" s="425"/>
      <c r="NB134" s="425"/>
      <c r="NC134" s="425"/>
      <c r="ND134" s="425"/>
      <c r="NE134" s="425"/>
      <c r="NF134" s="425"/>
      <c r="NG134" s="425"/>
      <c r="NH134" s="425"/>
      <c r="NI134" s="425"/>
      <c r="NJ134" s="425"/>
      <c r="NK134" s="425"/>
      <c r="NL134" s="425"/>
      <c r="NM134" s="425"/>
      <c r="NN134" s="425"/>
      <c r="NO134" s="425"/>
      <c r="NP134" s="425"/>
      <c r="NQ134" s="425"/>
      <c r="NR134" s="425"/>
      <c r="NS134" s="425"/>
      <c r="NT134" s="425"/>
      <c r="NU134" s="425"/>
      <c r="NV134" s="425"/>
      <c r="NW134" s="425"/>
      <c r="NX134" s="425"/>
      <c r="NY134" s="425"/>
      <c r="NZ134" s="425"/>
      <c r="OA134" s="425"/>
      <c r="OB134" s="425"/>
      <c r="OC134" s="425"/>
      <c r="OD134" s="425"/>
      <c r="OE134" s="425"/>
      <c r="OF134" s="425"/>
      <c r="OG134" s="425"/>
      <c r="OH134" s="425"/>
      <c r="OI134" s="425"/>
      <c r="OJ134" s="425"/>
      <c r="OK134" s="425"/>
      <c r="OL134" s="425"/>
      <c r="OM134" s="425"/>
      <c r="ON134" s="425"/>
      <c r="OO134" s="425"/>
      <c r="OP134" s="425"/>
      <c r="OQ134" s="425"/>
      <c r="OR134" s="425"/>
      <c r="OS134" s="425"/>
      <c r="OT134" s="425"/>
      <c r="OU134" s="425"/>
      <c r="OV134" s="425"/>
      <c r="OW134" s="425"/>
      <c r="OX134" s="425"/>
      <c r="OY134" s="425"/>
      <c r="OZ134" s="425"/>
      <c r="PA134" s="425"/>
      <c r="PB134" s="425"/>
      <c r="PC134" s="425"/>
      <c r="PD134" s="425"/>
      <c r="PE134" s="425"/>
      <c r="PF134" s="425"/>
      <c r="PG134" s="425"/>
      <c r="PH134" s="425"/>
      <c r="PI134" s="425"/>
      <c r="PJ134" s="425"/>
      <c r="PK134" s="425"/>
      <c r="PL134" s="425"/>
      <c r="PM134" s="425"/>
      <c r="PN134" s="425"/>
      <c r="PO134" s="425"/>
      <c r="PP134" s="425"/>
      <c r="PQ134" s="425"/>
      <c r="PR134" s="425"/>
      <c r="PS134" s="425"/>
      <c r="PT134" s="425"/>
      <c r="PU134" s="425"/>
      <c r="PV134" s="425"/>
      <c r="PW134" s="425"/>
      <c r="PX134" s="425"/>
      <c r="PY134" s="425"/>
      <c r="PZ134" s="425"/>
      <c r="QA134" s="425"/>
      <c r="QB134" s="425"/>
      <c r="QC134" s="425"/>
      <c r="QD134" s="425"/>
      <c r="QE134" s="425"/>
      <c r="QF134" s="425"/>
      <c r="QG134" s="425"/>
      <c r="QH134" s="425"/>
      <c r="QI134" s="425"/>
      <c r="QJ134" s="425"/>
      <c r="QK134" s="425"/>
      <c r="QL134" s="425"/>
      <c r="QM134" s="425"/>
      <c r="QN134" s="425"/>
      <c r="QO134" s="425"/>
      <c r="QP134" s="425"/>
      <c r="QQ134" s="425"/>
      <c r="QR134" s="425"/>
      <c r="QS134" s="425"/>
      <c r="QT134" s="425"/>
      <c r="QU134" s="425"/>
      <c r="QV134" s="425"/>
      <c r="QW134" s="425"/>
      <c r="QX134" s="425"/>
      <c r="QY134" s="425"/>
      <c r="QZ134" s="425"/>
      <c r="RA134" s="425"/>
      <c r="RB134" s="425"/>
      <c r="RC134" s="425"/>
      <c r="RD134" s="425"/>
      <c r="RE134" s="425"/>
      <c r="RF134" s="425"/>
      <c r="RG134" s="425"/>
      <c r="RH134" s="425"/>
      <c r="RI134" s="425"/>
      <c r="RJ134" s="425"/>
      <c r="RK134" s="425"/>
      <c r="RL134" s="425"/>
      <c r="RM134" s="425"/>
      <c r="RN134" s="425"/>
      <c r="RO134" s="425"/>
      <c r="RP134" s="425"/>
      <c r="RQ134" s="425"/>
      <c r="RR134" s="425"/>
      <c r="RS134" s="425"/>
      <c r="RT134" s="425"/>
      <c r="RU134" s="425"/>
      <c r="RV134" s="425"/>
      <c r="RW134" s="425"/>
      <c r="RX134" s="425"/>
      <c r="RY134" s="425"/>
      <c r="RZ134" s="425"/>
      <c r="SA134" s="425"/>
      <c r="SB134" s="425"/>
      <c r="SC134" s="425"/>
      <c r="SD134" s="425"/>
      <c r="SE134" s="425"/>
      <c r="SF134" s="425"/>
      <c r="SG134" s="425"/>
      <c r="SH134" s="425"/>
      <c r="SI134" s="425"/>
      <c r="SJ134" s="425"/>
      <c r="SK134" s="425"/>
      <c r="SL134" s="425"/>
      <c r="SM134" s="425"/>
      <c r="SN134" s="425"/>
      <c r="SO134" s="425"/>
      <c r="SP134" s="425"/>
      <c r="SQ134" s="425"/>
      <c r="SR134" s="425"/>
      <c r="SS134" s="425"/>
      <c r="ST134" s="425"/>
      <c r="SU134" s="425"/>
      <c r="SV134" s="425"/>
      <c r="SW134" s="425"/>
      <c r="SX134" s="425"/>
    </row>
    <row r="135" spans="1:518" ht="12.75" customHeight="1" x14ac:dyDescent="0.2">
      <c r="A135" s="425"/>
      <c r="B135" s="425"/>
      <c r="C135" s="425"/>
      <c r="D135" s="425"/>
      <c r="E135" s="425"/>
      <c r="F135" s="702">
        <v>9</v>
      </c>
      <c r="G135" s="712">
        <f t="shared" ca="1" si="2383"/>
        <v>0.21000000000000002</v>
      </c>
      <c r="H135" s="702" t="str">
        <f t="shared" si="2384"/>
        <v>$EU$83</v>
      </c>
      <c r="I135" s="702">
        <f t="shared" si="2385"/>
        <v>151</v>
      </c>
      <c r="J135" s="425"/>
      <c r="K135" s="425"/>
      <c r="L135" s="425"/>
      <c r="M135" s="425"/>
      <c r="N135" s="425"/>
      <c r="O135" s="425"/>
      <c r="P135" s="425"/>
      <c r="Q135" s="425"/>
      <c r="R135" s="425"/>
      <c r="S135" s="425"/>
      <c r="T135" s="425"/>
      <c r="U135" s="425"/>
      <c r="V135" s="425"/>
      <c r="W135" s="425"/>
      <c r="X135" s="425"/>
      <c r="Y135" s="425"/>
      <c r="Z135" s="425"/>
      <c r="AA135" s="425"/>
      <c r="AB135" s="425"/>
      <c r="AC135" s="425"/>
      <c r="AD135" s="425"/>
      <c r="AE135" s="425"/>
      <c r="AF135" s="425"/>
      <c r="AG135" s="425"/>
      <c r="AH135" s="425"/>
      <c r="AI135" s="425"/>
      <c r="AJ135" s="425"/>
      <c r="AK135" s="425"/>
      <c r="AL135" s="425"/>
      <c r="AM135" s="425"/>
      <c r="AN135" s="425"/>
      <c r="AO135" s="425"/>
      <c r="AP135" s="425"/>
      <c r="AQ135" s="425"/>
      <c r="AR135" s="425"/>
      <c r="AS135" s="425"/>
      <c r="AT135" s="425"/>
      <c r="AU135" s="425"/>
      <c r="AV135" s="425"/>
      <c r="AW135" s="425"/>
      <c r="AX135" s="425"/>
      <c r="AY135" s="425"/>
      <c r="AZ135" s="425"/>
      <c r="BA135" s="425"/>
      <c r="BB135" s="425"/>
      <c r="BC135" s="425"/>
      <c r="BD135" s="425"/>
      <c r="BE135" s="425"/>
      <c r="BF135" s="425"/>
      <c r="BG135" s="425"/>
      <c r="BH135" s="425"/>
      <c r="BI135" s="425"/>
      <c r="BJ135" s="425"/>
      <c r="BK135" s="425"/>
      <c r="BL135" s="425"/>
      <c r="BM135" s="425"/>
      <c r="BN135" s="425"/>
      <c r="BO135" s="425"/>
      <c r="BP135" s="425"/>
      <c r="BQ135" s="425"/>
      <c r="BR135" s="425"/>
      <c r="BS135" s="425"/>
      <c r="BT135" s="425"/>
      <c r="BU135" s="425"/>
      <c r="BV135" s="425"/>
      <c r="BW135" s="425"/>
      <c r="BX135" s="425"/>
      <c r="BY135" s="425"/>
      <c r="BZ135" s="425"/>
      <c r="CA135" s="425"/>
      <c r="CB135" s="425"/>
      <c r="CC135" s="425"/>
      <c r="CD135" s="425"/>
      <c r="CE135" s="425"/>
      <c r="CF135" s="425"/>
      <c r="CG135" s="425"/>
      <c r="CH135" s="425"/>
      <c r="CI135" s="425"/>
      <c r="CJ135" s="425"/>
      <c r="CK135" s="425"/>
      <c r="CL135" s="425"/>
      <c r="CM135" s="425"/>
      <c r="CN135" s="425"/>
      <c r="CO135" s="425"/>
      <c r="CP135" s="425"/>
      <c r="CQ135" s="425"/>
      <c r="CR135" s="425"/>
      <c r="CS135" s="425"/>
      <c r="CT135" s="425"/>
      <c r="CU135" s="425"/>
      <c r="CV135" s="425"/>
      <c r="CW135" s="425"/>
      <c r="CX135" s="425"/>
      <c r="CY135" s="425"/>
      <c r="CZ135" s="425"/>
      <c r="DA135" s="425"/>
      <c r="DB135" s="425"/>
      <c r="DC135" s="425"/>
      <c r="DD135" s="425"/>
      <c r="DE135" s="425"/>
      <c r="DF135" s="425"/>
      <c r="DG135" s="425"/>
      <c r="DH135" s="425"/>
      <c r="DI135" s="425"/>
      <c r="DJ135" s="425"/>
      <c r="DK135" s="425"/>
      <c r="DL135" s="425"/>
      <c r="DM135" s="425"/>
      <c r="DN135" s="425"/>
      <c r="DO135" s="425"/>
      <c r="DP135" s="425"/>
      <c r="DQ135" s="425"/>
      <c r="DR135" s="425"/>
      <c r="DS135" s="425"/>
      <c r="DT135" s="425"/>
      <c r="DU135" s="425"/>
      <c r="DV135" s="425"/>
      <c r="DW135" s="425"/>
      <c r="DX135" s="425"/>
      <c r="DY135" s="425"/>
      <c r="DZ135" s="425"/>
      <c r="EA135" s="425"/>
      <c r="EB135" s="425"/>
      <c r="EC135" s="425"/>
      <c r="ED135" s="425"/>
      <c r="EE135" s="425"/>
      <c r="EF135" s="425"/>
      <c r="EG135" s="425"/>
      <c r="EH135" s="425"/>
      <c r="EI135" s="425"/>
      <c r="EJ135" s="425"/>
      <c r="EK135" s="425"/>
      <c r="EL135" s="425"/>
      <c r="EM135" s="425"/>
      <c r="EN135" s="425"/>
      <c r="EO135" s="425"/>
      <c r="EP135" s="425"/>
      <c r="EQ135" s="425"/>
      <c r="ER135" s="425"/>
      <c r="ES135" s="425"/>
      <c r="ET135" s="425"/>
      <c r="EU135" s="425"/>
      <c r="EV135" s="425"/>
      <c r="EW135" s="425"/>
      <c r="EX135" s="425"/>
      <c r="EY135" s="425"/>
      <c r="EZ135" s="425"/>
      <c r="FA135" s="425"/>
      <c r="FB135" s="425"/>
      <c r="FC135" s="425"/>
      <c r="FD135" s="425"/>
      <c r="FE135" s="425"/>
      <c r="FF135" s="425"/>
      <c r="FG135" s="425"/>
      <c r="FH135" s="425"/>
      <c r="FI135" s="425"/>
      <c r="FJ135" s="425"/>
      <c r="FK135" s="425"/>
      <c r="FL135" s="425"/>
      <c r="FM135" s="425"/>
      <c r="FN135" s="425"/>
      <c r="FO135" s="425"/>
      <c r="FP135" s="425"/>
      <c r="FQ135" s="425"/>
      <c r="FR135" s="425"/>
      <c r="FS135" s="425"/>
      <c r="FT135" s="425"/>
      <c r="FU135" s="425"/>
      <c r="FV135" s="425"/>
      <c r="FW135" s="425"/>
      <c r="FX135" s="425"/>
      <c r="FY135" s="425"/>
      <c r="FZ135" s="425"/>
      <c r="GA135" s="425"/>
      <c r="GB135" s="425"/>
      <c r="GC135" s="425"/>
      <c r="GD135" s="425"/>
      <c r="GE135" s="425"/>
      <c r="GF135" s="425"/>
      <c r="GG135" s="425"/>
      <c r="GH135" s="425"/>
      <c r="GI135" s="425"/>
      <c r="GJ135" s="425"/>
      <c r="GK135" s="425"/>
      <c r="GL135" s="425"/>
      <c r="GM135" s="425"/>
      <c r="GN135" s="425"/>
      <c r="GO135" s="425"/>
      <c r="GP135" s="425"/>
      <c r="GQ135" s="425"/>
      <c r="GR135" s="425"/>
      <c r="GS135" s="425"/>
      <c r="GT135" s="425"/>
      <c r="GU135" s="425"/>
      <c r="GV135" s="425"/>
      <c r="GW135" s="425"/>
      <c r="GX135" s="425"/>
      <c r="GY135" s="425"/>
      <c r="GZ135" s="425"/>
      <c r="HA135" s="425"/>
      <c r="HB135" s="425"/>
      <c r="HC135" s="425"/>
      <c r="HD135" s="425"/>
      <c r="HE135" s="425"/>
      <c r="HF135" s="425"/>
      <c r="HG135" s="425"/>
      <c r="HH135" s="425"/>
      <c r="HI135" s="425"/>
      <c r="HJ135" s="425"/>
      <c r="HK135" s="425"/>
      <c r="HL135" s="425"/>
      <c r="HM135" s="425"/>
      <c r="HN135" s="425"/>
      <c r="HO135" s="425"/>
      <c r="HP135" s="425"/>
      <c r="HQ135" s="425"/>
      <c r="HR135" s="425"/>
      <c r="HS135" s="425"/>
      <c r="HT135" s="425"/>
      <c r="HU135" s="425"/>
      <c r="HV135" s="425"/>
      <c r="HW135" s="425"/>
      <c r="HX135" s="425"/>
      <c r="HY135" s="425"/>
      <c r="HZ135" s="425"/>
      <c r="IA135" s="425"/>
      <c r="IB135" s="425"/>
      <c r="IC135" s="425"/>
      <c r="ID135" s="425"/>
      <c r="IE135" s="425"/>
      <c r="IF135" s="425"/>
      <c r="IG135" s="425"/>
      <c r="IH135" s="425"/>
      <c r="II135" s="425"/>
      <c r="IJ135" s="425"/>
      <c r="IK135" s="425"/>
      <c r="IL135" s="425"/>
      <c r="IM135" s="425"/>
      <c r="IN135" s="425"/>
      <c r="IO135" s="425"/>
      <c r="IP135" s="425"/>
      <c r="IQ135" s="425"/>
      <c r="IR135" s="425"/>
      <c r="IS135" s="425"/>
      <c r="IT135" s="425"/>
      <c r="IU135" s="425"/>
      <c r="IV135" s="425"/>
      <c r="IW135" s="425"/>
      <c r="IX135" s="425"/>
      <c r="IY135" s="425"/>
      <c r="IZ135" s="425"/>
      <c r="JA135" s="425"/>
      <c r="JB135" s="425"/>
      <c r="JC135" s="425"/>
      <c r="JD135" s="425"/>
      <c r="JE135" s="425"/>
      <c r="JF135" s="425"/>
      <c r="JG135" s="425"/>
      <c r="JH135" s="425"/>
      <c r="JI135" s="425"/>
      <c r="JJ135" s="425"/>
      <c r="JK135" s="425"/>
      <c r="JL135" s="425"/>
      <c r="JM135" s="425"/>
      <c r="JN135" s="425"/>
      <c r="JO135" s="425"/>
      <c r="JP135" s="425"/>
      <c r="JQ135" s="425"/>
      <c r="JR135" s="425"/>
      <c r="JS135" s="425"/>
      <c r="JT135" s="425"/>
      <c r="JU135" s="425"/>
      <c r="JV135" s="425"/>
      <c r="JW135" s="425"/>
      <c r="JX135" s="425"/>
      <c r="JY135" s="425"/>
      <c r="JZ135" s="425"/>
      <c r="KA135" s="425"/>
      <c r="KB135" s="425"/>
      <c r="KC135" s="425"/>
      <c r="KD135" s="425"/>
      <c r="KE135" s="425"/>
      <c r="KF135" s="425"/>
      <c r="KG135" s="425"/>
      <c r="KH135" s="425"/>
      <c r="KI135" s="425"/>
      <c r="KJ135" s="425"/>
      <c r="KK135" s="425"/>
      <c r="KL135" s="425"/>
      <c r="KM135" s="425"/>
      <c r="KN135" s="425"/>
      <c r="KO135" s="425"/>
      <c r="KP135" s="425"/>
      <c r="KQ135" s="425"/>
      <c r="KR135" s="425"/>
      <c r="KS135" s="425"/>
      <c r="KT135" s="425"/>
      <c r="KU135" s="425"/>
      <c r="KV135" s="425"/>
      <c r="KW135" s="425"/>
      <c r="KX135" s="425"/>
      <c r="KY135" s="425"/>
      <c r="KZ135" s="425"/>
      <c r="LA135" s="425"/>
      <c r="LB135" s="425"/>
      <c r="LC135" s="425"/>
      <c r="LD135" s="425"/>
      <c r="LE135" s="425"/>
      <c r="LF135" s="425"/>
      <c r="LG135" s="425"/>
      <c r="LH135" s="425"/>
      <c r="LI135" s="425"/>
      <c r="LJ135" s="425"/>
      <c r="LK135" s="425"/>
      <c r="LL135" s="425"/>
      <c r="LM135" s="425"/>
      <c r="LN135" s="425"/>
      <c r="LO135" s="425"/>
      <c r="LP135" s="425"/>
      <c r="LQ135" s="425"/>
      <c r="LR135" s="425"/>
      <c r="LS135" s="425"/>
      <c r="LT135" s="425"/>
      <c r="LU135" s="425"/>
      <c r="LV135" s="425"/>
      <c r="LW135" s="425"/>
      <c r="LX135" s="425"/>
      <c r="LY135" s="425"/>
      <c r="LZ135" s="425"/>
      <c r="MA135" s="425"/>
      <c r="MB135" s="425"/>
      <c r="MC135" s="425"/>
      <c r="MD135" s="425"/>
      <c r="ME135" s="425"/>
      <c r="MF135" s="425"/>
      <c r="MG135" s="425"/>
      <c r="MH135" s="425"/>
      <c r="MI135" s="425"/>
      <c r="MJ135" s="425"/>
      <c r="MK135" s="425"/>
      <c r="ML135" s="425"/>
      <c r="MM135" s="425"/>
      <c r="MN135" s="425"/>
      <c r="MO135" s="425"/>
      <c r="MP135" s="425"/>
      <c r="MQ135" s="425"/>
      <c r="MR135" s="425"/>
      <c r="MS135" s="425"/>
      <c r="MT135" s="425"/>
      <c r="MU135" s="425"/>
      <c r="MV135" s="425"/>
      <c r="MW135" s="425"/>
      <c r="MX135" s="425"/>
      <c r="MY135" s="425"/>
      <c r="MZ135" s="425"/>
      <c r="NA135" s="425"/>
      <c r="NB135" s="425"/>
      <c r="NC135" s="425"/>
      <c r="ND135" s="425"/>
      <c r="NE135" s="425"/>
      <c r="NF135" s="425"/>
      <c r="NG135" s="425"/>
      <c r="NH135" s="425"/>
      <c r="NI135" s="425"/>
      <c r="NJ135" s="425"/>
      <c r="NK135" s="425"/>
      <c r="NL135" s="425"/>
      <c r="NM135" s="425"/>
      <c r="NN135" s="425"/>
      <c r="NO135" s="425"/>
      <c r="NP135" s="425"/>
      <c r="NQ135" s="425"/>
      <c r="NR135" s="425"/>
      <c r="NS135" s="425"/>
      <c r="NT135" s="425"/>
      <c r="NU135" s="425"/>
      <c r="NV135" s="425"/>
      <c r="NW135" s="425"/>
      <c r="NX135" s="425"/>
      <c r="NY135" s="425"/>
      <c r="NZ135" s="425"/>
      <c r="OA135" s="425"/>
      <c r="OB135" s="425"/>
      <c r="OC135" s="425"/>
      <c r="OD135" s="425"/>
      <c r="OE135" s="425"/>
      <c r="OF135" s="425"/>
      <c r="OG135" s="425"/>
      <c r="OH135" s="425"/>
      <c r="OI135" s="425"/>
      <c r="OJ135" s="425"/>
      <c r="OK135" s="425"/>
      <c r="OL135" s="425"/>
      <c r="OM135" s="425"/>
      <c r="ON135" s="425"/>
      <c r="OO135" s="425"/>
      <c r="OP135" s="425"/>
      <c r="OQ135" s="425"/>
      <c r="OR135" s="425"/>
      <c r="OS135" s="425"/>
      <c r="OT135" s="425"/>
      <c r="OU135" s="425"/>
      <c r="OV135" s="425"/>
      <c r="OW135" s="425"/>
      <c r="OX135" s="425"/>
      <c r="OY135" s="425"/>
      <c r="OZ135" s="425"/>
      <c r="PA135" s="425"/>
      <c r="PB135" s="425"/>
      <c r="PC135" s="425"/>
      <c r="PD135" s="425"/>
      <c r="PE135" s="425"/>
      <c r="PF135" s="425"/>
      <c r="PG135" s="425"/>
      <c r="PH135" s="425"/>
      <c r="PI135" s="425"/>
      <c r="PJ135" s="425"/>
      <c r="PK135" s="425"/>
      <c r="PL135" s="425"/>
      <c r="PM135" s="425"/>
      <c r="PN135" s="425"/>
      <c r="PO135" s="425"/>
      <c r="PP135" s="425"/>
      <c r="PQ135" s="425"/>
      <c r="PR135" s="425"/>
      <c r="PS135" s="425"/>
      <c r="PT135" s="425"/>
      <c r="PU135" s="425"/>
      <c r="PV135" s="425"/>
      <c r="PW135" s="425"/>
      <c r="PX135" s="425"/>
      <c r="PY135" s="425"/>
      <c r="PZ135" s="425"/>
      <c r="QA135" s="425"/>
      <c r="QB135" s="425"/>
      <c r="QC135" s="425"/>
      <c r="QD135" s="425"/>
      <c r="QE135" s="425"/>
      <c r="QF135" s="425"/>
      <c r="QG135" s="425"/>
      <c r="QH135" s="425"/>
      <c r="QI135" s="425"/>
      <c r="QJ135" s="425"/>
      <c r="QK135" s="425"/>
      <c r="QL135" s="425"/>
      <c r="QM135" s="425"/>
      <c r="QN135" s="425"/>
      <c r="QO135" s="425"/>
      <c r="QP135" s="425"/>
      <c r="QQ135" s="425"/>
      <c r="QR135" s="425"/>
      <c r="QS135" s="425"/>
      <c r="QT135" s="425"/>
      <c r="QU135" s="425"/>
      <c r="QV135" s="425"/>
      <c r="QW135" s="425"/>
      <c r="QX135" s="425"/>
      <c r="QY135" s="425"/>
      <c r="QZ135" s="425"/>
      <c r="RA135" s="425"/>
      <c r="RB135" s="425"/>
      <c r="RC135" s="425"/>
      <c r="RD135" s="425"/>
      <c r="RE135" s="425"/>
      <c r="RF135" s="425"/>
      <c r="RG135" s="425"/>
      <c r="RH135" s="425"/>
      <c r="RI135" s="425"/>
      <c r="RJ135" s="425"/>
      <c r="RK135" s="425"/>
      <c r="RL135" s="425"/>
      <c r="RM135" s="425"/>
      <c r="RN135" s="425"/>
      <c r="RO135" s="425"/>
      <c r="RP135" s="425"/>
      <c r="RQ135" s="425"/>
      <c r="RR135" s="425"/>
      <c r="RS135" s="425"/>
      <c r="RT135" s="425"/>
      <c r="RU135" s="425"/>
      <c r="RV135" s="425"/>
      <c r="RW135" s="425"/>
      <c r="RX135" s="425"/>
      <c r="RY135" s="425"/>
      <c r="RZ135" s="425"/>
      <c r="SA135" s="425"/>
      <c r="SB135" s="425"/>
      <c r="SC135" s="425"/>
      <c r="SD135" s="425"/>
      <c r="SE135" s="425"/>
      <c r="SF135" s="425"/>
      <c r="SG135" s="425"/>
      <c r="SH135" s="425"/>
      <c r="SI135" s="425"/>
      <c r="SJ135" s="425"/>
      <c r="SK135" s="425"/>
      <c r="SL135" s="425"/>
      <c r="SM135" s="425"/>
      <c r="SN135" s="425"/>
      <c r="SO135" s="425"/>
      <c r="SP135" s="425"/>
      <c r="SQ135" s="425"/>
      <c r="SR135" s="425"/>
      <c r="SS135" s="425"/>
      <c r="ST135" s="425"/>
      <c r="SU135" s="425"/>
      <c r="SV135" s="425"/>
      <c r="SW135" s="425"/>
      <c r="SX135" s="425"/>
    </row>
    <row r="136" spans="1:518" ht="12.75" customHeight="1" x14ac:dyDescent="0.2">
      <c r="A136" s="425"/>
      <c r="B136" s="425"/>
      <c r="C136" s="425"/>
      <c r="D136" s="425"/>
      <c r="E136" s="425"/>
      <c r="F136" s="702">
        <v>10</v>
      </c>
      <c r="G136" s="712">
        <f t="shared" ca="1" si="2383"/>
        <v>0.2</v>
      </c>
      <c r="H136" s="702" t="str">
        <f t="shared" si="2384"/>
        <v>$FL$83</v>
      </c>
      <c r="I136" s="702">
        <f t="shared" si="2385"/>
        <v>168</v>
      </c>
      <c r="J136" s="425"/>
      <c r="K136" s="425"/>
      <c r="L136" s="425"/>
      <c r="M136" s="425"/>
      <c r="N136" s="425"/>
      <c r="O136" s="425"/>
      <c r="P136" s="425"/>
      <c r="Q136" s="425"/>
      <c r="R136" s="425"/>
      <c r="S136" s="425"/>
      <c r="T136" s="425"/>
      <c r="U136" s="425"/>
      <c r="V136" s="425"/>
      <c r="W136" s="425"/>
      <c r="X136" s="425"/>
      <c r="Y136" s="425"/>
      <c r="Z136" s="425"/>
      <c r="AA136" s="425"/>
      <c r="AB136" s="425"/>
      <c r="AC136" s="425"/>
      <c r="AD136" s="425"/>
      <c r="AE136" s="425"/>
      <c r="AF136" s="425"/>
      <c r="AG136" s="425"/>
      <c r="AH136" s="425"/>
      <c r="AI136" s="425"/>
      <c r="AJ136" s="425"/>
      <c r="AK136" s="425"/>
      <c r="AL136" s="425"/>
      <c r="AM136" s="425"/>
      <c r="AN136" s="425"/>
      <c r="AO136" s="425"/>
      <c r="AP136" s="425"/>
      <c r="AQ136" s="425"/>
      <c r="AR136" s="425"/>
      <c r="AS136" s="425"/>
      <c r="AT136" s="425"/>
      <c r="AU136" s="425"/>
      <c r="AV136" s="425"/>
      <c r="AW136" s="425"/>
      <c r="AX136" s="425"/>
      <c r="AY136" s="425"/>
      <c r="AZ136" s="425"/>
      <c r="BA136" s="425"/>
      <c r="BB136" s="425"/>
      <c r="BC136" s="425"/>
      <c r="BD136" s="425"/>
      <c r="BE136" s="425"/>
      <c r="BF136" s="425"/>
      <c r="BG136" s="425"/>
      <c r="BH136" s="425"/>
      <c r="BI136" s="425"/>
      <c r="BJ136" s="425"/>
      <c r="BK136" s="425"/>
      <c r="BL136" s="425"/>
      <c r="BM136" s="425"/>
      <c r="BN136" s="425"/>
      <c r="BO136" s="425"/>
      <c r="BP136" s="425"/>
      <c r="BQ136" s="425"/>
      <c r="BR136" s="425"/>
      <c r="BS136" s="425"/>
      <c r="BT136" s="425"/>
      <c r="BU136" s="425"/>
      <c r="BV136" s="425"/>
      <c r="BW136" s="425"/>
      <c r="BX136" s="425"/>
      <c r="BY136" s="425"/>
      <c r="BZ136" s="425"/>
      <c r="CA136" s="425"/>
      <c r="CB136" s="425"/>
      <c r="CC136" s="425"/>
      <c r="CD136" s="425"/>
      <c r="CE136" s="425"/>
      <c r="CF136" s="425"/>
      <c r="CG136" s="425"/>
      <c r="CH136" s="425"/>
      <c r="CI136" s="425"/>
      <c r="CJ136" s="425"/>
      <c r="CK136" s="425"/>
      <c r="CL136" s="425"/>
      <c r="CM136" s="425"/>
      <c r="CN136" s="425"/>
      <c r="CO136" s="425"/>
      <c r="CP136" s="425"/>
      <c r="CQ136" s="425"/>
      <c r="CR136" s="425"/>
      <c r="CS136" s="425"/>
      <c r="CT136" s="425"/>
      <c r="CU136" s="425"/>
      <c r="CV136" s="425"/>
      <c r="CW136" s="425"/>
      <c r="CX136" s="425"/>
      <c r="CY136" s="425"/>
      <c r="CZ136" s="425"/>
      <c r="DA136" s="425"/>
      <c r="DB136" s="425"/>
      <c r="DC136" s="425"/>
      <c r="DD136" s="425"/>
      <c r="DE136" s="425"/>
      <c r="DF136" s="425"/>
      <c r="DG136" s="425"/>
      <c r="DH136" s="425"/>
      <c r="DI136" s="425"/>
      <c r="DJ136" s="425"/>
      <c r="DK136" s="425"/>
      <c r="DL136" s="425"/>
      <c r="DM136" s="425"/>
      <c r="DN136" s="425"/>
      <c r="DO136" s="425"/>
      <c r="DP136" s="425"/>
      <c r="DQ136" s="425"/>
      <c r="DR136" s="425"/>
      <c r="DS136" s="425"/>
      <c r="DT136" s="425"/>
      <c r="DU136" s="425"/>
      <c r="DV136" s="425"/>
      <c r="DW136" s="425"/>
      <c r="DX136" s="425"/>
      <c r="DY136" s="425"/>
      <c r="DZ136" s="425"/>
      <c r="EA136" s="425"/>
      <c r="EB136" s="425"/>
      <c r="EC136" s="425"/>
      <c r="ED136" s="425"/>
      <c r="EE136" s="425"/>
      <c r="EF136" s="425"/>
      <c r="EG136" s="425"/>
      <c r="EH136" s="425"/>
      <c r="EI136" s="425"/>
      <c r="EJ136" s="425"/>
      <c r="EK136" s="425"/>
      <c r="EL136" s="425"/>
      <c r="EM136" s="425"/>
      <c r="EN136" s="425"/>
      <c r="EO136" s="425"/>
      <c r="EP136" s="425"/>
      <c r="EQ136" s="425"/>
      <c r="ER136" s="425"/>
      <c r="ES136" s="425"/>
      <c r="ET136" s="425"/>
      <c r="EU136" s="425"/>
      <c r="EV136" s="425"/>
      <c r="EW136" s="425"/>
      <c r="EX136" s="425"/>
      <c r="EY136" s="425"/>
      <c r="EZ136" s="425"/>
      <c r="FA136" s="425"/>
      <c r="FB136" s="425"/>
      <c r="FC136" s="425"/>
      <c r="FD136" s="425"/>
      <c r="FE136" s="425"/>
      <c r="FF136" s="425"/>
      <c r="FG136" s="425"/>
      <c r="FH136" s="425"/>
      <c r="FI136" s="425"/>
      <c r="FJ136" s="425"/>
      <c r="FK136" s="425"/>
      <c r="FL136" s="425"/>
      <c r="FM136" s="425"/>
      <c r="FN136" s="425"/>
      <c r="FO136" s="425"/>
      <c r="FP136" s="425"/>
      <c r="FQ136" s="425"/>
      <c r="FR136" s="425"/>
      <c r="FS136" s="425"/>
      <c r="FT136" s="425"/>
      <c r="FU136" s="425"/>
      <c r="FV136" s="425"/>
      <c r="FW136" s="425"/>
      <c r="FX136" s="425"/>
      <c r="FY136" s="425"/>
      <c r="FZ136" s="425"/>
      <c r="GA136" s="425"/>
      <c r="GB136" s="425"/>
      <c r="GC136" s="425"/>
      <c r="GD136" s="425"/>
      <c r="GE136" s="425"/>
      <c r="GF136" s="425"/>
      <c r="GG136" s="425"/>
      <c r="GH136" s="425"/>
      <c r="GI136" s="425"/>
      <c r="GJ136" s="425"/>
      <c r="GK136" s="425"/>
      <c r="GL136" s="425"/>
      <c r="GM136" s="425"/>
      <c r="GN136" s="425"/>
      <c r="GO136" s="425"/>
      <c r="GP136" s="425"/>
      <c r="GQ136" s="425"/>
      <c r="GR136" s="425"/>
      <c r="GS136" s="425"/>
      <c r="GT136" s="425"/>
      <c r="GU136" s="425"/>
      <c r="GV136" s="425"/>
      <c r="GW136" s="425"/>
      <c r="GX136" s="425"/>
      <c r="GY136" s="425"/>
      <c r="GZ136" s="425"/>
      <c r="HA136" s="425"/>
      <c r="HB136" s="425"/>
      <c r="HC136" s="425"/>
      <c r="HD136" s="425"/>
      <c r="HE136" s="425"/>
      <c r="HF136" s="425"/>
      <c r="HG136" s="425"/>
      <c r="HH136" s="425"/>
      <c r="HI136" s="425"/>
      <c r="HJ136" s="425"/>
      <c r="HK136" s="425"/>
      <c r="HL136" s="425"/>
      <c r="HM136" s="425"/>
      <c r="HN136" s="425"/>
      <c r="HO136" s="425"/>
      <c r="HP136" s="425"/>
      <c r="HQ136" s="425"/>
      <c r="HR136" s="425"/>
      <c r="HS136" s="425"/>
      <c r="HT136" s="425"/>
      <c r="HU136" s="425"/>
      <c r="HV136" s="425"/>
      <c r="HW136" s="425"/>
      <c r="HX136" s="425"/>
      <c r="HY136" s="425"/>
      <c r="HZ136" s="425"/>
      <c r="IA136" s="425"/>
      <c r="IB136" s="425"/>
      <c r="IC136" s="425"/>
      <c r="ID136" s="425"/>
      <c r="IE136" s="425"/>
      <c r="IF136" s="425"/>
      <c r="IG136" s="425"/>
      <c r="IH136" s="425"/>
      <c r="II136" s="425"/>
      <c r="IJ136" s="425"/>
      <c r="IK136" s="425"/>
      <c r="IL136" s="425"/>
      <c r="IM136" s="425"/>
      <c r="IN136" s="425"/>
      <c r="IO136" s="425"/>
      <c r="IP136" s="425"/>
      <c r="IQ136" s="425"/>
      <c r="IR136" s="425"/>
      <c r="IS136" s="425"/>
      <c r="IT136" s="425"/>
      <c r="IU136" s="425"/>
      <c r="IV136" s="425"/>
      <c r="IW136" s="425"/>
      <c r="IX136" s="425"/>
      <c r="IY136" s="425"/>
      <c r="IZ136" s="425"/>
      <c r="JA136" s="425"/>
      <c r="JB136" s="425"/>
      <c r="JC136" s="425"/>
      <c r="JD136" s="425"/>
      <c r="JE136" s="425"/>
      <c r="JF136" s="425"/>
      <c r="JG136" s="425"/>
      <c r="JH136" s="425"/>
      <c r="JI136" s="425"/>
      <c r="JJ136" s="425"/>
      <c r="JK136" s="425"/>
      <c r="JL136" s="425"/>
      <c r="JM136" s="425"/>
      <c r="JN136" s="425"/>
      <c r="JO136" s="425"/>
      <c r="JP136" s="425"/>
      <c r="JQ136" s="425"/>
      <c r="JR136" s="425"/>
      <c r="JS136" s="425"/>
      <c r="JT136" s="425"/>
      <c r="JU136" s="425"/>
      <c r="JV136" s="425"/>
      <c r="JW136" s="425"/>
      <c r="JX136" s="425"/>
      <c r="JY136" s="425"/>
      <c r="JZ136" s="425"/>
      <c r="KA136" s="425"/>
      <c r="KB136" s="425"/>
      <c r="KC136" s="425"/>
      <c r="KD136" s="425"/>
      <c r="KE136" s="425"/>
      <c r="KF136" s="425"/>
      <c r="KG136" s="425"/>
      <c r="KH136" s="425"/>
      <c r="KI136" s="425"/>
      <c r="KJ136" s="425"/>
      <c r="KK136" s="425"/>
      <c r="KL136" s="425"/>
      <c r="KM136" s="425"/>
      <c r="KN136" s="425"/>
      <c r="KO136" s="425"/>
      <c r="KP136" s="425"/>
      <c r="KQ136" s="425"/>
      <c r="KR136" s="425"/>
      <c r="KS136" s="425"/>
      <c r="KT136" s="425"/>
      <c r="KU136" s="425"/>
      <c r="KV136" s="425"/>
      <c r="KW136" s="425"/>
      <c r="KX136" s="425"/>
      <c r="KY136" s="425"/>
      <c r="KZ136" s="425"/>
      <c r="LA136" s="425"/>
      <c r="LB136" s="425"/>
      <c r="LC136" s="425"/>
      <c r="LD136" s="425"/>
      <c r="LE136" s="425"/>
      <c r="LF136" s="425"/>
      <c r="LG136" s="425"/>
      <c r="LH136" s="425"/>
      <c r="LI136" s="425"/>
      <c r="LJ136" s="425"/>
      <c r="LK136" s="425"/>
      <c r="LL136" s="425"/>
      <c r="LM136" s="425"/>
      <c r="LN136" s="425"/>
      <c r="LO136" s="425"/>
      <c r="LP136" s="425"/>
      <c r="LQ136" s="425"/>
      <c r="LR136" s="425"/>
      <c r="LS136" s="425"/>
      <c r="LT136" s="425"/>
      <c r="LU136" s="425"/>
      <c r="LV136" s="425"/>
      <c r="LW136" s="425"/>
      <c r="LX136" s="425"/>
      <c r="LY136" s="425"/>
      <c r="LZ136" s="425"/>
      <c r="MA136" s="425"/>
      <c r="MB136" s="425"/>
      <c r="MC136" s="425"/>
      <c r="MD136" s="425"/>
      <c r="ME136" s="425"/>
      <c r="MF136" s="425"/>
      <c r="MG136" s="425"/>
      <c r="MH136" s="425"/>
      <c r="MI136" s="425"/>
      <c r="MJ136" s="425"/>
      <c r="MK136" s="425"/>
      <c r="ML136" s="425"/>
      <c r="MM136" s="425"/>
      <c r="MN136" s="425"/>
      <c r="MO136" s="425"/>
      <c r="MP136" s="425"/>
      <c r="MQ136" s="425"/>
      <c r="MR136" s="425"/>
      <c r="MS136" s="425"/>
      <c r="MT136" s="425"/>
      <c r="MU136" s="425"/>
      <c r="MV136" s="425"/>
      <c r="MW136" s="425"/>
      <c r="MX136" s="425"/>
      <c r="MY136" s="425"/>
      <c r="MZ136" s="425"/>
      <c r="NA136" s="425"/>
      <c r="NB136" s="425"/>
      <c r="NC136" s="425"/>
      <c r="ND136" s="425"/>
      <c r="NE136" s="425"/>
      <c r="NF136" s="425"/>
      <c r="NG136" s="425"/>
      <c r="NH136" s="425"/>
      <c r="NI136" s="425"/>
      <c r="NJ136" s="425"/>
      <c r="NK136" s="425"/>
      <c r="NL136" s="425"/>
      <c r="NM136" s="425"/>
      <c r="NN136" s="425"/>
      <c r="NO136" s="425"/>
      <c r="NP136" s="425"/>
      <c r="NQ136" s="425"/>
      <c r="NR136" s="425"/>
      <c r="NS136" s="425"/>
      <c r="NT136" s="425"/>
      <c r="NU136" s="425"/>
      <c r="NV136" s="425"/>
      <c r="NW136" s="425"/>
      <c r="NX136" s="425"/>
      <c r="NY136" s="425"/>
      <c r="NZ136" s="425"/>
      <c r="OA136" s="425"/>
      <c r="OB136" s="425"/>
      <c r="OC136" s="425"/>
      <c r="OD136" s="425"/>
      <c r="OE136" s="425"/>
      <c r="OF136" s="425"/>
      <c r="OG136" s="425"/>
      <c r="OH136" s="425"/>
      <c r="OI136" s="425"/>
      <c r="OJ136" s="425"/>
      <c r="OK136" s="425"/>
      <c r="OL136" s="425"/>
      <c r="OM136" s="425"/>
      <c r="ON136" s="425"/>
      <c r="OO136" s="425"/>
      <c r="OP136" s="425"/>
      <c r="OQ136" s="425"/>
      <c r="OR136" s="425"/>
      <c r="OS136" s="425"/>
      <c r="OT136" s="425"/>
      <c r="OU136" s="425"/>
      <c r="OV136" s="425"/>
      <c r="OW136" s="425"/>
      <c r="OX136" s="425"/>
      <c r="OY136" s="425"/>
      <c r="OZ136" s="425"/>
      <c r="PA136" s="425"/>
      <c r="PB136" s="425"/>
      <c r="PC136" s="425"/>
      <c r="PD136" s="425"/>
      <c r="PE136" s="425"/>
      <c r="PF136" s="425"/>
      <c r="PG136" s="425"/>
      <c r="PH136" s="425"/>
      <c r="PI136" s="425"/>
      <c r="PJ136" s="425"/>
      <c r="PK136" s="425"/>
      <c r="PL136" s="425"/>
      <c r="PM136" s="425"/>
      <c r="PN136" s="425"/>
      <c r="PO136" s="425"/>
      <c r="PP136" s="425"/>
      <c r="PQ136" s="425"/>
      <c r="PR136" s="425"/>
      <c r="PS136" s="425"/>
      <c r="PT136" s="425"/>
      <c r="PU136" s="425"/>
      <c r="PV136" s="425"/>
      <c r="PW136" s="425"/>
      <c r="PX136" s="425"/>
      <c r="PY136" s="425"/>
      <c r="PZ136" s="425"/>
      <c r="QA136" s="425"/>
      <c r="QB136" s="425"/>
      <c r="QC136" s="425"/>
      <c r="QD136" s="425"/>
      <c r="QE136" s="425"/>
      <c r="QF136" s="425"/>
      <c r="QG136" s="425"/>
      <c r="QH136" s="425"/>
      <c r="QI136" s="425"/>
      <c r="QJ136" s="425"/>
      <c r="QK136" s="425"/>
      <c r="QL136" s="425"/>
      <c r="QM136" s="425"/>
      <c r="QN136" s="425"/>
      <c r="QO136" s="425"/>
      <c r="QP136" s="425"/>
      <c r="QQ136" s="425"/>
      <c r="QR136" s="425"/>
      <c r="QS136" s="425"/>
      <c r="QT136" s="425"/>
      <c r="QU136" s="425"/>
      <c r="QV136" s="425"/>
      <c r="QW136" s="425"/>
      <c r="QX136" s="425"/>
      <c r="QY136" s="425"/>
      <c r="QZ136" s="425"/>
      <c r="RA136" s="425"/>
      <c r="RB136" s="425"/>
      <c r="RC136" s="425"/>
      <c r="RD136" s="425"/>
      <c r="RE136" s="425"/>
      <c r="RF136" s="425"/>
      <c r="RG136" s="425"/>
      <c r="RH136" s="425"/>
      <c r="RI136" s="425"/>
      <c r="RJ136" s="425"/>
      <c r="RK136" s="425"/>
      <c r="RL136" s="425"/>
      <c r="RM136" s="425"/>
      <c r="RN136" s="425"/>
      <c r="RO136" s="425"/>
      <c r="RP136" s="425"/>
      <c r="RQ136" s="425"/>
      <c r="RR136" s="425"/>
      <c r="RS136" s="425"/>
      <c r="RT136" s="425"/>
      <c r="RU136" s="425"/>
      <c r="RV136" s="425"/>
      <c r="RW136" s="425"/>
      <c r="RX136" s="425"/>
      <c r="RY136" s="425"/>
      <c r="RZ136" s="425"/>
      <c r="SA136" s="425"/>
      <c r="SB136" s="425"/>
      <c r="SC136" s="425"/>
      <c r="SD136" s="425"/>
      <c r="SE136" s="425"/>
      <c r="SF136" s="425"/>
      <c r="SG136" s="425"/>
      <c r="SH136" s="425"/>
      <c r="SI136" s="425"/>
      <c r="SJ136" s="425"/>
      <c r="SK136" s="425"/>
      <c r="SL136" s="425"/>
      <c r="SM136" s="425"/>
      <c r="SN136" s="425"/>
      <c r="SO136" s="425"/>
      <c r="SP136" s="425"/>
      <c r="SQ136" s="425"/>
      <c r="SR136" s="425"/>
      <c r="SS136" s="425"/>
      <c r="ST136" s="425"/>
      <c r="SU136" s="425"/>
      <c r="SV136" s="425"/>
      <c r="SW136" s="425"/>
      <c r="SX136" s="425"/>
    </row>
    <row r="137" spans="1:518" ht="12.75" customHeight="1" x14ac:dyDescent="0.2">
      <c r="A137" s="425"/>
      <c r="B137" s="425"/>
      <c r="C137" s="425"/>
      <c r="D137" s="425"/>
      <c r="E137" s="425"/>
      <c r="F137" s="702">
        <v>11</v>
      </c>
      <c r="G137" s="712">
        <f t="shared" ca="1" si="2383"/>
        <v>0.20860000000000001</v>
      </c>
      <c r="H137" s="702" t="str">
        <f t="shared" si="2384"/>
        <v>$GC$83</v>
      </c>
      <c r="I137" s="702">
        <f t="shared" si="2385"/>
        <v>185</v>
      </c>
      <c r="J137" s="425"/>
      <c r="K137" s="425"/>
      <c r="L137" s="425"/>
      <c r="M137" s="425"/>
      <c r="N137" s="425"/>
      <c r="O137" s="425"/>
      <c r="P137" s="425"/>
      <c r="Q137" s="425"/>
      <c r="R137" s="425"/>
      <c r="S137" s="425"/>
      <c r="T137" s="425"/>
      <c r="U137" s="425"/>
      <c r="V137" s="425"/>
      <c r="W137" s="425"/>
      <c r="X137" s="425"/>
      <c r="Y137" s="425"/>
      <c r="Z137" s="425"/>
      <c r="AA137" s="425"/>
      <c r="AB137" s="425"/>
      <c r="AC137" s="425"/>
      <c r="AD137" s="425"/>
      <c r="AE137" s="425"/>
      <c r="AF137" s="425"/>
      <c r="AG137" s="425"/>
      <c r="AH137" s="425"/>
      <c r="AI137" s="425"/>
      <c r="AJ137" s="425"/>
      <c r="AK137" s="425"/>
      <c r="AL137" s="425"/>
      <c r="AM137" s="425"/>
      <c r="AN137" s="425"/>
      <c r="AO137" s="425"/>
      <c r="AP137" s="425"/>
      <c r="AQ137" s="425"/>
      <c r="AR137" s="425"/>
      <c r="AS137" s="425"/>
      <c r="AT137" s="425"/>
      <c r="AU137" s="425"/>
      <c r="AV137" s="425"/>
      <c r="AW137" s="425"/>
      <c r="AX137" s="425"/>
      <c r="AY137" s="425"/>
      <c r="AZ137" s="425"/>
      <c r="BA137" s="425"/>
      <c r="BB137" s="425"/>
      <c r="BC137" s="425"/>
      <c r="BD137" s="425"/>
      <c r="BE137" s="425"/>
      <c r="BF137" s="425"/>
      <c r="BG137" s="425"/>
      <c r="BH137" s="425"/>
      <c r="BI137" s="425"/>
      <c r="BJ137" s="425"/>
      <c r="BK137" s="425"/>
      <c r="BL137" s="425"/>
      <c r="BM137" s="425"/>
      <c r="BN137" s="425"/>
      <c r="BO137" s="425"/>
      <c r="BP137" s="425"/>
      <c r="BQ137" s="425"/>
      <c r="BR137" s="425"/>
      <c r="BS137" s="425"/>
      <c r="BT137" s="425"/>
      <c r="BU137" s="425"/>
      <c r="BV137" s="425"/>
      <c r="BW137" s="425"/>
      <c r="BX137" s="425"/>
      <c r="BY137" s="425"/>
      <c r="BZ137" s="425"/>
      <c r="CA137" s="425"/>
      <c r="CB137" s="425"/>
      <c r="CC137" s="425"/>
      <c r="CD137" s="425"/>
      <c r="CE137" s="425"/>
      <c r="CF137" s="425"/>
      <c r="CG137" s="425"/>
      <c r="CH137" s="425"/>
      <c r="CI137" s="425"/>
      <c r="CJ137" s="425"/>
      <c r="CK137" s="425"/>
      <c r="CL137" s="425"/>
      <c r="CM137" s="425"/>
      <c r="CN137" s="425"/>
      <c r="CO137" s="425"/>
      <c r="CP137" s="425"/>
      <c r="CQ137" s="425"/>
      <c r="CR137" s="425"/>
      <c r="CS137" s="425"/>
      <c r="CT137" s="425"/>
      <c r="CU137" s="425"/>
      <c r="CV137" s="425"/>
      <c r="CW137" s="425"/>
      <c r="CX137" s="425"/>
      <c r="CY137" s="425"/>
      <c r="CZ137" s="425"/>
      <c r="DA137" s="425"/>
      <c r="DB137" s="425"/>
      <c r="DC137" s="425"/>
      <c r="DD137" s="425"/>
      <c r="DE137" s="425"/>
      <c r="DF137" s="425"/>
      <c r="DG137" s="425"/>
      <c r="DH137" s="425"/>
      <c r="DI137" s="425"/>
      <c r="DJ137" s="425"/>
      <c r="DK137" s="425"/>
      <c r="DL137" s="425"/>
      <c r="DM137" s="425"/>
      <c r="DN137" s="425"/>
      <c r="DO137" s="425"/>
      <c r="DP137" s="425"/>
      <c r="DQ137" s="425"/>
      <c r="DR137" s="425"/>
      <c r="DS137" s="425"/>
      <c r="DT137" s="425"/>
      <c r="DU137" s="425"/>
      <c r="DV137" s="425"/>
      <c r="DW137" s="425"/>
      <c r="DX137" s="425"/>
      <c r="DY137" s="425"/>
      <c r="DZ137" s="425"/>
      <c r="EA137" s="425"/>
      <c r="EB137" s="425"/>
      <c r="EC137" s="425"/>
      <c r="ED137" s="425"/>
      <c r="EE137" s="425"/>
      <c r="EF137" s="425"/>
      <c r="EG137" s="425"/>
      <c r="EH137" s="425"/>
      <c r="EI137" s="425"/>
      <c r="EJ137" s="425"/>
      <c r="EK137" s="425"/>
      <c r="EL137" s="425"/>
      <c r="EM137" s="425"/>
      <c r="EN137" s="425"/>
      <c r="EO137" s="425"/>
      <c r="EP137" s="425"/>
      <c r="EQ137" s="425"/>
      <c r="ER137" s="425"/>
      <c r="ES137" s="425"/>
      <c r="ET137" s="425"/>
      <c r="EU137" s="425"/>
      <c r="EV137" s="425"/>
      <c r="EW137" s="425"/>
      <c r="EX137" s="425"/>
      <c r="EY137" s="425"/>
      <c r="EZ137" s="425"/>
      <c r="FA137" s="425"/>
      <c r="FB137" s="425"/>
      <c r="FC137" s="425"/>
      <c r="FD137" s="425"/>
      <c r="FE137" s="425"/>
      <c r="FF137" s="425"/>
      <c r="FG137" s="425"/>
      <c r="FH137" s="425"/>
      <c r="FI137" s="425"/>
      <c r="FJ137" s="425"/>
      <c r="FK137" s="425"/>
      <c r="FL137" s="425"/>
      <c r="FM137" s="425"/>
      <c r="FN137" s="425"/>
      <c r="FO137" s="425"/>
      <c r="FP137" s="425"/>
      <c r="FQ137" s="425"/>
      <c r="FR137" s="425"/>
      <c r="FS137" s="425"/>
      <c r="FT137" s="425"/>
      <c r="FU137" s="425"/>
      <c r="FV137" s="425"/>
      <c r="FW137" s="425"/>
      <c r="FX137" s="425"/>
      <c r="FY137" s="425"/>
      <c r="FZ137" s="425"/>
      <c r="GA137" s="425"/>
      <c r="GB137" s="425"/>
      <c r="GC137" s="425"/>
      <c r="GD137" s="425"/>
      <c r="GE137" s="425"/>
      <c r="GF137" s="425"/>
      <c r="GG137" s="425"/>
      <c r="GH137" s="425"/>
      <c r="GI137" s="425"/>
      <c r="GJ137" s="425"/>
      <c r="GK137" s="425"/>
      <c r="GL137" s="425"/>
      <c r="GM137" s="425"/>
      <c r="GN137" s="425"/>
      <c r="GO137" s="425"/>
      <c r="GP137" s="425"/>
      <c r="GQ137" s="425"/>
      <c r="GR137" s="425"/>
      <c r="GS137" s="425"/>
      <c r="GT137" s="425"/>
      <c r="GU137" s="425"/>
      <c r="GV137" s="425"/>
      <c r="GW137" s="425"/>
      <c r="GX137" s="425"/>
      <c r="GY137" s="425"/>
      <c r="GZ137" s="425"/>
      <c r="HA137" s="425"/>
      <c r="HB137" s="425"/>
      <c r="HC137" s="425"/>
      <c r="HD137" s="425"/>
      <c r="HE137" s="425"/>
      <c r="HF137" s="425"/>
      <c r="HG137" s="425"/>
      <c r="HH137" s="425"/>
      <c r="HI137" s="425"/>
      <c r="HJ137" s="425"/>
      <c r="HK137" s="425"/>
      <c r="HL137" s="425"/>
      <c r="HM137" s="425"/>
      <c r="HN137" s="425"/>
      <c r="HO137" s="425"/>
      <c r="HP137" s="425"/>
      <c r="HQ137" s="425"/>
      <c r="HR137" s="425"/>
      <c r="HS137" s="425"/>
      <c r="HT137" s="425"/>
      <c r="HU137" s="425"/>
      <c r="HV137" s="425"/>
      <c r="HW137" s="425"/>
      <c r="HX137" s="425"/>
      <c r="HY137" s="425"/>
      <c r="HZ137" s="425"/>
      <c r="IA137" s="425"/>
      <c r="IB137" s="425"/>
      <c r="IC137" s="425"/>
      <c r="ID137" s="425"/>
      <c r="IE137" s="425"/>
      <c r="IF137" s="425"/>
      <c r="IG137" s="425"/>
      <c r="IH137" s="425"/>
      <c r="II137" s="425"/>
      <c r="IJ137" s="425"/>
      <c r="IK137" s="425"/>
      <c r="IL137" s="425"/>
      <c r="IM137" s="425"/>
      <c r="IN137" s="425"/>
      <c r="IO137" s="425"/>
      <c r="IP137" s="425"/>
      <c r="IQ137" s="425"/>
      <c r="IR137" s="425"/>
      <c r="IS137" s="425"/>
      <c r="IT137" s="425"/>
      <c r="IU137" s="425"/>
      <c r="IV137" s="425"/>
      <c r="IW137" s="425"/>
      <c r="IX137" s="425"/>
      <c r="IY137" s="425"/>
      <c r="IZ137" s="425"/>
      <c r="JA137" s="425"/>
      <c r="JB137" s="425"/>
      <c r="JC137" s="425"/>
      <c r="JD137" s="425"/>
      <c r="JE137" s="425"/>
      <c r="JF137" s="425"/>
      <c r="JG137" s="425"/>
      <c r="JH137" s="425"/>
      <c r="JI137" s="425"/>
      <c r="JJ137" s="425"/>
      <c r="JK137" s="425"/>
      <c r="JL137" s="425"/>
      <c r="JM137" s="425"/>
      <c r="JN137" s="425"/>
      <c r="JO137" s="425"/>
      <c r="JP137" s="425"/>
      <c r="JQ137" s="425"/>
      <c r="JR137" s="425"/>
      <c r="JS137" s="425"/>
      <c r="JT137" s="425"/>
      <c r="JU137" s="425"/>
      <c r="JV137" s="425"/>
      <c r="JW137" s="425"/>
      <c r="JX137" s="425"/>
      <c r="JY137" s="425"/>
      <c r="JZ137" s="425"/>
      <c r="KA137" s="425"/>
      <c r="KB137" s="425"/>
      <c r="KC137" s="425"/>
      <c r="KD137" s="425"/>
      <c r="KE137" s="425"/>
      <c r="KF137" s="425"/>
      <c r="KG137" s="425"/>
      <c r="KH137" s="425"/>
      <c r="KI137" s="425"/>
      <c r="KJ137" s="425"/>
      <c r="KK137" s="425"/>
      <c r="KL137" s="425"/>
      <c r="KM137" s="425"/>
      <c r="KN137" s="425"/>
      <c r="KO137" s="425"/>
      <c r="KP137" s="425"/>
      <c r="KQ137" s="425"/>
      <c r="KR137" s="425"/>
      <c r="KS137" s="425"/>
      <c r="KT137" s="425"/>
      <c r="KU137" s="425"/>
      <c r="KV137" s="425"/>
      <c r="KW137" s="425"/>
      <c r="KX137" s="425"/>
      <c r="KY137" s="425"/>
      <c r="KZ137" s="425"/>
      <c r="LA137" s="425"/>
      <c r="LB137" s="425"/>
      <c r="LC137" s="425"/>
      <c r="LD137" s="425"/>
      <c r="LE137" s="425"/>
      <c r="LF137" s="425"/>
      <c r="LG137" s="425"/>
      <c r="LH137" s="425"/>
      <c r="LI137" s="425"/>
      <c r="LJ137" s="425"/>
      <c r="LK137" s="425"/>
      <c r="LL137" s="425"/>
      <c r="LM137" s="425"/>
      <c r="LN137" s="425"/>
      <c r="LO137" s="425"/>
      <c r="LP137" s="425"/>
      <c r="LQ137" s="425"/>
      <c r="LR137" s="425"/>
      <c r="LS137" s="425"/>
      <c r="LT137" s="425"/>
      <c r="LU137" s="425"/>
      <c r="LV137" s="425"/>
      <c r="LW137" s="425"/>
      <c r="LX137" s="425"/>
      <c r="LY137" s="425"/>
      <c r="LZ137" s="425"/>
      <c r="MA137" s="425"/>
      <c r="MB137" s="425"/>
      <c r="MC137" s="425"/>
      <c r="MD137" s="425"/>
      <c r="ME137" s="425"/>
      <c r="MF137" s="425"/>
      <c r="MG137" s="425"/>
      <c r="MH137" s="425"/>
      <c r="MI137" s="425"/>
      <c r="MJ137" s="425"/>
      <c r="MK137" s="425"/>
      <c r="ML137" s="425"/>
      <c r="MM137" s="425"/>
      <c r="MN137" s="425"/>
      <c r="MO137" s="425"/>
      <c r="MP137" s="425"/>
      <c r="MQ137" s="425"/>
      <c r="MR137" s="425"/>
      <c r="MS137" s="425"/>
      <c r="MT137" s="425"/>
      <c r="MU137" s="425"/>
      <c r="MV137" s="425"/>
      <c r="MW137" s="425"/>
      <c r="MX137" s="425"/>
      <c r="MY137" s="425"/>
      <c r="MZ137" s="425"/>
      <c r="NA137" s="425"/>
      <c r="NB137" s="425"/>
      <c r="NC137" s="425"/>
      <c r="ND137" s="425"/>
      <c r="NE137" s="425"/>
      <c r="NF137" s="425"/>
      <c r="NG137" s="425"/>
      <c r="NH137" s="425"/>
      <c r="NI137" s="425"/>
      <c r="NJ137" s="425"/>
      <c r="NK137" s="425"/>
      <c r="NL137" s="425"/>
      <c r="NM137" s="425"/>
      <c r="NN137" s="425"/>
      <c r="NO137" s="425"/>
      <c r="NP137" s="425"/>
      <c r="NQ137" s="425"/>
      <c r="NR137" s="425"/>
      <c r="NS137" s="425"/>
      <c r="NT137" s="425"/>
      <c r="NU137" s="425"/>
      <c r="NV137" s="425"/>
      <c r="NW137" s="425"/>
      <c r="NX137" s="425"/>
      <c r="NY137" s="425"/>
      <c r="NZ137" s="425"/>
      <c r="OA137" s="425"/>
      <c r="OB137" s="425"/>
      <c r="OC137" s="425"/>
      <c r="OD137" s="425"/>
      <c r="OE137" s="425"/>
      <c r="OF137" s="425"/>
      <c r="OG137" s="425"/>
      <c r="OH137" s="425"/>
      <c r="OI137" s="425"/>
      <c r="OJ137" s="425"/>
      <c r="OK137" s="425"/>
      <c r="OL137" s="425"/>
      <c r="OM137" s="425"/>
      <c r="ON137" s="425"/>
      <c r="OO137" s="425"/>
      <c r="OP137" s="425"/>
      <c r="OQ137" s="425"/>
      <c r="OR137" s="425"/>
      <c r="OS137" s="425"/>
      <c r="OT137" s="425"/>
      <c r="OU137" s="425"/>
      <c r="OV137" s="425"/>
      <c r="OW137" s="425"/>
      <c r="OX137" s="425"/>
      <c r="OY137" s="425"/>
      <c r="OZ137" s="425"/>
      <c r="PA137" s="425"/>
      <c r="PB137" s="425"/>
      <c r="PC137" s="425"/>
      <c r="PD137" s="425"/>
      <c r="PE137" s="425"/>
      <c r="PF137" s="425"/>
      <c r="PG137" s="425"/>
      <c r="PH137" s="425"/>
      <c r="PI137" s="425"/>
      <c r="PJ137" s="425"/>
      <c r="PK137" s="425"/>
      <c r="PL137" s="425"/>
      <c r="PM137" s="425"/>
      <c r="PN137" s="425"/>
      <c r="PO137" s="425"/>
      <c r="PP137" s="425"/>
      <c r="PQ137" s="425"/>
      <c r="PR137" s="425"/>
      <c r="PS137" s="425"/>
      <c r="PT137" s="425"/>
      <c r="PU137" s="425"/>
      <c r="PV137" s="425"/>
      <c r="PW137" s="425"/>
      <c r="PX137" s="425"/>
      <c r="PY137" s="425"/>
      <c r="PZ137" s="425"/>
      <c r="QA137" s="425"/>
      <c r="QB137" s="425"/>
      <c r="QC137" s="425"/>
      <c r="QD137" s="425"/>
      <c r="QE137" s="425"/>
      <c r="QF137" s="425"/>
      <c r="QG137" s="425"/>
      <c r="QH137" s="425"/>
      <c r="QI137" s="425"/>
      <c r="QJ137" s="425"/>
      <c r="QK137" s="425"/>
      <c r="QL137" s="425"/>
      <c r="QM137" s="425"/>
      <c r="QN137" s="425"/>
      <c r="QO137" s="425"/>
      <c r="QP137" s="425"/>
      <c r="QQ137" s="425"/>
      <c r="QR137" s="425"/>
      <c r="QS137" s="425"/>
      <c r="QT137" s="425"/>
      <c r="QU137" s="425"/>
      <c r="QV137" s="425"/>
      <c r="QW137" s="425"/>
      <c r="QX137" s="425"/>
      <c r="QY137" s="425"/>
      <c r="QZ137" s="425"/>
      <c r="RA137" s="425"/>
      <c r="RB137" s="425"/>
      <c r="RC137" s="425"/>
      <c r="RD137" s="425"/>
      <c r="RE137" s="425"/>
      <c r="RF137" s="425"/>
      <c r="RG137" s="425"/>
      <c r="RH137" s="425"/>
      <c r="RI137" s="425"/>
      <c r="RJ137" s="425"/>
      <c r="RK137" s="425"/>
      <c r="RL137" s="425"/>
      <c r="RM137" s="425"/>
      <c r="RN137" s="425"/>
      <c r="RO137" s="425"/>
      <c r="RP137" s="425"/>
      <c r="RQ137" s="425"/>
      <c r="RR137" s="425"/>
      <c r="RS137" s="425"/>
      <c r="RT137" s="425"/>
      <c r="RU137" s="425"/>
      <c r="RV137" s="425"/>
      <c r="RW137" s="425"/>
      <c r="RX137" s="425"/>
      <c r="RY137" s="425"/>
      <c r="RZ137" s="425"/>
      <c r="SA137" s="425"/>
      <c r="SB137" s="425"/>
      <c r="SC137" s="425"/>
      <c r="SD137" s="425"/>
      <c r="SE137" s="425"/>
      <c r="SF137" s="425"/>
      <c r="SG137" s="425"/>
      <c r="SH137" s="425"/>
      <c r="SI137" s="425"/>
      <c r="SJ137" s="425"/>
      <c r="SK137" s="425"/>
      <c r="SL137" s="425"/>
      <c r="SM137" s="425"/>
      <c r="SN137" s="425"/>
      <c r="SO137" s="425"/>
      <c r="SP137" s="425"/>
      <c r="SQ137" s="425"/>
      <c r="SR137" s="425"/>
      <c r="SS137" s="425"/>
      <c r="ST137" s="425"/>
      <c r="SU137" s="425"/>
      <c r="SV137" s="425"/>
      <c r="SW137" s="425"/>
      <c r="SX137" s="425"/>
    </row>
    <row r="138" spans="1:518" ht="12.75" customHeight="1" x14ac:dyDescent="0.2">
      <c r="A138" s="425"/>
      <c r="B138" s="425"/>
      <c r="C138" s="425"/>
      <c r="D138" s="425"/>
      <c r="E138" s="425"/>
      <c r="F138" s="702">
        <v>12</v>
      </c>
      <c r="G138" s="712">
        <f t="shared" ca="1" si="2383"/>
        <v>0.20500000000000002</v>
      </c>
      <c r="H138" s="702" t="str">
        <f t="shared" si="2384"/>
        <v>$GT$83</v>
      </c>
      <c r="I138" s="702">
        <f t="shared" si="2385"/>
        <v>202</v>
      </c>
      <c r="J138" s="425"/>
      <c r="K138" s="425"/>
      <c r="L138" s="425"/>
      <c r="M138" s="425"/>
      <c r="N138" s="425"/>
      <c r="O138" s="425"/>
      <c r="P138" s="425"/>
      <c r="Q138" s="425"/>
      <c r="R138" s="425"/>
      <c r="S138" s="425"/>
      <c r="T138" s="425"/>
      <c r="U138" s="425"/>
      <c r="V138" s="425"/>
      <c r="W138" s="425"/>
      <c r="X138" s="425"/>
      <c r="Y138" s="425"/>
      <c r="Z138" s="425"/>
      <c r="AA138" s="425"/>
      <c r="AB138" s="425"/>
      <c r="AC138" s="425"/>
      <c r="AD138" s="425"/>
      <c r="AE138" s="425"/>
      <c r="AF138" s="425"/>
      <c r="AG138" s="425"/>
      <c r="AH138" s="425"/>
      <c r="AI138" s="425"/>
      <c r="AJ138" s="425"/>
      <c r="AK138" s="425"/>
      <c r="AL138" s="425"/>
      <c r="AM138" s="425"/>
      <c r="AN138" s="425"/>
      <c r="AO138" s="425"/>
      <c r="AP138" s="425"/>
      <c r="AQ138" s="425"/>
      <c r="AR138" s="425"/>
      <c r="AS138" s="425"/>
      <c r="AT138" s="425"/>
      <c r="AU138" s="425"/>
      <c r="AV138" s="425"/>
      <c r="AW138" s="425"/>
      <c r="AX138" s="425"/>
      <c r="AY138" s="425"/>
      <c r="AZ138" s="425"/>
      <c r="BA138" s="425"/>
      <c r="BB138" s="425"/>
      <c r="BC138" s="425"/>
      <c r="BD138" s="425"/>
      <c r="BE138" s="425"/>
      <c r="BF138" s="425"/>
      <c r="BG138" s="425"/>
      <c r="BH138" s="425"/>
      <c r="BI138" s="425"/>
      <c r="BJ138" s="425"/>
      <c r="BK138" s="425"/>
      <c r="BL138" s="425"/>
      <c r="BM138" s="425"/>
      <c r="BN138" s="425"/>
      <c r="BO138" s="425"/>
      <c r="BP138" s="425"/>
      <c r="BQ138" s="425"/>
      <c r="BR138" s="425"/>
      <c r="BS138" s="425"/>
      <c r="BT138" s="425"/>
      <c r="BU138" s="425"/>
      <c r="BV138" s="425"/>
      <c r="BW138" s="425"/>
      <c r="BX138" s="425"/>
      <c r="BY138" s="425"/>
      <c r="BZ138" s="425"/>
      <c r="CA138" s="425"/>
      <c r="CB138" s="425"/>
      <c r="CC138" s="425"/>
      <c r="CD138" s="425"/>
      <c r="CE138" s="425"/>
      <c r="CF138" s="425"/>
      <c r="CG138" s="425"/>
      <c r="CH138" s="425"/>
      <c r="CI138" s="425"/>
      <c r="CJ138" s="425"/>
      <c r="CK138" s="425"/>
      <c r="CL138" s="425"/>
      <c r="CM138" s="425"/>
      <c r="CN138" s="425"/>
      <c r="CO138" s="425"/>
      <c r="CP138" s="425"/>
      <c r="CQ138" s="425"/>
      <c r="CR138" s="425"/>
      <c r="CS138" s="425"/>
      <c r="CT138" s="425"/>
      <c r="CU138" s="425"/>
      <c r="CV138" s="425"/>
      <c r="CW138" s="425"/>
      <c r="CX138" s="425"/>
      <c r="CY138" s="425"/>
      <c r="CZ138" s="425"/>
      <c r="DA138" s="425"/>
      <c r="DB138" s="425"/>
      <c r="DC138" s="425"/>
      <c r="DD138" s="425"/>
      <c r="DE138" s="425"/>
      <c r="DF138" s="425"/>
      <c r="DG138" s="425"/>
      <c r="DH138" s="425"/>
      <c r="DI138" s="425"/>
      <c r="DJ138" s="425"/>
      <c r="DK138" s="425"/>
      <c r="DL138" s="425"/>
      <c r="DM138" s="425"/>
      <c r="DN138" s="425"/>
      <c r="DO138" s="425"/>
      <c r="DP138" s="425"/>
      <c r="DQ138" s="425"/>
      <c r="DR138" s="425"/>
      <c r="DS138" s="425"/>
      <c r="DT138" s="425"/>
      <c r="DU138" s="425"/>
      <c r="DV138" s="425"/>
      <c r="DW138" s="425"/>
      <c r="DX138" s="425"/>
      <c r="DY138" s="425"/>
      <c r="DZ138" s="425"/>
      <c r="EA138" s="425"/>
      <c r="EB138" s="425"/>
      <c r="EC138" s="425"/>
      <c r="ED138" s="425"/>
      <c r="EE138" s="425"/>
      <c r="EF138" s="425"/>
      <c r="EG138" s="425"/>
      <c r="EH138" s="425"/>
      <c r="EI138" s="425"/>
      <c r="EJ138" s="425"/>
      <c r="EK138" s="425"/>
      <c r="EL138" s="425"/>
      <c r="EM138" s="425"/>
      <c r="EN138" s="425"/>
      <c r="EO138" s="425"/>
      <c r="EP138" s="425"/>
      <c r="EQ138" s="425"/>
      <c r="ER138" s="425"/>
      <c r="ES138" s="425"/>
      <c r="ET138" s="425"/>
      <c r="EU138" s="425"/>
      <c r="EV138" s="425"/>
      <c r="EW138" s="425"/>
      <c r="EX138" s="425"/>
      <c r="EY138" s="425"/>
      <c r="EZ138" s="425"/>
      <c r="FA138" s="425"/>
      <c r="FB138" s="425"/>
      <c r="FC138" s="425"/>
      <c r="FD138" s="425"/>
      <c r="FE138" s="425"/>
      <c r="FF138" s="425"/>
      <c r="FG138" s="425"/>
      <c r="FH138" s="425"/>
      <c r="FI138" s="425"/>
      <c r="FJ138" s="425"/>
      <c r="FK138" s="425"/>
      <c r="FL138" s="425"/>
      <c r="FM138" s="425"/>
      <c r="FN138" s="425"/>
      <c r="FO138" s="425"/>
      <c r="FP138" s="425"/>
      <c r="FQ138" s="425"/>
      <c r="FR138" s="425"/>
      <c r="FS138" s="425"/>
      <c r="FT138" s="425"/>
      <c r="FU138" s="425"/>
      <c r="FV138" s="425"/>
      <c r="FW138" s="425"/>
      <c r="FX138" s="425"/>
      <c r="FY138" s="425"/>
      <c r="FZ138" s="425"/>
      <c r="GA138" s="425"/>
      <c r="GB138" s="425"/>
      <c r="GC138" s="425"/>
      <c r="GD138" s="425"/>
      <c r="GE138" s="425"/>
      <c r="GF138" s="425"/>
      <c r="GG138" s="425"/>
      <c r="GH138" s="425"/>
      <c r="GI138" s="425"/>
      <c r="GJ138" s="425"/>
      <c r="GK138" s="425"/>
      <c r="GL138" s="425"/>
      <c r="GM138" s="425"/>
      <c r="GN138" s="425"/>
      <c r="GO138" s="425"/>
      <c r="GP138" s="425"/>
      <c r="GQ138" s="425"/>
      <c r="GR138" s="425"/>
      <c r="GS138" s="425"/>
      <c r="GT138" s="425"/>
      <c r="GU138" s="425"/>
      <c r="GV138" s="425"/>
      <c r="GW138" s="425"/>
      <c r="GX138" s="425"/>
      <c r="GY138" s="425"/>
      <c r="GZ138" s="425"/>
      <c r="HA138" s="425"/>
      <c r="HB138" s="425"/>
      <c r="HC138" s="425"/>
      <c r="HD138" s="425"/>
      <c r="HE138" s="425"/>
      <c r="HF138" s="425"/>
      <c r="HG138" s="425"/>
      <c r="HH138" s="425"/>
      <c r="HI138" s="425"/>
      <c r="HJ138" s="425"/>
      <c r="HK138" s="425"/>
      <c r="HL138" s="425"/>
      <c r="HM138" s="425"/>
      <c r="HN138" s="425"/>
      <c r="HO138" s="425"/>
      <c r="HP138" s="425"/>
      <c r="HQ138" s="425"/>
      <c r="HR138" s="425"/>
      <c r="HS138" s="425"/>
      <c r="HT138" s="425"/>
      <c r="HU138" s="425"/>
      <c r="HV138" s="425"/>
      <c r="HW138" s="425"/>
      <c r="HX138" s="425"/>
      <c r="HY138" s="425"/>
      <c r="HZ138" s="425"/>
      <c r="IA138" s="425"/>
      <c r="IB138" s="425"/>
      <c r="IC138" s="425"/>
      <c r="ID138" s="425"/>
      <c r="IE138" s="425"/>
      <c r="IF138" s="425"/>
      <c r="IG138" s="425"/>
      <c r="IH138" s="425"/>
      <c r="II138" s="425"/>
      <c r="IJ138" s="425"/>
      <c r="IK138" s="425"/>
      <c r="IL138" s="425"/>
      <c r="IM138" s="425"/>
      <c r="IN138" s="425"/>
      <c r="IO138" s="425"/>
      <c r="IP138" s="425"/>
      <c r="IQ138" s="425"/>
      <c r="IR138" s="425"/>
      <c r="IS138" s="425"/>
      <c r="IT138" s="425"/>
      <c r="IU138" s="425"/>
      <c r="IV138" s="425"/>
      <c r="IW138" s="425"/>
      <c r="IX138" s="425"/>
      <c r="IY138" s="425"/>
      <c r="IZ138" s="425"/>
      <c r="JA138" s="425"/>
      <c r="JB138" s="425"/>
      <c r="JC138" s="425"/>
      <c r="JD138" s="425"/>
      <c r="JE138" s="425"/>
      <c r="JF138" s="425"/>
      <c r="JG138" s="425"/>
      <c r="JH138" s="425"/>
      <c r="JI138" s="425"/>
      <c r="JJ138" s="425"/>
      <c r="JK138" s="425"/>
      <c r="JL138" s="425"/>
      <c r="JM138" s="425"/>
      <c r="JN138" s="425"/>
      <c r="JO138" s="425"/>
      <c r="JP138" s="425"/>
      <c r="JQ138" s="425"/>
      <c r="JR138" s="425"/>
      <c r="JS138" s="425"/>
      <c r="JT138" s="425"/>
      <c r="JU138" s="425"/>
      <c r="JV138" s="425"/>
      <c r="JW138" s="425"/>
      <c r="JX138" s="425"/>
      <c r="JY138" s="425"/>
      <c r="JZ138" s="425"/>
      <c r="KA138" s="425"/>
      <c r="KB138" s="425"/>
      <c r="KC138" s="425"/>
      <c r="KD138" s="425"/>
      <c r="KE138" s="425"/>
      <c r="KF138" s="425"/>
      <c r="KG138" s="425"/>
      <c r="KH138" s="425"/>
      <c r="KI138" s="425"/>
      <c r="KJ138" s="425"/>
      <c r="KK138" s="425"/>
      <c r="KL138" s="425"/>
      <c r="KM138" s="425"/>
      <c r="KN138" s="425"/>
      <c r="KO138" s="425"/>
      <c r="KP138" s="425"/>
      <c r="KQ138" s="425"/>
      <c r="KR138" s="425"/>
      <c r="KS138" s="425"/>
      <c r="KT138" s="425"/>
      <c r="KU138" s="425"/>
      <c r="KV138" s="425"/>
      <c r="KW138" s="425"/>
      <c r="KX138" s="425"/>
      <c r="KY138" s="425"/>
      <c r="KZ138" s="425"/>
      <c r="LA138" s="425"/>
      <c r="LB138" s="425"/>
      <c r="LC138" s="425"/>
      <c r="LD138" s="425"/>
      <c r="LE138" s="425"/>
      <c r="LF138" s="425"/>
      <c r="LG138" s="425"/>
      <c r="LH138" s="425"/>
      <c r="LI138" s="425"/>
      <c r="LJ138" s="425"/>
      <c r="LK138" s="425"/>
      <c r="LL138" s="425"/>
      <c r="LM138" s="425"/>
      <c r="LN138" s="425"/>
      <c r="LO138" s="425"/>
      <c r="LP138" s="425"/>
      <c r="LQ138" s="425"/>
      <c r="LR138" s="425"/>
      <c r="LS138" s="425"/>
      <c r="LT138" s="425"/>
      <c r="LU138" s="425"/>
      <c r="LV138" s="425"/>
      <c r="LW138" s="425"/>
      <c r="LX138" s="425"/>
      <c r="LY138" s="425"/>
      <c r="LZ138" s="425"/>
      <c r="MA138" s="425"/>
      <c r="MB138" s="425"/>
      <c r="MC138" s="425"/>
      <c r="MD138" s="425"/>
      <c r="ME138" s="425"/>
      <c r="MF138" s="425"/>
      <c r="MG138" s="425"/>
      <c r="MH138" s="425"/>
      <c r="MI138" s="425"/>
      <c r="MJ138" s="425"/>
      <c r="MK138" s="425"/>
      <c r="ML138" s="425"/>
      <c r="MM138" s="425"/>
      <c r="MN138" s="425"/>
      <c r="MO138" s="425"/>
      <c r="MP138" s="425"/>
      <c r="MQ138" s="425"/>
      <c r="MR138" s="425"/>
      <c r="MS138" s="425"/>
      <c r="MT138" s="425"/>
      <c r="MU138" s="425"/>
      <c r="MV138" s="425"/>
      <c r="MW138" s="425"/>
      <c r="MX138" s="425"/>
      <c r="MY138" s="425"/>
      <c r="MZ138" s="425"/>
      <c r="NA138" s="425"/>
      <c r="NB138" s="425"/>
      <c r="NC138" s="425"/>
      <c r="ND138" s="425"/>
      <c r="NE138" s="425"/>
      <c r="NF138" s="425"/>
      <c r="NG138" s="425"/>
      <c r="NH138" s="425"/>
      <c r="NI138" s="425"/>
      <c r="NJ138" s="425"/>
      <c r="NK138" s="425"/>
      <c r="NL138" s="425"/>
      <c r="NM138" s="425"/>
      <c r="NN138" s="425"/>
      <c r="NO138" s="425"/>
      <c r="NP138" s="425"/>
      <c r="NQ138" s="425"/>
      <c r="NR138" s="425"/>
      <c r="NS138" s="425"/>
      <c r="NT138" s="425"/>
      <c r="NU138" s="425"/>
      <c r="NV138" s="425"/>
      <c r="NW138" s="425"/>
      <c r="NX138" s="425"/>
      <c r="NY138" s="425"/>
      <c r="NZ138" s="425"/>
      <c r="OA138" s="425"/>
      <c r="OB138" s="425"/>
      <c r="OC138" s="425"/>
      <c r="OD138" s="425"/>
      <c r="OE138" s="425"/>
      <c r="OF138" s="425"/>
      <c r="OG138" s="425"/>
      <c r="OH138" s="425"/>
      <c r="OI138" s="425"/>
      <c r="OJ138" s="425"/>
      <c r="OK138" s="425"/>
      <c r="OL138" s="425"/>
      <c r="OM138" s="425"/>
      <c r="ON138" s="425"/>
      <c r="OO138" s="425"/>
      <c r="OP138" s="425"/>
      <c r="OQ138" s="425"/>
      <c r="OR138" s="425"/>
      <c r="OS138" s="425"/>
      <c r="OT138" s="425"/>
      <c r="OU138" s="425"/>
      <c r="OV138" s="425"/>
      <c r="OW138" s="425"/>
      <c r="OX138" s="425"/>
      <c r="OY138" s="425"/>
      <c r="OZ138" s="425"/>
      <c r="PA138" s="425"/>
      <c r="PB138" s="425"/>
      <c r="PC138" s="425"/>
      <c r="PD138" s="425"/>
      <c r="PE138" s="425"/>
      <c r="PF138" s="425"/>
      <c r="PG138" s="425"/>
      <c r="PH138" s="425"/>
      <c r="PI138" s="425"/>
      <c r="PJ138" s="425"/>
      <c r="PK138" s="425"/>
      <c r="PL138" s="425"/>
      <c r="PM138" s="425"/>
      <c r="PN138" s="425"/>
      <c r="PO138" s="425"/>
      <c r="PP138" s="425"/>
      <c r="PQ138" s="425"/>
      <c r="PR138" s="425"/>
      <c r="PS138" s="425"/>
      <c r="PT138" s="425"/>
      <c r="PU138" s="425"/>
      <c r="PV138" s="425"/>
      <c r="PW138" s="425"/>
      <c r="PX138" s="425"/>
      <c r="PY138" s="425"/>
      <c r="PZ138" s="425"/>
      <c r="QA138" s="425"/>
      <c r="QB138" s="425"/>
      <c r="QC138" s="425"/>
      <c r="QD138" s="425"/>
      <c r="QE138" s="425"/>
      <c r="QF138" s="425"/>
      <c r="QG138" s="425"/>
      <c r="QH138" s="425"/>
      <c r="QI138" s="425"/>
      <c r="QJ138" s="425"/>
      <c r="QK138" s="425"/>
      <c r="QL138" s="425"/>
      <c r="QM138" s="425"/>
      <c r="QN138" s="425"/>
      <c r="QO138" s="425"/>
      <c r="QP138" s="425"/>
      <c r="QQ138" s="425"/>
      <c r="QR138" s="425"/>
      <c r="QS138" s="425"/>
      <c r="QT138" s="425"/>
      <c r="QU138" s="425"/>
      <c r="QV138" s="425"/>
      <c r="QW138" s="425"/>
      <c r="QX138" s="425"/>
      <c r="QY138" s="425"/>
      <c r="QZ138" s="425"/>
      <c r="RA138" s="425"/>
      <c r="RB138" s="425"/>
      <c r="RC138" s="425"/>
      <c r="RD138" s="425"/>
      <c r="RE138" s="425"/>
      <c r="RF138" s="425"/>
      <c r="RG138" s="425"/>
      <c r="RH138" s="425"/>
      <c r="RI138" s="425"/>
      <c r="RJ138" s="425"/>
      <c r="RK138" s="425"/>
      <c r="RL138" s="425"/>
      <c r="RM138" s="425"/>
      <c r="RN138" s="425"/>
      <c r="RO138" s="425"/>
      <c r="RP138" s="425"/>
      <c r="RQ138" s="425"/>
      <c r="RR138" s="425"/>
      <c r="RS138" s="425"/>
      <c r="RT138" s="425"/>
      <c r="RU138" s="425"/>
      <c r="RV138" s="425"/>
      <c r="RW138" s="425"/>
      <c r="RX138" s="425"/>
      <c r="RY138" s="425"/>
      <c r="RZ138" s="425"/>
      <c r="SA138" s="425"/>
      <c r="SB138" s="425"/>
      <c r="SC138" s="425"/>
      <c r="SD138" s="425"/>
      <c r="SE138" s="425"/>
      <c r="SF138" s="425"/>
      <c r="SG138" s="425"/>
      <c r="SH138" s="425"/>
      <c r="SI138" s="425"/>
      <c r="SJ138" s="425"/>
      <c r="SK138" s="425"/>
      <c r="SL138" s="425"/>
      <c r="SM138" s="425"/>
      <c r="SN138" s="425"/>
      <c r="SO138" s="425"/>
      <c r="SP138" s="425"/>
      <c r="SQ138" s="425"/>
      <c r="SR138" s="425"/>
      <c r="SS138" s="425"/>
      <c r="ST138" s="425"/>
      <c r="SU138" s="425"/>
      <c r="SV138" s="425"/>
      <c r="SW138" s="425"/>
      <c r="SX138" s="425"/>
    </row>
    <row r="139" spans="1:518" ht="12.75" customHeight="1" x14ac:dyDescent="0.2">
      <c r="A139" s="425"/>
      <c r="B139" s="425"/>
      <c r="C139" s="425"/>
      <c r="D139" s="425"/>
      <c r="E139" s="425"/>
      <c r="F139" s="702">
        <v>13</v>
      </c>
      <c r="G139" s="712">
        <f t="shared" ca="1" si="2383"/>
        <v>0.19</v>
      </c>
      <c r="H139" s="702" t="str">
        <f t="shared" si="2384"/>
        <v>$HK$83</v>
      </c>
      <c r="I139" s="702">
        <f t="shared" si="2385"/>
        <v>219</v>
      </c>
      <c r="J139" s="425"/>
      <c r="K139" s="425"/>
      <c r="L139" s="425"/>
      <c r="M139" s="425"/>
      <c r="N139" s="425"/>
      <c r="O139" s="425"/>
      <c r="P139" s="425"/>
      <c r="Q139" s="425"/>
      <c r="R139" s="425"/>
      <c r="S139" s="425"/>
      <c r="T139" s="425"/>
      <c r="U139" s="425"/>
      <c r="V139" s="425"/>
      <c r="W139" s="425"/>
      <c r="X139" s="425"/>
      <c r="Y139" s="425"/>
      <c r="Z139" s="425"/>
      <c r="AA139" s="425"/>
      <c r="AB139" s="425"/>
      <c r="AC139" s="425"/>
      <c r="AD139" s="425"/>
      <c r="AE139" s="425"/>
      <c r="AF139" s="425"/>
      <c r="AG139" s="425"/>
      <c r="AH139" s="425"/>
      <c r="AI139" s="425"/>
      <c r="AJ139" s="425"/>
      <c r="AK139" s="425"/>
      <c r="AL139" s="425"/>
      <c r="AM139" s="425"/>
      <c r="AN139" s="425"/>
      <c r="AO139" s="425"/>
      <c r="AP139" s="425"/>
      <c r="AQ139" s="425"/>
      <c r="AR139" s="425"/>
      <c r="AS139" s="425"/>
      <c r="AT139" s="425"/>
      <c r="AU139" s="425"/>
      <c r="AV139" s="425"/>
      <c r="AW139" s="425"/>
      <c r="AX139" s="425"/>
      <c r="AY139" s="425"/>
      <c r="AZ139" s="425"/>
      <c r="BA139" s="425"/>
      <c r="BB139" s="425"/>
      <c r="BC139" s="425"/>
      <c r="BD139" s="425"/>
      <c r="BE139" s="425"/>
      <c r="BF139" s="425"/>
      <c r="BG139" s="425"/>
      <c r="BH139" s="425"/>
      <c r="BI139" s="425"/>
      <c r="BJ139" s="425"/>
      <c r="BK139" s="425"/>
      <c r="BL139" s="425"/>
      <c r="BM139" s="425"/>
      <c r="BN139" s="425"/>
      <c r="BO139" s="425"/>
      <c r="BP139" s="425"/>
      <c r="BQ139" s="425"/>
      <c r="BR139" s="425"/>
      <c r="BS139" s="425"/>
      <c r="BT139" s="425"/>
      <c r="BU139" s="425"/>
      <c r="BV139" s="425"/>
      <c r="BW139" s="425"/>
      <c r="BX139" s="425"/>
      <c r="BY139" s="425"/>
      <c r="BZ139" s="425"/>
      <c r="CA139" s="425"/>
      <c r="CB139" s="425"/>
      <c r="CC139" s="425"/>
      <c r="CD139" s="425"/>
      <c r="CE139" s="425"/>
      <c r="CF139" s="425"/>
      <c r="CG139" s="425"/>
      <c r="CH139" s="425"/>
      <c r="CI139" s="425"/>
      <c r="CJ139" s="425"/>
      <c r="CK139" s="425"/>
      <c r="CL139" s="425"/>
      <c r="CM139" s="425"/>
      <c r="CN139" s="425"/>
      <c r="CO139" s="425"/>
      <c r="CP139" s="425"/>
      <c r="CQ139" s="425"/>
      <c r="CR139" s="425"/>
      <c r="CS139" s="425"/>
      <c r="CT139" s="425"/>
      <c r="CU139" s="425"/>
      <c r="CV139" s="425"/>
      <c r="CW139" s="425"/>
      <c r="CX139" s="425"/>
      <c r="CY139" s="425"/>
      <c r="CZ139" s="425"/>
      <c r="DA139" s="425"/>
      <c r="DB139" s="425"/>
      <c r="DC139" s="425"/>
      <c r="DD139" s="425"/>
      <c r="DE139" s="425"/>
      <c r="DF139" s="425"/>
      <c r="DG139" s="425"/>
      <c r="DH139" s="425"/>
      <c r="DI139" s="425"/>
      <c r="DJ139" s="425"/>
      <c r="DK139" s="425"/>
      <c r="DL139" s="425"/>
      <c r="DM139" s="425"/>
      <c r="DN139" s="425"/>
      <c r="DO139" s="425"/>
      <c r="DP139" s="425"/>
      <c r="DQ139" s="425"/>
      <c r="DR139" s="425"/>
      <c r="DS139" s="425"/>
      <c r="DT139" s="425"/>
      <c r="DU139" s="425"/>
      <c r="DV139" s="425"/>
      <c r="DW139" s="425"/>
      <c r="DX139" s="425"/>
      <c r="DY139" s="425"/>
      <c r="DZ139" s="425"/>
      <c r="EA139" s="425"/>
      <c r="EB139" s="425"/>
      <c r="EC139" s="425"/>
      <c r="ED139" s="425"/>
      <c r="EE139" s="425"/>
      <c r="EF139" s="425"/>
      <c r="EG139" s="425"/>
      <c r="EH139" s="425"/>
      <c r="EI139" s="425"/>
      <c r="EJ139" s="425"/>
      <c r="EK139" s="425"/>
      <c r="EL139" s="425"/>
      <c r="EM139" s="425"/>
      <c r="EN139" s="425"/>
      <c r="EO139" s="425"/>
      <c r="EP139" s="425"/>
      <c r="EQ139" s="425"/>
      <c r="ER139" s="425"/>
      <c r="ES139" s="425"/>
      <c r="ET139" s="425"/>
      <c r="EU139" s="425"/>
      <c r="EV139" s="425"/>
      <c r="EW139" s="425"/>
      <c r="EX139" s="425"/>
      <c r="EY139" s="425"/>
      <c r="EZ139" s="425"/>
      <c r="FA139" s="425"/>
      <c r="FB139" s="425"/>
      <c r="FC139" s="425"/>
      <c r="FD139" s="425"/>
      <c r="FE139" s="425"/>
      <c r="FF139" s="425"/>
      <c r="FG139" s="425"/>
      <c r="FH139" s="425"/>
      <c r="FI139" s="425"/>
      <c r="FJ139" s="425"/>
      <c r="FK139" s="425"/>
      <c r="FL139" s="425"/>
      <c r="FM139" s="425"/>
      <c r="FN139" s="425"/>
      <c r="FO139" s="425"/>
      <c r="FP139" s="425"/>
      <c r="FQ139" s="425"/>
      <c r="FR139" s="425"/>
      <c r="FS139" s="425"/>
      <c r="FT139" s="425"/>
      <c r="FU139" s="425"/>
      <c r="FV139" s="425"/>
      <c r="FW139" s="425"/>
      <c r="FX139" s="425"/>
      <c r="FY139" s="425"/>
      <c r="FZ139" s="425"/>
      <c r="GA139" s="425"/>
      <c r="GB139" s="425"/>
      <c r="GC139" s="425"/>
      <c r="GD139" s="425"/>
      <c r="GE139" s="425"/>
      <c r="GF139" s="425"/>
      <c r="GG139" s="425"/>
      <c r="GH139" s="425"/>
      <c r="GI139" s="425"/>
      <c r="GJ139" s="425"/>
      <c r="GK139" s="425"/>
      <c r="GL139" s="425"/>
      <c r="GM139" s="425"/>
      <c r="GN139" s="425"/>
      <c r="GO139" s="425"/>
      <c r="GP139" s="425"/>
      <c r="GQ139" s="425"/>
      <c r="GR139" s="425"/>
      <c r="GS139" s="425"/>
      <c r="GT139" s="425"/>
      <c r="GU139" s="425"/>
      <c r="GV139" s="425"/>
      <c r="GW139" s="425"/>
      <c r="GX139" s="425"/>
      <c r="GY139" s="425"/>
      <c r="GZ139" s="425"/>
      <c r="HA139" s="425"/>
      <c r="HB139" s="425"/>
      <c r="HC139" s="425"/>
      <c r="HD139" s="425"/>
      <c r="HE139" s="425"/>
      <c r="HF139" s="425"/>
      <c r="HG139" s="425"/>
      <c r="HH139" s="425"/>
      <c r="HI139" s="425"/>
      <c r="HJ139" s="425"/>
      <c r="HK139" s="425"/>
      <c r="HL139" s="425"/>
      <c r="HM139" s="425"/>
      <c r="HN139" s="425"/>
      <c r="HO139" s="425"/>
      <c r="HP139" s="425"/>
      <c r="HQ139" s="425"/>
      <c r="HR139" s="425"/>
      <c r="HS139" s="425"/>
      <c r="HT139" s="425"/>
      <c r="HU139" s="425"/>
      <c r="HV139" s="425"/>
      <c r="HW139" s="425"/>
      <c r="HX139" s="425"/>
      <c r="HY139" s="425"/>
      <c r="HZ139" s="425"/>
      <c r="IA139" s="425"/>
      <c r="IB139" s="425"/>
      <c r="IC139" s="425"/>
      <c r="ID139" s="425"/>
      <c r="IE139" s="425"/>
      <c r="IF139" s="425"/>
      <c r="IG139" s="425"/>
      <c r="IH139" s="425"/>
      <c r="II139" s="425"/>
      <c r="IJ139" s="425"/>
      <c r="IK139" s="425"/>
      <c r="IL139" s="425"/>
      <c r="IM139" s="425"/>
      <c r="IN139" s="425"/>
      <c r="IO139" s="425"/>
      <c r="IP139" s="425"/>
      <c r="IQ139" s="425"/>
      <c r="IR139" s="425"/>
      <c r="IS139" s="425"/>
      <c r="IT139" s="425"/>
      <c r="IU139" s="425"/>
      <c r="IV139" s="425"/>
      <c r="IW139" s="425"/>
      <c r="IX139" s="425"/>
      <c r="IY139" s="425"/>
      <c r="IZ139" s="425"/>
      <c r="JA139" s="425"/>
      <c r="JB139" s="425"/>
      <c r="JC139" s="425"/>
      <c r="JD139" s="425"/>
      <c r="JE139" s="425"/>
      <c r="JF139" s="425"/>
      <c r="JG139" s="425"/>
      <c r="JH139" s="425"/>
      <c r="JI139" s="425"/>
      <c r="JJ139" s="425"/>
      <c r="JK139" s="425"/>
      <c r="JL139" s="425"/>
      <c r="JM139" s="425"/>
      <c r="JN139" s="425"/>
      <c r="JO139" s="425"/>
      <c r="JP139" s="425"/>
      <c r="JQ139" s="425"/>
      <c r="JR139" s="425"/>
      <c r="JS139" s="425"/>
      <c r="JT139" s="425"/>
      <c r="JU139" s="425"/>
      <c r="JV139" s="425"/>
      <c r="JW139" s="425"/>
      <c r="JX139" s="425"/>
      <c r="JY139" s="425"/>
      <c r="JZ139" s="425"/>
      <c r="KA139" s="425"/>
      <c r="KB139" s="425"/>
      <c r="KC139" s="425"/>
      <c r="KD139" s="425"/>
      <c r="KE139" s="425"/>
      <c r="KF139" s="425"/>
      <c r="KG139" s="425"/>
      <c r="KH139" s="425"/>
      <c r="KI139" s="425"/>
      <c r="KJ139" s="425"/>
      <c r="KK139" s="425"/>
      <c r="KL139" s="425"/>
      <c r="KM139" s="425"/>
      <c r="KN139" s="425"/>
      <c r="KO139" s="425"/>
      <c r="KP139" s="425"/>
      <c r="KQ139" s="425"/>
      <c r="KR139" s="425"/>
      <c r="KS139" s="425"/>
      <c r="KT139" s="425"/>
      <c r="KU139" s="425"/>
      <c r="KV139" s="425"/>
      <c r="KW139" s="425"/>
      <c r="KX139" s="425"/>
      <c r="KY139" s="425"/>
      <c r="KZ139" s="425"/>
      <c r="LA139" s="425"/>
      <c r="LB139" s="425"/>
      <c r="LC139" s="425"/>
      <c r="LD139" s="425"/>
      <c r="LE139" s="425"/>
      <c r="LF139" s="425"/>
      <c r="LG139" s="425"/>
      <c r="LH139" s="425"/>
      <c r="LI139" s="425"/>
      <c r="LJ139" s="425"/>
      <c r="LK139" s="425"/>
      <c r="LL139" s="425"/>
      <c r="LM139" s="425"/>
      <c r="LN139" s="425"/>
      <c r="LO139" s="425"/>
      <c r="LP139" s="425"/>
      <c r="LQ139" s="425"/>
      <c r="LR139" s="425"/>
      <c r="LS139" s="425"/>
      <c r="LT139" s="425"/>
      <c r="LU139" s="425"/>
      <c r="LV139" s="425"/>
      <c r="LW139" s="425"/>
      <c r="LX139" s="425"/>
      <c r="LY139" s="425"/>
      <c r="LZ139" s="425"/>
      <c r="MA139" s="425"/>
      <c r="MB139" s="425"/>
      <c r="MC139" s="425"/>
      <c r="MD139" s="425"/>
      <c r="ME139" s="425"/>
      <c r="MF139" s="425"/>
      <c r="MG139" s="425"/>
      <c r="MH139" s="425"/>
      <c r="MI139" s="425"/>
      <c r="MJ139" s="425"/>
      <c r="MK139" s="425"/>
      <c r="ML139" s="425"/>
      <c r="MM139" s="425"/>
      <c r="MN139" s="425"/>
      <c r="MO139" s="425"/>
      <c r="MP139" s="425"/>
      <c r="MQ139" s="425"/>
      <c r="MR139" s="425"/>
      <c r="MS139" s="425"/>
      <c r="MT139" s="425"/>
      <c r="MU139" s="425"/>
      <c r="MV139" s="425"/>
      <c r="MW139" s="425"/>
      <c r="MX139" s="425"/>
      <c r="MY139" s="425"/>
      <c r="MZ139" s="425"/>
      <c r="NA139" s="425"/>
      <c r="NB139" s="425"/>
      <c r="NC139" s="425"/>
      <c r="ND139" s="425"/>
      <c r="NE139" s="425"/>
      <c r="NF139" s="425"/>
      <c r="NG139" s="425"/>
      <c r="NH139" s="425"/>
      <c r="NI139" s="425"/>
      <c r="NJ139" s="425"/>
      <c r="NK139" s="425"/>
      <c r="NL139" s="425"/>
      <c r="NM139" s="425"/>
      <c r="NN139" s="425"/>
      <c r="NO139" s="425"/>
      <c r="NP139" s="425"/>
      <c r="NQ139" s="425"/>
      <c r="NR139" s="425"/>
      <c r="NS139" s="425"/>
      <c r="NT139" s="425"/>
      <c r="NU139" s="425"/>
      <c r="NV139" s="425"/>
      <c r="NW139" s="425"/>
      <c r="NX139" s="425"/>
      <c r="NY139" s="425"/>
      <c r="NZ139" s="425"/>
      <c r="OA139" s="425"/>
      <c r="OB139" s="425"/>
      <c r="OC139" s="425"/>
      <c r="OD139" s="425"/>
      <c r="OE139" s="425"/>
      <c r="OF139" s="425"/>
      <c r="OG139" s="425"/>
      <c r="OH139" s="425"/>
      <c r="OI139" s="425"/>
      <c r="OJ139" s="425"/>
      <c r="OK139" s="425"/>
      <c r="OL139" s="425"/>
      <c r="OM139" s="425"/>
      <c r="ON139" s="425"/>
      <c r="OO139" s="425"/>
      <c r="OP139" s="425"/>
      <c r="OQ139" s="425"/>
      <c r="OR139" s="425"/>
      <c r="OS139" s="425"/>
      <c r="OT139" s="425"/>
      <c r="OU139" s="425"/>
      <c r="OV139" s="425"/>
      <c r="OW139" s="425"/>
      <c r="OX139" s="425"/>
      <c r="OY139" s="425"/>
      <c r="OZ139" s="425"/>
      <c r="PA139" s="425"/>
      <c r="PB139" s="425"/>
      <c r="PC139" s="425"/>
      <c r="PD139" s="425"/>
      <c r="PE139" s="425"/>
      <c r="PF139" s="425"/>
      <c r="PG139" s="425"/>
      <c r="PH139" s="425"/>
      <c r="PI139" s="425"/>
      <c r="PJ139" s="425"/>
      <c r="PK139" s="425"/>
      <c r="PL139" s="425"/>
      <c r="PM139" s="425"/>
      <c r="PN139" s="425"/>
      <c r="PO139" s="425"/>
      <c r="PP139" s="425"/>
      <c r="PQ139" s="425"/>
      <c r="PR139" s="425"/>
      <c r="PS139" s="425"/>
      <c r="PT139" s="425"/>
      <c r="PU139" s="425"/>
      <c r="PV139" s="425"/>
      <c r="PW139" s="425"/>
      <c r="PX139" s="425"/>
      <c r="PY139" s="425"/>
      <c r="PZ139" s="425"/>
      <c r="QA139" s="425"/>
      <c r="QB139" s="425"/>
      <c r="QC139" s="425"/>
      <c r="QD139" s="425"/>
      <c r="QE139" s="425"/>
      <c r="QF139" s="425"/>
      <c r="QG139" s="425"/>
      <c r="QH139" s="425"/>
      <c r="QI139" s="425"/>
      <c r="QJ139" s="425"/>
      <c r="QK139" s="425"/>
      <c r="QL139" s="425"/>
      <c r="QM139" s="425"/>
      <c r="QN139" s="425"/>
      <c r="QO139" s="425"/>
      <c r="QP139" s="425"/>
      <c r="QQ139" s="425"/>
      <c r="QR139" s="425"/>
      <c r="QS139" s="425"/>
      <c r="QT139" s="425"/>
      <c r="QU139" s="425"/>
      <c r="QV139" s="425"/>
      <c r="QW139" s="425"/>
      <c r="QX139" s="425"/>
      <c r="QY139" s="425"/>
      <c r="QZ139" s="425"/>
      <c r="RA139" s="425"/>
      <c r="RB139" s="425"/>
      <c r="RC139" s="425"/>
      <c r="RD139" s="425"/>
      <c r="RE139" s="425"/>
      <c r="RF139" s="425"/>
      <c r="RG139" s="425"/>
      <c r="RH139" s="425"/>
      <c r="RI139" s="425"/>
      <c r="RJ139" s="425"/>
      <c r="RK139" s="425"/>
      <c r="RL139" s="425"/>
      <c r="RM139" s="425"/>
      <c r="RN139" s="425"/>
      <c r="RO139" s="425"/>
      <c r="RP139" s="425"/>
      <c r="RQ139" s="425"/>
      <c r="RR139" s="425"/>
      <c r="RS139" s="425"/>
      <c r="RT139" s="425"/>
      <c r="RU139" s="425"/>
      <c r="RV139" s="425"/>
      <c r="RW139" s="425"/>
      <c r="RX139" s="425"/>
      <c r="RY139" s="425"/>
      <c r="RZ139" s="425"/>
      <c r="SA139" s="425"/>
      <c r="SB139" s="425"/>
      <c r="SC139" s="425"/>
      <c r="SD139" s="425"/>
      <c r="SE139" s="425"/>
      <c r="SF139" s="425"/>
      <c r="SG139" s="425"/>
      <c r="SH139" s="425"/>
      <c r="SI139" s="425"/>
      <c r="SJ139" s="425"/>
      <c r="SK139" s="425"/>
      <c r="SL139" s="425"/>
      <c r="SM139" s="425"/>
      <c r="SN139" s="425"/>
      <c r="SO139" s="425"/>
      <c r="SP139" s="425"/>
      <c r="SQ139" s="425"/>
      <c r="SR139" s="425"/>
      <c r="SS139" s="425"/>
      <c r="ST139" s="425"/>
      <c r="SU139" s="425"/>
      <c r="SV139" s="425"/>
      <c r="SW139" s="425"/>
      <c r="SX139" s="425"/>
    </row>
    <row r="140" spans="1:518" ht="12.75" customHeight="1" x14ac:dyDescent="0.2">
      <c r="A140" s="425"/>
      <c r="B140" s="425"/>
      <c r="C140" s="425"/>
      <c r="D140" s="425"/>
      <c r="E140" s="425"/>
      <c r="F140" s="702">
        <v>14</v>
      </c>
      <c r="G140" s="712">
        <f t="shared" ca="1" si="2383"/>
        <v>0.20850000000000002</v>
      </c>
      <c r="H140" s="702" t="str">
        <f t="shared" si="2384"/>
        <v>$IB$83</v>
      </c>
      <c r="I140" s="702">
        <f t="shared" si="2385"/>
        <v>236</v>
      </c>
      <c r="J140" s="425"/>
      <c r="K140" s="425"/>
      <c r="L140" s="425"/>
      <c r="M140" s="425"/>
      <c r="N140" s="425"/>
      <c r="O140" s="425"/>
      <c r="P140" s="425"/>
      <c r="Q140" s="425"/>
      <c r="R140" s="425"/>
      <c r="S140" s="425"/>
      <c r="T140" s="425"/>
      <c r="U140" s="425"/>
      <c r="V140" s="425"/>
      <c r="W140" s="425"/>
      <c r="X140" s="425"/>
      <c r="Y140" s="425"/>
      <c r="Z140" s="425"/>
      <c r="AA140" s="425"/>
      <c r="AB140" s="425"/>
      <c r="AC140" s="425"/>
      <c r="AD140" s="425"/>
      <c r="AE140" s="425"/>
      <c r="AF140" s="425"/>
      <c r="AG140" s="425"/>
      <c r="AH140" s="425"/>
      <c r="AI140" s="425"/>
      <c r="AJ140" s="425"/>
      <c r="AK140" s="425"/>
      <c r="AL140" s="425"/>
      <c r="AM140" s="425"/>
      <c r="AN140" s="425"/>
      <c r="AO140" s="425"/>
      <c r="AP140" s="425"/>
      <c r="AQ140" s="425"/>
      <c r="AR140" s="425"/>
      <c r="AS140" s="425"/>
      <c r="AT140" s="425"/>
      <c r="AU140" s="425"/>
      <c r="AV140" s="425"/>
      <c r="AW140" s="425"/>
      <c r="AX140" s="425"/>
      <c r="AY140" s="425"/>
      <c r="AZ140" s="425"/>
      <c r="BA140" s="425"/>
      <c r="BB140" s="425"/>
      <c r="BC140" s="425"/>
      <c r="BD140" s="425"/>
      <c r="BE140" s="425"/>
      <c r="BF140" s="425"/>
      <c r="BG140" s="425"/>
      <c r="BH140" s="425"/>
      <c r="BI140" s="425"/>
      <c r="BJ140" s="425"/>
      <c r="BK140" s="425"/>
      <c r="BL140" s="425"/>
      <c r="BM140" s="425"/>
      <c r="BN140" s="425"/>
      <c r="BO140" s="425"/>
      <c r="BP140" s="425"/>
      <c r="BQ140" s="425"/>
      <c r="BR140" s="425"/>
      <c r="BS140" s="425"/>
      <c r="BT140" s="425"/>
      <c r="BU140" s="425"/>
      <c r="BV140" s="425"/>
      <c r="BW140" s="425"/>
      <c r="BX140" s="425"/>
      <c r="BY140" s="425"/>
      <c r="BZ140" s="425"/>
      <c r="CA140" s="425"/>
      <c r="CB140" s="425"/>
      <c r="CC140" s="425"/>
      <c r="CD140" s="425"/>
      <c r="CE140" s="425"/>
      <c r="CF140" s="425"/>
      <c r="CG140" s="425"/>
      <c r="CH140" s="425"/>
      <c r="CI140" s="425"/>
      <c r="CJ140" s="425"/>
      <c r="CK140" s="425"/>
      <c r="CL140" s="425"/>
      <c r="CM140" s="425"/>
      <c r="CN140" s="425"/>
      <c r="CO140" s="425"/>
      <c r="CP140" s="425"/>
      <c r="CQ140" s="425"/>
      <c r="CR140" s="425"/>
      <c r="CS140" s="425"/>
      <c r="CT140" s="425"/>
      <c r="CU140" s="425"/>
      <c r="CV140" s="425"/>
      <c r="CW140" s="425"/>
      <c r="CX140" s="425"/>
      <c r="CY140" s="425"/>
      <c r="CZ140" s="425"/>
      <c r="DA140" s="425"/>
      <c r="DB140" s="425"/>
      <c r="DC140" s="425"/>
      <c r="DD140" s="425"/>
      <c r="DE140" s="425"/>
      <c r="DF140" s="425"/>
      <c r="DG140" s="425"/>
      <c r="DH140" s="425"/>
      <c r="DI140" s="425"/>
      <c r="DJ140" s="425"/>
      <c r="DK140" s="425"/>
      <c r="DL140" s="425"/>
      <c r="DM140" s="425"/>
      <c r="DN140" s="425"/>
      <c r="DO140" s="425"/>
      <c r="DP140" s="425"/>
      <c r="DQ140" s="425"/>
      <c r="DR140" s="425"/>
      <c r="DS140" s="425"/>
      <c r="DT140" s="425"/>
      <c r="DU140" s="425"/>
      <c r="DV140" s="425"/>
      <c r="DW140" s="425"/>
      <c r="DX140" s="425"/>
      <c r="DY140" s="425"/>
      <c r="DZ140" s="425"/>
      <c r="EA140" s="425"/>
      <c r="EB140" s="425"/>
      <c r="EC140" s="425"/>
      <c r="ED140" s="425"/>
      <c r="EE140" s="425"/>
      <c r="EF140" s="425"/>
      <c r="EG140" s="425"/>
      <c r="EH140" s="425"/>
      <c r="EI140" s="425"/>
      <c r="EJ140" s="425"/>
      <c r="EK140" s="425"/>
      <c r="EL140" s="425"/>
      <c r="EM140" s="425"/>
      <c r="EN140" s="425"/>
      <c r="EO140" s="425"/>
      <c r="EP140" s="425"/>
      <c r="EQ140" s="425"/>
      <c r="ER140" s="425"/>
      <c r="ES140" s="425"/>
      <c r="ET140" s="425"/>
      <c r="EU140" s="425"/>
      <c r="EV140" s="425"/>
      <c r="EW140" s="425"/>
      <c r="EX140" s="425"/>
      <c r="EY140" s="425"/>
      <c r="EZ140" s="425"/>
      <c r="FA140" s="425"/>
      <c r="FB140" s="425"/>
      <c r="FC140" s="425"/>
      <c r="FD140" s="425"/>
      <c r="FE140" s="425"/>
      <c r="FF140" s="425"/>
      <c r="FG140" s="425"/>
      <c r="FH140" s="425"/>
      <c r="FI140" s="425"/>
      <c r="FJ140" s="425"/>
      <c r="FK140" s="425"/>
      <c r="FL140" s="425"/>
      <c r="FM140" s="425"/>
      <c r="FN140" s="425"/>
      <c r="FO140" s="425"/>
      <c r="FP140" s="425"/>
      <c r="FQ140" s="425"/>
      <c r="FR140" s="425"/>
      <c r="FS140" s="425"/>
      <c r="FT140" s="425"/>
      <c r="FU140" s="425"/>
      <c r="FV140" s="425"/>
      <c r="FW140" s="425"/>
      <c r="FX140" s="425"/>
      <c r="FY140" s="425"/>
      <c r="FZ140" s="425"/>
      <c r="GA140" s="425"/>
      <c r="GB140" s="425"/>
      <c r="GC140" s="425"/>
      <c r="GD140" s="425"/>
      <c r="GE140" s="425"/>
      <c r="GF140" s="425"/>
      <c r="GG140" s="425"/>
      <c r="GH140" s="425"/>
      <c r="GI140" s="425"/>
      <c r="GJ140" s="425"/>
      <c r="GK140" s="425"/>
      <c r="GL140" s="425"/>
      <c r="GM140" s="425"/>
      <c r="GN140" s="425"/>
      <c r="GO140" s="425"/>
      <c r="GP140" s="425"/>
      <c r="GQ140" s="425"/>
      <c r="GR140" s="425"/>
      <c r="GS140" s="425"/>
      <c r="GT140" s="425"/>
      <c r="GU140" s="425"/>
      <c r="GV140" s="425"/>
      <c r="GW140" s="425"/>
      <c r="GX140" s="425"/>
      <c r="GY140" s="425"/>
      <c r="GZ140" s="425"/>
      <c r="HA140" s="425"/>
      <c r="HB140" s="425"/>
      <c r="HC140" s="425"/>
      <c r="HD140" s="425"/>
      <c r="HE140" s="425"/>
      <c r="HF140" s="425"/>
      <c r="HG140" s="425"/>
      <c r="HH140" s="425"/>
      <c r="HI140" s="425"/>
      <c r="HJ140" s="425"/>
      <c r="HK140" s="425"/>
      <c r="HL140" s="425"/>
      <c r="HM140" s="425"/>
      <c r="HN140" s="425"/>
      <c r="HO140" s="425"/>
      <c r="HP140" s="425"/>
      <c r="HQ140" s="425"/>
      <c r="HR140" s="425"/>
      <c r="HS140" s="425"/>
      <c r="HT140" s="425"/>
      <c r="HU140" s="425"/>
      <c r="HV140" s="425"/>
      <c r="HW140" s="425"/>
      <c r="HX140" s="425"/>
      <c r="HY140" s="425"/>
      <c r="HZ140" s="425"/>
      <c r="IA140" s="425"/>
      <c r="IB140" s="425"/>
      <c r="IC140" s="425"/>
      <c r="ID140" s="425"/>
      <c r="IE140" s="425"/>
      <c r="IF140" s="425"/>
      <c r="IG140" s="425"/>
      <c r="IH140" s="425"/>
      <c r="II140" s="425"/>
      <c r="IJ140" s="425"/>
      <c r="IK140" s="425"/>
      <c r="IL140" s="425"/>
      <c r="IM140" s="425"/>
      <c r="IN140" s="425"/>
      <c r="IO140" s="425"/>
      <c r="IP140" s="425"/>
      <c r="IQ140" s="425"/>
      <c r="IR140" s="425"/>
      <c r="IS140" s="425"/>
      <c r="IT140" s="425"/>
      <c r="IU140" s="425"/>
      <c r="IV140" s="425"/>
      <c r="IW140" s="425"/>
      <c r="IX140" s="425"/>
      <c r="IY140" s="425"/>
      <c r="IZ140" s="425"/>
      <c r="JA140" s="425"/>
      <c r="JB140" s="425"/>
      <c r="JC140" s="425"/>
      <c r="JD140" s="425"/>
      <c r="JE140" s="425"/>
      <c r="JF140" s="425"/>
      <c r="JG140" s="425"/>
      <c r="JH140" s="425"/>
      <c r="JI140" s="425"/>
      <c r="JJ140" s="425"/>
      <c r="JK140" s="425"/>
      <c r="JL140" s="425"/>
      <c r="JM140" s="425"/>
      <c r="JN140" s="425"/>
      <c r="JO140" s="425"/>
      <c r="JP140" s="425"/>
      <c r="JQ140" s="425"/>
      <c r="JR140" s="425"/>
      <c r="JS140" s="425"/>
      <c r="JT140" s="425"/>
      <c r="JU140" s="425"/>
      <c r="JV140" s="425"/>
      <c r="JW140" s="425"/>
      <c r="JX140" s="425"/>
      <c r="JY140" s="425"/>
      <c r="JZ140" s="425"/>
      <c r="KA140" s="425"/>
      <c r="KB140" s="425"/>
      <c r="KC140" s="425"/>
      <c r="KD140" s="425"/>
      <c r="KE140" s="425"/>
      <c r="KF140" s="425"/>
      <c r="KG140" s="425"/>
      <c r="KH140" s="425"/>
      <c r="KI140" s="425"/>
      <c r="KJ140" s="425"/>
      <c r="KK140" s="425"/>
      <c r="KL140" s="425"/>
      <c r="KM140" s="425"/>
      <c r="KN140" s="425"/>
      <c r="KO140" s="425"/>
      <c r="KP140" s="425"/>
      <c r="KQ140" s="425"/>
      <c r="KR140" s="425"/>
      <c r="KS140" s="425"/>
      <c r="KT140" s="425"/>
      <c r="KU140" s="425"/>
      <c r="KV140" s="425"/>
      <c r="KW140" s="425"/>
      <c r="KX140" s="425"/>
      <c r="KY140" s="425"/>
      <c r="KZ140" s="425"/>
      <c r="LA140" s="425"/>
      <c r="LB140" s="425"/>
      <c r="LC140" s="425"/>
      <c r="LD140" s="425"/>
      <c r="LE140" s="425"/>
      <c r="LF140" s="425"/>
      <c r="LG140" s="425"/>
      <c r="LH140" s="425"/>
      <c r="LI140" s="425"/>
      <c r="LJ140" s="425"/>
      <c r="LK140" s="425"/>
      <c r="LL140" s="425"/>
      <c r="LM140" s="425"/>
      <c r="LN140" s="425"/>
      <c r="LO140" s="425"/>
      <c r="LP140" s="425"/>
      <c r="LQ140" s="425"/>
      <c r="LR140" s="425"/>
      <c r="LS140" s="425"/>
      <c r="LT140" s="425"/>
      <c r="LU140" s="425"/>
      <c r="LV140" s="425"/>
      <c r="LW140" s="425"/>
      <c r="LX140" s="425"/>
      <c r="LY140" s="425"/>
      <c r="LZ140" s="425"/>
      <c r="MA140" s="425"/>
      <c r="MB140" s="425"/>
      <c r="MC140" s="425"/>
      <c r="MD140" s="425"/>
      <c r="ME140" s="425"/>
      <c r="MF140" s="425"/>
      <c r="MG140" s="425"/>
      <c r="MH140" s="425"/>
      <c r="MI140" s="425"/>
      <c r="MJ140" s="425"/>
      <c r="MK140" s="425"/>
      <c r="ML140" s="425"/>
      <c r="MM140" s="425"/>
      <c r="MN140" s="425"/>
      <c r="MO140" s="425"/>
      <c r="MP140" s="425"/>
      <c r="MQ140" s="425"/>
      <c r="MR140" s="425"/>
      <c r="MS140" s="425"/>
      <c r="MT140" s="425"/>
      <c r="MU140" s="425"/>
      <c r="MV140" s="425"/>
      <c r="MW140" s="425"/>
      <c r="MX140" s="425"/>
      <c r="MY140" s="425"/>
      <c r="MZ140" s="425"/>
      <c r="NA140" s="425"/>
      <c r="NB140" s="425"/>
      <c r="NC140" s="425"/>
      <c r="ND140" s="425"/>
      <c r="NE140" s="425"/>
      <c r="NF140" s="425"/>
      <c r="NG140" s="425"/>
      <c r="NH140" s="425"/>
      <c r="NI140" s="425"/>
      <c r="NJ140" s="425"/>
      <c r="NK140" s="425"/>
      <c r="NL140" s="425"/>
      <c r="NM140" s="425"/>
      <c r="NN140" s="425"/>
      <c r="NO140" s="425"/>
      <c r="NP140" s="425"/>
      <c r="NQ140" s="425"/>
      <c r="NR140" s="425"/>
      <c r="NS140" s="425"/>
      <c r="NT140" s="425"/>
      <c r="NU140" s="425"/>
      <c r="NV140" s="425"/>
      <c r="NW140" s="425"/>
      <c r="NX140" s="425"/>
      <c r="NY140" s="425"/>
      <c r="NZ140" s="425"/>
      <c r="OA140" s="425"/>
      <c r="OB140" s="425"/>
      <c r="OC140" s="425"/>
      <c r="OD140" s="425"/>
      <c r="OE140" s="425"/>
      <c r="OF140" s="425"/>
      <c r="OG140" s="425"/>
      <c r="OH140" s="425"/>
      <c r="OI140" s="425"/>
      <c r="OJ140" s="425"/>
      <c r="OK140" s="425"/>
      <c r="OL140" s="425"/>
      <c r="OM140" s="425"/>
      <c r="ON140" s="425"/>
      <c r="OO140" s="425"/>
      <c r="OP140" s="425"/>
      <c r="OQ140" s="425"/>
      <c r="OR140" s="425"/>
      <c r="OS140" s="425"/>
      <c r="OT140" s="425"/>
      <c r="OU140" s="425"/>
      <c r="OV140" s="425"/>
      <c r="OW140" s="425"/>
      <c r="OX140" s="425"/>
      <c r="OY140" s="425"/>
      <c r="OZ140" s="425"/>
      <c r="PA140" s="425"/>
      <c r="PB140" s="425"/>
      <c r="PC140" s="425"/>
      <c r="PD140" s="425"/>
      <c r="PE140" s="425"/>
      <c r="PF140" s="425"/>
      <c r="PG140" s="425"/>
      <c r="PH140" s="425"/>
      <c r="PI140" s="425"/>
      <c r="PJ140" s="425"/>
      <c r="PK140" s="425"/>
      <c r="PL140" s="425"/>
      <c r="PM140" s="425"/>
      <c r="PN140" s="425"/>
      <c r="PO140" s="425"/>
      <c r="PP140" s="425"/>
      <c r="PQ140" s="425"/>
      <c r="PR140" s="425"/>
      <c r="PS140" s="425"/>
      <c r="PT140" s="425"/>
      <c r="PU140" s="425"/>
      <c r="PV140" s="425"/>
      <c r="PW140" s="425"/>
      <c r="PX140" s="425"/>
      <c r="PY140" s="425"/>
      <c r="PZ140" s="425"/>
      <c r="QA140" s="425"/>
      <c r="QB140" s="425"/>
      <c r="QC140" s="425"/>
      <c r="QD140" s="425"/>
      <c r="QE140" s="425"/>
      <c r="QF140" s="425"/>
      <c r="QG140" s="425"/>
      <c r="QH140" s="425"/>
      <c r="QI140" s="425"/>
      <c r="QJ140" s="425"/>
      <c r="QK140" s="425"/>
      <c r="QL140" s="425"/>
      <c r="QM140" s="425"/>
      <c r="QN140" s="425"/>
      <c r="QO140" s="425"/>
      <c r="QP140" s="425"/>
      <c r="QQ140" s="425"/>
      <c r="QR140" s="425"/>
      <c r="QS140" s="425"/>
      <c r="QT140" s="425"/>
      <c r="QU140" s="425"/>
      <c r="QV140" s="425"/>
      <c r="QW140" s="425"/>
      <c r="QX140" s="425"/>
      <c r="QY140" s="425"/>
      <c r="QZ140" s="425"/>
      <c r="RA140" s="425"/>
      <c r="RB140" s="425"/>
      <c r="RC140" s="425"/>
      <c r="RD140" s="425"/>
      <c r="RE140" s="425"/>
      <c r="RF140" s="425"/>
      <c r="RG140" s="425"/>
      <c r="RH140" s="425"/>
      <c r="RI140" s="425"/>
      <c r="RJ140" s="425"/>
      <c r="RK140" s="425"/>
      <c r="RL140" s="425"/>
      <c r="RM140" s="425"/>
      <c r="RN140" s="425"/>
      <c r="RO140" s="425"/>
      <c r="RP140" s="425"/>
      <c r="RQ140" s="425"/>
      <c r="RR140" s="425"/>
      <c r="RS140" s="425"/>
      <c r="RT140" s="425"/>
      <c r="RU140" s="425"/>
      <c r="RV140" s="425"/>
      <c r="RW140" s="425"/>
      <c r="RX140" s="425"/>
      <c r="RY140" s="425"/>
      <c r="RZ140" s="425"/>
      <c r="SA140" s="425"/>
      <c r="SB140" s="425"/>
      <c r="SC140" s="425"/>
      <c r="SD140" s="425"/>
      <c r="SE140" s="425"/>
      <c r="SF140" s="425"/>
      <c r="SG140" s="425"/>
      <c r="SH140" s="425"/>
      <c r="SI140" s="425"/>
      <c r="SJ140" s="425"/>
      <c r="SK140" s="425"/>
      <c r="SL140" s="425"/>
      <c r="SM140" s="425"/>
      <c r="SN140" s="425"/>
      <c r="SO140" s="425"/>
      <c r="SP140" s="425"/>
      <c r="SQ140" s="425"/>
      <c r="SR140" s="425"/>
      <c r="SS140" s="425"/>
      <c r="ST140" s="425"/>
      <c r="SU140" s="425"/>
      <c r="SV140" s="425"/>
      <c r="SW140" s="425"/>
      <c r="SX140" s="425"/>
    </row>
    <row r="141" spans="1:518" ht="12.75" customHeight="1" x14ac:dyDescent="0.2">
      <c r="A141" s="425"/>
      <c r="B141" s="425"/>
      <c r="C141" s="425"/>
      <c r="D141" s="425"/>
      <c r="E141" s="425"/>
      <c r="F141" s="702">
        <v>15</v>
      </c>
      <c r="G141" s="712">
        <f t="shared" ca="1" si="2383"/>
        <v>0.2</v>
      </c>
      <c r="H141" s="702" t="str">
        <f t="shared" si="2384"/>
        <v>$IS$83</v>
      </c>
      <c r="I141" s="702">
        <f t="shared" si="2385"/>
        <v>253</v>
      </c>
      <c r="J141" s="425"/>
      <c r="K141" s="425"/>
      <c r="L141" s="425"/>
      <c r="M141" s="425"/>
      <c r="N141" s="425"/>
      <c r="O141" s="425"/>
      <c r="P141" s="425"/>
      <c r="Q141" s="425"/>
      <c r="R141" s="425"/>
      <c r="S141" s="425"/>
      <c r="T141" s="425"/>
      <c r="U141" s="425"/>
      <c r="V141" s="425"/>
      <c r="W141" s="425"/>
      <c r="X141" s="425"/>
      <c r="Y141" s="425"/>
      <c r="Z141" s="425"/>
      <c r="AA141" s="425"/>
      <c r="AB141" s="425"/>
      <c r="AC141" s="425"/>
      <c r="AD141" s="425"/>
      <c r="AE141" s="425"/>
      <c r="AF141" s="425"/>
      <c r="AG141" s="425"/>
      <c r="AH141" s="425"/>
      <c r="AI141" s="425"/>
      <c r="AJ141" s="425"/>
      <c r="AK141" s="425"/>
      <c r="AL141" s="425"/>
      <c r="AM141" s="425"/>
      <c r="AN141" s="425"/>
      <c r="AO141" s="425"/>
      <c r="AP141" s="425"/>
      <c r="AQ141" s="425"/>
      <c r="AR141" s="425"/>
      <c r="AS141" s="425"/>
      <c r="AT141" s="425"/>
      <c r="AU141" s="425"/>
      <c r="AV141" s="425"/>
      <c r="AW141" s="425"/>
      <c r="AX141" s="425"/>
      <c r="AY141" s="425"/>
      <c r="AZ141" s="425"/>
      <c r="BA141" s="425"/>
      <c r="BB141" s="425"/>
      <c r="BC141" s="425"/>
      <c r="BD141" s="425"/>
      <c r="BE141" s="425"/>
      <c r="BF141" s="425"/>
      <c r="BG141" s="425"/>
      <c r="BH141" s="425"/>
      <c r="BI141" s="425"/>
      <c r="BJ141" s="425"/>
      <c r="BK141" s="425"/>
      <c r="BL141" s="425"/>
      <c r="BM141" s="425"/>
      <c r="BN141" s="425"/>
      <c r="BO141" s="425"/>
      <c r="BP141" s="425"/>
      <c r="BQ141" s="425"/>
      <c r="BR141" s="425"/>
      <c r="BS141" s="425"/>
      <c r="BT141" s="425"/>
      <c r="BU141" s="425"/>
      <c r="BV141" s="425"/>
      <c r="BW141" s="425"/>
      <c r="BX141" s="425"/>
      <c r="BY141" s="425"/>
      <c r="BZ141" s="425"/>
      <c r="CA141" s="425"/>
      <c r="CB141" s="425"/>
      <c r="CC141" s="425"/>
      <c r="CD141" s="425"/>
      <c r="CE141" s="425"/>
      <c r="CF141" s="425"/>
      <c r="CG141" s="425"/>
      <c r="CH141" s="425"/>
      <c r="CI141" s="425"/>
      <c r="CJ141" s="425"/>
      <c r="CK141" s="425"/>
      <c r="CL141" s="425"/>
      <c r="CM141" s="425"/>
      <c r="CN141" s="425"/>
      <c r="CO141" s="425"/>
      <c r="CP141" s="425"/>
      <c r="CQ141" s="425"/>
      <c r="CR141" s="425"/>
      <c r="CS141" s="425"/>
      <c r="CT141" s="425"/>
      <c r="CU141" s="425"/>
      <c r="CV141" s="425"/>
      <c r="CW141" s="425"/>
      <c r="CX141" s="425"/>
      <c r="CY141" s="425"/>
      <c r="CZ141" s="425"/>
      <c r="DA141" s="425"/>
      <c r="DB141" s="425"/>
      <c r="DC141" s="425"/>
      <c r="DD141" s="425"/>
      <c r="DE141" s="425"/>
      <c r="DF141" s="425"/>
      <c r="DG141" s="425"/>
      <c r="DH141" s="425"/>
      <c r="DI141" s="425"/>
      <c r="DJ141" s="425"/>
      <c r="DK141" s="425"/>
      <c r="DL141" s="425"/>
      <c r="DM141" s="425"/>
      <c r="DN141" s="425"/>
      <c r="DO141" s="425"/>
      <c r="DP141" s="425"/>
      <c r="DQ141" s="425"/>
      <c r="DR141" s="425"/>
      <c r="DS141" s="425"/>
      <c r="DT141" s="425"/>
      <c r="DU141" s="425"/>
      <c r="DV141" s="425"/>
      <c r="DW141" s="425"/>
      <c r="DX141" s="425"/>
      <c r="DY141" s="425"/>
      <c r="DZ141" s="425"/>
      <c r="EA141" s="425"/>
      <c r="EB141" s="425"/>
      <c r="EC141" s="425"/>
      <c r="ED141" s="425"/>
      <c r="EE141" s="425"/>
      <c r="EF141" s="425"/>
      <c r="EG141" s="425"/>
      <c r="EH141" s="425"/>
      <c r="EI141" s="425"/>
      <c r="EJ141" s="425"/>
      <c r="EK141" s="425"/>
      <c r="EL141" s="425"/>
      <c r="EM141" s="425"/>
      <c r="EN141" s="425"/>
      <c r="EO141" s="425"/>
      <c r="EP141" s="425"/>
      <c r="EQ141" s="425"/>
      <c r="ER141" s="425"/>
      <c r="ES141" s="425"/>
      <c r="ET141" s="425"/>
      <c r="EU141" s="425"/>
      <c r="EV141" s="425"/>
      <c r="EW141" s="425"/>
      <c r="EX141" s="425"/>
      <c r="EY141" s="425"/>
      <c r="EZ141" s="425"/>
      <c r="FA141" s="425"/>
      <c r="FB141" s="425"/>
      <c r="FC141" s="425"/>
      <c r="FD141" s="425"/>
      <c r="FE141" s="425"/>
      <c r="FF141" s="425"/>
      <c r="FG141" s="425"/>
      <c r="FH141" s="425"/>
      <c r="FI141" s="425"/>
      <c r="FJ141" s="425"/>
      <c r="FK141" s="425"/>
      <c r="FL141" s="425"/>
      <c r="FM141" s="425"/>
      <c r="FN141" s="425"/>
      <c r="FO141" s="425"/>
      <c r="FP141" s="425"/>
      <c r="FQ141" s="425"/>
      <c r="FR141" s="425"/>
      <c r="FS141" s="425"/>
      <c r="FT141" s="425"/>
      <c r="FU141" s="425"/>
      <c r="FV141" s="425"/>
      <c r="FW141" s="425"/>
      <c r="FX141" s="425"/>
      <c r="FY141" s="425"/>
      <c r="FZ141" s="425"/>
      <c r="GA141" s="425"/>
      <c r="GB141" s="425"/>
      <c r="GC141" s="425"/>
      <c r="GD141" s="425"/>
      <c r="GE141" s="425"/>
      <c r="GF141" s="425"/>
      <c r="GG141" s="425"/>
      <c r="GH141" s="425"/>
      <c r="GI141" s="425"/>
      <c r="GJ141" s="425"/>
      <c r="GK141" s="425"/>
      <c r="GL141" s="425"/>
      <c r="GM141" s="425"/>
      <c r="GN141" s="425"/>
      <c r="GO141" s="425"/>
      <c r="GP141" s="425"/>
      <c r="GQ141" s="425"/>
      <c r="GR141" s="425"/>
      <c r="GS141" s="425"/>
      <c r="GT141" s="425"/>
      <c r="GU141" s="425"/>
      <c r="GV141" s="425"/>
      <c r="GW141" s="425"/>
      <c r="GX141" s="425"/>
      <c r="GY141" s="425"/>
      <c r="GZ141" s="425"/>
      <c r="HA141" s="425"/>
      <c r="HB141" s="425"/>
      <c r="HC141" s="425"/>
      <c r="HD141" s="425"/>
      <c r="HE141" s="425"/>
      <c r="HF141" s="425"/>
      <c r="HG141" s="425"/>
      <c r="HH141" s="425"/>
      <c r="HI141" s="425"/>
      <c r="HJ141" s="425"/>
      <c r="HK141" s="425"/>
      <c r="HL141" s="425"/>
      <c r="HM141" s="425"/>
      <c r="HN141" s="425"/>
      <c r="HO141" s="425"/>
      <c r="HP141" s="425"/>
      <c r="HQ141" s="425"/>
      <c r="HR141" s="425"/>
      <c r="HS141" s="425"/>
      <c r="HT141" s="425"/>
      <c r="HU141" s="425"/>
      <c r="HV141" s="425"/>
      <c r="HW141" s="425"/>
      <c r="HX141" s="425"/>
      <c r="HY141" s="425"/>
      <c r="HZ141" s="425"/>
      <c r="IA141" s="425"/>
      <c r="IB141" s="425"/>
      <c r="IC141" s="425"/>
      <c r="ID141" s="425"/>
      <c r="IE141" s="425"/>
      <c r="IF141" s="425"/>
      <c r="IG141" s="425"/>
      <c r="IH141" s="425"/>
      <c r="II141" s="425"/>
      <c r="IJ141" s="425"/>
      <c r="IK141" s="425"/>
      <c r="IL141" s="425"/>
      <c r="IM141" s="425"/>
      <c r="IN141" s="425"/>
      <c r="IO141" s="425"/>
      <c r="IP141" s="425"/>
      <c r="IQ141" s="425"/>
      <c r="IR141" s="425"/>
      <c r="IS141" s="425"/>
      <c r="IT141" s="425"/>
      <c r="IU141" s="425"/>
      <c r="IV141" s="425"/>
      <c r="IW141" s="425"/>
      <c r="IX141" s="425"/>
      <c r="IY141" s="425"/>
      <c r="IZ141" s="425"/>
      <c r="JA141" s="425"/>
      <c r="JB141" s="425"/>
      <c r="JC141" s="425"/>
      <c r="JD141" s="425"/>
      <c r="JE141" s="425"/>
      <c r="JF141" s="425"/>
      <c r="JG141" s="425"/>
      <c r="JH141" s="425"/>
      <c r="JI141" s="425"/>
      <c r="JJ141" s="425"/>
      <c r="JK141" s="425"/>
      <c r="JL141" s="425"/>
      <c r="JM141" s="425"/>
      <c r="JN141" s="425"/>
      <c r="JO141" s="425"/>
      <c r="JP141" s="425"/>
      <c r="JQ141" s="425"/>
      <c r="JR141" s="425"/>
      <c r="JS141" s="425"/>
      <c r="JT141" s="425"/>
      <c r="JU141" s="425"/>
      <c r="JV141" s="425"/>
      <c r="JW141" s="425"/>
      <c r="JX141" s="425"/>
      <c r="JY141" s="425"/>
      <c r="JZ141" s="425"/>
      <c r="KA141" s="425"/>
      <c r="KB141" s="425"/>
      <c r="KC141" s="425"/>
      <c r="KD141" s="425"/>
      <c r="KE141" s="425"/>
      <c r="KF141" s="425"/>
      <c r="KG141" s="425"/>
      <c r="KH141" s="425"/>
      <c r="KI141" s="425"/>
      <c r="KJ141" s="425"/>
      <c r="KK141" s="425"/>
      <c r="KL141" s="425"/>
      <c r="KM141" s="425"/>
      <c r="KN141" s="425"/>
      <c r="KO141" s="425"/>
      <c r="KP141" s="425"/>
      <c r="KQ141" s="425"/>
      <c r="KR141" s="425"/>
      <c r="KS141" s="425"/>
      <c r="KT141" s="425"/>
      <c r="KU141" s="425"/>
      <c r="KV141" s="425"/>
      <c r="KW141" s="425"/>
      <c r="KX141" s="425"/>
      <c r="KY141" s="425"/>
      <c r="KZ141" s="425"/>
      <c r="LA141" s="425"/>
      <c r="LB141" s="425"/>
      <c r="LC141" s="425"/>
      <c r="LD141" s="425"/>
      <c r="LE141" s="425"/>
      <c r="LF141" s="425"/>
      <c r="LG141" s="425"/>
      <c r="LH141" s="425"/>
      <c r="LI141" s="425"/>
      <c r="LJ141" s="425"/>
      <c r="LK141" s="425"/>
      <c r="LL141" s="425"/>
      <c r="LM141" s="425"/>
      <c r="LN141" s="425"/>
      <c r="LO141" s="425"/>
      <c r="LP141" s="425"/>
      <c r="LQ141" s="425"/>
      <c r="LR141" s="425"/>
      <c r="LS141" s="425"/>
      <c r="LT141" s="425"/>
      <c r="LU141" s="425"/>
      <c r="LV141" s="425"/>
      <c r="LW141" s="425"/>
      <c r="LX141" s="425"/>
      <c r="LY141" s="425"/>
      <c r="LZ141" s="425"/>
      <c r="MA141" s="425"/>
      <c r="MB141" s="425"/>
      <c r="MC141" s="425"/>
      <c r="MD141" s="425"/>
      <c r="ME141" s="425"/>
      <c r="MF141" s="425"/>
      <c r="MG141" s="425"/>
      <c r="MH141" s="425"/>
      <c r="MI141" s="425"/>
      <c r="MJ141" s="425"/>
      <c r="MK141" s="425"/>
      <c r="ML141" s="425"/>
      <c r="MM141" s="425"/>
      <c r="MN141" s="425"/>
      <c r="MO141" s="425"/>
      <c r="MP141" s="425"/>
      <c r="MQ141" s="425"/>
      <c r="MR141" s="425"/>
      <c r="MS141" s="425"/>
      <c r="MT141" s="425"/>
      <c r="MU141" s="425"/>
      <c r="MV141" s="425"/>
      <c r="MW141" s="425"/>
      <c r="MX141" s="425"/>
      <c r="MY141" s="425"/>
      <c r="MZ141" s="425"/>
      <c r="NA141" s="425"/>
      <c r="NB141" s="425"/>
      <c r="NC141" s="425"/>
      <c r="ND141" s="425"/>
      <c r="NE141" s="425"/>
      <c r="NF141" s="425"/>
      <c r="NG141" s="425"/>
      <c r="NH141" s="425"/>
      <c r="NI141" s="425"/>
      <c r="NJ141" s="425"/>
      <c r="NK141" s="425"/>
      <c r="NL141" s="425"/>
      <c r="NM141" s="425"/>
      <c r="NN141" s="425"/>
      <c r="NO141" s="425"/>
      <c r="NP141" s="425"/>
      <c r="NQ141" s="425"/>
      <c r="NR141" s="425"/>
      <c r="NS141" s="425"/>
      <c r="NT141" s="425"/>
      <c r="NU141" s="425"/>
      <c r="NV141" s="425"/>
      <c r="NW141" s="425"/>
      <c r="NX141" s="425"/>
      <c r="NY141" s="425"/>
      <c r="NZ141" s="425"/>
      <c r="OA141" s="425"/>
      <c r="OB141" s="425"/>
      <c r="OC141" s="425"/>
      <c r="OD141" s="425"/>
      <c r="OE141" s="425"/>
      <c r="OF141" s="425"/>
      <c r="OG141" s="425"/>
      <c r="OH141" s="425"/>
      <c r="OI141" s="425"/>
      <c r="OJ141" s="425"/>
      <c r="OK141" s="425"/>
      <c r="OL141" s="425"/>
      <c r="OM141" s="425"/>
      <c r="ON141" s="425"/>
      <c r="OO141" s="425"/>
      <c r="OP141" s="425"/>
      <c r="OQ141" s="425"/>
      <c r="OR141" s="425"/>
      <c r="OS141" s="425"/>
      <c r="OT141" s="425"/>
      <c r="OU141" s="425"/>
      <c r="OV141" s="425"/>
      <c r="OW141" s="425"/>
      <c r="OX141" s="425"/>
      <c r="OY141" s="425"/>
      <c r="OZ141" s="425"/>
      <c r="PA141" s="425"/>
      <c r="PB141" s="425"/>
      <c r="PC141" s="425"/>
      <c r="PD141" s="425"/>
      <c r="PE141" s="425"/>
      <c r="PF141" s="425"/>
      <c r="PG141" s="425"/>
      <c r="PH141" s="425"/>
      <c r="PI141" s="425"/>
      <c r="PJ141" s="425"/>
      <c r="PK141" s="425"/>
      <c r="PL141" s="425"/>
      <c r="PM141" s="425"/>
      <c r="PN141" s="425"/>
      <c r="PO141" s="425"/>
      <c r="PP141" s="425"/>
      <c r="PQ141" s="425"/>
      <c r="PR141" s="425"/>
      <c r="PS141" s="425"/>
      <c r="PT141" s="425"/>
      <c r="PU141" s="425"/>
      <c r="PV141" s="425"/>
      <c r="PW141" s="425"/>
      <c r="PX141" s="425"/>
      <c r="PY141" s="425"/>
      <c r="PZ141" s="425"/>
      <c r="QA141" s="425"/>
      <c r="QB141" s="425"/>
      <c r="QC141" s="425"/>
      <c r="QD141" s="425"/>
      <c r="QE141" s="425"/>
      <c r="QF141" s="425"/>
      <c r="QG141" s="425"/>
      <c r="QH141" s="425"/>
      <c r="QI141" s="425"/>
      <c r="QJ141" s="425"/>
      <c r="QK141" s="425"/>
      <c r="QL141" s="425"/>
      <c r="QM141" s="425"/>
      <c r="QN141" s="425"/>
      <c r="QO141" s="425"/>
      <c r="QP141" s="425"/>
      <c r="QQ141" s="425"/>
      <c r="QR141" s="425"/>
      <c r="QS141" s="425"/>
      <c r="QT141" s="425"/>
      <c r="QU141" s="425"/>
      <c r="QV141" s="425"/>
      <c r="QW141" s="425"/>
      <c r="QX141" s="425"/>
      <c r="QY141" s="425"/>
      <c r="QZ141" s="425"/>
      <c r="RA141" s="425"/>
      <c r="RB141" s="425"/>
      <c r="RC141" s="425"/>
      <c r="RD141" s="425"/>
      <c r="RE141" s="425"/>
      <c r="RF141" s="425"/>
      <c r="RG141" s="425"/>
      <c r="RH141" s="425"/>
      <c r="RI141" s="425"/>
      <c r="RJ141" s="425"/>
      <c r="RK141" s="425"/>
      <c r="RL141" s="425"/>
      <c r="RM141" s="425"/>
      <c r="RN141" s="425"/>
      <c r="RO141" s="425"/>
      <c r="RP141" s="425"/>
      <c r="RQ141" s="425"/>
      <c r="RR141" s="425"/>
      <c r="RS141" s="425"/>
      <c r="RT141" s="425"/>
      <c r="RU141" s="425"/>
      <c r="RV141" s="425"/>
      <c r="RW141" s="425"/>
      <c r="RX141" s="425"/>
      <c r="RY141" s="425"/>
      <c r="RZ141" s="425"/>
      <c r="SA141" s="425"/>
      <c r="SB141" s="425"/>
      <c r="SC141" s="425"/>
      <c r="SD141" s="425"/>
      <c r="SE141" s="425"/>
      <c r="SF141" s="425"/>
      <c r="SG141" s="425"/>
      <c r="SH141" s="425"/>
      <c r="SI141" s="425"/>
      <c r="SJ141" s="425"/>
      <c r="SK141" s="425"/>
      <c r="SL141" s="425"/>
      <c r="SM141" s="425"/>
      <c r="SN141" s="425"/>
      <c r="SO141" s="425"/>
      <c r="SP141" s="425"/>
      <c r="SQ141" s="425"/>
      <c r="SR141" s="425"/>
      <c r="SS141" s="425"/>
      <c r="ST141" s="425"/>
      <c r="SU141" s="425"/>
      <c r="SV141" s="425"/>
      <c r="SW141" s="425"/>
      <c r="SX141" s="425"/>
    </row>
    <row r="142" spans="1:518" ht="12.75" customHeight="1" x14ac:dyDescent="0.2">
      <c r="A142" s="425"/>
      <c r="B142" s="425"/>
      <c r="C142" s="425"/>
      <c r="D142" s="425"/>
      <c r="E142" s="425"/>
      <c r="F142" s="702">
        <v>16</v>
      </c>
      <c r="G142" s="712">
        <f t="shared" ca="1" si="2383"/>
        <v>0.20850000000000002</v>
      </c>
      <c r="H142" s="702" t="str">
        <f t="shared" si="2384"/>
        <v>$JJ$83</v>
      </c>
      <c r="I142" s="702">
        <f t="shared" si="2385"/>
        <v>270</v>
      </c>
      <c r="J142" s="425"/>
      <c r="K142" s="425"/>
      <c r="L142" s="425"/>
      <c r="M142" s="425"/>
      <c r="N142" s="425"/>
      <c r="O142" s="425"/>
      <c r="P142" s="425"/>
      <c r="Q142" s="425"/>
      <c r="R142" s="425"/>
      <c r="S142" s="425"/>
      <c r="T142" s="425"/>
      <c r="U142" s="425"/>
      <c r="V142" s="425"/>
      <c r="W142" s="425"/>
      <c r="X142" s="425"/>
      <c r="Y142" s="425"/>
      <c r="Z142" s="425"/>
      <c r="AA142" s="425"/>
      <c r="AB142" s="425"/>
      <c r="AC142" s="425"/>
      <c r="AD142" s="425"/>
      <c r="AE142" s="425"/>
      <c r="AF142" s="425"/>
      <c r="AG142" s="425"/>
      <c r="AH142" s="425"/>
      <c r="AI142" s="425"/>
      <c r="AJ142" s="425"/>
      <c r="AK142" s="425"/>
      <c r="AL142" s="425"/>
      <c r="AM142" s="425"/>
      <c r="AN142" s="425"/>
      <c r="AO142" s="425"/>
      <c r="AP142" s="425"/>
      <c r="AQ142" s="425"/>
      <c r="AR142" s="425"/>
      <c r="AS142" s="425"/>
      <c r="AT142" s="425"/>
      <c r="AU142" s="425"/>
      <c r="AV142" s="425"/>
      <c r="AW142" s="425"/>
      <c r="AX142" s="425"/>
      <c r="AY142" s="425"/>
      <c r="AZ142" s="425"/>
      <c r="BA142" s="425"/>
      <c r="BB142" s="425"/>
      <c r="BC142" s="425"/>
      <c r="BD142" s="425"/>
      <c r="BE142" s="425"/>
      <c r="BF142" s="425"/>
      <c r="BG142" s="425"/>
      <c r="BH142" s="425"/>
      <c r="BI142" s="425"/>
      <c r="BJ142" s="425"/>
      <c r="BK142" s="425"/>
      <c r="BL142" s="425"/>
      <c r="BM142" s="425"/>
      <c r="BN142" s="425"/>
      <c r="BO142" s="425"/>
      <c r="BP142" s="425"/>
      <c r="BQ142" s="425"/>
      <c r="BR142" s="425"/>
      <c r="BS142" s="425"/>
      <c r="BT142" s="425"/>
      <c r="BU142" s="425"/>
      <c r="BV142" s="425"/>
      <c r="BW142" s="425"/>
      <c r="BX142" s="425"/>
      <c r="BY142" s="425"/>
      <c r="BZ142" s="425"/>
      <c r="CA142" s="425"/>
      <c r="CB142" s="425"/>
      <c r="CC142" s="425"/>
      <c r="CD142" s="425"/>
      <c r="CE142" s="425"/>
      <c r="CF142" s="425"/>
      <c r="CG142" s="425"/>
      <c r="CH142" s="425"/>
      <c r="CI142" s="425"/>
      <c r="CJ142" s="425"/>
      <c r="CK142" s="425"/>
      <c r="CL142" s="425"/>
      <c r="CM142" s="425"/>
      <c r="CN142" s="425"/>
      <c r="CO142" s="425"/>
      <c r="CP142" s="425"/>
      <c r="CQ142" s="425"/>
      <c r="CR142" s="425"/>
      <c r="CS142" s="425"/>
      <c r="CT142" s="425"/>
      <c r="CU142" s="425"/>
      <c r="CV142" s="425"/>
      <c r="CW142" s="425"/>
      <c r="CX142" s="425"/>
      <c r="CY142" s="425"/>
      <c r="CZ142" s="425"/>
      <c r="DA142" s="425"/>
      <c r="DB142" s="425"/>
      <c r="DC142" s="425"/>
      <c r="DD142" s="425"/>
      <c r="DE142" s="425"/>
      <c r="DF142" s="425"/>
      <c r="DG142" s="425"/>
      <c r="DH142" s="425"/>
      <c r="DI142" s="425"/>
      <c r="DJ142" s="425"/>
      <c r="DK142" s="425"/>
      <c r="DL142" s="425"/>
      <c r="DM142" s="425"/>
      <c r="DN142" s="425"/>
      <c r="DO142" s="425"/>
      <c r="DP142" s="425"/>
      <c r="DQ142" s="425"/>
      <c r="DR142" s="425"/>
      <c r="DS142" s="425"/>
      <c r="DT142" s="425"/>
      <c r="DU142" s="425"/>
      <c r="DV142" s="425"/>
      <c r="DW142" s="425"/>
      <c r="DX142" s="425"/>
      <c r="DY142" s="425"/>
      <c r="DZ142" s="425"/>
      <c r="EA142" s="425"/>
      <c r="EB142" s="425"/>
      <c r="EC142" s="425"/>
      <c r="ED142" s="425"/>
      <c r="EE142" s="425"/>
      <c r="EF142" s="425"/>
      <c r="EG142" s="425"/>
      <c r="EH142" s="425"/>
      <c r="EI142" s="425"/>
      <c r="EJ142" s="425"/>
      <c r="EK142" s="425"/>
      <c r="EL142" s="425"/>
      <c r="EM142" s="425"/>
      <c r="EN142" s="425"/>
      <c r="EO142" s="425"/>
      <c r="EP142" s="425"/>
      <c r="EQ142" s="425"/>
      <c r="ER142" s="425"/>
      <c r="ES142" s="425"/>
      <c r="ET142" s="425"/>
      <c r="EU142" s="425"/>
      <c r="EV142" s="425"/>
      <c r="EW142" s="425"/>
      <c r="EX142" s="425"/>
      <c r="EY142" s="425"/>
      <c r="EZ142" s="425"/>
      <c r="FA142" s="425"/>
      <c r="FB142" s="425"/>
      <c r="FC142" s="425"/>
      <c r="FD142" s="425"/>
      <c r="FE142" s="425"/>
      <c r="FF142" s="425"/>
      <c r="FG142" s="425"/>
      <c r="FH142" s="425"/>
      <c r="FI142" s="425"/>
      <c r="FJ142" s="425"/>
      <c r="FK142" s="425"/>
      <c r="FL142" s="425"/>
      <c r="FM142" s="425"/>
      <c r="FN142" s="425"/>
      <c r="FO142" s="425"/>
      <c r="FP142" s="425"/>
      <c r="FQ142" s="425"/>
      <c r="FR142" s="425"/>
      <c r="FS142" s="425"/>
      <c r="FT142" s="425"/>
      <c r="FU142" s="425"/>
      <c r="FV142" s="425"/>
      <c r="FW142" s="425"/>
      <c r="FX142" s="425"/>
      <c r="FY142" s="425"/>
      <c r="FZ142" s="425"/>
      <c r="GA142" s="425"/>
      <c r="GB142" s="425"/>
      <c r="GC142" s="425"/>
      <c r="GD142" s="425"/>
      <c r="GE142" s="425"/>
      <c r="GF142" s="425"/>
      <c r="GG142" s="425"/>
      <c r="GH142" s="425"/>
      <c r="GI142" s="425"/>
      <c r="GJ142" s="425"/>
      <c r="GK142" s="425"/>
      <c r="GL142" s="425"/>
      <c r="GM142" s="425"/>
      <c r="GN142" s="425"/>
      <c r="GO142" s="425"/>
      <c r="GP142" s="425"/>
      <c r="GQ142" s="425"/>
      <c r="GR142" s="425"/>
      <c r="GS142" s="425"/>
      <c r="GT142" s="425"/>
      <c r="GU142" s="425"/>
      <c r="GV142" s="425"/>
      <c r="GW142" s="425"/>
      <c r="GX142" s="425"/>
      <c r="GY142" s="425"/>
      <c r="GZ142" s="425"/>
      <c r="HA142" s="425"/>
      <c r="HB142" s="425"/>
      <c r="HC142" s="425"/>
      <c r="HD142" s="425"/>
      <c r="HE142" s="425"/>
      <c r="HF142" s="425"/>
      <c r="HG142" s="425"/>
      <c r="HH142" s="425"/>
      <c r="HI142" s="425"/>
      <c r="HJ142" s="425"/>
      <c r="HK142" s="425"/>
      <c r="HL142" s="425"/>
      <c r="HM142" s="425"/>
      <c r="HN142" s="425"/>
      <c r="HO142" s="425"/>
      <c r="HP142" s="425"/>
      <c r="HQ142" s="425"/>
      <c r="HR142" s="425"/>
      <c r="HS142" s="425"/>
      <c r="HT142" s="425"/>
      <c r="HU142" s="425"/>
      <c r="HV142" s="425"/>
      <c r="HW142" s="425"/>
      <c r="HX142" s="425"/>
      <c r="HY142" s="425"/>
      <c r="HZ142" s="425"/>
      <c r="IA142" s="425"/>
      <c r="IB142" s="425"/>
      <c r="IC142" s="425"/>
      <c r="ID142" s="425"/>
      <c r="IE142" s="425"/>
      <c r="IF142" s="425"/>
      <c r="IG142" s="425"/>
      <c r="IH142" s="425"/>
      <c r="II142" s="425"/>
      <c r="IJ142" s="425"/>
      <c r="IK142" s="425"/>
      <c r="IL142" s="425"/>
      <c r="IM142" s="425"/>
      <c r="IN142" s="425"/>
      <c r="IO142" s="425"/>
      <c r="IP142" s="425"/>
      <c r="IQ142" s="425"/>
      <c r="IR142" s="425"/>
      <c r="IS142" s="425"/>
      <c r="IT142" s="425"/>
      <c r="IU142" s="425"/>
      <c r="IV142" s="425"/>
      <c r="IW142" s="425"/>
      <c r="IX142" s="425"/>
      <c r="IY142" s="425"/>
      <c r="IZ142" s="425"/>
      <c r="JA142" s="425"/>
      <c r="JB142" s="425"/>
      <c r="JC142" s="425"/>
      <c r="JD142" s="425"/>
      <c r="JE142" s="425"/>
      <c r="JF142" s="425"/>
      <c r="JG142" s="425"/>
      <c r="JH142" s="425"/>
      <c r="JI142" s="425"/>
      <c r="JJ142" s="425"/>
      <c r="JK142" s="425"/>
      <c r="JL142" s="425"/>
      <c r="JM142" s="425"/>
      <c r="JN142" s="425"/>
      <c r="JO142" s="425"/>
      <c r="JP142" s="425"/>
      <c r="JQ142" s="425"/>
      <c r="JR142" s="425"/>
      <c r="JS142" s="425"/>
      <c r="JT142" s="425"/>
      <c r="JU142" s="425"/>
      <c r="JV142" s="425"/>
      <c r="JW142" s="425"/>
      <c r="JX142" s="425"/>
      <c r="JY142" s="425"/>
      <c r="JZ142" s="425"/>
      <c r="KA142" s="425"/>
      <c r="KB142" s="425"/>
      <c r="KC142" s="425"/>
      <c r="KD142" s="425"/>
      <c r="KE142" s="425"/>
      <c r="KF142" s="425"/>
      <c r="KG142" s="425"/>
      <c r="KH142" s="425"/>
      <c r="KI142" s="425"/>
      <c r="KJ142" s="425"/>
      <c r="KK142" s="425"/>
      <c r="KL142" s="425"/>
      <c r="KM142" s="425"/>
      <c r="KN142" s="425"/>
      <c r="KO142" s="425"/>
      <c r="KP142" s="425"/>
      <c r="KQ142" s="425"/>
      <c r="KR142" s="425"/>
      <c r="KS142" s="425"/>
      <c r="KT142" s="425"/>
      <c r="KU142" s="425"/>
      <c r="KV142" s="425"/>
      <c r="KW142" s="425"/>
      <c r="KX142" s="425"/>
      <c r="KY142" s="425"/>
      <c r="KZ142" s="425"/>
      <c r="LA142" s="425"/>
      <c r="LB142" s="425"/>
      <c r="LC142" s="425"/>
      <c r="LD142" s="425"/>
      <c r="LE142" s="425"/>
      <c r="LF142" s="425"/>
      <c r="LG142" s="425"/>
      <c r="LH142" s="425"/>
      <c r="LI142" s="425"/>
      <c r="LJ142" s="425"/>
      <c r="LK142" s="425"/>
      <c r="LL142" s="425"/>
      <c r="LM142" s="425"/>
      <c r="LN142" s="425"/>
      <c r="LO142" s="425"/>
      <c r="LP142" s="425"/>
      <c r="LQ142" s="425"/>
      <c r="LR142" s="425"/>
      <c r="LS142" s="425"/>
      <c r="LT142" s="425"/>
      <c r="LU142" s="425"/>
      <c r="LV142" s="425"/>
      <c r="LW142" s="425"/>
      <c r="LX142" s="425"/>
      <c r="LY142" s="425"/>
      <c r="LZ142" s="425"/>
      <c r="MA142" s="425"/>
      <c r="MB142" s="425"/>
      <c r="MC142" s="425"/>
      <c r="MD142" s="425"/>
      <c r="ME142" s="425"/>
      <c r="MF142" s="425"/>
      <c r="MG142" s="425"/>
      <c r="MH142" s="425"/>
      <c r="MI142" s="425"/>
      <c r="MJ142" s="425"/>
      <c r="MK142" s="425"/>
      <c r="ML142" s="425"/>
      <c r="MM142" s="425"/>
      <c r="MN142" s="425"/>
      <c r="MO142" s="425"/>
      <c r="MP142" s="425"/>
      <c r="MQ142" s="425"/>
      <c r="MR142" s="425"/>
      <c r="MS142" s="425"/>
      <c r="MT142" s="425"/>
      <c r="MU142" s="425"/>
      <c r="MV142" s="425"/>
      <c r="MW142" s="425"/>
      <c r="MX142" s="425"/>
      <c r="MY142" s="425"/>
      <c r="MZ142" s="425"/>
      <c r="NA142" s="425"/>
      <c r="NB142" s="425"/>
      <c r="NC142" s="425"/>
      <c r="ND142" s="425"/>
      <c r="NE142" s="425"/>
      <c r="NF142" s="425"/>
      <c r="NG142" s="425"/>
      <c r="NH142" s="425"/>
      <c r="NI142" s="425"/>
      <c r="NJ142" s="425"/>
      <c r="NK142" s="425"/>
      <c r="NL142" s="425"/>
      <c r="NM142" s="425"/>
      <c r="NN142" s="425"/>
      <c r="NO142" s="425"/>
      <c r="NP142" s="425"/>
      <c r="NQ142" s="425"/>
      <c r="NR142" s="425"/>
      <c r="NS142" s="425"/>
      <c r="NT142" s="425"/>
      <c r="NU142" s="425"/>
      <c r="NV142" s="425"/>
      <c r="NW142" s="425"/>
      <c r="NX142" s="425"/>
      <c r="NY142" s="425"/>
      <c r="NZ142" s="425"/>
      <c r="OA142" s="425"/>
      <c r="OB142" s="425"/>
      <c r="OC142" s="425"/>
      <c r="OD142" s="425"/>
      <c r="OE142" s="425"/>
      <c r="OF142" s="425"/>
      <c r="OG142" s="425"/>
      <c r="OH142" s="425"/>
      <c r="OI142" s="425"/>
      <c r="OJ142" s="425"/>
      <c r="OK142" s="425"/>
      <c r="OL142" s="425"/>
      <c r="OM142" s="425"/>
      <c r="ON142" s="425"/>
      <c r="OO142" s="425"/>
      <c r="OP142" s="425"/>
      <c r="OQ142" s="425"/>
      <c r="OR142" s="425"/>
      <c r="OS142" s="425"/>
      <c r="OT142" s="425"/>
      <c r="OU142" s="425"/>
      <c r="OV142" s="425"/>
      <c r="OW142" s="425"/>
      <c r="OX142" s="425"/>
      <c r="OY142" s="425"/>
      <c r="OZ142" s="425"/>
      <c r="PA142" s="425"/>
      <c r="PB142" s="425"/>
      <c r="PC142" s="425"/>
      <c r="PD142" s="425"/>
      <c r="PE142" s="425"/>
      <c r="PF142" s="425"/>
      <c r="PG142" s="425"/>
      <c r="PH142" s="425"/>
      <c r="PI142" s="425"/>
      <c r="PJ142" s="425"/>
      <c r="PK142" s="425"/>
      <c r="PL142" s="425"/>
      <c r="PM142" s="425"/>
      <c r="PN142" s="425"/>
      <c r="PO142" s="425"/>
      <c r="PP142" s="425"/>
      <c r="PQ142" s="425"/>
      <c r="PR142" s="425"/>
      <c r="PS142" s="425"/>
      <c r="PT142" s="425"/>
      <c r="PU142" s="425"/>
      <c r="PV142" s="425"/>
      <c r="PW142" s="425"/>
      <c r="PX142" s="425"/>
      <c r="PY142" s="425"/>
      <c r="PZ142" s="425"/>
      <c r="QA142" s="425"/>
      <c r="QB142" s="425"/>
      <c r="QC142" s="425"/>
      <c r="QD142" s="425"/>
      <c r="QE142" s="425"/>
      <c r="QF142" s="425"/>
      <c r="QG142" s="425"/>
      <c r="QH142" s="425"/>
      <c r="QI142" s="425"/>
      <c r="QJ142" s="425"/>
      <c r="QK142" s="425"/>
      <c r="QL142" s="425"/>
      <c r="QM142" s="425"/>
      <c r="QN142" s="425"/>
      <c r="QO142" s="425"/>
      <c r="QP142" s="425"/>
      <c r="QQ142" s="425"/>
      <c r="QR142" s="425"/>
      <c r="QS142" s="425"/>
      <c r="QT142" s="425"/>
      <c r="QU142" s="425"/>
      <c r="QV142" s="425"/>
      <c r="QW142" s="425"/>
      <c r="QX142" s="425"/>
      <c r="QY142" s="425"/>
      <c r="QZ142" s="425"/>
      <c r="RA142" s="425"/>
      <c r="RB142" s="425"/>
      <c r="RC142" s="425"/>
      <c r="RD142" s="425"/>
      <c r="RE142" s="425"/>
      <c r="RF142" s="425"/>
      <c r="RG142" s="425"/>
      <c r="RH142" s="425"/>
      <c r="RI142" s="425"/>
      <c r="RJ142" s="425"/>
      <c r="RK142" s="425"/>
      <c r="RL142" s="425"/>
      <c r="RM142" s="425"/>
      <c r="RN142" s="425"/>
      <c r="RO142" s="425"/>
      <c r="RP142" s="425"/>
      <c r="RQ142" s="425"/>
      <c r="RR142" s="425"/>
      <c r="RS142" s="425"/>
      <c r="RT142" s="425"/>
      <c r="RU142" s="425"/>
      <c r="RV142" s="425"/>
      <c r="RW142" s="425"/>
      <c r="RX142" s="425"/>
      <c r="RY142" s="425"/>
      <c r="RZ142" s="425"/>
      <c r="SA142" s="425"/>
      <c r="SB142" s="425"/>
      <c r="SC142" s="425"/>
      <c r="SD142" s="425"/>
      <c r="SE142" s="425"/>
      <c r="SF142" s="425"/>
      <c r="SG142" s="425"/>
      <c r="SH142" s="425"/>
      <c r="SI142" s="425"/>
      <c r="SJ142" s="425"/>
      <c r="SK142" s="425"/>
      <c r="SL142" s="425"/>
      <c r="SM142" s="425"/>
      <c r="SN142" s="425"/>
      <c r="SO142" s="425"/>
      <c r="SP142" s="425"/>
      <c r="SQ142" s="425"/>
      <c r="SR142" s="425"/>
      <c r="SS142" s="425"/>
      <c r="ST142" s="425"/>
      <c r="SU142" s="425"/>
      <c r="SV142" s="425"/>
      <c r="SW142" s="425"/>
      <c r="SX142" s="425"/>
    </row>
    <row r="143" spans="1:518" ht="12.75" customHeight="1" x14ac:dyDescent="0.2">
      <c r="A143" s="425"/>
      <c r="B143" s="425"/>
      <c r="C143" s="425"/>
      <c r="D143" s="425"/>
      <c r="E143" s="425"/>
      <c r="F143" s="702">
        <v>17</v>
      </c>
      <c r="G143" s="712">
        <f t="shared" ca="1" si="2383"/>
        <v>0.185</v>
      </c>
      <c r="H143" s="702" t="str">
        <f t="shared" si="2384"/>
        <v>$KA$83</v>
      </c>
      <c r="I143" s="702">
        <f t="shared" si="2385"/>
        <v>287</v>
      </c>
      <c r="J143" s="425"/>
      <c r="K143" s="425"/>
      <c r="L143" s="425"/>
      <c r="M143" s="425"/>
      <c r="N143" s="425"/>
      <c r="O143" s="425"/>
      <c r="P143" s="425"/>
      <c r="Q143" s="425"/>
      <c r="R143" s="425"/>
      <c r="S143" s="425"/>
      <c r="T143" s="425"/>
      <c r="U143" s="425"/>
      <c r="V143" s="425"/>
      <c r="W143" s="425"/>
      <c r="X143" s="425"/>
      <c r="Y143" s="425"/>
      <c r="Z143" s="425"/>
      <c r="AA143" s="425"/>
      <c r="AB143" s="425"/>
      <c r="AC143" s="425"/>
      <c r="AD143" s="425"/>
      <c r="AE143" s="425"/>
      <c r="AF143" s="425"/>
      <c r="AG143" s="425"/>
      <c r="AH143" s="425"/>
      <c r="AI143" s="425"/>
      <c r="AJ143" s="425"/>
      <c r="AK143" s="425"/>
      <c r="AL143" s="425"/>
      <c r="AM143" s="425"/>
      <c r="AN143" s="425"/>
      <c r="AO143" s="425"/>
      <c r="AP143" s="425"/>
      <c r="AQ143" s="425"/>
      <c r="AR143" s="425"/>
      <c r="AS143" s="425"/>
      <c r="AT143" s="425"/>
      <c r="AU143" s="425"/>
      <c r="AV143" s="425"/>
      <c r="AW143" s="425"/>
      <c r="AX143" s="425"/>
      <c r="AY143" s="425"/>
      <c r="AZ143" s="425"/>
      <c r="BA143" s="425"/>
      <c r="BB143" s="425"/>
      <c r="BC143" s="425"/>
      <c r="BD143" s="425"/>
      <c r="BE143" s="425"/>
      <c r="BF143" s="425"/>
      <c r="BG143" s="425"/>
      <c r="BH143" s="425"/>
      <c r="BI143" s="425"/>
      <c r="BJ143" s="425"/>
      <c r="BK143" s="425"/>
      <c r="BL143" s="425"/>
      <c r="BM143" s="425"/>
      <c r="BN143" s="425"/>
      <c r="BO143" s="425"/>
      <c r="BP143" s="425"/>
      <c r="BQ143" s="425"/>
      <c r="BR143" s="425"/>
      <c r="BS143" s="425"/>
      <c r="BT143" s="425"/>
      <c r="BU143" s="425"/>
      <c r="BV143" s="425"/>
      <c r="BW143" s="425"/>
      <c r="BX143" s="425"/>
      <c r="BY143" s="425"/>
      <c r="BZ143" s="425"/>
      <c r="CA143" s="425"/>
      <c r="CB143" s="425"/>
      <c r="CC143" s="425"/>
      <c r="CD143" s="425"/>
      <c r="CE143" s="425"/>
      <c r="CF143" s="425"/>
      <c r="CG143" s="425"/>
      <c r="CH143" s="425"/>
      <c r="CI143" s="425"/>
      <c r="CJ143" s="425"/>
      <c r="CK143" s="425"/>
      <c r="CL143" s="425"/>
      <c r="CM143" s="425"/>
      <c r="CN143" s="425"/>
      <c r="CO143" s="425"/>
      <c r="CP143" s="425"/>
      <c r="CQ143" s="425"/>
      <c r="CR143" s="425"/>
      <c r="CS143" s="425"/>
      <c r="CT143" s="425"/>
      <c r="CU143" s="425"/>
      <c r="CV143" s="425"/>
      <c r="CW143" s="425"/>
      <c r="CX143" s="425"/>
      <c r="CY143" s="425"/>
      <c r="CZ143" s="425"/>
      <c r="DA143" s="425"/>
      <c r="DB143" s="425"/>
      <c r="DC143" s="425"/>
      <c r="DD143" s="425"/>
      <c r="DE143" s="425"/>
      <c r="DF143" s="425"/>
      <c r="DG143" s="425"/>
      <c r="DH143" s="425"/>
      <c r="DI143" s="425"/>
      <c r="DJ143" s="425"/>
      <c r="DK143" s="425"/>
      <c r="DL143" s="425"/>
      <c r="DM143" s="425"/>
      <c r="DN143" s="425"/>
      <c r="DO143" s="425"/>
      <c r="DP143" s="425"/>
      <c r="DQ143" s="425"/>
      <c r="DR143" s="425"/>
      <c r="DS143" s="425"/>
      <c r="DT143" s="425"/>
      <c r="DU143" s="425"/>
      <c r="DV143" s="425"/>
      <c r="DW143" s="425"/>
      <c r="DX143" s="425"/>
      <c r="DY143" s="425"/>
      <c r="DZ143" s="425"/>
      <c r="EA143" s="425"/>
      <c r="EB143" s="425"/>
      <c r="EC143" s="425"/>
      <c r="ED143" s="425"/>
      <c r="EE143" s="425"/>
      <c r="EF143" s="425"/>
      <c r="EG143" s="425"/>
      <c r="EH143" s="425"/>
      <c r="EI143" s="425"/>
      <c r="EJ143" s="425"/>
      <c r="EK143" s="425"/>
      <c r="EL143" s="425"/>
      <c r="EM143" s="425"/>
      <c r="EN143" s="425"/>
      <c r="EO143" s="425"/>
      <c r="EP143" s="425"/>
      <c r="EQ143" s="425"/>
      <c r="ER143" s="425"/>
      <c r="ES143" s="425"/>
      <c r="ET143" s="425"/>
      <c r="EU143" s="425"/>
      <c r="EV143" s="425"/>
      <c r="EW143" s="425"/>
      <c r="EX143" s="425"/>
      <c r="EY143" s="425"/>
      <c r="EZ143" s="425"/>
      <c r="FA143" s="425"/>
      <c r="FB143" s="425"/>
      <c r="FC143" s="425"/>
      <c r="FD143" s="425"/>
      <c r="FE143" s="425"/>
      <c r="FF143" s="425"/>
      <c r="FG143" s="425"/>
      <c r="FH143" s="425"/>
      <c r="FI143" s="425"/>
      <c r="FJ143" s="425"/>
      <c r="FK143" s="425"/>
      <c r="FL143" s="425"/>
      <c r="FM143" s="425"/>
      <c r="FN143" s="425"/>
      <c r="FO143" s="425"/>
      <c r="FP143" s="425"/>
      <c r="FQ143" s="425"/>
      <c r="FR143" s="425"/>
      <c r="FS143" s="425"/>
      <c r="FT143" s="425"/>
      <c r="FU143" s="425"/>
      <c r="FV143" s="425"/>
      <c r="FW143" s="425"/>
      <c r="FX143" s="425"/>
      <c r="FY143" s="425"/>
      <c r="FZ143" s="425"/>
      <c r="GA143" s="425"/>
      <c r="GB143" s="425"/>
      <c r="GC143" s="425"/>
      <c r="GD143" s="425"/>
      <c r="GE143" s="425"/>
      <c r="GF143" s="425"/>
      <c r="GG143" s="425"/>
      <c r="GH143" s="425"/>
      <c r="GI143" s="425"/>
      <c r="GJ143" s="425"/>
      <c r="GK143" s="425"/>
      <c r="GL143" s="425"/>
      <c r="GM143" s="425"/>
      <c r="GN143" s="425"/>
      <c r="GO143" s="425"/>
      <c r="GP143" s="425"/>
      <c r="GQ143" s="425"/>
      <c r="GR143" s="425"/>
      <c r="GS143" s="425"/>
      <c r="GT143" s="425"/>
      <c r="GU143" s="425"/>
      <c r="GV143" s="425"/>
      <c r="GW143" s="425"/>
      <c r="GX143" s="425"/>
      <c r="GY143" s="425"/>
      <c r="GZ143" s="425"/>
      <c r="HA143" s="425"/>
      <c r="HB143" s="425"/>
      <c r="HC143" s="425"/>
      <c r="HD143" s="425"/>
      <c r="HE143" s="425"/>
      <c r="HF143" s="425"/>
      <c r="HG143" s="425"/>
      <c r="HH143" s="425"/>
      <c r="HI143" s="425"/>
      <c r="HJ143" s="425"/>
      <c r="HK143" s="425"/>
      <c r="HL143" s="425"/>
      <c r="HM143" s="425"/>
      <c r="HN143" s="425"/>
      <c r="HO143" s="425"/>
      <c r="HP143" s="425"/>
      <c r="HQ143" s="425"/>
      <c r="HR143" s="425"/>
      <c r="HS143" s="425"/>
      <c r="HT143" s="425"/>
      <c r="HU143" s="425"/>
      <c r="HV143" s="425"/>
      <c r="HW143" s="425"/>
      <c r="HX143" s="425"/>
      <c r="HY143" s="425"/>
      <c r="HZ143" s="425"/>
      <c r="IA143" s="425"/>
      <c r="IB143" s="425"/>
      <c r="IC143" s="425"/>
      <c r="ID143" s="425"/>
      <c r="IE143" s="425"/>
      <c r="IF143" s="425"/>
      <c r="IG143" s="425"/>
      <c r="IH143" s="425"/>
      <c r="II143" s="425"/>
      <c r="IJ143" s="425"/>
      <c r="IK143" s="425"/>
      <c r="IL143" s="425"/>
      <c r="IM143" s="425"/>
      <c r="IN143" s="425"/>
      <c r="IO143" s="425"/>
      <c r="IP143" s="425"/>
      <c r="IQ143" s="425"/>
      <c r="IR143" s="425"/>
      <c r="IS143" s="425"/>
      <c r="IT143" s="425"/>
      <c r="IU143" s="425"/>
      <c r="IV143" s="425"/>
      <c r="IW143" s="425"/>
      <c r="IX143" s="425"/>
      <c r="IY143" s="425"/>
      <c r="IZ143" s="425"/>
      <c r="JA143" s="425"/>
      <c r="JB143" s="425"/>
      <c r="JC143" s="425"/>
      <c r="JD143" s="425"/>
      <c r="JE143" s="425"/>
      <c r="JF143" s="425"/>
      <c r="JG143" s="425"/>
      <c r="JH143" s="425"/>
      <c r="JI143" s="425"/>
      <c r="JJ143" s="425"/>
      <c r="JK143" s="425"/>
      <c r="JL143" s="425"/>
      <c r="JM143" s="425"/>
      <c r="JN143" s="425"/>
      <c r="JO143" s="425"/>
      <c r="JP143" s="425"/>
      <c r="JQ143" s="425"/>
      <c r="JR143" s="425"/>
      <c r="JS143" s="425"/>
      <c r="JT143" s="425"/>
      <c r="JU143" s="425"/>
      <c r="JV143" s="425"/>
      <c r="JW143" s="425"/>
      <c r="JX143" s="425"/>
      <c r="JY143" s="425"/>
      <c r="JZ143" s="425"/>
      <c r="KA143" s="425"/>
      <c r="KB143" s="425"/>
      <c r="KC143" s="425"/>
      <c r="KD143" s="425"/>
      <c r="KE143" s="425"/>
      <c r="KF143" s="425"/>
      <c r="KG143" s="425"/>
      <c r="KH143" s="425"/>
      <c r="KI143" s="425"/>
      <c r="KJ143" s="425"/>
      <c r="KK143" s="425"/>
      <c r="KL143" s="425"/>
      <c r="KM143" s="425"/>
      <c r="KN143" s="425"/>
      <c r="KO143" s="425"/>
      <c r="KP143" s="425"/>
      <c r="KQ143" s="425"/>
      <c r="KR143" s="425"/>
      <c r="KS143" s="425"/>
      <c r="KT143" s="425"/>
      <c r="KU143" s="425"/>
      <c r="KV143" s="425"/>
      <c r="KW143" s="425"/>
      <c r="KX143" s="425"/>
      <c r="KY143" s="425"/>
      <c r="KZ143" s="425"/>
      <c r="LA143" s="425"/>
      <c r="LB143" s="425"/>
      <c r="LC143" s="425"/>
      <c r="LD143" s="425"/>
      <c r="LE143" s="425"/>
      <c r="LF143" s="425"/>
      <c r="LG143" s="425"/>
      <c r="LH143" s="425"/>
      <c r="LI143" s="425"/>
      <c r="LJ143" s="425"/>
      <c r="LK143" s="425"/>
      <c r="LL143" s="425"/>
      <c r="LM143" s="425"/>
      <c r="LN143" s="425"/>
      <c r="LO143" s="425"/>
      <c r="LP143" s="425"/>
      <c r="LQ143" s="425"/>
      <c r="LR143" s="425"/>
      <c r="LS143" s="425"/>
      <c r="LT143" s="425"/>
      <c r="LU143" s="425"/>
      <c r="LV143" s="425"/>
      <c r="LW143" s="425"/>
      <c r="LX143" s="425"/>
      <c r="LY143" s="425"/>
      <c r="LZ143" s="425"/>
      <c r="MA143" s="425"/>
      <c r="MB143" s="425"/>
      <c r="MC143" s="425"/>
      <c r="MD143" s="425"/>
      <c r="ME143" s="425"/>
      <c r="MF143" s="425"/>
      <c r="MG143" s="425"/>
      <c r="MH143" s="425"/>
      <c r="MI143" s="425"/>
      <c r="MJ143" s="425"/>
      <c r="MK143" s="425"/>
      <c r="ML143" s="425"/>
      <c r="MM143" s="425"/>
      <c r="MN143" s="425"/>
      <c r="MO143" s="425"/>
      <c r="MP143" s="425"/>
      <c r="MQ143" s="425"/>
      <c r="MR143" s="425"/>
      <c r="MS143" s="425"/>
      <c r="MT143" s="425"/>
      <c r="MU143" s="425"/>
      <c r="MV143" s="425"/>
      <c r="MW143" s="425"/>
      <c r="MX143" s="425"/>
      <c r="MY143" s="425"/>
      <c r="MZ143" s="425"/>
      <c r="NA143" s="425"/>
      <c r="NB143" s="425"/>
      <c r="NC143" s="425"/>
      <c r="ND143" s="425"/>
      <c r="NE143" s="425"/>
      <c r="NF143" s="425"/>
      <c r="NG143" s="425"/>
      <c r="NH143" s="425"/>
      <c r="NI143" s="425"/>
      <c r="NJ143" s="425"/>
      <c r="NK143" s="425"/>
      <c r="NL143" s="425"/>
      <c r="NM143" s="425"/>
      <c r="NN143" s="425"/>
      <c r="NO143" s="425"/>
      <c r="NP143" s="425"/>
      <c r="NQ143" s="425"/>
      <c r="NR143" s="425"/>
      <c r="NS143" s="425"/>
      <c r="NT143" s="425"/>
      <c r="NU143" s="425"/>
      <c r="NV143" s="425"/>
      <c r="NW143" s="425"/>
      <c r="NX143" s="425"/>
      <c r="NY143" s="425"/>
      <c r="NZ143" s="425"/>
      <c r="OA143" s="425"/>
      <c r="OB143" s="425"/>
      <c r="OC143" s="425"/>
      <c r="OD143" s="425"/>
      <c r="OE143" s="425"/>
      <c r="OF143" s="425"/>
      <c r="OG143" s="425"/>
      <c r="OH143" s="425"/>
      <c r="OI143" s="425"/>
      <c r="OJ143" s="425"/>
      <c r="OK143" s="425"/>
      <c r="OL143" s="425"/>
      <c r="OM143" s="425"/>
      <c r="ON143" s="425"/>
      <c r="OO143" s="425"/>
      <c r="OP143" s="425"/>
      <c r="OQ143" s="425"/>
      <c r="OR143" s="425"/>
      <c r="OS143" s="425"/>
      <c r="OT143" s="425"/>
      <c r="OU143" s="425"/>
      <c r="OV143" s="425"/>
      <c r="OW143" s="425"/>
      <c r="OX143" s="425"/>
      <c r="OY143" s="425"/>
      <c r="OZ143" s="425"/>
      <c r="PA143" s="425"/>
      <c r="PB143" s="425"/>
      <c r="PC143" s="425"/>
      <c r="PD143" s="425"/>
      <c r="PE143" s="425"/>
      <c r="PF143" s="425"/>
      <c r="PG143" s="425"/>
      <c r="PH143" s="425"/>
      <c r="PI143" s="425"/>
      <c r="PJ143" s="425"/>
      <c r="PK143" s="425"/>
      <c r="PL143" s="425"/>
      <c r="PM143" s="425"/>
      <c r="PN143" s="425"/>
      <c r="PO143" s="425"/>
      <c r="PP143" s="425"/>
      <c r="PQ143" s="425"/>
      <c r="PR143" s="425"/>
      <c r="PS143" s="425"/>
      <c r="PT143" s="425"/>
      <c r="PU143" s="425"/>
      <c r="PV143" s="425"/>
      <c r="PW143" s="425"/>
      <c r="PX143" s="425"/>
      <c r="PY143" s="425"/>
      <c r="PZ143" s="425"/>
      <c r="QA143" s="425"/>
      <c r="QB143" s="425"/>
      <c r="QC143" s="425"/>
      <c r="QD143" s="425"/>
      <c r="QE143" s="425"/>
      <c r="QF143" s="425"/>
      <c r="QG143" s="425"/>
      <c r="QH143" s="425"/>
      <c r="QI143" s="425"/>
      <c r="QJ143" s="425"/>
      <c r="QK143" s="425"/>
      <c r="QL143" s="425"/>
      <c r="QM143" s="425"/>
      <c r="QN143" s="425"/>
      <c r="QO143" s="425"/>
      <c r="QP143" s="425"/>
      <c r="QQ143" s="425"/>
      <c r="QR143" s="425"/>
      <c r="QS143" s="425"/>
      <c r="QT143" s="425"/>
      <c r="QU143" s="425"/>
      <c r="QV143" s="425"/>
      <c r="QW143" s="425"/>
      <c r="QX143" s="425"/>
      <c r="QY143" s="425"/>
      <c r="QZ143" s="425"/>
      <c r="RA143" s="425"/>
      <c r="RB143" s="425"/>
      <c r="RC143" s="425"/>
      <c r="RD143" s="425"/>
      <c r="RE143" s="425"/>
      <c r="RF143" s="425"/>
      <c r="RG143" s="425"/>
      <c r="RH143" s="425"/>
      <c r="RI143" s="425"/>
      <c r="RJ143" s="425"/>
      <c r="RK143" s="425"/>
      <c r="RL143" s="425"/>
      <c r="RM143" s="425"/>
      <c r="RN143" s="425"/>
      <c r="RO143" s="425"/>
      <c r="RP143" s="425"/>
      <c r="RQ143" s="425"/>
      <c r="RR143" s="425"/>
      <c r="RS143" s="425"/>
      <c r="RT143" s="425"/>
      <c r="RU143" s="425"/>
      <c r="RV143" s="425"/>
      <c r="RW143" s="425"/>
      <c r="RX143" s="425"/>
      <c r="RY143" s="425"/>
      <c r="RZ143" s="425"/>
      <c r="SA143" s="425"/>
      <c r="SB143" s="425"/>
      <c r="SC143" s="425"/>
      <c r="SD143" s="425"/>
      <c r="SE143" s="425"/>
      <c r="SF143" s="425"/>
      <c r="SG143" s="425"/>
      <c r="SH143" s="425"/>
      <c r="SI143" s="425"/>
      <c r="SJ143" s="425"/>
      <c r="SK143" s="425"/>
      <c r="SL143" s="425"/>
      <c r="SM143" s="425"/>
      <c r="SN143" s="425"/>
      <c r="SO143" s="425"/>
      <c r="SP143" s="425"/>
      <c r="SQ143" s="425"/>
      <c r="SR143" s="425"/>
      <c r="SS143" s="425"/>
      <c r="ST143" s="425"/>
      <c r="SU143" s="425"/>
      <c r="SV143" s="425"/>
      <c r="SW143" s="425"/>
      <c r="SX143" s="425"/>
    </row>
    <row r="144" spans="1:518" ht="12.75" customHeight="1" x14ac:dyDescent="0.2">
      <c r="A144" s="425"/>
      <c r="B144" s="425"/>
      <c r="C144" s="425"/>
      <c r="D144" s="425"/>
      <c r="E144" s="425"/>
      <c r="F144" s="702">
        <v>18</v>
      </c>
      <c r="G144" s="712">
        <f t="shared" ca="1" si="2383"/>
        <v>0.20499999999999999</v>
      </c>
      <c r="H144" s="702" t="str">
        <f t="shared" si="2384"/>
        <v>$KR$83</v>
      </c>
      <c r="I144" s="702">
        <f t="shared" si="2385"/>
        <v>304</v>
      </c>
      <c r="J144" s="425"/>
      <c r="K144" s="425"/>
      <c r="L144" s="425"/>
      <c r="M144" s="425"/>
      <c r="N144" s="425"/>
      <c r="O144" s="425"/>
      <c r="P144" s="425"/>
      <c r="Q144" s="425"/>
      <c r="R144" s="425"/>
      <c r="S144" s="425"/>
      <c r="T144" s="425"/>
      <c r="U144" s="425"/>
      <c r="V144" s="425"/>
      <c r="W144" s="425"/>
      <c r="X144" s="425"/>
      <c r="Y144" s="425"/>
      <c r="Z144" s="425"/>
      <c r="AA144" s="425"/>
      <c r="AB144" s="425"/>
      <c r="AC144" s="425"/>
      <c r="AD144" s="425"/>
      <c r="AE144" s="425"/>
      <c r="AF144" s="425"/>
      <c r="AG144" s="425"/>
      <c r="AH144" s="425"/>
      <c r="AI144" s="425"/>
      <c r="AJ144" s="425"/>
      <c r="AK144" s="425"/>
      <c r="AL144" s="425"/>
      <c r="AM144" s="425"/>
      <c r="AN144" s="425"/>
      <c r="AO144" s="425"/>
      <c r="AP144" s="425"/>
      <c r="AQ144" s="425"/>
      <c r="AR144" s="425"/>
      <c r="AS144" s="425"/>
      <c r="AT144" s="425"/>
      <c r="AU144" s="425"/>
      <c r="AV144" s="425"/>
      <c r="AW144" s="425"/>
      <c r="AX144" s="425"/>
      <c r="AY144" s="425"/>
      <c r="AZ144" s="425"/>
      <c r="BA144" s="425"/>
      <c r="BB144" s="425"/>
      <c r="BC144" s="425"/>
      <c r="BD144" s="425"/>
      <c r="BE144" s="425"/>
      <c r="BF144" s="425"/>
      <c r="BG144" s="425"/>
      <c r="BH144" s="425"/>
      <c r="BI144" s="425"/>
      <c r="BJ144" s="425"/>
      <c r="BK144" s="425"/>
      <c r="BL144" s="425"/>
      <c r="BM144" s="425"/>
      <c r="BN144" s="425"/>
      <c r="BO144" s="425"/>
      <c r="BP144" s="425"/>
      <c r="BQ144" s="425"/>
      <c r="BR144" s="425"/>
      <c r="BS144" s="425"/>
      <c r="BT144" s="425"/>
      <c r="BU144" s="425"/>
      <c r="BV144" s="425"/>
      <c r="BW144" s="425"/>
      <c r="BX144" s="425"/>
      <c r="BY144" s="425"/>
      <c r="BZ144" s="425"/>
      <c r="CA144" s="425"/>
      <c r="CB144" s="425"/>
      <c r="CC144" s="425"/>
      <c r="CD144" s="425"/>
      <c r="CE144" s="425"/>
      <c r="CF144" s="425"/>
      <c r="CG144" s="425"/>
      <c r="CH144" s="425"/>
      <c r="CI144" s="425"/>
      <c r="CJ144" s="425"/>
      <c r="CK144" s="425"/>
      <c r="CL144" s="425"/>
      <c r="CM144" s="425"/>
      <c r="CN144" s="425"/>
      <c r="CO144" s="425"/>
      <c r="CP144" s="425"/>
      <c r="CQ144" s="425"/>
      <c r="CR144" s="425"/>
      <c r="CS144" s="425"/>
      <c r="CT144" s="425"/>
      <c r="CU144" s="425"/>
      <c r="CV144" s="425"/>
      <c r="CW144" s="425"/>
      <c r="CX144" s="425"/>
      <c r="CY144" s="425"/>
      <c r="CZ144" s="425"/>
      <c r="DA144" s="425"/>
      <c r="DB144" s="425"/>
      <c r="DC144" s="425"/>
      <c r="DD144" s="425"/>
      <c r="DE144" s="425"/>
      <c r="DF144" s="425"/>
      <c r="DG144" s="425"/>
      <c r="DH144" s="425"/>
      <c r="DI144" s="425"/>
      <c r="DJ144" s="425"/>
      <c r="DK144" s="425"/>
      <c r="DL144" s="425"/>
      <c r="DM144" s="425"/>
      <c r="DN144" s="425"/>
      <c r="DO144" s="425"/>
      <c r="DP144" s="425"/>
      <c r="DQ144" s="425"/>
      <c r="DR144" s="425"/>
      <c r="DS144" s="425"/>
      <c r="DT144" s="425"/>
      <c r="DU144" s="425"/>
      <c r="DV144" s="425"/>
      <c r="DW144" s="425"/>
      <c r="DX144" s="425"/>
      <c r="DY144" s="425"/>
      <c r="DZ144" s="425"/>
      <c r="EA144" s="425"/>
      <c r="EB144" s="425"/>
      <c r="EC144" s="425"/>
      <c r="ED144" s="425"/>
      <c r="EE144" s="425"/>
      <c r="EF144" s="425"/>
      <c r="EG144" s="425"/>
      <c r="EH144" s="425"/>
      <c r="EI144" s="425"/>
      <c r="EJ144" s="425"/>
      <c r="EK144" s="425"/>
      <c r="EL144" s="425"/>
      <c r="EM144" s="425"/>
      <c r="EN144" s="425"/>
      <c r="EO144" s="425"/>
      <c r="EP144" s="425"/>
      <c r="EQ144" s="425"/>
      <c r="ER144" s="425"/>
      <c r="ES144" s="425"/>
      <c r="ET144" s="425"/>
      <c r="EU144" s="425"/>
      <c r="EV144" s="425"/>
      <c r="EW144" s="425"/>
      <c r="EX144" s="425"/>
      <c r="EY144" s="425"/>
      <c r="EZ144" s="425"/>
      <c r="FA144" s="425"/>
      <c r="FB144" s="425"/>
      <c r="FC144" s="425"/>
      <c r="FD144" s="425"/>
      <c r="FE144" s="425"/>
      <c r="FF144" s="425"/>
      <c r="FG144" s="425"/>
      <c r="FH144" s="425"/>
      <c r="FI144" s="425"/>
      <c r="FJ144" s="425"/>
      <c r="FK144" s="425"/>
      <c r="FL144" s="425"/>
      <c r="FM144" s="425"/>
      <c r="FN144" s="425"/>
      <c r="FO144" s="425"/>
      <c r="FP144" s="425"/>
      <c r="FQ144" s="425"/>
      <c r="FR144" s="425"/>
      <c r="FS144" s="425"/>
      <c r="FT144" s="425"/>
      <c r="FU144" s="425"/>
      <c r="FV144" s="425"/>
      <c r="FW144" s="425"/>
      <c r="FX144" s="425"/>
      <c r="FY144" s="425"/>
      <c r="FZ144" s="425"/>
      <c r="GA144" s="425"/>
      <c r="GB144" s="425"/>
      <c r="GC144" s="425"/>
      <c r="GD144" s="425"/>
      <c r="GE144" s="425"/>
      <c r="GF144" s="425"/>
      <c r="GG144" s="425"/>
      <c r="GH144" s="425"/>
      <c r="GI144" s="425"/>
      <c r="GJ144" s="425"/>
      <c r="GK144" s="425"/>
      <c r="GL144" s="425"/>
      <c r="GM144" s="425"/>
      <c r="GN144" s="425"/>
      <c r="GO144" s="425"/>
      <c r="GP144" s="425"/>
      <c r="GQ144" s="425"/>
      <c r="GR144" s="425"/>
      <c r="GS144" s="425"/>
      <c r="GT144" s="425"/>
      <c r="GU144" s="425"/>
      <c r="GV144" s="425"/>
      <c r="GW144" s="425"/>
      <c r="GX144" s="425"/>
      <c r="GY144" s="425"/>
      <c r="GZ144" s="425"/>
      <c r="HA144" s="425"/>
      <c r="HB144" s="425"/>
      <c r="HC144" s="425"/>
      <c r="HD144" s="425"/>
      <c r="HE144" s="425"/>
      <c r="HF144" s="425"/>
      <c r="HG144" s="425"/>
      <c r="HH144" s="425"/>
      <c r="HI144" s="425"/>
      <c r="HJ144" s="425"/>
      <c r="HK144" s="425"/>
      <c r="HL144" s="425"/>
      <c r="HM144" s="425"/>
      <c r="HN144" s="425"/>
      <c r="HO144" s="425"/>
      <c r="HP144" s="425"/>
      <c r="HQ144" s="425"/>
      <c r="HR144" s="425"/>
      <c r="HS144" s="425"/>
      <c r="HT144" s="425"/>
      <c r="HU144" s="425"/>
      <c r="HV144" s="425"/>
      <c r="HW144" s="425"/>
      <c r="HX144" s="425"/>
      <c r="HY144" s="425"/>
      <c r="HZ144" s="425"/>
      <c r="IA144" s="425"/>
      <c r="IB144" s="425"/>
      <c r="IC144" s="425"/>
      <c r="ID144" s="425"/>
      <c r="IE144" s="425"/>
      <c r="IF144" s="425"/>
      <c r="IG144" s="425"/>
      <c r="IH144" s="425"/>
      <c r="II144" s="425"/>
      <c r="IJ144" s="425"/>
      <c r="IK144" s="425"/>
      <c r="IL144" s="425"/>
      <c r="IM144" s="425"/>
      <c r="IN144" s="425"/>
      <c r="IO144" s="425"/>
      <c r="IP144" s="425"/>
      <c r="IQ144" s="425"/>
      <c r="IR144" s="425"/>
      <c r="IS144" s="425"/>
      <c r="IT144" s="425"/>
      <c r="IU144" s="425"/>
      <c r="IV144" s="425"/>
      <c r="IW144" s="425"/>
      <c r="IX144" s="425"/>
      <c r="IY144" s="425"/>
      <c r="IZ144" s="425"/>
      <c r="JA144" s="425"/>
      <c r="JB144" s="425"/>
      <c r="JC144" s="425"/>
      <c r="JD144" s="425"/>
      <c r="JE144" s="425"/>
      <c r="JF144" s="425"/>
      <c r="JG144" s="425"/>
      <c r="JH144" s="425"/>
      <c r="JI144" s="425"/>
      <c r="JJ144" s="425"/>
      <c r="JK144" s="425"/>
      <c r="JL144" s="425"/>
      <c r="JM144" s="425"/>
      <c r="JN144" s="425"/>
      <c r="JO144" s="425"/>
      <c r="JP144" s="425"/>
      <c r="JQ144" s="425"/>
      <c r="JR144" s="425"/>
      <c r="JS144" s="425"/>
      <c r="JT144" s="425"/>
      <c r="JU144" s="425"/>
      <c r="JV144" s="425"/>
      <c r="JW144" s="425"/>
      <c r="JX144" s="425"/>
      <c r="JY144" s="425"/>
      <c r="JZ144" s="425"/>
      <c r="KA144" s="425"/>
      <c r="KB144" s="425"/>
      <c r="KC144" s="425"/>
      <c r="KD144" s="425"/>
      <c r="KE144" s="425"/>
      <c r="KF144" s="425"/>
      <c r="KG144" s="425"/>
      <c r="KH144" s="425"/>
      <c r="KI144" s="425"/>
      <c r="KJ144" s="425"/>
      <c r="KK144" s="425"/>
      <c r="KL144" s="425"/>
      <c r="KM144" s="425"/>
      <c r="KN144" s="425"/>
      <c r="KO144" s="425"/>
      <c r="KP144" s="425"/>
      <c r="KQ144" s="425"/>
      <c r="KR144" s="425"/>
      <c r="KS144" s="425"/>
      <c r="KT144" s="425"/>
      <c r="KU144" s="425"/>
      <c r="KV144" s="425"/>
      <c r="KW144" s="425"/>
      <c r="KX144" s="425"/>
      <c r="KY144" s="425"/>
      <c r="KZ144" s="425"/>
      <c r="LA144" s="425"/>
      <c r="LB144" s="425"/>
      <c r="LC144" s="425"/>
      <c r="LD144" s="425"/>
      <c r="LE144" s="425"/>
      <c r="LF144" s="425"/>
      <c r="LG144" s="425"/>
      <c r="LH144" s="425"/>
      <c r="LI144" s="425"/>
      <c r="LJ144" s="425"/>
      <c r="LK144" s="425"/>
      <c r="LL144" s="425"/>
      <c r="LM144" s="425"/>
      <c r="LN144" s="425"/>
      <c r="LO144" s="425"/>
      <c r="LP144" s="425"/>
      <c r="LQ144" s="425"/>
      <c r="LR144" s="425"/>
      <c r="LS144" s="425"/>
      <c r="LT144" s="425"/>
      <c r="LU144" s="425"/>
      <c r="LV144" s="425"/>
      <c r="LW144" s="425"/>
      <c r="LX144" s="425"/>
      <c r="LY144" s="425"/>
      <c r="LZ144" s="425"/>
      <c r="MA144" s="425"/>
      <c r="MB144" s="425"/>
      <c r="MC144" s="425"/>
      <c r="MD144" s="425"/>
      <c r="ME144" s="425"/>
      <c r="MF144" s="425"/>
      <c r="MG144" s="425"/>
      <c r="MH144" s="425"/>
      <c r="MI144" s="425"/>
      <c r="MJ144" s="425"/>
      <c r="MK144" s="425"/>
      <c r="ML144" s="425"/>
      <c r="MM144" s="425"/>
      <c r="MN144" s="425"/>
      <c r="MO144" s="425"/>
      <c r="MP144" s="425"/>
      <c r="MQ144" s="425"/>
      <c r="MR144" s="425"/>
      <c r="MS144" s="425"/>
      <c r="MT144" s="425"/>
      <c r="MU144" s="425"/>
      <c r="MV144" s="425"/>
      <c r="MW144" s="425"/>
      <c r="MX144" s="425"/>
      <c r="MY144" s="425"/>
      <c r="MZ144" s="425"/>
      <c r="NA144" s="425"/>
      <c r="NB144" s="425"/>
      <c r="NC144" s="425"/>
      <c r="ND144" s="425"/>
      <c r="NE144" s="425"/>
      <c r="NF144" s="425"/>
      <c r="NG144" s="425"/>
      <c r="NH144" s="425"/>
      <c r="NI144" s="425"/>
      <c r="NJ144" s="425"/>
      <c r="NK144" s="425"/>
      <c r="NL144" s="425"/>
      <c r="NM144" s="425"/>
      <c r="NN144" s="425"/>
      <c r="NO144" s="425"/>
      <c r="NP144" s="425"/>
      <c r="NQ144" s="425"/>
      <c r="NR144" s="425"/>
      <c r="NS144" s="425"/>
      <c r="NT144" s="425"/>
      <c r="NU144" s="425"/>
      <c r="NV144" s="425"/>
      <c r="NW144" s="425"/>
      <c r="NX144" s="425"/>
      <c r="NY144" s="425"/>
      <c r="NZ144" s="425"/>
      <c r="OA144" s="425"/>
      <c r="OB144" s="425"/>
      <c r="OC144" s="425"/>
      <c r="OD144" s="425"/>
      <c r="OE144" s="425"/>
      <c r="OF144" s="425"/>
      <c r="OG144" s="425"/>
      <c r="OH144" s="425"/>
      <c r="OI144" s="425"/>
      <c r="OJ144" s="425"/>
      <c r="OK144" s="425"/>
      <c r="OL144" s="425"/>
      <c r="OM144" s="425"/>
      <c r="ON144" s="425"/>
      <c r="OO144" s="425"/>
      <c r="OP144" s="425"/>
      <c r="OQ144" s="425"/>
      <c r="OR144" s="425"/>
      <c r="OS144" s="425"/>
      <c r="OT144" s="425"/>
      <c r="OU144" s="425"/>
      <c r="OV144" s="425"/>
      <c r="OW144" s="425"/>
      <c r="OX144" s="425"/>
      <c r="OY144" s="425"/>
      <c r="OZ144" s="425"/>
      <c r="PA144" s="425"/>
      <c r="PB144" s="425"/>
      <c r="PC144" s="425"/>
      <c r="PD144" s="425"/>
      <c r="PE144" s="425"/>
      <c r="PF144" s="425"/>
      <c r="PG144" s="425"/>
      <c r="PH144" s="425"/>
      <c r="PI144" s="425"/>
      <c r="PJ144" s="425"/>
      <c r="PK144" s="425"/>
      <c r="PL144" s="425"/>
      <c r="PM144" s="425"/>
      <c r="PN144" s="425"/>
      <c r="PO144" s="425"/>
      <c r="PP144" s="425"/>
      <c r="PQ144" s="425"/>
      <c r="PR144" s="425"/>
      <c r="PS144" s="425"/>
      <c r="PT144" s="425"/>
      <c r="PU144" s="425"/>
      <c r="PV144" s="425"/>
      <c r="PW144" s="425"/>
      <c r="PX144" s="425"/>
      <c r="PY144" s="425"/>
      <c r="PZ144" s="425"/>
      <c r="QA144" s="425"/>
      <c r="QB144" s="425"/>
      <c r="QC144" s="425"/>
      <c r="QD144" s="425"/>
      <c r="QE144" s="425"/>
      <c r="QF144" s="425"/>
      <c r="QG144" s="425"/>
      <c r="QH144" s="425"/>
      <c r="QI144" s="425"/>
      <c r="QJ144" s="425"/>
      <c r="QK144" s="425"/>
      <c r="QL144" s="425"/>
      <c r="QM144" s="425"/>
      <c r="QN144" s="425"/>
      <c r="QO144" s="425"/>
      <c r="QP144" s="425"/>
      <c r="QQ144" s="425"/>
      <c r="QR144" s="425"/>
      <c r="QS144" s="425"/>
      <c r="QT144" s="425"/>
      <c r="QU144" s="425"/>
      <c r="QV144" s="425"/>
      <c r="QW144" s="425"/>
      <c r="QX144" s="425"/>
      <c r="QY144" s="425"/>
      <c r="QZ144" s="425"/>
      <c r="RA144" s="425"/>
      <c r="RB144" s="425"/>
      <c r="RC144" s="425"/>
      <c r="RD144" s="425"/>
      <c r="RE144" s="425"/>
      <c r="RF144" s="425"/>
      <c r="RG144" s="425"/>
      <c r="RH144" s="425"/>
      <c r="RI144" s="425"/>
      <c r="RJ144" s="425"/>
      <c r="RK144" s="425"/>
      <c r="RL144" s="425"/>
      <c r="RM144" s="425"/>
      <c r="RN144" s="425"/>
      <c r="RO144" s="425"/>
      <c r="RP144" s="425"/>
      <c r="RQ144" s="425"/>
      <c r="RR144" s="425"/>
      <c r="RS144" s="425"/>
      <c r="RT144" s="425"/>
      <c r="RU144" s="425"/>
      <c r="RV144" s="425"/>
      <c r="RW144" s="425"/>
      <c r="RX144" s="425"/>
      <c r="RY144" s="425"/>
      <c r="RZ144" s="425"/>
      <c r="SA144" s="425"/>
      <c r="SB144" s="425"/>
      <c r="SC144" s="425"/>
      <c r="SD144" s="425"/>
      <c r="SE144" s="425"/>
      <c r="SF144" s="425"/>
      <c r="SG144" s="425"/>
      <c r="SH144" s="425"/>
      <c r="SI144" s="425"/>
      <c r="SJ144" s="425"/>
      <c r="SK144" s="425"/>
      <c r="SL144" s="425"/>
      <c r="SM144" s="425"/>
      <c r="SN144" s="425"/>
      <c r="SO144" s="425"/>
      <c r="SP144" s="425"/>
      <c r="SQ144" s="425"/>
      <c r="SR144" s="425"/>
      <c r="SS144" s="425"/>
      <c r="ST144" s="425"/>
      <c r="SU144" s="425"/>
      <c r="SV144" s="425"/>
      <c r="SW144" s="425"/>
      <c r="SX144" s="425"/>
    </row>
    <row r="145" spans="1:518" ht="12.75" customHeight="1" x14ac:dyDescent="0.2">
      <c r="A145" s="425"/>
      <c r="B145" s="425"/>
      <c r="C145" s="425"/>
      <c r="D145" s="425"/>
      <c r="E145" s="425"/>
      <c r="F145" s="702">
        <v>19</v>
      </c>
      <c r="G145" s="712">
        <f t="shared" ca="1" si="2383"/>
        <v>0.20499999999999999</v>
      </c>
      <c r="H145" s="702" t="str">
        <f t="shared" si="2384"/>
        <v>$LI$83</v>
      </c>
      <c r="I145" s="702">
        <f t="shared" si="2385"/>
        <v>321</v>
      </c>
      <c r="J145" s="425"/>
      <c r="K145" s="425"/>
      <c r="L145" s="425"/>
      <c r="M145" s="425"/>
      <c r="N145" s="425"/>
      <c r="O145" s="425"/>
      <c r="P145" s="425"/>
      <c r="Q145" s="425"/>
      <c r="R145" s="425"/>
      <c r="S145" s="425"/>
      <c r="T145" s="425"/>
      <c r="U145" s="425"/>
      <c r="V145" s="425"/>
      <c r="W145" s="425"/>
      <c r="X145" s="425"/>
      <c r="Y145" s="425"/>
      <c r="Z145" s="425"/>
      <c r="AA145" s="425"/>
      <c r="AB145" s="425"/>
      <c r="AC145" s="425"/>
      <c r="AD145" s="425"/>
      <c r="AE145" s="425"/>
      <c r="AF145" s="425"/>
      <c r="AG145" s="425"/>
      <c r="AH145" s="425"/>
      <c r="AI145" s="425"/>
      <c r="AJ145" s="425"/>
      <c r="AK145" s="425"/>
      <c r="AL145" s="425"/>
      <c r="AM145" s="425"/>
      <c r="AN145" s="425"/>
      <c r="AO145" s="425"/>
      <c r="AP145" s="425"/>
      <c r="AQ145" s="425"/>
      <c r="AR145" s="425"/>
      <c r="AS145" s="425"/>
      <c r="AT145" s="425"/>
      <c r="AU145" s="425"/>
      <c r="AV145" s="425"/>
      <c r="AW145" s="425"/>
      <c r="AX145" s="425"/>
      <c r="AY145" s="425"/>
      <c r="AZ145" s="425"/>
      <c r="BA145" s="425"/>
      <c r="BB145" s="425"/>
      <c r="BC145" s="425"/>
      <c r="BD145" s="425"/>
      <c r="BE145" s="425"/>
      <c r="BF145" s="425"/>
      <c r="BG145" s="425"/>
      <c r="BH145" s="425"/>
      <c r="BI145" s="425"/>
      <c r="BJ145" s="425"/>
      <c r="BK145" s="425"/>
      <c r="BL145" s="425"/>
      <c r="BM145" s="425"/>
      <c r="BN145" s="425"/>
      <c r="BO145" s="425"/>
      <c r="BP145" s="425"/>
      <c r="BQ145" s="425"/>
      <c r="BR145" s="425"/>
      <c r="BS145" s="425"/>
      <c r="BT145" s="425"/>
      <c r="BU145" s="425"/>
      <c r="BV145" s="425"/>
      <c r="BW145" s="425"/>
      <c r="BX145" s="425"/>
      <c r="BY145" s="425"/>
      <c r="BZ145" s="425"/>
      <c r="CA145" s="425"/>
      <c r="CB145" s="425"/>
      <c r="CC145" s="425"/>
      <c r="CD145" s="425"/>
      <c r="CE145" s="425"/>
      <c r="CF145" s="425"/>
      <c r="CG145" s="425"/>
      <c r="CH145" s="425"/>
      <c r="CI145" s="425"/>
      <c r="CJ145" s="425"/>
      <c r="CK145" s="425"/>
      <c r="CL145" s="425"/>
      <c r="CM145" s="425"/>
      <c r="CN145" s="425"/>
      <c r="CO145" s="425"/>
      <c r="CP145" s="425"/>
      <c r="CQ145" s="425"/>
      <c r="CR145" s="425"/>
      <c r="CS145" s="425"/>
      <c r="CT145" s="425"/>
      <c r="CU145" s="425"/>
      <c r="CV145" s="425"/>
      <c r="CW145" s="425"/>
      <c r="CX145" s="425"/>
      <c r="CY145" s="425"/>
      <c r="CZ145" s="425"/>
      <c r="DA145" s="425"/>
      <c r="DB145" s="425"/>
      <c r="DC145" s="425"/>
      <c r="DD145" s="425"/>
      <c r="DE145" s="425"/>
      <c r="DF145" s="425"/>
      <c r="DG145" s="425"/>
      <c r="DH145" s="425"/>
      <c r="DI145" s="425"/>
      <c r="DJ145" s="425"/>
      <c r="DK145" s="425"/>
      <c r="DL145" s="425"/>
      <c r="DM145" s="425"/>
      <c r="DN145" s="425"/>
      <c r="DO145" s="425"/>
      <c r="DP145" s="425"/>
      <c r="DQ145" s="425"/>
      <c r="DR145" s="425"/>
      <c r="DS145" s="425"/>
      <c r="DT145" s="425"/>
      <c r="DU145" s="425"/>
      <c r="DV145" s="425"/>
      <c r="DW145" s="425"/>
      <c r="DX145" s="425"/>
      <c r="DY145" s="425"/>
      <c r="DZ145" s="425"/>
      <c r="EA145" s="425"/>
      <c r="EB145" s="425"/>
      <c r="EC145" s="425"/>
      <c r="ED145" s="425"/>
      <c r="EE145" s="425"/>
      <c r="EF145" s="425"/>
      <c r="EG145" s="425"/>
      <c r="EH145" s="425"/>
      <c r="EI145" s="425"/>
      <c r="EJ145" s="425"/>
      <c r="EK145" s="425"/>
      <c r="EL145" s="425"/>
      <c r="EM145" s="425"/>
      <c r="EN145" s="425"/>
      <c r="EO145" s="425"/>
      <c r="EP145" s="425"/>
      <c r="EQ145" s="425"/>
      <c r="ER145" s="425"/>
      <c r="ES145" s="425"/>
      <c r="ET145" s="425"/>
      <c r="EU145" s="425"/>
      <c r="EV145" s="425"/>
      <c r="EW145" s="425"/>
      <c r="EX145" s="425"/>
      <c r="EY145" s="425"/>
      <c r="EZ145" s="425"/>
      <c r="FA145" s="425"/>
      <c r="FB145" s="425"/>
      <c r="FC145" s="425"/>
      <c r="FD145" s="425"/>
      <c r="FE145" s="425"/>
      <c r="FF145" s="425"/>
      <c r="FG145" s="425"/>
      <c r="FH145" s="425"/>
      <c r="FI145" s="425"/>
      <c r="FJ145" s="425"/>
      <c r="FK145" s="425"/>
      <c r="FL145" s="425"/>
      <c r="FM145" s="425"/>
      <c r="FN145" s="425"/>
      <c r="FO145" s="425"/>
      <c r="FP145" s="425"/>
      <c r="FQ145" s="425"/>
      <c r="FR145" s="425"/>
      <c r="FS145" s="425"/>
      <c r="FT145" s="425"/>
      <c r="FU145" s="425"/>
      <c r="FV145" s="425"/>
      <c r="FW145" s="425"/>
      <c r="FX145" s="425"/>
      <c r="FY145" s="425"/>
      <c r="FZ145" s="425"/>
      <c r="GA145" s="425"/>
      <c r="GB145" s="425"/>
      <c r="GC145" s="425"/>
      <c r="GD145" s="425"/>
      <c r="GE145" s="425"/>
      <c r="GF145" s="425"/>
      <c r="GG145" s="425"/>
      <c r="GH145" s="425"/>
      <c r="GI145" s="425"/>
      <c r="GJ145" s="425"/>
      <c r="GK145" s="425"/>
      <c r="GL145" s="425"/>
      <c r="GM145" s="425"/>
      <c r="GN145" s="425"/>
      <c r="GO145" s="425"/>
      <c r="GP145" s="425"/>
      <c r="GQ145" s="425"/>
      <c r="GR145" s="425"/>
      <c r="GS145" s="425"/>
      <c r="GT145" s="425"/>
      <c r="GU145" s="425"/>
      <c r="GV145" s="425"/>
      <c r="GW145" s="425"/>
      <c r="GX145" s="425"/>
      <c r="GY145" s="425"/>
      <c r="GZ145" s="425"/>
      <c r="HA145" s="425"/>
      <c r="HB145" s="425"/>
      <c r="HC145" s="425"/>
      <c r="HD145" s="425"/>
      <c r="HE145" s="425"/>
      <c r="HF145" s="425"/>
      <c r="HG145" s="425"/>
      <c r="HH145" s="425"/>
      <c r="HI145" s="425"/>
      <c r="HJ145" s="425"/>
      <c r="HK145" s="425"/>
      <c r="HL145" s="425"/>
      <c r="HM145" s="425"/>
      <c r="HN145" s="425"/>
      <c r="HO145" s="425"/>
      <c r="HP145" s="425"/>
      <c r="HQ145" s="425"/>
      <c r="HR145" s="425"/>
      <c r="HS145" s="425"/>
      <c r="HT145" s="425"/>
      <c r="HU145" s="425"/>
      <c r="HV145" s="425"/>
      <c r="HW145" s="425"/>
      <c r="HX145" s="425"/>
      <c r="HY145" s="425"/>
      <c r="HZ145" s="425"/>
      <c r="IA145" s="425"/>
      <c r="IB145" s="425"/>
      <c r="IC145" s="425"/>
      <c r="ID145" s="425"/>
      <c r="IE145" s="425"/>
      <c r="IF145" s="425"/>
      <c r="IG145" s="425"/>
      <c r="IH145" s="425"/>
      <c r="II145" s="425"/>
      <c r="IJ145" s="425"/>
      <c r="IK145" s="425"/>
      <c r="IL145" s="425"/>
      <c r="IM145" s="425"/>
      <c r="IN145" s="425"/>
      <c r="IO145" s="425"/>
      <c r="IP145" s="425"/>
      <c r="IQ145" s="425"/>
      <c r="IR145" s="425"/>
      <c r="IS145" s="425"/>
      <c r="IT145" s="425"/>
      <c r="IU145" s="425"/>
      <c r="IV145" s="425"/>
      <c r="IW145" s="425"/>
      <c r="IX145" s="425"/>
      <c r="IY145" s="425"/>
      <c r="IZ145" s="425"/>
      <c r="JA145" s="425"/>
      <c r="JB145" s="425"/>
      <c r="JC145" s="425"/>
      <c r="JD145" s="425"/>
      <c r="JE145" s="425"/>
      <c r="JF145" s="425"/>
      <c r="JG145" s="425"/>
      <c r="JH145" s="425"/>
      <c r="JI145" s="425"/>
      <c r="JJ145" s="425"/>
      <c r="JK145" s="425"/>
      <c r="JL145" s="425"/>
      <c r="JM145" s="425"/>
      <c r="JN145" s="425"/>
      <c r="JO145" s="425"/>
      <c r="JP145" s="425"/>
      <c r="JQ145" s="425"/>
      <c r="JR145" s="425"/>
      <c r="JS145" s="425"/>
      <c r="JT145" s="425"/>
      <c r="JU145" s="425"/>
      <c r="JV145" s="425"/>
      <c r="JW145" s="425"/>
      <c r="JX145" s="425"/>
      <c r="JY145" s="425"/>
      <c r="JZ145" s="425"/>
      <c r="KA145" s="425"/>
      <c r="KB145" s="425"/>
      <c r="KC145" s="425"/>
      <c r="KD145" s="425"/>
      <c r="KE145" s="425"/>
      <c r="KF145" s="425"/>
      <c r="KG145" s="425"/>
      <c r="KH145" s="425"/>
      <c r="KI145" s="425"/>
      <c r="KJ145" s="425"/>
      <c r="KK145" s="425"/>
      <c r="KL145" s="425"/>
      <c r="KM145" s="425"/>
      <c r="KN145" s="425"/>
      <c r="KO145" s="425"/>
      <c r="KP145" s="425"/>
      <c r="KQ145" s="425"/>
      <c r="KR145" s="425"/>
      <c r="KS145" s="425"/>
      <c r="KT145" s="425"/>
      <c r="KU145" s="425"/>
      <c r="KV145" s="425"/>
      <c r="KW145" s="425"/>
      <c r="KX145" s="425"/>
      <c r="KY145" s="425"/>
      <c r="KZ145" s="425"/>
      <c r="LA145" s="425"/>
      <c r="LB145" s="425"/>
      <c r="LC145" s="425"/>
      <c r="LD145" s="425"/>
      <c r="LE145" s="425"/>
      <c r="LF145" s="425"/>
      <c r="LG145" s="425"/>
      <c r="LH145" s="425"/>
      <c r="LI145" s="425"/>
      <c r="LJ145" s="425"/>
      <c r="LK145" s="425"/>
      <c r="LL145" s="425"/>
      <c r="LM145" s="425"/>
      <c r="LN145" s="425"/>
      <c r="LO145" s="425"/>
      <c r="LP145" s="425"/>
      <c r="LQ145" s="425"/>
      <c r="LR145" s="425"/>
      <c r="LS145" s="425"/>
      <c r="LT145" s="425"/>
      <c r="LU145" s="425"/>
      <c r="LV145" s="425"/>
      <c r="LW145" s="425"/>
      <c r="LX145" s="425"/>
      <c r="LY145" s="425"/>
      <c r="LZ145" s="425"/>
      <c r="MA145" s="425"/>
      <c r="MB145" s="425"/>
      <c r="MC145" s="425"/>
      <c r="MD145" s="425"/>
      <c r="ME145" s="425"/>
      <c r="MF145" s="425"/>
      <c r="MG145" s="425"/>
      <c r="MH145" s="425"/>
      <c r="MI145" s="425"/>
      <c r="MJ145" s="425"/>
      <c r="MK145" s="425"/>
      <c r="ML145" s="425"/>
      <c r="MM145" s="425"/>
      <c r="MN145" s="425"/>
      <c r="MO145" s="425"/>
      <c r="MP145" s="425"/>
      <c r="MQ145" s="425"/>
      <c r="MR145" s="425"/>
      <c r="MS145" s="425"/>
      <c r="MT145" s="425"/>
      <c r="MU145" s="425"/>
      <c r="MV145" s="425"/>
      <c r="MW145" s="425"/>
      <c r="MX145" s="425"/>
      <c r="MY145" s="425"/>
      <c r="MZ145" s="425"/>
      <c r="NA145" s="425"/>
      <c r="NB145" s="425"/>
      <c r="NC145" s="425"/>
      <c r="ND145" s="425"/>
      <c r="NE145" s="425"/>
      <c r="NF145" s="425"/>
      <c r="NG145" s="425"/>
      <c r="NH145" s="425"/>
      <c r="NI145" s="425"/>
      <c r="NJ145" s="425"/>
      <c r="NK145" s="425"/>
      <c r="NL145" s="425"/>
      <c r="NM145" s="425"/>
      <c r="NN145" s="425"/>
      <c r="NO145" s="425"/>
      <c r="NP145" s="425"/>
      <c r="NQ145" s="425"/>
      <c r="NR145" s="425"/>
      <c r="NS145" s="425"/>
      <c r="NT145" s="425"/>
      <c r="NU145" s="425"/>
      <c r="NV145" s="425"/>
      <c r="NW145" s="425"/>
      <c r="NX145" s="425"/>
      <c r="NY145" s="425"/>
      <c r="NZ145" s="425"/>
      <c r="OA145" s="425"/>
      <c r="OB145" s="425"/>
      <c r="OC145" s="425"/>
      <c r="OD145" s="425"/>
      <c r="OE145" s="425"/>
      <c r="OF145" s="425"/>
      <c r="OG145" s="425"/>
      <c r="OH145" s="425"/>
      <c r="OI145" s="425"/>
      <c r="OJ145" s="425"/>
      <c r="OK145" s="425"/>
      <c r="OL145" s="425"/>
      <c r="OM145" s="425"/>
      <c r="ON145" s="425"/>
      <c r="OO145" s="425"/>
      <c r="OP145" s="425"/>
      <c r="OQ145" s="425"/>
      <c r="OR145" s="425"/>
      <c r="OS145" s="425"/>
      <c r="OT145" s="425"/>
      <c r="OU145" s="425"/>
      <c r="OV145" s="425"/>
      <c r="OW145" s="425"/>
      <c r="OX145" s="425"/>
      <c r="OY145" s="425"/>
      <c r="OZ145" s="425"/>
      <c r="PA145" s="425"/>
      <c r="PB145" s="425"/>
      <c r="PC145" s="425"/>
      <c r="PD145" s="425"/>
      <c r="PE145" s="425"/>
      <c r="PF145" s="425"/>
      <c r="PG145" s="425"/>
      <c r="PH145" s="425"/>
      <c r="PI145" s="425"/>
      <c r="PJ145" s="425"/>
      <c r="PK145" s="425"/>
      <c r="PL145" s="425"/>
      <c r="PM145" s="425"/>
      <c r="PN145" s="425"/>
      <c r="PO145" s="425"/>
      <c r="PP145" s="425"/>
      <c r="PQ145" s="425"/>
      <c r="PR145" s="425"/>
      <c r="PS145" s="425"/>
      <c r="PT145" s="425"/>
      <c r="PU145" s="425"/>
      <c r="PV145" s="425"/>
      <c r="PW145" s="425"/>
      <c r="PX145" s="425"/>
      <c r="PY145" s="425"/>
      <c r="PZ145" s="425"/>
      <c r="QA145" s="425"/>
      <c r="QB145" s="425"/>
      <c r="QC145" s="425"/>
      <c r="QD145" s="425"/>
      <c r="QE145" s="425"/>
      <c r="QF145" s="425"/>
      <c r="QG145" s="425"/>
      <c r="QH145" s="425"/>
      <c r="QI145" s="425"/>
      <c r="QJ145" s="425"/>
      <c r="QK145" s="425"/>
      <c r="QL145" s="425"/>
      <c r="QM145" s="425"/>
      <c r="QN145" s="425"/>
      <c r="QO145" s="425"/>
      <c r="QP145" s="425"/>
      <c r="QQ145" s="425"/>
      <c r="QR145" s="425"/>
      <c r="QS145" s="425"/>
      <c r="QT145" s="425"/>
      <c r="QU145" s="425"/>
      <c r="QV145" s="425"/>
      <c r="QW145" s="425"/>
      <c r="QX145" s="425"/>
      <c r="QY145" s="425"/>
      <c r="QZ145" s="425"/>
      <c r="RA145" s="425"/>
      <c r="RB145" s="425"/>
      <c r="RC145" s="425"/>
      <c r="RD145" s="425"/>
      <c r="RE145" s="425"/>
      <c r="RF145" s="425"/>
      <c r="RG145" s="425"/>
      <c r="RH145" s="425"/>
      <c r="RI145" s="425"/>
      <c r="RJ145" s="425"/>
      <c r="RK145" s="425"/>
      <c r="RL145" s="425"/>
      <c r="RM145" s="425"/>
      <c r="RN145" s="425"/>
      <c r="RO145" s="425"/>
      <c r="RP145" s="425"/>
      <c r="RQ145" s="425"/>
      <c r="RR145" s="425"/>
      <c r="RS145" s="425"/>
      <c r="RT145" s="425"/>
      <c r="RU145" s="425"/>
      <c r="RV145" s="425"/>
      <c r="RW145" s="425"/>
      <c r="RX145" s="425"/>
      <c r="RY145" s="425"/>
      <c r="RZ145" s="425"/>
      <c r="SA145" s="425"/>
      <c r="SB145" s="425"/>
      <c r="SC145" s="425"/>
      <c r="SD145" s="425"/>
      <c r="SE145" s="425"/>
      <c r="SF145" s="425"/>
      <c r="SG145" s="425"/>
      <c r="SH145" s="425"/>
      <c r="SI145" s="425"/>
      <c r="SJ145" s="425"/>
      <c r="SK145" s="425"/>
      <c r="SL145" s="425"/>
      <c r="SM145" s="425"/>
      <c r="SN145" s="425"/>
      <c r="SO145" s="425"/>
      <c r="SP145" s="425"/>
      <c r="SQ145" s="425"/>
      <c r="SR145" s="425"/>
      <c r="SS145" s="425"/>
      <c r="ST145" s="425"/>
      <c r="SU145" s="425"/>
      <c r="SV145" s="425"/>
      <c r="SW145" s="425"/>
      <c r="SX145" s="425"/>
    </row>
    <row r="146" spans="1:518" ht="12.75" customHeight="1" x14ac:dyDescent="0.2">
      <c r="A146" s="425"/>
      <c r="B146" s="425"/>
      <c r="C146" s="425"/>
      <c r="D146" s="425"/>
      <c r="E146" s="425"/>
      <c r="F146" s="702">
        <v>20</v>
      </c>
      <c r="G146" s="712">
        <f t="shared" ca="1" si="2383"/>
        <v>0.21000000000000002</v>
      </c>
      <c r="H146" s="702" t="str">
        <f t="shared" si="2384"/>
        <v>$LZ$83</v>
      </c>
      <c r="I146" s="702">
        <f t="shared" si="2385"/>
        <v>338</v>
      </c>
      <c r="J146" s="425"/>
      <c r="K146" s="425"/>
      <c r="L146" s="425"/>
      <c r="M146" s="425"/>
      <c r="N146" s="425"/>
      <c r="O146" s="425"/>
      <c r="P146" s="425"/>
      <c r="Q146" s="425"/>
      <c r="R146" s="425"/>
      <c r="S146" s="425"/>
      <c r="T146" s="425"/>
      <c r="U146" s="425"/>
      <c r="V146" s="425"/>
      <c r="W146" s="425"/>
      <c r="X146" s="425"/>
      <c r="Y146" s="425"/>
      <c r="Z146" s="425"/>
      <c r="AA146" s="425"/>
      <c r="AB146" s="425"/>
      <c r="AC146" s="425"/>
      <c r="AD146" s="425"/>
      <c r="AE146" s="425"/>
      <c r="AF146" s="425"/>
      <c r="AG146" s="425"/>
      <c r="AH146" s="425"/>
      <c r="AI146" s="425"/>
      <c r="AJ146" s="425"/>
      <c r="AK146" s="425"/>
      <c r="AL146" s="425"/>
      <c r="AM146" s="425"/>
      <c r="AN146" s="425"/>
      <c r="AO146" s="425"/>
      <c r="AP146" s="425"/>
      <c r="AQ146" s="425"/>
      <c r="AR146" s="425"/>
      <c r="AS146" s="425"/>
      <c r="AT146" s="425"/>
      <c r="AU146" s="425"/>
      <c r="AV146" s="425"/>
      <c r="AW146" s="425"/>
      <c r="AX146" s="425"/>
      <c r="AY146" s="425"/>
      <c r="AZ146" s="425"/>
      <c r="BA146" s="425"/>
      <c r="BB146" s="425"/>
      <c r="BC146" s="425"/>
      <c r="BD146" s="425"/>
      <c r="BE146" s="425"/>
      <c r="BF146" s="425"/>
      <c r="BG146" s="425"/>
      <c r="BH146" s="425"/>
      <c r="BI146" s="425"/>
      <c r="BJ146" s="425"/>
      <c r="BK146" s="425"/>
      <c r="BL146" s="425"/>
      <c r="BM146" s="425"/>
      <c r="BN146" s="425"/>
      <c r="BO146" s="425"/>
      <c r="BP146" s="425"/>
      <c r="BQ146" s="425"/>
      <c r="BR146" s="425"/>
      <c r="BS146" s="425"/>
      <c r="BT146" s="425"/>
      <c r="BU146" s="425"/>
      <c r="BV146" s="425"/>
      <c r="BW146" s="425"/>
      <c r="BX146" s="425"/>
      <c r="BY146" s="425"/>
      <c r="BZ146" s="425"/>
      <c r="CA146" s="425"/>
      <c r="CB146" s="425"/>
      <c r="CC146" s="425"/>
      <c r="CD146" s="425"/>
      <c r="CE146" s="425"/>
      <c r="CF146" s="425"/>
      <c r="CG146" s="425"/>
      <c r="CH146" s="425"/>
      <c r="CI146" s="425"/>
      <c r="CJ146" s="425"/>
      <c r="CK146" s="425"/>
      <c r="CL146" s="425"/>
      <c r="CM146" s="425"/>
      <c r="CN146" s="425"/>
      <c r="CO146" s="425"/>
      <c r="CP146" s="425"/>
      <c r="CQ146" s="425"/>
      <c r="CR146" s="425"/>
      <c r="CS146" s="425"/>
      <c r="CT146" s="425"/>
      <c r="CU146" s="425"/>
      <c r="CV146" s="425"/>
      <c r="CW146" s="425"/>
      <c r="CX146" s="425"/>
      <c r="CY146" s="425"/>
      <c r="CZ146" s="425"/>
      <c r="DA146" s="425"/>
      <c r="DB146" s="425"/>
      <c r="DC146" s="425"/>
      <c r="DD146" s="425"/>
      <c r="DE146" s="425"/>
      <c r="DF146" s="425"/>
      <c r="DG146" s="425"/>
      <c r="DH146" s="425"/>
      <c r="DI146" s="425"/>
      <c r="DJ146" s="425"/>
      <c r="DK146" s="425"/>
      <c r="DL146" s="425"/>
      <c r="DM146" s="425"/>
      <c r="DN146" s="425"/>
      <c r="DO146" s="425"/>
      <c r="DP146" s="425"/>
      <c r="DQ146" s="425"/>
      <c r="DR146" s="425"/>
      <c r="DS146" s="425"/>
      <c r="DT146" s="425"/>
      <c r="DU146" s="425"/>
      <c r="DV146" s="425"/>
      <c r="DW146" s="425"/>
      <c r="DX146" s="425"/>
      <c r="DY146" s="425"/>
      <c r="DZ146" s="425"/>
      <c r="EA146" s="425"/>
      <c r="EB146" s="425"/>
      <c r="EC146" s="425"/>
      <c r="ED146" s="425"/>
      <c r="EE146" s="425"/>
      <c r="EF146" s="425"/>
      <c r="EG146" s="425"/>
      <c r="EH146" s="425"/>
      <c r="EI146" s="425"/>
      <c r="EJ146" s="425"/>
      <c r="EK146" s="425"/>
      <c r="EL146" s="425"/>
      <c r="EM146" s="425"/>
      <c r="EN146" s="425"/>
      <c r="EO146" s="425"/>
      <c r="EP146" s="425"/>
      <c r="EQ146" s="425"/>
      <c r="ER146" s="425"/>
      <c r="ES146" s="425"/>
      <c r="ET146" s="425"/>
      <c r="EU146" s="425"/>
      <c r="EV146" s="425"/>
      <c r="EW146" s="425"/>
      <c r="EX146" s="425"/>
      <c r="EY146" s="425"/>
      <c r="EZ146" s="425"/>
      <c r="FA146" s="425"/>
      <c r="FB146" s="425"/>
      <c r="FC146" s="425"/>
      <c r="FD146" s="425"/>
      <c r="FE146" s="425"/>
      <c r="FF146" s="425"/>
      <c r="FG146" s="425"/>
      <c r="FH146" s="425"/>
      <c r="FI146" s="425"/>
      <c r="FJ146" s="425"/>
      <c r="FK146" s="425"/>
      <c r="FL146" s="425"/>
      <c r="FM146" s="425"/>
      <c r="FN146" s="425"/>
      <c r="FO146" s="425"/>
      <c r="FP146" s="425"/>
      <c r="FQ146" s="425"/>
      <c r="FR146" s="425"/>
      <c r="FS146" s="425"/>
      <c r="FT146" s="425"/>
      <c r="FU146" s="425"/>
      <c r="FV146" s="425"/>
      <c r="FW146" s="425"/>
      <c r="FX146" s="425"/>
      <c r="FY146" s="425"/>
      <c r="FZ146" s="425"/>
      <c r="GA146" s="425"/>
      <c r="GB146" s="425"/>
      <c r="GC146" s="425"/>
      <c r="GD146" s="425"/>
      <c r="GE146" s="425"/>
      <c r="GF146" s="425"/>
      <c r="GG146" s="425"/>
      <c r="GH146" s="425"/>
      <c r="GI146" s="425"/>
      <c r="GJ146" s="425"/>
      <c r="GK146" s="425"/>
      <c r="GL146" s="425"/>
      <c r="GM146" s="425"/>
      <c r="GN146" s="425"/>
      <c r="GO146" s="425"/>
      <c r="GP146" s="425"/>
      <c r="GQ146" s="425"/>
      <c r="GR146" s="425"/>
      <c r="GS146" s="425"/>
      <c r="GT146" s="425"/>
      <c r="GU146" s="425"/>
      <c r="GV146" s="425"/>
      <c r="GW146" s="425"/>
      <c r="GX146" s="425"/>
      <c r="GY146" s="425"/>
      <c r="GZ146" s="425"/>
      <c r="HA146" s="425"/>
      <c r="HB146" s="425"/>
      <c r="HC146" s="425"/>
      <c r="HD146" s="425"/>
      <c r="HE146" s="425"/>
      <c r="HF146" s="425"/>
      <c r="HG146" s="425"/>
      <c r="HH146" s="425"/>
      <c r="HI146" s="425"/>
      <c r="HJ146" s="425"/>
      <c r="HK146" s="425"/>
      <c r="HL146" s="425"/>
      <c r="HM146" s="425"/>
      <c r="HN146" s="425"/>
      <c r="HO146" s="425"/>
      <c r="HP146" s="425"/>
      <c r="HQ146" s="425"/>
      <c r="HR146" s="425"/>
      <c r="HS146" s="425"/>
      <c r="HT146" s="425"/>
      <c r="HU146" s="425"/>
      <c r="HV146" s="425"/>
      <c r="HW146" s="425"/>
      <c r="HX146" s="425"/>
      <c r="HY146" s="425"/>
      <c r="HZ146" s="425"/>
      <c r="IA146" s="425"/>
      <c r="IB146" s="425"/>
      <c r="IC146" s="425"/>
      <c r="ID146" s="425"/>
      <c r="IE146" s="425"/>
      <c r="IF146" s="425"/>
      <c r="IG146" s="425"/>
      <c r="IH146" s="425"/>
      <c r="II146" s="425"/>
      <c r="IJ146" s="425"/>
      <c r="IK146" s="425"/>
      <c r="IL146" s="425"/>
      <c r="IM146" s="425"/>
      <c r="IN146" s="425"/>
      <c r="IO146" s="425"/>
      <c r="IP146" s="425"/>
      <c r="IQ146" s="425"/>
      <c r="IR146" s="425"/>
      <c r="IS146" s="425"/>
      <c r="IT146" s="425"/>
      <c r="IU146" s="425"/>
      <c r="IV146" s="425"/>
      <c r="IW146" s="425"/>
      <c r="IX146" s="425"/>
      <c r="IY146" s="425"/>
      <c r="IZ146" s="425"/>
      <c r="JA146" s="425"/>
      <c r="JB146" s="425"/>
      <c r="JC146" s="425"/>
      <c r="JD146" s="425"/>
      <c r="JE146" s="425"/>
      <c r="JF146" s="425"/>
      <c r="JG146" s="425"/>
      <c r="JH146" s="425"/>
      <c r="JI146" s="425"/>
      <c r="JJ146" s="425"/>
      <c r="JK146" s="425"/>
      <c r="JL146" s="425"/>
      <c r="JM146" s="425"/>
      <c r="JN146" s="425"/>
      <c r="JO146" s="425"/>
      <c r="JP146" s="425"/>
      <c r="JQ146" s="425"/>
      <c r="JR146" s="425"/>
      <c r="JS146" s="425"/>
      <c r="JT146" s="425"/>
      <c r="JU146" s="425"/>
      <c r="JV146" s="425"/>
      <c r="JW146" s="425"/>
      <c r="JX146" s="425"/>
      <c r="JY146" s="425"/>
      <c r="JZ146" s="425"/>
      <c r="KA146" s="425"/>
      <c r="KB146" s="425"/>
      <c r="KC146" s="425"/>
      <c r="KD146" s="425"/>
      <c r="KE146" s="425"/>
      <c r="KF146" s="425"/>
      <c r="KG146" s="425"/>
      <c r="KH146" s="425"/>
      <c r="KI146" s="425"/>
      <c r="KJ146" s="425"/>
      <c r="KK146" s="425"/>
      <c r="KL146" s="425"/>
      <c r="KM146" s="425"/>
      <c r="KN146" s="425"/>
      <c r="KO146" s="425"/>
      <c r="KP146" s="425"/>
      <c r="KQ146" s="425"/>
      <c r="KR146" s="425"/>
      <c r="KS146" s="425"/>
      <c r="KT146" s="425"/>
      <c r="KU146" s="425"/>
      <c r="KV146" s="425"/>
      <c r="KW146" s="425"/>
      <c r="KX146" s="425"/>
      <c r="KY146" s="425"/>
      <c r="KZ146" s="425"/>
      <c r="LA146" s="425"/>
      <c r="LB146" s="425"/>
      <c r="LC146" s="425"/>
      <c r="LD146" s="425"/>
      <c r="LE146" s="425"/>
      <c r="LF146" s="425"/>
      <c r="LG146" s="425"/>
      <c r="LH146" s="425"/>
      <c r="LI146" s="425"/>
      <c r="LJ146" s="425"/>
      <c r="LK146" s="425"/>
      <c r="LL146" s="425"/>
      <c r="LM146" s="425"/>
      <c r="LN146" s="425"/>
      <c r="LO146" s="425"/>
      <c r="LP146" s="425"/>
      <c r="LQ146" s="425"/>
      <c r="LR146" s="425"/>
      <c r="LS146" s="425"/>
      <c r="LT146" s="425"/>
      <c r="LU146" s="425"/>
      <c r="LV146" s="425"/>
      <c r="LW146" s="425"/>
      <c r="LX146" s="425"/>
      <c r="LY146" s="425"/>
      <c r="LZ146" s="425"/>
      <c r="MA146" s="425"/>
      <c r="MB146" s="425"/>
      <c r="MC146" s="425"/>
      <c r="MD146" s="425"/>
      <c r="ME146" s="425"/>
      <c r="MF146" s="425"/>
      <c r="MG146" s="425"/>
      <c r="MH146" s="425"/>
      <c r="MI146" s="425"/>
      <c r="MJ146" s="425"/>
      <c r="MK146" s="425"/>
      <c r="ML146" s="425"/>
      <c r="MM146" s="425"/>
      <c r="MN146" s="425"/>
      <c r="MO146" s="425"/>
      <c r="MP146" s="425"/>
      <c r="MQ146" s="425"/>
      <c r="MR146" s="425"/>
      <c r="MS146" s="425"/>
      <c r="MT146" s="425"/>
      <c r="MU146" s="425"/>
      <c r="MV146" s="425"/>
      <c r="MW146" s="425"/>
      <c r="MX146" s="425"/>
      <c r="MY146" s="425"/>
      <c r="MZ146" s="425"/>
      <c r="NA146" s="425"/>
      <c r="NB146" s="425"/>
      <c r="NC146" s="425"/>
      <c r="ND146" s="425"/>
      <c r="NE146" s="425"/>
      <c r="NF146" s="425"/>
      <c r="NG146" s="425"/>
      <c r="NH146" s="425"/>
      <c r="NI146" s="425"/>
      <c r="NJ146" s="425"/>
      <c r="NK146" s="425"/>
      <c r="NL146" s="425"/>
      <c r="NM146" s="425"/>
      <c r="NN146" s="425"/>
      <c r="NO146" s="425"/>
      <c r="NP146" s="425"/>
      <c r="NQ146" s="425"/>
      <c r="NR146" s="425"/>
      <c r="NS146" s="425"/>
      <c r="NT146" s="425"/>
      <c r="NU146" s="425"/>
      <c r="NV146" s="425"/>
      <c r="NW146" s="425"/>
      <c r="NX146" s="425"/>
      <c r="NY146" s="425"/>
      <c r="NZ146" s="425"/>
      <c r="OA146" s="425"/>
      <c r="OB146" s="425"/>
      <c r="OC146" s="425"/>
      <c r="OD146" s="425"/>
      <c r="OE146" s="425"/>
      <c r="OF146" s="425"/>
      <c r="OG146" s="425"/>
      <c r="OH146" s="425"/>
      <c r="OI146" s="425"/>
      <c r="OJ146" s="425"/>
      <c r="OK146" s="425"/>
      <c r="OL146" s="425"/>
      <c r="OM146" s="425"/>
      <c r="ON146" s="425"/>
      <c r="OO146" s="425"/>
      <c r="OP146" s="425"/>
      <c r="OQ146" s="425"/>
      <c r="OR146" s="425"/>
      <c r="OS146" s="425"/>
      <c r="OT146" s="425"/>
      <c r="OU146" s="425"/>
      <c r="OV146" s="425"/>
      <c r="OW146" s="425"/>
      <c r="OX146" s="425"/>
      <c r="OY146" s="425"/>
      <c r="OZ146" s="425"/>
      <c r="PA146" s="425"/>
      <c r="PB146" s="425"/>
      <c r="PC146" s="425"/>
      <c r="PD146" s="425"/>
      <c r="PE146" s="425"/>
      <c r="PF146" s="425"/>
      <c r="PG146" s="425"/>
      <c r="PH146" s="425"/>
      <c r="PI146" s="425"/>
      <c r="PJ146" s="425"/>
      <c r="PK146" s="425"/>
      <c r="PL146" s="425"/>
      <c r="PM146" s="425"/>
      <c r="PN146" s="425"/>
      <c r="PO146" s="425"/>
      <c r="PP146" s="425"/>
      <c r="PQ146" s="425"/>
      <c r="PR146" s="425"/>
      <c r="PS146" s="425"/>
      <c r="PT146" s="425"/>
      <c r="PU146" s="425"/>
      <c r="PV146" s="425"/>
      <c r="PW146" s="425"/>
      <c r="PX146" s="425"/>
      <c r="PY146" s="425"/>
      <c r="PZ146" s="425"/>
      <c r="QA146" s="425"/>
      <c r="QB146" s="425"/>
      <c r="QC146" s="425"/>
      <c r="QD146" s="425"/>
      <c r="QE146" s="425"/>
      <c r="QF146" s="425"/>
      <c r="QG146" s="425"/>
      <c r="QH146" s="425"/>
      <c r="QI146" s="425"/>
      <c r="QJ146" s="425"/>
      <c r="QK146" s="425"/>
      <c r="QL146" s="425"/>
      <c r="QM146" s="425"/>
      <c r="QN146" s="425"/>
      <c r="QO146" s="425"/>
      <c r="QP146" s="425"/>
      <c r="QQ146" s="425"/>
      <c r="QR146" s="425"/>
      <c r="QS146" s="425"/>
      <c r="QT146" s="425"/>
      <c r="QU146" s="425"/>
      <c r="QV146" s="425"/>
      <c r="QW146" s="425"/>
      <c r="QX146" s="425"/>
      <c r="QY146" s="425"/>
      <c r="QZ146" s="425"/>
      <c r="RA146" s="425"/>
      <c r="RB146" s="425"/>
      <c r="RC146" s="425"/>
      <c r="RD146" s="425"/>
      <c r="RE146" s="425"/>
      <c r="RF146" s="425"/>
      <c r="RG146" s="425"/>
      <c r="RH146" s="425"/>
      <c r="RI146" s="425"/>
      <c r="RJ146" s="425"/>
      <c r="RK146" s="425"/>
      <c r="RL146" s="425"/>
      <c r="RM146" s="425"/>
      <c r="RN146" s="425"/>
      <c r="RO146" s="425"/>
      <c r="RP146" s="425"/>
      <c r="RQ146" s="425"/>
      <c r="RR146" s="425"/>
      <c r="RS146" s="425"/>
      <c r="RT146" s="425"/>
      <c r="RU146" s="425"/>
      <c r="RV146" s="425"/>
      <c r="RW146" s="425"/>
      <c r="RX146" s="425"/>
      <c r="RY146" s="425"/>
      <c r="RZ146" s="425"/>
      <c r="SA146" s="425"/>
      <c r="SB146" s="425"/>
      <c r="SC146" s="425"/>
      <c r="SD146" s="425"/>
      <c r="SE146" s="425"/>
      <c r="SF146" s="425"/>
      <c r="SG146" s="425"/>
      <c r="SH146" s="425"/>
      <c r="SI146" s="425"/>
      <c r="SJ146" s="425"/>
      <c r="SK146" s="425"/>
      <c r="SL146" s="425"/>
      <c r="SM146" s="425"/>
      <c r="SN146" s="425"/>
      <c r="SO146" s="425"/>
      <c r="SP146" s="425"/>
      <c r="SQ146" s="425"/>
      <c r="SR146" s="425"/>
      <c r="SS146" s="425"/>
      <c r="ST146" s="425"/>
      <c r="SU146" s="425"/>
      <c r="SV146" s="425"/>
      <c r="SW146" s="425"/>
      <c r="SX146" s="425"/>
    </row>
    <row r="147" spans="1:518" ht="12.75" customHeight="1" x14ac:dyDescent="0.2">
      <c r="A147" s="425"/>
      <c r="B147" s="425"/>
      <c r="C147" s="425"/>
      <c r="D147" s="425"/>
      <c r="E147" s="425"/>
      <c r="F147" s="702">
        <v>21</v>
      </c>
      <c r="G147" s="712">
        <f t="shared" ca="1" si="2383"/>
        <v>0.20500000000000002</v>
      </c>
      <c r="H147" s="702" t="str">
        <f t="shared" si="2384"/>
        <v>$MQ$83</v>
      </c>
      <c r="I147" s="702">
        <f t="shared" si="2385"/>
        <v>355</v>
      </c>
      <c r="J147" s="425"/>
      <c r="K147" s="425"/>
      <c r="L147" s="425"/>
      <c r="M147" s="425"/>
      <c r="N147" s="425"/>
      <c r="O147" s="425"/>
      <c r="P147" s="425"/>
      <c r="Q147" s="425"/>
      <c r="R147" s="425"/>
      <c r="S147" s="425"/>
      <c r="T147" s="425"/>
      <c r="U147" s="425"/>
      <c r="V147" s="425"/>
      <c r="W147" s="425"/>
      <c r="X147" s="425"/>
      <c r="Y147" s="425"/>
      <c r="Z147" s="425"/>
      <c r="AA147" s="425"/>
      <c r="AB147" s="425"/>
      <c r="AC147" s="425"/>
      <c r="AD147" s="425"/>
      <c r="AE147" s="425"/>
      <c r="AF147" s="425"/>
      <c r="AG147" s="425"/>
      <c r="AH147" s="425"/>
      <c r="AI147" s="425"/>
      <c r="AJ147" s="425"/>
      <c r="AK147" s="425"/>
      <c r="AL147" s="425"/>
      <c r="AM147" s="425"/>
      <c r="AN147" s="425"/>
      <c r="AO147" s="425"/>
      <c r="AP147" s="425"/>
      <c r="AQ147" s="425"/>
      <c r="AR147" s="425"/>
      <c r="AS147" s="425"/>
      <c r="AT147" s="425"/>
      <c r="AU147" s="425"/>
      <c r="AV147" s="425"/>
      <c r="AW147" s="425"/>
      <c r="AX147" s="425"/>
      <c r="AY147" s="425"/>
      <c r="AZ147" s="425"/>
      <c r="BA147" s="425"/>
      <c r="BB147" s="425"/>
      <c r="BC147" s="425"/>
      <c r="BD147" s="425"/>
      <c r="BE147" s="425"/>
      <c r="BF147" s="425"/>
      <c r="BG147" s="425"/>
      <c r="BH147" s="425"/>
      <c r="BI147" s="425"/>
      <c r="BJ147" s="425"/>
      <c r="BK147" s="425"/>
      <c r="BL147" s="425"/>
      <c r="BM147" s="425"/>
      <c r="BN147" s="425"/>
      <c r="BO147" s="425"/>
      <c r="BP147" s="425"/>
      <c r="BQ147" s="425"/>
      <c r="BR147" s="425"/>
      <c r="BS147" s="425"/>
      <c r="BT147" s="425"/>
      <c r="BU147" s="425"/>
      <c r="BV147" s="425"/>
      <c r="BW147" s="425"/>
      <c r="BX147" s="425"/>
      <c r="BY147" s="425"/>
      <c r="BZ147" s="425"/>
      <c r="CA147" s="425"/>
      <c r="CB147" s="425"/>
      <c r="CC147" s="425"/>
      <c r="CD147" s="425"/>
      <c r="CE147" s="425"/>
      <c r="CF147" s="425"/>
      <c r="CG147" s="425"/>
      <c r="CH147" s="425"/>
      <c r="CI147" s="425"/>
      <c r="CJ147" s="425"/>
      <c r="CK147" s="425"/>
      <c r="CL147" s="425"/>
      <c r="CM147" s="425"/>
      <c r="CN147" s="425"/>
      <c r="CO147" s="425"/>
      <c r="CP147" s="425"/>
      <c r="CQ147" s="425"/>
      <c r="CR147" s="425"/>
      <c r="CS147" s="425"/>
      <c r="CT147" s="425"/>
      <c r="CU147" s="425"/>
      <c r="CV147" s="425"/>
      <c r="CW147" s="425"/>
      <c r="CX147" s="425"/>
      <c r="CY147" s="425"/>
      <c r="CZ147" s="425"/>
      <c r="DA147" s="425"/>
      <c r="DB147" s="425"/>
      <c r="DC147" s="425"/>
      <c r="DD147" s="425"/>
      <c r="DE147" s="425"/>
      <c r="DF147" s="425"/>
      <c r="DG147" s="425"/>
      <c r="DH147" s="425"/>
      <c r="DI147" s="425"/>
      <c r="DJ147" s="425"/>
      <c r="DK147" s="425"/>
      <c r="DL147" s="425"/>
      <c r="DM147" s="425"/>
      <c r="DN147" s="425"/>
      <c r="DO147" s="425"/>
      <c r="DP147" s="425"/>
      <c r="DQ147" s="425"/>
      <c r="DR147" s="425"/>
      <c r="DS147" s="425"/>
      <c r="DT147" s="425"/>
      <c r="DU147" s="425"/>
      <c r="DV147" s="425"/>
      <c r="DW147" s="425"/>
      <c r="DX147" s="425"/>
      <c r="DY147" s="425"/>
      <c r="DZ147" s="425"/>
      <c r="EA147" s="425"/>
      <c r="EB147" s="425"/>
      <c r="EC147" s="425"/>
      <c r="ED147" s="425"/>
      <c r="EE147" s="425"/>
      <c r="EF147" s="425"/>
      <c r="EG147" s="425"/>
      <c r="EH147" s="425"/>
      <c r="EI147" s="425"/>
      <c r="EJ147" s="425"/>
      <c r="EK147" s="425"/>
      <c r="EL147" s="425"/>
      <c r="EM147" s="425"/>
      <c r="EN147" s="425"/>
      <c r="EO147" s="425"/>
      <c r="EP147" s="425"/>
      <c r="EQ147" s="425"/>
      <c r="ER147" s="425"/>
      <c r="ES147" s="425"/>
      <c r="ET147" s="425"/>
      <c r="EU147" s="425"/>
      <c r="EV147" s="425"/>
      <c r="EW147" s="425"/>
      <c r="EX147" s="425"/>
      <c r="EY147" s="425"/>
      <c r="EZ147" s="425"/>
      <c r="FA147" s="425"/>
      <c r="FB147" s="425"/>
      <c r="FC147" s="425"/>
      <c r="FD147" s="425"/>
      <c r="FE147" s="425"/>
      <c r="FF147" s="425"/>
      <c r="FG147" s="425"/>
      <c r="FH147" s="425"/>
      <c r="FI147" s="425"/>
      <c r="FJ147" s="425"/>
      <c r="FK147" s="425"/>
      <c r="FL147" s="425"/>
      <c r="FM147" s="425"/>
      <c r="FN147" s="425"/>
      <c r="FO147" s="425"/>
      <c r="FP147" s="425"/>
      <c r="FQ147" s="425"/>
      <c r="FR147" s="425"/>
      <c r="FS147" s="425"/>
      <c r="FT147" s="425"/>
      <c r="FU147" s="425"/>
      <c r="FV147" s="425"/>
      <c r="FW147" s="425"/>
      <c r="FX147" s="425"/>
      <c r="FY147" s="425"/>
      <c r="FZ147" s="425"/>
      <c r="GA147" s="425"/>
      <c r="GB147" s="425"/>
      <c r="GC147" s="425"/>
      <c r="GD147" s="425"/>
      <c r="GE147" s="425"/>
      <c r="GF147" s="425"/>
      <c r="GG147" s="425"/>
      <c r="GH147" s="425"/>
      <c r="GI147" s="425"/>
      <c r="GJ147" s="425"/>
      <c r="GK147" s="425"/>
      <c r="GL147" s="425"/>
      <c r="GM147" s="425"/>
      <c r="GN147" s="425"/>
      <c r="GO147" s="425"/>
      <c r="GP147" s="425"/>
      <c r="GQ147" s="425"/>
      <c r="GR147" s="425"/>
      <c r="GS147" s="425"/>
      <c r="GT147" s="425"/>
      <c r="GU147" s="425"/>
      <c r="GV147" s="425"/>
      <c r="GW147" s="425"/>
      <c r="GX147" s="425"/>
      <c r="GY147" s="425"/>
      <c r="GZ147" s="425"/>
      <c r="HA147" s="425"/>
      <c r="HB147" s="425"/>
      <c r="HC147" s="425"/>
      <c r="HD147" s="425"/>
      <c r="HE147" s="425"/>
      <c r="HF147" s="425"/>
      <c r="HG147" s="425"/>
      <c r="HH147" s="425"/>
      <c r="HI147" s="425"/>
      <c r="HJ147" s="425"/>
      <c r="HK147" s="425"/>
      <c r="HL147" s="425"/>
      <c r="HM147" s="425"/>
      <c r="HN147" s="425"/>
      <c r="HO147" s="425"/>
      <c r="HP147" s="425"/>
      <c r="HQ147" s="425"/>
      <c r="HR147" s="425"/>
      <c r="HS147" s="425"/>
      <c r="HT147" s="425"/>
      <c r="HU147" s="425"/>
      <c r="HV147" s="425"/>
      <c r="HW147" s="425"/>
      <c r="HX147" s="425"/>
      <c r="HY147" s="425"/>
      <c r="HZ147" s="425"/>
      <c r="IA147" s="425"/>
      <c r="IB147" s="425"/>
      <c r="IC147" s="425"/>
      <c r="ID147" s="425"/>
      <c r="IE147" s="425"/>
      <c r="IF147" s="425"/>
      <c r="IG147" s="425"/>
      <c r="IH147" s="425"/>
      <c r="II147" s="425"/>
      <c r="IJ147" s="425"/>
      <c r="IK147" s="425"/>
      <c r="IL147" s="425"/>
      <c r="IM147" s="425"/>
      <c r="IN147" s="425"/>
      <c r="IO147" s="425"/>
      <c r="IP147" s="425"/>
      <c r="IQ147" s="425"/>
      <c r="IR147" s="425"/>
      <c r="IS147" s="425"/>
      <c r="IT147" s="425"/>
      <c r="IU147" s="425"/>
      <c r="IV147" s="425"/>
      <c r="IW147" s="425"/>
      <c r="IX147" s="425"/>
      <c r="IY147" s="425"/>
      <c r="IZ147" s="425"/>
      <c r="JA147" s="425"/>
      <c r="JB147" s="425"/>
      <c r="JC147" s="425"/>
      <c r="JD147" s="425"/>
      <c r="JE147" s="425"/>
      <c r="JF147" s="425"/>
      <c r="JG147" s="425"/>
      <c r="JH147" s="425"/>
      <c r="JI147" s="425"/>
      <c r="JJ147" s="425"/>
      <c r="JK147" s="425"/>
      <c r="JL147" s="425"/>
      <c r="JM147" s="425"/>
      <c r="JN147" s="425"/>
      <c r="JO147" s="425"/>
      <c r="JP147" s="425"/>
      <c r="JQ147" s="425"/>
      <c r="JR147" s="425"/>
      <c r="JS147" s="425"/>
      <c r="JT147" s="425"/>
      <c r="JU147" s="425"/>
      <c r="JV147" s="425"/>
      <c r="JW147" s="425"/>
      <c r="JX147" s="425"/>
      <c r="JY147" s="425"/>
      <c r="JZ147" s="425"/>
      <c r="KA147" s="425"/>
      <c r="KB147" s="425"/>
      <c r="KC147" s="425"/>
      <c r="KD147" s="425"/>
      <c r="KE147" s="425"/>
      <c r="KF147" s="425"/>
      <c r="KG147" s="425"/>
      <c r="KH147" s="425"/>
      <c r="KI147" s="425"/>
      <c r="KJ147" s="425"/>
      <c r="KK147" s="425"/>
      <c r="KL147" s="425"/>
      <c r="KM147" s="425"/>
      <c r="KN147" s="425"/>
      <c r="KO147" s="425"/>
      <c r="KP147" s="425"/>
      <c r="KQ147" s="425"/>
      <c r="KR147" s="425"/>
      <c r="KS147" s="425"/>
      <c r="KT147" s="425"/>
      <c r="KU147" s="425"/>
      <c r="KV147" s="425"/>
      <c r="KW147" s="425"/>
      <c r="KX147" s="425"/>
      <c r="KY147" s="425"/>
      <c r="KZ147" s="425"/>
      <c r="LA147" s="425"/>
      <c r="LB147" s="425"/>
      <c r="LC147" s="425"/>
      <c r="LD147" s="425"/>
      <c r="LE147" s="425"/>
      <c r="LF147" s="425"/>
      <c r="LG147" s="425"/>
      <c r="LH147" s="425"/>
      <c r="LI147" s="425"/>
      <c r="LJ147" s="425"/>
      <c r="LK147" s="425"/>
      <c r="LL147" s="425"/>
      <c r="LM147" s="425"/>
      <c r="LN147" s="425"/>
      <c r="LO147" s="425"/>
      <c r="LP147" s="425"/>
      <c r="LQ147" s="425"/>
      <c r="LR147" s="425"/>
      <c r="LS147" s="425"/>
      <c r="LT147" s="425"/>
      <c r="LU147" s="425"/>
      <c r="LV147" s="425"/>
      <c r="LW147" s="425"/>
      <c r="LX147" s="425"/>
      <c r="LY147" s="425"/>
      <c r="LZ147" s="425"/>
      <c r="MA147" s="425"/>
      <c r="MB147" s="425"/>
      <c r="MC147" s="425"/>
      <c r="MD147" s="425"/>
      <c r="ME147" s="425"/>
      <c r="MF147" s="425"/>
      <c r="MG147" s="425"/>
      <c r="MH147" s="425"/>
      <c r="MI147" s="425"/>
      <c r="MJ147" s="425"/>
      <c r="MK147" s="425"/>
      <c r="ML147" s="425"/>
      <c r="MM147" s="425"/>
      <c r="MN147" s="425"/>
      <c r="MO147" s="425"/>
      <c r="MP147" s="425"/>
      <c r="MQ147" s="425"/>
      <c r="MR147" s="425"/>
      <c r="MS147" s="425"/>
      <c r="MT147" s="425"/>
      <c r="MU147" s="425"/>
      <c r="MV147" s="425"/>
      <c r="MW147" s="425"/>
      <c r="MX147" s="425"/>
      <c r="MY147" s="425"/>
      <c r="MZ147" s="425"/>
      <c r="NA147" s="425"/>
      <c r="NB147" s="425"/>
      <c r="NC147" s="425"/>
      <c r="ND147" s="425"/>
      <c r="NE147" s="425"/>
      <c r="NF147" s="425"/>
      <c r="NG147" s="425"/>
      <c r="NH147" s="425"/>
      <c r="NI147" s="425"/>
      <c r="NJ147" s="425"/>
      <c r="NK147" s="425"/>
      <c r="NL147" s="425"/>
      <c r="NM147" s="425"/>
      <c r="NN147" s="425"/>
      <c r="NO147" s="425"/>
      <c r="NP147" s="425"/>
      <c r="NQ147" s="425"/>
      <c r="NR147" s="425"/>
      <c r="NS147" s="425"/>
      <c r="NT147" s="425"/>
      <c r="NU147" s="425"/>
      <c r="NV147" s="425"/>
      <c r="NW147" s="425"/>
      <c r="NX147" s="425"/>
      <c r="NY147" s="425"/>
      <c r="NZ147" s="425"/>
      <c r="OA147" s="425"/>
      <c r="OB147" s="425"/>
      <c r="OC147" s="425"/>
      <c r="OD147" s="425"/>
      <c r="OE147" s="425"/>
      <c r="OF147" s="425"/>
      <c r="OG147" s="425"/>
      <c r="OH147" s="425"/>
      <c r="OI147" s="425"/>
      <c r="OJ147" s="425"/>
      <c r="OK147" s="425"/>
      <c r="OL147" s="425"/>
      <c r="OM147" s="425"/>
      <c r="ON147" s="425"/>
      <c r="OO147" s="425"/>
      <c r="OP147" s="425"/>
      <c r="OQ147" s="425"/>
      <c r="OR147" s="425"/>
      <c r="OS147" s="425"/>
      <c r="OT147" s="425"/>
      <c r="OU147" s="425"/>
      <c r="OV147" s="425"/>
      <c r="OW147" s="425"/>
      <c r="OX147" s="425"/>
      <c r="OY147" s="425"/>
      <c r="OZ147" s="425"/>
      <c r="PA147" s="425"/>
      <c r="PB147" s="425"/>
      <c r="PC147" s="425"/>
      <c r="PD147" s="425"/>
      <c r="PE147" s="425"/>
      <c r="PF147" s="425"/>
      <c r="PG147" s="425"/>
      <c r="PH147" s="425"/>
      <c r="PI147" s="425"/>
      <c r="PJ147" s="425"/>
      <c r="PK147" s="425"/>
      <c r="PL147" s="425"/>
      <c r="PM147" s="425"/>
      <c r="PN147" s="425"/>
      <c r="PO147" s="425"/>
      <c r="PP147" s="425"/>
      <c r="PQ147" s="425"/>
      <c r="PR147" s="425"/>
      <c r="PS147" s="425"/>
      <c r="PT147" s="425"/>
      <c r="PU147" s="425"/>
      <c r="PV147" s="425"/>
      <c r="PW147" s="425"/>
      <c r="PX147" s="425"/>
      <c r="PY147" s="425"/>
      <c r="PZ147" s="425"/>
      <c r="QA147" s="425"/>
      <c r="QB147" s="425"/>
      <c r="QC147" s="425"/>
      <c r="QD147" s="425"/>
      <c r="QE147" s="425"/>
      <c r="QF147" s="425"/>
      <c r="QG147" s="425"/>
      <c r="QH147" s="425"/>
      <c r="QI147" s="425"/>
      <c r="QJ147" s="425"/>
      <c r="QK147" s="425"/>
      <c r="QL147" s="425"/>
      <c r="QM147" s="425"/>
      <c r="QN147" s="425"/>
      <c r="QO147" s="425"/>
      <c r="QP147" s="425"/>
      <c r="QQ147" s="425"/>
      <c r="QR147" s="425"/>
      <c r="QS147" s="425"/>
      <c r="QT147" s="425"/>
      <c r="QU147" s="425"/>
      <c r="QV147" s="425"/>
      <c r="QW147" s="425"/>
      <c r="QX147" s="425"/>
      <c r="QY147" s="425"/>
      <c r="QZ147" s="425"/>
      <c r="RA147" s="425"/>
      <c r="RB147" s="425"/>
      <c r="RC147" s="425"/>
      <c r="RD147" s="425"/>
      <c r="RE147" s="425"/>
      <c r="RF147" s="425"/>
      <c r="RG147" s="425"/>
      <c r="RH147" s="425"/>
      <c r="RI147" s="425"/>
      <c r="RJ147" s="425"/>
      <c r="RK147" s="425"/>
      <c r="RL147" s="425"/>
      <c r="RM147" s="425"/>
      <c r="RN147" s="425"/>
      <c r="RO147" s="425"/>
      <c r="RP147" s="425"/>
      <c r="RQ147" s="425"/>
      <c r="RR147" s="425"/>
      <c r="RS147" s="425"/>
      <c r="RT147" s="425"/>
      <c r="RU147" s="425"/>
      <c r="RV147" s="425"/>
      <c r="RW147" s="425"/>
      <c r="RX147" s="425"/>
      <c r="RY147" s="425"/>
      <c r="RZ147" s="425"/>
      <c r="SA147" s="425"/>
      <c r="SB147" s="425"/>
      <c r="SC147" s="425"/>
      <c r="SD147" s="425"/>
      <c r="SE147" s="425"/>
      <c r="SF147" s="425"/>
      <c r="SG147" s="425"/>
      <c r="SH147" s="425"/>
      <c r="SI147" s="425"/>
      <c r="SJ147" s="425"/>
      <c r="SK147" s="425"/>
      <c r="SL147" s="425"/>
      <c r="SM147" s="425"/>
      <c r="SN147" s="425"/>
      <c r="SO147" s="425"/>
      <c r="SP147" s="425"/>
      <c r="SQ147" s="425"/>
      <c r="SR147" s="425"/>
      <c r="SS147" s="425"/>
      <c r="ST147" s="425"/>
      <c r="SU147" s="425"/>
      <c r="SV147" s="425"/>
      <c r="SW147" s="425"/>
      <c r="SX147" s="425"/>
    </row>
    <row r="148" spans="1:518" ht="12.75" hidden="1" customHeight="1" x14ac:dyDescent="0.2">
      <c r="A148" s="425"/>
      <c r="B148" s="425"/>
      <c r="C148" s="425"/>
      <c r="D148" s="425"/>
      <c r="E148" s="425"/>
      <c r="F148" s="702">
        <v>22</v>
      </c>
      <c r="G148" s="712">
        <f t="shared" ca="1" si="2383"/>
        <v>0</v>
      </c>
      <c r="H148" s="702" t="str">
        <f t="shared" si="2384"/>
        <v>$NH$83</v>
      </c>
      <c r="I148" s="702">
        <f t="shared" si="2385"/>
        <v>372</v>
      </c>
      <c r="J148" s="425"/>
      <c r="K148" s="425"/>
      <c r="L148" s="425"/>
      <c r="M148" s="425"/>
      <c r="N148" s="425"/>
      <c r="O148" s="425"/>
      <c r="P148" s="425"/>
      <c r="Q148" s="425"/>
      <c r="R148" s="425"/>
      <c r="S148" s="425"/>
      <c r="T148" s="425"/>
      <c r="U148" s="425"/>
      <c r="V148" s="425"/>
      <c r="W148" s="425"/>
      <c r="X148" s="425"/>
      <c r="Y148" s="425"/>
      <c r="Z148" s="425"/>
      <c r="AA148" s="425"/>
      <c r="AB148" s="425"/>
      <c r="AC148" s="425"/>
      <c r="AD148" s="425"/>
      <c r="AE148" s="425"/>
      <c r="AF148" s="425"/>
      <c r="AG148" s="425"/>
      <c r="AH148" s="425"/>
      <c r="AI148" s="425"/>
      <c r="AJ148" s="425"/>
      <c r="AK148" s="425"/>
      <c r="AL148" s="425"/>
      <c r="AM148" s="425"/>
      <c r="AN148" s="425"/>
      <c r="AO148" s="425"/>
      <c r="AP148" s="425"/>
      <c r="AQ148" s="425"/>
      <c r="AR148" s="425"/>
      <c r="AS148" s="425"/>
      <c r="AT148" s="425"/>
      <c r="AU148" s="425"/>
      <c r="AV148" s="425"/>
      <c r="AW148" s="425"/>
      <c r="AX148" s="425"/>
      <c r="AY148" s="425"/>
      <c r="AZ148" s="425"/>
      <c r="BA148" s="425"/>
      <c r="BB148" s="425"/>
      <c r="BC148" s="425"/>
      <c r="BD148" s="425"/>
      <c r="BE148" s="425"/>
      <c r="BF148" s="425"/>
      <c r="BG148" s="425"/>
      <c r="BH148" s="425"/>
      <c r="BI148" s="425"/>
      <c r="BJ148" s="425"/>
      <c r="BK148" s="425"/>
      <c r="BL148" s="425"/>
      <c r="BM148" s="425"/>
      <c r="BN148" s="425"/>
      <c r="BO148" s="425"/>
      <c r="BP148" s="425"/>
      <c r="BQ148" s="425"/>
      <c r="BR148" s="425"/>
      <c r="BS148" s="425"/>
      <c r="BT148" s="425"/>
      <c r="BU148" s="425"/>
      <c r="BV148" s="425"/>
      <c r="BW148" s="425"/>
      <c r="BX148" s="425"/>
      <c r="BY148" s="425"/>
      <c r="BZ148" s="425"/>
      <c r="CA148" s="425"/>
      <c r="CB148" s="425"/>
      <c r="CC148" s="425"/>
      <c r="CD148" s="425"/>
      <c r="CE148" s="425"/>
      <c r="CF148" s="425"/>
      <c r="CG148" s="425"/>
      <c r="CH148" s="425"/>
      <c r="CI148" s="425"/>
      <c r="CJ148" s="425"/>
      <c r="CK148" s="425"/>
      <c r="CL148" s="425"/>
      <c r="CM148" s="425"/>
      <c r="CN148" s="425"/>
      <c r="CO148" s="425"/>
      <c r="CP148" s="425"/>
      <c r="CQ148" s="425"/>
      <c r="CR148" s="425"/>
      <c r="CS148" s="425"/>
      <c r="CT148" s="425"/>
      <c r="CU148" s="425"/>
      <c r="CV148" s="425"/>
      <c r="CW148" s="425"/>
      <c r="CX148" s="425"/>
      <c r="CY148" s="425"/>
      <c r="CZ148" s="425"/>
      <c r="DA148" s="425"/>
      <c r="DB148" s="425"/>
      <c r="DC148" s="425"/>
      <c r="DD148" s="425"/>
      <c r="DE148" s="425"/>
      <c r="DF148" s="425"/>
      <c r="DG148" s="425"/>
      <c r="DH148" s="425"/>
      <c r="DI148" s="425"/>
      <c r="DJ148" s="425"/>
      <c r="DK148" s="425"/>
      <c r="DL148" s="425"/>
      <c r="DM148" s="425"/>
      <c r="DN148" s="425"/>
      <c r="DO148" s="425"/>
      <c r="DP148" s="425"/>
      <c r="DQ148" s="425"/>
      <c r="DR148" s="425"/>
      <c r="DS148" s="425"/>
      <c r="DT148" s="425"/>
      <c r="DU148" s="425"/>
      <c r="DV148" s="425"/>
      <c r="DW148" s="425"/>
      <c r="DX148" s="425"/>
      <c r="DY148" s="425"/>
      <c r="DZ148" s="425"/>
      <c r="EA148" s="425"/>
      <c r="EB148" s="425"/>
      <c r="EC148" s="425"/>
      <c r="ED148" s="425"/>
      <c r="EE148" s="425"/>
      <c r="EF148" s="425"/>
      <c r="EG148" s="425"/>
      <c r="EH148" s="425"/>
      <c r="EI148" s="425"/>
      <c r="EJ148" s="425"/>
      <c r="EK148" s="425"/>
      <c r="EL148" s="425"/>
      <c r="EM148" s="425"/>
      <c r="EN148" s="425"/>
      <c r="EO148" s="425"/>
      <c r="EP148" s="425"/>
      <c r="EQ148" s="425"/>
      <c r="ER148" s="425"/>
      <c r="ES148" s="425"/>
      <c r="ET148" s="425"/>
      <c r="EU148" s="425"/>
      <c r="EV148" s="425"/>
      <c r="EW148" s="425"/>
      <c r="EX148" s="425"/>
      <c r="EY148" s="425"/>
      <c r="EZ148" s="425"/>
      <c r="FA148" s="425"/>
      <c r="FB148" s="425"/>
      <c r="FC148" s="425"/>
      <c r="FD148" s="425"/>
      <c r="FE148" s="425"/>
      <c r="FF148" s="425"/>
      <c r="FG148" s="425"/>
      <c r="FH148" s="425"/>
      <c r="FI148" s="425"/>
      <c r="FJ148" s="425"/>
      <c r="FK148" s="425"/>
      <c r="FL148" s="425"/>
      <c r="FM148" s="425"/>
      <c r="FN148" s="425"/>
      <c r="FO148" s="425"/>
      <c r="FP148" s="425"/>
      <c r="FQ148" s="425"/>
      <c r="FR148" s="425"/>
      <c r="FS148" s="425"/>
      <c r="FT148" s="425"/>
      <c r="FU148" s="425"/>
      <c r="FV148" s="425"/>
      <c r="FW148" s="425"/>
      <c r="FX148" s="425"/>
      <c r="FY148" s="425"/>
      <c r="FZ148" s="425"/>
      <c r="GA148" s="425"/>
      <c r="GB148" s="425"/>
      <c r="GC148" s="425"/>
      <c r="GD148" s="425"/>
      <c r="GE148" s="425"/>
      <c r="GF148" s="425"/>
      <c r="GG148" s="425"/>
      <c r="GH148" s="425"/>
      <c r="GI148" s="425"/>
      <c r="GJ148" s="425"/>
      <c r="GK148" s="425"/>
      <c r="GL148" s="425"/>
      <c r="GM148" s="425"/>
      <c r="GN148" s="425"/>
      <c r="GO148" s="425"/>
      <c r="GP148" s="425"/>
      <c r="GQ148" s="425"/>
      <c r="GR148" s="425"/>
      <c r="GS148" s="425"/>
      <c r="GT148" s="425"/>
      <c r="GU148" s="425"/>
      <c r="GV148" s="425"/>
      <c r="GW148" s="425"/>
      <c r="GX148" s="425"/>
      <c r="GY148" s="425"/>
      <c r="GZ148" s="425"/>
      <c r="HA148" s="425"/>
      <c r="HB148" s="425"/>
      <c r="HC148" s="425"/>
      <c r="HD148" s="425"/>
      <c r="HE148" s="425"/>
      <c r="HF148" s="425"/>
      <c r="HG148" s="425"/>
      <c r="HH148" s="425"/>
      <c r="HI148" s="425"/>
      <c r="HJ148" s="425"/>
      <c r="HK148" s="425"/>
      <c r="HL148" s="425"/>
      <c r="HM148" s="425"/>
      <c r="HN148" s="425"/>
      <c r="HO148" s="425"/>
      <c r="HP148" s="425"/>
      <c r="HQ148" s="425"/>
      <c r="HR148" s="425"/>
      <c r="HS148" s="425"/>
      <c r="HT148" s="425"/>
      <c r="HU148" s="425"/>
      <c r="HV148" s="425"/>
      <c r="HW148" s="425"/>
      <c r="HX148" s="425"/>
      <c r="HY148" s="425"/>
      <c r="HZ148" s="425"/>
      <c r="IA148" s="425"/>
      <c r="IB148" s="425"/>
      <c r="IC148" s="425"/>
      <c r="ID148" s="425"/>
      <c r="IE148" s="425"/>
      <c r="IF148" s="425"/>
      <c r="IG148" s="425"/>
      <c r="IH148" s="425"/>
      <c r="II148" s="425"/>
      <c r="IJ148" s="425"/>
      <c r="IK148" s="425"/>
      <c r="IL148" s="425"/>
      <c r="IM148" s="425"/>
      <c r="IN148" s="425"/>
      <c r="IO148" s="425"/>
      <c r="IP148" s="425"/>
      <c r="IQ148" s="425"/>
      <c r="IR148" s="425"/>
      <c r="IS148" s="425"/>
      <c r="IT148" s="425"/>
      <c r="IU148" s="425"/>
      <c r="IV148" s="425"/>
      <c r="IW148" s="425"/>
      <c r="IX148" s="425"/>
      <c r="IY148" s="425"/>
      <c r="IZ148" s="425"/>
      <c r="JA148" s="425"/>
      <c r="JB148" s="425"/>
      <c r="JC148" s="425"/>
      <c r="JD148" s="425"/>
      <c r="JE148" s="425"/>
      <c r="JF148" s="425"/>
      <c r="JG148" s="425"/>
      <c r="JH148" s="425"/>
      <c r="JI148" s="425"/>
      <c r="JJ148" s="425"/>
      <c r="JK148" s="425"/>
      <c r="JL148" s="425"/>
      <c r="JM148" s="425"/>
      <c r="JN148" s="425"/>
      <c r="JO148" s="425"/>
      <c r="JP148" s="425"/>
      <c r="JQ148" s="425"/>
      <c r="JR148" s="425"/>
      <c r="JS148" s="425"/>
      <c r="JT148" s="425"/>
      <c r="JU148" s="425"/>
      <c r="JV148" s="425"/>
      <c r="JW148" s="425"/>
      <c r="JX148" s="425"/>
      <c r="JY148" s="425"/>
      <c r="JZ148" s="425"/>
      <c r="KA148" s="425"/>
      <c r="KB148" s="425"/>
      <c r="KC148" s="425"/>
      <c r="KD148" s="425"/>
      <c r="KE148" s="425"/>
      <c r="KF148" s="425"/>
      <c r="KG148" s="425"/>
      <c r="KH148" s="425"/>
      <c r="KI148" s="425"/>
      <c r="KJ148" s="425"/>
      <c r="KK148" s="425"/>
      <c r="KL148" s="425"/>
      <c r="KM148" s="425"/>
      <c r="KN148" s="425"/>
      <c r="KO148" s="425"/>
      <c r="KP148" s="425"/>
      <c r="KQ148" s="425"/>
      <c r="KR148" s="425"/>
      <c r="KS148" s="425"/>
      <c r="KT148" s="425"/>
      <c r="KU148" s="425"/>
      <c r="KV148" s="425"/>
      <c r="KW148" s="425"/>
      <c r="KX148" s="425"/>
      <c r="KY148" s="425"/>
      <c r="KZ148" s="425"/>
      <c r="LA148" s="425"/>
      <c r="LB148" s="425"/>
      <c r="LC148" s="425"/>
      <c r="LD148" s="425"/>
      <c r="LE148" s="425"/>
      <c r="LF148" s="425"/>
      <c r="LG148" s="425"/>
      <c r="LH148" s="425"/>
      <c r="LI148" s="425"/>
      <c r="LJ148" s="425"/>
      <c r="LK148" s="425"/>
      <c r="LL148" s="425"/>
      <c r="LM148" s="425"/>
      <c r="LN148" s="425"/>
      <c r="LO148" s="425"/>
      <c r="LP148" s="425"/>
      <c r="LQ148" s="425"/>
      <c r="LR148" s="425"/>
      <c r="LS148" s="425"/>
      <c r="LT148" s="425"/>
      <c r="LU148" s="425"/>
      <c r="LV148" s="425"/>
      <c r="LW148" s="425"/>
      <c r="LX148" s="425"/>
      <c r="LY148" s="425"/>
      <c r="LZ148" s="425"/>
      <c r="MA148" s="425"/>
      <c r="MB148" s="425"/>
      <c r="MC148" s="425"/>
      <c r="MD148" s="425"/>
      <c r="ME148" s="425"/>
      <c r="MF148" s="425"/>
      <c r="MG148" s="425"/>
      <c r="MH148" s="425"/>
      <c r="MI148" s="425"/>
      <c r="MJ148" s="425"/>
      <c r="MK148" s="425"/>
      <c r="ML148" s="425"/>
      <c r="MM148" s="425"/>
      <c r="MN148" s="425"/>
      <c r="MO148" s="425"/>
      <c r="MP148" s="425"/>
      <c r="MQ148" s="425"/>
      <c r="MR148" s="425"/>
      <c r="MS148" s="425"/>
      <c r="MT148" s="425"/>
      <c r="MU148" s="425"/>
      <c r="MV148" s="425"/>
      <c r="MW148" s="425"/>
      <c r="MX148" s="425"/>
      <c r="MY148" s="425"/>
      <c r="MZ148" s="425"/>
      <c r="NA148" s="425"/>
      <c r="NB148" s="425"/>
      <c r="NC148" s="425"/>
      <c r="ND148" s="425"/>
      <c r="NE148" s="425"/>
      <c r="NF148" s="425"/>
      <c r="NG148" s="425"/>
      <c r="NH148" s="425"/>
      <c r="NI148" s="425"/>
      <c r="NJ148" s="425"/>
      <c r="NK148" s="425"/>
      <c r="NL148" s="425"/>
      <c r="NM148" s="425"/>
      <c r="NN148" s="425"/>
      <c r="NO148" s="425"/>
      <c r="NP148" s="425"/>
      <c r="NQ148" s="425"/>
      <c r="NR148" s="425"/>
      <c r="NS148" s="425"/>
      <c r="NT148" s="425"/>
      <c r="NU148" s="425"/>
      <c r="NV148" s="425"/>
      <c r="NW148" s="425"/>
      <c r="NX148" s="425"/>
      <c r="NY148" s="425"/>
      <c r="NZ148" s="425"/>
      <c r="OA148" s="425"/>
      <c r="OB148" s="425"/>
      <c r="OC148" s="425"/>
      <c r="OD148" s="425"/>
      <c r="OE148" s="425"/>
      <c r="OF148" s="425"/>
      <c r="OG148" s="425"/>
      <c r="OH148" s="425"/>
      <c r="OI148" s="425"/>
      <c r="OJ148" s="425"/>
      <c r="OK148" s="425"/>
      <c r="OL148" s="425"/>
      <c r="OM148" s="425"/>
      <c r="ON148" s="425"/>
      <c r="OO148" s="425"/>
      <c r="OP148" s="425"/>
      <c r="OQ148" s="425"/>
      <c r="OR148" s="425"/>
      <c r="OS148" s="425"/>
      <c r="OT148" s="425"/>
      <c r="OU148" s="425"/>
      <c r="OV148" s="425"/>
      <c r="OW148" s="425"/>
      <c r="OX148" s="425"/>
      <c r="OY148" s="425"/>
      <c r="OZ148" s="425"/>
      <c r="PA148" s="425"/>
      <c r="PB148" s="425"/>
      <c r="PC148" s="425"/>
      <c r="PD148" s="425"/>
      <c r="PE148" s="425"/>
      <c r="PF148" s="425"/>
      <c r="PG148" s="425"/>
      <c r="PH148" s="425"/>
      <c r="PI148" s="425"/>
      <c r="PJ148" s="425"/>
      <c r="PK148" s="425"/>
      <c r="PL148" s="425"/>
      <c r="PM148" s="425"/>
      <c r="PN148" s="425"/>
      <c r="PO148" s="425"/>
      <c r="PP148" s="425"/>
      <c r="PQ148" s="425"/>
      <c r="PR148" s="425"/>
      <c r="PS148" s="425"/>
      <c r="PT148" s="425"/>
      <c r="PU148" s="425"/>
      <c r="PV148" s="425"/>
      <c r="PW148" s="425"/>
      <c r="PX148" s="425"/>
      <c r="PY148" s="425"/>
      <c r="PZ148" s="425"/>
      <c r="QA148" s="425"/>
      <c r="QB148" s="425"/>
      <c r="QC148" s="425"/>
      <c r="QD148" s="425"/>
      <c r="QE148" s="425"/>
      <c r="QF148" s="425"/>
      <c r="QG148" s="425"/>
      <c r="QH148" s="425"/>
      <c r="QI148" s="425"/>
      <c r="QJ148" s="425"/>
      <c r="QK148" s="425"/>
      <c r="QL148" s="425"/>
      <c r="QM148" s="425"/>
      <c r="QN148" s="425"/>
      <c r="QO148" s="425"/>
      <c r="QP148" s="425"/>
      <c r="QQ148" s="425"/>
      <c r="QR148" s="425"/>
      <c r="QS148" s="425"/>
      <c r="QT148" s="425"/>
      <c r="QU148" s="425"/>
      <c r="QV148" s="425"/>
      <c r="QW148" s="425"/>
      <c r="QX148" s="425"/>
      <c r="QY148" s="425"/>
      <c r="QZ148" s="425"/>
      <c r="RA148" s="425"/>
      <c r="RB148" s="425"/>
      <c r="RC148" s="425"/>
      <c r="RD148" s="425"/>
      <c r="RE148" s="425"/>
      <c r="RF148" s="425"/>
      <c r="RG148" s="425"/>
      <c r="RH148" s="425"/>
      <c r="RI148" s="425"/>
      <c r="RJ148" s="425"/>
      <c r="RK148" s="425"/>
      <c r="RL148" s="425"/>
      <c r="RM148" s="425"/>
      <c r="RN148" s="425"/>
      <c r="RO148" s="425"/>
      <c r="RP148" s="425"/>
      <c r="RQ148" s="425"/>
      <c r="RR148" s="425"/>
      <c r="RS148" s="425"/>
      <c r="RT148" s="425"/>
      <c r="RU148" s="425"/>
      <c r="RV148" s="425"/>
      <c r="RW148" s="425"/>
      <c r="RX148" s="425"/>
      <c r="RY148" s="425"/>
      <c r="RZ148" s="425"/>
      <c r="SA148" s="425"/>
      <c r="SB148" s="425"/>
      <c r="SC148" s="425"/>
      <c r="SD148" s="425"/>
      <c r="SE148" s="425"/>
      <c r="SF148" s="425"/>
      <c r="SG148" s="425"/>
      <c r="SH148" s="425"/>
      <c r="SI148" s="425"/>
      <c r="SJ148" s="425"/>
      <c r="SK148" s="425"/>
      <c r="SL148" s="425"/>
      <c r="SM148" s="425"/>
      <c r="SN148" s="425"/>
      <c r="SO148" s="425"/>
      <c r="SP148" s="425"/>
      <c r="SQ148" s="425"/>
      <c r="SR148" s="425"/>
      <c r="SS148" s="425"/>
      <c r="ST148" s="425"/>
      <c r="SU148" s="425"/>
      <c r="SV148" s="425"/>
      <c r="SW148" s="425"/>
      <c r="SX148" s="425"/>
    </row>
    <row r="149" spans="1:518" ht="12.75" hidden="1" customHeight="1" x14ac:dyDescent="0.2">
      <c r="A149" s="425"/>
      <c r="B149" s="425"/>
      <c r="C149" s="425"/>
      <c r="D149" s="425"/>
      <c r="E149" s="425"/>
      <c r="F149" s="702">
        <v>23</v>
      </c>
      <c r="G149" s="712">
        <f t="shared" ca="1" si="2383"/>
        <v>0</v>
      </c>
      <c r="H149" s="702" t="str">
        <f t="shared" si="2384"/>
        <v>$NY$83</v>
      </c>
      <c r="I149" s="702">
        <f t="shared" si="2385"/>
        <v>389</v>
      </c>
      <c r="J149" s="425"/>
      <c r="K149" s="425"/>
      <c r="L149" s="425"/>
      <c r="M149" s="425"/>
      <c r="N149" s="425"/>
      <c r="O149" s="425"/>
      <c r="P149" s="425"/>
      <c r="Q149" s="425"/>
      <c r="R149" s="425"/>
      <c r="S149" s="425"/>
      <c r="T149" s="425"/>
      <c r="U149" s="425"/>
      <c r="V149" s="425"/>
      <c r="W149" s="425"/>
      <c r="X149" s="425"/>
      <c r="Y149" s="425"/>
      <c r="Z149" s="425"/>
      <c r="AA149" s="425"/>
      <c r="AB149" s="425"/>
      <c r="AC149" s="425"/>
      <c r="AD149" s="425"/>
      <c r="AE149" s="425"/>
      <c r="AF149" s="425"/>
      <c r="AG149" s="425"/>
      <c r="AH149" s="425"/>
      <c r="AI149" s="425"/>
      <c r="AJ149" s="425"/>
      <c r="AK149" s="425"/>
      <c r="AL149" s="425"/>
      <c r="AM149" s="425"/>
      <c r="AN149" s="425"/>
      <c r="AO149" s="425"/>
      <c r="AP149" s="425"/>
      <c r="AQ149" s="425"/>
      <c r="AR149" s="425"/>
      <c r="AS149" s="425"/>
      <c r="AT149" s="425"/>
      <c r="AU149" s="425"/>
      <c r="AV149" s="425"/>
      <c r="AW149" s="425"/>
      <c r="AX149" s="425"/>
      <c r="AY149" s="425"/>
      <c r="AZ149" s="425"/>
      <c r="BA149" s="425"/>
      <c r="BB149" s="425"/>
      <c r="BC149" s="425"/>
      <c r="BD149" s="425"/>
      <c r="BE149" s="425"/>
      <c r="BF149" s="425"/>
      <c r="BG149" s="425"/>
      <c r="BH149" s="425"/>
      <c r="BI149" s="425"/>
      <c r="BJ149" s="425"/>
      <c r="BK149" s="425"/>
      <c r="BL149" s="425"/>
      <c r="BM149" s="425"/>
      <c r="BN149" s="425"/>
      <c r="BO149" s="425"/>
      <c r="BP149" s="425"/>
      <c r="BQ149" s="425"/>
      <c r="BR149" s="425"/>
      <c r="BS149" s="425"/>
      <c r="BT149" s="425"/>
      <c r="BU149" s="425"/>
      <c r="BV149" s="425"/>
      <c r="BW149" s="425"/>
      <c r="BX149" s="425"/>
      <c r="BY149" s="425"/>
      <c r="BZ149" s="425"/>
      <c r="CA149" s="425"/>
      <c r="CB149" s="425"/>
      <c r="CC149" s="425"/>
      <c r="CD149" s="425"/>
      <c r="CE149" s="425"/>
      <c r="CF149" s="425"/>
      <c r="CG149" s="425"/>
      <c r="CH149" s="425"/>
      <c r="CI149" s="425"/>
      <c r="CJ149" s="425"/>
      <c r="CK149" s="425"/>
      <c r="CL149" s="425"/>
      <c r="CM149" s="425"/>
      <c r="CN149" s="425"/>
      <c r="CO149" s="425"/>
      <c r="CP149" s="425"/>
      <c r="CQ149" s="425"/>
      <c r="CR149" s="425"/>
      <c r="CS149" s="425"/>
      <c r="CT149" s="425"/>
      <c r="CU149" s="425"/>
      <c r="CV149" s="425"/>
      <c r="CW149" s="425"/>
      <c r="CX149" s="425"/>
      <c r="CY149" s="425"/>
      <c r="CZ149" s="425"/>
      <c r="DA149" s="425"/>
      <c r="DB149" s="425"/>
      <c r="DC149" s="425"/>
      <c r="DD149" s="425"/>
      <c r="DE149" s="425"/>
      <c r="DF149" s="425"/>
      <c r="DG149" s="425"/>
      <c r="DH149" s="425"/>
      <c r="DI149" s="425"/>
      <c r="DJ149" s="425"/>
      <c r="DK149" s="425"/>
      <c r="DL149" s="425"/>
      <c r="DM149" s="425"/>
      <c r="DN149" s="425"/>
      <c r="DO149" s="425"/>
      <c r="DP149" s="425"/>
      <c r="DQ149" s="425"/>
      <c r="DR149" s="425"/>
      <c r="DS149" s="425"/>
      <c r="DT149" s="425"/>
      <c r="DU149" s="425"/>
      <c r="DV149" s="425"/>
      <c r="DW149" s="425"/>
      <c r="DX149" s="425"/>
      <c r="DY149" s="425"/>
      <c r="DZ149" s="425"/>
      <c r="EA149" s="425"/>
      <c r="EB149" s="425"/>
      <c r="EC149" s="425"/>
      <c r="ED149" s="425"/>
      <c r="EE149" s="425"/>
      <c r="EF149" s="425"/>
      <c r="EG149" s="425"/>
      <c r="EH149" s="425"/>
      <c r="EI149" s="425"/>
      <c r="EJ149" s="425"/>
      <c r="EK149" s="425"/>
      <c r="EL149" s="425"/>
      <c r="EM149" s="425"/>
      <c r="EN149" s="425"/>
      <c r="EO149" s="425"/>
      <c r="EP149" s="425"/>
      <c r="EQ149" s="425"/>
      <c r="ER149" s="425"/>
      <c r="ES149" s="425"/>
      <c r="ET149" s="425"/>
      <c r="EU149" s="425"/>
      <c r="EV149" s="425"/>
      <c r="EW149" s="425"/>
      <c r="EX149" s="425"/>
      <c r="EY149" s="425"/>
      <c r="EZ149" s="425"/>
      <c r="FA149" s="425"/>
      <c r="FB149" s="425"/>
      <c r="FC149" s="425"/>
      <c r="FD149" s="425"/>
      <c r="FE149" s="425"/>
      <c r="FF149" s="425"/>
      <c r="FG149" s="425"/>
      <c r="FH149" s="425"/>
      <c r="FI149" s="425"/>
      <c r="FJ149" s="425"/>
      <c r="FK149" s="425"/>
      <c r="FL149" s="425"/>
      <c r="FM149" s="425"/>
      <c r="FN149" s="425"/>
      <c r="FO149" s="425"/>
      <c r="FP149" s="425"/>
      <c r="FQ149" s="425"/>
      <c r="FR149" s="425"/>
      <c r="FS149" s="425"/>
      <c r="FT149" s="425"/>
      <c r="FU149" s="425"/>
      <c r="FV149" s="425"/>
      <c r="FW149" s="425"/>
      <c r="FX149" s="425"/>
      <c r="FY149" s="425"/>
      <c r="FZ149" s="425"/>
      <c r="GA149" s="425"/>
      <c r="GB149" s="425"/>
      <c r="GC149" s="425"/>
      <c r="GD149" s="425"/>
      <c r="GE149" s="425"/>
      <c r="GF149" s="425"/>
      <c r="GG149" s="425"/>
      <c r="GH149" s="425"/>
      <c r="GI149" s="425"/>
      <c r="GJ149" s="425"/>
      <c r="GK149" s="425"/>
      <c r="GL149" s="425"/>
      <c r="GM149" s="425"/>
      <c r="GN149" s="425"/>
      <c r="GO149" s="425"/>
      <c r="GP149" s="425"/>
      <c r="GQ149" s="425"/>
      <c r="GR149" s="425"/>
      <c r="GS149" s="425"/>
      <c r="GT149" s="425"/>
      <c r="GU149" s="425"/>
      <c r="GV149" s="425"/>
      <c r="GW149" s="425"/>
      <c r="GX149" s="425"/>
      <c r="GY149" s="425"/>
      <c r="GZ149" s="425"/>
      <c r="HA149" s="425"/>
      <c r="HB149" s="425"/>
      <c r="HC149" s="425"/>
      <c r="HD149" s="425"/>
      <c r="HE149" s="425"/>
      <c r="HF149" s="425"/>
      <c r="HG149" s="425"/>
      <c r="HH149" s="425"/>
      <c r="HI149" s="425"/>
      <c r="HJ149" s="425"/>
      <c r="HK149" s="425"/>
      <c r="HL149" s="425"/>
      <c r="HM149" s="425"/>
      <c r="HN149" s="425"/>
      <c r="HO149" s="425"/>
      <c r="HP149" s="425"/>
      <c r="HQ149" s="425"/>
      <c r="HR149" s="425"/>
      <c r="HS149" s="425"/>
      <c r="HT149" s="425"/>
      <c r="HU149" s="425"/>
      <c r="HV149" s="425"/>
      <c r="HW149" s="425"/>
      <c r="HX149" s="425"/>
      <c r="HY149" s="425"/>
      <c r="HZ149" s="425"/>
      <c r="IA149" s="425"/>
      <c r="IB149" s="425"/>
      <c r="IC149" s="425"/>
      <c r="ID149" s="425"/>
      <c r="IE149" s="425"/>
      <c r="IF149" s="425"/>
      <c r="IG149" s="425"/>
      <c r="IH149" s="425"/>
      <c r="II149" s="425"/>
      <c r="IJ149" s="425"/>
      <c r="IK149" s="425"/>
      <c r="IL149" s="425"/>
      <c r="IM149" s="425"/>
      <c r="IN149" s="425"/>
      <c r="IO149" s="425"/>
      <c r="IP149" s="425"/>
      <c r="IQ149" s="425"/>
      <c r="IR149" s="425"/>
      <c r="IS149" s="425"/>
      <c r="IT149" s="425"/>
      <c r="IU149" s="425"/>
      <c r="IV149" s="425"/>
      <c r="IW149" s="425"/>
      <c r="IX149" s="425"/>
      <c r="IY149" s="425"/>
      <c r="IZ149" s="425"/>
      <c r="JA149" s="425"/>
      <c r="JB149" s="425"/>
      <c r="JC149" s="425"/>
      <c r="JD149" s="425"/>
      <c r="JE149" s="425"/>
      <c r="JF149" s="425"/>
      <c r="JG149" s="425"/>
      <c r="JH149" s="425"/>
      <c r="JI149" s="425"/>
      <c r="JJ149" s="425"/>
      <c r="JK149" s="425"/>
      <c r="JL149" s="425"/>
      <c r="JM149" s="425"/>
      <c r="JN149" s="425"/>
      <c r="JO149" s="425"/>
      <c r="JP149" s="425"/>
      <c r="JQ149" s="425"/>
      <c r="JR149" s="425"/>
      <c r="JS149" s="425"/>
      <c r="JT149" s="425"/>
      <c r="JU149" s="425"/>
      <c r="JV149" s="425"/>
      <c r="JW149" s="425"/>
      <c r="JX149" s="425"/>
      <c r="JY149" s="425"/>
      <c r="JZ149" s="425"/>
      <c r="KA149" s="425"/>
      <c r="KB149" s="425"/>
      <c r="KC149" s="425"/>
      <c r="KD149" s="425"/>
      <c r="KE149" s="425"/>
      <c r="KF149" s="425"/>
      <c r="KG149" s="425"/>
      <c r="KH149" s="425"/>
      <c r="KI149" s="425"/>
      <c r="KJ149" s="425"/>
      <c r="KK149" s="425"/>
      <c r="KL149" s="425"/>
      <c r="KM149" s="425"/>
      <c r="KN149" s="425"/>
      <c r="KO149" s="425"/>
      <c r="KP149" s="425"/>
      <c r="KQ149" s="425"/>
      <c r="KR149" s="425"/>
      <c r="KS149" s="425"/>
      <c r="KT149" s="425"/>
      <c r="KU149" s="425"/>
      <c r="KV149" s="425"/>
      <c r="KW149" s="425"/>
      <c r="KX149" s="425"/>
      <c r="KY149" s="425"/>
      <c r="KZ149" s="425"/>
      <c r="LA149" s="425"/>
      <c r="LB149" s="425"/>
      <c r="LC149" s="425"/>
      <c r="LD149" s="425"/>
      <c r="LE149" s="425"/>
      <c r="LF149" s="425"/>
      <c r="LG149" s="425"/>
      <c r="LH149" s="425"/>
      <c r="LI149" s="425"/>
      <c r="LJ149" s="425"/>
      <c r="LK149" s="425"/>
      <c r="LL149" s="425"/>
      <c r="LM149" s="425"/>
      <c r="LN149" s="425"/>
      <c r="LO149" s="425"/>
      <c r="LP149" s="425"/>
      <c r="LQ149" s="425"/>
      <c r="LR149" s="425"/>
      <c r="LS149" s="425"/>
      <c r="LT149" s="425"/>
      <c r="LU149" s="425"/>
      <c r="LV149" s="425"/>
      <c r="LW149" s="425"/>
      <c r="LX149" s="425"/>
      <c r="LY149" s="425"/>
      <c r="LZ149" s="425"/>
      <c r="MA149" s="425"/>
      <c r="MB149" s="425"/>
      <c r="MC149" s="425"/>
      <c r="MD149" s="425"/>
      <c r="ME149" s="425"/>
      <c r="MF149" s="425"/>
      <c r="MG149" s="425"/>
      <c r="MH149" s="425"/>
      <c r="MI149" s="425"/>
      <c r="MJ149" s="425"/>
      <c r="MK149" s="425"/>
      <c r="ML149" s="425"/>
      <c r="MM149" s="425"/>
      <c r="MN149" s="425"/>
      <c r="MO149" s="425"/>
      <c r="MP149" s="425"/>
      <c r="MQ149" s="425"/>
      <c r="MR149" s="425"/>
      <c r="MS149" s="425"/>
      <c r="MT149" s="425"/>
      <c r="MU149" s="425"/>
      <c r="MV149" s="425"/>
      <c r="MW149" s="425"/>
      <c r="MX149" s="425"/>
      <c r="MY149" s="425"/>
      <c r="MZ149" s="425"/>
      <c r="NA149" s="425"/>
      <c r="NB149" s="425"/>
      <c r="NC149" s="425"/>
      <c r="ND149" s="425"/>
      <c r="NE149" s="425"/>
      <c r="NF149" s="425"/>
      <c r="NG149" s="425"/>
      <c r="NH149" s="425"/>
      <c r="NI149" s="425"/>
      <c r="NJ149" s="425"/>
      <c r="NK149" s="425"/>
      <c r="NL149" s="425"/>
      <c r="NM149" s="425"/>
      <c r="NN149" s="425"/>
      <c r="NO149" s="425"/>
      <c r="NP149" s="425"/>
      <c r="NQ149" s="425"/>
      <c r="NR149" s="425"/>
      <c r="NS149" s="425"/>
      <c r="NT149" s="425"/>
      <c r="NU149" s="425"/>
      <c r="NV149" s="425"/>
      <c r="NW149" s="425"/>
      <c r="NX149" s="425"/>
      <c r="NY149" s="425"/>
      <c r="NZ149" s="425"/>
      <c r="OA149" s="425"/>
      <c r="OB149" s="425"/>
      <c r="OC149" s="425"/>
      <c r="OD149" s="425"/>
      <c r="OE149" s="425"/>
      <c r="OF149" s="425"/>
      <c r="OG149" s="425"/>
      <c r="OH149" s="425"/>
      <c r="OI149" s="425"/>
      <c r="OJ149" s="425"/>
      <c r="OK149" s="425"/>
      <c r="OL149" s="425"/>
      <c r="OM149" s="425"/>
      <c r="ON149" s="425"/>
      <c r="OO149" s="425"/>
      <c r="OP149" s="425"/>
      <c r="OQ149" s="425"/>
      <c r="OR149" s="425"/>
      <c r="OS149" s="425"/>
      <c r="OT149" s="425"/>
      <c r="OU149" s="425"/>
      <c r="OV149" s="425"/>
      <c r="OW149" s="425"/>
      <c r="OX149" s="425"/>
      <c r="OY149" s="425"/>
      <c r="OZ149" s="425"/>
      <c r="PA149" s="425"/>
      <c r="PB149" s="425"/>
      <c r="PC149" s="425"/>
      <c r="PD149" s="425"/>
      <c r="PE149" s="425"/>
      <c r="PF149" s="425"/>
      <c r="PG149" s="425"/>
      <c r="PH149" s="425"/>
      <c r="PI149" s="425"/>
      <c r="PJ149" s="425"/>
      <c r="PK149" s="425"/>
      <c r="PL149" s="425"/>
      <c r="PM149" s="425"/>
      <c r="PN149" s="425"/>
      <c r="PO149" s="425"/>
      <c r="PP149" s="425"/>
      <c r="PQ149" s="425"/>
      <c r="PR149" s="425"/>
      <c r="PS149" s="425"/>
      <c r="PT149" s="425"/>
      <c r="PU149" s="425"/>
      <c r="PV149" s="425"/>
      <c r="PW149" s="425"/>
      <c r="PX149" s="425"/>
      <c r="PY149" s="425"/>
      <c r="PZ149" s="425"/>
      <c r="QA149" s="425"/>
      <c r="QB149" s="425"/>
      <c r="QC149" s="425"/>
      <c r="QD149" s="425"/>
      <c r="QE149" s="425"/>
      <c r="QF149" s="425"/>
      <c r="QG149" s="425"/>
      <c r="QH149" s="425"/>
      <c r="QI149" s="425"/>
      <c r="QJ149" s="425"/>
      <c r="QK149" s="425"/>
      <c r="QL149" s="425"/>
      <c r="QM149" s="425"/>
      <c r="QN149" s="425"/>
      <c r="QO149" s="425"/>
      <c r="QP149" s="425"/>
      <c r="QQ149" s="425"/>
      <c r="QR149" s="425"/>
      <c r="QS149" s="425"/>
      <c r="QT149" s="425"/>
      <c r="QU149" s="425"/>
      <c r="QV149" s="425"/>
      <c r="QW149" s="425"/>
      <c r="QX149" s="425"/>
      <c r="QY149" s="425"/>
      <c r="QZ149" s="425"/>
      <c r="RA149" s="425"/>
      <c r="RB149" s="425"/>
      <c r="RC149" s="425"/>
      <c r="RD149" s="425"/>
      <c r="RE149" s="425"/>
      <c r="RF149" s="425"/>
      <c r="RG149" s="425"/>
      <c r="RH149" s="425"/>
      <c r="RI149" s="425"/>
      <c r="RJ149" s="425"/>
      <c r="RK149" s="425"/>
      <c r="RL149" s="425"/>
      <c r="RM149" s="425"/>
      <c r="RN149" s="425"/>
      <c r="RO149" s="425"/>
      <c r="RP149" s="425"/>
      <c r="RQ149" s="425"/>
      <c r="RR149" s="425"/>
      <c r="RS149" s="425"/>
      <c r="RT149" s="425"/>
      <c r="RU149" s="425"/>
      <c r="RV149" s="425"/>
      <c r="RW149" s="425"/>
      <c r="RX149" s="425"/>
      <c r="RY149" s="425"/>
      <c r="RZ149" s="425"/>
      <c r="SA149" s="425"/>
      <c r="SB149" s="425"/>
      <c r="SC149" s="425"/>
      <c r="SD149" s="425"/>
      <c r="SE149" s="425"/>
      <c r="SF149" s="425"/>
      <c r="SG149" s="425"/>
      <c r="SH149" s="425"/>
      <c r="SI149" s="425"/>
      <c r="SJ149" s="425"/>
      <c r="SK149" s="425"/>
      <c r="SL149" s="425"/>
      <c r="SM149" s="425"/>
      <c r="SN149" s="425"/>
      <c r="SO149" s="425"/>
      <c r="SP149" s="425"/>
      <c r="SQ149" s="425"/>
      <c r="SR149" s="425"/>
      <c r="SS149" s="425"/>
      <c r="ST149" s="425"/>
      <c r="SU149" s="425"/>
      <c r="SV149" s="425"/>
      <c r="SW149" s="425"/>
      <c r="SX149" s="425"/>
    </row>
    <row r="150" spans="1:518" ht="12.75" hidden="1" customHeight="1" x14ac:dyDescent="0.2">
      <c r="A150" s="425"/>
      <c r="B150" s="425"/>
      <c r="C150" s="425"/>
      <c r="D150" s="425"/>
      <c r="E150" s="425"/>
      <c r="F150" s="702">
        <v>24</v>
      </c>
      <c r="G150" s="712">
        <f t="shared" ca="1" si="2383"/>
        <v>0</v>
      </c>
      <c r="H150" s="702" t="str">
        <f t="shared" si="2384"/>
        <v>$OP$83</v>
      </c>
      <c r="I150" s="702">
        <f t="shared" si="2385"/>
        <v>406</v>
      </c>
      <c r="J150" s="425"/>
      <c r="K150" s="425"/>
      <c r="L150" s="425"/>
      <c r="M150" s="425"/>
      <c r="N150" s="425"/>
      <c r="O150" s="425"/>
      <c r="P150" s="425"/>
      <c r="Q150" s="425"/>
      <c r="R150" s="425"/>
      <c r="S150" s="425"/>
      <c r="T150" s="425"/>
      <c r="U150" s="425"/>
      <c r="V150" s="425"/>
      <c r="W150" s="425"/>
      <c r="X150" s="425"/>
      <c r="Y150" s="425"/>
      <c r="Z150" s="425"/>
      <c r="AA150" s="425"/>
      <c r="AB150" s="425"/>
      <c r="AC150" s="425"/>
      <c r="AD150" s="425"/>
      <c r="AE150" s="425"/>
      <c r="AF150" s="425"/>
      <c r="AG150" s="425"/>
      <c r="AH150" s="425"/>
      <c r="AI150" s="425"/>
      <c r="AJ150" s="425"/>
      <c r="AK150" s="425"/>
      <c r="AL150" s="425"/>
      <c r="AM150" s="425"/>
      <c r="AN150" s="425"/>
      <c r="AO150" s="425"/>
      <c r="AP150" s="425"/>
      <c r="AQ150" s="425"/>
      <c r="AR150" s="425"/>
      <c r="AS150" s="425"/>
      <c r="AT150" s="425"/>
      <c r="AU150" s="425"/>
      <c r="AV150" s="425"/>
      <c r="AW150" s="425"/>
      <c r="AX150" s="425"/>
      <c r="AY150" s="425"/>
      <c r="AZ150" s="425"/>
      <c r="BA150" s="425"/>
      <c r="BB150" s="425"/>
      <c r="BC150" s="425"/>
      <c r="BD150" s="425"/>
      <c r="BE150" s="425"/>
      <c r="BF150" s="425"/>
      <c r="BG150" s="425"/>
      <c r="BH150" s="425"/>
      <c r="BI150" s="425"/>
      <c r="BJ150" s="425"/>
      <c r="BK150" s="425"/>
      <c r="BL150" s="425"/>
      <c r="BM150" s="425"/>
      <c r="BN150" s="425"/>
      <c r="BO150" s="425"/>
      <c r="BP150" s="425"/>
      <c r="BQ150" s="425"/>
      <c r="BR150" s="425"/>
      <c r="BS150" s="425"/>
      <c r="BT150" s="425"/>
      <c r="BU150" s="425"/>
      <c r="BV150" s="425"/>
      <c r="BW150" s="425"/>
      <c r="BX150" s="425"/>
      <c r="BY150" s="425"/>
      <c r="BZ150" s="425"/>
      <c r="CA150" s="425"/>
      <c r="CB150" s="425"/>
      <c r="CC150" s="425"/>
      <c r="CD150" s="425"/>
      <c r="CE150" s="425"/>
      <c r="CF150" s="425"/>
      <c r="CG150" s="425"/>
      <c r="CH150" s="425"/>
      <c r="CI150" s="425"/>
      <c r="CJ150" s="425"/>
      <c r="CK150" s="425"/>
      <c r="CL150" s="425"/>
      <c r="CM150" s="425"/>
      <c r="CN150" s="425"/>
      <c r="CO150" s="425"/>
      <c r="CP150" s="425"/>
      <c r="CQ150" s="425"/>
      <c r="CR150" s="425"/>
      <c r="CS150" s="425"/>
      <c r="CT150" s="425"/>
      <c r="CU150" s="425"/>
      <c r="CV150" s="425"/>
      <c r="CW150" s="425"/>
      <c r="CX150" s="425"/>
      <c r="CY150" s="425"/>
      <c r="CZ150" s="425"/>
      <c r="DA150" s="425"/>
      <c r="DB150" s="425"/>
      <c r="DC150" s="425"/>
      <c r="DD150" s="425"/>
      <c r="DE150" s="425"/>
      <c r="DF150" s="425"/>
      <c r="DG150" s="425"/>
      <c r="DH150" s="425"/>
      <c r="DI150" s="425"/>
      <c r="DJ150" s="425"/>
      <c r="DK150" s="425"/>
      <c r="DL150" s="425"/>
      <c r="DM150" s="425"/>
      <c r="DN150" s="425"/>
      <c r="DO150" s="425"/>
      <c r="DP150" s="425"/>
      <c r="DQ150" s="425"/>
      <c r="DR150" s="425"/>
      <c r="DS150" s="425"/>
      <c r="DT150" s="425"/>
      <c r="DU150" s="425"/>
      <c r="DV150" s="425"/>
      <c r="DW150" s="425"/>
      <c r="DX150" s="425"/>
      <c r="DY150" s="425"/>
      <c r="DZ150" s="425"/>
      <c r="EA150" s="425"/>
      <c r="EB150" s="425"/>
      <c r="EC150" s="425"/>
      <c r="ED150" s="425"/>
      <c r="EE150" s="425"/>
      <c r="EF150" s="425"/>
      <c r="EG150" s="425"/>
      <c r="EH150" s="425"/>
      <c r="EI150" s="425"/>
      <c r="EJ150" s="425"/>
      <c r="EK150" s="425"/>
      <c r="EL150" s="425"/>
      <c r="EM150" s="425"/>
      <c r="EN150" s="425"/>
      <c r="EO150" s="425"/>
      <c r="EP150" s="425"/>
      <c r="EQ150" s="425"/>
      <c r="ER150" s="425"/>
      <c r="ES150" s="425"/>
      <c r="ET150" s="425"/>
      <c r="EU150" s="425"/>
      <c r="EV150" s="425"/>
      <c r="EW150" s="425"/>
      <c r="EX150" s="425"/>
      <c r="EY150" s="425"/>
      <c r="EZ150" s="425"/>
      <c r="FA150" s="425"/>
      <c r="FB150" s="425"/>
      <c r="FC150" s="425"/>
      <c r="FD150" s="425"/>
      <c r="FE150" s="425"/>
      <c r="FF150" s="425"/>
      <c r="FG150" s="425"/>
      <c r="FH150" s="425"/>
      <c r="FI150" s="425"/>
      <c r="FJ150" s="425"/>
      <c r="FK150" s="425"/>
      <c r="FL150" s="425"/>
      <c r="FM150" s="425"/>
      <c r="FN150" s="425"/>
      <c r="FO150" s="425"/>
      <c r="FP150" s="425"/>
      <c r="FQ150" s="425"/>
      <c r="FR150" s="425"/>
      <c r="FS150" s="425"/>
      <c r="FT150" s="425"/>
      <c r="FU150" s="425"/>
      <c r="FV150" s="425"/>
      <c r="FW150" s="425"/>
      <c r="FX150" s="425"/>
      <c r="FY150" s="425"/>
      <c r="FZ150" s="425"/>
      <c r="GA150" s="425"/>
      <c r="GB150" s="425"/>
      <c r="GC150" s="425"/>
      <c r="GD150" s="425"/>
      <c r="GE150" s="425"/>
      <c r="GF150" s="425"/>
      <c r="GG150" s="425"/>
      <c r="GH150" s="425"/>
      <c r="GI150" s="425"/>
      <c r="GJ150" s="425"/>
      <c r="GK150" s="425"/>
      <c r="GL150" s="425"/>
      <c r="GM150" s="425"/>
      <c r="GN150" s="425"/>
      <c r="GO150" s="425"/>
      <c r="GP150" s="425"/>
      <c r="GQ150" s="425"/>
      <c r="GR150" s="425"/>
      <c r="GS150" s="425"/>
      <c r="GT150" s="425"/>
      <c r="GU150" s="425"/>
      <c r="GV150" s="425"/>
      <c r="GW150" s="425"/>
      <c r="GX150" s="425"/>
      <c r="GY150" s="425"/>
      <c r="GZ150" s="425"/>
      <c r="HA150" s="425"/>
      <c r="HB150" s="425"/>
      <c r="HC150" s="425"/>
      <c r="HD150" s="425"/>
      <c r="HE150" s="425"/>
      <c r="HF150" s="425"/>
      <c r="HG150" s="425"/>
      <c r="HH150" s="425"/>
      <c r="HI150" s="425"/>
      <c r="HJ150" s="425"/>
      <c r="HK150" s="425"/>
      <c r="HL150" s="425"/>
      <c r="HM150" s="425"/>
      <c r="HN150" s="425"/>
      <c r="HO150" s="425"/>
      <c r="HP150" s="425"/>
      <c r="HQ150" s="425"/>
      <c r="HR150" s="425"/>
      <c r="HS150" s="425"/>
      <c r="HT150" s="425"/>
      <c r="HU150" s="425"/>
      <c r="HV150" s="425"/>
      <c r="HW150" s="425"/>
      <c r="HX150" s="425"/>
      <c r="HY150" s="425"/>
      <c r="HZ150" s="425"/>
      <c r="IA150" s="425"/>
      <c r="IB150" s="425"/>
      <c r="IC150" s="425"/>
      <c r="ID150" s="425"/>
      <c r="IE150" s="425"/>
      <c r="IF150" s="425"/>
      <c r="IG150" s="425"/>
      <c r="IH150" s="425"/>
      <c r="II150" s="425"/>
      <c r="IJ150" s="425"/>
      <c r="IK150" s="425"/>
      <c r="IL150" s="425"/>
      <c r="IM150" s="425"/>
      <c r="IN150" s="425"/>
      <c r="IO150" s="425"/>
      <c r="IP150" s="425"/>
      <c r="IQ150" s="425"/>
      <c r="IR150" s="425"/>
      <c r="IS150" s="425"/>
      <c r="IT150" s="425"/>
      <c r="IU150" s="425"/>
      <c r="IV150" s="425"/>
      <c r="IW150" s="425"/>
      <c r="IX150" s="425"/>
      <c r="IY150" s="425"/>
      <c r="IZ150" s="425"/>
      <c r="JA150" s="425"/>
      <c r="JB150" s="425"/>
      <c r="JC150" s="425"/>
      <c r="JD150" s="425"/>
      <c r="JE150" s="425"/>
      <c r="JF150" s="425"/>
      <c r="JG150" s="425"/>
      <c r="JH150" s="425"/>
      <c r="JI150" s="425"/>
      <c r="JJ150" s="425"/>
      <c r="JK150" s="425"/>
      <c r="JL150" s="425"/>
      <c r="JM150" s="425"/>
      <c r="JN150" s="425"/>
      <c r="JO150" s="425"/>
      <c r="JP150" s="425"/>
      <c r="JQ150" s="425"/>
      <c r="JR150" s="425"/>
      <c r="JS150" s="425"/>
      <c r="JT150" s="425"/>
      <c r="JU150" s="425"/>
      <c r="JV150" s="425"/>
      <c r="JW150" s="425"/>
      <c r="JX150" s="425"/>
      <c r="JY150" s="425"/>
      <c r="JZ150" s="425"/>
      <c r="KA150" s="425"/>
      <c r="KB150" s="425"/>
      <c r="KC150" s="425"/>
      <c r="KD150" s="425"/>
      <c r="KE150" s="425"/>
      <c r="KF150" s="425"/>
      <c r="KG150" s="425"/>
      <c r="KH150" s="425"/>
      <c r="KI150" s="425"/>
      <c r="KJ150" s="425"/>
      <c r="KK150" s="425"/>
      <c r="KL150" s="425"/>
      <c r="KM150" s="425"/>
      <c r="KN150" s="425"/>
      <c r="KO150" s="425"/>
      <c r="KP150" s="425"/>
      <c r="KQ150" s="425"/>
      <c r="KR150" s="425"/>
      <c r="KS150" s="425"/>
      <c r="KT150" s="425"/>
      <c r="KU150" s="425"/>
      <c r="KV150" s="425"/>
      <c r="KW150" s="425"/>
      <c r="KX150" s="425"/>
      <c r="KY150" s="425"/>
      <c r="KZ150" s="425"/>
      <c r="LA150" s="425"/>
      <c r="LB150" s="425"/>
      <c r="LC150" s="425"/>
      <c r="LD150" s="425"/>
      <c r="LE150" s="425"/>
      <c r="LF150" s="425"/>
      <c r="LG150" s="425"/>
      <c r="LH150" s="425"/>
      <c r="LI150" s="425"/>
      <c r="LJ150" s="425"/>
      <c r="LK150" s="425"/>
      <c r="LL150" s="425"/>
      <c r="LM150" s="425"/>
      <c r="LN150" s="425"/>
      <c r="LO150" s="425"/>
      <c r="LP150" s="425"/>
      <c r="LQ150" s="425"/>
      <c r="LR150" s="425"/>
      <c r="LS150" s="425"/>
      <c r="LT150" s="425"/>
      <c r="LU150" s="425"/>
      <c r="LV150" s="425"/>
      <c r="LW150" s="425"/>
      <c r="LX150" s="425"/>
      <c r="LY150" s="425"/>
      <c r="LZ150" s="425"/>
      <c r="MA150" s="425"/>
      <c r="MB150" s="425"/>
      <c r="MC150" s="425"/>
      <c r="MD150" s="425"/>
      <c r="ME150" s="425"/>
      <c r="MF150" s="425"/>
      <c r="MG150" s="425"/>
      <c r="MH150" s="425"/>
      <c r="MI150" s="425"/>
      <c r="MJ150" s="425"/>
      <c r="MK150" s="425"/>
      <c r="ML150" s="425"/>
      <c r="MM150" s="425"/>
      <c r="MN150" s="425"/>
      <c r="MO150" s="425"/>
      <c r="MP150" s="425"/>
      <c r="MQ150" s="425"/>
      <c r="MR150" s="425"/>
      <c r="MS150" s="425"/>
      <c r="MT150" s="425"/>
      <c r="MU150" s="425"/>
      <c r="MV150" s="425"/>
      <c r="MW150" s="425"/>
      <c r="MX150" s="425"/>
      <c r="MY150" s="425"/>
      <c r="MZ150" s="425"/>
      <c r="NA150" s="425"/>
      <c r="NB150" s="425"/>
      <c r="NC150" s="425"/>
      <c r="ND150" s="425"/>
      <c r="NE150" s="425"/>
      <c r="NF150" s="425"/>
      <c r="NG150" s="425"/>
      <c r="NH150" s="425"/>
      <c r="NI150" s="425"/>
      <c r="NJ150" s="425"/>
      <c r="NK150" s="425"/>
      <c r="NL150" s="425"/>
      <c r="NM150" s="425"/>
      <c r="NN150" s="425"/>
      <c r="NO150" s="425"/>
      <c r="NP150" s="425"/>
      <c r="NQ150" s="425"/>
      <c r="NR150" s="425"/>
      <c r="NS150" s="425"/>
      <c r="NT150" s="425"/>
      <c r="NU150" s="425"/>
      <c r="NV150" s="425"/>
      <c r="NW150" s="425"/>
      <c r="NX150" s="425"/>
      <c r="NY150" s="425"/>
      <c r="NZ150" s="425"/>
      <c r="OA150" s="425"/>
      <c r="OB150" s="425"/>
      <c r="OC150" s="425"/>
      <c r="OD150" s="425"/>
      <c r="OE150" s="425"/>
      <c r="OF150" s="425"/>
      <c r="OG150" s="425"/>
      <c r="OH150" s="425"/>
      <c r="OI150" s="425"/>
      <c r="OJ150" s="425"/>
      <c r="OK150" s="425"/>
      <c r="OL150" s="425"/>
      <c r="OM150" s="425"/>
      <c r="ON150" s="425"/>
      <c r="OO150" s="425"/>
      <c r="OP150" s="425"/>
      <c r="OQ150" s="425"/>
      <c r="OR150" s="425"/>
      <c r="OS150" s="425"/>
      <c r="OT150" s="425"/>
      <c r="OU150" s="425"/>
      <c r="OV150" s="425"/>
      <c r="OW150" s="425"/>
      <c r="OX150" s="425"/>
      <c r="OY150" s="425"/>
      <c r="OZ150" s="425"/>
      <c r="PA150" s="425"/>
      <c r="PB150" s="425"/>
      <c r="PC150" s="425"/>
      <c r="PD150" s="425"/>
      <c r="PE150" s="425"/>
      <c r="PF150" s="425"/>
      <c r="PG150" s="425"/>
      <c r="PH150" s="425"/>
      <c r="PI150" s="425"/>
      <c r="PJ150" s="425"/>
      <c r="PK150" s="425"/>
      <c r="PL150" s="425"/>
      <c r="PM150" s="425"/>
      <c r="PN150" s="425"/>
      <c r="PO150" s="425"/>
      <c r="PP150" s="425"/>
      <c r="PQ150" s="425"/>
      <c r="PR150" s="425"/>
      <c r="PS150" s="425"/>
      <c r="PT150" s="425"/>
      <c r="PU150" s="425"/>
      <c r="PV150" s="425"/>
      <c r="PW150" s="425"/>
      <c r="PX150" s="425"/>
      <c r="PY150" s="425"/>
      <c r="PZ150" s="425"/>
      <c r="QA150" s="425"/>
      <c r="QB150" s="425"/>
      <c r="QC150" s="425"/>
      <c r="QD150" s="425"/>
      <c r="QE150" s="425"/>
      <c r="QF150" s="425"/>
      <c r="QG150" s="425"/>
      <c r="QH150" s="425"/>
      <c r="QI150" s="425"/>
      <c r="QJ150" s="425"/>
      <c r="QK150" s="425"/>
      <c r="QL150" s="425"/>
      <c r="QM150" s="425"/>
      <c r="QN150" s="425"/>
      <c r="QO150" s="425"/>
      <c r="QP150" s="425"/>
      <c r="QQ150" s="425"/>
      <c r="QR150" s="425"/>
      <c r="QS150" s="425"/>
      <c r="QT150" s="425"/>
      <c r="QU150" s="425"/>
      <c r="QV150" s="425"/>
      <c r="QW150" s="425"/>
      <c r="QX150" s="425"/>
      <c r="QY150" s="425"/>
      <c r="QZ150" s="425"/>
      <c r="RA150" s="425"/>
      <c r="RB150" s="425"/>
      <c r="RC150" s="425"/>
      <c r="RD150" s="425"/>
      <c r="RE150" s="425"/>
      <c r="RF150" s="425"/>
      <c r="RG150" s="425"/>
      <c r="RH150" s="425"/>
      <c r="RI150" s="425"/>
      <c r="RJ150" s="425"/>
      <c r="RK150" s="425"/>
      <c r="RL150" s="425"/>
      <c r="RM150" s="425"/>
      <c r="RN150" s="425"/>
      <c r="RO150" s="425"/>
      <c r="RP150" s="425"/>
      <c r="RQ150" s="425"/>
      <c r="RR150" s="425"/>
      <c r="RS150" s="425"/>
      <c r="RT150" s="425"/>
      <c r="RU150" s="425"/>
      <c r="RV150" s="425"/>
      <c r="RW150" s="425"/>
      <c r="RX150" s="425"/>
      <c r="RY150" s="425"/>
      <c r="RZ150" s="425"/>
      <c r="SA150" s="425"/>
      <c r="SB150" s="425"/>
      <c r="SC150" s="425"/>
      <c r="SD150" s="425"/>
      <c r="SE150" s="425"/>
      <c r="SF150" s="425"/>
      <c r="SG150" s="425"/>
      <c r="SH150" s="425"/>
      <c r="SI150" s="425"/>
      <c r="SJ150" s="425"/>
      <c r="SK150" s="425"/>
      <c r="SL150" s="425"/>
      <c r="SM150" s="425"/>
      <c r="SN150" s="425"/>
      <c r="SO150" s="425"/>
      <c r="SP150" s="425"/>
      <c r="SQ150" s="425"/>
      <c r="SR150" s="425"/>
      <c r="SS150" s="425"/>
      <c r="ST150" s="425"/>
      <c r="SU150" s="425"/>
      <c r="SV150" s="425"/>
      <c r="SW150" s="425"/>
      <c r="SX150" s="425"/>
    </row>
    <row r="151" spans="1:518" ht="12.75" hidden="1" customHeight="1" x14ac:dyDescent="0.2">
      <c r="A151" s="425"/>
      <c r="B151" s="425"/>
      <c r="C151" s="425"/>
      <c r="D151" s="425"/>
      <c r="E151" s="425"/>
      <c r="F151" s="702">
        <v>25</v>
      </c>
      <c r="G151" s="712">
        <f t="shared" ca="1" si="2383"/>
        <v>0</v>
      </c>
      <c r="H151" s="702" t="str">
        <f t="shared" si="2384"/>
        <v>$PG$83</v>
      </c>
      <c r="I151" s="702">
        <f t="shared" si="2385"/>
        <v>423</v>
      </c>
      <c r="J151" s="425"/>
      <c r="K151" s="425"/>
      <c r="L151" s="425"/>
      <c r="M151" s="425"/>
      <c r="N151" s="425"/>
      <c r="O151" s="425"/>
      <c r="P151" s="425"/>
      <c r="Q151" s="425"/>
      <c r="R151" s="425"/>
      <c r="S151" s="425"/>
      <c r="T151" s="425"/>
      <c r="U151" s="425"/>
      <c r="V151" s="425"/>
      <c r="W151" s="425"/>
      <c r="X151" s="425"/>
      <c r="Y151" s="425"/>
      <c r="Z151" s="425"/>
      <c r="AA151" s="425"/>
      <c r="AB151" s="425"/>
      <c r="AC151" s="425"/>
      <c r="AD151" s="425"/>
      <c r="AE151" s="425"/>
      <c r="AF151" s="425"/>
      <c r="AG151" s="425"/>
      <c r="AH151" s="425"/>
      <c r="AI151" s="425"/>
      <c r="AJ151" s="425"/>
      <c r="AK151" s="425"/>
      <c r="AL151" s="425"/>
      <c r="AM151" s="425"/>
      <c r="AN151" s="425"/>
      <c r="AO151" s="425"/>
      <c r="AP151" s="425"/>
      <c r="AQ151" s="425"/>
      <c r="AR151" s="425"/>
      <c r="AS151" s="425"/>
      <c r="AT151" s="425"/>
      <c r="AU151" s="425"/>
      <c r="AV151" s="425"/>
      <c r="AW151" s="425"/>
      <c r="AX151" s="425"/>
      <c r="AY151" s="425"/>
      <c r="AZ151" s="425"/>
      <c r="BA151" s="425"/>
      <c r="BB151" s="425"/>
      <c r="BC151" s="425"/>
      <c r="BD151" s="425"/>
      <c r="BE151" s="425"/>
      <c r="BF151" s="425"/>
      <c r="BG151" s="425"/>
      <c r="BH151" s="425"/>
      <c r="BI151" s="425"/>
      <c r="BJ151" s="425"/>
      <c r="BK151" s="425"/>
      <c r="BL151" s="425"/>
      <c r="BM151" s="425"/>
      <c r="BN151" s="425"/>
      <c r="BO151" s="425"/>
      <c r="BP151" s="425"/>
      <c r="BQ151" s="425"/>
      <c r="BR151" s="425"/>
      <c r="BS151" s="425"/>
      <c r="BT151" s="425"/>
      <c r="BU151" s="425"/>
      <c r="BV151" s="425"/>
      <c r="BW151" s="425"/>
      <c r="BX151" s="425"/>
      <c r="BY151" s="425"/>
      <c r="BZ151" s="425"/>
      <c r="CA151" s="425"/>
      <c r="CB151" s="425"/>
      <c r="CC151" s="425"/>
      <c r="CD151" s="425"/>
      <c r="CE151" s="425"/>
      <c r="CF151" s="425"/>
      <c r="CG151" s="425"/>
      <c r="CH151" s="425"/>
      <c r="CI151" s="425"/>
      <c r="CJ151" s="425"/>
      <c r="CK151" s="425"/>
      <c r="CL151" s="425"/>
      <c r="CM151" s="425"/>
      <c r="CN151" s="425"/>
      <c r="CO151" s="425"/>
      <c r="CP151" s="425"/>
      <c r="CQ151" s="425"/>
      <c r="CR151" s="425"/>
      <c r="CS151" s="425"/>
      <c r="CT151" s="425"/>
      <c r="CU151" s="425"/>
      <c r="CV151" s="425"/>
      <c r="CW151" s="425"/>
      <c r="CX151" s="425"/>
      <c r="CY151" s="425"/>
      <c r="CZ151" s="425"/>
      <c r="DA151" s="425"/>
      <c r="DB151" s="425"/>
      <c r="DC151" s="425"/>
      <c r="DD151" s="425"/>
      <c r="DE151" s="425"/>
      <c r="DF151" s="425"/>
      <c r="DG151" s="425"/>
      <c r="DH151" s="425"/>
      <c r="DI151" s="425"/>
      <c r="DJ151" s="425"/>
      <c r="DK151" s="425"/>
      <c r="DL151" s="425"/>
      <c r="DM151" s="425"/>
      <c r="DN151" s="425"/>
      <c r="DO151" s="425"/>
      <c r="DP151" s="425"/>
      <c r="DQ151" s="425"/>
      <c r="DR151" s="425"/>
      <c r="DS151" s="425"/>
      <c r="DT151" s="425"/>
      <c r="DU151" s="425"/>
      <c r="DV151" s="425"/>
      <c r="DW151" s="425"/>
      <c r="DX151" s="425"/>
      <c r="DY151" s="425"/>
      <c r="DZ151" s="425"/>
      <c r="EA151" s="425"/>
      <c r="EB151" s="425"/>
      <c r="EC151" s="425"/>
      <c r="ED151" s="425"/>
      <c r="EE151" s="425"/>
      <c r="EF151" s="425"/>
      <c r="EG151" s="425"/>
      <c r="EH151" s="425"/>
      <c r="EI151" s="425"/>
      <c r="EJ151" s="425"/>
      <c r="EK151" s="425"/>
      <c r="EL151" s="425"/>
      <c r="EM151" s="425"/>
      <c r="EN151" s="425"/>
      <c r="EO151" s="425"/>
      <c r="EP151" s="425"/>
      <c r="EQ151" s="425"/>
      <c r="ER151" s="425"/>
      <c r="ES151" s="425"/>
      <c r="ET151" s="425"/>
      <c r="EU151" s="425"/>
      <c r="EV151" s="425"/>
      <c r="EW151" s="425"/>
      <c r="EX151" s="425"/>
      <c r="EY151" s="425"/>
      <c r="EZ151" s="425"/>
      <c r="FA151" s="425"/>
      <c r="FB151" s="425"/>
      <c r="FC151" s="425"/>
      <c r="FD151" s="425"/>
      <c r="FE151" s="425"/>
      <c r="FF151" s="425"/>
      <c r="FG151" s="425"/>
      <c r="FH151" s="425"/>
      <c r="FI151" s="425"/>
      <c r="FJ151" s="425"/>
      <c r="FK151" s="425"/>
      <c r="FL151" s="425"/>
      <c r="FM151" s="425"/>
      <c r="FN151" s="425"/>
      <c r="FO151" s="425"/>
      <c r="FP151" s="425"/>
      <c r="FQ151" s="425"/>
      <c r="FR151" s="425"/>
      <c r="FS151" s="425"/>
      <c r="FT151" s="425"/>
      <c r="FU151" s="425"/>
      <c r="FV151" s="425"/>
      <c r="FW151" s="425"/>
      <c r="FX151" s="425"/>
      <c r="FY151" s="425"/>
      <c r="FZ151" s="425"/>
      <c r="GA151" s="425"/>
      <c r="GB151" s="425"/>
      <c r="GC151" s="425"/>
      <c r="GD151" s="425"/>
      <c r="GE151" s="425"/>
      <c r="GF151" s="425"/>
      <c r="GG151" s="425"/>
      <c r="GH151" s="425"/>
      <c r="GI151" s="425"/>
      <c r="GJ151" s="425"/>
      <c r="GK151" s="425"/>
      <c r="GL151" s="425"/>
      <c r="GM151" s="425"/>
      <c r="GN151" s="425"/>
      <c r="GO151" s="425"/>
      <c r="GP151" s="425"/>
      <c r="GQ151" s="425"/>
      <c r="GR151" s="425"/>
      <c r="GS151" s="425"/>
      <c r="GT151" s="425"/>
      <c r="GU151" s="425"/>
      <c r="GV151" s="425"/>
      <c r="GW151" s="425"/>
      <c r="GX151" s="425"/>
      <c r="GY151" s="425"/>
      <c r="GZ151" s="425"/>
      <c r="HA151" s="425"/>
      <c r="HB151" s="425"/>
      <c r="HC151" s="425"/>
      <c r="HD151" s="425"/>
      <c r="HE151" s="425"/>
      <c r="HF151" s="425"/>
      <c r="HG151" s="425"/>
      <c r="HH151" s="425"/>
      <c r="HI151" s="425"/>
      <c r="HJ151" s="425"/>
      <c r="HK151" s="425"/>
      <c r="HL151" s="425"/>
      <c r="HM151" s="425"/>
      <c r="HN151" s="425"/>
      <c r="HO151" s="425"/>
      <c r="HP151" s="425"/>
      <c r="HQ151" s="425"/>
      <c r="HR151" s="425"/>
      <c r="HS151" s="425"/>
      <c r="HT151" s="425"/>
      <c r="HU151" s="425"/>
      <c r="HV151" s="425"/>
      <c r="HW151" s="425"/>
      <c r="HX151" s="425"/>
      <c r="HY151" s="425"/>
      <c r="HZ151" s="425"/>
      <c r="IA151" s="425"/>
      <c r="IB151" s="425"/>
      <c r="IC151" s="425"/>
      <c r="ID151" s="425"/>
      <c r="IE151" s="425"/>
      <c r="IF151" s="425"/>
      <c r="IG151" s="425"/>
      <c r="IH151" s="425"/>
      <c r="II151" s="425"/>
      <c r="IJ151" s="425"/>
      <c r="IK151" s="425"/>
      <c r="IL151" s="425"/>
      <c r="IM151" s="425"/>
      <c r="IN151" s="425"/>
      <c r="IO151" s="425"/>
      <c r="IP151" s="425"/>
      <c r="IQ151" s="425"/>
      <c r="IR151" s="425"/>
      <c r="IS151" s="425"/>
      <c r="IT151" s="425"/>
      <c r="IU151" s="425"/>
      <c r="IV151" s="425"/>
      <c r="IW151" s="425"/>
      <c r="IX151" s="425"/>
      <c r="IY151" s="425"/>
      <c r="IZ151" s="425"/>
      <c r="JA151" s="425"/>
      <c r="JB151" s="425"/>
      <c r="JC151" s="425"/>
      <c r="JD151" s="425"/>
      <c r="JE151" s="425"/>
      <c r="JF151" s="425"/>
      <c r="JG151" s="425"/>
      <c r="JH151" s="425"/>
      <c r="JI151" s="425"/>
      <c r="JJ151" s="425"/>
      <c r="JK151" s="425"/>
      <c r="JL151" s="425"/>
      <c r="JM151" s="425"/>
      <c r="JN151" s="425"/>
      <c r="JO151" s="425"/>
      <c r="JP151" s="425"/>
      <c r="JQ151" s="425"/>
      <c r="JR151" s="425"/>
      <c r="JS151" s="425"/>
      <c r="JT151" s="425"/>
      <c r="JU151" s="425"/>
      <c r="JV151" s="425"/>
      <c r="JW151" s="425"/>
      <c r="JX151" s="425"/>
      <c r="JY151" s="425"/>
      <c r="JZ151" s="425"/>
      <c r="KA151" s="425"/>
      <c r="KB151" s="425"/>
      <c r="KC151" s="425"/>
      <c r="KD151" s="425"/>
      <c r="KE151" s="425"/>
      <c r="KF151" s="425"/>
      <c r="KG151" s="425"/>
      <c r="KH151" s="425"/>
      <c r="KI151" s="425"/>
      <c r="KJ151" s="425"/>
      <c r="KK151" s="425"/>
      <c r="KL151" s="425"/>
      <c r="KM151" s="425"/>
      <c r="KN151" s="425"/>
      <c r="KO151" s="425"/>
      <c r="KP151" s="425"/>
      <c r="KQ151" s="425"/>
      <c r="KR151" s="425"/>
      <c r="KS151" s="425"/>
      <c r="KT151" s="425"/>
      <c r="KU151" s="425"/>
      <c r="KV151" s="425"/>
      <c r="KW151" s="425"/>
      <c r="KX151" s="425"/>
      <c r="KY151" s="425"/>
      <c r="KZ151" s="425"/>
      <c r="LA151" s="425"/>
      <c r="LB151" s="425"/>
      <c r="LC151" s="425"/>
      <c r="LD151" s="425"/>
      <c r="LE151" s="425"/>
      <c r="LF151" s="425"/>
      <c r="LG151" s="425"/>
      <c r="LH151" s="425"/>
      <c r="LI151" s="425"/>
      <c r="LJ151" s="425"/>
      <c r="LK151" s="425"/>
      <c r="LL151" s="425"/>
      <c r="LM151" s="425"/>
      <c r="LN151" s="425"/>
      <c r="LO151" s="425"/>
      <c r="LP151" s="425"/>
      <c r="LQ151" s="425"/>
      <c r="LR151" s="425"/>
      <c r="LS151" s="425"/>
      <c r="LT151" s="425"/>
      <c r="LU151" s="425"/>
      <c r="LV151" s="425"/>
      <c r="LW151" s="425"/>
      <c r="LX151" s="425"/>
      <c r="LY151" s="425"/>
      <c r="LZ151" s="425"/>
      <c r="MA151" s="425"/>
      <c r="MB151" s="425"/>
      <c r="MC151" s="425"/>
      <c r="MD151" s="425"/>
      <c r="ME151" s="425"/>
      <c r="MF151" s="425"/>
      <c r="MG151" s="425"/>
      <c r="MH151" s="425"/>
      <c r="MI151" s="425"/>
      <c r="MJ151" s="425"/>
      <c r="MK151" s="425"/>
      <c r="ML151" s="425"/>
      <c r="MM151" s="425"/>
      <c r="MN151" s="425"/>
      <c r="MO151" s="425"/>
      <c r="MP151" s="425"/>
      <c r="MQ151" s="425"/>
      <c r="MR151" s="425"/>
      <c r="MS151" s="425"/>
      <c r="MT151" s="425"/>
      <c r="MU151" s="425"/>
      <c r="MV151" s="425"/>
      <c r="MW151" s="425"/>
      <c r="MX151" s="425"/>
      <c r="MY151" s="425"/>
      <c r="MZ151" s="425"/>
      <c r="NA151" s="425"/>
      <c r="NB151" s="425"/>
      <c r="NC151" s="425"/>
      <c r="ND151" s="425"/>
      <c r="NE151" s="425"/>
      <c r="NF151" s="425"/>
      <c r="NG151" s="425"/>
      <c r="NH151" s="425"/>
      <c r="NI151" s="425"/>
      <c r="NJ151" s="425"/>
      <c r="NK151" s="425"/>
      <c r="NL151" s="425"/>
      <c r="NM151" s="425"/>
      <c r="NN151" s="425"/>
      <c r="NO151" s="425"/>
      <c r="NP151" s="425"/>
      <c r="NQ151" s="425"/>
      <c r="NR151" s="425"/>
      <c r="NS151" s="425"/>
      <c r="NT151" s="425"/>
      <c r="NU151" s="425"/>
      <c r="NV151" s="425"/>
      <c r="NW151" s="425"/>
      <c r="NX151" s="425"/>
      <c r="NY151" s="425"/>
      <c r="NZ151" s="425"/>
      <c r="OA151" s="425"/>
      <c r="OB151" s="425"/>
      <c r="OC151" s="425"/>
      <c r="OD151" s="425"/>
      <c r="OE151" s="425"/>
      <c r="OF151" s="425"/>
      <c r="OG151" s="425"/>
      <c r="OH151" s="425"/>
      <c r="OI151" s="425"/>
      <c r="OJ151" s="425"/>
      <c r="OK151" s="425"/>
      <c r="OL151" s="425"/>
      <c r="OM151" s="425"/>
      <c r="ON151" s="425"/>
      <c r="OO151" s="425"/>
      <c r="OP151" s="425"/>
      <c r="OQ151" s="425"/>
      <c r="OR151" s="425"/>
      <c r="OS151" s="425"/>
      <c r="OT151" s="425"/>
      <c r="OU151" s="425"/>
      <c r="OV151" s="425"/>
      <c r="OW151" s="425"/>
      <c r="OX151" s="425"/>
      <c r="OY151" s="425"/>
      <c r="OZ151" s="425"/>
      <c r="PA151" s="425"/>
      <c r="PB151" s="425"/>
      <c r="PC151" s="425"/>
      <c r="PD151" s="425"/>
      <c r="PE151" s="425"/>
      <c r="PF151" s="425"/>
      <c r="PG151" s="425"/>
      <c r="PH151" s="425"/>
      <c r="PI151" s="425"/>
      <c r="PJ151" s="425"/>
      <c r="PK151" s="425"/>
      <c r="PL151" s="425"/>
      <c r="PM151" s="425"/>
      <c r="PN151" s="425"/>
      <c r="PO151" s="425"/>
      <c r="PP151" s="425"/>
      <c r="PQ151" s="425"/>
      <c r="PR151" s="425"/>
      <c r="PS151" s="425"/>
      <c r="PT151" s="425"/>
      <c r="PU151" s="425"/>
      <c r="PV151" s="425"/>
      <c r="PW151" s="425"/>
      <c r="PX151" s="425"/>
      <c r="PY151" s="425"/>
      <c r="PZ151" s="425"/>
      <c r="QA151" s="425"/>
      <c r="QB151" s="425"/>
      <c r="QC151" s="425"/>
      <c r="QD151" s="425"/>
      <c r="QE151" s="425"/>
      <c r="QF151" s="425"/>
      <c r="QG151" s="425"/>
      <c r="QH151" s="425"/>
      <c r="QI151" s="425"/>
      <c r="QJ151" s="425"/>
      <c r="QK151" s="425"/>
      <c r="QL151" s="425"/>
      <c r="QM151" s="425"/>
      <c r="QN151" s="425"/>
      <c r="QO151" s="425"/>
      <c r="QP151" s="425"/>
      <c r="QQ151" s="425"/>
      <c r="QR151" s="425"/>
      <c r="QS151" s="425"/>
      <c r="QT151" s="425"/>
      <c r="QU151" s="425"/>
      <c r="QV151" s="425"/>
      <c r="QW151" s="425"/>
      <c r="QX151" s="425"/>
      <c r="QY151" s="425"/>
      <c r="QZ151" s="425"/>
      <c r="RA151" s="425"/>
      <c r="RB151" s="425"/>
      <c r="RC151" s="425"/>
      <c r="RD151" s="425"/>
      <c r="RE151" s="425"/>
      <c r="RF151" s="425"/>
      <c r="RG151" s="425"/>
      <c r="RH151" s="425"/>
      <c r="RI151" s="425"/>
      <c r="RJ151" s="425"/>
      <c r="RK151" s="425"/>
      <c r="RL151" s="425"/>
      <c r="RM151" s="425"/>
      <c r="RN151" s="425"/>
      <c r="RO151" s="425"/>
      <c r="RP151" s="425"/>
      <c r="RQ151" s="425"/>
      <c r="RR151" s="425"/>
      <c r="RS151" s="425"/>
      <c r="RT151" s="425"/>
      <c r="RU151" s="425"/>
      <c r="RV151" s="425"/>
      <c r="RW151" s="425"/>
      <c r="RX151" s="425"/>
      <c r="RY151" s="425"/>
      <c r="RZ151" s="425"/>
      <c r="SA151" s="425"/>
      <c r="SB151" s="425"/>
      <c r="SC151" s="425"/>
      <c r="SD151" s="425"/>
      <c r="SE151" s="425"/>
      <c r="SF151" s="425"/>
      <c r="SG151" s="425"/>
      <c r="SH151" s="425"/>
      <c r="SI151" s="425"/>
      <c r="SJ151" s="425"/>
      <c r="SK151" s="425"/>
      <c r="SL151" s="425"/>
      <c r="SM151" s="425"/>
      <c r="SN151" s="425"/>
      <c r="SO151" s="425"/>
      <c r="SP151" s="425"/>
      <c r="SQ151" s="425"/>
      <c r="SR151" s="425"/>
      <c r="SS151" s="425"/>
      <c r="ST151" s="425"/>
      <c r="SU151" s="425"/>
      <c r="SV151" s="425"/>
      <c r="SW151" s="425"/>
      <c r="SX151" s="425"/>
    </row>
    <row r="152" spans="1:518" ht="12.75" hidden="1" customHeight="1" x14ac:dyDescent="0.2">
      <c r="A152" s="425"/>
      <c r="B152" s="425"/>
      <c r="C152" s="425"/>
      <c r="D152" s="425"/>
      <c r="E152" s="425"/>
      <c r="F152" s="702">
        <v>26</v>
      </c>
      <c r="G152" s="712">
        <f t="shared" ca="1" si="2383"/>
        <v>0</v>
      </c>
      <c r="H152" s="702" t="str">
        <f t="shared" si="2384"/>
        <v>$PX$83</v>
      </c>
      <c r="I152" s="702">
        <f t="shared" si="2385"/>
        <v>440</v>
      </c>
      <c r="J152" s="425"/>
      <c r="K152" s="425"/>
      <c r="L152" s="425"/>
      <c r="M152" s="425"/>
      <c r="N152" s="425"/>
      <c r="O152" s="425"/>
      <c r="P152" s="425"/>
      <c r="Q152" s="425"/>
      <c r="R152" s="425"/>
      <c r="S152" s="425"/>
      <c r="T152" s="425"/>
      <c r="U152" s="425"/>
      <c r="V152" s="425"/>
      <c r="W152" s="425"/>
      <c r="X152" s="425"/>
      <c r="Y152" s="425"/>
      <c r="Z152" s="425"/>
      <c r="AA152" s="425"/>
      <c r="AB152" s="425"/>
      <c r="AC152" s="425"/>
      <c r="AD152" s="425"/>
      <c r="AE152" s="425"/>
      <c r="AF152" s="425"/>
      <c r="AG152" s="425"/>
      <c r="AH152" s="425"/>
      <c r="AI152" s="425"/>
      <c r="AJ152" s="425"/>
      <c r="AK152" s="425"/>
      <c r="AL152" s="425"/>
      <c r="AM152" s="425"/>
      <c r="AN152" s="425"/>
      <c r="AO152" s="425"/>
      <c r="AP152" s="425"/>
      <c r="AQ152" s="425"/>
      <c r="AR152" s="425"/>
      <c r="AS152" s="425"/>
      <c r="AT152" s="425"/>
      <c r="AU152" s="425"/>
      <c r="AV152" s="425"/>
      <c r="AW152" s="425"/>
      <c r="AX152" s="425"/>
      <c r="AY152" s="425"/>
      <c r="AZ152" s="425"/>
      <c r="BA152" s="425"/>
      <c r="BB152" s="425"/>
      <c r="BC152" s="425"/>
      <c r="BD152" s="425"/>
      <c r="BE152" s="425"/>
      <c r="BF152" s="425"/>
      <c r="BG152" s="425"/>
      <c r="BH152" s="425"/>
      <c r="BI152" s="425"/>
      <c r="BJ152" s="425"/>
      <c r="BK152" s="425"/>
      <c r="BL152" s="425"/>
      <c r="BM152" s="425"/>
      <c r="BN152" s="425"/>
      <c r="BO152" s="425"/>
      <c r="BP152" s="425"/>
      <c r="BQ152" s="425"/>
      <c r="BR152" s="425"/>
      <c r="BS152" s="425"/>
      <c r="BT152" s="425"/>
      <c r="BU152" s="425"/>
      <c r="BV152" s="425"/>
      <c r="BW152" s="425"/>
      <c r="BX152" s="425"/>
      <c r="BY152" s="425"/>
      <c r="BZ152" s="425"/>
      <c r="CA152" s="425"/>
      <c r="CB152" s="425"/>
      <c r="CC152" s="425"/>
      <c r="CD152" s="425"/>
      <c r="CE152" s="425"/>
      <c r="CF152" s="425"/>
      <c r="CG152" s="425"/>
      <c r="CH152" s="425"/>
      <c r="CI152" s="425"/>
      <c r="CJ152" s="425"/>
      <c r="CK152" s="425"/>
      <c r="CL152" s="425"/>
      <c r="CM152" s="425"/>
      <c r="CN152" s="425"/>
      <c r="CO152" s="425"/>
      <c r="CP152" s="425"/>
      <c r="CQ152" s="425"/>
      <c r="CR152" s="425"/>
      <c r="CS152" s="425"/>
      <c r="CT152" s="425"/>
      <c r="CU152" s="425"/>
      <c r="CV152" s="425"/>
      <c r="CW152" s="425"/>
      <c r="CX152" s="425"/>
      <c r="CY152" s="425"/>
      <c r="CZ152" s="425"/>
      <c r="DA152" s="425"/>
      <c r="DB152" s="425"/>
      <c r="DC152" s="425"/>
      <c r="DD152" s="425"/>
      <c r="DE152" s="425"/>
      <c r="DF152" s="425"/>
      <c r="DG152" s="425"/>
      <c r="DH152" s="425"/>
      <c r="DI152" s="425"/>
      <c r="DJ152" s="425"/>
      <c r="DK152" s="425"/>
      <c r="DL152" s="425"/>
      <c r="DM152" s="425"/>
      <c r="DN152" s="425"/>
      <c r="DO152" s="425"/>
      <c r="DP152" s="425"/>
      <c r="DQ152" s="425"/>
      <c r="DR152" s="425"/>
      <c r="DS152" s="425"/>
      <c r="DT152" s="425"/>
      <c r="DU152" s="425"/>
      <c r="DV152" s="425"/>
      <c r="DW152" s="425"/>
      <c r="DX152" s="425"/>
      <c r="DY152" s="425"/>
      <c r="DZ152" s="425"/>
      <c r="EA152" s="425"/>
      <c r="EB152" s="425"/>
      <c r="EC152" s="425"/>
      <c r="ED152" s="425"/>
      <c r="EE152" s="425"/>
      <c r="EF152" s="425"/>
      <c r="EG152" s="425"/>
      <c r="EH152" s="425"/>
      <c r="EI152" s="425"/>
      <c r="EJ152" s="425"/>
      <c r="EK152" s="425"/>
      <c r="EL152" s="425"/>
      <c r="EM152" s="425"/>
      <c r="EN152" s="425"/>
      <c r="EO152" s="425"/>
      <c r="EP152" s="425"/>
      <c r="EQ152" s="425"/>
      <c r="ER152" s="425"/>
      <c r="ES152" s="425"/>
      <c r="ET152" s="425"/>
      <c r="EU152" s="425"/>
      <c r="EV152" s="425"/>
      <c r="EW152" s="425"/>
      <c r="EX152" s="425"/>
      <c r="EY152" s="425"/>
      <c r="EZ152" s="425"/>
      <c r="FA152" s="425"/>
      <c r="FB152" s="425"/>
      <c r="FC152" s="425"/>
      <c r="FD152" s="425"/>
      <c r="FE152" s="425"/>
      <c r="FF152" s="425"/>
      <c r="FG152" s="425"/>
      <c r="FH152" s="425"/>
      <c r="FI152" s="425"/>
      <c r="FJ152" s="425"/>
      <c r="FK152" s="425"/>
      <c r="FL152" s="425"/>
      <c r="FM152" s="425"/>
      <c r="FN152" s="425"/>
      <c r="FO152" s="425"/>
      <c r="FP152" s="425"/>
      <c r="FQ152" s="425"/>
      <c r="FR152" s="425"/>
      <c r="FS152" s="425"/>
      <c r="FT152" s="425"/>
      <c r="FU152" s="425"/>
      <c r="FV152" s="425"/>
      <c r="FW152" s="425"/>
      <c r="FX152" s="425"/>
      <c r="FY152" s="425"/>
      <c r="FZ152" s="425"/>
      <c r="GA152" s="425"/>
      <c r="GB152" s="425"/>
      <c r="GC152" s="425"/>
      <c r="GD152" s="425"/>
      <c r="GE152" s="425"/>
      <c r="GF152" s="425"/>
      <c r="GG152" s="425"/>
      <c r="GH152" s="425"/>
      <c r="GI152" s="425"/>
      <c r="GJ152" s="425"/>
      <c r="GK152" s="425"/>
      <c r="GL152" s="425"/>
      <c r="GM152" s="425"/>
      <c r="GN152" s="425"/>
      <c r="GO152" s="425"/>
      <c r="GP152" s="425"/>
      <c r="GQ152" s="425"/>
      <c r="GR152" s="425"/>
      <c r="GS152" s="425"/>
      <c r="GT152" s="425"/>
      <c r="GU152" s="425"/>
      <c r="GV152" s="425"/>
      <c r="GW152" s="425"/>
      <c r="GX152" s="425"/>
      <c r="GY152" s="425"/>
      <c r="GZ152" s="425"/>
      <c r="HA152" s="425"/>
      <c r="HB152" s="425"/>
      <c r="HC152" s="425"/>
      <c r="HD152" s="425"/>
      <c r="HE152" s="425"/>
      <c r="HF152" s="425"/>
      <c r="HG152" s="425"/>
      <c r="HH152" s="425"/>
      <c r="HI152" s="425"/>
      <c r="HJ152" s="425"/>
      <c r="HK152" s="425"/>
      <c r="HL152" s="425"/>
      <c r="HM152" s="425"/>
      <c r="HN152" s="425"/>
      <c r="HO152" s="425"/>
      <c r="HP152" s="425"/>
      <c r="HQ152" s="425"/>
      <c r="HR152" s="425"/>
      <c r="HS152" s="425"/>
      <c r="HT152" s="425"/>
      <c r="HU152" s="425"/>
      <c r="HV152" s="425"/>
      <c r="HW152" s="425"/>
      <c r="HX152" s="425"/>
      <c r="HY152" s="425"/>
      <c r="HZ152" s="425"/>
      <c r="IA152" s="425"/>
      <c r="IB152" s="425"/>
      <c r="IC152" s="425"/>
      <c r="ID152" s="425"/>
      <c r="IE152" s="425"/>
      <c r="IF152" s="425"/>
      <c r="IG152" s="425"/>
      <c r="IH152" s="425"/>
      <c r="II152" s="425"/>
      <c r="IJ152" s="425"/>
      <c r="IK152" s="425"/>
      <c r="IL152" s="425"/>
      <c r="IM152" s="425"/>
      <c r="IN152" s="425"/>
      <c r="IO152" s="425"/>
      <c r="IP152" s="425"/>
      <c r="IQ152" s="425"/>
      <c r="IR152" s="425"/>
      <c r="IS152" s="425"/>
      <c r="IT152" s="425"/>
      <c r="IU152" s="425"/>
      <c r="IV152" s="425"/>
      <c r="IW152" s="425"/>
      <c r="IX152" s="425"/>
      <c r="IY152" s="425"/>
      <c r="IZ152" s="425"/>
      <c r="JA152" s="425"/>
      <c r="JB152" s="425"/>
      <c r="JC152" s="425"/>
      <c r="JD152" s="425"/>
      <c r="JE152" s="425"/>
      <c r="JF152" s="425"/>
      <c r="JG152" s="425"/>
      <c r="JH152" s="425"/>
      <c r="JI152" s="425"/>
      <c r="JJ152" s="425"/>
      <c r="JK152" s="425"/>
      <c r="JL152" s="425"/>
      <c r="JM152" s="425"/>
      <c r="JN152" s="425"/>
      <c r="JO152" s="425"/>
      <c r="JP152" s="425"/>
      <c r="JQ152" s="425"/>
      <c r="JR152" s="425"/>
      <c r="JS152" s="425"/>
      <c r="JT152" s="425"/>
      <c r="JU152" s="425"/>
      <c r="JV152" s="425"/>
      <c r="JW152" s="425"/>
      <c r="JX152" s="425"/>
      <c r="JY152" s="425"/>
      <c r="JZ152" s="425"/>
      <c r="KA152" s="425"/>
      <c r="KB152" s="425"/>
      <c r="KC152" s="425"/>
      <c r="KD152" s="425"/>
      <c r="KE152" s="425"/>
      <c r="KF152" s="425"/>
      <c r="KG152" s="425"/>
      <c r="KH152" s="425"/>
      <c r="KI152" s="425"/>
      <c r="KJ152" s="425"/>
      <c r="KK152" s="425"/>
      <c r="KL152" s="425"/>
      <c r="KM152" s="425"/>
      <c r="KN152" s="425"/>
      <c r="KO152" s="425"/>
      <c r="KP152" s="425"/>
      <c r="KQ152" s="425"/>
      <c r="KR152" s="425"/>
      <c r="KS152" s="425"/>
      <c r="KT152" s="425"/>
      <c r="KU152" s="425"/>
      <c r="KV152" s="425"/>
      <c r="KW152" s="425"/>
      <c r="KX152" s="425"/>
      <c r="KY152" s="425"/>
      <c r="KZ152" s="425"/>
      <c r="LA152" s="425"/>
      <c r="LB152" s="425"/>
      <c r="LC152" s="425"/>
      <c r="LD152" s="425"/>
      <c r="LE152" s="425"/>
      <c r="LF152" s="425"/>
      <c r="LG152" s="425"/>
      <c r="LH152" s="425"/>
      <c r="LI152" s="425"/>
      <c r="LJ152" s="425"/>
      <c r="LK152" s="425"/>
      <c r="LL152" s="425"/>
      <c r="LM152" s="425"/>
      <c r="LN152" s="425"/>
      <c r="LO152" s="425"/>
      <c r="LP152" s="425"/>
      <c r="LQ152" s="425"/>
      <c r="LR152" s="425"/>
      <c r="LS152" s="425"/>
      <c r="LT152" s="425"/>
      <c r="LU152" s="425"/>
      <c r="LV152" s="425"/>
      <c r="LW152" s="425"/>
      <c r="LX152" s="425"/>
      <c r="LY152" s="425"/>
      <c r="LZ152" s="425"/>
      <c r="MA152" s="425"/>
      <c r="MB152" s="425"/>
      <c r="MC152" s="425"/>
      <c r="MD152" s="425"/>
      <c r="ME152" s="425"/>
      <c r="MF152" s="425"/>
      <c r="MG152" s="425"/>
      <c r="MH152" s="425"/>
      <c r="MI152" s="425"/>
      <c r="MJ152" s="425"/>
      <c r="MK152" s="425"/>
      <c r="ML152" s="425"/>
      <c r="MM152" s="425"/>
      <c r="MN152" s="425"/>
      <c r="MO152" s="425"/>
      <c r="MP152" s="425"/>
      <c r="MQ152" s="425"/>
      <c r="MR152" s="425"/>
      <c r="MS152" s="425"/>
      <c r="MT152" s="425"/>
      <c r="MU152" s="425"/>
      <c r="MV152" s="425"/>
      <c r="MW152" s="425"/>
      <c r="MX152" s="425"/>
      <c r="MY152" s="425"/>
      <c r="MZ152" s="425"/>
      <c r="NA152" s="425"/>
      <c r="NB152" s="425"/>
      <c r="NC152" s="425"/>
      <c r="ND152" s="425"/>
      <c r="NE152" s="425"/>
      <c r="NF152" s="425"/>
      <c r="NG152" s="425"/>
      <c r="NH152" s="425"/>
      <c r="NI152" s="425"/>
      <c r="NJ152" s="425"/>
      <c r="NK152" s="425"/>
      <c r="NL152" s="425"/>
      <c r="NM152" s="425"/>
      <c r="NN152" s="425"/>
      <c r="NO152" s="425"/>
      <c r="NP152" s="425"/>
      <c r="NQ152" s="425"/>
      <c r="NR152" s="425"/>
      <c r="NS152" s="425"/>
      <c r="NT152" s="425"/>
      <c r="NU152" s="425"/>
      <c r="NV152" s="425"/>
      <c r="NW152" s="425"/>
      <c r="NX152" s="425"/>
      <c r="NY152" s="425"/>
      <c r="NZ152" s="425"/>
      <c r="OA152" s="425"/>
      <c r="OB152" s="425"/>
      <c r="OC152" s="425"/>
      <c r="OD152" s="425"/>
      <c r="OE152" s="425"/>
      <c r="OF152" s="425"/>
      <c r="OG152" s="425"/>
      <c r="OH152" s="425"/>
      <c r="OI152" s="425"/>
      <c r="OJ152" s="425"/>
      <c r="OK152" s="425"/>
      <c r="OL152" s="425"/>
      <c r="OM152" s="425"/>
      <c r="ON152" s="425"/>
      <c r="OO152" s="425"/>
      <c r="OP152" s="425"/>
      <c r="OQ152" s="425"/>
      <c r="OR152" s="425"/>
      <c r="OS152" s="425"/>
      <c r="OT152" s="425"/>
      <c r="OU152" s="425"/>
      <c r="OV152" s="425"/>
      <c r="OW152" s="425"/>
      <c r="OX152" s="425"/>
      <c r="OY152" s="425"/>
      <c r="OZ152" s="425"/>
      <c r="PA152" s="425"/>
      <c r="PB152" s="425"/>
      <c r="PC152" s="425"/>
      <c r="PD152" s="425"/>
      <c r="PE152" s="425"/>
      <c r="PF152" s="425"/>
      <c r="PG152" s="425"/>
      <c r="PH152" s="425"/>
      <c r="PI152" s="425"/>
      <c r="PJ152" s="425"/>
      <c r="PK152" s="425"/>
      <c r="PL152" s="425"/>
      <c r="PM152" s="425"/>
      <c r="PN152" s="425"/>
      <c r="PO152" s="425"/>
      <c r="PP152" s="425"/>
      <c r="PQ152" s="425"/>
      <c r="PR152" s="425"/>
      <c r="PS152" s="425"/>
      <c r="PT152" s="425"/>
      <c r="PU152" s="425"/>
      <c r="PV152" s="425"/>
      <c r="PW152" s="425"/>
      <c r="PX152" s="425"/>
      <c r="PY152" s="425"/>
      <c r="PZ152" s="425"/>
      <c r="QA152" s="425"/>
      <c r="QB152" s="425"/>
      <c r="QC152" s="425"/>
      <c r="QD152" s="425"/>
      <c r="QE152" s="425"/>
      <c r="QF152" s="425"/>
      <c r="QG152" s="425"/>
      <c r="QH152" s="425"/>
      <c r="QI152" s="425"/>
      <c r="QJ152" s="425"/>
      <c r="QK152" s="425"/>
      <c r="QL152" s="425"/>
      <c r="QM152" s="425"/>
      <c r="QN152" s="425"/>
      <c r="QO152" s="425"/>
      <c r="QP152" s="425"/>
      <c r="QQ152" s="425"/>
      <c r="QR152" s="425"/>
      <c r="QS152" s="425"/>
      <c r="QT152" s="425"/>
      <c r="QU152" s="425"/>
      <c r="QV152" s="425"/>
      <c r="QW152" s="425"/>
      <c r="QX152" s="425"/>
      <c r="QY152" s="425"/>
      <c r="QZ152" s="425"/>
      <c r="RA152" s="425"/>
      <c r="RB152" s="425"/>
      <c r="RC152" s="425"/>
      <c r="RD152" s="425"/>
      <c r="RE152" s="425"/>
      <c r="RF152" s="425"/>
      <c r="RG152" s="425"/>
      <c r="RH152" s="425"/>
      <c r="RI152" s="425"/>
      <c r="RJ152" s="425"/>
      <c r="RK152" s="425"/>
      <c r="RL152" s="425"/>
      <c r="RM152" s="425"/>
      <c r="RN152" s="425"/>
      <c r="RO152" s="425"/>
      <c r="RP152" s="425"/>
      <c r="RQ152" s="425"/>
      <c r="RR152" s="425"/>
      <c r="RS152" s="425"/>
      <c r="RT152" s="425"/>
      <c r="RU152" s="425"/>
      <c r="RV152" s="425"/>
      <c r="RW152" s="425"/>
      <c r="RX152" s="425"/>
      <c r="RY152" s="425"/>
      <c r="RZ152" s="425"/>
      <c r="SA152" s="425"/>
      <c r="SB152" s="425"/>
      <c r="SC152" s="425"/>
      <c r="SD152" s="425"/>
      <c r="SE152" s="425"/>
      <c r="SF152" s="425"/>
      <c r="SG152" s="425"/>
      <c r="SH152" s="425"/>
      <c r="SI152" s="425"/>
      <c r="SJ152" s="425"/>
      <c r="SK152" s="425"/>
      <c r="SL152" s="425"/>
      <c r="SM152" s="425"/>
      <c r="SN152" s="425"/>
      <c r="SO152" s="425"/>
      <c r="SP152" s="425"/>
      <c r="SQ152" s="425"/>
      <c r="SR152" s="425"/>
      <c r="SS152" s="425"/>
      <c r="ST152" s="425"/>
      <c r="SU152" s="425"/>
      <c r="SV152" s="425"/>
      <c r="SW152" s="425"/>
      <c r="SX152" s="425"/>
    </row>
    <row r="153" spans="1:518" ht="12.75" hidden="1" customHeight="1" x14ac:dyDescent="0.2">
      <c r="A153" s="425"/>
      <c r="B153" s="425"/>
      <c r="C153" s="425"/>
      <c r="D153" s="425"/>
      <c r="E153" s="425"/>
      <c r="F153" s="702">
        <v>27</v>
      </c>
      <c r="G153" s="712">
        <f t="shared" ca="1" si="2383"/>
        <v>0</v>
      </c>
      <c r="H153" s="702" t="str">
        <f t="shared" si="2384"/>
        <v>$QO$83</v>
      </c>
      <c r="I153" s="702">
        <f t="shared" si="2385"/>
        <v>457</v>
      </c>
      <c r="J153" s="425"/>
      <c r="K153" s="425"/>
      <c r="L153" s="425"/>
      <c r="M153" s="425"/>
      <c r="N153" s="425"/>
      <c r="O153" s="425"/>
      <c r="P153" s="425"/>
      <c r="Q153" s="425"/>
      <c r="R153" s="425"/>
      <c r="S153" s="425"/>
      <c r="T153" s="425"/>
      <c r="U153" s="425"/>
      <c r="V153" s="425"/>
      <c r="W153" s="425"/>
      <c r="X153" s="425"/>
      <c r="Y153" s="425"/>
      <c r="Z153" s="425"/>
      <c r="AA153" s="425"/>
      <c r="AB153" s="425"/>
      <c r="AC153" s="425"/>
      <c r="AD153" s="425"/>
      <c r="AE153" s="425"/>
      <c r="AF153" s="425"/>
      <c r="AG153" s="425"/>
      <c r="AH153" s="425"/>
      <c r="AI153" s="425"/>
      <c r="AJ153" s="425"/>
      <c r="AK153" s="425"/>
      <c r="AL153" s="425"/>
      <c r="AM153" s="425"/>
      <c r="AN153" s="425"/>
      <c r="AO153" s="425"/>
      <c r="AP153" s="425"/>
      <c r="AQ153" s="425"/>
      <c r="AR153" s="425"/>
      <c r="AS153" s="425"/>
      <c r="AT153" s="425"/>
      <c r="AU153" s="425"/>
      <c r="AV153" s="425"/>
      <c r="AW153" s="425"/>
      <c r="AX153" s="425"/>
      <c r="AY153" s="425"/>
      <c r="AZ153" s="425"/>
      <c r="BA153" s="425"/>
      <c r="BB153" s="425"/>
      <c r="BC153" s="425"/>
      <c r="BD153" s="425"/>
      <c r="BE153" s="425"/>
      <c r="BF153" s="425"/>
      <c r="BG153" s="425"/>
      <c r="BH153" s="425"/>
      <c r="BI153" s="425"/>
      <c r="BJ153" s="425"/>
      <c r="BK153" s="425"/>
      <c r="BL153" s="425"/>
      <c r="BM153" s="425"/>
      <c r="BN153" s="425"/>
      <c r="BO153" s="425"/>
      <c r="BP153" s="425"/>
      <c r="BQ153" s="425"/>
      <c r="BR153" s="425"/>
      <c r="BS153" s="425"/>
      <c r="BT153" s="425"/>
      <c r="BU153" s="425"/>
      <c r="BV153" s="425"/>
      <c r="BW153" s="425"/>
      <c r="BX153" s="425"/>
      <c r="BY153" s="425"/>
      <c r="BZ153" s="425"/>
      <c r="CA153" s="425"/>
      <c r="CB153" s="425"/>
      <c r="CC153" s="425"/>
      <c r="CD153" s="425"/>
      <c r="CE153" s="425"/>
      <c r="CF153" s="425"/>
      <c r="CG153" s="425"/>
      <c r="CH153" s="425"/>
      <c r="CI153" s="425"/>
      <c r="CJ153" s="425"/>
      <c r="CK153" s="425"/>
      <c r="CL153" s="425"/>
      <c r="CM153" s="425"/>
      <c r="CN153" s="425"/>
      <c r="CO153" s="425"/>
      <c r="CP153" s="425"/>
      <c r="CQ153" s="425"/>
      <c r="CR153" s="425"/>
      <c r="CS153" s="425"/>
      <c r="CT153" s="425"/>
      <c r="CU153" s="425"/>
      <c r="CV153" s="425"/>
      <c r="CW153" s="425"/>
      <c r="CX153" s="425"/>
      <c r="CY153" s="425"/>
      <c r="CZ153" s="425"/>
      <c r="DA153" s="425"/>
      <c r="DB153" s="425"/>
      <c r="DC153" s="425"/>
      <c r="DD153" s="425"/>
      <c r="DE153" s="425"/>
      <c r="DF153" s="425"/>
      <c r="DG153" s="425"/>
      <c r="DH153" s="425"/>
      <c r="DI153" s="425"/>
      <c r="DJ153" s="425"/>
      <c r="DK153" s="425"/>
      <c r="DL153" s="425"/>
      <c r="DM153" s="425"/>
      <c r="DN153" s="425"/>
      <c r="DO153" s="425"/>
      <c r="DP153" s="425"/>
      <c r="DQ153" s="425"/>
      <c r="DR153" s="425"/>
      <c r="DS153" s="425"/>
      <c r="DT153" s="425"/>
      <c r="DU153" s="425"/>
      <c r="DV153" s="425"/>
      <c r="DW153" s="425"/>
      <c r="DX153" s="425"/>
      <c r="DY153" s="425"/>
      <c r="DZ153" s="425"/>
      <c r="EA153" s="425"/>
      <c r="EB153" s="425"/>
      <c r="EC153" s="425"/>
      <c r="ED153" s="425"/>
      <c r="EE153" s="425"/>
      <c r="EF153" s="425"/>
      <c r="EG153" s="425"/>
      <c r="EH153" s="425"/>
      <c r="EI153" s="425"/>
      <c r="EJ153" s="425"/>
      <c r="EK153" s="425"/>
      <c r="EL153" s="425"/>
      <c r="EM153" s="425"/>
      <c r="EN153" s="425"/>
      <c r="EO153" s="425"/>
      <c r="EP153" s="425"/>
      <c r="EQ153" s="425"/>
      <c r="ER153" s="425"/>
      <c r="ES153" s="425"/>
      <c r="ET153" s="425"/>
      <c r="EU153" s="425"/>
      <c r="EV153" s="425"/>
      <c r="EW153" s="425"/>
      <c r="EX153" s="425"/>
      <c r="EY153" s="425"/>
      <c r="EZ153" s="425"/>
      <c r="FA153" s="425"/>
      <c r="FB153" s="425"/>
      <c r="FC153" s="425"/>
      <c r="FD153" s="425"/>
      <c r="FE153" s="425"/>
      <c r="FF153" s="425"/>
      <c r="FG153" s="425"/>
      <c r="FH153" s="425"/>
      <c r="FI153" s="425"/>
      <c r="FJ153" s="425"/>
      <c r="FK153" s="425"/>
      <c r="FL153" s="425"/>
      <c r="FM153" s="425"/>
      <c r="FN153" s="425"/>
      <c r="FO153" s="425"/>
      <c r="FP153" s="425"/>
      <c r="FQ153" s="425"/>
      <c r="FR153" s="425"/>
      <c r="FS153" s="425"/>
      <c r="FT153" s="425"/>
      <c r="FU153" s="425"/>
      <c r="FV153" s="425"/>
      <c r="FW153" s="425"/>
      <c r="FX153" s="425"/>
      <c r="FY153" s="425"/>
      <c r="FZ153" s="425"/>
      <c r="GA153" s="425"/>
      <c r="GB153" s="425"/>
      <c r="GC153" s="425"/>
      <c r="GD153" s="425"/>
      <c r="GE153" s="425"/>
      <c r="GF153" s="425"/>
      <c r="GG153" s="425"/>
      <c r="GH153" s="425"/>
      <c r="GI153" s="425"/>
      <c r="GJ153" s="425"/>
      <c r="GK153" s="425"/>
      <c r="GL153" s="425"/>
      <c r="GM153" s="425"/>
      <c r="GN153" s="425"/>
      <c r="GO153" s="425"/>
      <c r="GP153" s="425"/>
      <c r="GQ153" s="425"/>
      <c r="GR153" s="425"/>
      <c r="GS153" s="425"/>
      <c r="GT153" s="425"/>
      <c r="GU153" s="425"/>
      <c r="GV153" s="425"/>
      <c r="GW153" s="425"/>
      <c r="GX153" s="425"/>
      <c r="GY153" s="425"/>
      <c r="GZ153" s="425"/>
      <c r="HA153" s="425"/>
      <c r="HB153" s="425"/>
      <c r="HC153" s="425"/>
      <c r="HD153" s="425"/>
      <c r="HE153" s="425"/>
      <c r="HF153" s="425"/>
      <c r="HG153" s="425"/>
      <c r="HH153" s="425"/>
      <c r="HI153" s="425"/>
      <c r="HJ153" s="425"/>
      <c r="HK153" s="425"/>
      <c r="HL153" s="425"/>
      <c r="HM153" s="425"/>
      <c r="HN153" s="425"/>
      <c r="HO153" s="425"/>
      <c r="HP153" s="425"/>
      <c r="HQ153" s="425"/>
      <c r="HR153" s="425"/>
      <c r="HS153" s="425"/>
      <c r="HT153" s="425"/>
      <c r="HU153" s="425"/>
      <c r="HV153" s="425"/>
      <c r="HW153" s="425"/>
      <c r="HX153" s="425"/>
      <c r="HY153" s="425"/>
      <c r="HZ153" s="425"/>
      <c r="IA153" s="425"/>
      <c r="IB153" s="425"/>
      <c r="IC153" s="425"/>
      <c r="ID153" s="425"/>
      <c r="IE153" s="425"/>
      <c r="IF153" s="425"/>
      <c r="IG153" s="425"/>
      <c r="IH153" s="425"/>
      <c r="II153" s="425"/>
      <c r="IJ153" s="425"/>
      <c r="IK153" s="425"/>
      <c r="IL153" s="425"/>
      <c r="IM153" s="425"/>
      <c r="IN153" s="425"/>
      <c r="IO153" s="425"/>
      <c r="IP153" s="425"/>
      <c r="IQ153" s="425"/>
      <c r="IR153" s="425"/>
      <c r="IS153" s="425"/>
      <c r="IT153" s="425"/>
      <c r="IU153" s="425"/>
      <c r="IV153" s="425"/>
      <c r="IW153" s="425"/>
      <c r="IX153" s="425"/>
      <c r="IY153" s="425"/>
      <c r="IZ153" s="425"/>
      <c r="JA153" s="425"/>
      <c r="JB153" s="425"/>
      <c r="JC153" s="425"/>
      <c r="JD153" s="425"/>
      <c r="JE153" s="425"/>
      <c r="JF153" s="425"/>
      <c r="JG153" s="425"/>
      <c r="JH153" s="425"/>
      <c r="JI153" s="425"/>
      <c r="JJ153" s="425"/>
      <c r="JK153" s="425"/>
      <c r="JL153" s="425"/>
      <c r="JM153" s="425"/>
      <c r="JN153" s="425"/>
      <c r="JO153" s="425"/>
      <c r="JP153" s="425"/>
      <c r="JQ153" s="425"/>
      <c r="JR153" s="425"/>
      <c r="JS153" s="425"/>
      <c r="JT153" s="425"/>
      <c r="JU153" s="425"/>
      <c r="JV153" s="425"/>
      <c r="JW153" s="425"/>
      <c r="JX153" s="425"/>
      <c r="JY153" s="425"/>
      <c r="JZ153" s="425"/>
      <c r="KA153" s="425"/>
      <c r="KB153" s="425"/>
      <c r="KC153" s="425"/>
      <c r="KD153" s="425"/>
      <c r="KE153" s="425"/>
      <c r="KF153" s="425"/>
      <c r="KG153" s="425"/>
      <c r="KH153" s="425"/>
      <c r="KI153" s="425"/>
      <c r="KJ153" s="425"/>
      <c r="KK153" s="425"/>
      <c r="KL153" s="425"/>
      <c r="KM153" s="425"/>
      <c r="KN153" s="425"/>
      <c r="KO153" s="425"/>
      <c r="KP153" s="425"/>
      <c r="KQ153" s="425"/>
      <c r="KR153" s="425"/>
      <c r="KS153" s="425"/>
      <c r="KT153" s="425"/>
      <c r="KU153" s="425"/>
      <c r="KV153" s="425"/>
      <c r="KW153" s="425"/>
      <c r="KX153" s="425"/>
      <c r="KY153" s="425"/>
      <c r="KZ153" s="425"/>
      <c r="LA153" s="425"/>
      <c r="LB153" s="425"/>
      <c r="LC153" s="425"/>
      <c r="LD153" s="425"/>
      <c r="LE153" s="425"/>
      <c r="LF153" s="425"/>
      <c r="LG153" s="425"/>
      <c r="LH153" s="425"/>
      <c r="LI153" s="425"/>
      <c r="LJ153" s="425"/>
      <c r="LK153" s="425"/>
      <c r="LL153" s="425"/>
      <c r="LM153" s="425"/>
      <c r="LN153" s="425"/>
      <c r="LO153" s="425"/>
      <c r="LP153" s="425"/>
      <c r="LQ153" s="425"/>
      <c r="LR153" s="425"/>
      <c r="LS153" s="425"/>
      <c r="LT153" s="425"/>
      <c r="LU153" s="425"/>
      <c r="LV153" s="425"/>
      <c r="LW153" s="425"/>
      <c r="LX153" s="425"/>
      <c r="LY153" s="425"/>
      <c r="LZ153" s="425"/>
      <c r="MA153" s="425"/>
      <c r="MB153" s="425"/>
      <c r="MC153" s="425"/>
      <c r="MD153" s="425"/>
      <c r="ME153" s="425"/>
      <c r="MF153" s="425"/>
      <c r="MG153" s="425"/>
      <c r="MH153" s="425"/>
      <c r="MI153" s="425"/>
      <c r="MJ153" s="425"/>
      <c r="MK153" s="425"/>
      <c r="ML153" s="425"/>
      <c r="MM153" s="425"/>
      <c r="MN153" s="425"/>
      <c r="MO153" s="425"/>
      <c r="MP153" s="425"/>
      <c r="MQ153" s="425"/>
      <c r="MR153" s="425"/>
      <c r="MS153" s="425"/>
      <c r="MT153" s="425"/>
      <c r="MU153" s="425"/>
      <c r="MV153" s="425"/>
      <c r="MW153" s="425"/>
      <c r="MX153" s="425"/>
      <c r="MY153" s="425"/>
      <c r="MZ153" s="425"/>
      <c r="NA153" s="425"/>
      <c r="NB153" s="425"/>
      <c r="NC153" s="425"/>
      <c r="ND153" s="425"/>
      <c r="NE153" s="425"/>
      <c r="NF153" s="425"/>
      <c r="NG153" s="425"/>
      <c r="NH153" s="425"/>
      <c r="NI153" s="425"/>
      <c r="NJ153" s="425"/>
      <c r="NK153" s="425"/>
      <c r="NL153" s="425"/>
      <c r="NM153" s="425"/>
      <c r="NN153" s="425"/>
      <c r="NO153" s="425"/>
      <c r="NP153" s="425"/>
      <c r="NQ153" s="425"/>
      <c r="NR153" s="425"/>
      <c r="NS153" s="425"/>
      <c r="NT153" s="425"/>
      <c r="NU153" s="425"/>
      <c r="NV153" s="425"/>
      <c r="NW153" s="425"/>
      <c r="NX153" s="425"/>
      <c r="NY153" s="425"/>
      <c r="NZ153" s="425"/>
      <c r="OA153" s="425"/>
      <c r="OB153" s="425"/>
      <c r="OC153" s="425"/>
      <c r="OD153" s="425"/>
      <c r="OE153" s="425"/>
      <c r="OF153" s="425"/>
      <c r="OG153" s="425"/>
      <c r="OH153" s="425"/>
      <c r="OI153" s="425"/>
      <c r="OJ153" s="425"/>
      <c r="OK153" s="425"/>
      <c r="OL153" s="425"/>
      <c r="OM153" s="425"/>
      <c r="ON153" s="425"/>
      <c r="OO153" s="425"/>
      <c r="OP153" s="425"/>
      <c r="OQ153" s="425"/>
      <c r="OR153" s="425"/>
      <c r="OS153" s="425"/>
      <c r="OT153" s="425"/>
      <c r="OU153" s="425"/>
      <c r="OV153" s="425"/>
      <c r="OW153" s="425"/>
      <c r="OX153" s="425"/>
      <c r="OY153" s="425"/>
      <c r="OZ153" s="425"/>
      <c r="PA153" s="425"/>
      <c r="PB153" s="425"/>
      <c r="PC153" s="425"/>
      <c r="PD153" s="425"/>
      <c r="PE153" s="425"/>
      <c r="PF153" s="425"/>
      <c r="PG153" s="425"/>
      <c r="PH153" s="425"/>
      <c r="PI153" s="425"/>
      <c r="PJ153" s="425"/>
      <c r="PK153" s="425"/>
      <c r="PL153" s="425"/>
      <c r="PM153" s="425"/>
      <c r="PN153" s="425"/>
      <c r="PO153" s="425"/>
      <c r="PP153" s="425"/>
      <c r="PQ153" s="425"/>
      <c r="PR153" s="425"/>
      <c r="PS153" s="425"/>
      <c r="PT153" s="425"/>
      <c r="PU153" s="425"/>
      <c r="PV153" s="425"/>
      <c r="PW153" s="425"/>
      <c r="PX153" s="425"/>
      <c r="PY153" s="425"/>
      <c r="PZ153" s="425"/>
      <c r="QA153" s="425"/>
      <c r="QB153" s="425"/>
      <c r="QC153" s="425"/>
      <c r="QD153" s="425"/>
      <c r="QE153" s="425"/>
      <c r="QF153" s="425"/>
      <c r="QG153" s="425"/>
      <c r="QH153" s="425"/>
      <c r="QI153" s="425"/>
      <c r="QJ153" s="425"/>
      <c r="QK153" s="425"/>
      <c r="QL153" s="425"/>
      <c r="QM153" s="425"/>
      <c r="QN153" s="425"/>
      <c r="QO153" s="425"/>
      <c r="QP153" s="425"/>
      <c r="QQ153" s="425"/>
      <c r="QR153" s="425"/>
      <c r="QS153" s="425"/>
      <c r="QT153" s="425"/>
      <c r="QU153" s="425"/>
      <c r="QV153" s="425"/>
      <c r="QW153" s="425"/>
      <c r="QX153" s="425"/>
      <c r="QY153" s="425"/>
      <c r="QZ153" s="425"/>
      <c r="RA153" s="425"/>
      <c r="RB153" s="425"/>
      <c r="RC153" s="425"/>
      <c r="RD153" s="425"/>
      <c r="RE153" s="425"/>
      <c r="RF153" s="425"/>
      <c r="RG153" s="425"/>
      <c r="RH153" s="425"/>
      <c r="RI153" s="425"/>
      <c r="RJ153" s="425"/>
      <c r="RK153" s="425"/>
      <c r="RL153" s="425"/>
      <c r="RM153" s="425"/>
      <c r="RN153" s="425"/>
      <c r="RO153" s="425"/>
      <c r="RP153" s="425"/>
      <c r="RQ153" s="425"/>
      <c r="RR153" s="425"/>
      <c r="RS153" s="425"/>
      <c r="RT153" s="425"/>
      <c r="RU153" s="425"/>
      <c r="RV153" s="425"/>
      <c r="RW153" s="425"/>
      <c r="RX153" s="425"/>
      <c r="RY153" s="425"/>
      <c r="RZ153" s="425"/>
      <c r="SA153" s="425"/>
      <c r="SB153" s="425"/>
      <c r="SC153" s="425"/>
      <c r="SD153" s="425"/>
      <c r="SE153" s="425"/>
      <c r="SF153" s="425"/>
      <c r="SG153" s="425"/>
      <c r="SH153" s="425"/>
      <c r="SI153" s="425"/>
      <c r="SJ153" s="425"/>
      <c r="SK153" s="425"/>
      <c r="SL153" s="425"/>
      <c r="SM153" s="425"/>
      <c r="SN153" s="425"/>
      <c r="SO153" s="425"/>
      <c r="SP153" s="425"/>
      <c r="SQ153" s="425"/>
      <c r="SR153" s="425"/>
      <c r="SS153" s="425"/>
      <c r="ST153" s="425"/>
      <c r="SU153" s="425"/>
      <c r="SV153" s="425"/>
      <c r="SW153" s="425"/>
      <c r="SX153" s="425"/>
    </row>
    <row r="154" spans="1:518" ht="12.75" hidden="1" customHeight="1" x14ac:dyDescent="0.2">
      <c r="A154" s="425"/>
      <c r="B154" s="425"/>
      <c r="C154" s="425"/>
      <c r="D154" s="425"/>
      <c r="E154" s="425"/>
      <c r="F154" s="702">
        <v>28</v>
      </c>
      <c r="G154" s="712">
        <f t="shared" ca="1" si="2383"/>
        <v>0</v>
      </c>
      <c r="H154" s="702" t="str">
        <f t="shared" si="2384"/>
        <v>$RF$83</v>
      </c>
      <c r="I154" s="702">
        <f t="shared" si="2385"/>
        <v>474</v>
      </c>
      <c r="J154" s="425"/>
      <c r="K154" s="425"/>
      <c r="L154" s="425"/>
      <c r="M154" s="425"/>
      <c r="N154" s="425"/>
      <c r="O154" s="425"/>
      <c r="P154" s="425"/>
      <c r="Q154" s="425"/>
      <c r="R154" s="425"/>
      <c r="S154" s="425"/>
      <c r="T154" s="425"/>
      <c r="U154" s="425"/>
      <c r="V154" s="425"/>
      <c r="W154" s="425"/>
      <c r="X154" s="425"/>
      <c r="Y154" s="425"/>
      <c r="Z154" s="425"/>
      <c r="AA154" s="425"/>
      <c r="AB154" s="425"/>
      <c r="AC154" s="425"/>
      <c r="AD154" s="425"/>
      <c r="AE154" s="425"/>
      <c r="AF154" s="425"/>
      <c r="AG154" s="425"/>
      <c r="AH154" s="425"/>
      <c r="AI154" s="425"/>
      <c r="AJ154" s="425"/>
      <c r="AK154" s="425"/>
      <c r="AL154" s="425"/>
      <c r="AM154" s="425"/>
      <c r="AN154" s="425"/>
      <c r="AO154" s="425"/>
      <c r="AP154" s="425"/>
      <c r="AQ154" s="425"/>
      <c r="AR154" s="425"/>
      <c r="AS154" s="425"/>
      <c r="AT154" s="425"/>
      <c r="AU154" s="425"/>
      <c r="AV154" s="425"/>
      <c r="AW154" s="425"/>
      <c r="AX154" s="425"/>
      <c r="AY154" s="425"/>
      <c r="AZ154" s="425"/>
      <c r="BA154" s="425"/>
      <c r="BB154" s="425"/>
      <c r="BC154" s="425"/>
      <c r="BD154" s="425"/>
      <c r="BE154" s="425"/>
      <c r="BF154" s="425"/>
      <c r="BG154" s="425"/>
      <c r="BH154" s="425"/>
      <c r="BI154" s="425"/>
      <c r="BJ154" s="425"/>
      <c r="BK154" s="425"/>
      <c r="BL154" s="425"/>
      <c r="BM154" s="425"/>
      <c r="BN154" s="425"/>
      <c r="BO154" s="425"/>
      <c r="BP154" s="425"/>
      <c r="BQ154" s="425"/>
      <c r="BR154" s="425"/>
      <c r="BS154" s="425"/>
      <c r="BT154" s="425"/>
      <c r="BU154" s="425"/>
      <c r="BV154" s="425"/>
      <c r="BW154" s="425"/>
      <c r="BX154" s="425"/>
      <c r="BY154" s="425"/>
      <c r="BZ154" s="425"/>
      <c r="CA154" s="425"/>
      <c r="CB154" s="425"/>
      <c r="CC154" s="425"/>
      <c r="CD154" s="425"/>
      <c r="CE154" s="425"/>
      <c r="CF154" s="425"/>
      <c r="CG154" s="425"/>
      <c r="CH154" s="425"/>
      <c r="CI154" s="425"/>
      <c r="CJ154" s="425"/>
      <c r="CK154" s="425"/>
      <c r="CL154" s="425"/>
      <c r="CM154" s="425"/>
      <c r="CN154" s="425"/>
      <c r="CO154" s="425"/>
      <c r="CP154" s="425"/>
      <c r="CQ154" s="425"/>
      <c r="CR154" s="425"/>
      <c r="CS154" s="425"/>
      <c r="CT154" s="425"/>
      <c r="CU154" s="425"/>
      <c r="CV154" s="425"/>
      <c r="CW154" s="425"/>
      <c r="CX154" s="425"/>
      <c r="CY154" s="425"/>
      <c r="CZ154" s="425"/>
      <c r="DA154" s="425"/>
      <c r="DB154" s="425"/>
      <c r="DC154" s="425"/>
      <c r="DD154" s="425"/>
      <c r="DE154" s="425"/>
      <c r="DF154" s="425"/>
      <c r="DG154" s="425"/>
      <c r="DH154" s="425"/>
      <c r="DI154" s="425"/>
      <c r="DJ154" s="425"/>
      <c r="DK154" s="425"/>
      <c r="DL154" s="425"/>
      <c r="DM154" s="425"/>
      <c r="DN154" s="425"/>
      <c r="DO154" s="425"/>
      <c r="DP154" s="425"/>
      <c r="DQ154" s="425"/>
      <c r="DR154" s="425"/>
      <c r="DS154" s="425"/>
      <c r="DT154" s="425"/>
      <c r="DU154" s="425"/>
      <c r="DV154" s="425"/>
      <c r="DW154" s="425"/>
      <c r="DX154" s="425"/>
      <c r="DY154" s="425"/>
      <c r="DZ154" s="425"/>
      <c r="EA154" s="425"/>
      <c r="EB154" s="425"/>
      <c r="EC154" s="425"/>
      <c r="ED154" s="425"/>
      <c r="EE154" s="425"/>
      <c r="EF154" s="425"/>
      <c r="EG154" s="425"/>
      <c r="EH154" s="425"/>
      <c r="EI154" s="425"/>
      <c r="EJ154" s="425"/>
      <c r="EK154" s="425"/>
      <c r="EL154" s="425"/>
      <c r="EM154" s="425"/>
      <c r="EN154" s="425"/>
      <c r="EO154" s="425"/>
      <c r="EP154" s="425"/>
      <c r="EQ154" s="425"/>
      <c r="ER154" s="425"/>
      <c r="ES154" s="425"/>
      <c r="ET154" s="425"/>
      <c r="EU154" s="425"/>
      <c r="EV154" s="425"/>
      <c r="EW154" s="425"/>
      <c r="EX154" s="425"/>
      <c r="EY154" s="425"/>
      <c r="EZ154" s="425"/>
      <c r="FA154" s="425"/>
      <c r="FB154" s="425"/>
      <c r="FC154" s="425"/>
      <c r="FD154" s="425"/>
      <c r="FE154" s="425"/>
      <c r="FF154" s="425"/>
      <c r="FG154" s="425"/>
      <c r="FH154" s="425"/>
      <c r="FI154" s="425"/>
      <c r="FJ154" s="425"/>
      <c r="FK154" s="425"/>
      <c r="FL154" s="425"/>
      <c r="FM154" s="425"/>
      <c r="FN154" s="425"/>
      <c r="FO154" s="425"/>
      <c r="FP154" s="425"/>
      <c r="FQ154" s="425"/>
      <c r="FR154" s="425"/>
      <c r="FS154" s="425"/>
      <c r="FT154" s="425"/>
      <c r="FU154" s="425"/>
      <c r="FV154" s="425"/>
      <c r="FW154" s="425"/>
      <c r="FX154" s="425"/>
      <c r="FY154" s="425"/>
      <c r="FZ154" s="425"/>
      <c r="GA154" s="425"/>
      <c r="GB154" s="425"/>
      <c r="GC154" s="425"/>
      <c r="GD154" s="425"/>
      <c r="GE154" s="425"/>
      <c r="GF154" s="425"/>
      <c r="GG154" s="425"/>
      <c r="GH154" s="425"/>
      <c r="GI154" s="425"/>
      <c r="GJ154" s="425"/>
      <c r="GK154" s="425"/>
      <c r="GL154" s="425"/>
      <c r="GM154" s="425"/>
      <c r="GN154" s="425"/>
      <c r="GO154" s="425"/>
      <c r="GP154" s="425"/>
      <c r="GQ154" s="425"/>
      <c r="GR154" s="425"/>
      <c r="GS154" s="425"/>
      <c r="GT154" s="425"/>
      <c r="GU154" s="425"/>
      <c r="GV154" s="425"/>
      <c r="GW154" s="425"/>
      <c r="GX154" s="425"/>
      <c r="GY154" s="425"/>
      <c r="GZ154" s="425"/>
      <c r="HA154" s="425"/>
      <c r="HB154" s="425"/>
      <c r="HC154" s="425"/>
      <c r="HD154" s="425"/>
      <c r="HE154" s="425"/>
      <c r="HF154" s="425"/>
      <c r="HG154" s="425"/>
      <c r="HH154" s="425"/>
      <c r="HI154" s="425"/>
      <c r="HJ154" s="425"/>
      <c r="HK154" s="425"/>
      <c r="HL154" s="425"/>
      <c r="HM154" s="425"/>
      <c r="HN154" s="425"/>
      <c r="HO154" s="425"/>
      <c r="HP154" s="425"/>
      <c r="HQ154" s="425"/>
      <c r="HR154" s="425"/>
      <c r="HS154" s="425"/>
      <c r="HT154" s="425"/>
      <c r="HU154" s="425"/>
      <c r="HV154" s="425"/>
      <c r="HW154" s="425"/>
      <c r="HX154" s="425"/>
      <c r="HY154" s="425"/>
      <c r="HZ154" s="425"/>
      <c r="IA154" s="425"/>
      <c r="IB154" s="425"/>
      <c r="IC154" s="425"/>
      <c r="ID154" s="425"/>
      <c r="IE154" s="425"/>
      <c r="IF154" s="425"/>
      <c r="IG154" s="425"/>
      <c r="IH154" s="425"/>
      <c r="II154" s="425"/>
      <c r="IJ154" s="425"/>
      <c r="IK154" s="425"/>
      <c r="IL154" s="425"/>
      <c r="IM154" s="425"/>
      <c r="IN154" s="425"/>
      <c r="IO154" s="425"/>
      <c r="IP154" s="425"/>
      <c r="IQ154" s="425"/>
      <c r="IR154" s="425"/>
      <c r="IS154" s="425"/>
      <c r="IT154" s="425"/>
      <c r="IU154" s="425"/>
      <c r="IV154" s="425"/>
      <c r="IW154" s="425"/>
      <c r="IX154" s="425"/>
      <c r="IY154" s="425"/>
      <c r="IZ154" s="425"/>
      <c r="JA154" s="425"/>
      <c r="JB154" s="425"/>
      <c r="JC154" s="425"/>
      <c r="JD154" s="425"/>
      <c r="JE154" s="425"/>
      <c r="JF154" s="425"/>
      <c r="JG154" s="425"/>
      <c r="JH154" s="425"/>
      <c r="JI154" s="425"/>
      <c r="JJ154" s="425"/>
      <c r="JK154" s="425"/>
      <c r="JL154" s="425"/>
      <c r="JM154" s="425"/>
      <c r="JN154" s="425"/>
      <c r="JO154" s="425"/>
      <c r="JP154" s="425"/>
      <c r="JQ154" s="425"/>
      <c r="JR154" s="425"/>
      <c r="JS154" s="425"/>
      <c r="JT154" s="425"/>
      <c r="JU154" s="425"/>
      <c r="JV154" s="425"/>
      <c r="JW154" s="425"/>
      <c r="JX154" s="425"/>
      <c r="JY154" s="425"/>
      <c r="JZ154" s="425"/>
      <c r="KA154" s="425"/>
      <c r="KB154" s="425"/>
      <c r="KC154" s="425"/>
      <c r="KD154" s="425"/>
      <c r="KE154" s="425"/>
      <c r="KF154" s="425"/>
      <c r="KG154" s="425"/>
      <c r="KH154" s="425"/>
      <c r="KI154" s="425"/>
      <c r="KJ154" s="425"/>
      <c r="KK154" s="425"/>
      <c r="KL154" s="425"/>
      <c r="KM154" s="425"/>
      <c r="KN154" s="425"/>
      <c r="KO154" s="425"/>
      <c r="KP154" s="425"/>
      <c r="KQ154" s="425"/>
      <c r="KR154" s="425"/>
      <c r="KS154" s="425"/>
      <c r="KT154" s="425"/>
      <c r="KU154" s="425"/>
      <c r="KV154" s="425"/>
      <c r="KW154" s="425"/>
      <c r="KX154" s="425"/>
      <c r="KY154" s="425"/>
      <c r="KZ154" s="425"/>
      <c r="LA154" s="425"/>
      <c r="LB154" s="425"/>
      <c r="LC154" s="425"/>
      <c r="LD154" s="425"/>
      <c r="LE154" s="425"/>
      <c r="LF154" s="425"/>
      <c r="LG154" s="425"/>
      <c r="LH154" s="425"/>
      <c r="LI154" s="425"/>
      <c r="LJ154" s="425"/>
      <c r="LK154" s="425"/>
      <c r="LL154" s="425"/>
      <c r="LM154" s="425"/>
      <c r="LN154" s="425"/>
      <c r="LO154" s="425"/>
      <c r="LP154" s="425"/>
      <c r="LQ154" s="425"/>
      <c r="LR154" s="425"/>
      <c r="LS154" s="425"/>
      <c r="LT154" s="425"/>
      <c r="LU154" s="425"/>
      <c r="LV154" s="425"/>
      <c r="LW154" s="425"/>
      <c r="LX154" s="425"/>
      <c r="LY154" s="425"/>
      <c r="LZ154" s="425"/>
      <c r="MA154" s="425"/>
      <c r="MB154" s="425"/>
      <c r="MC154" s="425"/>
      <c r="MD154" s="425"/>
      <c r="ME154" s="425"/>
      <c r="MF154" s="425"/>
      <c r="MG154" s="425"/>
      <c r="MH154" s="425"/>
      <c r="MI154" s="425"/>
      <c r="MJ154" s="425"/>
      <c r="MK154" s="425"/>
      <c r="ML154" s="425"/>
      <c r="MM154" s="425"/>
      <c r="MN154" s="425"/>
      <c r="MO154" s="425"/>
      <c r="MP154" s="425"/>
      <c r="MQ154" s="425"/>
      <c r="MR154" s="425"/>
      <c r="MS154" s="425"/>
      <c r="MT154" s="425"/>
      <c r="MU154" s="425"/>
      <c r="MV154" s="425"/>
      <c r="MW154" s="425"/>
      <c r="MX154" s="425"/>
      <c r="MY154" s="425"/>
      <c r="MZ154" s="425"/>
      <c r="NA154" s="425"/>
      <c r="NB154" s="425"/>
      <c r="NC154" s="425"/>
      <c r="ND154" s="425"/>
      <c r="NE154" s="425"/>
      <c r="NF154" s="425"/>
      <c r="NG154" s="425"/>
      <c r="NH154" s="425"/>
      <c r="NI154" s="425"/>
      <c r="NJ154" s="425"/>
      <c r="NK154" s="425"/>
      <c r="NL154" s="425"/>
      <c r="NM154" s="425"/>
      <c r="NN154" s="425"/>
      <c r="NO154" s="425"/>
      <c r="NP154" s="425"/>
      <c r="NQ154" s="425"/>
      <c r="NR154" s="425"/>
      <c r="NS154" s="425"/>
      <c r="NT154" s="425"/>
      <c r="NU154" s="425"/>
      <c r="NV154" s="425"/>
      <c r="NW154" s="425"/>
      <c r="NX154" s="425"/>
      <c r="NY154" s="425"/>
      <c r="NZ154" s="425"/>
      <c r="OA154" s="425"/>
      <c r="OB154" s="425"/>
      <c r="OC154" s="425"/>
      <c r="OD154" s="425"/>
      <c r="OE154" s="425"/>
      <c r="OF154" s="425"/>
      <c r="OG154" s="425"/>
      <c r="OH154" s="425"/>
      <c r="OI154" s="425"/>
      <c r="OJ154" s="425"/>
      <c r="OK154" s="425"/>
      <c r="OL154" s="425"/>
      <c r="OM154" s="425"/>
      <c r="ON154" s="425"/>
      <c r="OO154" s="425"/>
      <c r="OP154" s="425"/>
      <c r="OQ154" s="425"/>
      <c r="OR154" s="425"/>
      <c r="OS154" s="425"/>
      <c r="OT154" s="425"/>
      <c r="OU154" s="425"/>
      <c r="OV154" s="425"/>
      <c r="OW154" s="425"/>
      <c r="OX154" s="425"/>
      <c r="OY154" s="425"/>
      <c r="OZ154" s="425"/>
      <c r="PA154" s="425"/>
      <c r="PB154" s="425"/>
      <c r="PC154" s="425"/>
      <c r="PD154" s="425"/>
      <c r="PE154" s="425"/>
      <c r="PF154" s="425"/>
      <c r="PG154" s="425"/>
      <c r="PH154" s="425"/>
      <c r="PI154" s="425"/>
      <c r="PJ154" s="425"/>
      <c r="PK154" s="425"/>
      <c r="PL154" s="425"/>
      <c r="PM154" s="425"/>
      <c r="PN154" s="425"/>
      <c r="PO154" s="425"/>
      <c r="PP154" s="425"/>
      <c r="PQ154" s="425"/>
      <c r="PR154" s="425"/>
      <c r="PS154" s="425"/>
      <c r="PT154" s="425"/>
      <c r="PU154" s="425"/>
      <c r="PV154" s="425"/>
      <c r="PW154" s="425"/>
      <c r="PX154" s="425"/>
      <c r="PY154" s="425"/>
      <c r="PZ154" s="425"/>
      <c r="QA154" s="425"/>
      <c r="QB154" s="425"/>
      <c r="QC154" s="425"/>
      <c r="QD154" s="425"/>
      <c r="QE154" s="425"/>
      <c r="QF154" s="425"/>
      <c r="QG154" s="425"/>
      <c r="QH154" s="425"/>
      <c r="QI154" s="425"/>
      <c r="QJ154" s="425"/>
      <c r="QK154" s="425"/>
      <c r="QL154" s="425"/>
      <c r="QM154" s="425"/>
      <c r="QN154" s="425"/>
      <c r="QO154" s="425"/>
      <c r="QP154" s="425"/>
      <c r="QQ154" s="425"/>
      <c r="QR154" s="425"/>
      <c r="QS154" s="425"/>
      <c r="QT154" s="425"/>
      <c r="QU154" s="425"/>
      <c r="QV154" s="425"/>
      <c r="QW154" s="425"/>
      <c r="QX154" s="425"/>
      <c r="QY154" s="425"/>
      <c r="QZ154" s="425"/>
      <c r="RA154" s="425"/>
      <c r="RB154" s="425"/>
      <c r="RC154" s="425"/>
      <c r="RD154" s="425"/>
      <c r="RE154" s="425"/>
      <c r="RF154" s="425"/>
      <c r="RG154" s="425"/>
      <c r="RH154" s="425"/>
      <c r="RI154" s="425"/>
      <c r="RJ154" s="425"/>
      <c r="RK154" s="425"/>
      <c r="RL154" s="425"/>
      <c r="RM154" s="425"/>
      <c r="RN154" s="425"/>
      <c r="RO154" s="425"/>
      <c r="RP154" s="425"/>
      <c r="RQ154" s="425"/>
      <c r="RR154" s="425"/>
      <c r="RS154" s="425"/>
      <c r="RT154" s="425"/>
      <c r="RU154" s="425"/>
      <c r="RV154" s="425"/>
      <c r="RW154" s="425"/>
      <c r="RX154" s="425"/>
      <c r="RY154" s="425"/>
      <c r="RZ154" s="425"/>
      <c r="SA154" s="425"/>
      <c r="SB154" s="425"/>
      <c r="SC154" s="425"/>
      <c r="SD154" s="425"/>
      <c r="SE154" s="425"/>
      <c r="SF154" s="425"/>
      <c r="SG154" s="425"/>
      <c r="SH154" s="425"/>
      <c r="SI154" s="425"/>
      <c r="SJ154" s="425"/>
      <c r="SK154" s="425"/>
      <c r="SL154" s="425"/>
      <c r="SM154" s="425"/>
      <c r="SN154" s="425"/>
      <c r="SO154" s="425"/>
      <c r="SP154" s="425"/>
      <c r="SQ154" s="425"/>
      <c r="SR154" s="425"/>
      <c r="SS154" s="425"/>
      <c r="ST154" s="425"/>
      <c r="SU154" s="425"/>
      <c r="SV154" s="425"/>
      <c r="SW154" s="425"/>
      <c r="SX154" s="425"/>
    </row>
    <row r="155" spans="1:518" ht="12.75" hidden="1" customHeight="1" x14ac:dyDescent="0.2">
      <c r="A155" s="425"/>
      <c r="B155" s="425"/>
      <c r="C155" s="425"/>
      <c r="D155" s="425"/>
      <c r="E155" s="425"/>
      <c r="F155" s="702">
        <v>29</v>
      </c>
      <c r="G155" s="712">
        <f t="shared" ca="1" si="2383"/>
        <v>0</v>
      </c>
      <c r="H155" s="702" t="str">
        <f t="shared" si="2384"/>
        <v>$RW$83</v>
      </c>
      <c r="I155" s="702">
        <f t="shared" si="2385"/>
        <v>491</v>
      </c>
      <c r="J155" s="425"/>
      <c r="K155" s="425"/>
      <c r="L155" s="425"/>
      <c r="M155" s="425"/>
      <c r="N155" s="425"/>
      <c r="O155" s="425"/>
      <c r="P155" s="425"/>
      <c r="Q155" s="425"/>
      <c r="R155" s="425"/>
      <c r="S155" s="425"/>
      <c r="T155" s="425"/>
      <c r="U155" s="425"/>
      <c r="V155" s="425"/>
      <c r="W155" s="425"/>
      <c r="X155" s="425"/>
      <c r="Y155" s="425"/>
      <c r="Z155" s="425"/>
      <c r="AA155" s="425"/>
      <c r="AB155" s="425"/>
      <c r="AC155" s="425"/>
      <c r="AD155" s="425"/>
      <c r="AE155" s="425"/>
      <c r="AF155" s="425"/>
      <c r="AG155" s="425"/>
      <c r="AH155" s="425"/>
      <c r="AI155" s="425"/>
      <c r="AJ155" s="425"/>
      <c r="AK155" s="425"/>
      <c r="AL155" s="425"/>
      <c r="AM155" s="425"/>
      <c r="AN155" s="425"/>
      <c r="AO155" s="425"/>
      <c r="AP155" s="425"/>
      <c r="AQ155" s="425"/>
      <c r="AR155" s="425"/>
      <c r="AS155" s="425"/>
      <c r="AT155" s="425"/>
      <c r="AU155" s="425"/>
      <c r="AV155" s="425"/>
      <c r="AW155" s="425"/>
      <c r="AX155" s="425"/>
      <c r="AY155" s="425"/>
      <c r="AZ155" s="425"/>
      <c r="BA155" s="425"/>
      <c r="BB155" s="425"/>
      <c r="BC155" s="425"/>
      <c r="BD155" s="425"/>
      <c r="BE155" s="425"/>
      <c r="BF155" s="425"/>
      <c r="BG155" s="425"/>
      <c r="BH155" s="425"/>
      <c r="BI155" s="425"/>
      <c r="BJ155" s="425"/>
      <c r="BK155" s="425"/>
      <c r="BL155" s="425"/>
      <c r="BM155" s="425"/>
      <c r="BN155" s="425"/>
      <c r="BO155" s="425"/>
      <c r="BP155" s="425"/>
      <c r="BQ155" s="425"/>
      <c r="BR155" s="425"/>
      <c r="BS155" s="425"/>
      <c r="BT155" s="425"/>
      <c r="BU155" s="425"/>
      <c r="BV155" s="425"/>
      <c r="BW155" s="425"/>
      <c r="BX155" s="425"/>
      <c r="BY155" s="425"/>
      <c r="BZ155" s="425"/>
      <c r="CA155" s="425"/>
      <c r="CB155" s="425"/>
      <c r="CC155" s="425"/>
      <c r="CD155" s="425"/>
      <c r="CE155" s="425"/>
      <c r="CF155" s="425"/>
      <c r="CG155" s="425"/>
      <c r="CH155" s="425"/>
      <c r="CI155" s="425"/>
      <c r="CJ155" s="425"/>
      <c r="CK155" s="425"/>
      <c r="CL155" s="425"/>
      <c r="CM155" s="425"/>
      <c r="CN155" s="425"/>
      <c r="CO155" s="425"/>
      <c r="CP155" s="425"/>
      <c r="CQ155" s="425"/>
      <c r="CR155" s="425"/>
      <c r="CS155" s="425"/>
      <c r="CT155" s="425"/>
      <c r="CU155" s="425"/>
      <c r="CV155" s="425"/>
      <c r="CW155" s="425"/>
      <c r="CX155" s="425"/>
      <c r="CY155" s="425"/>
      <c r="CZ155" s="425"/>
      <c r="DA155" s="425"/>
      <c r="DB155" s="425"/>
      <c r="DC155" s="425"/>
      <c r="DD155" s="425"/>
      <c r="DE155" s="425"/>
      <c r="DF155" s="425"/>
      <c r="DG155" s="425"/>
      <c r="DH155" s="425"/>
      <c r="DI155" s="425"/>
      <c r="DJ155" s="425"/>
      <c r="DK155" s="425"/>
      <c r="DL155" s="425"/>
      <c r="DM155" s="425"/>
      <c r="DN155" s="425"/>
      <c r="DO155" s="425"/>
      <c r="DP155" s="425"/>
      <c r="DQ155" s="425"/>
      <c r="DR155" s="425"/>
      <c r="DS155" s="425"/>
      <c r="DT155" s="425"/>
      <c r="DU155" s="425"/>
      <c r="DV155" s="425"/>
      <c r="DW155" s="425"/>
      <c r="DX155" s="425"/>
      <c r="DY155" s="425"/>
      <c r="DZ155" s="425"/>
      <c r="EA155" s="425"/>
      <c r="EB155" s="425"/>
      <c r="EC155" s="425"/>
      <c r="ED155" s="425"/>
      <c r="EE155" s="425"/>
      <c r="EF155" s="425"/>
      <c r="EG155" s="425"/>
      <c r="EH155" s="425"/>
      <c r="EI155" s="425"/>
      <c r="EJ155" s="425"/>
      <c r="EK155" s="425"/>
      <c r="EL155" s="425"/>
      <c r="EM155" s="425"/>
      <c r="EN155" s="425"/>
      <c r="EO155" s="425"/>
      <c r="EP155" s="425"/>
      <c r="EQ155" s="425"/>
      <c r="ER155" s="425"/>
      <c r="ES155" s="425"/>
      <c r="ET155" s="425"/>
      <c r="EU155" s="425"/>
      <c r="EV155" s="425"/>
      <c r="EW155" s="425"/>
      <c r="EX155" s="425"/>
      <c r="EY155" s="425"/>
      <c r="EZ155" s="425"/>
      <c r="FA155" s="425"/>
      <c r="FB155" s="425"/>
      <c r="FC155" s="425"/>
      <c r="FD155" s="425"/>
      <c r="FE155" s="425"/>
      <c r="FF155" s="425"/>
      <c r="FG155" s="425"/>
      <c r="FH155" s="425"/>
      <c r="FI155" s="425"/>
      <c r="FJ155" s="425"/>
      <c r="FK155" s="425"/>
      <c r="FL155" s="425"/>
      <c r="FM155" s="425"/>
      <c r="FN155" s="425"/>
      <c r="FO155" s="425"/>
      <c r="FP155" s="425"/>
      <c r="FQ155" s="425"/>
      <c r="FR155" s="425"/>
      <c r="FS155" s="425"/>
      <c r="FT155" s="425"/>
      <c r="FU155" s="425"/>
      <c r="FV155" s="425"/>
      <c r="FW155" s="425"/>
      <c r="FX155" s="425"/>
      <c r="FY155" s="425"/>
      <c r="FZ155" s="425"/>
      <c r="GA155" s="425"/>
      <c r="GB155" s="425"/>
      <c r="GC155" s="425"/>
      <c r="GD155" s="425"/>
      <c r="GE155" s="425"/>
      <c r="GF155" s="425"/>
      <c r="GG155" s="425"/>
      <c r="GH155" s="425"/>
      <c r="GI155" s="425"/>
      <c r="GJ155" s="425"/>
      <c r="GK155" s="425"/>
      <c r="GL155" s="425"/>
      <c r="GM155" s="425"/>
      <c r="GN155" s="425"/>
      <c r="GO155" s="425"/>
      <c r="GP155" s="425"/>
      <c r="GQ155" s="425"/>
      <c r="GR155" s="425"/>
      <c r="GS155" s="425"/>
      <c r="GT155" s="425"/>
      <c r="GU155" s="425"/>
      <c r="GV155" s="425"/>
      <c r="GW155" s="425"/>
      <c r="GX155" s="425"/>
      <c r="GY155" s="425"/>
      <c r="GZ155" s="425"/>
      <c r="HA155" s="425"/>
      <c r="HB155" s="425"/>
      <c r="HC155" s="425"/>
      <c r="HD155" s="425"/>
      <c r="HE155" s="425"/>
      <c r="HF155" s="425"/>
      <c r="HG155" s="425"/>
      <c r="HH155" s="425"/>
      <c r="HI155" s="425"/>
      <c r="HJ155" s="425"/>
      <c r="HK155" s="425"/>
      <c r="HL155" s="425"/>
      <c r="HM155" s="425"/>
      <c r="HN155" s="425"/>
      <c r="HO155" s="425"/>
      <c r="HP155" s="425"/>
      <c r="HQ155" s="425"/>
      <c r="HR155" s="425"/>
      <c r="HS155" s="425"/>
      <c r="HT155" s="425"/>
      <c r="HU155" s="425"/>
      <c r="HV155" s="425"/>
      <c r="HW155" s="425"/>
      <c r="HX155" s="425"/>
      <c r="HY155" s="425"/>
      <c r="HZ155" s="425"/>
      <c r="IA155" s="425"/>
      <c r="IB155" s="425"/>
      <c r="IC155" s="425"/>
      <c r="ID155" s="425"/>
      <c r="IE155" s="425"/>
      <c r="IF155" s="425"/>
      <c r="IG155" s="425"/>
      <c r="IH155" s="425"/>
      <c r="II155" s="425"/>
      <c r="IJ155" s="425"/>
      <c r="IK155" s="425"/>
      <c r="IL155" s="425"/>
      <c r="IM155" s="425"/>
      <c r="IN155" s="425"/>
      <c r="IO155" s="425"/>
      <c r="IP155" s="425"/>
      <c r="IQ155" s="425"/>
      <c r="IR155" s="425"/>
      <c r="IS155" s="425"/>
      <c r="IT155" s="425"/>
      <c r="IU155" s="425"/>
      <c r="IV155" s="425"/>
      <c r="IW155" s="425"/>
      <c r="IX155" s="425"/>
      <c r="IY155" s="425"/>
      <c r="IZ155" s="425"/>
      <c r="JA155" s="425"/>
      <c r="JB155" s="425"/>
      <c r="JC155" s="425"/>
      <c r="JD155" s="425"/>
      <c r="JE155" s="425"/>
      <c r="JF155" s="425"/>
      <c r="JG155" s="425"/>
      <c r="JH155" s="425"/>
      <c r="JI155" s="425"/>
      <c r="JJ155" s="425"/>
      <c r="JK155" s="425"/>
      <c r="JL155" s="425"/>
      <c r="JM155" s="425"/>
      <c r="JN155" s="425"/>
      <c r="JO155" s="425"/>
      <c r="JP155" s="425"/>
      <c r="JQ155" s="425"/>
      <c r="JR155" s="425"/>
      <c r="JS155" s="425"/>
      <c r="JT155" s="425"/>
      <c r="JU155" s="425"/>
      <c r="JV155" s="425"/>
      <c r="JW155" s="425"/>
      <c r="JX155" s="425"/>
      <c r="JY155" s="425"/>
      <c r="JZ155" s="425"/>
      <c r="KA155" s="425"/>
      <c r="KB155" s="425"/>
      <c r="KC155" s="425"/>
      <c r="KD155" s="425"/>
      <c r="KE155" s="425"/>
      <c r="KF155" s="425"/>
      <c r="KG155" s="425"/>
      <c r="KH155" s="425"/>
      <c r="KI155" s="425"/>
      <c r="KJ155" s="425"/>
      <c r="KK155" s="425"/>
      <c r="KL155" s="425"/>
      <c r="KM155" s="425"/>
      <c r="KN155" s="425"/>
      <c r="KO155" s="425"/>
      <c r="KP155" s="425"/>
      <c r="KQ155" s="425"/>
      <c r="KR155" s="425"/>
      <c r="KS155" s="425"/>
      <c r="KT155" s="425"/>
      <c r="KU155" s="425"/>
      <c r="KV155" s="425"/>
      <c r="KW155" s="425"/>
      <c r="KX155" s="425"/>
      <c r="KY155" s="425"/>
      <c r="KZ155" s="425"/>
      <c r="LA155" s="425"/>
      <c r="LB155" s="425"/>
      <c r="LC155" s="425"/>
      <c r="LD155" s="425"/>
      <c r="LE155" s="425"/>
      <c r="LF155" s="425"/>
      <c r="LG155" s="425"/>
      <c r="LH155" s="425"/>
      <c r="LI155" s="425"/>
      <c r="LJ155" s="425"/>
      <c r="LK155" s="425"/>
      <c r="LL155" s="425"/>
      <c r="LM155" s="425"/>
      <c r="LN155" s="425"/>
      <c r="LO155" s="425"/>
      <c r="LP155" s="425"/>
      <c r="LQ155" s="425"/>
      <c r="LR155" s="425"/>
      <c r="LS155" s="425"/>
      <c r="LT155" s="425"/>
      <c r="LU155" s="425"/>
      <c r="LV155" s="425"/>
      <c r="LW155" s="425"/>
      <c r="LX155" s="425"/>
      <c r="LY155" s="425"/>
      <c r="LZ155" s="425"/>
      <c r="MA155" s="425"/>
      <c r="MB155" s="425"/>
      <c r="MC155" s="425"/>
      <c r="MD155" s="425"/>
      <c r="ME155" s="425"/>
      <c r="MF155" s="425"/>
      <c r="MG155" s="425"/>
      <c r="MH155" s="425"/>
      <c r="MI155" s="425"/>
      <c r="MJ155" s="425"/>
      <c r="MK155" s="425"/>
      <c r="ML155" s="425"/>
      <c r="MM155" s="425"/>
      <c r="MN155" s="425"/>
      <c r="MO155" s="425"/>
      <c r="MP155" s="425"/>
      <c r="MQ155" s="425"/>
      <c r="MR155" s="425"/>
      <c r="MS155" s="425"/>
      <c r="MT155" s="425"/>
      <c r="MU155" s="425"/>
      <c r="MV155" s="425"/>
      <c r="MW155" s="425"/>
      <c r="MX155" s="425"/>
      <c r="MY155" s="425"/>
      <c r="MZ155" s="425"/>
      <c r="NA155" s="425"/>
      <c r="NB155" s="425"/>
      <c r="NC155" s="425"/>
      <c r="ND155" s="425"/>
      <c r="NE155" s="425"/>
      <c r="NF155" s="425"/>
      <c r="NG155" s="425"/>
      <c r="NH155" s="425"/>
      <c r="NI155" s="425"/>
      <c r="NJ155" s="425"/>
      <c r="NK155" s="425"/>
      <c r="NL155" s="425"/>
      <c r="NM155" s="425"/>
      <c r="NN155" s="425"/>
      <c r="NO155" s="425"/>
      <c r="NP155" s="425"/>
      <c r="NQ155" s="425"/>
      <c r="NR155" s="425"/>
      <c r="NS155" s="425"/>
      <c r="NT155" s="425"/>
      <c r="NU155" s="425"/>
      <c r="NV155" s="425"/>
      <c r="NW155" s="425"/>
      <c r="NX155" s="425"/>
      <c r="NY155" s="425"/>
      <c r="NZ155" s="425"/>
      <c r="OA155" s="425"/>
      <c r="OB155" s="425"/>
      <c r="OC155" s="425"/>
      <c r="OD155" s="425"/>
      <c r="OE155" s="425"/>
      <c r="OF155" s="425"/>
      <c r="OG155" s="425"/>
      <c r="OH155" s="425"/>
      <c r="OI155" s="425"/>
      <c r="OJ155" s="425"/>
      <c r="OK155" s="425"/>
      <c r="OL155" s="425"/>
      <c r="OM155" s="425"/>
      <c r="ON155" s="425"/>
      <c r="OO155" s="425"/>
      <c r="OP155" s="425"/>
      <c r="OQ155" s="425"/>
      <c r="OR155" s="425"/>
      <c r="OS155" s="425"/>
      <c r="OT155" s="425"/>
      <c r="OU155" s="425"/>
      <c r="OV155" s="425"/>
      <c r="OW155" s="425"/>
      <c r="OX155" s="425"/>
      <c r="OY155" s="425"/>
      <c r="OZ155" s="425"/>
      <c r="PA155" s="425"/>
      <c r="PB155" s="425"/>
      <c r="PC155" s="425"/>
      <c r="PD155" s="425"/>
      <c r="PE155" s="425"/>
      <c r="PF155" s="425"/>
      <c r="PG155" s="425"/>
      <c r="PH155" s="425"/>
      <c r="PI155" s="425"/>
      <c r="PJ155" s="425"/>
      <c r="PK155" s="425"/>
      <c r="PL155" s="425"/>
      <c r="PM155" s="425"/>
      <c r="PN155" s="425"/>
      <c r="PO155" s="425"/>
      <c r="PP155" s="425"/>
      <c r="PQ155" s="425"/>
      <c r="PR155" s="425"/>
      <c r="PS155" s="425"/>
      <c r="PT155" s="425"/>
      <c r="PU155" s="425"/>
      <c r="PV155" s="425"/>
      <c r="PW155" s="425"/>
      <c r="PX155" s="425"/>
      <c r="PY155" s="425"/>
      <c r="PZ155" s="425"/>
      <c r="QA155" s="425"/>
      <c r="QB155" s="425"/>
      <c r="QC155" s="425"/>
      <c r="QD155" s="425"/>
      <c r="QE155" s="425"/>
      <c r="QF155" s="425"/>
      <c r="QG155" s="425"/>
      <c r="QH155" s="425"/>
      <c r="QI155" s="425"/>
      <c r="QJ155" s="425"/>
      <c r="QK155" s="425"/>
      <c r="QL155" s="425"/>
      <c r="QM155" s="425"/>
      <c r="QN155" s="425"/>
      <c r="QO155" s="425"/>
      <c r="QP155" s="425"/>
      <c r="QQ155" s="425"/>
      <c r="QR155" s="425"/>
      <c r="QS155" s="425"/>
      <c r="QT155" s="425"/>
      <c r="QU155" s="425"/>
      <c r="QV155" s="425"/>
      <c r="QW155" s="425"/>
      <c r="QX155" s="425"/>
      <c r="QY155" s="425"/>
      <c r="QZ155" s="425"/>
      <c r="RA155" s="425"/>
      <c r="RB155" s="425"/>
      <c r="RC155" s="425"/>
      <c r="RD155" s="425"/>
      <c r="RE155" s="425"/>
      <c r="RF155" s="425"/>
      <c r="RG155" s="425"/>
      <c r="RH155" s="425"/>
      <c r="RI155" s="425"/>
      <c r="RJ155" s="425"/>
      <c r="RK155" s="425"/>
      <c r="RL155" s="425"/>
      <c r="RM155" s="425"/>
      <c r="RN155" s="425"/>
      <c r="RO155" s="425"/>
      <c r="RP155" s="425"/>
      <c r="RQ155" s="425"/>
      <c r="RR155" s="425"/>
      <c r="RS155" s="425"/>
      <c r="RT155" s="425"/>
      <c r="RU155" s="425"/>
      <c r="RV155" s="425"/>
      <c r="RW155" s="425"/>
      <c r="RX155" s="425"/>
      <c r="RY155" s="425"/>
      <c r="RZ155" s="425"/>
      <c r="SA155" s="425"/>
      <c r="SB155" s="425"/>
      <c r="SC155" s="425"/>
      <c r="SD155" s="425"/>
      <c r="SE155" s="425"/>
      <c r="SF155" s="425"/>
      <c r="SG155" s="425"/>
      <c r="SH155" s="425"/>
      <c r="SI155" s="425"/>
      <c r="SJ155" s="425"/>
      <c r="SK155" s="425"/>
      <c r="SL155" s="425"/>
      <c r="SM155" s="425"/>
      <c r="SN155" s="425"/>
      <c r="SO155" s="425"/>
      <c r="SP155" s="425"/>
      <c r="SQ155" s="425"/>
      <c r="SR155" s="425"/>
      <c r="SS155" s="425"/>
      <c r="ST155" s="425"/>
      <c r="SU155" s="425"/>
      <c r="SV155" s="425"/>
      <c r="SW155" s="425"/>
      <c r="SX155" s="425"/>
    </row>
    <row r="156" spans="1:518" ht="12.75" hidden="1" customHeight="1" x14ac:dyDescent="0.2">
      <c r="A156" s="425"/>
      <c r="B156" s="425"/>
      <c r="C156" s="425"/>
      <c r="D156" s="425"/>
      <c r="E156" s="425"/>
      <c r="F156" s="702">
        <v>30</v>
      </c>
      <c r="G156" s="712">
        <f t="shared" ca="1" si="2383"/>
        <v>0</v>
      </c>
      <c r="H156" s="702" t="str">
        <f t="shared" si="2384"/>
        <v>$SN$83</v>
      </c>
      <c r="I156" s="702">
        <f t="shared" si="2385"/>
        <v>508</v>
      </c>
      <c r="J156" s="425"/>
      <c r="K156" s="425"/>
      <c r="L156" s="425"/>
      <c r="M156" s="425"/>
      <c r="N156" s="425"/>
      <c r="O156" s="425"/>
      <c r="P156" s="425"/>
      <c r="Q156" s="425"/>
      <c r="R156" s="425"/>
      <c r="S156" s="425"/>
      <c r="T156" s="425"/>
      <c r="U156" s="425"/>
      <c r="V156" s="425"/>
      <c r="W156" s="425"/>
      <c r="X156" s="425"/>
      <c r="Y156" s="425"/>
      <c r="Z156" s="425"/>
      <c r="AA156" s="425"/>
      <c r="AB156" s="425"/>
      <c r="AC156" s="425"/>
      <c r="AD156" s="425"/>
      <c r="AE156" s="425"/>
      <c r="AF156" s="425"/>
      <c r="AG156" s="425"/>
      <c r="AH156" s="425"/>
      <c r="AI156" s="425"/>
      <c r="AJ156" s="425"/>
      <c r="AK156" s="425"/>
      <c r="AL156" s="425"/>
      <c r="AM156" s="425"/>
      <c r="AN156" s="425"/>
      <c r="AO156" s="425"/>
      <c r="AP156" s="425"/>
      <c r="AQ156" s="425"/>
      <c r="AR156" s="425"/>
      <c r="AS156" s="425"/>
      <c r="AT156" s="425"/>
      <c r="AU156" s="425"/>
      <c r="AV156" s="425"/>
      <c r="AW156" s="425"/>
      <c r="AX156" s="425"/>
      <c r="AY156" s="425"/>
      <c r="AZ156" s="425"/>
      <c r="BA156" s="425"/>
      <c r="BB156" s="425"/>
      <c r="BC156" s="425"/>
      <c r="BD156" s="425"/>
      <c r="BE156" s="425"/>
      <c r="BF156" s="425"/>
      <c r="BG156" s="425"/>
      <c r="BH156" s="425"/>
      <c r="BI156" s="425"/>
      <c r="BJ156" s="425"/>
      <c r="BK156" s="425"/>
      <c r="BL156" s="425"/>
      <c r="BM156" s="425"/>
      <c r="BN156" s="425"/>
      <c r="BO156" s="425"/>
      <c r="BP156" s="425"/>
      <c r="BQ156" s="425"/>
      <c r="BR156" s="425"/>
      <c r="BS156" s="425"/>
      <c r="BT156" s="425"/>
      <c r="BU156" s="425"/>
      <c r="BV156" s="425"/>
      <c r="BW156" s="425"/>
      <c r="BX156" s="425"/>
      <c r="BY156" s="425"/>
      <c r="BZ156" s="425"/>
      <c r="CA156" s="425"/>
      <c r="CB156" s="425"/>
      <c r="CC156" s="425"/>
      <c r="CD156" s="425"/>
      <c r="CE156" s="425"/>
      <c r="CF156" s="425"/>
      <c r="CG156" s="425"/>
      <c r="CH156" s="425"/>
      <c r="CI156" s="425"/>
      <c r="CJ156" s="425"/>
      <c r="CK156" s="425"/>
      <c r="CL156" s="425"/>
      <c r="CM156" s="425"/>
      <c r="CN156" s="425"/>
      <c r="CO156" s="425"/>
      <c r="CP156" s="425"/>
      <c r="CQ156" s="425"/>
      <c r="CR156" s="425"/>
      <c r="CS156" s="425"/>
      <c r="CT156" s="425"/>
      <c r="CU156" s="425"/>
      <c r="CV156" s="425"/>
      <c r="CW156" s="425"/>
      <c r="CX156" s="425"/>
      <c r="CY156" s="425"/>
      <c r="CZ156" s="425"/>
      <c r="DA156" s="425"/>
      <c r="DB156" s="425"/>
      <c r="DC156" s="425"/>
      <c r="DD156" s="425"/>
      <c r="DE156" s="425"/>
      <c r="DF156" s="425"/>
      <c r="DG156" s="425"/>
      <c r="DH156" s="425"/>
      <c r="DI156" s="425"/>
      <c r="DJ156" s="425"/>
      <c r="DK156" s="425"/>
      <c r="DL156" s="425"/>
      <c r="DM156" s="425"/>
      <c r="DN156" s="425"/>
      <c r="DO156" s="425"/>
      <c r="DP156" s="425"/>
      <c r="DQ156" s="425"/>
      <c r="DR156" s="425"/>
      <c r="DS156" s="425"/>
      <c r="DT156" s="425"/>
      <c r="DU156" s="425"/>
      <c r="DV156" s="425"/>
      <c r="DW156" s="425"/>
      <c r="DX156" s="425"/>
      <c r="DY156" s="425"/>
      <c r="DZ156" s="425"/>
      <c r="EA156" s="425"/>
      <c r="EB156" s="425"/>
      <c r="EC156" s="425"/>
      <c r="ED156" s="425"/>
      <c r="EE156" s="425"/>
      <c r="EF156" s="425"/>
      <c r="EG156" s="425"/>
      <c r="EH156" s="425"/>
      <c r="EI156" s="425"/>
      <c r="EJ156" s="425"/>
      <c r="EK156" s="425"/>
      <c r="EL156" s="425"/>
      <c r="EM156" s="425"/>
      <c r="EN156" s="425"/>
      <c r="EO156" s="425"/>
      <c r="EP156" s="425"/>
      <c r="EQ156" s="425"/>
      <c r="ER156" s="425"/>
      <c r="ES156" s="425"/>
      <c r="ET156" s="425"/>
      <c r="EU156" s="425"/>
      <c r="EV156" s="425"/>
      <c r="EW156" s="425"/>
      <c r="EX156" s="425"/>
      <c r="EY156" s="425"/>
      <c r="EZ156" s="425"/>
      <c r="FA156" s="425"/>
      <c r="FB156" s="425"/>
      <c r="FC156" s="425"/>
      <c r="FD156" s="425"/>
      <c r="FE156" s="425"/>
      <c r="FF156" s="425"/>
      <c r="FG156" s="425"/>
      <c r="FH156" s="425"/>
      <c r="FI156" s="425"/>
      <c r="FJ156" s="425"/>
      <c r="FK156" s="425"/>
      <c r="FL156" s="425"/>
      <c r="FM156" s="425"/>
      <c r="FN156" s="425"/>
      <c r="FO156" s="425"/>
      <c r="FP156" s="425"/>
      <c r="FQ156" s="425"/>
      <c r="FR156" s="425"/>
      <c r="FS156" s="425"/>
      <c r="FT156" s="425"/>
      <c r="FU156" s="425"/>
      <c r="FV156" s="425"/>
      <c r="FW156" s="425"/>
      <c r="FX156" s="425"/>
      <c r="FY156" s="425"/>
      <c r="FZ156" s="425"/>
      <c r="GA156" s="425"/>
      <c r="GB156" s="425"/>
      <c r="GC156" s="425"/>
      <c r="GD156" s="425"/>
      <c r="GE156" s="425"/>
      <c r="GF156" s="425"/>
      <c r="GG156" s="425"/>
      <c r="GH156" s="425"/>
      <c r="GI156" s="425"/>
      <c r="GJ156" s="425"/>
      <c r="GK156" s="425"/>
      <c r="GL156" s="425"/>
      <c r="GM156" s="425"/>
      <c r="GN156" s="425"/>
      <c r="GO156" s="425"/>
      <c r="GP156" s="425"/>
      <c r="GQ156" s="425"/>
      <c r="GR156" s="425"/>
      <c r="GS156" s="425"/>
      <c r="GT156" s="425"/>
      <c r="GU156" s="425"/>
      <c r="GV156" s="425"/>
      <c r="GW156" s="425"/>
      <c r="GX156" s="425"/>
      <c r="GY156" s="425"/>
      <c r="GZ156" s="425"/>
      <c r="HA156" s="425"/>
      <c r="HB156" s="425"/>
      <c r="HC156" s="425"/>
      <c r="HD156" s="425"/>
      <c r="HE156" s="425"/>
      <c r="HF156" s="425"/>
      <c r="HG156" s="425"/>
      <c r="HH156" s="425"/>
      <c r="HI156" s="425"/>
      <c r="HJ156" s="425"/>
      <c r="HK156" s="425"/>
      <c r="HL156" s="425"/>
      <c r="HM156" s="425"/>
      <c r="HN156" s="425"/>
      <c r="HO156" s="425"/>
      <c r="HP156" s="425"/>
      <c r="HQ156" s="425"/>
      <c r="HR156" s="425"/>
      <c r="HS156" s="425"/>
      <c r="HT156" s="425"/>
      <c r="HU156" s="425"/>
      <c r="HV156" s="425"/>
      <c r="HW156" s="425"/>
      <c r="HX156" s="425"/>
      <c r="HY156" s="425"/>
      <c r="HZ156" s="425"/>
      <c r="IA156" s="425"/>
      <c r="IB156" s="425"/>
      <c r="IC156" s="425"/>
      <c r="ID156" s="425"/>
      <c r="IE156" s="425"/>
      <c r="IF156" s="425"/>
      <c r="IG156" s="425"/>
      <c r="IH156" s="425"/>
      <c r="II156" s="425"/>
      <c r="IJ156" s="425"/>
      <c r="IK156" s="425"/>
      <c r="IL156" s="425"/>
      <c r="IM156" s="425"/>
      <c r="IN156" s="425"/>
      <c r="IO156" s="425"/>
      <c r="IP156" s="425"/>
      <c r="IQ156" s="425"/>
      <c r="IR156" s="425"/>
      <c r="IS156" s="425"/>
      <c r="IT156" s="425"/>
      <c r="IU156" s="425"/>
      <c r="IV156" s="425"/>
      <c r="IW156" s="425"/>
      <c r="IX156" s="425"/>
      <c r="IY156" s="425"/>
      <c r="IZ156" s="425"/>
      <c r="JA156" s="425"/>
      <c r="JB156" s="425"/>
      <c r="JC156" s="425"/>
      <c r="JD156" s="425"/>
      <c r="JE156" s="425"/>
      <c r="JF156" s="425"/>
      <c r="JG156" s="425"/>
      <c r="JH156" s="425"/>
      <c r="JI156" s="425"/>
      <c r="JJ156" s="425"/>
      <c r="JK156" s="425"/>
      <c r="JL156" s="425"/>
      <c r="JM156" s="425"/>
      <c r="JN156" s="425"/>
      <c r="JO156" s="425"/>
      <c r="JP156" s="425"/>
      <c r="JQ156" s="425"/>
      <c r="JR156" s="425"/>
      <c r="JS156" s="425"/>
      <c r="JT156" s="425"/>
      <c r="JU156" s="425"/>
      <c r="JV156" s="425"/>
      <c r="JW156" s="425"/>
      <c r="JX156" s="425"/>
      <c r="JY156" s="425"/>
      <c r="JZ156" s="425"/>
      <c r="KA156" s="425"/>
      <c r="KB156" s="425"/>
      <c r="KC156" s="425"/>
      <c r="KD156" s="425"/>
      <c r="KE156" s="425"/>
      <c r="KF156" s="425"/>
      <c r="KG156" s="425"/>
      <c r="KH156" s="425"/>
      <c r="KI156" s="425"/>
      <c r="KJ156" s="425"/>
      <c r="KK156" s="425"/>
      <c r="KL156" s="425"/>
      <c r="KM156" s="425"/>
      <c r="KN156" s="425"/>
      <c r="KO156" s="425"/>
      <c r="KP156" s="425"/>
      <c r="KQ156" s="425"/>
      <c r="KR156" s="425"/>
      <c r="KS156" s="425"/>
      <c r="KT156" s="425"/>
      <c r="KU156" s="425"/>
      <c r="KV156" s="425"/>
      <c r="KW156" s="425"/>
      <c r="KX156" s="425"/>
      <c r="KY156" s="425"/>
      <c r="KZ156" s="425"/>
      <c r="LA156" s="425"/>
      <c r="LB156" s="425"/>
      <c r="LC156" s="425"/>
      <c r="LD156" s="425"/>
      <c r="LE156" s="425"/>
      <c r="LF156" s="425"/>
      <c r="LG156" s="425"/>
      <c r="LH156" s="425"/>
      <c r="LI156" s="425"/>
      <c r="LJ156" s="425"/>
      <c r="LK156" s="425"/>
      <c r="LL156" s="425"/>
      <c r="LM156" s="425"/>
      <c r="LN156" s="425"/>
      <c r="LO156" s="425"/>
      <c r="LP156" s="425"/>
      <c r="LQ156" s="425"/>
      <c r="LR156" s="425"/>
      <c r="LS156" s="425"/>
      <c r="LT156" s="425"/>
      <c r="LU156" s="425"/>
      <c r="LV156" s="425"/>
      <c r="LW156" s="425"/>
      <c r="LX156" s="425"/>
      <c r="LY156" s="425"/>
      <c r="LZ156" s="425"/>
      <c r="MA156" s="425"/>
      <c r="MB156" s="425"/>
      <c r="MC156" s="425"/>
      <c r="MD156" s="425"/>
      <c r="ME156" s="425"/>
      <c r="MF156" s="425"/>
      <c r="MG156" s="425"/>
      <c r="MH156" s="425"/>
      <c r="MI156" s="425"/>
      <c r="MJ156" s="425"/>
      <c r="MK156" s="425"/>
      <c r="ML156" s="425"/>
      <c r="MM156" s="425"/>
      <c r="MN156" s="425"/>
      <c r="MO156" s="425"/>
      <c r="MP156" s="425"/>
      <c r="MQ156" s="425"/>
      <c r="MR156" s="425"/>
      <c r="MS156" s="425"/>
      <c r="MT156" s="425"/>
      <c r="MU156" s="425"/>
      <c r="MV156" s="425"/>
      <c r="MW156" s="425"/>
      <c r="MX156" s="425"/>
      <c r="MY156" s="425"/>
      <c r="MZ156" s="425"/>
      <c r="NA156" s="425"/>
      <c r="NB156" s="425"/>
      <c r="NC156" s="425"/>
      <c r="ND156" s="425"/>
      <c r="NE156" s="425"/>
      <c r="NF156" s="425"/>
      <c r="NG156" s="425"/>
      <c r="NH156" s="425"/>
      <c r="NI156" s="425"/>
      <c r="NJ156" s="425"/>
      <c r="NK156" s="425"/>
      <c r="NL156" s="425"/>
      <c r="NM156" s="425"/>
      <c r="NN156" s="425"/>
      <c r="NO156" s="425"/>
      <c r="NP156" s="425"/>
      <c r="NQ156" s="425"/>
      <c r="NR156" s="425"/>
      <c r="NS156" s="425"/>
      <c r="NT156" s="425"/>
      <c r="NU156" s="425"/>
      <c r="NV156" s="425"/>
      <c r="NW156" s="425"/>
      <c r="NX156" s="425"/>
      <c r="NY156" s="425"/>
      <c r="NZ156" s="425"/>
      <c r="OA156" s="425"/>
      <c r="OB156" s="425"/>
      <c r="OC156" s="425"/>
      <c r="OD156" s="425"/>
      <c r="OE156" s="425"/>
      <c r="OF156" s="425"/>
      <c r="OG156" s="425"/>
      <c r="OH156" s="425"/>
      <c r="OI156" s="425"/>
      <c r="OJ156" s="425"/>
      <c r="OK156" s="425"/>
      <c r="OL156" s="425"/>
      <c r="OM156" s="425"/>
      <c r="ON156" s="425"/>
      <c r="OO156" s="425"/>
      <c r="OP156" s="425"/>
      <c r="OQ156" s="425"/>
      <c r="OR156" s="425"/>
      <c r="OS156" s="425"/>
      <c r="OT156" s="425"/>
      <c r="OU156" s="425"/>
      <c r="OV156" s="425"/>
      <c r="OW156" s="425"/>
      <c r="OX156" s="425"/>
      <c r="OY156" s="425"/>
      <c r="OZ156" s="425"/>
      <c r="PA156" s="425"/>
      <c r="PB156" s="425"/>
      <c r="PC156" s="425"/>
      <c r="PD156" s="425"/>
      <c r="PE156" s="425"/>
      <c r="PF156" s="425"/>
      <c r="PG156" s="425"/>
      <c r="PH156" s="425"/>
      <c r="PI156" s="425"/>
      <c r="PJ156" s="425"/>
      <c r="PK156" s="425"/>
      <c r="PL156" s="425"/>
      <c r="PM156" s="425"/>
      <c r="PN156" s="425"/>
      <c r="PO156" s="425"/>
      <c r="PP156" s="425"/>
      <c r="PQ156" s="425"/>
      <c r="PR156" s="425"/>
      <c r="PS156" s="425"/>
      <c r="PT156" s="425"/>
      <c r="PU156" s="425"/>
      <c r="PV156" s="425"/>
      <c r="PW156" s="425"/>
      <c r="PX156" s="425"/>
      <c r="PY156" s="425"/>
      <c r="PZ156" s="425"/>
      <c r="QA156" s="425"/>
      <c r="QB156" s="425"/>
      <c r="QC156" s="425"/>
      <c r="QD156" s="425"/>
      <c r="QE156" s="425"/>
      <c r="QF156" s="425"/>
      <c r="QG156" s="425"/>
      <c r="QH156" s="425"/>
      <c r="QI156" s="425"/>
      <c r="QJ156" s="425"/>
      <c r="QK156" s="425"/>
      <c r="QL156" s="425"/>
      <c r="QM156" s="425"/>
      <c r="QN156" s="425"/>
      <c r="QO156" s="425"/>
      <c r="QP156" s="425"/>
      <c r="QQ156" s="425"/>
      <c r="QR156" s="425"/>
      <c r="QS156" s="425"/>
      <c r="QT156" s="425"/>
      <c r="QU156" s="425"/>
      <c r="QV156" s="425"/>
      <c r="QW156" s="425"/>
      <c r="QX156" s="425"/>
      <c r="QY156" s="425"/>
      <c r="QZ156" s="425"/>
      <c r="RA156" s="425"/>
      <c r="RB156" s="425"/>
      <c r="RC156" s="425"/>
      <c r="RD156" s="425"/>
      <c r="RE156" s="425"/>
      <c r="RF156" s="425"/>
      <c r="RG156" s="425"/>
      <c r="RH156" s="425"/>
      <c r="RI156" s="425"/>
      <c r="RJ156" s="425"/>
      <c r="RK156" s="425"/>
      <c r="RL156" s="425"/>
      <c r="RM156" s="425"/>
      <c r="RN156" s="425"/>
      <c r="RO156" s="425"/>
      <c r="RP156" s="425"/>
      <c r="RQ156" s="425"/>
      <c r="RR156" s="425"/>
      <c r="RS156" s="425"/>
      <c r="RT156" s="425"/>
      <c r="RU156" s="425"/>
      <c r="RV156" s="425"/>
      <c r="RW156" s="425"/>
      <c r="RX156" s="425"/>
      <c r="RY156" s="425"/>
      <c r="RZ156" s="425"/>
      <c r="SA156" s="425"/>
      <c r="SB156" s="425"/>
      <c r="SC156" s="425"/>
      <c r="SD156" s="425"/>
      <c r="SE156" s="425"/>
      <c r="SF156" s="425"/>
      <c r="SG156" s="425"/>
      <c r="SH156" s="425"/>
      <c r="SI156" s="425"/>
      <c r="SJ156" s="425"/>
      <c r="SK156" s="425"/>
      <c r="SL156" s="425"/>
      <c r="SM156" s="425"/>
      <c r="SN156" s="425"/>
      <c r="SO156" s="425"/>
      <c r="SP156" s="425"/>
      <c r="SQ156" s="425"/>
      <c r="SR156" s="425"/>
      <c r="SS156" s="425"/>
      <c r="ST156" s="425"/>
      <c r="SU156" s="425"/>
      <c r="SV156" s="425"/>
      <c r="SW156" s="425"/>
      <c r="SX156" s="425"/>
    </row>
    <row r="157" spans="1:518" ht="12.75" hidden="1" customHeight="1" x14ac:dyDescent="0.2">
      <c r="A157" s="425"/>
      <c r="B157" s="425"/>
      <c r="C157" s="425"/>
      <c r="D157" s="425"/>
      <c r="E157" s="425"/>
      <c r="F157" s="425"/>
      <c r="G157" s="425"/>
      <c r="H157" s="425"/>
      <c r="I157" s="425"/>
      <c r="J157" s="425"/>
      <c r="K157" s="425"/>
      <c r="L157" s="425"/>
      <c r="M157" s="425"/>
      <c r="N157" s="425"/>
      <c r="O157" s="425"/>
      <c r="P157" s="425"/>
      <c r="Q157" s="425"/>
      <c r="R157" s="425"/>
      <c r="S157" s="425"/>
      <c r="T157" s="425"/>
      <c r="U157" s="425"/>
      <c r="V157" s="425"/>
      <c r="W157" s="425"/>
      <c r="X157" s="425"/>
      <c r="Y157" s="425"/>
      <c r="Z157" s="425"/>
      <c r="AA157" s="425"/>
      <c r="AB157" s="425"/>
      <c r="AC157" s="425"/>
      <c r="AD157" s="425"/>
      <c r="AE157" s="425"/>
      <c r="AF157" s="425"/>
      <c r="AG157" s="425"/>
      <c r="AH157" s="425"/>
      <c r="AI157" s="425"/>
      <c r="AJ157" s="425"/>
      <c r="AK157" s="425"/>
      <c r="AL157" s="425"/>
      <c r="AM157" s="425"/>
      <c r="AN157" s="425"/>
      <c r="AO157" s="425"/>
      <c r="AP157" s="425"/>
      <c r="AQ157" s="425"/>
      <c r="AR157" s="425"/>
      <c r="AS157" s="425"/>
      <c r="AT157" s="425"/>
      <c r="AU157" s="425"/>
      <c r="AV157" s="425"/>
      <c r="AW157" s="425"/>
      <c r="AX157" s="425"/>
      <c r="AY157" s="425"/>
      <c r="AZ157" s="425"/>
      <c r="BA157" s="425"/>
      <c r="BB157" s="425"/>
      <c r="BC157" s="425"/>
      <c r="BD157" s="425"/>
      <c r="BE157" s="425"/>
      <c r="BF157" s="425"/>
      <c r="BG157" s="425"/>
      <c r="BH157" s="425"/>
      <c r="BI157" s="425"/>
      <c r="BJ157" s="425"/>
      <c r="BK157" s="425"/>
      <c r="BL157" s="425"/>
      <c r="BM157" s="425"/>
      <c r="BN157" s="425"/>
      <c r="BO157" s="425"/>
      <c r="BP157" s="425"/>
      <c r="BQ157" s="425"/>
      <c r="BR157" s="425"/>
      <c r="BS157" s="425"/>
      <c r="BT157" s="425"/>
      <c r="BU157" s="425"/>
      <c r="BV157" s="425"/>
      <c r="BW157" s="425"/>
      <c r="BX157" s="425"/>
      <c r="BY157" s="425"/>
      <c r="BZ157" s="425"/>
      <c r="CA157" s="425"/>
      <c r="CB157" s="425"/>
      <c r="CC157" s="425"/>
      <c r="CD157" s="425"/>
      <c r="CE157" s="425"/>
      <c r="CF157" s="425"/>
      <c r="CG157" s="425"/>
      <c r="CH157" s="425"/>
      <c r="CI157" s="425"/>
      <c r="CJ157" s="425"/>
      <c r="CK157" s="425"/>
      <c r="CL157" s="425"/>
      <c r="CM157" s="425"/>
      <c r="CN157" s="425"/>
      <c r="CO157" s="425"/>
      <c r="CP157" s="425"/>
      <c r="CQ157" s="425"/>
      <c r="CR157" s="425"/>
      <c r="CS157" s="425"/>
      <c r="CT157" s="425"/>
      <c r="CU157" s="425"/>
      <c r="CV157" s="425"/>
      <c r="CW157" s="425"/>
      <c r="CX157" s="425"/>
      <c r="CY157" s="425"/>
      <c r="CZ157" s="425"/>
      <c r="DA157" s="425"/>
      <c r="DB157" s="425"/>
      <c r="DC157" s="425"/>
      <c r="DD157" s="425"/>
      <c r="DE157" s="425"/>
      <c r="DF157" s="425"/>
      <c r="DG157" s="425"/>
      <c r="DH157" s="425"/>
      <c r="DI157" s="425"/>
      <c r="DJ157" s="425"/>
      <c r="DK157" s="425"/>
      <c r="DL157" s="425"/>
      <c r="DM157" s="425"/>
      <c r="DN157" s="425"/>
      <c r="DO157" s="425"/>
      <c r="DP157" s="425"/>
      <c r="DQ157" s="425"/>
      <c r="DR157" s="425"/>
      <c r="DS157" s="425"/>
      <c r="DT157" s="425"/>
      <c r="DU157" s="425"/>
      <c r="DV157" s="425"/>
      <c r="DW157" s="425"/>
      <c r="DX157" s="425"/>
      <c r="DY157" s="425"/>
      <c r="DZ157" s="425"/>
      <c r="EA157" s="425"/>
      <c r="EB157" s="425"/>
      <c r="EC157" s="425"/>
      <c r="ED157" s="425"/>
      <c r="EE157" s="425"/>
      <c r="EF157" s="425"/>
      <c r="EG157" s="425"/>
      <c r="EH157" s="425"/>
      <c r="EI157" s="425"/>
      <c r="EJ157" s="425"/>
      <c r="EK157" s="425"/>
      <c r="EL157" s="425"/>
      <c r="EM157" s="425"/>
      <c r="EN157" s="425"/>
      <c r="EO157" s="425"/>
      <c r="EP157" s="425"/>
      <c r="EQ157" s="425"/>
      <c r="ER157" s="425"/>
      <c r="ES157" s="425"/>
      <c r="ET157" s="425"/>
      <c r="EU157" s="425"/>
      <c r="EV157" s="425"/>
      <c r="EW157" s="425"/>
      <c r="EX157" s="425"/>
      <c r="EY157" s="425"/>
      <c r="EZ157" s="425"/>
      <c r="FA157" s="425"/>
      <c r="FB157" s="425"/>
      <c r="FC157" s="425"/>
      <c r="FD157" s="425"/>
      <c r="FE157" s="425"/>
      <c r="FF157" s="425"/>
      <c r="FG157" s="425"/>
      <c r="FH157" s="425"/>
      <c r="FI157" s="425"/>
      <c r="FJ157" s="425"/>
      <c r="FK157" s="425"/>
      <c r="FL157" s="425"/>
      <c r="FM157" s="425"/>
      <c r="FN157" s="425"/>
      <c r="FO157" s="425"/>
      <c r="FP157" s="425"/>
      <c r="FQ157" s="425"/>
      <c r="FR157" s="425"/>
      <c r="FS157" s="425"/>
      <c r="FT157" s="425"/>
      <c r="FU157" s="425"/>
      <c r="FV157" s="425"/>
      <c r="FW157" s="425"/>
      <c r="FX157" s="425"/>
      <c r="FY157" s="425"/>
      <c r="FZ157" s="425"/>
      <c r="GA157" s="425"/>
      <c r="GB157" s="425"/>
      <c r="GC157" s="425"/>
      <c r="GD157" s="425"/>
      <c r="GE157" s="425"/>
      <c r="GF157" s="425"/>
      <c r="GG157" s="425"/>
      <c r="GH157" s="425"/>
      <c r="GI157" s="425"/>
      <c r="GJ157" s="425"/>
      <c r="GK157" s="425"/>
      <c r="GL157" s="425"/>
      <c r="GM157" s="425"/>
      <c r="GN157" s="425"/>
      <c r="GO157" s="425"/>
      <c r="GP157" s="425"/>
      <c r="GQ157" s="425"/>
      <c r="GR157" s="425"/>
      <c r="GS157" s="425"/>
      <c r="GT157" s="425"/>
      <c r="GU157" s="425"/>
      <c r="GV157" s="425"/>
      <c r="GW157" s="425"/>
      <c r="GX157" s="425"/>
      <c r="GY157" s="425"/>
      <c r="GZ157" s="425"/>
      <c r="HA157" s="425"/>
      <c r="HB157" s="425"/>
      <c r="HC157" s="425"/>
      <c r="HD157" s="425"/>
      <c r="HE157" s="425"/>
      <c r="HF157" s="425"/>
      <c r="HG157" s="425"/>
      <c r="HH157" s="425"/>
      <c r="HI157" s="425"/>
      <c r="HJ157" s="425"/>
      <c r="HK157" s="425"/>
      <c r="HL157" s="425"/>
      <c r="HM157" s="425"/>
      <c r="HN157" s="425"/>
      <c r="HO157" s="425"/>
      <c r="HP157" s="425"/>
      <c r="HQ157" s="425"/>
      <c r="HR157" s="425"/>
      <c r="HS157" s="425"/>
      <c r="HT157" s="425"/>
      <c r="HU157" s="425"/>
      <c r="HV157" s="425"/>
      <c r="HW157" s="425"/>
      <c r="HX157" s="425"/>
      <c r="HY157" s="425"/>
      <c r="HZ157" s="425"/>
      <c r="IA157" s="425"/>
      <c r="IB157" s="425"/>
      <c r="IC157" s="425"/>
      <c r="ID157" s="425"/>
      <c r="IE157" s="425"/>
      <c r="IF157" s="425"/>
      <c r="IG157" s="425"/>
      <c r="IH157" s="425"/>
      <c r="II157" s="425"/>
      <c r="IJ157" s="425"/>
      <c r="IK157" s="425"/>
      <c r="IL157" s="425"/>
      <c r="IM157" s="425"/>
      <c r="IN157" s="425"/>
      <c r="IO157" s="425"/>
      <c r="IP157" s="425"/>
      <c r="IQ157" s="425"/>
      <c r="IR157" s="425"/>
      <c r="IS157" s="425"/>
      <c r="IT157" s="425"/>
      <c r="IU157" s="425"/>
      <c r="IV157" s="425"/>
      <c r="IW157" s="425"/>
      <c r="IX157" s="425"/>
      <c r="IY157" s="425"/>
      <c r="IZ157" s="425"/>
      <c r="JA157" s="425"/>
      <c r="JB157" s="425"/>
      <c r="JC157" s="425"/>
      <c r="JD157" s="425"/>
      <c r="JE157" s="425"/>
      <c r="JF157" s="425"/>
      <c r="JG157" s="425"/>
      <c r="JH157" s="425"/>
      <c r="JI157" s="425"/>
      <c r="JJ157" s="425"/>
      <c r="JK157" s="425"/>
      <c r="JL157" s="425"/>
      <c r="JM157" s="425"/>
      <c r="JN157" s="425"/>
      <c r="JO157" s="425"/>
      <c r="JP157" s="425"/>
      <c r="JQ157" s="425"/>
      <c r="JR157" s="425"/>
      <c r="JS157" s="425"/>
      <c r="JT157" s="425"/>
      <c r="JU157" s="425"/>
      <c r="JV157" s="425"/>
      <c r="JW157" s="425"/>
      <c r="JX157" s="425"/>
      <c r="JY157" s="425"/>
      <c r="JZ157" s="425"/>
      <c r="KA157" s="425"/>
      <c r="KB157" s="425"/>
      <c r="KC157" s="425"/>
      <c r="KD157" s="425"/>
      <c r="KE157" s="425"/>
      <c r="KF157" s="425"/>
      <c r="KG157" s="425"/>
      <c r="KH157" s="425"/>
      <c r="KI157" s="425"/>
      <c r="KJ157" s="425"/>
      <c r="KK157" s="425"/>
      <c r="KL157" s="425"/>
      <c r="KM157" s="425"/>
      <c r="KN157" s="425"/>
      <c r="KO157" s="425"/>
      <c r="KP157" s="425"/>
      <c r="KQ157" s="425"/>
      <c r="KR157" s="425"/>
      <c r="KS157" s="425"/>
      <c r="KT157" s="425"/>
      <c r="KU157" s="425"/>
      <c r="KV157" s="425"/>
      <c r="KW157" s="425"/>
      <c r="KX157" s="425"/>
      <c r="KY157" s="425"/>
      <c r="KZ157" s="425"/>
      <c r="LA157" s="425"/>
      <c r="LB157" s="425"/>
      <c r="LC157" s="425"/>
      <c r="LD157" s="425"/>
      <c r="LE157" s="425"/>
      <c r="LF157" s="425"/>
      <c r="LG157" s="425"/>
      <c r="LH157" s="425"/>
      <c r="LI157" s="425"/>
      <c r="LJ157" s="425"/>
      <c r="LK157" s="425"/>
      <c r="LL157" s="425"/>
      <c r="LM157" s="425"/>
      <c r="LN157" s="425"/>
      <c r="LO157" s="425"/>
      <c r="LP157" s="425"/>
      <c r="LQ157" s="425"/>
      <c r="LR157" s="425"/>
      <c r="LS157" s="425"/>
      <c r="LT157" s="425"/>
      <c r="LU157" s="425"/>
      <c r="LV157" s="425"/>
      <c r="LW157" s="425"/>
      <c r="LX157" s="425"/>
      <c r="LY157" s="425"/>
      <c r="LZ157" s="425"/>
      <c r="MA157" s="425"/>
      <c r="MB157" s="425"/>
      <c r="MC157" s="425"/>
      <c r="MD157" s="425"/>
      <c r="ME157" s="425"/>
      <c r="MF157" s="425"/>
      <c r="MG157" s="425"/>
      <c r="MH157" s="425"/>
      <c r="MI157" s="425"/>
      <c r="MJ157" s="425"/>
      <c r="MK157" s="425"/>
      <c r="ML157" s="425"/>
      <c r="MM157" s="425"/>
      <c r="MN157" s="425"/>
      <c r="MO157" s="425"/>
      <c r="MP157" s="425"/>
      <c r="MQ157" s="425"/>
      <c r="MR157" s="425"/>
      <c r="MS157" s="425"/>
      <c r="MT157" s="425"/>
      <c r="MU157" s="425"/>
      <c r="MV157" s="425"/>
      <c r="MW157" s="425"/>
      <c r="MX157" s="425"/>
      <c r="MY157" s="425"/>
      <c r="MZ157" s="425"/>
      <c r="NA157" s="425"/>
      <c r="NB157" s="425"/>
      <c r="NC157" s="425"/>
      <c r="ND157" s="425"/>
      <c r="NE157" s="425"/>
      <c r="NF157" s="425"/>
      <c r="NG157" s="425"/>
      <c r="NH157" s="425"/>
      <c r="NI157" s="425"/>
      <c r="NJ157" s="425"/>
      <c r="NK157" s="425"/>
      <c r="NL157" s="425"/>
      <c r="NM157" s="425"/>
      <c r="NN157" s="425"/>
      <c r="NO157" s="425"/>
      <c r="NP157" s="425"/>
      <c r="NQ157" s="425"/>
      <c r="NR157" s="425"/>
      <c r="NS157" s="425"/>
      <c r="NT157" s="425"/>
      <c r="NU157" s="425"/>
      <c r="NV157" s="425"/>
      <c r="NW157" s="425"/>
      <c r="NX157" s="425"/>
      <c r="NY157" s="425"/>
      <c r="NZ157" s="425"/>
      <c r="OA157" s="425"/>
      <c r="OB157" s="425"/>
      <c r="OC157" s="425"/>
      <c r="OD157" s="425"/>
      <c r="OE157" s="425"/>
      <c r="OF157" s="425"/>
      <c r="OG157" s="425"/>
      <c r="OH157" s="425"/>
      <c r="OI157" s="425"/>
      <c r="OJ157" s="425"/>
      <c r="OK157" s="425"/>
      <c r="OL157" s="425"/>
      <c r="OM157" s="425"/>
      <c r="ON157" s="425"/>
      <c r="OO157" s="425"/>
      <c r="OP157" s="425"/>
      <c r="OQ157" s="425"/>
      <c r="OR157" s="425"/>
      <c r="OS157" s="425"/>
      <c r="OT157" s="425"/>
      <c r="OU157" s="425"/>
      <c r="OV157" s="425"/>
      <c r="OW157" s="425"/>
      <c r="OX157" s="425"/>
      <c r="OY157" s="425"/>
      <c r="OZ157" s="425"/>
      <c r="PA157" s="425"/>
      <c r="PB157" s="425"/>
      <c r="PC157" s="425"/>
      <c r="PD157" s="425"/>
      <c r="PE157" s="425"/>
      <c r="PF157" s="425"/>
      <c r="PG157" s="425"/>
      <c r="PH157" s="425"/>
      <c r="PI157" s="425"/>
      <c r="PJ157" s="425"/>
      <c r="PK157" s="425"/>
      <c r="PL157" s="425"/>
      <c r="PM157" s="425"/>
      <c r="PN157" s="425"/>
      <c r="PO157" s="425"/>
      <c r="PP157" s="425"/>
      <c r="PQ157" s="425"/>
      <c r="PR157" s="425"/>
      <c r="PS157" s="425"/>
      <c r="PT157" s="425"/>
      <c r="PU157" s="425"/>
      <c r="PV157" s="425"/>
      <c r="PW157" s="425"/>
      <c r="PX157" s="425"/>
      <c r="PY157" s="425"/>
      <c r="PZ157" s="425"/>
      <c r="QA157" s="425"/>
      <c r="QB157" s="425"/>
      <c r="QC157" s="425"/>
      <c r="QD157" s="425"/>
      <c r="QE157" s="425"/>
      <c r="QF157" s="425"/>
      <c r="QG157" s="425"/>
      <c r="QH157" s="425"/>
      <c r="QI157" s="425"/>
      <c r="QJ157" s="425"/>
      <c r="QK157" s="425"/>
      <c r="QL157" s="425"/>
      <c r="QM157" s="425"/>
      <c r="QN157" s="425"/>
      <c r="QO157" s="425"/>
      <c r="QP157" s="425"/>
      <c r="QQ157" s="425"/>
      <c r="QR157" s="425"/>
      <c r="QS157" s="425"/>
      <c r="QT157" s="425"/>
      <c r="QU157" s="425"/>
      <c r="QV157" s="425"/>
      <c r="QW157" s="425"/>
      <c r="QX157" s="425"/>
      <c r="QY157" s="425"/>
      <c r="QZ157" s="425"/>
      <c r="RA157" s="425"/>
      <c r="RB157" s="425"/>
      <c r="RC157" s="425"/>
      <c r="RD157" s="425"/>
      <c r="RE157" s="425"/>
      <c r="RF157" s="425"/>
      <c r="RG157" s="425"/>
      <c r="RH157" s="425"/>
      <c r="RI157" s="425"/>
      <c r="RJ157" s="425"/>
      <c r="RK157" s="425"/>
      <c r="RL157" s="425"/>
      <c r="RM157" s="425"/>
      <c r="RN157" s="425"/>
      <c r="RO157" s="425"/>
      <c r="RP157" s="425"/>
      <c r="RQ157" s="425"/>
      <c r="RR157" s="425"/>
      <c r="RS157" s="425"/>
      <c r="RT157" s="425"/>
      <c r="RU157" s="425"/>
      <c r="RV157" s="425"/>
      <c r="RW157" s="425"/>
      <c r="RX157" s="425"/>
      <c r="RY157" s="425"/>
      <c r="RZ157" s="425"/>
      <c r="SA157" s="425"/>
      <c r="SB157" s="425"/>
      <c r="SC157" s="425"/>
      <c r="SD157" s="425"/>
      <c r="SE157" s="425"/>
      <c r="SF157" s="425"/>
      <c r="SG157" s="425"/>
      <c r="SH157" s="425"/>
      <c r="SI157" s="425"/>
      <c r="SJ157" s="425"/>
      <c r="SK157" s="425"/>
      <c r="SL157" s="425"/>
      <c r="SM157" s="425"/>
      <c r="SN157" s="425"/>
      <c r="SO157" s="425"/>
      <c r="SP157" s="425"/>
      <c r="SQ157" s="425"/>
      <c r="SR157" s="425"/>
      <c r="SS157" s="425"/>
      <c r="ST157" s="425"/>
      <c r="SU157" s="425"/>
      <c r="SV157" s="425"/>
      <c r="SW157" s="425"/>
      <c r="SX157" s="425"/>
    </row>
    <row r="158" spans="1:518" ht="12.75" hidden="1" customHeight="1" x14ac:dyDescent="0.2">
      <c r="A158" s="425"/>
      <c r="B158" s="425"/>
      <c r="C158" s="425"/>
      <c r="D158" s="425"/>
      <c r="E158" s="425"/>
      <c r="F158" s="425"/>
      <c r="G158" s="425"/>
      <c r="H158" s="425"/>
      <c r="I158" s="425"/>
      <c r="J158" s="425"/>
      <c r="K158" s="425"/>
      <c r="L158" s="425"/>
      <c r="M158" s="425"/>
      <c r="N158" s="425"/>
      <c r="O158" s="425"/>
      <c r="P158" s="425"/>
      <c r="Q158" s="425"/>
      <c r="R158" s="425"/>
      <c r="S158" s="425"/>
      <c r="T158" s="425"/>
      <c r="U158" s="425"/>
      <c r="V158" s="425"/>
      <c r="W158" s="425"/>
      <c r="X158" s="425"/>
      <c r="Y158" s="425"/>
      <c r="Z158" s="425"/>
      <c r="AA158" s="425"/>
      <c r="AB158" s="425"/>
      <c r="AC158" s="425"/>
      <c r="AD158" s="425"/>
      <c r="AE158" s="425"/>
      <c r="AF158" s="425"/>
      <c r="AG158" s="425"/>
      <c r="AH158" s="425"/>
      <c r="AI158" s="425"/>
      <c r="AJ158" s="425"/>
      <c r="AK158" s="425"/>
      <c r="AL158" s="425"/>
      <c r="AM158" s="425"/>
      <c r="AN158" s="425"/>
      <c r="AO158" s="425"/>
      <c r="AP158" s="425"/>
      <c r="AQ158" s="425"/>
      <c r="AR158" s="425"/>
      <c r="AS158" s="425"/>
      <c r="AT158" s="425"/>
      <c r="AU158" s="425"/>
      <c r="AV158" s="425"/>
      <c r="AW158" s="425"/>
      <c r="AX158" s="425"/>
      <c r="AY158" s="425"/>
      <c r="AZ158" s="425"/>
      <c r="BA158" s="425"/>
      <c r="BB158" s="425"/>
      <c r="BC158" s="425"/>
      <c r="BD158" s="425"/>
      <c r="BE158" s="425"/>
      <c r="BF158" s="425"/>
      <c r="BG158" s="425"/>
      <c r="BH158" s="425"/>
      <c r="BI158" s="425"/>
      <c r="BJ158" s="425"/>
      <c r="BK158" s="425"/>
      <c r="BL158" s="425"/>
      <c r="BM158" s="425"/>
      <c r="BN158" s="425"/>
      <c r="BO158" s="425"/>
      <c r="BP158" s="425"/>
      <c r="BQ158" s="425"/>
      <c r="BR158" s="425"/>
      <c r="BS158" s="425"/>
      <c r="BT158" s="425"/>
      <c r="BU158" s="425"/>
      <c r="BV158" s="425"/>
      <c r="BW158" s="425"/>
      <c r="BX158" s="425"/>
      <c r="BY158" s="425"/>
      <c r="BZ158" s="425"/>
      <c r="CA158" s="425"/>
      <c r="CB158" s="425"/>
      <c r="CC158" s="425"/>
      <c r="CD158" s="425"/>
      <c r="CE158" s="425"/>
      <c r="CF158" s="425"/>
      <c r="CG158" s="425"/>
      <c r="CH158" s="425"/>
      <c r="CI158" s="425"/>
      <c r="CJ158" s="425"/>
      <c r="CK158" s="425"/>
      <c r="CL158" s="425"/>
      <c r="CM158" s="425"/>
      <c r="CN158" s="425"/>
      <c r="CO158" s="425"/>
      <c r="CP158" s="425"/>
      <c r="CQ158" s="425"/>
      <c r="CR158" s="425"/>
      <c r="CS158" s="425"/>
      <c r="CT158" s="425"/>
      <c r="CU158" s="425"/>
      <c r="CV158" s="425"/>
      <c r="CW158" s="425"/>
      <c r="CX158" s="425"/>
      <c r="CY158" s="425"/>
      <c r="CZ158" s="425"/>
      <c r="DA158" s="425"/>
      <c r="DB158" s="425"/>
      <c r="DC158" s="425"/>
      <c r="DD158" s="425"/>
      <c r="DE158" s="425"/>
      <c r="DF158" s="425"/>
      <c r="DG158" s="425"/>
      <c r="DH158" s="425"/>
      <c r="DI158" s="425"/>
      <c r="DJ158" s="425"/>
      <c r="DK158" s="425"/>
      <c r="DL158" s="425"/>
      <c r="DM158" s="425"/>
      <c r="DN158" s="425"/>
      <c r="DO158" s="425"/>
      <c r="DP158" s="425"/>
      <c r="DQ158" s="425"/>
      <c r="DR158" s="425"/>
      <c r="DS158" s="425"/>
      <c r="DT158" s="425"/>
      <c r="DU158" s="425"/>
      <c r="DV158" s="425"/>
      <c r="DW158" s="425"/>
      <c r="DX158" s="425"/>
      <c r="DY158" s="425"/>
      <c r="DZ158" s="425"/>
      <c r="EA158" s="425"/>
      <c r="EB158" s="425"/>
      <c r="EC158" s="425"/>
      <c r="ED158" s="425"/>
      <c r="EE158" s="425"/>
      <c r="EF158" s="425"/>
      <c r="EG158" s="425"/>
      <c r="EH158" s="425"/>
      <c r="EI158" s="425"/>
      <c r="EJ158" s="425"/>
      <c r="EK158" s="425"/>
      <c r="EL158" s="425"/>
      <c r="EM158" s="425"/>
      <c r="EN158" s="425"/>
      <c r="EO158" s="425"/>
      <c r="EP158" s="425"/>
      <c r="EQ158" s="425"/>
      <c r="ER158" s="425"/>
      <c r="ES158" s="425"/>
      <c r="ET158" s="425"/>
      <c r="EU158" s="425"/>
      <c r="EV158" s="425"/>
      <c r="EW158" s="425"/>
      <c r="EX158" s="425"/>
      <c r="EY158" s="425"/>
      <c r="EZ158" s="425"/>
      <c r="FA158" s="425"/>
      <c r="FB158" s="425"/>
      <c r="FC158" s="425"/>
      <c r="FD158" s="425"/>
      <c r="FE158" s="425"/>
      <c r="FF158" s="425"/>
      <c r="FG158" s="425"/>
      <c r="FH158" s="425"/>
      <c r="FI158" s="425"/>
      <c r="FJ158" s="425"/>
      <c r="FK158" s="425"/>
      <c r="FL158" s="425"/>
      <c r="FM158" s="425"/>
      <c r="FN158" s="425"/>
      <c r="FO158" s="425"/>
      <c r="FP158" s="425"/>
      <c r="FQ158" s="425"/>
      <c r="FR158" s="425"/>
      <c r="FS158" s="425"/>
      <c r="FT158" s="425"/>
      <c r="FU158" s="425"/>
      <c r="FV158" s="425"/>
      <c r="FW158" s="425"/>
      <c r="FX158" s="425"/>
      <c r="FY158" s="425"/>
      <c r="FZ158" s="425"/>
      <c r="GA158" s="425"/>
      <c r="GB158" s="425"/>
      <c r="GC158" s="425"/>
      <c r="GD158" s="425"/>
      <c r="GE158" s="425"/>
      <c r="GF158" s="425"/>
      <c r="GG158" s="425"/>
      <c r="GH158" s="425"/>
      <c r="GI158" s="425"/>
      <c r="GJ158" s="425"/>
      <c r="GK158" s="425"/>
      <c r="GL158" s="425"/>
      <c r="GM158" s="425"/>
      <c r="GN158" s="425"/>
      <c r="GO158" s="425"/>
      <c r="GP158" s="425"/>
      <c r="GQ158" s="425"/>
      <c r="GR158" s="425"/>
      <c r="GS158" s="425"/>
      <c r="GT158" s="425"/>
      <c r="GU158" s="425"/>
      <c r="GV158" s="425"/>
      <c r="GW158" s="425"/>
      <c r="GX158" s="425"/>
      <c r="GY158" s="425"/>
      <c r="GZ158" s="425"/>
      <c r="HA158" s="425"/>
      <c r="HB158" s="425"/>
      <c r="HC158" s="425"/>
      <c r="HD158" s="425"/>
      <c r="HE158" s="425"/>
      <c r="HF158" s="425"/>
      <c r="HG158" s="425"/>
      <c r="HH158" s="425"/>
      <c r="HI158" s="425"/>
      <c r="HJ158" s="425"/>
      <c r="HK158" s="425"/>
      <c r="HL158" s="425"/>
      <c r="HM158" s="425"/>
      <c r="HN158" s="425"/>
      <c r="HO158" s="425"/>
      <c r="HP158" s="425"/>
      <c r="HQ158" s="425"/>
      <c r="HR158" s="425"/>
      <c r="HS158" s="425"/>
      <c r="HT158" s="425"/>
      <c r="HU158" s="425"/>
      <c r="HV158" s="425"/>
      <c r="HW158" s="425"/>
      <c r="HX158" s="425"/>
      <c r="HY158" s="425"/>
      <c r="HZ158" s="425"/>
      <c r="IA158" s="425"/>
      <c r="IB158" s="425"/>
      <c r="IC158" s="425"/>
      <c r="ID158" s="425"/>
      <c r="IE158" s="425"/>
      <c r="IF158" s="425"/>
      <c r="IG158" s="425"/>
      <c r="IH158" s="425"/>
      <c r="II158" s="425"/>
      <c r="IJ158" s="425"/>
      <c r="IK158" s="425"/>
      <c r="IL158" s="425"/>
      <c r="IM158" s="425"/>
      <c r="IN158" s="425"/>
      <c r="IO158" s="425"/>
      <c r="IP158" s="425"/>
      <c r="IQ158" s="425"/>
      <c r="IR158" s="425"/>
      <c r="IS158" s="425"/>
      <c r="IT158" s="425"/>
      <c r="IU158" s="425"/>
      <c r="IV158" s="425"/>
      <c r="IW158" s="425"/>
      <c r="IX158" s="425"/>
      <c r="IY158" s="425"/>
      <c r="IZ158" s="425"/>
      <c r="JA158" s="425"/>
      <c r="JB158" s="425"/>
      <c r="JC158" s="425"/>
      <c r="JD158" s="425"/>
      <c r="JE158" s="425"/>
      <c r="JF158" s="425"/>
      <c r="JG158" s="425"/>
      <c r="JH158" s="425"/>
      <c r="JI158" s="425"/>
      <c r="JJ158" s="425"/>
      <c r="JK158" s="425"/>
      <c r="JL158" s="425"/>
      <c r="JM158" s="425"/>
      <c r="JN158" s="425"/>
      <c r="JO158" s="425"/>
      <c r="JP158" s="425"/>
      <c r="JQ158" s="425"/>
      <c r="JR158" s="425"/>
      <c r="JS158" s="425"/>
      <c r="JT158" s="425"/>
      <c r="JU158" s="425"/>
      <c r="JV158" s="425"/>
      <c r="JW158" s="425"/>
      <c r="JX158" s="425"/>
      <c r="JY158" s="425"/>
      <c r="JZ158" s="425"/>
      <c r="KA158" s="425"/>
      <c r="KB158" s="425"/>
      <c r="KC158" s="425"/>
      <c r="KD158" s="425"/>
      <c r="KE158" s="425"/>
      <c r="KF158" s="425"/>
      <c r="KG158" s="425"/>
      <c r="KH158" s="425"/>
      <c r="KI158" s="425"/>
      <c r="KJ158" s="425"/>
      <c r="KK158" s="425"/>
      <c r="KL158" s="425"/>
      <c r="KM158" s="425"/>
      <c r="KN158" s="425"/>
      <c r="KO158" s="425"/>
      <c r="KP158" s="425"/>
      <c r="KQ158" s="425"/>
      <c r="KR158" s="425"/>
      <c r="KS158" s="425"/>
      <c r="KT158" s="425"/>
      <c r="KU158" s="425"/>
      <c r="KV158" s="425"/>
      <c r="KW158" s="425"/>
      <c r="KX158" s="425"/>
      <c r="KY158" s="425"/>
      <c r="KZ158" s="425"/>
      <c r="LA158" s="425"/>
      <c r="LB158" s="425"/>
      <c r="LC158" s="425"/>
      <c r="LD158" s="425"/>
      <c r="LE158" s="425"/>
      <c r="LF158" s="425"/>
      <c r="LG158" s="425"/>
      <c r="LH158" s="425"/>
      <c r="LI158" s="425"/>
      <c r="LJ158" s="425"/>
      <c r="LK158" s="425"/>
      <c r="LL158" s="425"/>
      <c r="LM158" s="425"/>
      <c r="LN158" s="425"/>
      <c r="LO158" s="425"/>
      <c r="LP158" s="425"/>
      <c r="LQ158" s="425"/>
      <c r="LR158" s="425"/>
      <c r="LS158" s="425"/>
      <c r="LT158" s="425"/>
      <c r="LU158" s="425"/>
      <c r="LV158" s="425"/>
      <c r="LW158" s="425"/>
      <c r="LX158" s="425"/>
      <c r="LY158" s="425"/>
      <c r="LZ158" s="425"/>
      <c r="MA158" s="425"/>
      <c r="MB158" s="425"/>
      <c r="MC158" s="425"/>
      <c r="MD158" s="425"/>
      <c r="ME158" s="425"/>
      <c r="MF158" s="425"/>
      <c r="MG158" s="425"/>
      <c r="MH158" s="425"/>
      <c r="MI158" s="425"/>
      <c r="MJ158" s="425"/>
      <c r="MK158" s="425"/>
      <c r="ML158" s="425"/>
      <c r="MM158" s="425"/>
      <c r="MN158" s="425"/>
      <c r="MO158" s="425"/>
      <c r="MP158" s="425"/>
      <c r="MQ158" s="425"/>
      <c r="MR158" s="425"/>
      <c r="MS158" s="425"/>
      <c r="MT158" s="425"/>
      <c r="MU158" s="425"/>
      <c r="MV158" s="425"/>
      <c r="MW158" s="425"/>
      <c r="MX158" s="425"/>
      <c r="MY158" s="425"/>
      <c r="MZ158" s="425"/>
      <c r="NA158" s="425"/>
      <c r="NB158" s="425"/>
      <c r="NC158" s="425"/>
      <c r="ND158" s="425"/>
      <c r="NE158" s="425"/>
      <c r="NF158" s="425"/>
      <c r="NG158" s="425"/>
      <c r="NH158" s="425"/>
      <c r="NI158" s="425"/>
      <c r="NJ158" s="425"/>
      <c r="NK158" s="425"/>
      <c r="NL158" s="425"/>
      <c r="NM158" s="425"/>
      <c r="NN158" s="425"/>
      <c r="NO158" s="425"/>
      <c r="NP158" s="425"/>
      <c r="NQ158" s="425"/>
      <c r="NR158" s="425"/>
      <c r="NS158" s="425"/>
      <c r="NT158" s="425"/>
      <c r="NU158" s="425"/>
      <c r="NV158" s="425"/>
      <c r="NW158" s="425"/>
      <c r="NX158" s="425"/>
      <c r="NY158" s="425"/>
      <c r="NZ158" s="425"/>
      <c r="OA158" s="425"/>
      <c r="OB158" s="425"/>
      <c r="OC158" s="425"/>
      <c r="OD158" s="425"/>
      <c r="OE158" s="425"/>
      <c r="OF158" s="425"/>
      <c r="OG158" s="425"/>
      <c r="OH158" s="425"/>
      <c r="OI158" s="425"/>
      <c r="OJ158" s="425"/>
      <c r="OK158" s="425"/>
      <c r="OL158" s="425"/>
      <c r="OM158" s="425"/>
      <c r="ON158" s="425"/>
      <c r="OO158" s="425"/>
      <c r="OP158" s="425"/>
      <c r="OQ158" s="425"/>
      <c r="OR158" s="425"/>
      <c r="OS158" s="425"/>
      <c r="OT158" s="425"/>
      <c r="OU158" s="425"/>
      <c r="OV158" s="425"/>
      <c r="OW158" s="425"/>
      <c r="OX158" s="425"/>
      <c r="OY158" s="425"/>
      <c r="OZ158" s="425"/>
      <c r="PA158" s="425"/>
      <c r="PB158" s="425"/>
      <c r="PC158" s="425"/>
      <c r="PD158" s="425"/>
      <c r="PE158" s="425"/>
      <c r="PF158" s="425"/>
      <c r="PG158" s="425"/>
      <c r="PH158" s="425"/>
      <c r="PI158" s="425"/>
      <c r="PJ158" s="425"/>
      <c r="PK158" s="425"/>
      <c r="PL158" s="425"/>
      <c r="PM158" s="425"/>
      <c r="PN158" s="425"/>
      <c r="PO158" s="425"/>
      <c r="PP158" s="425"/>
      <c r="PQ158" s="425"/>
      <c r="PR158" s="425"/>
      <c r="PS158" s="425"/>
      <c r="PT158" s="425"/>
      <c r="PU158" s="425"/>
      <c r="PV158" s="425"/>
      <c r="PW158" s="425"/>
      <c r="PX158" s="425"/>
      <c r="PY158" s="425"/>
      <c r="PZ158" s="425"/>
      <c r="QA158" s="425"/>
      <c r="QB158" s="425"/>
      <c r="QC158" s="425"/>
      <c r="QD158" s="425"/>
      <c r="QE158" s="425"/>
      <c r="QF158" s="425"/>
      <c r="QG158" s="425"/>
      <c r="QH158" s="425"/>
      <c r="QI158" s="425"/>
      <c r="QJ158" s="425"/>
      <c r="QK158" s="425"/>
      <c r="QL158" s="425"/>
      <c r="QM158" s="425"/>
      <c r="QN158" s="425"/>
      <c r="QO158" s="425"/>
      <c r="QP158" s="425"/>
      <c r="QQ158" s="425"/>
      <c r="QR158" s="425"/>
      <c r="QS158" s="425"/>
      <c r="QT158" s="425"/>
      <c r="QU158" s="425"/>
      <c r="QV158" s="425"/>
      <c r="QW158" s="425"/>
      <c r="QX158" s="425"/>
      <c r="QY158" s="425"/>
      <c r="QZ158" s="425"/>
      <c r="RA158" s="425"/>
      <c r="RB158" s="425"/>
      <c r="RC158" s="425"/>
      <c r="RD158" s="425"/>
      <c r="RE158" s="425"/>
      <c r="RF158" s="425"/>
      <c r="RG158" s="425"/>
      <c r="RH158" s="425"/>
      <c r="RI158" s="425"/>
      <c r="RJ158" s="425"/>
      <c r="RK158" s="425"/>
      <c r="RL158" s="425"/>
      <c r="RM158" s="425"/>
      <c r="RN158" s="425"/>
      <c r="RO158" s="425"/>
      <c r="RP158" s="425"/>
      <c r="RQ158" s="425"/>
      <c r="RR158" s="425"/>
      <c r="RS158" s="425"/>
      <c r="RT158" s="425"/>
      <c r="RU158" s="425"/>
      <c r="RV158" s="425"/>
      <c r="RW158" s="425"/>
      <c r="RX158" s="425"/>
      <c r="RY158" s="425"/>
      <c r="RZ158" s="425"/>
      <c r="SA158" s="425"/>
      <c r="SB158" s="425"/>
      <c r="SC158" s="425"/>
      <c r="SD158" s="425"/>
      <c r="SE158" s="425"/>
      <c r="SF158" s="425"/>
      <c r="SG158" s="425"/>
      <c r="SH158" s="425"/>
      <c r="SI158" s="425"/>
      <c r="SJ158" s="425"/>
      <c r="SK158" s="425"/>
      <c r="SL158" s="425"/>
      <c r="SM158" s="425"/>
      <c r="SN158" s="425"/>
      <c r="SO158" s="425"/>
      <c r="SP158" s="425"/>
      <c r="SQ158" s="425"/>
      <c r="SR158" s="425"/>
      <c r="SS158" s="425"/>
      <c r="ST158" s="425"/>
      <c r="SU158" s="425"/>
      <c r="SV158" s="425"/>
      <c r="SW158" s="425"/>
      <c r="SX158" s="425"/>
    </row>
  </sheetData>
  <sheetProtection algorithmName="SHA-512" hashValue="TpiiqfHczcdTnRwkC5Pt4Cp+sDAeXg0jopWoZMZIDPJSEqjWpSktUOYM6rXUuTiYrUco2WIw25ZqMfAAA9fLNg==" saltValue="0ZeyxeWB5w6kqnW8XDsMbA==" spinCount="100000" sheet="1" objects="1" scenarios="1"/>
  <mergeCells count="1244">
    <mergeCell ref="QK80:QN80"/>
    <mergeCell ref="QK81:QN81"/>
    <mergeCell ref="PP80:PP81"/>
    <mergeCell ref="PQ80:PQ81"/>
    <mergeCell ref="PT80:PW80"/>
    <mergeCell ref="QG80:QG81"/>
    <mergeCell ref="QH80:QH81"/>
    <mergeCell ref="QX80:QX81"/>
    <mergeCell ref="PT81:PW81"/>
    <mergeCell ref="RS80:RV80"/>
    <mergeCell ref="RS81:RV81"/>
    <mergeCell ref="QY80:QY81"/>
    <mergeCell ref="RB80:RE80"/>
    <mergeCell ref="RO80:RO81"/>
    <mergeCell ref="RP80:RP81"/>
    <mergeCell ref="SF80:SF81"/>
    <mergeCell ref="SG80:SG81"/>
    <mergeCell ref="RB81:RE81"/>
    <mergeCell ref="SJ80:SM80"/>
    <mergeCell ref="SW80:SW81"/>
    <mergeCell ref="SX80:SX81"/>
    <mergeCell ref="SJ81:SM81"/>
    <mergeCell ref="KS80:KT80"/>
    <mergeCell ref="KS81:KT81"/>
    <mergeCell ref="KJ80:KJ81"/>
    <mergeCell ref="KK80:KK81"/>
    <mergeCell ref="KN80:KQ80"/>
    <mergeCell ref="LA80:LA81"/>
    <mergeCell ref="LB80:LB81"/>
    <mergeCell ref="LE80:LH80"/>
    <mergeCell ref="KN81:KQ81"/>
    <mergeCell ref="LE81:LH81"/>
    <mergeCell ref="MR80:MS80"/>
    <mergeCell ref="MR81:MS81"/>
    <mergeCell ref="MM80:MP80"/>
    <mergeCell ref="MZ80:MZ81"/>
    <mergeCell ref="NA80:NA81"/>
    <mergeCell ref="ND80:NG80"/>
    <mergeCell ref="NQ80:NQ81"/>
    <mergeCell ref="NR80:NR81"/>
    <mergeCell ref="MM81:MP81"/>
    <mergeCell ref="LJ80:LK80"/>
    <mergeCell ref="LR80:LR81"/>
    <mergeCell ref="LS80:LS81"/>
    <mergeCell ref="MA80:MB80"/>
    <mergeCell ref="MI80:MI81"/>
    <mergeCell ref="MJ80:MJ81"/>
    <mergeCell ref="LJ81:LK81"/>
    <mergeCell ref="MA81:MB81"/>
    <mergeCell ref="LV80:LY80"/>
    <mergeCell ref="OL80:OO80"/>
    <mergeCell ref="OL81:OO81"/>
    <mergeCell ref="NU80:NX80"/>
    <mergeCell ref="OH80:OH81"/>
    <mergeCell ref="OI80:OI81"/>
    <mergeCell ref="OY80:OY81"/>
    <mergeCell ref="OZ80:OZ81"/>
    <mergeCell ref="PC80:PF80"/>
    <mergeCell ref="NU81:NX81"/>
    <mergeCell ref="PC81:PF81"/>
    <mergeCell ref="ND81:NG81"/>
    <mergeCell ref="IT80:IU80"/>
    <mergeCell ref="IT81:IU81"/>
    <mergeCell ref="HX80:IA80"/>
    <mergeCell ref="IK80:IK81"/>
    <mergeCell ref="IL80:IL81"/>
    <mergeCell ref="IO80:IR80"/>
    <mergeCell ref="JB80:JB81"/>
    <mergeCell ref="HX81:IA81"/>
    <mergeCell ref="IO81:IR81"/>
    <mergeCell ref="JK80:JL80"/>
    <mergeCell ref="JK81:JL81"/>
    <mergeCell ref="JC80:JC81"/>
    <mergeCell ref="JF80:JI80"/>
    <mergeCell ref="JS80:JS81"/>
    <mergeCell ref="LV81:LY81"/>
    <mergeCell ref="JT80:JT81"/>
    <mergeCell ref="JW80:JZ80"/>
    <mergeCell ref="JF81:JI81"/>
    <mergeCell ref="JW81:JZ81"/>
    <mergeCell ref="MV4:MV9"/>
    <mergeCell ref="MO5:MS7"/>
    <mergeCell ref="MP8:MS9"/>
    <mergeCell ref="MT4:MT9"/>
    <mergeCell ref="DZ80:EC80"/>
    <mergeCell ref="DZ81:EC81"/>
    <mergeCell ref="DF80:DF81"/>
    <mergeCell ref="DI80:DL80"/>
    <mergeCell ref="DV80:DV81"/>
    <mergeCell ref="DW80:DW81"/>
    <mergeCell ref="EE80:EF80"/>
    <mergeCell ref="EM80:EM81"/>
    <mergeCell ref="DN81:DO81"/>
    <mergeCell ref="EE81:EF81"/>
    <mergeCell ref="GD80:GE80"/>
    <mergeCell ref="GD81:GE81"/>
    <mergeCell ref="FU80:FU81"/>
    <mergeCell ref="FV80:FV81"/>
    <mergeCell ref="FY80:GB80"/>
    <mergeCell ref="GL80:GL81"/>
    <mergeCell ref="GM80:GM81"/>
    <mergeCell ref="FM80:FN80"/>
    <mergeCell ref="FM81:FN81"/>
    <mergeCell ref="GP80:GS80"/>
    <mergeCell ref="FY81:GB81"/>
    <mergeCell ref="GP81:GS81"/>
    <mergeCell ref="IC80:ID80"/>
    <mergeCell ref="IC81:ID81"/>
    <mergeCell ref="KB80:KC80"/>
    <mergeCell ref="KB81:KC81"/>
    <mergeCell ref="MU4:MU9"/>
    <mergeCell ref="LX5:MB7"/>
    <mergeCell ref="ND4:NE9"/>
    <mergeCell ref="NF8:NF9"/>
    <mergeCell ref="MW4:MW9"/>
    <mergeCell ref="MX4:MX9"/>
    <mergeCell ref="MY4:MY9"/>
    <mergeCell ref="MZ4:MZ9"/>
    <mergeCell ref="NA4:NA9"/>
    <mergeCell ref="NF4:NJ4"/>
    <mergeCell ref="NF5:NJ7"/>
    <mergeCell ref="NG8:NJ9"/>
    <mergeCell ref="SB4:SB9"/>
    <mergeCell ref="SC4:SC9"/>
    <mergeCell ref="SD4:SD9"/>
    <mergeCell ref="SE4:SE9"/>
    <mergeCell ref="SF4:SF9"/>
    <mergeCell ref="SG4:SG9"/>
    <mergeCell ref="SJ4:SK9"/>
    <mergeCell ref="QF4:QF9"/>
    <mergeCell ref="QG4:QG9"/>
    <mergeCell ref="QH4:QH9"/>
    <mergeCell ref="QK4:QL9"/>
    <mergeCell ref="NU4:NV9"/>
    <mergeCell ref="NW8:NW9"/>
    <mergeCell ref="NR4:NR9"/>
    <mergeCell ref="NW4:OA4"/>
    <mergeCell ref="OB4:OB9"/>
    <mergeCell ref="OC4:OC9"/>
    <mergeCell ref="OD4:OD9"/>
    <mergeCell ref="OE4:OE9"/>
    <mergeCell ref="NW5:OA7"/>
    <mergeCell ref="NX8:OA9"/>
    <mergeCell ref="PC4:PD9"/>
    <mergeCell ref="SW4:SW9"/>
    <mergeCell ref="SX4:SX9"/>
    <mergeCell ref="RB4:RC9"/>
    <mergeCell ref="RD8:RD9"/>
    <mergeCell ref="RD4:RH4"/>
    <mergeCell ref="RI4:RI9"/>
    <mergeCell ref="RJ4:RJ9"/>
    <mergeCell ref="RK4:RK9"/>
    <mergeCell ref="RL4:RL9"/>
    <mergeCell ref="RM4:RM9"/>
    <mergeCell ref="RD5:RH7"/>
    <mergeCell ref="RE8:RH9"/>
    <mergeCell ref="RS4:RT9"/>
    <mergeCell ref="RU8:RU9"/>
    <mergeCell ref="RN4:RN9"/>
    <mergeCell ref="RO4:RO9"/>
    <mergeCell ref="RP4:RP9"/>
    <mergeCell ref="RU4:RY4"/>
    <mergeCell ref="RZ4:RZ9"/>
    <mergeCell ref="SA4:SA9"/>
    <mergeCell ref="RU5:RY7"/>
    <mergeCell ref="RV8:RY9"/>
    <mergeCell ref="SL5:SP7"/>
    <mergeCell ref="SL8:SL9"/>
    <mergeCell ref="SM8:SP9"/>
    <mergeCell ref="SL4:SP4"/>
    <mergeCell ref="SQ4:SQ9"/>
    <mergeCell ref="SR4:SR9"/>
    <mergeCell ref="SS4:SS9"/>
    <mergeCell ref="ST4:ST9"/>
    <mergeCell ref="SU4:SU9"/>
    <mergeCell ref="SV4:SV9"/>
    <mergeCell ref="CT2:CW3"/>
    <mergeCell ref="DI2:DI3"/>
    <mergeCell ref="DJ2:DJ3"/>
    <mergeCell ref="CT4:CX4"/>
    <mergeCell ref="M2:P3"/>
    <mergeCell ref="M4:Q4"/>
    <mergeCell ref="BL2:BO3"/>
    <mergeCell ref="BL4:BP4"/>
    <mergeCell ref="DK2:DN3"/>
    <mergeCell ref="DK4:DO4"/>
    <mergeCell ref="ES2:EV3"/>
    <mergeCell ref="ES4:EW4"/>
    <mergeCell ref="GQ2:GQ3"/>
    <mergeCell ref="GR4:GV4"/>
    <mergeCell ref="HZ2:IC3"/>
    <mergeCell ref="HZ4:ID4"/>
    <mergeCell ref="GR2:GU3"/>
    <mergeCell ref="HG2:HG3"/>
    <mergeCell ref="HH2:HH3"/>
    <mergeCell ref="HI2:HL3"/>
    <mergeCell ref="HX2:HX3"/>
    <mergeCell ref="HY2:HY3"/>
    <mergeCell ref="HI4:HM4"/>
    <mergeCell ref="HT4:HT9"/>
    <mergeCell ref="HU4:HU9"/>
    <mergeCell ref="HX4:HY9"/>
    <mergeCell ref="DZ2:DZ3"/>
    <mergeCell ref="EA2:EA3"/>
    <mergeCell ref="EB2:EE3"/>
    <mergeCell ref="EQ2:EQ3"/>
    <mergeCell ref="ER2:ER3"/>
    <mergeCell ref="FH2:FH3"/>
    <mergeCell ref="CC5:CG7"/>
    <mergeCell ref="CJ4:CJ9"/>
    <mergeCell ref="CK4:CK9"/>
    <mergeCell ref="CL4:CL9"/>
    <mergeCell ref="CM4:CM9"/>
    <mergeCell ref="CN4:CN9"/>
    <mergeCell ref="CO4:CO9"/>
    <mergeCell ref="CR4:CS9"/>
    <mergeCell ref="AT2:AT3"/>
    <mergeCell ref="AU2:AX3"/>
    <mergeCell ref="BJ2:BJ3"/>
    <mergeCell ref="BK2:BK3"/>
    <mergeCell ref="CA2:CA3"/>
    <mergeCell ref="CB2:CB3"/>
    <mergeCell ref="AU4:AY4"/>
    <mergeCell ref="CC4:CG4"/>
    <mergeCell ref="CC2:CF3"/>
    <mergeCell ref="CR2:CR3"/>
    <mergeCell ref="CS2:CS3"/>
    <mergeCell ref="BD4:BD9"/>
    <mergeCell ref="BE4:BE9"/>
    <mergeCell ref="AU5:AY7"/>
    <mergeCell ref="AV8:AY9"/>
    <mergeCell ref="AS4:AT9"/>
    <mergeCell ref="AU8:AU9"/>
    <mergeCell ref="SJ2:SJ3"/>
    <mergeCell ref="SK2:SK3"/>
    <mergeCell ref="SL2:SO3"/>
    <mergeCell ref="PV2:PY3"/>
    <mergeCell ref="QK2:QK3"/>
    <mergeCell ref="QL2:QL3"/>
    <mergeCell ref="QM2:QP3"/>
    <mergeCell ref="RB2:RB3"/>
    <mergeCell ref="RC2:RC3"/>
    <mergeCell ref="RD2:RG3"/>
    <mergeCell ref="R4:R9"/>
    <mergeCell ref="S4:S9"/>
    <mergeCell ref="T4:T9"/>
    <mergeCell ref="U4:U9"/>
    <mergeCell ref="V4:V9"/>
    <mergeCell ref="W4:W9"/>
    <mergeCell ref="X4:X9"/>
    <mergeCell ref="Y4:Y9"/>
    <mergeCell ref="AD2:AG3"/>
    <mergeCell ref="AD4:AH4"/>
    <mergeCell ref="AD5:AH7"/>
    <mergeCell ref="AI4:AI9"/>
    <mergeCell ref="AJ4:AJ9"/>
    <mergeCell ref="AK4:AK9"/>
    <mergeCell ref="AL4:AL9"/>
    <mergeCell ref="BU4:BU9"/>
    <mergeCell ref="BV4:BV9"/>
    <mergeCell ref="BW4:BW9"/>
    <mergeCell ref="BX4:BX9"/>
    <mergeCell ref="CA4:CB9"/>
    <mergeCell ref="CH4:CH9"/>
    <mergeCell ref="CI4:CI9"/>
    <mergeCell ref="ND2:ND3"/>
    <mergeCell ref="NE2:NE3"/>
    <mergeCell ref="NF2:NI3"/>
    <mergeCell ref="NU2:NU3"/>
    <mergeCell ref="NV2:NV3"/>
    <mergeCell ref="NW2:NZ3"/>
    <mergeCell ref="OL2:OL3"/>
    <mergeCell ref="OM2:OM3"/>
    <mergeCell ref="ON2:OQ3"/>
    <mergeCell ref="PC2:PC3"/>
    <mergeCell ref="PD2:PD3"/>
    <mergeCell ref="PE2:PH3"/>
    <mergeCell ref="PT2:PT3"/>
    <mergeCell ref="PU2:PU3"/>
    <mergeCell ref="RS2:RS3"/>
    <mergeCell ref="RT2:RT3"/>
    <mergeCell ref="RU2:RX3"/>
    <mergeCell ref="JX2:JX3"/>
    <mergeCell ref="JY2:KB3"/>
    <mergeCell ref="KN2:KN3"/>
    <mergeCell ref="KO2:KO3"/>
    <mergeCell ref="KP2:KS3"/>
    <mergeCell ref="LE2:LE3"/>
    <mergeCell ref="LF2:LF3"/>
    <mergeCell ref="LG2:LJ3"/>
    <mergeCell ref="LV2:LV3"/>
    <mergeCell ref="LW2:LW3"/>
    <mergeCell ref="LX2:MA3"/>
    <mergeCell ref="MM2:MM3"/>
    <mergeCell ref="MN2:MN3"/>
    <mergeCell ref="MO2:MR3"/>
    <mergeCell ref="LE4:LF9"/>
    <mergeCell ref="LG8:LG9"/>
    <mergeCell ref="KZ4:KZ9"/>
    <mergeCell ref="LA4:LA9"/>
    <mergeCell ref="LB4:LB9"/>
    <mergeCell ref="LG4:LK4"/>
    <mergeCell ref="LL4:LL9"/>
    <mergeCell ref="LM4:LM9"/>
    <mergeCell ref="LG5:LK7"/>
    <mergeCell ref="LH8:LK9"/>
    <mergeCell ref="MM4:MN9"/>
    <mergeCell ref="MO8:MO9"/>
    <mergeCell ref="MI4:MI9"/>
    <mergeCell ref="MJ4:MJ9"/>
    <mergeCell ref="MO4:MS4"/>
    <mergeCell ref="LV4:LW9"/>
    <mergeCell ref="KN4:KO9"/>
    <mergeCell ref="KP4:KT4"/>
    <mergeCell ref="LX8:LX9"/>
    <mergeCell ref="LY8:MB9"/>
    <mergeCell ref="LX4:MB4"/>
    <mergeCell ref="MC4:MC9"/>
    <mergeCell ref="MD4:MD9"/>
    <mergeCell ref="ME4:ME9"/>
    <mergeCell ref="MF4:MF9"/>
    <mergeCell ref="MG4:MG9"/>
    <mergeCell ref="MH4:MH9"/>
    <mergeCell ref="IO2:IO3"/>
    <mergeCell ref="IP2:IP3"/>
    <mergeCell ref="IQ2:IT3"/>
    <mergeCell ref="JF2:JF3"/>
    <mergeCell ref="JG2:JG3"/>
    <mergeCell ref="JW2:JW3"/>
    <mergeCell ref="IQ4:IU4"/>
    <mergeCell ref="JY4:KC4"/>
    <mergeCell ref="JH2:JK3"/>
    <mergeCell ref="JH4:JL4"/>
    <mergeCell ref="KU4:KU9"/>
    <mergeCell ref="KV4:KV9"/>
    <mergeCell ref="KW4:KW9"/>
    <mergeCell ref="KX4:KX9"/>
    <mergeCell ref="KY4:KY9"/>
    <mergeCell ref="LN4:LN9"/>
    <mergeCell ref="LO4:LO9"/>
    <mergeCell ref="LP4:LP9"/>
    <mergeCell ref="LQ4:LQ9"/>
    <mergeCell ref="LR4:LR9"/>
    <mergeCell ref="LS4:LS9"/>
    <mergeCell ref="KP5:KT7"/>
    <mergeCell ref="KP8:KP9"/>
    <mergeCell ref="PE4:PI4"/>
    <mergeCell ref="PJ4:PJ9"/>
    <mergeCell ref="PK4:PK9"/>
    <mergeCell ref="PL4:PL9"/>
    <mergeCell ref="PM4:PM9"/>
    <mergeCell ref="PN4:PN9"/>
    <mergeCell ref="PE5:PI7"/>
    <mergeCell ref="PF8:PI9"/>
    <mergeCell ref="NK4:NK9"/>
    <mergeCell ref="NL4:NL9"/>
    <mergeCell ref="NM4:NM9"/>
    <mergeCell ref="NN4:NN9"/>
    <mergeCell ref="NO4:NO9"/>
    <mergeCell ref="NP4:NP9"/>
    <mergeCell ref="NQ4:NQ9"/>
    <mergeCell ref="OT4:OT9"/>
    <mergeCell ref="OU4:OU9"/>
    <mergeCell ref="OV4:OV9"/>
    <mergeCell ref="OW4:OW9"/>
    <mergeCell ref="OX4:OX9"/>
    <mergeCell ref="OY4:OY9"/>
    <mergeCell ref="OZ4:OZ9"/>
    <mergeCell ref="OF4:OF9"/>
    <mergeCell ref="OG4:OG9"/>
    <mergeCell ref="OH4:OH9"/>
    <mergeCell ref="OI4:OI9"/>
    <mergeCell ref="QC4:QC9"/>
    <mergeCell ref="QD4:QD9"/>
    <mergeCell ref="QE4:QE9"/>
    <mergeCell ref="QX4:QX9"/>
    <mergeCell ref="QY4:QY9"/>
    <mergeCell ref="QM5:QQ7"/>
    <mergeCell ref="QM8:QM9"/>
    <mergeCell ref="QN8:QQ9"/>
    <mergeCell ref="QM4:QQ4"/>
    <mergeCell ref="QR4:QR9"/>
    <mergeCell ref="QS4:QS9"/>
    <mergeCell ref="QT4:QT9"/>
    <mergeCell ref="QU4:QU9"/>
    <mergeCell ref="QV4:QV9"/>
    <mergeCell ref="QW4:QW9"/>
    <mergeCell ref="OL4:OM9"/>
    <mergeCell ref="ON8:ON9"/>
    <mergeCell ref="ON4:OR4"/>
    <mergeCell ref="OS4:OS9"/>
    <mergeCell ref="ON5:OR7"/>
    <mergeCell ref="OO8:OR9"/>
    <mergeCell ref="PT4:PU9"/>
    <mergeCell ref="PV8:PV9"/>
    <mergeCell ref="PO4:PO9"/>
    <mergeCell ref="PP4:PP9"/>
    <mergeCell ref="PQ4:PQ9"/>
    <mergeCell ref="PV4:PZ4"/>
    <mergeCell ref="QA4:QA9"/>
    <mergeCell ref="QB4:QB9"/>
    <mergeCell ref="PV5:PZ7"/>
    <mergeCell ref="PW8:PZ9"/>
    <mergeCell ref="PE8:PE9"/>
    <mergeCell ref="KQ8:KT9"/>
    <mergeCell ref="HZ5:ID7"/>
    <mergeCell ref="HZ8:HZ9"/>
    <mergeCell ref="IA8:ID9"/>
    <mergeCell ref="IE4:IE9"/>
    <mergeCell ref="IF4:IF9"/>
    <mergeCell ref="IG4:IG9"/>
    <mergeCell ref="IH4:IH9"/>
    <mergeCell ref="II4:II9"/>
    <mergeCell ref="IJ4:IJ9"/>
    <mergeCell ref="IK4:IK9"/>
    <mergeCell ref="JF4:JG9"/>
    <mergeCell ref="JH8:JH9"/>
    <mergeCell ref="JA4:JA9"/>
    <mergeCell ref="JB4:JB9"/>
    <mergeCell ref="JC4:JC9"/>
    <mergeCell ref="JM4:JM9"/>
    <mergeCell ref="JN4:JN9"/>
    <mergeCell ref="JO4:JO9"/>
    <mergeCell ref="JH5:JL7"/>
    <mergeCell ref="JI8:JL9"/>
    <mergeCell ref="KH4:KH9"/>
    <mergeCell ref="KI4:KI9"/>
    <mergeCell ref="KJ4:KJ9"/>
    <mergeCell ref="KK4:KK9"/>
    <mergeCell ref="IX4:IX9"/>
    <mergeCell ref="IY4:IY9"/>
    <mergeCell ref="IZ4:IZ9"/>
    <mergeCell ref="IQ5:IU7"/>
    <mergeCell ref="IR8:IU9"/>
    <mergeCell ref="KE4:KE9"/>
    <mergeCell ref="KF4:KF9"/>
    <mergeCell ref="JP4:JP9"/>
    <mergeCell ref="JQ4:JQ9"/>
    <mergeCell ref="JR4:JR9"/>
    <mergeCell ref="JS4:JS9"/>
    <mergeCell ref="JT4:JT9"/>
    <mergeCell ref="KD4:KD9"/>
    <mergeCell ref="JY5:KC7"/>
    <mergeCell ref="JZ8:KC9"/>
    <mergeCell ref="IO4:IP9"/>
    <mergeCell ref="IQ8:IQ9"/>
    <mergeCell ref="IL4:IL9"/>
    <mergeCell ref="IV4:IV9"/>
    <mergeCell ref="IW4:IW9"/>
    <mergeCell ref="EX4:EX9"/>
    <mergeCell ref="HR4:HR9"/>
    <mergeCell ref="HS4:HS9"/>
    <mergeCell ref="HN4:HN9"/>
    <mergeCell ref="HO4:HO9"/>
    <mergeCell ref="HI5:HM7"/>
    <mergeCell ref="HI8:HI9"/>
    <mergeCell ref="HJ8:HM9"/>
    <mergeCell ref="HP4:HP9"/>
    <mergeCell ref="HQ4:HQ9"/>
    <mergeCell ref="GY4:GY9"/>
    <mergeCell ref="GZ4:GZ9"/>
    <mergeCell ref="HA4:HA9"/>
    <mergeCell ref="HB4:HB9"/>
    <mergeCell ref="HC4:HC9"/>
    <mergeCell ref="HD4:HD9"/>
    <mergeCell ref="FI2:FI3"/>
    <mergeCell ref="FJ2:FM3"/>
    <mergeCell ref="FY2:FY3"/>
    <mergeCell ref="FZ2:FZ3"/>
    <mergeCell ref="GA2:GD3"/>
    <mergeCell ref="GP2:GP3"/>
    <mergeCell ref="GA4:GE4"/>
    <mergeCell ref="GI4:GI9"/>
    <mergeCell ref="GA5:GE7"/>
    <mergeCell ref="GB8:GE9"/>
    <mergeCell ref="FS4:FS9"/>
    <mergeCell ref="FT4:FT9"/>
    <mergeCell ref="FJ5:FN7"/>
    <mergeCell ref="FK8:FN9"/>
    <mergeCell ref="EY4:EY9"/>
    <mergeCell ref="EZ4:EZ9"/>
    <mergeCell ref="FA4:FA9"/>
    <mergeCell ref="FB4:FB9"/>
    <mergeCell ref="FC4:FC9"/>
    <mergeCell ref="FD4:FD9"/>
    <mergeCell ref="FE4:FE9"/>
    <mergeCell ref="FH4:FI9"/>
    <mergeCell ref="FJ8:FJ9"/>
    <mergeCell ref="NU85:NZ85"/>
    <mergeCell ref="OL85:OQ85"/>
    <mergeCell ref="FY84:GD84"/>
    <mergeCell ref="FY85:GD85"/>
    <mergeCell ref="GP85:GU85"/>
    <mergeCell ref="HG85:HL85"/>
    <mergeCell ref="HX85:IC85"/>
    <mergeCell ref="IO85:IT85"/>
    <mergeCell ref="OT87:OT92"/>
    <mergeCell ref="DK5:DO7"/>
    <mergeCell ref="DL8:DO9"/>
    <mergeCell ref="EQ4:ER9"/>
    <mergeCell ref="ES8:ES9"/>
    <mergeCell ref="EJ4:EJ9"/>
    <mergeCell ref="EK4:EK9"/>
    <mergeCell ref="EL4:EL9"/>
    <mergeCell ref="EM4:EM9"/>
    <mergeCell ref="EN4:EN9"/>
    <mergeCell ref="EB5:EF7"/>
    <mergeCell ref="EC8:EF9"/>
    <mergeCell ref="ES5:EW7"/>
    <mergeCell ref="ET8:EW9"/>
    <mergeCell ref="FY4:FZ9"/>
    <mergeCell ref="GA8:GA9"/>
    <mergeCell ref="FU4:FU9"/>
    <mergeCell ref="FV4:FV9"/>
    <mergeCell ref="GF4:GF9"/>
    <mergeCell ref="EB4:EF4"/>
    <mergeCell ref="FJ4:FN4"/>
    <mergeCell ref="KG4:KG9"/>
    <mergeCell ref="JW4:JX9"/>
    <mergeCell ref="JY8:JY9"/>
    <mergeCell ref="SV87:SV92"/>
    <mergeCell ref="SX87:SX92"/>
    <mergeCell ref="PC84:PH84"/>
    <mergeCell ref="PT84:PY84"/>
    <mergeCell ref="QK84:QP84"/>
    <mergeCell ref="RB84:RG84"/>
    <mergeCell ref="RS84:RX84"/>
    <mergeCell ref="SJ84:SO84"/>
    <mergeCell ref="PO87:PO92"/>
    <mergeCell ref="QD87:QD92"/>
    <mergeCell ref="QF87:QF92"/>
    <mergeCell ref="QH87:QH92"/>
    <mergeCell ref="QS87:QS92"/>
    <mergeCell ref="QU87:QU92"/>
    <mergeCell ref="QW87:QW92"/>
    <mergeCell ref="RL87:RL92"/>
    <mergeCell ref="RN87:RN92"/>
    <mergeCell ref="PT85:PY85"/>
    <mergeCell ref="QK85:QP85"/>
    <mergeCell ref="RB85:RG85"/>
    <mergeCell ref="RS85:RX85"/>
    <mergeCell ref="SJ85:SO85"/>
    <mergeCell ref="PC85:PH85"/>
    <mergeCell ref="PK87:PK92"/>
    <mergeCell ref="PM87:PM92"/>
    <mergeCell ref="SR87:SR92"/>
    <mergeCell ref="PQ87:PQ92"/>
    <mergeCell ref="QB87:QB92"/>
    <mergeCell ref="QY87:QY92"/>
    <mergeCell ref="RJ87:RJ92"/>
    <mergeCell ref="RP87:RP92"/>
    <mergeCell ref="SA87:SA92"/>
    <mergeCell ref="ST87:ST92"/>
    <mergeCell ref="IO84:IT84"/>
    <mergeCell ref="JF84:JK84"/>
    <mergeCell ref="JW84:KB84"/>
    <mergeCell ref="GP84:GU84"/>
    <mergeCell ref="JA87:JA92"/>
    <mergeCell ref="JC87:JC92"/>
    <mergeCell ref="JN87:JN92"/>
    <mergeCell ref="JP87:JP92"/>
    <mergeCell ref="JR87:JR92"/>
    <mergeCell ref="OE87:OE92"/>
    <mergeCell ref="OG87:OG92"/>
    <mergeCell ref="OI87:OI92"/>
    <mergeCell ref="KK87:KK92"/>
    <mergeCell ref="KV87:KV92"/>
    <mergeCell ref="KX87:KX92"/>
    <mergeCell ref="KZ87:KZ92"/>
    <mergeCell ref="LV84:MA84"/>
    <mergeCell ref="MM84:MR84"/>
    <mergeCell ref="ND84:NI84"/>
    <mergeCell ref="NU84:NZ84"/>
    <mergeCell ref="OL84:OQ84"/>
    <mergeCell ref="SC87:SC92"/>
    <mergeCell ref="SE87:SE92"/>
    <mergeCell ref="SG87:SG92"/>
    <mergeCell ref="JF85:JK85"/>
    <mergeCell ref="JW85:KB85"/>
    <mergeCell ref="KN85:KS85"/>
    <mergeCell ref="LE85:LJ85"/>
    <mergeCell ref="LV85:MA85"/>
    <mergeCell ref="MM85:MR85"/>
    <mergeCell ref="ND85:NI85"/>
    <mergeCell ref="BA87:BA92"/>
    <mergeCell ref="BC87:BC92"/>
    <mergeCell ref="BE87:BE92"/>
    <mergeCell ref="BG87:BG92"/>
    <mergeCell ref="BR87:BR92"/>
    <mergeCell ref="BT87:BT92"/>
    <mergeCell ref="BV87:BV92"/>
    <mergeCell ref="BX87:BX92"/>
    <mergeCell ref="CI87:CI92"/>
    <mergeCell ref="CK87:CK92"/>
    <mergeCell ref="CM87:CM92"/>
    <mergeCell ref="CO87:CO92"/>
    <mergeCell ref="CZ87:CZ92"/>
    <mergeCell ref="DB87:DB92"/>
    <mergeCell ref="OV87:OV92"/>
    <mergeCell ref="OX87:OX92"/>
    <mergeCell ref="OZ87:OZ92"/>
    <mergeCell ref="GG87:GG92"/>
    <mergeCell ref="GI87:GI92"/>
    <mergeCell ref="GK87:GK92"/>
    <mergeCell ref="GM87:GM92"/>
    <mergeCell ref="GX87:GX92"/>
    <mergeCell ref="GZ87:GZ92"/>
    <mergeCell ref="HB87:HB92"/>
    <mergeCell ref="JT87:JT92"/>
    <mergeCell ref="KE87:KE92"/>
    <mergeCell ref="KG87:KG92"/>
    <mergeCell ref="KI87:KI92"/>
    <mergeCell ref="MY87:MY92"/>
    <mergeCell ref="FT87:FT92"/>
    <mergeCell ref="FV87:FV92"/>
    <mergeCell ref="DS87:DS92"/>
    <mergeCell ref="DU87:DU92"/>
    <mergeCell ref="DW87:DW92"/>
    <mergeCell ref="EH87:EH92"/>
    <mergeCell ref="F84:G84"/>
    <mergeCell ref="B88:C88"/>
    <mergeCell ref="G77:H77"/>
    <mergeCell ref="G78:H78"/>
    <mergeCell ref="B79:E79"/>
    <mergeCell ref="G79:H79"/>
    <mergeCell ref="B80:E80"/>
    <mergeCell ref="G80:H80"/>
    <mergeCell ref="B81:E81"/>
    <mergeCell ref="EV80:EW80"/>
    <mergeCell ref="EV81:EW81"/>
    <mergeCell ref="EQ84:EV84"/>
    <mergeCell ref="EQ85:EV85"/>
    <mergeCell ref="EN80:EN81"/>
    <mergeCell ref="EQ80:ET80"/>
    <mergeCell ref="K81:N81"/>
    <mergeCell ref="G81:H81"/>
    <mergeCell ref="K84:P84"/>
    <mergeCell ref="K85:P85"/>
    <mergeCell ref="K78:N78"/>
    <mergeCell ref="P78:Q78"/>
    <mergeCell ref="K79:N79"/>
    <mergeCell ref="P79:Q79"/>
    <mergeCell ref="P80:Q80"/>
    <mergeCell ref="P81:Q81"/>
    <mergeCell ref="AL87:AL92"/>
    <mergeCell ref="AN87:AN92"/>
    <mergeCell ref="AP87:AP92"/>
    <mergeCell ref="Q62:Q63"/>
    <mergeCell ref="Q65:Q68"/>
    <mergeCell ref="H72:H73"/>
    <mergeCell ref="Q72:Q73"/>
    <mergeCell ref="AH72:AH73"/>
    <mergeCell ref="CG65:CG68"/>
    <mergeCell ref="CG72:CG73"/>
    <mergeCell ref="CA78:CD78"/>
    <mergeCell ref="CF78:CG78"/>
    <mergeCell ref="CR78:CU78"/>
    <mergeCell ref="CW78:CX78"/>
    <mergeCell ref="DI78:DL78"/>
    <mergeCell ref="FD80:FD81"/>
    <mergeCell ref="FE80:FE81"/>
    <mergeCell ref="EQ81:ET81"/>
    <mergeCell ref="AB77:AF77"/>
    <mergeCell ref="AG77:AH77"/>
    <mergeCell ref="AB80:AE80"/>
    <mergeCell ref="AO80:AO81"/>
    <mergeCell ref="AP80:AP81"/>
    <mergeCell ref="AS80:AV80"/>
    <mergeCell ref="AB81:AE81"/>
    <mergeCell ref="AS81:AV81"/>
    <mergeCell ref="AG80:AH80"/>
    <mergeCell ref="AG81:AH81"/>
    <mergeCell ref="BW80:BW81"/>
    <mergeCell ref="BX80:BX81"/>
    <mergeCell ref="CF80:CG80"/>
    <mergeCell ref="CF81:CG81"/>
    <mergeCell ref="CW80:CX80"/>
    <mergeCell ref="CW81:CX81"/>
    <mergeCell ref="X80:X81"/>
    <mergeCell ref="K77:O77"/>
    <mergeCell ref="P77:Q77"/>
    <mergeCell ref="AS77:AW77"/>
    <mergeCell ref="BJ77:BN77"/>
    <mergeCell ref="CA77:CE77"/>
    <mergeCell ref="AS78:AV78"/>
    <mergeCell ref="BJ78:BM78"/>
    <mergeCell ref="BJ85:BO85"/>
    <mergeCell ref="AX80:AY80"/>
    <mergeCell ref="BF80:BF81"/>
    <mergeCell ref="BG80:BG81"/>
    <mergeCell ref="BO80:BP80"/>
    <mergeCell ref="AX81:AY81"/>
    <mergeCell ref="BO81:BP81"/>
    <mergeCell ref="BO79:BP79"/>
    <mergeCell ref="CA79:CD79"/>
    <mergeCell ref="CF79:CG79"/>
    <mergeCell ref="AB84:AG84"/>
    <mergeCell ref="AS84:AX84"/>
    <mergeCell ref="AB85:AG85"/>
    <mergeCell ref="AS85:AX85"/>
    <mergeCell ref="Y80:Y81"/>
    <mergeCell ref="BJ80:BM80"/>
    <mergeCell ref="BJ81:BM81"/>
    <mergeCell ref="BJ84:BO84"/>
    <mergeCell ref="IY87:IY92"/>
    <mergeCell ref="AJ87:AJ92"/>
    <mergeCell ref="EJ87:EJ92"/>
    <mergeCell ref="EL87:EL92"/>
    <mergeCell ref="EN87:EN92"/>
    <mergeCell ref="EY87:EY92"/>
    <mergeCell ref="FA87:FA92"/>
    <mergeCell ref="FC87:FC92"/>
    <mergeCell ref="FE87:FE92"/>
    <mergeCell ref="FP87:FP92"/>
    <mergeCell ref="FR87:FR92"/>
    <mergeCell ref="B77:F77"/>
    <mergeCell ref="B78:E78"/>
    <mergeCell ref="AB78:AE78"/>
    <mergeCell ref="AG78:AH78"/>
    <mergeCell ref="AB79:AE79"/>
    <mergeCell ref="AG79:AH79"/>
    <mergeCell ref="AS79:AV79"/>
    <mergeCell ref="AX79:AY79"/>
    <mergeCell ref="BJ79:BM79"/>
    <mergeCell ref="K80:N80"/>
    <mergeCell ref="CA84:CF84"/>
    <mergeCell ref="CR84:CW84"/>
    <mergeCell ref="DI84:DN84"/>
    <mergeCell ref="DZ84:EE84"/>
    <mergeCell ref="CA85:CF85"/>
    <mergeCell ref="CR85:CW85"/>
    <mergeCell ref="DI85:DN85"/>
    <mergeCell ref="DZ85:EE85"/>
    <mergeCell ref="CA80:CD80"/>
    <mergeCell ref="CN80:CN81"/>
    <mergeCell ref="CO80:CO81"/>
    <mergeCell ref="DN78:DO78"/>
    <mergeCell ref="FH80:FK80"/>
    <mergeCell ref="FH81:FK81"/>
    <mergeCell ref="FH84:FM84"/>
    <mergeCell ref="FH85:FM85"/>
    <mergeCell ref="DI81:DL81"/>
    <mergeCell ref="F122:G122"/>
    <mergeCell ref="HD87:HD92"/>
    <mergeCell ref="HO87:HO92"/>
    <mergeCell ref="HQ87:HQ92"/>
    <mergeCell ref="HS87:HS92"/>
    <mergeCell ref="HU87:HU92"/>
    <mergeCell ref="IF87:IF92"/>
    <mergeCell ref="IH87:IH92"/>
    <mergeCell ref="IJ87:IJ92"/>
    <mergeCell ref="IL87:IL92"/>
    <mergeCell ref="IW87:IW92"/>
    <mergeCell ref="CR80:CU80"/>
    <mergeCell ref="DE80:DE81"/>
    <mergeCell ref="CA81:CD81"/>
    <mergeCell ref="CR81:CU81"/>
    <mergeCell ref="CR79:CU79"/>
    <mergeCell ref="CW79:CX79"/>
    <mergeCell ref="DN79:DO79"/>
    <mergeCell ref="DN80:DO80"/>
    <mergeCell ref="S87:S92"/>
    <mergeCell ref="U87:U92"/>
    <mergeCell ref="W87:W92"/>
    <mergeCell ref="Y87:Y92"/>
    <mergeCell ref="DD87:DD92"/>
    <mergeCell ref="DF87:DF92"/>
    <mergeCell ref="DQ87:DQ92"/>
    <mergeCell ref="NA87:NA92"/>
    <mergeCell ref="NL87:NL92"/>
    <mergeCell ref="NN87:NN92"/>
    <mergeCell ref="NP87:NP92"/>
    <mergeCell ref="NR87:NR92"/>
    <mergeCell ref="OC87:OC92"/>
    <mergeCell ref="DI79:DL79"/>
    <mergeCell ref="GU80:GV80"/>
    <mergeCell ref="HC80:HC81"/>
    <mergeCell ref="HD80:HD81"/>
    <mergeCell ref="HL80:HM80"/>
    <mergeCell ref="HT80:HT81"/>
    <mergeCell ref="HU80:HU81"/>
    <mergeCell ref="GU81:GV81"/>
    <mergeCell ref="HL81:HM81"/>
    <mergeCell ref="KN84:KS84"/>
    <mergeCell ref="LE84:LJ84"/>
    <mergeCell ref="HG80:HJ80"/>
    <mergeCell ref="HG81:HJ81"/>
    <mergeCell ref="HG84:HL84"/>
    <mergeCell ref="HX84:IC84"/>
    <mergeCell ref="LB87:LB92"/>
    <mergeCell ref="LM87:LM92"/>
    <mergeCell ref="LO87:LO92"/>
    <mergeCell ref="LQ87:LQ92"/>
    <mergeCell ref="LS87:LS92"/>
    <mergeCell ref="MD87:MD92"/>
    <mergeCell ref="MF87:MF92"/>
    <mergeCell ref="MH87:MH92"/>
    <mergeCell ref="MJ87:MJ92"/>
    <mergeCell ref="MU87:MU92"/>
    <mergeCell ref="MW87:MW92"/>
    <mergeCell ref="MS58:MS60"/>
    <mergeCell ref="MS62:MS63"/>
    <mergeCell ref="KC58:KC60"/>
    <mergeCell ref="H65:H68"/>
    <mergeCell ref="AH65:AH68"/>
    <mergeCell ref="BP65:BP68"/>
    <mergeCell ref="CX65:CX68"/>
    <mergeCell ref="MB65:MB68"/>
    <mergeCell ref="MS65:MS68"/>
    <mergeCell ref="HM65:HM68"/>
    <mergeCell ref="ID65:ID68"/>
    <mergeCell ref="IU65:IU68"/>
    <mergeCell ref="JL65:JL68"/>
    <mergeCell ref="KC65:KC68"/>
    <mergeCell ref="KT65:KT68"/>
    <mergeCell ref="LK65:LK68"/>
    <mergeCell ref="FN72:FN73"/>
    <mergeCell ref="GE72:GE73"/>
    <mergeCell ref="HM72:HM73"/>
    <mergeCell ref="ID72:ID73"/>
    <mergeCell ref="IU72:IU73"/>
    <mergeCell ref="JL72:JL73"/>
    <mergeCell ref="KC72:KC73"/>
    <mergeCell ref="DO65:DO68"/>
    <mergeCell ref="EF65:EF68"/>
    <mergeCell ref="EW65:EW68"/>
    <mergeCell ref="FN65:FN68"/>
    <mergeCell ref="GE65:GE68"/>
    <mergeCell ref="GV65:GV68"/>
    <mergeCell ref="GV72:GV73"/>
    <mergeCell ref="DO72:DO73"/>
    <mergeCell ref="EF72:EF73"/>
    <mergeCell ref="RS79:RV79"/>
    <mergeCell ref="SJ79:SM79"/>
    <mergeCell ref="ND79:NG79"/>
    <mergeCell ref="NU79:NX79"/>
    <mergeCell ref="OL79:OO79"/>
    <mergeCell ref="PC79:PF79"/>
    <mergeCell ref="PT79:PW79"/>
    <mergeCell ref="QK79:QN79"/>
    <mergeCell ref="RB79:RE79"/>
    <mergeCell ref="HG78:HJ78"/>
    <mergeCell ref="HL78:HM78"/>
    <mergeCell ref="AY62:AY63"/>
    <mergeCell ref="AY65:AY68"/>
    <mergeCell ref="AY72:AY73"/>
    <mergeCell ref="BP72:BP73"/>
    <mergeCell ref="BP62:BP63"/>
    <mergeCell ref="CX62:CX63"/>
    <mergeCell ref="NU78:NX78"/>
    <mergeCell ref="OL78:OO78"/>
    <mergeCell ref="PC78:PF78"/>
    <mergeCell ref="CF77:CG77"/>
    <mergeCell ref="CR77:CV77"/>
    <mergeCell ref="CW77:CX77"/>
    <mergeCell ref="DI77:DM77"/>
    <mergeCell ref="DN77:DO77"/>
    <mergeCell ref="DZ77:ED77"/>
    <mergeCell ref="EE77:EF77"/>
    <mergeCell ref="AX77:AY77"/>
    <mergeCell ref="AX78:AY78"/>
    <mergeCell ref="BO77:BP77"/>
    <mergeCell ref="BO78:BP78"/>
    <mergeCell ref="CX72:CX73"/>
    <mergeCell ref="PT78:PW78"/>
    <mergeCell ref="QK78:QN78"/>
    <mergeCell ref="RB78:RE78"/>
    <mergeCell ref="RS78:RV78"/>
    <mergeCell ref="SJ78:SM78"/>
    <mergeCell ref="LE78:LH78"/>
    <mergeCell ref="LJ78:LK78"/>
    <mergeCell ref="LV78:LY78"/>
    <mergeCell ref="MA78:MB78"/>
    <mergeCell ref="MM78:MP78"/>
    <mergeCell ref="MR78:MS78"/>
    <mergeCell ref="ND78:NG78"/>
    <mergeCell ref="IT78:IU78"/>
    <mergeCell ref="JF78:JI78"/>
    <mergeCell ref="JK78:JL78"/>
    <mergeCell ref="JW78:JZ78"/>
    <mergeCell ref="KB78:KC78"/>
    <mergeCell ref="KN78:KQ78"/>
    <mergeCell ref="KS78:KT78"/>
    <mergeCell ref="DZ78:EC78"/>
    <mergeCell ref="EE78:EF78"/>
    <mergeCell ref="JW79:JZ79"/>
    <mergeCell ref="KB79:KC79"/>
    <mergeCell ref="HX78:IA78"/>
    <mergeCell ref="IC78:ID78"/>
    <mergeCell ref="IO78:IR78"/>
    <mergeCell ref="DZ79:EC79"/>
    <mergeCell ref="EE79:EF79"/>
    <mergeCell ref="EQ79:ET79"/>
    <mergeCell ref="HX79:IA79"/>
    <mergeCell ref="IC79:ID79"/>
    <mergeCell ref="IO79:IR79"/>
    <mergeCell ref="EQ78:ET78"/>
    <mergeCell ref="EV78:EW78"/>
    <mergeCell ref="FH78:FK78"/>
    <mergeCell ref="FM78:FN78"/>
    <mergeCell ref="FY78:GB78"/>
    <mergeCell ref="GD78:GE78"/>
    <mergeCell ref="IT79:IU79"/>
    <mergeCell ref="JF79:JI79"/>
    <mergeCell ref="JK79:JL79"/>
    <mergeCell ref="GP78:GS78"/>
    <mergeCell ref="GU78:GV78"/>
    <mergeCell ref="PC75:PF75"/>
    <mergeCell ref="KN79:KQ79"/>
    <mergeCell ref="KS79:KT79"/>
    <mergeCell ref="LE79:LH79"/>
    <mergeCell ref="LJ79:LK79"/>
    <mergeCell ref="LV79:LY79"/>
    <mergeCell ref="MA79:MB79"/>
    <mergeCell ref="MM79:MP79"/>
    <mergeCell ref="MR79:MS79"/>
    <mergeCell ref="EV79:EW79"/>
    <mergeCell ref="FH79:FK79"/>
    <mergeCell ref="FM79:FN79"/>
    <mergeCell ref="FY79:GB79"/>
    <mergeCell ref="GD79:GE79"/>
    <mergeCell ref="GP79:GS79"/>
    <mergeCell ref="GU79:GV79"/>
    <mergeCell ref="HG79:HJ79"/>
    <mergeCell ref="HL79:HM79"/>
    <mergeCell ref="JF77:JJ77"/>
    <mergeCell ref="JK77:JL77"/>
    <mergeCell ref="JW77:KA77"/>
    <mergeCell ref="KB77:KC77"/>
    <mergeCell ref="KN77:KR77"/>
    <mergeCell ref="KS77:KT77"/>
    <mergeCell ref="LE77:LI77"/>
    <mergeCell ref="PT75:PW75"/>
    <mergeCell ref="QK75:QN75"/>
    <mergeCell ref="RB75:RE75"/>
    <mergeCell ref="RS75:RV75"/>
    <mergeCell ref="SJ75:SM75"/>
    <mergeCell ref="KT72:KT73"/>
    <mergeCell ref="LK72:LK73"/>
    <mergeCell ref="MB72:MB73"/>
    <mergeCell ref="MS72:MS73"/>
    <mergeCell ref="ND75:NG75"/>
    <mergeCell ref="NU75:NX75"/>
    <mergeCell ref="OL75:OO75"/>
    <mergeCell ref="EQ77:EU77"/>
    <mergeCell ref="EV77:EW77"/>
    <mergeCell ref="FH77:FL77"/>
    <mergeCell ref="FM77:FN77"/>
    <mergeCell ref="FY77:GC77"/>
    <mergeCell ref="GD77:GE77"/>
    <mergeCell ref="GP77:GT77"/>
    <mergeCell ref="GU77:GV77"/>
    <mergeCell ref="HG77:HK77"/>
    <mergeCell ref="HL77:HM77"/>
    <mergeCell ref="HX77:IB77"/>
    <mergeCell ref="IC77:ID77"/>
    <mergeCell ref="IO77:IS77"/>
    <mergeCell ref="IT77:IU77"/>
    <mergeCell ref="LJ77:LK77"/>
    <mergeCell ref="LV77:LZ77"/>
    <mergeCell ref="MA77:MB77"/>
    <mergeCell ref="MM77:MQ77"/>
    <mergeCell ref="MR77:MS77"/>
    <mergeCell ref="EW72:EW73"/>
    <mergeCell ref="AH38:AH39"/>
    <mergeCell ref="AH41:AH47"/>
    <mergeCell ref="AH49:AH56"/>
    <mergeCell ref="AH58:AH60"/>
    <mergeCell ref="AH62:AH63"/>
    <mergeCell ref="AO4:AO9"/>
    <mergeCell ref="AP4:AP9"/>
    <mergeCell ref="CX38:CX39"/>
    <mergeCell ref="DO38:DO39"/>
    <mergeCell ref="EF38:EF39"/>
    <mergeCell ref="EW38:EW39"/>
    <mergeCell ref="FN38:FN39"/>
    <mergeCell ref="GE38:GE39"/>
    <mergeCell ref="GV38:GV39"/>
    <mergeCell ref="KT58:KT60"/>
    <mergeCell ref="LK58:LK60"/>
    <mergeCell ref="MB58:MB60"/>
    <mergeCell ref="ID58:ID60"/>
    <mergeCell ref="ID62:ID63"/>
    <mergeCell ref="IU62:IU63"/>
    <mergeCell ref="JL62:JL63"/>
    <mergeCell ref="KC62:KC63"/>
    <mergeCell ref="KT62:KT63"/>
    <mergeCell ref="LK62:LK63"/>
    <mergeCell ref="MB62:MB63"/>
    <mergeCell ref="HM58:HM60"/>
    <mergeCell ref="IU58:IU60"/>
    <mergeCell ref="HM62:HM63"/>
    <mergeCell ref="AZ4:AZ9"/>
    <mergeCell ref="BA4:BA9"/>
    <mergeCell ref="BB4:BB9"/>
    <mergeCell ref="BC4:BC9"/>
    <mergeCell ref="H49:H56"/>
    <mergeCell ref="H58:H60"/>
    <mergeCell ref="H62:H63"/>
    <mergeCell ref="E8:H9"/>
    <mergeCell ref="H38:H39"/>
    <mergeCell ref="Q38:Q39"/>
    <mergeCell ref="H41:H47"/>
    <mergeCell ref="Q41:Q47"/>
    <mergeCell ref="Q49:Q56"/>
    <mergeCell ref="EF62:EF63"/>
    <mergeCell ref="EW62:EW63"/>
    <mergeCell ref="FN62:FN63"/>
    <mergeCell ref="GE62:GE63"/>
    <mergeCell ref="GV62:GV63"/>
    <mergeCell ref="DO62:DO63"/>
    <mergeCell ref="Q58:Q60"/>
    <mergeCell ref="GP4:GQ9"/>
    <mergeCell ref="GR8:GR9"/>
    <mergeCell ref="EW58:EW60"/>
    <mergeCell ref="FN58:FN60"/>
    <mergeCell ref="GE58:GE60"/>
    <mergeCell ref="GV58:GV60"/>
    <mergeCell ref="AH21:AH23"/>
    <mergeCell ref="AH25:AH27"/>
    <mergeCell ref="CG62:CG63"/>
    <mergeCell ref="GG4:GG9"/>
    <mergeCell ref="GH4:GH9"/>
    <mergeCell ref="DV4:DV9"/>
    <mergeCell ref="DW4:DW9"/>
    <mergeCell ref="EG4:EG9"/>
    <mergeCell ref="EH4:EH9"/>
    <mergeCell ref="EI4:EI9"/>
    <mergeCell ref="AY38:AY39"/>
    <mergeCell ref="BP38:BP39"/>
    <mergeCell ref="CG38:CG39"/>
    <mergeCell ref="AY41:AY47"/>
    <mergeCell ref="CG49:CG56"/>
    <mergeCell ref="JL58:JL60"/>
    <mergeCell ref="AY15:AY19"/>
    <mergeCell ref="GV29:GV32"/>
    <mergeCell ref="HM29:HM32"/>
    <mergeCell ref="ID29:ID32"/>
    <mergeCell ref="IU29:IU32"/>
    <mergeCell ref="JL29:JL32"/>
    <mergeCell ref="GV21:GV23"/>
    <mergeCell ref="HM21:HM23"/>
    <mergeCell ref="ID21:ID23"/>
    <mergeCell ref="IU21:IU23"/>
    <mergeCell ref="JL21:JL23"/>
    <mergeCell ref="AY49:AY56"/>
    <mergeCell ref="AY58:AY60"/>
    <mergeCell ref="BP58:BP60"/>
    <mergeCell ref="CG58:CG60"/>
    <mergeCell ref="CX58:CX60"/>
    <mergeCell ref="DO58:DO60"/>
    <mergeCell ref="EF58:EF60"/>
    <mergeCell ref="HG4:HH9"/>
    <mergeCell ref="GJ4:GJ9"/>
    <mergeCell ref="GK4:GK9"/>
    <mergeCell ref="GL4:GL9"/>
    <mergeCell ref="GM4:GM9"/>
    <mergeCell ref="GW4:GW9"/>
    <mergeCell ref="GX4:GX9"/>
    <mergeCell ref="GR5:GV7"/>
    <mergeCell ref="GS8:GV9"/>
    <mergeCell ref="BP41:BP47"/>
    <mergeCell ref="BP49:BP56"/>
    <mergeCell ref="CX49:CX56"/>
    <mergeCell ref="DO49:DO56"/>
    <mergeCell ref="EF49:EF56"/>
    <mergeCell ref="EW49:EW56"/>
    <mergeCell ref="FN49:FN56"/>
    <mergeCell ref="CG41:CG47"/>
    <mergeCell ref="CX41:CX47"/>
    <mergeCell ref="DO41:DO47"/>
    <mergeCell ref="EF41:EF47"/>
    <mergeCell ref="EW41:EW47"/>
    <mergeCell ref="FN41:FN47"/>
    <mergeCell ref="BP21:BP23"/>
    <mergeCell ref="BP25:BP27"/>
    <mergeCell ref="DI4:DJ9"/>
    <mergeCell ref="DK8:DK9"/>
    <mergeCell ref="DF4:DF9"/>
    <mergeCell ref="DP4:DP9"/>
    <mergeCell ref="DQ4:DQ9"/>
    <mergeCell ref="DR4:DR9"/>
    <mergeCell ref="DS4:DS9"/>
    <mergeCell ref="DT4:DT9"/>
    <mergeCell ref="KC25:KC27"/>
    <mergeCell ref="KT49:KT56"/>
    <mergeCell ref="LK49:LK56"/>
    <mergeCell ref="MB49:MB56"/>
    <mergeCell ref="MS49:MS56"/>
    <mergeCell ref="GE49:GE56"/>
    <mergeCell ref="GV49:GV56"/>
    <mergeCell ref="HM49:HM56"/>
    <mergeCell ref="ID49:ID56"/>
    <mergeCell ref="IU49:IU56"/>
    <mergeCell ref="JL49:JL56"/>
    <mergeCell ref="KC49:KC56"/>
    <mergeCell ref="MB38:MB39"/>
    <mergeCell ref="MS38:MS39"/>
    <mergeCell ref="HM38:HM39"/>
    <mergeCell ref="ID38:ID39"/>
    <mergeCell ref="IU38:IU39"/>
    <mergeCell ref="JL38:JL39"/>
    <mergeCell ref="KC38:KC39"/>
    <mergeCell ref="KT38:KT39"/>
    <mergeCell ref="LK38:LK39"/>
    <mergeCell ref="GE41:GE47"/>
    <mergeCell ref="LK41:LK47"/>
    <mergeCell ref="MB41:MB47"/>
    <mergeCell ref="MS41:MS47"/>
    <mergeCell ref="GV41:GV47"/>
    <mergeCell ref="HM41:HM47"/>
    <mergeCell ref="ID41:ID47"/>
    <mergeCell ref="IU41:IU47"/>
    <mergeCell ref="JL41:JL47"/>
    <mergeCell ref="KC41:KC47"/>
    <mergeCell ref="KT41:KT47"/>
    <mergeCell ref="KT25:KT27"/>
    <mergeCell ref="LK25:LK27"/>
    <mergeCell ref="MB25:MB27"/>
    <mergeCell ref="MS25:MS27"/>
    <mergeCell ref="FN25:FN27"/>
    <mergeCell ref="GE25:GE27"/>
    <mergeCell ref="GV25:GV27"/>
    <mergeCell ref="HM25:HM27"/>
    <mergeCell ref="ID25:ID27"/>
    <mergeCell ref="IU25:IU27"/>
    <mergeCell ref="JL25:JL27"/>
    <mergeCell ref="D5:H7"/>
    <mergeCell ref="M5:Q7"/>
    <mergeCell ref="M8:M9"/>
    <mergeCell ref="N8:Q9"/>
    <mergeCell ref="H15:H19"/>
    <mergeCell ref="Q15:Q19"/>
    <mergeCell ref="H21:H23"/>
    <mergeCell ref="Q21:Q23"/>
    <mergeCell ref="H25:H27"/>
    <mergeCell ref="Q25:Q27"/>
    <mergeCell ref="KT15:KT19"/>
    <mergeCell ref="LK15:LK19"/>
    <mergeCell ref="MB15:MB19"/>
    <mergeCell ref="MS15:MS19"/>
    <mergeCell ref="GV15:GV19"/>
    <mergeCell ref="HM15:HM19"/>
    <mergeCell ref="ID15:ID19"/>
    <mergeCell ref="IU15:IU19"/>
    <mergeCell ref="LK21:LK23"/>
    <mergeCell ref="MB21:MB23"/>
    <mergeCell ref="MS21:MS23"/>
    <mergeCell ref="L2:L3"/>
    <mergeCell ref="AB2:AB3"/>
    <mergeCell ref="AC2:AC3"/>
    <mergeCell ref="AS2:AS3"/>
    <mergeCell ref="B4:C9"/>
    <mergeCell ref="K4:L9"/>
    <mergeCell ref="AB4:AC9"/>
    <mergeCell ref="AD8:AD9"/>
    <mergeCell ref="AE8:AH9"/>
    <mergeCell ref="AH15:AH19"/>
    <mergeCell ref="K2:K3"/>
    <mergeCell ref="D4:H4"/>
    <mergeCell ref="AM4:AM9"/>
    <mergeCell ref="AN4:AN9"/>
    <mergeCell ref="D8:D9"/>
    <mergeCell ref="FN29:FN32"/>
    <mergeCell ref="GE29:GE32"/>
    <mergeCell ref="H29:H32"/>
    <mergeCell ref="Q29:Q32"/>
    <mergeCell ref="AH29:AH32"/>
    <mergeCell ref="EW15:EW19"/>
    <mergeCell ref="FN15:FN19"/>
    <mergeCell ref="GE15:GE19"/>
    <mergeCell ref="EW21:EW23"/>
    <mergeCell ref="FN21:FN23"/>
    <mergeCell ref="GE21:GE23"/>
    <mergeCell ref="EB8:EB9"/>
    <mergeCell ref="DU4:DU9"/>
    <mergeCell ref="FO4:FO9"/>
    <mergeCell ref="FP4:FP9"/>
    <mergeCell ref="FQ4:FQ9"/>
    <mergeCell ref="FR4:FR9"/>
    <mergeCell ref="KC29:KC32"/>
    <mergeCell ref="KT29:KT32"/>
    <mergeCell ref="LK29:LK32"/>
    <mergeCell ref="MB29:MB32"/>
    <mergeCell ref="RD31:RG31"/>
    <mergeCell ref="RU31:RX31"/>
    <mergeCell ref="SL31:SO31"/>
    <mergeCell ref="MS29:MS32"/>
    <mergeCell ref="NF31:NI31"/>
    <mergeCell ref="NW31:NZ31"/>
    <mergeCell ref="ON31:OQ31"/>
    <mergeCell ref="PE31:PH31"/>
    <mergeCell ref="PV31:PY31"/>
    <mergeCell ref="QM31:QP31"/>
    <mergeCell ref="AY21:AY23"/>
    <mergeCell ref="AY25:AY27"/>
    <mergeCell ref="CG25:CG27"/>
    <mergeCell ref="CX25:CX27"/>
    <mergeCell ref="DO25:DO27"/>
    <mergeCell ref="EF25:EF27"/>
    <mergeCell ref="EW25:EW27"/>
    <mergeCell ref="AY29:AY32"/>
    <mergeCell ref="BP29:BP32"/>
    <mergeCell ref="CG29:CG32"/>
    <mergeCell ref="CX29:CX32"/>
    <mergeCell ref="DO29:DO32"/>
    <mergeCell ref="EF29:EF32"/>
    <mergeCell ref="EW29:EW32"/>
    <mergeCell ref="CG21:CG23"/>
    <mergeCell ref="CX21:CX23"/>
    <mergeCell ref="DO21:DO23"/>
    <mergeCell ref="EF21:EF23"/>
    <mergeCell ref="KC21:KC23"/>
    <mergeCell ref="KT21:KT23"/>
    <mergeCell ref="BF4:BF9"/>
    <mergeCell ref="BG4:BG9"/>
    <mergeCell ref="BQ4:BQ9"/>
    <mergeCell ref="BR4:BR9"/>
    <mergeCell ref="BS4:BS9"/>
    <mergeCell ref="BT4:BT9"/>
    <mergeCell ref="BL5:BP7"/>
    <mergeCell ref="BM8:BP9"/>
    <mergeCell ref="BJ4:BK9"/>
    <mergeCell ref="BL8:BL9"/>
    <mergeCell ref="BP15:BP19"/>
    <mergeCell ref="CG15:CG19"/>
    <mergeCell ref="CX15:CX19"/>
    <mergeCell ref="DO15:DO19"/>
    <mergeCell ref="EF15:EF19"/>
    <mergeCell ref="JL15:JL19"/>
    <mergeCell ref="KC15:KC19"/>
    <mergeCell ref="CT5:CX7"/>
    <mergeCell ref="CC8:CC9"/>
    <mergeCell ref="CD8:CG9"/>
    <mergeCell ref="CT8:CT9"/>
    <mergeCell ref="CU8:CX9"/>
    <mergeCell ref="CY4:CY9"/>
    <mergeCell ref="CZ4:CZ9"/>
    <mergeCell ref="DA4:DA9"/>
    <mergeCell ref="DB4:DB9"/>
    <mergeCell ref="DC4:DC9"/>
    <mergeCell ref="DD4:DD9"/>
    <mergeCell ref="DE4:DE9"/>
    <mergeCell ref="DZ4:EA9"/>
  </mergeCells>
  <conditionalFormatting sqref="R12:W22 R25:W27 R50:W56 R59:W59 R69:W70 NK12:NP74 OB12:OG74 OS12:OX74 PJ12:PO74 QA12:QF74 QR12:QW74 RI12:RN74 RZ12:SE74 SQ12:SV74 R39:W39 R29:W30 R41:W47">
    <cfRule type="cellIs" dxfId="2756" priority="1" operator="equal">
      <formula>0</formula>
    </cfRule>
  </conditionalFormatting>
  <conditionalFormatting sqref="R12:W22 R25:W27 R50:W56 R59:W59 R69:W70 NK12:NP74 OB12:OG74 OS12:OX74 PJ12:PO74 QA12:QF74 QR12:QW74 RI12:RN74 RZ12:SE74 SQ12:SV74 R39:W39 R29:W30 R41:W47">
    <cfRule type="cellIs" dxfId="2755" priority="2" operator="equal">
      <formula>1</formula>
    </cfRule>
  </conditionalFormatting>
  <conditionalFormatting sqref="K85">
    <cfRule type="cellIs" dxfId="2754" priority="3" operator="equal">
      <formula>"OK"</formula>
    </cfRule>
  </conditionalFormatting>
  <conditionalFormatting sqref="K85">
    <cfRule type="cellIs" dxfId="2753" priority="4" operator="equal">
      <formula>"NO HABILITADO"</formula>
    </cfRule>
  </conditionalFormatting>
  <conditionalFormatting sqref="D89">
    <cfRule type="cellIs" dxfId="2752" priority="5" operator="equal">
      <formula>"NH"</formula>
    </cfRule>
  </conditionalFormatting>
  <conditionalFormatting sqref="D89">
    <cfRule type="cellIs" dxfId="2751" priority="6" operator="equal">
      <formula>"H"</formula>
    </cfRule>
  </conditionalFormatting>
  <conditionalFormatting sqref="D90:D118">
    <cfRule type="cellIs" dxfId="2750" priority="7" operator="equal">
      <formula>"NH"</formula>
    </cfRule>
  </conditionalFormatting>
  <conditionalFormatting sqref="D90:D118">
    <cfRule type="cellIs" dxfId="2749" priority="8" operator="equal">
      <formula>"H"</formula>
    </cfRule>
  </conditionalFormatting>
  <conditionalFormatting sqref="Y85">
    <cfRule type="cellIs" dxfId="2748" priority="9" operator="equal">
      <formula>0</formula>
    </cfRule>
  </conditionalFormatting>
  <conditionalFormatting sqref="Y85">
    <cfRule type="cellIs" dxfId="2747" priority="10" operator="equal">
      <formula>1</formula>
    </cfRule>
  </conditionalFormatting>
  <conditionalFormatting sqref="W85">
    <cfRule type="cellIs" dxfId="2746" priority="11" operator="equal">
      <formula>0</formula>
    </cfRule>
  </conditionalFormatting>
  <conditionalFormatting sqref="W85">
    <cfRule type="cellIs" dxfId="2745" priority="12" operator="equal">
      <formula>1</formula>
    </cfRule>
  </conditionalFormatting>
  <conditionalFormatting sqref="U85">
    <cfRule type="cellIs" dxfId="2744" priority="13" operator="equal">
      <formula>0</formula>
    </cfRule>
  </conditionalFormatting>
  <conditionalFormatting sqref="U85">
    <cfRule type="cellIs" dxfId="2743" priority="14" operator="equal">
      <formula>1</formula>
    </cfRule>
  </conditionalFormatting>
  <conditionalFormatting sqref="S85">
    <cfRule type="cellIs" dxfId="2742" priority="15" operator="equal">
      <formula>0</formula>
    </cfRule>
  </conditionalFormatting>
  <conditionalFormatting sqref="S85">
    <cfRule type="cellIs" dxfId="2741" priority="16" operator="equal">
      <formula>1</formula>
    </cfRule>
  </conditionalFormatting>
  <conditionalFormatting sqref="NP85">
    <cfRule type="cellIs" dxfId="2740" priority="17" operator="equal">
      <formula>0</formula>
    </cfRule>
  </conditionalFormatting>
  <conditionalFormatting sqref="NP85">
    <cfRule type="cellIs" dxfId="2739" priority="18" operator="equal">
      <formula>1</formula>
    </cfRule>
  </conditionalFormatting>
  <conditionalFormatting sqref="OG85">
    <cfRule type="cellIs" dxfId="2738" priority="19" operator="equal">
      <formula>0</formula>
    </cfRule>
  </conditionalFormatting>
  <conditionalFormatting sqref="OG85">
    <cfRule type="cellIs" dxfId="2737" priority="20" operator="equal">
      <formula>1</formula>
    </cfRule>
  </conditionalFormatting>
  <conditionalFormatting sqref="OT85">
    <cfRule type="cellIs" dxfId="2736" priority="21" operator="equal">
      <formula>0</formula>
    </cfRule>
  </conditionalFormatting>
  <conditionalFormatting sqref="OT85">
    <cfRule type="cellIs" dxfId="2735" priority="22" operator="equal">
      <formula>1</formula>
    </cfRule>
  </conditionalFormatting>
  <conditionalFormatting sqref="PK85">
    <cfRule type="cellIs" dxfId="2734" priority="23" operator="equal">
      <formula>0</formula>
    </cfRule>
  </conditionalFormatting>
  <conditionalFormatting sqref="PK85">
    <cfRule type="cellIs" dxfId="2733" priority="24" operator="equal">
      <formula>1</formula>
    </cfRule>
  </conditionalFormatting>
  <conditionalFormatting sqref="QB85">
    <cfRule type="cellIs" dxfId="2732" priority="25" operator="equal">
      <formula>0</formula>
    </cfRule>
  </conditionalFormatting>
  <conditionalFormatting sqref="QB85">
    <cfRule type="cellIs" dxfId="2731" priority="26" operator="equal">
      <formula>1</formula>
    </cfRule>
  </conditionalFormatting>
  <conditionalFormatting sqref="QW85">
    <cfRule type="cellIs" dxfId="2730" priority="27" operator="equal">
      <formula>0</formula>
    </cfRule>
  </conditionalFormatting>
  <conditionalFormatting sqref="QW85">
    <cfRule type="cellIs" dxfId="2729" priority="28" operator="equal">
      <formula>1</formula>
    </cfRule>
  </conditionalFormatting>
  <conditionalFormatting sqref="ND85">
    <cfRule type="cellIs" dxfId="2728" priority="29" operator="equal">
      <formula>"OK"</formula>
    </cfRule>
  </conditionalFormatting>
  <conditionalFormatting sqref="ND85">
    <cfRule type="cellIs" dxfId="2727" priority="30" operator="equal">
      <formula>"NO HABILITADO"</formula>
    </cfRule>
  </conditionalFormatting>
  <conditionalFormatting sqref="NU85">
    <cfRule type="cellIs" dxfId="2726" priority="31" operator="equal">
      <formula>"OK"</formula>
    </cfRule>
  </conditionalFormatting>
  <conditionalFormatting sqref="NU85">
    <cfRule type="cellIs" dxfId="2725" priority="32" operator="equal">
      <formula>"NO HABILITADO"</formula>
    </cfRule>
  </conditionalFormatting>
  <conditionalFormatting sqref="NR85">
    <cfRule type="cellIs" dxfId="2724" priority="33" operator="equal">
      <formula>0</formula>
    </cfRule>
  </conditionalFormatting>
  <conditionalFormatting sqref="NR85">
    <cfRule type="cellIs" dxfId="2723" priority="34" operator="equal">
      <formula>1</formula>
    </cfRule>
  </conditionalFormatting>
  <conditionalFormatting sqref="NN85">
    <cfRule type="cellIs" dxfId="2722" priority="35" operator="equal">
      <formula>0</formula>
    </cfRule>
  </conditionalFormatting>
  <conditionalFormatting sqref="NN85">
    <cfRule type="cellIs" dxfId="2721" priority="36" operator="equal">
      <formula>1</formula>
    </cfRule>
  </conditionalFormatting>
  <conditionalFormatting sqref="NL85">
    <cfRule type="cellIs" dxfId="2720" priority="37" operator="equal">
      <formula>0</formula>
    </cfRule>
  </conditionalFormatting>
  <conditionalFormatting sqref="NL85">
    <cfRule type="cellIs" dxfId="2719" priority="38" operator="equal">
      <formula>1</formula>
    </cfRule>
  </conditionalFormatting>
  <conditionalFormatting sqref="OI85">
    <cfRule type="cellIs" dxfId="2718" priority="39" operator="equal">
      <formula>0</formula>
    </cfRule>
  </conditionalFormatting>
  <conditionalFormatting sqref="OI85">
    <cfRule type="cellIs" dxfId="2717" priority="40" operator="equal">
      <formula>1</formula>
    </cfRule>
  </conditionalFormatting>
  <conditionalFormatting sqref="OE85">
    <cfRule type="cellIs" dxfId="2716" priority="41" operator="equal">
      <formula>0</formula>
    </cfRule>
  </conditionalFormatting>
  <conditionalFormatting sqref="OE85">
    <cfRule type="cellIs" dxfId="2715" priority="42" operator="equal">
      <formula>1</formula>
    </cfRule>
  </conditionalFormatting>
  <conditionalFormatting sqref="OC85">
    <cfRule type="cellIs" dxfId="2714" priority="43" operator="equal">
      <formula>0</formula>
    </cfRule>
  </conditionalFormatting>
  <conditionalFormatting sqref="OC85">
    <cfRule type="cellIs" dxfId="2713" priority="44" operator="equal">
      <formula>1</formula>
    </cfRule>
  </conditionalFormatting>
  <conditionalFormatting sqref="OL85">
    <cfRule type="cellIs" dxfId="2712" priority="45" operator="equal">
      <formula>"OK"</formula>
    </cfRule>
  </conditionalFormatting>
  <conditionalFormatting sqref="OL85">
    <cfRule type="cellIs" dxfId="2711" priority="46" operator="equal">
      <formula>"NO HABILITADO"</formula>
    </cfRule>
  </conditionalFormatting>
  <conditionalFormatting sqref="PC85">
    <cfRule type="cellIs" dxfId="2710" priority="47" operator="equal">
      <formula>"OK"</formula>
    </cfRule>
  </conditionalFormatting>
  <conditionalFormatting sqref="PC85">
    <cfRule type="cellIs" dxfId="2709" priority="48" operator="equal">
      <formula>"NO HABILITADO"</formula>
    </cfRule>
  </conditionalFormatting>
  <conditionalFormatting sqref="PT85">
    <cfRule type="cellIs" dxfId="2708" priority="49" operator="equal">
      <formula>"OK"</formula>
    </cfRule>
  </conditionalFormatting>
  <conditionalFormatting sqref="PT85">
    <cfRule type="cellIs" dxfId="2707" priority="50" operator="equal">
      <formula>"NO HABILITADO"</formula>
    </cfRule>
  </conditionalFormatting>
  <conditionalFormatting sqref="OZ85">
    <cfRule type="cellIs" dxfId="2706" priority="51" operator="equal">
      <formula>0</formula>
    </cfRule>
  </conditionalFormatting>
  <conditionalFormatting sqref="OZ85">
    <cfRule type="cellIs" dxfId="2705" priority="52" operator="equal">
      <formula>1</formula>
    </cfRule>
  </conditionalFormatting>
  <conditionalFormatting sqref="OX85">
    <cfRule type="cellIs" dxfId="2704" priority="53" operator="equal">
      <formula>0</formula>
    </cfRule>
  </conditionalFormatting>
  <conditionalFormatting sqref="OX85">
    <cfRule type="cellIs" dxfId="2703" priority="54" operator="equal">
      <formula>1</formula>
    </cfRule>
  </conditionalFormatting>
  <conditionalFormatting sqref="OV85">
    <cfRule type="cellIs" dxfId="2702" priority="55" operator="equal">
      <formula>0</formula>
    </cfRule>
  </conditionalFormatting>
  <conditionalFormatting sqref="OV85">
    <cfRule type="cellIs" dxfId="2701" priority="56" operator="equal">
      <formula>1</formula>
    </cfRule>
  </conditionalFormatting>
  <conditionalFormatting sqref="PQ85">
    <cfRule type="cellIs" dxfId="2700" priority="57" operator="equal">
      <formula>0</formula>
    </cfRule>
  </conditionalFormatting>
  <conditionalFormatting sqref="PQ85">
    <cfRule type="cellIs" dxfId="2699" priority="58" operator="equal">
      <formula>1</formula>
    </cfRule>
  </conditionalFormatting>
  <conditionalFormatting sqref="PO85">
    <cfRule type="cellIs" dxfId="2698" priority="59" operator="equal">
      <formula>0</formula>
    </cfRule>
  </conditionalFormatting>
  <conditionalFormatting sqref="PO85">
    <cfRule type="cellIs" dxfId="2697" priority="60" operator="equal">
      <formula>1</formula>
    </cfRule>
  </conditionalFormatting>
  <conditionalFormatting sqref="PM85">
    <cfRule type="cellIs" dxfId="2696" priority="61" operator="equal">
      <formula>0</formula>
    </cfRule>
  </conditionalFormatting>
  <conditionalFormatting sqref="PM85">
    <cfRule type="cellIs" dxfId="2695" priority="62" operator="equal">
      <formula>1</formula>
    </cfRule>
  </conditionalFormatting>
  <conditionalFormatting sqref="QH85">
    <cfRule type="cellIs" dxfId="2694" priority="63" operator="equal">
      <formula>0</formula>
    </cfRule>
  </conditionalFormatting>
  <conditionalFormatting sqref="QH85">
    <cfRule type="cellIs" dxfId="2693" priority="64" operator="equal">
      <formula>1</formula>
    </cfRule>
  </conditionalFormatting>
  <conditionalFormatting sqref="QF85">
    <cfRule type="cellIs" dxfId="2692" priority="65" operator="equal">
      <formula>0</formula>
    </cfRule>
  </conditionalFormatting>
  <conditionalFormatting sqref="QF85">
    <cfRule type="cellIs" dxfId="2691" priority="66" operator="equal">
      <formula>1</formula>
    </cfRule>
  </conditionalFormatting>
  <conditionalFormatting sqref="QD85">
    <cfRule type="cellIs" dxfId="2690" priority="67" operator="equal">
      <formula>0</formula>
    </cfRule>
  </conditionalFormatting>
  <conditionalFormatting sqref="QD85">
    <cfRule type="cellIs" dxfId="2689" priority="68" operator="equal">
      <formula>1</formula>
    </cfRule>
  </conditionalFormatting>
  <conditionalFormatting sqref="QK85">
    <cfRule type="cellIs" dxfId="2688" priority="69" operator="equal">
      <formula>"OK"</formula>
    </cfRule>
  </conditionalFormatting>
  <conditionalFormatting sqref="QK85">
    <cfRule type="cellIs" dxfId="2687" priority="70" operator="equal">
      <formula>"NO HABILITADO"</formula>
    </cfRule>
  </conditionalFormatting>
  <conditionalFormatting sqref="RB85">
    <cfRule type="cellIs" dxfId="2686" priority="71" operator="equal">
      <formula>"OK"</formula>
    </cfRule>
  </conditionalFormatting>
  <conditionalFormatting sqref="RB85">
    <cfRule type="cellIs" dxfId="2685" priority="72" operator="equal">
      <formula>"NO HABILITADO"</formula>
    </cfRule>
  </conditionalFormatting>
  <conditionalFormatting sqref="RS85">
    <cfRule type="cellIs" dxfId="2684" priority="73" operator="equal">
      <formula>"OK"</formula>
    </cfRule>
  </conditionalFormatting>
  <conditionalFormatting sqref="RS85">
    <cfRule type="cellIs" dxfId="2683" priority="74" operator="equal">
      <formula>"NO HABILITADO"</formula>
    </cfRule>
  </conditionalFormatting>
  <conditionalFormatting sqref="QY85">
    <cfRule type="cellIs" dxfId="2682" priority="75" operator="equal">
      <formula>0</formula>
    </cfRule>
  </conditionalFormatting>
  <conditionalFormatting sqref="QY85">
    <cfRule type="cellIs" dxfId="2681" priority="76" operator="equal">
      <formula>1</formula>
    </cfRule>
  </conditionalFormatting>
  <conditionalFormatting sqref="QU85">
    <cfRule type="cellIs" dxfId="2680" priority="77" operator="equal">
      <formula>0</formula>
    </cfRule>
  </conditionalFormatting>
  <conditionalFormatting sqref="QU85">
    <cfRule type="cellIs" dxfId="2679" priority="78" operator="equal">
      <formula>1</formula>
    </cfRule>
  </conditionalFormatting>
  <conditionalFormatting sqref="QS85">
    <cfRule type="cellIs" dxfId="2678" priority="79" operator="equal">
      <formula>0</formula>
    </cfRule>
  </conditionalFormatting>
  <conditionalFormatting sqref="QS85">
    <cfRule type="cellIs" dxfId="2677" priority="80" operator="equal">
      <formula>1</formula>
    </cfRule>
  </conditionalFormatting>
  <conditionalFormatting sqref="RP85">
    <cfRule type="cellIs" dxfId="2676" priority="81" operator="equal">
      <formula>0</formula>
    </cfRule>
  </conditionalFormatting>
  <conditionalFormatting sqref="RP85">
    <cfRule type="cellIs" dxfId="2675" priority="82" operator="equal">
      <formula>1</formula>
    </cfRule>
  </conditionalFormatting>
  <conditionalFormatting sqref="RN85">
    <cfRule type="cellIs" dxfId="2674" priority="83" operator="equal">
      <formula>0</formula>
    </cfRule>
  </conditionalFormatting>
  <conditionalFormatting sqref="RN85">
    <cfRule type="cellIs" dxfId="2673" priority="84" operator="equal">
      <formula>1</formula>
    </cfRule>
  </conditionalFormatting>
  <conditionalFormatting sqref="RL85">
    <cfRule type="cellIs" dxfId="2672" priority="85" operator="equal">
      <formula>0</formula>
    </cfRule>
  </conditionalFormatting>
  <conditionalFormatting sqref="RL85">
    <cfRule type="cellIs" dxfId="2671" priority="86" operator="equal">
      <formula>1</formula>
    </cfRule>
  </conditionalFormatting>
  <conditionalFormatting sqref="RJ85">
    <cfRule type="cellIs" dxfId="2670" priority="87" operator="equal">
      <formula>0</formula>
    </cfRule>
  </conditionalFormatting>
  <conditionalFormatting sqref="RJ85">
    <cfRule type="cellIs" dxfId="2669" priority="88" operator="equal">
      <formula>1</formula>
    </cfRule>
  </conditionalFormatting>
  <conditionalFormatting sqref="SG85">
    <cfRule type="cellIs" dxfId="2668" priority="89" operator="equal">
      <formula>0</formula>
    </cfRule>
  </conditionalFormatting>
  <conditionalFormatting sqref="SG85">
    <cfRule type="cellIs" dxfId="2667" priority="90" operator="equal">
      <formula>1</formula>
    </cfRule>
  </conditionalFormatting>
  <conditionalFormatting sqref="SE85">
    <cfRule type="cellIs" dxfId="2666" priority="91" operator="equal">
      <formula>0</formula>
    </cfRule>
  </conditionalFormatting>
  <conditionalFormatting sqref="SE85">
    <cfRule type="cellIs" dxfId="2665" priority="92" operator="equal">
      <formula>1</formula>
    </cfRule>
  </conditionalFormatting>
  <conditionalFormatting sqref="SC85">
    <cfRule type="cellIs" dxfId="2664" priority="93" operator="equal">
      <formula>0</formula>
    </cfRule>
  </conditionalFormatting>
  <conditionalFormatting sqref="SC85">
    <cfRule type="cellIs" dxfId="2663" priority="94" operator="equal">
      <formula>1</formula>
    </cfRule>
  </conditionalFormatting>
  <conditionalFormatting sqref="SA85">
    <cfRule type="cellIs" dxfId="2662" priority="95" operator="equal">
      <formula>0</formula>
    </cfRule>
  </conditionalFormatting>
  <conditionalFormatting sqref="SA85">
    <cfRule type="cellIs" dxfId="2661" priority="96" operator="equal">
      <formula>1</formula>
    </cfRule>
  </conditionalFormatting>
  <conditionalFormatting sqref="SJ85">
    <cfRule type="cellIs" dxfId="2660" priority="97" operator="equal">
      <formula>"OK"</formula>
    </cfRule>
  </conditionalFormatting>
  <conditionalFormatting sqref="SJ85">
    <cfRule type="cellIs" dxfId="2659" priority="98" operator="equal">
      <formula>"NO HABILITADO"</formula>
    </cfRule>
  </conditionalFormatting>
  <conditionalFormatting sqref="SX85">
    <cfRule type="cellIs" dxfId="2658" priority="99" operator="equal">
      <formula>0</formula>
    </cfRule>
  </conditionalFormatting>
  <conditionalFormatting sqref="SX85">
    <cfRule type="cellIs" dxfId="2657" priority="100" operator="equal">
      <formula>1</formula>
    </cfRule>
  </conditionalFormatting>
  <conditionalFormatting sqref="SV85">
    <cfRule type="cellIs" dxfId="2656" priority="101" operator="equal">
      <formula>0</formula>
    </cfRule>
  </conditionalFormatting>
  <conditionalFormatting sqref="SV85">
    <cfRule type="cellIs" dxfId="2655" priority="102" operator="equal">
      <formula>1</formula>
    </cfRule>
  </conditionalFormatting>
  <conditionalFormatting sqref="ST85">
    <cfRule type="cellIs" dxfId="2654" priority="103" operator="equal">
      <formula>0</formula>
    </cfRule>
  </conditionalFormatting>
  <conditionalFormatting sqref="ST85">
    <cfRule type="cellIs" dxfId="2653" priority="104" operator="equal">
      <formula>1</formula>
    </cfRule>
  </conditionalFormatting>
  <conditionalFormatting sqref="SR85">
    <cfRule type="cellIs" dxfId="2652" priority="105" operator="equal">
      <formula>0</formula>
    </cfRule>
  </conditionalFormatting>
  <conditionalFormatting sqref="SR85">
    <cfRule type="cellIs" dxfId="2651" priority="106" operator="equal">
      <formula>1</formula>
    </cfRule>
  </conditionalFormatting>
  <conditionalFormatting sqref="R23:W23">
    <cfRule type="cellIs" dxfId="2650" priority="107" operator="equal">
      <formula>0</formula>
    </cfRule>
  </conditionalFormatting>
  <conditionalFormatting sqref="R23:W23">
    <cfRule type="cellIs" dxfId="2649" priority="108" operator="equal">
      <formula>1</formula>
    </cfRule>
  </conditionalFormatting>
  <conditionalFormatting sqref="R31:W31">
    <cfRule type="cellIs" dxfId="2648" priority="109" operator="equal">
      <formula>0</formula>
    </cfRule>
  </conditionalFormatting>
  <conditionalFormatting sqref="R31:W31">
    <cfRule type="cellIs" dxfId="2647" priority="110" operator="equal">
      <formula>1</formula>
    </cfRule>
  </conditionalFormatting>
  <conditionalFormatting sqref="R32:W32">
    <cfRule type="cellIs" dxfId="2646" priority="111" operator="equal">
      <formula>0</formula>
    </cfRule>
  </conditionalFormatting>
  <conditionalFormatting sqref="R32:W32">
    <cfRule type="cellIs" dxfId="2645" priority="112" operator="equal">
      <formula>1</formula>
    </cfRule>
  </conditionalFormatting>
  <conditionalFormatting sqref="R34:W34">
    <cfRule type="cellIs" dxfId="2644" priority="113" operator="equal">
      <formula>0</formula>
    </cfRule>
  </conditionalFormatting>
  <conditionalFormatting sqref="R34:W34">
    <cfRule type="cellIs" dxfId="2643" priority="114" operator="equal">
      <formula>1</formula>
    </cfRule>
  </conditionalFormatting>
  <conditionalFormatting sqref="R61:W61">
    <cfRule type="cellIs" dxfId="2642" priority="115" operator="equal">
      <formula>0</formula>
    </cfRule>
  </conditionalFormatting>
  <conditionalFormatting sqref="R61:W61">
    <cfRule type="cellIs" dxfId="2641" priority="116" operator="equal">
      <formula>1</formula>
    </cfRule>
  </conditionalFormatting>
  <conditionalFormatting sqref="R64:W64">
    <cfRule type="cellIs" dxfId="2640" priority="117" operator="equal">
      <formula>0</formula>
    </cfRule>
  </conditionalFormatting>
  <conditionalFormatting sqref="R64:W64">
    <cfRule type="cellIs" dxfId="2639" priority="118" operator="equal">
      <formula>1</formula>
    </cfRule>
  </conditionalFormatting>
  <conditionalFormatting sqref="U66">
    <cfRule type="cellIs" dxfId="2638" priority="119" operator="equal">
      <formula>0</formula>
    </cfRule>
  </conditionalFormatting>
  <conditionalFormatting sqref="U66">
    <cfRule type="cellIs" dxfId="2637" priority="120" operator="equal">
      <formula>1</formula>
    </cfRule>
  </conditionalFormatting>
  <conditionalFormatting sqref="R66">
    <cfRule type="cellIs" dxfId="2636" priority="121" operator="equal">
      <formula>0</formula>
    </cfRule>
  </conditionalFormatting>
  <conditionalFormatting sqref="R66">
    <cfRule type="cellIs" dxfId="2635" priority="122" operator="equal">
      <formula>1</formula>
    </cfRule>
  </conditionalFormatting>
  <conditionalFormatting sqref="S66">
    <cfRule type="cellIs" dxfId="2634" priority="123" operator="equal">
      <formula>0</formula>
    </cfRule>
  </conditionalFormatting>
  <conditionalFormatting sqref="S66">
    <cfRule type="cellIs" dxfId="2633" priority="124" operator="equal">
      <formula>1</formula>
    </cfRule>
  </conditionalFormatting>
  <conditionalFormatting sqref="T66">
    <cfRule type="cellIs" dxfId="2632" priority="125" operator="equal">
      <formula>0</formula>
    </cfRule>
  </conditionalFormatting>
  <conditionalFormatting sqref="T66">
    <cfRule type="cellIs" dxfId="2631" priority="126" operator="equal">
      <formula>1</formula>
    </cfRule>
  </conditionalFormatting>
  <conditionalFormatting sqref="V66">
    <cfRule type="cellIs" dxfId="2630" priority="127" operator="equal">
      <formula>0</formula>
    </cfRule>
  </conditionalFormatting>
  <conditionalFormatting sqref="V66">
    <cfRule type="cellIs" dxfId="2629" priority="128" operator="equal">
      <formula>1</formula>
    </cfRule>
  </conditionalFormatting>
  <conditionalFormatting sqref="W66">
    <cfRule type="cellIs" dxfId="2628" priority="129" operator="equal">
      <formula>0</formula>
    </cfRule>
  </conditionalFormatting>
  <conditionalFormatting sqref="W66">
    <cfRule type="cellIs" dxfId="2627" priority="130" operator="equal">
      <formula>1</formula>
    </cfRule>
  </conditionalFormatting>
  <conditionalFormatting sqref="U67">
    <cfRule type="cellIs" dxfId="2626" priority="131" operator="equal">
      <formula>0</formula>
    </cfRule>
  </conditionalFormatting>
  <conditionalFormatting sqref="U67">
    <cfRule type="cellIs" dxfId="2625" priority="132" operator="equal">
      <formula>1</formula>
    </cfRule>
  </conditionalFormatting>
  <conditionalFormatting sqref="R67">
    <cfRule type="cellIs" dxfId="2624" priority="133" operator="equal">
      <formula>0</formula>
    </cfRule>
  </conditionalFormatting>
  <conditionalFormatting sqref="R67">
    <cfRule type="cellIs" dxfId="2623" priority="134" operator="equal">
      <formula>1</formula>
    </cfRule>
  </conditionalFormatting>
  <conditionalFormatting sqref="S67">
    <cfRule type="cellIs" dxfId="2622" priority="135" operator="equal">
      <formula>0</formula>
    </cfRule>
  </conditionalFormatting>
  <conditionalFormatting sqref="S67">
    <cfRule type="cellIs" dxfId="2621" priority="136" operator="equal">
      <formula>1</formula>
    </cfRule>
  </conditionalFormatting>
  <conditionalFormatting sqref="T67">
    <cfRule type="cellIs" dxfId="2620" priority="137" operator="equal">
      <formula>0</formula>
    </cfRule>
  </conditionalFormatting>
  <conditionalFormatting sqref="T67">
    <cfRule type="cellIs" dxfId="2619" priority="138" operator="equal">
      <formula>1</formula>
    </cfRule>
  </conditionalFormatting>
  <conditionalFormatting sqref="V67">
    <cfRule type="cellIs" dxfId="2618" priority="139" operator="equal">
      <formula>0</formula>
    </cfRule>
  </conditionalFormatting>
  <conditionalFormatting sqref="V67">
    <cfRule type="cellIs" dxfId="2617" priority="140" operator="equal">
      <formula>1</formula>
    </cfRule>
  </conditionalFormatting>
  <conditionalFormatting sqref="W67">
    <cfRule type="cellIs" dxfId="2616" priority="141" operator="equal">
      <formula>0</formula>
    </cfRule>
  </conditionalFormatting>
  <conditionalFormatting sqref="W67">
    <cfRule type="cellIs" dxfId="2615" priority="142" operator="equal">
      <formula>1</formula>
    </cfRule>
  </conditionalFormatting>
  <conditionalFormatting sqref="U72">
    <cfRule type="cellIs" dxfId="2614" priority="143" operator="equal">
      <formula>0</formula>
    </cfRule>
  </conditionalFormatting>
  <conditionalFormatting sqref="U72">
    <cfRule type="cellIs" dxfId="2613" priority="144" operator="equal">
      <formula>1</formula>
    </cfRule>
  </conditionalFormatting>
  <conditionalFormatting sqref="R72">
    <cfRule type="cellIs" dxfId="2612" priority="145" operator="equal">
      <formula>0</formula>
    </cfRule>
  </conditionalFormatting>
  <conditionalFormatting sqref="R72">
    <cfRule type="cellIs" dxfId="2611" priority="146" operator="equal">
      <formula>1</formula>
    </cfRule>
  </conditionalFormatting>
  <conditionalFormatting sqref="S72">
    <cfRule type="cellIs" dxfId="2610" priority="147" operator="equal">
      <formula>0</formula>
    </cfRule>
  </conditionalFormatting>
  <conditionalFormatting sqref="S72">
    <cfRule type="cellIs" dxfId="2609" priority="148" operator="equal">
      <formula>1</formula>
    </cfRule>
  </conditionalFormatting>
  <conditionalFormatting sqref="T72">
    <cfRule type="cellIs" dxfId="2608" priority="149" operator="equal">
      <formula>0</formula>
    </cfRule>
  </conditionalFormatting>
  <conditionalFormatting sqref="T72">
    <cfRule type="cellIs" dxfId="2607" priority="150" operator="equal">
      <formula>1</formula>
    </cfRule>
  </conditionalFormatting>
  <conditionalFormatting sqref="V72">
    <cfRule type="cellIs" dxfId="2606" priority="151" operator="equal">
      <formula>0</formula>
    </cfRule>
  </conditionalFormatting>
  <conditionalFormatting sqref="V72">
    <cfRule type="cellIs" dxfId="2605" priority="152" operator="equal">
      <formula>1</formula>
    </cfRule>
  </conditionalFormatting>
  <conditionalFormatting sqref="W72">
    <cfRule type="cellIs" dxfId="2604" priority="153" operator="equal">
      <formula>0</formula>
    </cfRule>
  </conditionalFormatting>
  <conditionalFormatting sqref="W72">
    <cfRule type="cellIs" dxfId="2603" priority="154" operator="equal">
      <formula>1</formula>
    </cfRule>
  </conditionalFormatting>
  <conditionalFormatting sqref="R24:W24">
    <cfRule type="cellIs" dxfId="2602" priority="155" operator="equal">
      <formula>0</formula>
    </cfRule>
  </conditionalFormatting>
  <conditionalFormatting sqref="R24:W24">
    <cfRule type="cellIs" dxfId="2601" priority="156" operator="equal">
      <formula>1</formula>
    </cfRule>
  </conditionalFormatting>
  <conditionalFormatting sqref="R28:W28">
    <cfRule type="cellIs" dxfId="2600" priority="157" operator="equal">
      <formula>0</formula>
    </cfRule>
  </conditionalFormatting>
  <conditionalFormatting sqref="R28:W28">
    <cfRule type="cellIs" dxfId="2599" priority="158" operator="equal">
      <formula>1</formula>
    </cfRule>
  </conditionalFormatting>
  <conditionalFormatting sqref="R33:W33">
    <cfRule type="cellIs" dxfId="2598" priority="159" operator="equal">
      <formula>0</formula>
    </cfRule>
  </conditionalFormatting>
  <conditionalFormatting sqref="R33:W33">
    <cfRule type="cellIs" dxfId="2597" priority="160" operator="equal">
      <formula>1</formula>
    </cfRule>
  </conditionalFormatting>
  <conditionalFormatting sqref="R35:W38">
    <cfRule type="cellIs" dxfId="2596" priority="161" operator="equal">
      <formula>0</formula>
    </cfRule>
  </conditionalFormatting>
  <conditionalFormatting sqref="R35:W38">
    <cfRule type="cellIs" dxfId="2595" priority="162" operator="equal">
      <formula>1</formula>
    </cfRule>
  </conditionalFormatting>
  <conditionalFormatting sqref="R40:W40">
    <cfRule type="cellIs" dxfId="2594" priority="163" operator="equal">
      <formula>0</formula>
    </cfRule>
  </conditionalFormatting>
  <conditionalFormatting sqref="R40:W40">
    <cfRule type="cellIs" dxfId="2593" priority="164" operator="equal">
      <formula>1</formula>
    </cfRule>
  </conditionalFormatting>
  <conditionalFormatting sqref="R48:W48">
    <cfRule type="cellIs" dxfId="2592" priority="165" operator="equal">
      <formula>0</formula>
    </cfRule>
  </conditionalFormatting>
  <conditionalFormatting sqref="R48:W48">
    <cfRule type="cellIs" dxfId="2591" priority="166" operator="equal">
      <formula>1</formula>
    </cfRule>
  </conditionalFormatting>
  <conditionalFormatting sqref="R49:W49">
    <cfRule type="cellIs" dxfId="2590" priority="167" operator="equal">
      <formula>0</formula>
    </cfRule>
  </conditionalFormatting>
  <conditionalFormatting sqref="R49:W49">
    <cfRule type="cellIs" dxfId="2589" priority="168" operator="equal">
      <formula>1</formula>
    </cfRule>
  </conditionalFormatting>
  <conditionalFormatting sqref="R57:W57">
    <cfRule type="cellIs" dxfId="2588" priority="169" operator="equal">
      <formula>0</formula>
    </cfRule>
  </conditionalFormatting>
  <conditionalFormatting sqref="R57:W57">
    <cfRule type="cellIs" dxfId="2587" priority="170" operator="equal">
      <formula>1</formula>
    </cfRule>
  </conditionalFormatting>
  <conditionalFormatting sqref="R58:W58">
    <cfRule type="cellIs" dxfId="2586" priority="171" operator="equal">
      <formula>0</formula>
    </cfRule>
  </conditionalFormatting>
  <conditionalFormatting sqref="R58:W58">
    <cfRule type="cellIs" dxfId="2585" priority="172" operator="equal">
      <formula>1</formula>
    </cfRule>
  </conditionalFormatting>
  <conditionalFormatting sqref="R60:W60">
    <cfRule type="cellIs" dxfId="2584" priority="173" operator="equal">
      <formula>0</formula>
    </cfRule>
  </conditionalFormatting>
  <conditionalFormatting sqref="R60:W60">
    <cfRule type="cellIs" dxfId="2583" priority="174" operator="equal">
      <formula>1</formula>
    </cfRule>
  </conditionalFormatting>
  <conditionalFormatting sqref="R62:W62">
    <cfRule type="cellIs" dxfId="2582" priority="175" operator="equal">
      <formula>0</formula>
    </cfRule>
  </conditionalFormatting>
  <conditionalFormatting sqref="R62:W62">
    <cfRule type="cellIs" dxfId="2581" priority="176" operator="equal">
      <formula>1</formula>
    </cfRule>
  </conditionalFormatting>
  <conditionalFormatting sqref="R63:W63">
    <cfRule type="cellIs" dxfId="2580" priority="177" operator="equal">
      <formula>0</formula>
    </cfRule>
  </conditionalFormatting>
  <conditionalFormatting sqref="R63:W63">
    <cfRule type="cellIs" dxfId="2579" priority="178" operator="equal">
      <formula>1</formula>
    </cfRule>
  </conditionalFormatting>
  <conditionalFormatting sqref="R65:W65">
    <cfRule type="cellIs" dxfId="2578" priority="179" operator="equal">
      <formula>0</formula>
    </cfRule>
  </conditionalFormatting>
  <conditionalFormatting sqref="R65:W65">
    <cfRule type="cellIs" dxfId="2577" priority="180" operator="equal">
      <formula>1</formula>
    </cfRule>
  </conditionalFormatting>
  <conditionalFormatting sqref="U68">
    <cfRule type="cellIs" dxfId="2576" priority="181" operator="equal">
      <formula>0</formula>
    </cfRule>
  </conditionalFormatting>
  <conditionalFormatting sqref="U68">
    <cfRule type="cellIs" dxfId="2575" priority="182" operator="equal">
      <formula>1</formula>
    </cfRule>
  </conditionalFormatting>
  <conditionalFormatting sqref="R68">
    <cfRule type="cellIs" dxfId="2574" priority="183" operator="equal">
      <formula>0</formula>
    </cfRule>
  </conditionalFormatting>
  <conditionalFormatting sqref="R68">
    <cfRule type="cellIs" dxfId="2573" priority="184" operator="equal">
      <formula>1</formula>
    </cfRule>
  </conditionalFormatting>
  <conditionalFormatting sqref="S68">
    <cfRule type="cellIs" dxfId="2572" priority="185" operator="equal">
      <formula>0</formula>
    </cfRule>
  </conditionalFormatting>
  <conditionalFormatting sqref="S68">
    <cfRule type="cellIs" dxfId="2571" priority="186" operator="equal">
      <formula>1</formula>
    </cfRule>
  </conditionalFormatting>
  <conditionalFormatting sqref="T68">
    <cfRule type="cellIs" dxfId="2570" priority="187" operator="equal">
      <formula>0</formula>
    </cfRule>
  </conditionalFormatting>
  <conditionalFormatting sqref="T68">
    <cfRule type="cellIs" dxfId="2569" priority="188" operator="equal">
      <formula>1</formula>
    </cfRule>
  </conditionalFormatting>
  <conditionalFormatting sqref="V68">
    <cfRule type="cellIs" dxfId="2568" priority="189" operator="equal">
      <formula>0</formula>
    </cfRule>
  </conditionalFormatting>
  <conditionalFormatting sqref="V68">
    <cfRule type="cellIs" dxfId="2567" priority="190" operator="equal">
      <formula>1</formula>
    </cfRule>
  </conditionalFormatting>
  <conditionalFormatting sqref="W68">
    <cfRule type="cellIs" dxfId="2566" priority="191" operator="equal">
      <formula>0</formula>
    </cfRule>
  </conditionalFormatting>
  <conditionalFormatting sqref="W68">
    <cfRule type="cellIs" dxfId="2565" priority="192" operator="equal">
      <formula>1</formula>
    </cfRule>
  </conditionalFormatting>
  <conditionalFormatting sqref="R71:W71">
    <cfRule type="cellIs" dxfId="2564" priority="193" operator="equal">
      <formula>0</formula>
    </cfRule>
  </conditionalFormatting>
  <conditionalFormatting sqref="R71:W71">
    <cfRule type="cellIs" dxfId="2563" priority="194" operator="equal">
      <formula>1</formula>
    </cfRule>
  </conditionalFormatting>
  <conditionalFormatting sqref="U73">
    <cfRule type="cellIs" dxfId="2562" priority="195" operator="equal">
      <formula>0</formula>
    </cfRule>
  </conditionalFormatting>
  <conditionalFormatting sqref="U73">
    <cfRule type="cellIs" dxfId="2561" priority="196" operator="equal">
      <formula>1</formula>
    </cfRule>
  </conditionalFormatting>
  <conditionalFormatting sqref="R73">
    <cfRule type="cellIs" dxfId="2560" priority="197" operator="equal">
      <formula>0</formula>
    </cfRule>
  </conditionalFormatting>
  <conditionalFormatting sqref="R73">
    <cfRule type="cellIs" dxfId="2559" priority="198" operator="equal">
      <formula>1</formula>
    </cfRule>
  </conditionalFormatting>
  <conditionalFormatting sqref="S73">
    <cfRule type="cellIs" dxfId="2558" priority="199" operator="equal">
      <formula>0</formula>
    </cfRule>
  </conditionalFormatting>
  <conditionalFormatting sqref="S73">
    <cfRule type="cellIs" dxfId="2557" priority="200" operator="equal">
      <formula>1</formula>
    </cfRule>
  </conditionalFormatting>
  <conditionalFormatting sqref="T73">
    <cfRule type="cellIs" dxfId="2556" priority="201" operator="equal">
      <formula>0</formula>
    </cfRule>
  </conditionalFormatting>
  <conditionalFormatting sqref="T73">
    <cfRule type="cellIs" dxfId="2555" priority="202" operator="equal">
      <formula>1</formula>
    </cfRule>
  </conditionalFormatting>
  <conditionalFormatting sqref="V73">
    <cfRule type="cellIs" dxfId="2554" priority="203" operator="equal">
      <formula>0</formula>
    </cfRule>
  </conditionalFormatting>
  <conditionalFormatting sqref="V73">
    <cfRule type="cellIs" dxfId="2553" priority="204" operator="equal">
      <formula>1</formula>
    </cfRule>
  </conditionalFormatting>
  <conditionalFormatting sqref="W73">
    <cfRule type="cellIs" dxfId="2552" priority="205" operator="equal">
      <formula>0</formula>
    </cfRule>
  </conditionalFormatting>
  <conditionalFormatting sqref="W73">
    <cfRule type="cellIs" dxfId="2551" priority="206" operator="equal">
      <formula>1</formula>
    </cfRule>
  </conditionalFormatting>
  <conditionalFormatting sqref="R74:W74">
    <cfRule type="cellIs" dxfId="2550" priority="207" operator="equal">
      <formula>0</formula>
    </cfRule>
  </conditionalFormatting>
  <conditionalFormatting sqref="R74:W74">
    <cfRule type="cellIs" dxfId="2549" priority="208" operator="equal">
      <formula>1</formula>
    </cfRule>
  </conditionalFormatting>
  <conditionalFormatting sqref="U75">
    <cfRule type="cellIs" dxfId="2548" priority="209" operator="equal">
      <formula>0</formula>
    </cfRule>
  </conditionalFormatting>
  <conditionalFormatting sqref="U75">
    <cfRule type="cellIs" dxfId="2547" priority="210" operator="equal">
      <formula>1</formula>
    </cfRule>
  </conditionalFormatting>
  <conditionalFormatting sqref="R75">
    <cfRule type="cellIs" dxfId="2546" priority="211" operator="equal">
      <formula>0</formula>
    </cfRule>
  </conditionalFormatting>
  <conditionalFormatting sqref="R75">
    <cfRule type="cellIs" dxfId="2545" priority="212" operator="equal">
      <formula>1</formula>
    </cfRule>
  </conditionalFormatting>
  <conditionalFormatting sqref="S75">
    <cfRule type="cellIs" dxfId="2544" priority="213" operator="equal">
      <formula>0</formula>
    </cfRule>
  </conditionalFormatting>
  <conditionalFormatting sqref="S75">
    <cfRule type="cellIs" dxfId="2543" priority="214" operator="equal">
      <formula>1</formula>
    </cfRule>
  </conditionalFormatting>
  <conditionalFormatting sqref="T75">
    <cfRule type="cellIs" dxfId="2542" priority="215" operator="equal">
      <formula>0</formula>
    </cfRule>
  </conditionalFormatting>
  <conditionalFormatting sqref="T75">
    <cfRule type="cellIs" dxfId="2541" priority="216" operator="equal">
      <formula>1</formula>
    </cfRule>
  </conditionalFormatting>
  <conditionalFormatting sqref="V75">
    <cfRule type="cellIs" dxfId="2540" priority="217" operator="equal">
      <formula>0</formula>
    </cfRule>
  </conditionalFormatting>
  <conditionalFormatting sqref="V75">
    <cfRule type="cellIs" dxfId="2539" priority="218" operator="equal">
      <formula>1</formula>
    </cfRule>
  </conditionalFormatting>
  <conditionalFormatting sqref="W75">
    <cfRule type="cellIs" dxfId="2538" priority="219" operator="equal">
      <formula>0</formula>
    </cfRule>
  </conditionalFormatting>
  <conditionalFormatting sqref="W75">
    <cfRule type="cellIs" dxfId="2537" priority="220" operator="equal">
      <formula>1</formula>
    </cfRule>
  </conditionalFormatting>
  <conditionalFormatting sqref="AI12:AN22 AI25:AN27 AI50:AN56 AI59:AN59 AI69:AN70 AI39:AN39 AI29:AN30 AI41:AN47">
    <cfRule type="cellIs" dxfId="2536" priority="221" operator="equal">
      <formula>0</formula>
    </cfRule>
  </conditionalFormatting>
  <conditionalFormatting sqref="AI12:AN22 AI25:AN27 AI50:AN56 AI59:AN59 AI69:AN70 AI39:AN39 AI29:AN30 AI41:AN47">
    <cfRule type="cellIs" dxfId="2535" priority="222" operator="equal">
      <formula>1</formula>
    </cfRule>
  </conditionalFormatting>
  <conditionalFormatting sqref="AB85">
    <cfRule type="cellIs" dxfId="2534" priority="223" operator="equal">
      <formula>"OK"</formula>
    </cfRule>
  </conditionalFormatting>
  <conditionalFormatting sqref="AB85">
    <cfRule type="cellIs" dxfId="2533" priority="224" operator="equal">
      <formula>"NO HABILITADO"</formula>
    </cfRule>
  </conditionalFormatting>
  <conditionalFormatting sqref="AP85">
    <cfRule type="cellIs" dxfId="2532" priority="225" operator="equal">
      <formula>0</formula>
    </cfRule>
  </conditionalFormatting>
  <conditionalFormatting sqref="AP85">
    <cfRule type="cellIs" dxfId="2531" priority="226" operator="equal">
      <formula>1</formula>
    </cfRule>
  </conditionalFormatting>
  <conditionalFormatting sqref="AN85">
    <cfRule type="cellIs" dxfId="2530" priority="227" operator="equal">
      <formula>0</formula>
    </cfRule>
  </conditionalFormatting>
  <conditionalFormatting sqref="AN85">
    <cfRule type="cellIs" dxfId="2529" priority="228" operator="equal">
      <formula>1</formula>
    </cfRule>
  </conditionalFormatting>
  <conditionalFormatting sqref="AL85">
    <cfRule type="cellIs" dxfId="2528" priority="229" operator="equal">
      <formula>0</formula>
    </cfRule>
  </conditionalFormatting>
  <conditionalFormatting sqref="AL85">
    <cfRule type="cellIs" dxfId="2527" priority="230" operator="equal">
      <formula>1</formula>
    </cfRule>
  </conditionalFormatting>
  <conditionalFormatting sqref="AJ85">
    <cfRule type="cellIs" dxfId="2526" priority="231" operator="equal">
      <formula>0</formula>
    </cfRule>
  </conditionalFormatting>
  <conditionalFormatting sqref="AJ85">
    <cfRule type="cellIs" dxfId="2525" priority="232" operator="equal">
      <formula>1</formula>
    </cfRule>
  </conditionalFormatting>
  <conditionalFormatting sqref="AI23:AN23">
    <cfRule type="cellIs" dxfId="2524" priority="233" operator="equal">
      <formula>0</formula>
    </cfRule>
  </conditionalFormatting>
  <conditionalFormatting sqref="AI23:AN23">
    <cfRule type="cellIs" dxfId="2523" priority="234" operator="equal">
      <formula>1</formula>
    </cfRule>
  </conditionalFormatting>
  <conditionalFormatting sqref="AI31:AN31">
    <cfRule type="cellIs" dxfId="2522" priority="235" operator="equal">
      <formula>0</formula>
    </cfRule>
  </conditionalFormatting>
  <conditionalFormatting sqref="AI31:AN31">
    <cfRule type="cellIs" dxfId="2521" priority="236" operator="equal">
      <formula>1</formula>
    </cfRule>
  </conditionalFormatting>
  <conditionalFormatting sqref="AI32:AN32">
    <cfRule type="cellIs" dxfId="2520" priority="237" operator="equal">
      <formula>0</formula>
    </cfRule>
  </conditionalFormatting>
  <conditionalFormatting sqref="AI32:AN32">
    <cfRule type="cellIs" dxfId="2519" priority="238" operator="equal">
      <formula>1</formula>
    </cfRule>
  </conditionalFormatting>
  <conditionalFormatting sqref="AI34:AN34">
    <cfRule type="cellIs" dxfId="2518" priority="239" operator="equal">
      <formula>0</formula>
    </cfRule>
  </conditionalFormatting>
  <conditionalFormatting sqref="AI34:AN34">
    <cfRule type="cellIs" dxfId="2517" priority="240" operator="equal">
      <formula>1</formula>
    </cfRule>
  </conditionalFormatting>
  <conditionalFormatting sqref="AI61:AN61">
    <cfRule type="cellIs" dxfId="2516" priority="241" operator="equal">
      <formula>0</formula>
    </cfRule>
  </conditionalFormatting>
  <conditionalFormatting sqref="AI61:AN61">
    <cfRule type="cellIs" dxfId="2515" priority="242" operator="equal">
      <formula>1</formula>
    </cfRule>
  </conditionalFormatting>
  <conditionalFormatting sqref="AI64:AN64">
    <cfRule type="cellIs" dxfId="2514" priority="243" operator="equal">
      <formula>0</formula>
    </cfRule>
  </conditionalFormatting>
  <conditionalFormatting sqref="AI64:AN64">
    <cfRule type="cellIs" dxfId="2513" priority="244" operator="equal">
      <formula>1</formula>
    </cfRule>
  </conditionalFormatting>
  <conditionalFormatting sqref="AL66">
    <cfRule type="cellIs" dxfId="2512" priority="245" operator="equal">
      <formula>0</formula>
    </cfRule>
  </conditionalFormatting>
  <conditionalFormatting sqref="AL66">
    <cfRule type="cellIs" dxfId="2511" priority="246" operator="equal">
      <formula>1</formula>
    </cfRule>
  </conditionalFormatting>
  <conditionalFormatting sqref="AI66">
    <cfRule type="cellIs" dxfId="2510" priority="247" operator="equal">
      <formula>0</formula>
    </cfRule>
  </conditionalFormatting>
  <conditionalFormatting sqref="AI66">
    <cfRule type="cellIs" dxfId="2509" priority="248" operator="equal">
      <formula>1</formula>
    </cfRule>
  </conditionalFormatting>
  <conditionalFormatting sqref="AJ66">
    <cfRule type="cellIs" dxfId="2508" priority="249" operator="equal">
      <formula>0</formula>
    </cfRule>
  </conditionalFormatting>
  <conditionalFormatting sqref="AJ66">
    <cfRule type="cellIs" dxfId="2507" priority="250" operator="equal">
      <formula>1</formula>
    </cfRule>
  </conditionalFormatting>
  <conditionalFormatting sqref="AK66">
    <cfRule type="cellIs" dxfId="2506" priority="251" operator="equal">
      <formula>0</formula>
    </cfRule>
  </conditionalFormatting>
  <conditionalFormatting sqref="AK66">
    <cfRule type="cellIs" dxfId="2505" priority="252" operator="equal">
      <formula>1</formula>
    </cfRule>
  </conditionalFormatting>
  <conditionalFormatting sqref="AM66">
    <cfRule type="cellIs" dxfId="2504" priority="253" operator="equal">
      <formula>0</formula>
    </cfRule>
  </conditionalFormatting>
  <conditionalFormatting sqref="AM66">
    <cfRule type="cellIs" dxfId="2503" priority="254" operator="equal">
      <formula>1</formula>
    </cfRule>
  </conditionalFormatting>
  <conditionalFormatting sqref="AN66">
    <cfRule type="cellIs" dxfId="2502" priority="255" operator="equal">
      <formula>0</formula>
    </cfRule>
  </conditionalFormatting>
  <conditionalFormatting sqref="AN66">
    <cfRule type="cellIs" dxfId="2501" priority="256" operator="equal">
      <formula>1</formula>
    </cfRule>
  </conditionalFormatting>
  <conditionalFormatting sqref="AL67">
    <cfRule type="cellIs" dxfId="2500" priority="257" operator="equal">
      <formula>0</formula>
    </cfRule>
  </conditionalFormatting>
  <conditionalFormatting sqref="AL67">
    <cfRule type="cellIs" dxfId="2499" priority="258" operator="equal">
      <formula>1</formula>
    </cfRule>
  </conditionalFormatting>
  <conditionalFormatting sqref="AI67">
    <cfRule type="cellIs" dxfId="2498" priority="259" operator="equal">
      <formula>0</formula>
    </cfRule>
  </conditionalFormatting>
  <conditionalFormatting sqref="AI67">
    <cfRule type="cellIs" dxfId="2497" priority="260" operator="equal">
      <formula>1</formula>
    </cfRule>
  </conditionalFormatting>
  <conditionalFormatting sqref="AJ67">
    <cfRule type="cellIs" dxfId="2496" priority="261" operator="equal">
      <formula>0</formula>
    </cfRule>
  </conditionalFormatting>
  <conditionalFormatting sqref="AJ67">
    <cfRule type="cellIs" dxfId="2495" priority="262" operator="equal">
      <formula>1</formula>
    </cfRule>
  </conditionalFormatting>
  <conditionalFormatting sqref="AK67">
    <cfRule type="cellIs" dxfId="2494" priority="263" operator="equal">
      <formula>0</formula>
    </cfRule>
  </conditionalFormatting>
  <conditionalFormatting sqref="AK67">
    <cfRule type="cellIs" dxfId="2493" priority="264" operator="equal">
      <formula>1</formula>
    </cfRule>
  </conditionalFormatting>
  <conditionalFormatting sqref="AM67">
    <cfRule type="cellIs" dxfId="2492" priority="265" operator="equal">
      <formula>0</formula>
    </cfRule>
  </conditionalFormatting>
  <conditionalFormatting sqref="AM67">
    <cfRule type="cellIs" dxfId="2491" priority="266" operator="equal">
      <formula>1</formula>
    </cfRule>
  </conditionalFormatting>
  <conditionalFormatting sqref="AN67">
    <cfRule type="cellIs" dxfId="2490" priority="267" operator="equal">
      <formula>0</formula>
    </cfRule>
  </conditionalFormatting>
  <conditionalFormatting sqref="AN67">
    <cfRule type="cellIs" dxfId="2489" priority="268" operator="equal">
      <formula>1</formula>
    </cfRule>
  </conditionalFormatting>
  <conditionalFormatting sqref="AL72">
    <cfRule type="cellIs" dxfId="2488" priority="269" operator="equal">
      <formula>0</formula>
    </cfRule>
  </conditionalFormatting>
  <conditionalFormatting sqref="AL72">
    <cfRule type="cellIs" dxfId="2487" priority="270" operator="equal">
      <formula>1</formula>
    </cfRule>
  </conditionalFormatting>
  <conditionalFormatting sqref="AI72">
    <cfRule type="cellIs" dxfId="2486" priority="271" operator="equal">
      <formula>0</formula>
    </cfRule>
  </conditionalFormatting>
  <conditionalFormatting sqref="AI72">
    <cfRule type="cellIs" dxfId="2485" priority="272" operator="equal">
      <formula>1</formula>
    </cfRule>
  </conditionalFormatting>
  <conditionalFormatting sqref="AJ72">
    <cfRule type="cellIs" dxfId="2484" priority="273" operator="equal">
      <formula>0</formula>
    </cfRule>
  </conditionalFormatting>
  <conditionalFormatting sqref="AJ72">
    <cfRule type="cellIs" dxfId="2483" priority="274" operator="equal">
      <formula>1</formula>
    </cfRule>
  </conditionalFormatting>
  <conditionalFormatting sqref="AK72">
    <cfRule type="cellIs" dxfId="2482" priority="275" operator="equal">
      <formula>0</formula>
    </cfRule>
  </conditionalFormatting>
  <conditionalFormatting sqref="AK72">
    <cfRule type="cellIs" dxfId="2481" priority="276" operator="equal">
      <formula>1</formula>
    </cfRule>
  </conditionalFormatting>
  <conditionalFormatting sqref="AM72">
    <cfRule type="cellIs" dxfId="2480" priority="277" operator="equal">
      <formula>0</formula>
    </cfRule>
  </conditionalFormatting>
  <conditionalFormatting sqref="AM72">
    <cfRule type="cellIs" dxfId="2479" priority="278" operator="equal">
      <formula>1</formula>
    </cfRule>
  </conditionalFormatting>
  <conditionalFormatting sqref="AN72">
    <cfRule type="cellIs" dxfId="2478" priority="279" operator="equal">
      <formula>0</formula>
    </cfRule>
  </conditionalFormatting>
  <conditionalFormatting sqref="AN72">
    <cfRule type="cellIs" dxfId="2477" priority="280" operator="equal">
      <formula>1</formula>
    </cfRule>
  </conditionalFormatting>
  <conditionalFormatting sqref="AI24:AN24">
    <cfRule type="cellIs" dxfId="2476" priority="281" operator="equal">
      <formula>0</formula>
    </cfRule>
  </conditionalFormatting>
  <conditionalFormatting sqref="AI24:AN24">
    <cfRule type="cellIs" dxfId="2475" priority="282" operator="equal">
      <formula>1</formula>
    </cfRule>
  </conditionalFormatting>
  <conditionalFormatting sqref="AI28:AN28">
    <cfRule type="cellIs" dxfId="2474" priority="283" operator="equal">
      <formula>0</formula>
    </cfRule>
  </conditionalFormatting>
  <conditionalFormatting sqref="AI28:AN28">
    <cfRule type="cellIs" dxfId="2473" priority="284" operator="equal">
      <formula>1</formula>
    </cfRule>
  </conditionalFormatting>
  <conditionalFormatting sqref="AI33:AN33">
    <cfRule type="cellIs" dxfId="2472" priority="285" operator="equal">
      <formula>0</formula>
    </cfRule>
  </conditionalFormatting>
  <conditionalFormatting sqref="AI33:AN33">
    <cfRule type="cellIs" dxfId="2471" priority="286" operator="equal">
      <formula>1</formula>
    </cfRule>
  </conditionalFormatting>
  <conditionalFormatting sqref="AI35:AN38">
    <cfRule type="cellIs" dxfId="2470" priority="287" operator="equal">
      <formula>0</formula>
    </cfRule>
  </conditionalFormatting>
  <conditionalFormatting sqref="AI35:AN38">
    <cfRule type="cellIs" dxfId="2469" priority="288" operator="equal">
      <formula>1</formula>
    </cfRule>
  </conditionalFormatting>
  <conditionalFormatting sqref="AI40:AN40">
    <cfRule type="cellIs" dxfId="2468" priority="289" operator="equal">
      <formula>0</formula>
    </cfRule>
  </conditionalFormatting>
  <conditionalFormatting sqref="AI40:AN40">
    <cfRule type="cellIs" dxfId="2467" priority="290" operator="equal">
      <formula>1</formula>
    </cfRule>
  </conditionalFormatting>
  <conditionalFormatting sqref="AI48:AN48">
    <cfRule type="cellIs" dxfId="2466" priority="291" operator="equal">
      <formula>0</formula>
    </cfRule>
  </conditionalFormatting>
  <conditionalFormatting sqref="AI48:AN48">
    <cfRule type="cellIs" dxfId="2465" priority="292" operator="equal">
      <formula>1</formula>
    </cfRule>
  </conditionalFormatting>
  <conditionalFormatting sqref="AI49:AN49">
    <cfRule type="cellIs" dxfId="2464" priority="293" operator="equal">
      <formula>0</formula>
    </cfRule>
  </conditionalFormatting>
  <conditionalFormatting sqref="AI49:AN49">
    <cfRule type="cellIs" dxfId="2463" priority="294" operator="equal">
      <formula>1</formula>
    </cfRule>
  </conditionalFormatting>
  <conditionalFormatting sqref="AI57:AN57">
    <cfRule type="cellIs" dxfId="2462" priority="295" operator="equal">
      <formula>0</formula>
    </cfRule>
  </conditionalFormatting>
  <conditionalFormatting sqref="AI57:AN57">
    <cfRule type="cellIs" dxfId="2461" priority="296" operator="equal">
      <formula>1</formula>
    </cfRule>
  </conditionalFormatting>
  <conditionalFormatting sqref="AI58:AN58">
    <cfRule type="cellIs" dxfId="2460" priority="297" operator="equal">
      <formula>0</formula>
    </cfRule>
  </conditionalFormatting>
  <conditionalFormatting sqref="AI58:AN58">
    <cfRule type="cellIs" dxfId="2459" priority="298" operator="equal">
      <formula>1</formula>
    </cfRule>
  </conditionalFormatting>
  <conditionalFormatting sqref="AI60:AN60">
    <cfRule type="cellIs" dxfId="2458" priority="299" operator="equal">
      <formula>0</formula>
    </cfRule>
  </conditionalFormatting>
  <conditionalFormatting sqref="AI60:AN60">
    <cfRule type="cellIs" dxfId="2457" priority="300" operator="equal">
      <formula>1</formula>
    </cfRule>
  </conditionalFormatting>
  <conditionalFormatting sqref="AI62:AN62">
    <cfRule type="cellIs" dxfId="2456" priority="301" operator="equal">
      <formula>0</formula>
    </cfRule>
  </conditionalFormatting>
  <conditionalFormatting sqref="AI62:AN62">
    <cfRule type="cellIs" dxfId="2455" priority="302" operator="equal">
      <formula>1</formula>
    </cfRule>
  </conditionalFormatting>
  <conditionalFormatting sqref="AI63:AN63">
    <cfRule type="cellIs" dxfId="2454" priority="303" operator="equal">
      <formula>0</formula>
    </cfRule>
  </conditionalFormatting>
  <conditionalFormatting sqref="AI63:AN63">
    <cfRule type="cellIs" dxfId="2453" priority="304" operator="equal">
      <formula>1</formula>
    </cfRule>
  </conditionalFormatting>
  <conditionalFormatting sqref="AI65:AN65">
    <cfRule type="cellIs" dxfId="2452" priority="305" operator="equal">
      <formula>0</formula>
    </cfRule>
  </conditionalFormatting>
  <conditionalFormatting sqref="AI65:AN65">
    <cfRule type="cellIs" dxfId="2451" priority="306" operator="equal">
      <formula>1</formula>
    </cfRule>
  </conditionalFormatting>
  <conditionalFormatting sqref="AL68">
    <cfRule type="cellIs" dxfId="2450" priority="307" operator="equal">
      <formula>0</formula>
    </cfRule>
  </conditionalFormatting>
  <conditionalFormatting sqref="AL68">
    <cfRule type="cellIs" dxfId="2449" priority="308" operator="equal">
      <formula>1</formula>
    </cfRule>
  </conditionalFormatting>
  <conditionalFormatting sqref="AI68">
    <cfRule type="cellIs" dxfId="2448" priority="309" operator="equal">
      <formula>0</formula>
    </cfRule>
  </conditionalFormatting>
  <conditionalFormatting sqref="AI68">
    <cfRule type="cellIs" dxfId="2447" priority="310" operator="equal">
      <formula>1</formula>
    </cfRule>
  </conditionalFormatting>
  <conditionalFormatting sqref="AJ68">
    <cfRule type="cellIs" dxfId="2446" priority="311" operator="equal">
      <formula>0</formula>
    </cfRule>
  </conditionalFormatting>
  <conditionalFormatting sqref="AJ68">
    <cfRule type="cellIs" dxfId="2445" priority="312" operator="equal">
      <formula>1</formula>
    </cfRule>
  </conditionalFormatting>
  <conditionalFormatting sqref="AK68">
    <cfRule type="cellIs" dxfId="2444" priority="313" operator="equal">
      <formula>0</formula>
    </cfRule>
  </conditionalFormatting>
  <conditionalFormatting sqref="AK68">
    <cfRule type="cellIs" dxfId="2443" priority="314" operator="equal">
      <formula>1</formula>
    </cfRule>
  </conditionalFormatting>
  <conditionalFormatting sqref="AM68">
    <cfRule type="cellIs" dxfId="2442" priority="315" operator="equal">
      <formula>0</formula>
    </cfRule>
  </conditionalFormatting>
  <conditionalFormatting sqref="AM68">
    <cfRule type="cellIs" dxfId="2441" priority="316" operator="equal">
      <formula>1</formula>
    </cfRule>
  </conditionalFormatting>
  <conditionalFormatting sqref="AN68">
    <cfRule type="cellIs" dxfId="2440" priority="317" operator="equal">
      <formula>0</formula>
    </cfRule>
  </conditionalFormatting>
  <conditionalFormatting sqref="AN68">
    <cfRule type="cellIs" dxfId="2439" priority="318" operator="equal">
      <formula>1</formula>
    </cfRule>
  </conditionalFormatting>
  <conditionalFormatting sqref="AI71:AN71">
    <cfRule type="cellIs" dxfId="2438" priority="319" operator="equal">
      <formula>0</formula>
    </cfRule>
  </conditionalFormatting>
  <conditionalFormatting sqref="AI71:AN71">
    <cfRule type="cellIs" dxfId="2437" priority="320" operator="equal">
      <formula>1</formula>
    </cfRule>
  </conditionalFormatting>
  <conditionalFormatting sqref="AL73">
    <cfRule type="cellIs" dxfId="2436" priority="321" operator="equal">
      <formula>0</formula>
    </cfRule>
  </conditionalFormatting>
  <conditionalFormatting sqref="AL73">
    <cfRule type="cellIs" dxfId="2435" priority="322" operator="equal">
      <formula>1</formula>
    </cfRule>
  </conditionalFormatting>
  <conditionalFormatting sqref="AI73">
    <cfRule type="cellIs" dxfId="2434" priority="323" operator="equal">
      <formula>0</formula>
    </cfRule>
  </conditionalFormatting>
  <conditionalFormatting sqref="AI73">
    <cfRule type="cellIs" dxfId="2433" priority="324" operator="equal">
      <formula>1</formula>
    </cfRule>
  </conditionalFormatting>
  <conditionalFormatting sqref="AJ73">
    <cfRule type="cellIs" dxfId="2432" priority="325" operator="equal">
      <formula>0</formula>
    </cfRule>
  </conditionalFormatting>
  <conditionalFormatting sqref="AJ73">
    <cfRule type="cellIs" dxfId="2431" priority="326" operator="equal">
      <formula>1</formula>
    </cfRule>
  </conditionalFormatting>
  <conditionalFormatting sqref="AK73">
    <cfRule type="cellIs" dxfId="2430" priority="327" operator="equal">
      <formula>0</formula>
    </cfRule>
  </conditionalFormatting>
  <conditionalFormatting sqref="AK73">
    <cfRule type="cellIs" dxfId="2429" priority="328" operator="equal">
      <formula>1</formula>
    </cfRule>
  </conditionalFormatting>
  <conditionalFormatting sqref="AM73">
    <cfRule type="cellIs" dxfId="2428" priority="329" operator="equal">
      <formula>0</formula>
    </cfRule>
  </conditionalFormatting>
  <conditionalFormatting sqref="AM73">
    <cfRule type="cellIs" dxfId="2427" priority="330" operator="equal">
      <formula>1</formula>
    </cfRule>
  </conditionalFormatting>
  <conditionalFormatting sqref="AN73">
    <cfRule type="cellIs" dxfId="2426" priority="331" operator="equal">
      <formula>0</formula>
    </cfRule>
  </conditionalFormatting>
  <conditionalFormatting sqref="AN73">
    <cfRule type="cellIs" dxfId="2425" priority="332" operator="equal">
      <formula>1</formula>
    </cfRule>
  </conditionalFormatting>
  <conditionalFormatting sqref="AI74:AN74">
    <cfRule type="cellIs" dxfId="2424" priority="333" operator="equal">
      <formula>0</formula>
    </cfRule>
  </conditionalFormatting>
  <conditionalFormatting sqref="AI74:AN74">
    <cfRule type="cellIs" dxfId="2423" priority="334" operator="equal">
      <formula>1</formula>
    </cfRule>
  </conditionalFormatting>
  <conditionalFormatting sqref="AL75">
    <cfRule type="cellIs" dxfId="2422" priority="335" operator="equal">
      <formula>0</formula>
    </cfRule>
  </conditionalFormatting>
  <conditionalFormatting sqref="AL75">
    <cfRule type="cellIs" dxfId="2421" priority="336" operator="equal">
      <formula>1</formula>
    </cfRule>
  </conditionalFormatting>
  <conditionalFormatting sqref="AI75">
    <cfRule type="cellIs" dxfId="2420" priority="337" operator="equal">
      <formula>0</formula>
    </cfRule>
  </conditionalFormatting>
  <conditionalFormatting sqref="AI75">
    <cfRule type="cellIs" dxfId="2419" priority="338" operator="equal">
      <formula>1</formula>
    </cfRule>
  </conditionalFormatting>
  <conditionalFormatting sqref="AJ75">
    <cfRule type="cellIs" dxfId="2418" priority="339" operator="equal">
      <formula>0</formula>
    </cfRule>
  </conditionalFormatting>
  <conditionalFormatting sqref="AJ75">
    <cfRule type="cellIs" dxfId="2417" priority="340" operator="equal">
      <formula>1</formula>
    </cfRule>
  </conditionalFormatting>
  <conditionalFormatting sqref="AK75">
    <cfRule type="cellIs" dxfId="2416" priority="341" operator="equal">
      <formula>0</formula>
    </cfRule>
  </conditionalFormatting>
  <conditionalFormatting sqref="AK75">
    <cfRule type="cellIs" dxfId="2415" priority="342" operator="equal">
      <formula>1</formula>
    </cfRule>
  </conditionalFormatting>
  <conditionalFormatting sqref="AM75">
    <cfRule type="cellIs" dxfId="2414" priority="343" operator="equal">
      <formula>0</formula>
    </cfRule>
  </conditionalFormatting>
  <conditionalFormatting sqref="AM75">
    <cfRule type="cellIs" dxfId="2413" priority="344" operator="equal">
      <formula>1</formula>
    </cfRule>
  </conditionalFormatting>
  <conditionalFormatting sqref="AN75">
    <cfRule type="cellIs" dxfId="2412" priority="345" operator="equal">
      <formula>0</formula>
    </cfRule>
  </conditionalFormatting>
  <conditionalFormatting sqref="AN75">
    <cfRule type="cellIs" dxfId="2411" priority="346" operator="equal">
      <formula>1</formula>
    </cfRule>
  </conditionalFormatting>
  <conditionalFormatting sqref="AZ12:BE22 AZ25:BE27 AZ50:BE56 AZ59:BE59 AZ69:BE70 AZ39:BE39 AZ29:BE30 AZ41:BE47">
    <cfRule type="cellIs" dxfId="2410" priority="347" operator="equal">
      <formula>0</formula>
    </cfRule>
  </conditionalFormatting>
  <conditionalFormatting sqref="AZ12:BE22 AZ25:BE27 AZ50:BE56 AZ59:BE59 AZ69:BE70 AZ39:BE39 AZ29:BE30 AZ41:BE47">
    <cfRule type="cellIs" dxfId="2409" priority="348" operator="equal">
      <formula>1</formula>
    </cfRule>
  </conditionalFormatting>
  <conditionalFormatting sqref="AS85">
    <cfRule type="cellIs" dxfId="2408" priority="349" operator="equal">
      <formula>"OK"</formula>
    </cfRule>
  </conditionalFormatting>
  <conditionalFormatting sqref="AS85">
    <cfRule type="cellIs" dxfId="2407" priority="350" operator="equal">
      <formula>"NO HABILITADO"</formula>
    </cfRule>
  </conditionalFormatting>
  <conditionalFormatting sqref="BG85">
    <cfRule type="cellIs" dxfId="2406" priority="351" operator="equal">
      <formula>0</formula>
    </cfRule>
  </conditionalFormatting>
  <conditionalFormatting sqref="BG85">
    <cfRule type="cellIs" dxfId="2405" priority="352" operator="equal">
      <formula>1</formula>
    </cfRule>
  </conditionalFormatting>
  <conditionalFormatting sqref="BE85">
    <cfRule type="cellIs" dxfId="2404" priority="353" operator="equal">
      <formula>0</formula>
    </cfRule>
  </conditionalFormatting>
  <conditionalFormatting sqref="BE85">
    <cfRule type="cellIs" dxfId="2403" priority="354" operator="equal">
      <formula>1</formula>
    </cfRule>
  </conditionalFormatting>
  <conditionalFormatting sqref="BC85">
    <cfRule type="cellIs" dxfId="2402" priority="355" operator="equal">
      <formula>0</formula>
    </cfRule>
  </conditionalFormatting>
  <conditionalFormatting sqref="BC85">
    <cfRule type="cellIs" dxfId="2401" priority="356" operator="equal">
      <formula>1</formula>
    </cfRule>
  </conditionalFormatting>
  <conditionalFormatting sqref="BA85">
    <cfRule type="cellIs" dxfId="2400" priority="357" operator="equal">
      <formula>0</formula>
    </cfRule>
  </conditionalFormatting>
  <conditionalFormatting sqref="BA85">
    <cfRule type="cellIs" dxfId="2399" priority="358" operator="equal">
      <formula>1</formula>
    </cfRule>
  </conditionalFormatting>
  <conditionalFormatting sqref="AZ23:BE23">
    <cfRule type="cellIs" dxfId="2398" priority="359" operator="equal">
      <formula>0</formula>
    </cfRule>
  </conditionalFormatting>
  <conditionalFormatting sqref="AZ23:BE23">
    <cfRule type="cellIs" dxfId="2397" priority="360" operator="equal">
      <formula>1</formula>
    </cfRule>
  </conditionalFormatting>
  <conditionalFormatting sqref="AZ31:BE31">
    <cfRule type="cellIs" dxfId="2396" priority="361" operator="equal">
      <formula>0</formula>
    </cfRule>
  </conditionalFormatting>
  <conditionalFormatting sqref="AZ31:BE31">
    <cfRule type="cellIs" dxfId="2395" priority="362" operator="equal">
      <formula>1</formula>
    </cfRule>
  </conditionalFormatting>
  <conditionalFormatting sqref="AZ32:BE32">
    <cfRule type="cellIs" dxfId="2394" priority="363" operator="equal">
      <formula>0</formula>
    </cfRule>
  </conditionalFormatting>
  <conditionalFormatting sqref="AZ32:BE32">
    <cfRule type="cellIs" dxfId="2393" priority="364" operator="equal">
      <formula>1</formula>
    </cfRule>
  </conditionalFormatting>
  <conditionalFormatting sqref="AZ34:BE34">
    <cfRule type="cellIs" dxfId="2392" priority="365" operator="equal">
      <formula>0</formula>
    </cfRule>
  </conditionalFormatting>
  <conditionalFormatting sqref="AZ34:BE34">
    <cfRule type="cellIs" dxfId="2391" priority="366" operator="equal">
      <formula>1</formula>
    </cfRule>
  </conditionalFormatting>
  <conditionalFormatting sqref="AZ61:BE61">
    <cfRule type="cellIs" dxfId="2390" priority="367" operator="equal">
      <formula>0</formula>
    </cfRule>
  </conditionalFormatting>
  <conditionalFormatting sqref="AZ61:BE61">
    <cfRule type="cellIs" dxfId="2389" priority="368" operator="equal">
      <formula>1</formula>
    </cfRule>
  </conditionalFormatting>
  <conditionalFormatting sqref="AZ64:BE64">
    <cfRule type="cellIs" dxfId="2388" priority="369" operator="equal">
      <formula>0</formula>
    </cfRule>
  </conditionalFormatting>
  <conditionalFormatting sqref="AZ64:BE64">
    <cfRule type="cellIs" dxfId="2387" priority="370" operator="equal">
      <formula>1</formula>
    </cfRule>
  </conditionalFormatting>
  <conditionalFormatting sqref="BC66">
    <cfRule type="cellIs" dxfId="2386" priority="371" operator="equal">
      <formula>0</formula>
    </cfRule>
  </conditionalFormatting>
  <conditionalFormatting sqref="BC66">
    <cfRule type="cellIs" dxfId="2385" priority="372" operator="equal">
      <formula>1</formula>
    </cfRule>
  </conditionalFormatting>
  <conditionalFormatting sqref="AZ66">
    <cfRule type="cellIs" dxfId="2384" priority="373" operator="equal">
      <formula>0</formula>
    </cfRule>
  </conditionalFormatting>
  <conditionalFormatting sqref="AZ66">
    <cfRule type="cellIs" dxfId="2383" priority="374" operator="equal">
      <formula>1</formula>
    </cfRule>
  </conditionalFormatting>
  <conditionalFormatting sqref="BA66">
    <cfRule type="cellIs" dxfId="2382" priority="375" operator="equal">
      <formula>0</formula>
    </cfRule>
  </conditionalFormatting>
  <conditionalFormatting sqref="BA66">
    <cfRule type="cellIs" dxfId="2381" priority="376" operator="equal">
      <formula>1</formula>
    </cfRule>
  </conditionalFormatting>
  <conditionalFormatting sqref="BB66">
    <cfRule type="cellIs" dxfId="2380" priority="377" operator="equal">
      <formula>0</formula>
    </cfRule>
  </conditionalFormatting>
  <conditionalFormatting sqref="BB66">
    <cfRule type="cellIs" dxfId="2379" priority="378" operator="equal">
      <formula>1</formula>
    </cfRule>
  </conditionalFormatting>
  <conditionalFormatting sqref="BD66">
    <cfRule type="cellIs" dxfId="2378" priority="379" operator="equal">
      <formula>0</formula>
    </cfRule>
  </conditionalFormatting>
  <conditionalFormatting sqref="BD66">
    <cfRule type="cellIs" dxfId="2377" priority="380" operator="equal">
      <formula>1</formula>
    </cfRule>
  </conditionalFormatting>
  <conditionalFormatting sqref="BE66">
    <cfRule type="cellIs" dxfId="2376" priority="381" operator="equal">
      <formula>0</formula>
    </cfRule>
  </conditionalFormatting>
  <conditionalFormatting sqref="BE66">
    <cfRule type="cellIs" dxfId="2375" priority="382" operator="equal">
      <formula>1</formula>
    </cfRule>
  </conditionalFormatting>
  <conditionalFormatting sqref="BC67">
    <cfRule type="cellIs" dxfId="2374" priority="383" operator="equal">
      <formula>0</formula>
    </cfRule>
  </conditionalFormatting>
  <conditionalFormatting sqref="BC67">
    <cfRule type="cellIs" dxfId="2373" priority="384" operator="equal">
      <formula>1</formula>
    </cfRule>
  </conditionalFormatting>
  <conditionalFormatting sqref="AZ67">
    <cfRule type="cellIs" dxfId="2372" priority="385" operator="equal">
      <formula>0</formula>
    </cfRule>
  </conditionalFormatting>
  <conditionalFormatting sqref="AZ67">
    <cfRule type="cellIs" dxfId="2371" priority="386" operator="equal">
      <formula>1</formula>
    </cfRule>
  </conditionalFormatting>
  <conditionalFormatting sqref="BA67">
    <cfRule type="cellIs" dxfId="2370" priority="387" operator="equal">
      <formula>0</formula>
    </cfRule>
  </conditionalFormatting>
  <conditionalFormatting sqref="BA67">
    <cfRule type="cellIs" dxfId="2369" priority="388" operator="equal">
      <formula>1</formula>
    </cfRule>
  </conditionalFormatting>
  <conditionalFormatting sqref="BB67">
    <cfRule type="cellIs" dxfId="2368" priority="389" operator="equal">
      <formula>0</formula>
    </cfRule>
  </conditionalFormatting>
  <conditionalFormatting sqref="BB67">
    <cfRule type="cellIs" dxfId="2367" priority="390" operator="equal">
      <formula>1</formula>
    </cfRule>
  </conditionalFormatting>
  <conditionalFormatting sqref="BD67">
    <cfRule type="cellIs" dxfId="2366" priority="391" operator="equal">
      <formula>0</formula>
    </cfRule>
  </conditionalFormatting>
  <conditionalFormatting sqref="BD67">
    <cfRule type="cellIs" dxfId="2365" priority="392" operator="equal">
      <formula>1</formula>
    </cfRule>
  </conditionalFormatting>
  <conditionalFormatting sqref="BE67">
    <cfRule type="cellIs" dxfId="2364" priority="393" operator="equal">
      <formula>0</formula>
    </cfRule>
  </conditionalFormatting>
  <conditionalFormatting sqref="BE67">
    <cfRule type="cellIs" dxfId="2363" priority="394" operator="equal">
      <formula>1</formula>
    </cfRule>
  </conditionalFormatting>
  <conditionalFormatting sqref="BC72">
    <cfRule type="cellIs" dxfId="2362" priority="395" operator="equal">
      <formula>0</formula>
    </cfRule>
  </conditionalFormatting>
  <conditionalFormatting sqref="BC72">
    <cfRule type="cellIs" dxfId="2361" priority="396" operator="equal">
      <formula>1</formula>
    </cfRule>
  </conditionalFormatting>
  <conditionalFormatting sqref="AZ72:AZ73">
    <cfRule type="cellIs" dxfId="2360" priority="397" operator="equal">
      <formula>0</formula>
    </cfRule>
  </conditionalFormatting>
  <conditionalFormatting sqref="AZ72:AZ73">
    <cfRule type="cellIs" dxfId="2359" priority="398" operator="equal">
      <formula>1</formula>
    </cfRule>
  </conditionalFormatting>
  <conditionalFormatting sqref="BA72">
    <cfRule type="cellIs" dxfId="2358" priority="399" operator="equal">
      <formula>0</formula>
    </cfRule>
  </conditionalFormatting>
  <conditionalFormatting sqref="BA72">
    <cfRule type="cellIs" dxfId="2357" priority="400" operator="equal">
      <formula>1</formula>
    </cfRule>
  </conditionalFormatting>
  <conditionalFormatting sqref="BB72">
    <cfRule type="cellIs" dxfId="2356" priority="401" operator="equal">
      <formula>0</formula>
    </cfRule>
  </conditionalFormatting>
  <conditionalFormatting sqref="BB72">
    <cfRule type="cellIs" dxfId="2355" priority="402" operator="equal">
      <formula>1</formula>
    </cfRule>
  </conditionalFormatting>
  <conditionalFormatting sqref="BD72">
    <cfRule type="cellIs" dxfId="2354" priority="403" operator="equal">
      <formula>0</formula>
    </cfRule>
  </conditionalFormatting>
  <conditionalFormatting sqref="BD72">
    <cfRule type="cellIs" dxfId="2353" priority="404" operator="equal">
      <formula>1</formula>
    </cfRule>
  </conditionalFormatting>
  <conditionalFormatting sqref="BE72">
    <cfRule type="cellIs" dxfId="2352" priority="405" operator="equal">
      <formula>0</formula>
    </cfRule>
  </conditionalFormatting>
  <conditionalFormatting sqref="BE72">
    <cfRule type="cellIs" dxfId="2351" priority="406" operator="equal">
      <formula>1</formula>
    </cfRule>
  </conditionalFormatting>
  <conditionalFormatting sqref="AZ24:BE24">
    <cfRule type="cellIs" dxfId="2350" priority="407" operator="equal">
      <formula>0</formula>
    </cfRule>
  </conditionalFormatting>
  <conditionalFormatting sqref="AZ24:BE24">
    <cfRule type="cellIs" dxfId="2349" priority="408" operator="equal">
      <formula>1</formula>
    </cfRule>
  </conditionalFormatting>
  <conditionalFormatting sqref="AZ28:BE28">
    <cfRule type="cellIs" dxfId="2348" priority="409" operator="equal">
      <formula>0</formula>
    </cfRule>
  </conditionalFormatting>
  <conditionalFormatting sqref="AZ28:BE28">
    <cfRule type="cellIs" dxfId="2347" priority="410" operator="equal">
      <formula>1</formula>
    </cfRule>
  </conditionalFormatting>
  <conditionalFormatting sqref="AZ33:BE33">
    <cfRule type="cellIs" dxfId="2346" priority="411" operator="equal">
      <formula>0</formula>
    </cfRule>
  </conditionalFormatting>
  <conditionalFormatting sqref="AZ33:BE33">
    <cfRule type="cellIs" dxfId="2345" priority="412" operator="equal">
      <formula>1</formula>
    </cfRule>
  </conditionalFormatting>
  <conditionalFormatting sqref="AZ35:BE38">
    <cfRule type="cellIs" dxfId="2344" priority="413" operator="equal">
      <formula>0</formula>
    </cfRule>
  </conditionalFormatting>
  <conditionalFormatting sqref="AZ35:BE38">
    <cfRule type="cellIs" dxfId="2343" priority="414" operator="equal">
      <formula>1</formula>
    </cfRule>
  </conditionalFormatting>
  <conditionalFormatting sqref="AZ40:BE40">
    <cfRule type="cellIs" dxfId="2342" priority="415" operator="equal">
      <formula>0</formula>
    </cfRule>
  </conditionalFormatting>
  <conditionalFormatting sqref="AZ40:BE40">
    <cfRule type="cellIs" dxfId="2341" priority="416" operator="equal">
      <formula>1</formula>
    </cfRule>
  </conditionalFormatting>
  <conditionalFormatting sqref="AZ48:BE48">
    <cfRule type="cellIs" dxfId="2340" priority="417" operator="equal">
      <formula>0</formula>
    </cfRule>
  </conditionalFormatting>
  <conditionalFormatting sqref="AZ48:BE48">
    <cfRule type="cellIs" dxfId="2339" priority="418" operator="equal">
      <formula>1</formula>
    </cfRule>
  </conditionalFormatting>
  <conditionalFormatting sqref="AZ49:BE49">
    <cfRule type="cellIs" dxfId="2338" priority="419" operator="equal">
      <formula>0</formula>
    </cfRule>
  </conditionalFormatting>
  <conditionalFormatting sqref="AZ49:BE49">
    <cfRule type="cellIs" dxfId="2337" priority="420" operator="equal">
      <formula>1</formula>
    </cfRule>
  </conditionalFormatting>
  <conditionalFormatting sqref="AZ57:BE57">
    <cfRule type="cellIs" dxfId="2336" priority="421" operator="equal">
      <formula>0</formula>
    </cfRule>
  </conditionalFormatting>
  <conditionalFormatting sqref="AZ57:BE57">
    <cfRule type="cellIs" dxfId="2335" priority="422" operator="equal">
      <formula>1</formula>
    </cfRule>
  </conditionalFormatting>
  <conditionalFormatting sqref="AZ58:BE58">
    <cfRule type="cellIs" dxfId="2334" priority="423" operator="equal">
      <formula>0</formula>
    </cfRule>
  </conditionalFormatting>
  <conditionalFormatting sqref="AZ58:BE58">
    <cfRule type="cellIs" dxfId="2333" priority="424" operator="equal">
      <formula>1</formula>
    </cfRule>
  </conditionalFormatting>
  <conditionalFormatting sqref="AZ60:BE60">
    <cfRule type="cellIs" dxfId="2332" priority="425" operator="equal">
      <formula>0</formula>
    </cfRule>
  </conditionalFormatting>
  <conditionalFormatting sqref="AZ60:BE60">
    <cfRule type="cellIs" dxfId="2331" priority="426" operator="equal">
      <formula>1</formula>
    </cfRule>
  </conditionalFormatting>
  <conditionalFormatting sqref="AZ62:BE62">
    <cfRule type="cellIs" dxfId="2330" priority="427" operator="equal">
      <formula>0</formula>
    </cfRule>
  </conditionalFormatting>
  <conditionalFormatting sqref="AZ62:BE62">
    <cfRule type="cellIs" dxfId="2329" priority="428" operator="equal">
      <formula>1</formula>
    </cfRule>
  </conditionalFormatting>
  <conditionalFormatting sqref="AZ63:BE63">
    <cfRule type="cellIs" dxfId="2328" priority="429" operator="equal">
      <formula>0</formula>
    </cfRule>
  </conditionalFormatting>
  <conditionalFormatting sqref="AZ63:BE63">
    <cfRule type="cellIs" dxfId="2327" priority="430" operator="equal">
      <formula>1</formula>
    </cfRule>
  </conditionalFormatting>
  <conditionalFormatting sqref="AZ65:BE65">
    <cfRule type="cellIs" dxfId="2326" priority="431" operator="equal">
      <formula>0</formula>
    </cfRule>
  </conditionalFormatting>
  <conditionalFormatting sqref="AZ65:BE65">
    <cfRule type="cellIs" dxfId="2325" priority="432" operator="equal">
      <formula>1</formula>
    </cfRule>
  </conditionalFormatting>
  <conditionalFormatting sqref="BC68">
    <cfRule type="cellIs" dxfId="2324" priority="433" operator="equal">
      <formula>0</formula>
    </cfRule>
  </conditionalFormatting>
  <conditionalFormatting sqref="BC68">
    <cfRule type="cellIs" dxfId="2323" priority="434" operator="equal">
      <formula>1</formula>
    </cfRule>
  </conditionalFormatting>
  <conditionalFormatting sqref="AZ68">
    <cfRule type="cellIs" dxfId="2322" priority="435" operator="equal">
      <formula>0</formula>
    </cfRule>
  </conditionalFormatting>
  <conditionalFormatting sqref="AZ68">
    <cfRule type="cellIs" dxfId="2321" priority="436" operator="equal">
      <formula>1</formula>
    </cfRule>
  </conditionalFormatting>
  <conditionalFormatting sqref="BA68">
    <cfRule type="cellIs" dxfId="2320" priority="437" operator="equal">
      <formula>0</formula>
    </cfRule>
  </conditionalFormatting>
  <conditionalFormatting sqref="BA68">
    <cfRule type="cellIs" dxfId="2319" priority="438" operator="equal">
      <formula>1</formula>
    </cfRule>
  </conditionalFormatting>
  <conditionalFormatting sqref="BB68">
    <cfRule type="cellIs" dxfId="2318" priority="439" operator="equal">
      <formula>0</formula>
    </cfRule>
  </conditionalFormatting>
  <conditionalFormatting sqref="BB68">
    <cfRule type="cellIs" dxfId="2317" priority="440" operator="equal">
      <formula>1</formula>
    </cfRule>
  </conditionalFormatting>
  <conditionalFormatting sqref="BD68">
    <cfRule type="cellIs" dxfId="2316" priority="441" operator="equal">
      <formula>0</formula>
    </cfRule>
  </conditionalFormatting>
  <conditionalFormatting sqref="BD68">
    <cfRule type="cellIs" dxfId="2315" priority="442" operator="equal">
      <formula>1</formula>
    </cfRule>
  </conditionalFormatting>
  <conditionalFormatting sqref="BE68">
    <cfRule type="cellIs" dxfId="2314" priority="443" operator="equal">
      <formula>0</formula>
    </cfRule>
  </conditionalFormatting>
  <conditionalFormatting sqref="BE68">
    <cfRule type="cellIs" dxfId="2313" priority="444" operator="equal">
      <formula>1</formula>
    </cfRule>
  </conditionalFormatting>
  <conditionalFormatting sqref="AZ71:BE71">
    <cfRule type="cellIs" dxfId="2312" priority="445" operator="equal">
      <formula>0</formula>
    </cfRule>
  </conditionalFormatting>
  <conditionalFormatting sqref="AZ71:BE71">
    <cfRule type="cellIs" dxfId="2311" priority="446" operator="equal">
      <formula>1</formula>
    </cfRule>
  </conditionalFormatting>
  <conditionalFormatting sqref="BC73">
    <cfRule type="cellIs" dxfId="2310" priority="447" operator="equal">
      <formula>0</formula>
    </cfRule>
  </conditionalFormatting>
  <conditionalFormatting sqref="BC73">
    <cfRule type="cellIs" dxfId="2309" priority="448" operator="equal">
      <formula>1</formula>
    </cfRule>
  </conditionalFormatting>
  <conditionalFormatting sqref="BA73">
    <cfRule type="cellIs" dxfId="2308" priority="451" operator="equal">
      <formula>0</formula>
    </cfRule>
  </conditionalFormatting>
  <conditionalFormatting sqref="BA73">
    <cfRule type="cellIs" dxfId="2307" priority="452" operator="equal">
      <formula>1</formula>
    </cfRule>
  </conditionalFormatting>
  <conditionalFormatting sqref="BB73">
    <cfRule type="cellIs" dxfId="2306" priority="453" operator="equal">
      <formula>0</formula>
    </cfRule>
  </conditionalFormatting>
  <conditionalFormatting sqref="BB73">
    <cfRule type="cellIs" dxfId="2305" priority="454" operator="equal">
      <formula>1</formula>
    </cfRule>
  </conditionalFormatting>
  <conditionalFormatting sqref="BD73">
    <cfRule type="cellIs" dxfId="2304" priority="455" operator="equal">
      <formula>0</formula>
    </cfRule>
  </conditionalFormatting>
  <conditionalFormatting sqref="BD73">
    <cfRule type="cellIs" dxfId="2303" priority="456" operator="equal">
      <formula>1</formula>
    </cfRule>
  </conditionalFormatting>
  <conditionalFormatting sqref="BE73">
    <cfRule type="cellIs" dxfId="2302" priority="457" operator="equal">
      <formula>0</formula>
    </cfRule>
  </conditionalFormatting>
  <conditionalFormatting sqref="BE73">
    <cfRule type="cellIs" dxfId="2301" priority="458" operator="equal">
      <formula>1</formula>
    </cfRule>
  </conditionalFormatting>
  <conditionalFormatting sqref="AZ74:BE74">
    <cfRule type="cellIs" dxfId="2300" priority="459" operator="equal">
      <formula>0</formula>
    </cfRule>
  </conditionalFormatting>
  <conditionalFormatting sqref="AZ74:BE74">
    <cfRule type="cellIs" dxfId="2299" priority="460" operator="equal">
      <formula>1</formula>
    </cfRule>
  </conditionalFormatting>
  <conditionalFormatting sqref="BC75">
    <cfRule type="cellIs" dxfId="2298" priority="461" operator="equal">
      <formula>0</formula>
    </cfRule>
  </conditionalFormatting>
  <conditionalFormatting sqref="BC75">
    <cfRule type="cellIs" dxfId="2297" priority="462" operator="equal">
      <formula>1</formula>
    </cfRule>
  </conditionalFormatting>
  <conditionalFormatting sqref="AZ75">
    <cfRule type="cellIs" dxfId="2296" priority="463" operator="equal">
      <formula>0</formula>
    </cfRule>
  </conditionalFormatting>
  <conditionalFormatting sqref="AZ75">
    <cfRule type="cellIs" dxfId="2295" priority="464" operator="equal">
      <formula>1</formula>
    </cfRule>
  </conditionalFormatting>
  <conditionalFormatting sqref="BA75">
    <cfRule type="cellIs" dxfId="2294" priority="465" operator="equal">
      <formula>0</formula>
    </cfRule>
  </conditionalFormatting>
  <conditionalFormatting sqref="BA75">
    <cfRule type="cellIs" dxfId="2293" priority="466" operator="equal">
      <formula>1</formula>
    </cfRule>
  </conditionalFormatting>
  <conditionalFormatting sqref="BB75">
    <cfRule type="cellIs" dxfId="2292" priority="467" operator="equal">
      <formula>0</formula>
    </cfRule>
  </conditionalFormatting>
  <conditionalFormatting sqref="BB75">
    <cfRule type="cellIs" dxfId="2291" priority="468" operator="equal">
      <formula>1</formula>
    </cfRule>
  </conditionalFormatting>
  <conditionalFormatting sqref="BD75">
    <cfRule type="cellIs" dxfId="2290" priority="469" operator="equal">
      <formula>0</formula>
    </cfRule>
  </conditionalFormatting>
  <conditionalFormatting sqref="BD75">
    <cfRule type="cellIs" dxfId="2289" priority="470" operator="equal">
      <formula>1</formula>
    </cfRule>
  </conditionalFormatting>
  <conditionalFormatting sqref="BE75">
    <cfRule type="cellIs" dxfId="2288" priority="471" operator="equal">
      <formula>0</formula>
    </cfRule>
  </conditionalFormatting>
  <conditionalFormatting sqref="BE75">
    <cfRule type="cellIs" dxfId="2287" priority="472" operator="equal">
      <formula>1</formula>
    </cfRule>
  </conditionalFormatting>
  <conditionalFormatting sqref="BQ12:BV22 BQ25:BV27 BQ50:BV56 BQ59:BV59 BQ69:BV70 BQ39:BV39 BQ29:BV30 BQ41:BV47">
    <cfRule type="cellIs" dxfId="2286" priority="473" operator="equal">
      <formula>0</formula>
    </cfRule>
  </conditionalFormatting>
  <conditionalFormatting sqref="BQ12:BV22 BQ25:BV27 BQ50:BV56 BQ59:BV59 BQ69:BV70 BQ39:BV39 BQ29:BV30 BQ41:BV47">
    <cfRule type="cellIs" dxfId="2285" priority="474" operator="equal">
      <formula>1</formula>
    </cfRule>
  </conditionalFormatting>
  <conditionalFormatting sqref="BJ85">
    <cfRule type="cellIs" dxfId="2284" priority="475" operator="equal">
      <formula>"OK"</formula>
    </cfRule>
  </conditionalFormatting>
  <conditionalFormatting sqref="BJ85">
    <cfRule type="cellIs" dxfId="2283" priority="476" operator="equal">
      <formula>"NO HABILITADO"</formula>
    </cfRule>
  </conditionalFormatting>
  <conditionalFormatting sqref="BX85">
    <cfRule type="cellIs" dxfId="2282" priority="477" operator="equal">
      <formula>0</formula>
    </cfRule>
  </conditionalFormatting>
  <conditionalFormatting sqref="BX85">
    <cfRule type="cellIs" dxfId="2281" priority="478" operator="equal">
      <formula>1</formula>
    </cfRule>
  </conditionalFormatting>
  <conditionalFormatting sqref="BV85">
    <cfRule type="cellIs" dxfId="2280" priority="479" operator="equal">
      <formula>0</formula>
    </cfRule>
  </conditionalFormatting>
  <conditionalFormatting sqref="BV85">
    <cfRule type="cellIs" dxfId="2279" priority="480" operator="equal">
      <formula>1</formula>
    </cfRule>
  </conditionalFormatting>
  <conditionalFormatting sqref="BT85">
    <cfRule type="cellIs" dxfId="2278" priority="481" operator="equal">
      <formula>0</formula>
    </cfRule>
  </conditionalFormatting>
  <conditionalFormatting sqref="BT85">
    <cfRule type="cellIs" dxfId="2277" priority="482" operator="equal">
      <formula>1</formula>
    </cfRule>
  </conditionalFormatting>
  <conditionalFormatting sqref="BR85">
    <cfRule type="cellIs" dxfId="2276" priority="483" operator="equal">
      <formula>0</formula>
    </cfRule>
  </conditionalFormatting>
  <conditionalFormatting sqref="BR85">
    <cfRule type="cellIs" dxfId="2275" priority="484" operator="equal">
      <formula>1</formula>
    </cfRule>
  </conditionalFormatting>
  <conditionalFormatting sqref="BQ23:BV23">
    <cfRule type="cellIs" dxfId="2274" priority="485" operator="equal">
      <formula>0</formula>
    </cfRule>
  </conditionalFormatting>
  <conditionalFormatting sqref="BQ23:BV23">
    <cfRule type="cellIs" dxfId="2273" priority="486" operator="equal">
      <formula>1</formula>
    </cfRule>
  </conditionalFormatting>
  <conditionalFormatting sqref="BQ31:BV31">
    <cfRule type="cellIs" dxfId="2272" priority="487" operator="equal">
      <formula>0</formula>
    </cfRule>
  </conditionalFormatting>
  <conditionalFormatting sqref="BQ31:BV31">
    <cfRule type="cellIs" dxfId="2271" priority="488" operator="equal">
      <formula>1</formula>
    </cfRule>
  </conditionalFormatting>
  <conditionalFormatting sqref="BQ32:BV32">
    <cfRule type="cellIs" dxfId="2270" priority="489" operator="equal">
      <formula>0</formula>
    </cfRule>
  </conditionalFormatting>
  <conditionalFormatting sqref="BQ32:BV32">
    <cfRule type="cellIs" dxfId="2269" priority="490" operator="equal">
      <formula>1</formula>
    </cfRule>
  </conditionalFormatting>
  <conditionalFormatting sqref="BQ34:BV34">
    <cfRule type="cellIs" dxfId="2268" priority="491" operator="equal">
      <formula>0</formula>
    </cfRule>
  </conditionalFormatting>
  <conditionalFormatting sqref="BQ34:BV34">
    <cfRule type="cellIs" dxfId="2267" priority="492" operator="equal">
      <formula>1</formula>
    </cfRule>
  </conditionalFormatting>
  <conditionalFormatting sqref="BQ61:BV61">
    <cfRule type="cellIs" dxfId="2266" priority="493" operator="equal">
      <formula>0</formula>
    </cfRule>
  </conditionalFormatting>
  <conditionalFormatting sqref="BQ61:BV61">
    <cfRule type="cellIs" dxfId="2265" priority="494" operator="equal">
      <formula>1</formula>
    </cfRule>
  </conditionalFormatting>
  <conditionalFormatting sqref="BQ64:BV64">
    <cfRule type="cellIs" dxfId="2264" priority="495" operator="equal">
      <formula>0</formula>
    </cfRule>
  </conditionalFormatting>
  <conditionalFormatting sqref="BQ64:BV64">
    <cfRule type="cellIs" dxfId="2263" priority="496" operator="equal">
      <formula>1</formula>
    </cfRule>
  </conditionalFormatting>
  <conditionalFormatting sqref="BT66">
    <cfRule type="cellIs" dxfId="2262" priority="497" operator="equal">
      <formula>0</formula>
    </cfRule>
  </conditionalFormatting>
  <conditionalFormatting sqref="BT66">
    <cfRule type="cellIs" dxfId="2261" priority="498" operator="equal">
      <formula>1</formula>
    </cfRule>
  </conditionalFormatting>
  <conditionalFormatting sqref="BQ66">
    <cfRule type="cellIs" dxfId="2260" priority="499" operator="equal">
      <formula>0</formula>
    </cfRule>
  </conditionalFormatting>
  <conditionalFormatting sqref="BQ66">
    <cfRule type="cellIs" dxfId="2259" priority="500" operator="equal">
      <formula>1</formula>
    </cfRule>
  </conditionalFormatting>
  <conditionalFormatting sqref="BR66">
    <cfRule type="cellIs" dxfId="2258" priority="501" operator="equal">
      <formula>0</formula>
    </cfRule>
  </conditionalFormatting>
  <conditionalFormatting sqref="BR66">
    <cfRule type="cellIs" dxfId="2257" priority="502" operator="equal">
      <formula>1</formula>
    </cfRule>
  </conditionalFormatting>
  <conditionalFormatting sqref="BS66">
    <cfRule type="cellIs" dxfId="2256" priority="503" operator="equal">
      <formula>0</formula>
    </cfRule>
  </conditionalFormatting>
  <conditionalFormatting sqref="BS66">
    <cfRule type="cellIs" dxfId="2255" priority="504" operator="equal">
      <formula>1</formula>
    </cfRule>
  </conditionalFormatting>
  <conditionalFormatting sqref="BU66">
    <cfRule type="cellIs" dxfId="2254" priority="505" operator="equal">
      <formula>0</formula>
    </cfRule>
  </conditionalFormatting>
  <conditionalFormatting sqref="BU66">
    <cfRule type="cellIs" dxfId="2253" priority="506" operator="equal">
      <formula>1</formula>
    </cfRule>
  </conditionalFormatting>
  <conditionalFormatting sqref="BV66">
    <cfRule type="cellIs" dxfId="2252" priority="507" operator="equal">
      <formula>0</formula>
    </cfRule>
  </conditionalFormatting>
  <conditionalFormatting sqref="BV66">
    <cfRule type="cellIs" dxfId="2251" priority="508" operator="equal">
      <formula>1</formula>
    </cfRule>
  </conditionalFormatting>
  <conditionalFormatting sqref="BT67">
    <cfRule type="cellIs" dxfId="2250" priority="509" operator="equal">
      <formula>0</formula>
    </cfRule>
  </conditionalFormatting>
  <conditionalFormatting sqref="BT67">
    <cfRule type="cellIs" dxfId="2249" priority="510" operator="equal">
      <formula>1</formula>
    </cfRule>
  </conditionalFormatting>
  <conditionalFormatting sqref="BQ67">
    <cfRule type="cellIs" dxfId="2248" priority="511" operator="equal">
      <formula>0</formula>
    </cfRule>
  </conditionalFormatting>
  <conditionalFormatting sqref="BQ67">
    <cfRule type="cellIs" dxfId="2247" priority="512" operator="equal">
      <formula>1</formula>
    </cfRule>
  </conditionalFormatting>
  <conditionalFormatting sqref="BR67">
    <cfRule type="cellIs" dxfId="2246" priority="513" operator="equal">
      <formula>0</formula>
    </cfRule>
  </conditionalFormatting>
  <conditionalFormatting sqref="BR67">
    <cfRule type="cellIs" dxfId="2245" priority="514" operator="equal">
      <formula>1</formula>
    </cfRule>
  </conditionalFormatting>
  <conditionalFormatting sqref="BS67">
    <cfRule type="cellIs" dxfId="2244" priority="515" operator="equal">
      <formula>0</formula>
    </cfRule>
  </conditionalFormatting>
  <conditionalFormatting sqref="BS67">
    <cfRule type="cellIs" dxfId="2243" priority="516" operator="equal">
      <formula>1</formula>
    </cfRule>
  </conditionalFormatting>
  <conditionalFormatting sqref="BU67">
    <cfRule type="cellIs" dxfId="2242" priority="517" operator="equal">
      <formula>0</formula>
    </cfRule>
  </conditionalFormatting>
  <conditionalFormatting sqref="BU67">
    <cfRule type="cellIs" dxfId="2241" priority="518" operator="equal">
      <formula>1</formula>
    </cfRule>
  </conditionalFormatting>
  <conditionalFormatting sqref="BV67">
    <cfRule type="cellIs" dxfId="2240" priority="519" operator="equal">
      <formula>0</formula>
    </cfRule>
  </conditionalFormatting>
  <conditionalFormatting sqref="BV67">
    <cfRule type="cellIs" dxfId="2239" priority="520" operator="equal">
      <formula>1</formula>
    </cfRule>
  </conditionalFormatting>
  <conditionalFormatting sqref="BT72">
    <cfRule type="cellIs" dxfId="2238" priority="521" operator="equal">
      <formula>0</formula>
    </cfRule>
  </conditionalFormatting>
  <conditionalFormatting sqref="BT72">
    <cfRule type="cellIs" dxfId="2237" priority="522" operator="equal">
      <formula>1</formula>
    </cfRule>
  </conditionalFormatting>
  <conditionalFormatting sqref="BQ72">
    <cfRule type="cellIs" dxfId="2236" priority="523" operator="equal">
      <formula>0</formula>
    </cfRule>
  </conditionalFormatting>
  <conditionalFormatting sqref="BQ72">
    <cfRule type="cellIs" dxfId="2235" priority="524" operator="equal">
      <formula>1</formula>
    </cfRule>
  </conditionalFormatting>
  <conditionalFormatting sqref="BR72">
    <cfRule type="cellIs" dxfId="2234" priority="525" operator="equal">
      <formula>0</formula>
    </cfRule>
  </conditionalFormatting>
  <conditionalFormatting sqref="BR72">
    <cfRule type="cellIs" dxfId="2233" priority="526" operator="equal">
      <formula>1</formula>
    </cfRule>
  </conditionalFormatting>
  <conditionalFormatting sqref="BS72">
    <cfRule type="cellIs" dxfId="2232" priority="527" operator="equal">
      <formula>0</formula>
    </cfRule>
  </conditionalFormatting>
  <conditionalFormatting sqref="BS72">
    <cfRule type="cellIs" dxfId="2231" priority="528" operator="equal">
      <formula>1</formula>
    </cfRule>
  </conditionalFormatting>
  <conditionalFormatting sqref="BU72">
    <cfRule type="cellIs" dxfId="2230" priority="529" operator="equal">
      <formula>0</formula>
    </cfRule>
  </conditionalFormatting>
  <conditionalFormatting sqref="BU72">
    <cfRule type="cellIs" dxfId="2229" priority="530" operator="equal">
      <formula>1</formula>
    </cfRule>
  </conditionalFormatting>
  <conditionalFormatting sqref="BV72">
    <cfRule type="cellIs" dxfId="2228" priority="531" operator="equal">
      <formula>0</formula>
    </cfRule>
  </conditionalFormatting>
  <conditionalFormatting sqref="BV72">
    <cfRule type="cellIs" dxfId="2227" priority="532" operator="equal">
      <formula>1</formula>
    </cfRule>
  </conditionalFormatting>
  <conditionalFormatting sqref="BQ24:BV24">
    <cfRule type="cellIs" dxfId="2226" priority="533" operator="equal">
      <formula>0</formula>
    </cfRule>
  </conditionalFormatting>
  <conditionalFormatting sqref="BQ24:BV24">
    <cfRule type="cellIs" dxfId="2225" priority="534" operator="equal">
      <formula>1</formula>
    </cfRule>
  </conditionalFormatting>
  <conditionalFormatting sqref="BQ28:BV28">
    <cfRule type="cellIs" dxfId="2224" priority="535" operator="equal">
      <formula>0</formula>
    </cfRule>
  </conditionalFormatting>
  <conditionalFormatting sqref="BQ28:BV28">
    <cfRule type="cellIs" dxfId="2223" priority="536" operator="equal">
      <formula>1</formula>
    </cfRule>
  </conditionalFormatting>
  <conditionalFormatting sqref="BQ33:BV33">
    <cfRule type="cellIs" dxfId="2222" priority="537" operator="equal">
      <formula>0</formula>
    </cfRule>
  </conditionalFormatting>
  <conditionalFormatting sqref="BQ33:BV33">
    <cfRule type="cellIs" dxfId="2221" priority="538" operator="equal">
      <formula>1</formula>
    </cfRule>
  </conditionalFormatting>
  <conditionalFormatting sqref="BQ35:BV38">
    <cfRule type="cellIs" dxfId="2220" priority="539" operator="equal">
      <formula>0</formula>
    </cfRule>
  </conditionalFormatting>
  <conditionalFormatting sqref="BQ35:BV38">
    <cfRule type="cellIs" dxfId="2219" priority="540" operator="equal">
      <formula>1</formula>
    </cfRule>
  </conditionalFormatting>
  <conditionalFormatting sqref="BQ40:BV40">
    <cfRule type="cellIs" dxfId="2218" priority="541" operator="equal">
      <formula>0</formula>
    </cfRule>
  </conditionalFormatting>
  <conditionalFormatting sqref="BQ40:BV40">
    <cfRule type="cellIs" dxfId="2217" priority="542" operator="equal">
      <formula>1</formula>
    </cfRule>
  </conditionalFormatting>
  <conditionalFormatting sqref="BQ48:BV48">
    <cfRule type="cellIs" dxfId="2216" priority="543" operator="equal">
      <formula>0</formula>
    </cfRule>
  </conditionalFormatting>
  <conditionalFormatting sqref="BQ48:BV48">
    <cfRule type="cellIs" dxfId="2215" priority="544" operator="equal">
      <formula>1</formula>
    </cfRule>
  </conditionalFormatting>
  <conditionalFormatting sqref="BQ49:BV49">
    <cfRule type="cellIs" dxfId="2214" priority="545" operator="equal">
      <formula>0</formula>
    </cfRule>
  </conditionalFormatting>
  <conditionalFormatting sqref="BQ49:BV49">
    <cfRule type="cellIs" dxfId="2213" priority="546" operator="equal">
      <formula>1</formula>
    </cfRule>
  </conditionalFormatting>
  <conditionalFormatting sqref="BQ57:BV57">
    <cfRule type="cellIs" dxfId="2212" priority="547" operator="equal">
      <formula>0</formula>
    </cfRule>
  </conditionalFormatting>
  <conditionalFormatting sqref="BQ57:BV57">
    <cfRule type="cellIs" dxfId="2211" priority="548" operator="equal">
      <formula>1</formula>
    </cfRule>
  </conditionalFormatting>
  <conditionalFormatting sqref="BQ58:BV58">
    <cfRule type="cellIs" dxfId="2210" priority="549" operator="equal">
      <formula>0</formula>
    </cfRule>
  </conditionalFormatting>
  <conditionalFormatting sqref="BQ58:BV58">
    <cfRule type="cellIs" dxfId="2209" priority="550" operator="equal">
      <formula>1</formula>
    </cfRule>
  </conditionalFormatting>
  <conditionalFormatting sqref="BQ60:BV60">
    <cfRule type="cellIs" dxfId="2208" priority="551" operator="equal">
      <formula>0</formula>
    </cfRule>
  </conditionalFormatting>
  <conditionalFormatting sqref="BQ60:BV60">
    <cfRule type="cellIs" dxfId="2207" priority="552" operator="equal">
      <formula>1</formula>
    </cfRule>
  </conditionalFormatting>
  <conditionalFormatting sqref="BQ62:BV62">
    <cfRule type="cellIs" dxfId="2206" priority="553" operator="equal">
      <formula>0</formula>
    </cfRule>
  </conditionalFormatting>
  <conditionalFormatting sqref="BQ62:BV62">
    <cfRule type="cellIs" dxfId="2205" priority="554" operator="equal">
      <formula>1</formula>
    </cfRule>
  </conditionalFormatting>
  <conditionalFormatting sqref="BQ63:BV63">
    <cfRule type="cellIs" dxfId="2204" priority="555" operator="equal">
      <formula>0</formula>
    </cfRule>
  </conditionalFormatting>
  <conditionalFormatting sqref="BQ63:BV63">
    <cfRule type="cellIs" dxfId="2203" priority="556" operator="equal">
      <formula>1</formula>
    </cfRule>
  </conditionalFormatting>
  <conditionalFormatting sqref="BQ65:BV65">
    <cfRule type="cellIs" dxfId="2202" priority="557" operator="equal">
      <formula>0</formula>
    </cfRule>
  </conditionalFormatting>
  <conditionalFormatting sqref="BQ65:BV65">
    <cfRule type="cellIs" dxfId="2201" priority="558" operator="equal">
      <formula>1</formula>
    </cfRule>
  </conditionalFormatting>
  <conditionalFormatting sqref="BT68">
    <cfRule type="cellIs" dxfId="2200" priority="559" operator="equal">
      <formula>0</formula>
    </cfRule>
  </conditionalFormatting>
  <conditionalFormatting sqref="BT68">
    <cfRule type="cellIs" dxfId="2199" priority="560" operator="equal">
      <formula>1</formula>
    </cfRule>
  </conditionalFormatting>
  <conditionalFormatting sqref="BQ68">
    <cfRule type="cellIs" dxfId="2198" priority="561" operator="equal">
      <formula>0</formula>
    </cfRule>
  </conditionalFormatting>
  <conditionalFormatting sqref="BQ68">
    <cfRule type="cellIs" dxfId="2197" priority="562" operator="equal">
      <formula>1</formula>
    </cfRule>
  </conditionalFormatting>
  <conditionalFormatting sqref="BR68">
    <cfRule type="cellIs" dxfId="2196" priority="563" operator="equal">
      <formula>0</formula>
    </cfRule>
  </conditionalFormatting>
  <conditionalFormatting sqref="BR68">
    <cfRule type="cellIs" dxfId="2195" priority="564" operator="equal">
      <formula>1</formula>
    </cfRule>
  </conditionalFormatting>
  <conditionalFormatting sqref="BS68">
    <cfRule type="cellIs" dxfId="2194" priority="565" operator="equal">
      <formula>0</formula>
    </cfRule>
  </conditionalFormatting>
  <conditionalFormatting sqref="BS68">
    <cfRule type="cellIs" dxfId="2193" priority="566" operator="equal">
      <formula>1</formula>
    </cfRule>
  </conditionalFormatting>
  <conditionalFormatting sqref="BU68">
    <cfRule type="cellIs" dxfId="2192" priority="567" operator="equal">
      <formula>0</formula>
    </cfRule>
  </conditionalFormatting>
  <conditionalFormatting sqref="BU68">
    <cfRule type="cellIs" dxfId="2191" priority="568" operator="equal">
      <formula>1</formula>
    </cfRule>
  </conditionalFormatting>
  <conditionalFormatting sqref="BV68">
    <cfRule type="cellIs" dxfId="2190" priority="569" operator="equal">
      <formula>0</formula>
    </cfRule>
  </conditionalFormatting>
  <conditionalFormatting sqref="BV68">
    <cfRule type="cellIs" dxfId="2189" priority="570" operator="equal">
      <formula>1</formula>
    </cfRule>
  </conditionalFormatting>
  <conditionalFormatting sqref="BQ71:BV71">
    <cfRule type="cellIs" dxfId="2188" priority="571" operator="equal">
      <formula>0</formula>
    </cfRule>
  </conditionalFormatting>
  <conditionalFormatting sqref="BQ71:BV71">
    <cfRule type="cellIs" dxfId="2187" priority="572" operator="equal">
      <formula>1</formula>
    </cfRule>
  </conditionalFormatting>
  <conditionalFormatting sqref="BT73">
    <cfRule type="cellIs" dxfId="2186" priority="573" operator="equal">
      <formula>0</formula>
    </cfRule>
  </conditionalFormatting>
  <conditionalFormatting sqref="BT73">
    <cfRule type="cellIs" dxfId="2185" priority="574" operator="equal">
      <formula>1</formula>
    </cfRule>
  </conditionalFormatting>
  <conditionalFormatting sqref="BQ73">
    <cfRule type="cellIs" dxfId="2184" priority="575" operator="equal">
      <formula>0</formula>
    </cfRule>
  </conditionalFormatting>
  <conditionalFormatting sqref="BQ73">
    <cfRule type="cellIs" dxfId="2183" priority="576" operator="equal">
      <formula>1</formula>
    </cfRule>
  </conditionalFormatting>
  <conditionalFormatting sqref="BR73">
    <cfRule type="cellIs" dxfId="2182" priority="577" operator="equal">
      <formula>0</formula>
    </cfRule>
  </conditionalFormatting>
  <conditionalFormatting sqref="BR73">
    <cfRule type="cellIs" dxfId="2181" priority="578" operator="equal">
      <formula>1</formula>
    </cfRule>
  </conditionalFormatting>
  <conditionalFormatting sqref="BS73">
    <cfRule type="cellIs" dxfId="2180" priority="579" operator="equal">
      <formula>0</formula>
    </cfRule>
  </conditionalFormatting>
  <conditionalFormatting sqref="BS73">
    <cfRule type="cellIs" dxfId="2179" priority="580" operator="equal">
      <formula>1</formula>
    </cfRule>
  </conditionalFormatting>
  <conditionalFormatting sqref="BU73">
    <cfRule type="cellIs" dxfId="2178" priority="581" operator="equal">
      <formula>0</formula>
    </cfRule>
  </conditionalFormatting>
  <conditionalFormatting sqref="BU73">
    <cfRule type="cellIs" dxfId="2177" priority="582" operator="equal">
      <formula>1</formula>
    </cfRule>
  </conditionalFormatting>
  <conditionalFormatting sqref="BV73">
    <cfRule type="cellIs" dxfId="2176" priority="583" operator="equal">
      <formula>0</formula>
    </cfRule>
  </conditionalFormatting>
  <conditionalFormatting sqref="BV73">
    <cfRule type="cellIs" dxfId="2175" priority="584" operator="equal">
      <formula>1</formula>
    </cfRule>
  </conditionalFormatting>
  <conditionalFormatting sqref="BQ74:BV74">
    <cfRule type="cellIs" dxfId="2174" priority="585" operator="equal">
      <formula>0</formula>
    </cfRule>
  </conditionalFormatting>
  <conditionalFormatting sqref="BQ74:BV74">
    <cfRule type="cellIs" dxfId="2173" priority="586" operator="equal">
      <formula>1</formula>
    </cfRule>
  </conditionalFormatting>
  <conditionalFormatting sqref="BT75">
    <cfRule type="cellIs" dxfId="2172" priority="587" operator="equal">
      <formula>0</formula>
    </cfRule>
  </conditionalFormatting>
  <conditionalFormatting sqref="BT75">
    <cfRule type="cellIs" dxfId="2171" priority="588" operator="equal">
      <formula>1</formula>
    </cfRule>
  </conditionalFormatting>
  <conditionalFormatting sqref="BQ75">
    <cfRule type="cellIs" dxfId="2170" priority="589" operator="equal">
      <formula>0</formula>
    </cfRule>
  </conditionalFormatting>
  <conditionalFormatting sqref="BQ75">
    <cfRule type="cellIs" dxfId="2169" priority="590" operator="equal">
      <formula>1</formula>
    </cfRule>
  </conditionalFormatting>
  <conditionalFormatting sqref="BR75">
    <cfRule type="cellIs" dxfId="2168" priority="591" operator="equal">
      <formula>0</formula>
    </cfRule>
  </conditionalFormatting>
  <conditionalFormatting sqref="BR75">
    <cfRule type="cellIs" dxfId="2167" priority="592" operator="equal">
      <formula>1</formula>
    </cfRule>
  </conditionalFormatting>
  <conditionalFormatting sqref="BS75">
    <cfRule type="cellIs" dxfId="2166" priority="593" operator="equal">
      <formula>0</formula>
    </cfRule>
  </conditionalFormatting>
  <conditionalFormatting sqref="BS75">
    <cfRule type="cellIs" dxfId="2165" priority="594" operator="equal">
      <formula>1</formula>
    </cfRule>
  </conditionalFormatting>
  <conditionalFormatting sqref="BU75">
    <cfRule type="cellIs" dxfId="2164" priority="595" operator="equal">
      <formula>0</formula>
    </cfRule>
  </conditionalFormatting>
  <conditionalFormatting sqref="BU75">
    <cfRule type="cellIs" dxfId="2163" priority="596" operator="equal">
      <formula>1</formula>
    </cfRule>
  </conditionalFormatting>
  <conditionalFormatting sqref="BV75">
    <cfRule type="cellIs" dxfId="2162" priority="597" operator="equal">
      <formula>0</formula>
    </cfRule>
  </conditionalFormatting>
  <conditionalFormatting sqref="BV75">
    <cfRule type="cellIs" dxfId="2161" priority="598" operator="equal">
      <formula>1</formula>
    </cfRule>
  </conditionalFormatting>
  <conditionalFormatting sqref="CH12:CM22 CH25:CM27 CH50:CM56 CH59:CM59 CH69:CM70 CH39:CM39 CH29:CM30 CH41:CM47">
    <cfRule type="cellIs" dxfId="2160" priority="599" operator="equal">
      <formula>0</formula>
    </cfRule>
  </conditionalFormatting>
  <conditionalFormatting sqref="CH12:CM22 CH25:CM27 CH50:CM56 CH59:CM59 CH69:CM70 CH39:CM39 CH29:CM30 CH41:CM47">
    <cfRule type="cellIs" dxfId="2159" priority="600" operator="equal">
      <formula>1</formula>
    </cfRule>
  </conditionalFormatting>
  <conditionalFormatting sqref="CA85">
    <cfRule type="cellIs" dxfId="2158" priority="601" operator="equal">
      <formula>"OK"</formula>
    </cfRule>
  </conditionalFormatting>
  <conditionalFormatting sqref="CA85">
    <cfRule type="cellIs" dxfId="2157" priority="602" operator="equal">
      <formula>"NO HABILITADO"</formula>
    </cfRule>
  </conditionalFormatting>
  <conditionalFormatting sqref="CO85">
    <cfRule type="cellIs" dxfId="2156" priority="603" operator="equal">
      <formula>0</formula>
    </cfRule>
  </conditionalFormatting>
  <conditionalFormatting sqref="CO85">
    <cfRule type="cellIs" dxfId="2155" priority="604" operator="equal">
      <formula>1</formula>
    </cfRule>
  </conditionalFormatting>
  <conditionalFormatting sqref="CM85">
    <cfRule type="cellIs" dxfId="2154" priority="605" operator="equal">
      <formula>0</formula>
    </cfRule>
  </conditionalFormatting>
  <conditionalFormatting sqref="CM85">
    <cfRule type="cellIs" dxfId="2153" priority="606" operator="equal">
      <formula>1</formula>
    </cfRule>
  </conditionalFormatting>
  <conditionalFormatting sqref="CK85">
    <cfRule type="cellIs" dxfId="2152" priority="607" operator="equal">
      <formula>0</formula>
    </cfRule>
  </conditionalFormatting>
  <conditionalFormatting sqref="CK85">
    <cfRule type="cellIs" dxfId="2151" priority="608" operator="equal">
      <formula>1</formula>
    </cfRule>
  </conditionalFormatting>
  <conditionalFormatting sqref="CI85">
    <cfRule type="cellIs" dxfId="2150" priority="609" operator="equal">
      <formula>0</formula>
    </cfRule>
  </conditionalFormatting>
  <conditionalFormatting sqref="CI85">
    <cfRule type="cellIs" dxfId="2149" priority="610" operator="equal">
      <formula>1</formula>
    </cfRule>
  </conditionalFormatting>
  <conditionalFormatting sqref="CH23:CM23">
    <cfRule type="cellIs" dxfId="2148" priority="611" operator="equal">
      <formula>0</formula>
    </cfRule>
  </conditionalFormatting>
  <conditionalFormatting sqref="CH23:CM23">
    <cfRule type="cellIs" dxfId="2147" priority="612" operator="equal">
      <formula>1</formula>
    </cfRule>
  </conditionalFormatting>
  <conditionalFormatting sqref="CH31:CM31">
    <cfRule type="cellIs" dxfId="2146" priority="613" operator="equal">
      <formula>0</formula>
    </cfRule>
  </conditionalFormatting>
  <conditionalFormatting sqref="CH31:CM31">
    <cfRule type="cellIs" dxfId="2145" priority="614" operator="equal">
      <formula>1</formula>
    </cfRule>
  </conditionalFormatting>
  <conditionalFormatting sqref="CH32:CM32">
    <cfRule type="cellIs" dxfId="2144" priority="615" operator="equal">
      <formula>0</formula>
    </cfRule>
  </conditionalFormatting>
  <conditionalFormatting sqref="CH32:CM32">
    <cfRule type="cellIs" dxfId="2143" priority="616" operator="equal">
      <formula>1</formula>
    </cfRule>
  </conditionalFormatting>
  <conditionalFormatting sqref="CH34:CM34">
    <cfRule type="cellIs" dxfId="2142" priority="617" operator="equal">
      <formula>0</formula>
    </cfRule>
  </conditionalFormatting>
  <conditionalFormatting sqref="CH34:CM34">
    <cfRule type="cellIs" dxfId="2141" priority="618" operator="equal">
      <formula>1</formula>
    </cfRule>
  </conditionalFormatting>
  <conditionalFormatting sqref="CH61:CM61">
    <cfRule type="cellIs" dxfId="2140" priority="619" operator="equal">
      <formula>0</formula>
    </cfRule>
  </conditionalFormatting>
  <conditionalFormatting sqref="CH61:CM61">
    <cfRule type="cellIs" dxfId="2139" priority="620" operator="equal">
      <formula>1</formula>
    </cfRule>
  </conditionalFormatting>
  <conditionalFormatting sqref="CH64:CM64">
    <cfRule type="cellIs" dxfId="2138" priority="621" operator="equal">
      <formula>0</formula>
    </cfRule>
  </conditionalFormatting>
  <conditionalFormatting sqref="CH64:CM64">
    <cfRule type="cellIs" dxfId="2137" priority="622" operator="equal">
      <formula>1</formula>
    </cfRule>
  </conditionalFormatting>
  <conditionalFormatting sqref="CK66">
    <cfRule type="cellIs" dxfId="2136" priority="623" operator="equal">
      <formula>0</formula>
    </cfRule>
  </conditionalFormatting>
  <conditionalFormatting sqref="CK66">
    <cfRule type="cellIs" dxfId="2135" priority="624" operator="equal">
      <formula>1</formula>
    </cfRule>
  </conditionalFormatting>
  <conditionalFormatting sqref="CH66">
    <cfRule type="cellIs" dxfId="2134" priority="625" operator="equal">
      <formula>0</formula>
    </cfRule>
  </conditionalFormatting>
  <conditionalFormatting sqref="CH66">
    <cfRule type="cellIs" dxfId="2133" priority="626" operator="equal">
      <formula>1</formula>
    </cfRule>
  </conditionalFormatting>
  <conditionalFormatting sqref="CI66">
    <cfRule type="cellIs" dxfId="2132" priority="627" operator="equal">
      <formula>0</formula>
    </cfRule>
  </conditionalFormatting>
  <conditionalFormatting sqref="CI66">
    <cfRule type="cellIs" dxfId="2131" priority="628" operator="equal">
      <formula>1</formula>
    </cfRule>
  </conditionalFormatting>
  <conditionalFormatting sqref="CJ66">
    <cfRule type="cellIs" dxfId="2130" priority="629" operator="equal">
      <formula>0</formula>
    </cfRule>
  </conditionalFormatting>
  <conditionalFormatting sqref="CJ66">
    <cfRule type="cellIs" dxfId="2129" priority="630" operator="equal">
      <formula>1</formula>
    </cfRule>
  </conditionalFormatting>
  <conditionalFormatting sqref="CL66">
    <cfRule type="cellIs" dxfId="2128" priority="631" operator="equal">
      <formula>0</formula>
    </cfRule>
  </conditionalFormatting>
  <conditionalFormatting sqref="CL66">
    <cfRule type="cellIs" dxfId="2127" priority="632" operator="equal">
      <formula>1</formula>
    </cfRule>
  </conditionalFormatting>
  <conditionalFormatting sqref="CM66">
    <cfRule type="cellIs" dxfId="2126" priority="633" operator="equal">
      <formula>0</formula>
    </cfRule>
  </conditionalFormatting>
  <conditionalFormatting sqref="CM66">
    <cfRule type="cellIs" dxfId="2125" priority="634" operator="equal">
      <formula>1</formula>
    </cfRule>
  </conditionalFormatting>
  <conditionalFormatting sqref="CK67">
    <cfRule type="cellIs" dxfId="2124" priority="635" operator="equal">
      <formula>0</formula>
    </cfRule>
  </conditionalFormatting>
  <conditionalFormatting sqref="CK67">
    <cfRule type="cellIs" dxfId="2123" priority="636" operator="equal">
      <formula>1</formula>
    </cfRule>
  </conditionalFormatting>
  <conditionalFormatting sqref="CH67">
    <cfRule type="cellIs" dxfId="2122" priority="637" operator="equal">
      <formula>0</formula>
    </cfRule>
  </conditionalFormatting>
  <conditionalFormatting sqref="CH67">
    <cfRule type="cellIs" dxfId="2121" priority="638" operator="equal">
      <formula>1</formula>
    </cfRule>
  </conditionalFormatting>
  <conditionalFormatting sqref="CI67">
    <cfRule type="cellIs" dxfId="2120" priority="639" operator="equal">
      <formula>0</formula>
    </cfRule>
  </conditionalFormatting>
  <conditionalFormatting sqref="CI67">
    <cfRule type="cellIs" dxfId="2119" priority="640" operator="equal">
      <formula>1</formula>
    </cfRule>
  </conditionalFormatting>
  <conditionalFormatting sqref="CJ67">
    <cfRule type="cellIs" dxfId="2118" priority="641" operator="equal">
      <formula>0</formula>
    </cfRule>
  </conditionalFormatting>
  <conditionalFormatting sqref="CJ67">
    <cfRule type="cellIs" dxfId="2117" priority="642" operator="equal">
      <formula>1</formula>
    </cfRule>
  </conditionalFormatting>
  <conditionalFormatting sqref="CL67">
    <cfRule type="cellIs" dxfId="2116" priority="643" operator="equal">
      <formula>0</formula>
    </cfRule>
  </conditionalFormatting>
  <conditionalFormatting sqref="CL67">
    <cfRule type="cellIs" dxfId="2115" priority="644" operator="equal">
      <formula>1</formula>
    </cfRule>
  </conditionalFormatting>
  <conditionalFormatting sqref="CM67">
    <cfRule type="cellIs" dxfId="2114" priority="645" operator="equal">
      <formula>0</formula>
    </cfRule>
  </conditionalFormatting>
  <conditionalFormatting sqref="CM67">
    <cfRule type="cellIs" dxfId="2113" priority="646" operator="equal">
      <formula>1</formula>
    </cfRule>
  </conditionalFormatting>
  <conditionalFormatting sqref="CK72">
    <cfRule type="cellIs" dxfId="2112" priority="647" operator="equal">
      <formula>0</formula>
    </cfRule>
  </conditionalFormatting>
  <conditionalFormatting sqref="CK72">
    <cfRule type="cellIs" dxfId="2111" priority="648" operator="equal">
      <formula>1</formula>
    </cfRule>
  </conditionalFormatting>
  <conditionalFormatting sqref="CH72">
    <cfRule type="cellIs" dxfId="2110" priority="649" operator="equal">
      <formula>0</formula>
    </cfRule>
  </conditionalFormatting>
  <conditionalFormatting sqref="CH72">
    <cfRule type="cellIs" dxfId="2109" priority="650" operator="equal">
      <formula>1</formula>
    </cfRule>
  </conditionalFormatting>
  <conditionalFormatting sqref="CI72">
    <cfRule type="cellIs" dxfId="2108" priority="651" operator="equal">
      <formula>0</formula>
    </cfRule>
  </conditionalFormatting>
  <conditionalFormatting sqref="CI72">
    <cfRule type="cellIs" dxfId="2107" priority="652" operator="equal">
      <formula>1</formula>
    </cfRule>
  </conditionalFormatting>
  <conditionalFormatting sqref="CJ72">
    <cfRule type="cellIs" dxfId="2106" priority="653" operator="equal">
      <formula>0</formula>
    </cfRule>
  </conditionalFormatting>
  <conditionalFormatting sqref="CJ72">
    <cfRule type="cellIs" dxfId="2105" priority="654" operator="equal">
      <formula>1</formula>
    </cfRule>
  </conditionalFormatting>
  <conditionalFormatting sqref="CL72">
    <cfRule type="cellIs" dxfId="2104" priority="655" operator="equal">
      <formula>0</formula>
    </cfRule>
  </conditionalFormatting>
  <conditionalFormatting sqref="CL72">
    <cfRule type="cellIs" dxfId="2103" priority="656" operator="equal">
      <formula>1</formula>
    </cfRule>
  </conditionalFormatting>
  <conditionalFormatting sqref="CM72">
    <cfRule type="cellIs" dxfId="2102" priority="657" operator="equal">
      <formula>0</formula>
    </cfRule>
  </conditionalFormatting>
  <conditionalFormatting sqref="CM72">
    <cfRule type="cellIs" dxfId="2101" priority="658" operator="equal">
      <formula>1</formula>
    </cfRule>
  </conditionalFormatting>
  <conditionalFormatting sqref="CH24:CM24">
    <cfRule type="cellIs" dxfId="2100" priority="659" operator="equal">
      <formula>0</formula>
    </cfRule>
  </conditionalFormatting>
  <conditionalFormatting sqref="CH24:CM24">
    <cfRule type="cellIs" dxfId="2099" priority="660" operator="equal">
      <formula>1</formula>
    </cfRule>
  </conditionalFormatting>
  <conditionalFormatting sqref="CH28:CM28">
    <cfRule type="cellIs" dxfId="2098" priority="661" operator="equal">
      <formula>0</formula>
    </cfRule>
  </conditionalFormatting>
  <conditionalFormatting sqref="CH28:CM28">
    <cfRule type="cellIs" dxfId="2097" priority="662" operator="equal">
      <formula>1</formula>
    </cfRule>
  </conditionalFormatting>
  <conditionalFormatting sqref="CH33:CM33">
    <cfRule type="cellIs" dxfId="2096" priority="663" operator="equal">
      <formula>0</formula>
    </cfRule>
  </conditionalFormatting>
  <conditionalFormatting sqref="CH33:CM33">
    <cfRule type="cellIs" dxfId="2095" priority="664" operator="equal">
      <formula>1</formula>
    </cfRule>
  </conditionalFormatting>
  <conditionalFormatting sqref="CH35:CM38">
    <cfRule type="cellIs" dxfId="2094" priority="665" operator="equal">
      <formula>0</formula>
    </cfRule>
  </conditionalFormatting>
  <conditionalFormatting sqref="CH35:CM38">
    <cfRule type="cellIs" dxfId="2093" priority="666" operator="equal">
      <formula>1</formula>
    </cfRule>
  </conditionalFormatting>
  <conditionalFormatting sqref="CH40:CM40">
    <cfRule type="cellIs" dxfId="2092" priority="667" operator="equal">
      <formula>0</formula>
    </cfRule>
  </conditionalFormatting>
  <conditionalFormatting sqref="CH40:CM40">
    <cfRule type="cellIs" dxfId="2091" priority="668" operator="equal">
      <formula>1</formula>
    </cfRule>
  </conditionalFormatting>
  <conditionalFormatting sqref="CH48:CM48">
    <cfRule type="cellIs" dxfId="2090" priority="669" operator="equal">
      <formula>0</formula>
    </cfRule>
  </conditionalFormatting>
  <conditionalFormatting sqref="CH48:CM48">
    <cfRule type="cellIs" dxfId="2089" priority="670" operator="equal">
      <formula>1</formula>
    </cfRule>
  </conditionalFormatting>
  <conditionalFormatting sqref="CH49:CM49">
    <cfRule type="cellIs" dxfId="2088" priority="671" operator="equal">
      <formula>0</formula>
    </cfRule>
  </conditionalFormatting>
  <conditionalFormatting sqref="CH49:CM49">
    <cfRule type="cellIs" dxfId="2087" priority="672" operator="equal">
      <formula>1</formula>
    </cfRule>
  </conditionalFormatting>
  <conditionalFormatting sqref="CH57:CM57">
    <cfRule type="cellIs" dxfId="2086" priority="673" operator="equal">
      <formula>0</formula>
    </cfRule>
  </conditionalFormatting>
  <conditionalFormatting sqref="CH57:CM57">
    <cfRule type="cellIs" dxfId="2085" priority="674" operator="equal">
      <formula>1</formula>
    </cfRule>
  </conditionalFormatting>
  <conditionalFormatting sqref="CH58:CM58">
    <cfRule type="cellIs" dxfId="2084" priority="675" operator="equal">
      <formula>0</formula>
    </cfRule>
  </conditionalFormatting>
  <conditionalFormatting sqref="CH58:CM58">
    <cfRule type="cellIs" dxfId="2083" priority="676" operator="equal">
      <formula>1</formula>
    </cfRule>
  </conditionalFormatting>
  <conditionalFormatting sqref="CH60:CM60">
    <cfRule type="cellIs" dxfId="2082" priority="677" operator="equal">
      <formula>0</formula>
    </cfRule>
  </conditionalFormatting>
  <conditionalFormatting sqref="CH60:CM60">
    <cfRule type="cellIs" dxfId="2081" priority="678" operator="equal">
      <formula>1</formula>
    </cfRule>
  </conditionalFormatting>
  <conditionalFormatting sqref="CH62:CM62">
    <cfRule type="cellIs" dxfId="2080" priority="679" operator="equal">
      <formula>0</formula>
    </cfRule>
  </conditionalFormatting>
  <conditionalFormatting sqref="CH62:CM62">
    <cfRule type="cellIs" dxfId="2079" priority="680" operator="equal">
      <formula>1</formula>
    </cfRule>
  </conditionalFormatting>
  <conditionalFormatting sqref="CH63:CM63">
    <cfRule type="cellIs" dxfId="2078" priority="681" operator="equal">
      <formula>0</formula>
    </cfRule>
  </conditionalFormatting>
  <conditionalFormatting sqref="CH63:CM63">
    <cfRule type="cellIs" dxfId="2077" priority="682" operator="equal">
      <formula>1</formula>
    </cfRule>
  </conditionalFormatting>
  <conditionalFormatting sqref="CH65:CM65">
    <cfRule type="cellIs" dxfId="2076" priority="683" operator="equal">
      <formula>0</formula>
    </cfRule>
  </conditionalFormatting>
  <conditionalFormatting sqref="CH65:CM65">
    <cfRule type="cellIs" dxfId="2075" priority="684" operator="equal">
      <formula>1</formula>
    </cfRule>
  </conditionalFormatting>
  <conditionalFormatting sqref="CK68">
    <cfRule type="cellIs" dxfId="2074" priority="685" operator="equal">
      <formula>0</formula>
    </cfRule>
  </conditionalFormatting>
  <conditionalFormatting sqref="CK68">
    <cfRule type="cellIs" dxfId="2073" priority="686" operator="equal">
      <formula>1</formula>
    </cfRule>
  </conditionalFormatting>
  <conditionalFormatting sqref="CH68">
    <cfRule type="cellIs" dxfId="2072" priority="687" operator="equal">
      <formula>0</formula>
    </cfRule>
  </conditionalFormatting>
  <conditionalFormatting sqref="CH68">
    <cfRule type="cellIs" dxfId="2071" priority="688" operator="equal">
      <formula>1</formula>
    </cfRule>
  </conditionalFormatting>
  <conditionalFormatting sqref="CI68">
    <cfRule type="cellIs" dxfId="2070" priority="689" operator="equal">
      <formula>0</formula>
    </cfRule>
  </conditionalFormatting>
  <conditionalFormatting sqref="CI68">
    <cfRule type="cellIs" dxfId="2069" priority="690" operator="equal">
      <formula>1</formula>
    </cfRule>
  </conditionalFormatting>
  <conditionalFormatting sqref="CJ68">
    <cfRule type="cellIs" dxfId="2068" priority="691" operator="equal">
      <formula>0</formula>
    </cfRule>
  </conditionalFormatting>
  <conditionalFormatting sqref="CJ68">
    <cfRule type="cellIs" dxfId="2067" priority="692" operator="equal">
      <formula>1</formula>
    </cfRule>
  </conditionalFormatting>
  <conditionalFormatting sqref="CL68">
    <cfRule type="cellIs" dxfId="2066" priority="693" operator="equal">
      <formula>0</formula>
    </cfRule>
  </conditionalFormatting>
  <conditionalFormatting sqref="CL68">
    <cfRule type="cellIs" dxfId="2065" priority="694" operator="equal">
      <formula>1</formula>
    </cfRule>
  </conditionalFormatting>
  <conditionalFormatting sqref="CM68">
    <cfRule type="cellIs" dxfId="2064" priority="695" operator="equal">
      <formula>0</formula>
    </cfRule>
  </conditionalFormatting>
  <conditionalFormatting sqref="CM68">
    <cfRule type="cellIs" dxfId="2063" priority="696" operator="equal">
      <formula>1</formula>
    </cfRule>
  </conditionalFormatting>
  <conditionalFormatting sqref="CH71:CM71">
    <cfRule type="cellIs" dxfId="2062" priority="697" operator="equal">
      <formula>0</formula>
    </cfRule>
  </conditionalFormatting>
  <conditionalFormatting sqref="CH71:CM71">
    <cfRule type="cellIs" dxfId="2061" priority="698" operator="equal">
      <formula>1</formula>
    </cfRule>
  </conditionalFormatting>
  <conditionalFormatting sqref="CK73">
    <cfRule type="cellIs" dxfId="2060" priority="699" operator="equal">
      <formula>0</formula>
    </cfRule>
  </conditionalFormatting>
  <conditionalFormatting sqref="CK73">
    <cfRule type="cellIs" dxfId="2059" priority="700" operator="equal">
      <formula>1</formula>
    </cfRule>
  </conditionalFormatting>
  <conditionalFormatting sqref="CH73">
    <cfRule type="cellIs" dxfId="2058" priority="701" operator="equal">
      <formula>0</formula>
    </cfRule>
  </conditionalFormatting>
  <conditionalFormatting sqref="CH73">
    <cfRule type="cellIs" dxfId="2057" priority="702" operator="equal">
      <formula>1</formula>
    </cfRule>
  </conditionalFormatting>
  <conditionalFormatting sqref="CI73">
    <cfRule type="cellIs" dxfId="2056" priority="703" operator="equal">
      <formula>0</formula>
    </cfRule>
  </conditionalFormatting>
  <conditionalFormatting sqref="CI73">
    <cfRule type="cellIs" dxfId="2055" priority="704" operator="equal">
      <formula>1</formula>
    </cfRule>
  </conditionalFormatting>
  <conditionalFormatting sqref="CJ73">
    <cfRule type="cellIs" dxfId="2054" priority="705" operator="equal">
      <formula>0</formula>
    </cfRule>
  </conditionalFormatting>
  <conditionalFormatting sqref="CJ73">
    <cfRule type="cellIs" dxfId="2053" priority="706" operator="equal">
      <formula>1</formula>
    </cfRule>
  </conditionalFormatting>
  <conditionalFormatting sqref="CL73">
    <cfRule type="cellIs" dxfId="2052" priority="707" operator="equal">
      <formula>0</formula>
    </cfRule>
  </conditionalFormatting>
  <conditionalFormatting sqref="CL73">
    <cfRule type="cellIs" dxfId="2051" priority="708" operator="equal">
      <formula>1</formula>
    </cfRule>
  </conditionalFormatting>
  <conditionalFormatting sqref="CM73">
    <cfRule type="cellIs" dxfId="2050" priority="709" operator="equal">
      <formula>0</formula>
    </cfRule>
  </conditionalFormatting>
  <conditionalFormatting sqref="CM73">
    <cfRule type="cellIs" dxfId="2049" priority="710" operator="equal">
      <formula>1</formula>
    </cfRule>
  </conditionalFormatting>
  <conditionalFormatting sqref="CH74:CM74">
    <cfRule type="cellIs" dxfId="2048" priority="711" operator="equal">
      <formula>0</formula>
    </cfRule>
  </conditionalFormatting>
  <conditionalFormatting sqref="CH74:CM74">
    <cfRule type="cellIs" dxfId="2047" priority="712" operator="equal">
      <formula>1</formula>
    </cfRule>
  </conditionalFormatting>
  <conditionalFormatting sqref="CK75">
    <cfRule type="cellIs" dxfId="2046" priority="713" operator="equal">
      <formula>0</formula>
    </cfRule>
  </conditionalFormatting>
  <conditionalFormatting sqref="CK75">
    <cfRule type="cellIs" dxfId="2045" priority="714" operator="equal">
      <formula>1</formula>
    </cfRule>
  </conditionalFormatting>
  <conditionalFormatting sqref="CH75">
    <cfRule type="cellIs" dxfId="2044" priority="715" operator="equal">
      <formula>0</formula>
    </cfRule>
  </conditionalFormatting>
  <conditionalFormatting sqref="CH75">
    <cfRule type="cellIs" dxfId="2043" priority="716" operator="equal">
      <formula>1</formula>
    </cfRule>
  </conditionalFormatting>
  <conditionalFormatting sqref="CI75">
    <cfRule type="cellIs" dxfId="2042" priority="717" operator="equal">
      <formula>0</formula>
    </cfRule>
  </conditionalFormatting>
  <conditionalFormatting sqref="CI75">
    <cfRule type="cellIs" dxfId="2041" priority="718" operator="equal">
      <formula>1</formula>
    </cfRule>
  </conditionalFormatting>
  <conditionalFormatting sqref="CJ75">
    <cfRule type="cellIs" dxfId="2040" priority="719" operator="equal">
      <formula>0</formula>
    </cfRule>
  </conditionalFormatting>
  <conditionalFormatting sqref="CJ75">
    <cfRule type="cellIs" dxfId="2039" priority="720" operator="equal">
      <formula>1</formula>
    </cfRule>
  </conditionalFormatting>
  <conditionalFormatting sqref="CL75">
    <cfRule type="cellIs" dxfId="2038" priority="721" operator="equal">
      <formula>0</formula>
    </cfRule>
  </conditionalFormatting>
  <conditionalFormatting sqref="CL75">
    <cfRule type="cellIs" dxfId="2037" priority="722" operator="equal">
      <formula>1</formula>
    </cfRule>
  </conditionalFormatting>
  <conditionalFormatting sqref="CM75">
    <cfRule type="cellIs" dxfId="2036" priority="723" operator="equal">
      <formula>0</formula>
    </cfRule>
  </conditionalFormatting>
  <conditionalFormatting sqref="CM75">
    <cfRule type="cellIs" dxfId="2035" priority="724" operator="equal">
      <formula>1</formula>
    </cfRule>
  </conditionalFormatting>
  <conditionalFormatting sqref="CY12:DD22 CY25:DD27 CY50:DD56 CY59:DD59 CY69:DD70 CY39:DD39 CY29:DD30 CY41:DD47">
    <cfRule type="cellIs" dxfId="2034" priority="725" operator="equal">
      <formula>0</formula>
    </cfRule>
  </conditionalFormatting>
  <conditionalFormatting sqref="CY12:DD22 CY25:DD27 CY50:DD56 CY59:DD59 CY69:DD70 CY39:DD39 CY29:DD30 CY41:DD47">
    <cfRule type="cellIs" dxfId="2033" priority="726" operator="equal">
      <formula>1</formula>
    </cfRule>
  </conditionalFormatting>
  <conditionalFormatting sqref="CR85">
    <cfRule type="cellIs" dxfId="2032" priority="727" operator="equal">
      <formula>"OK"</formula>
    </cfRule>
  </conditionalFormatting>
  <conditionalFormatting sqref="CR85">
    <cfRule type="cellIs" dxfId="2031" priority="728" operator="equal">
      <formula>"NO HABILITADO"</formula>
    </cfRule>
  </conditionalFormatting>
  <conditionalFormatting sqref="DF85">
    <cfRule type="cellIs" dxfId="2030" priority="729" operator="equal">
      <formula>0</formula>
    </cfRule>
  </conditionalFormatting>
  <conditionalFormatting sqref="DF85">
    <cfRule type="cellIs" dxfId="2029" priority="730" operator="equal">
      <formula>1</formula>
    </cfRule>
  </conditionalFormatting>
  <conditionalFormatting sqref="DD85">
    <cfRule type="cellIs" dxfId="2028" priority="731" operator="equal">
      <formula>0</formula>
    </cfRule>
  </conditionalFormatting>
  <conditionalFormatting sqref="DD85">
    <cfRule type="cellIs" dxfId="2027" priority="732" operator="equal">
      <formula>1</formula>
    </cfRule>
  </conditionalFormatting>
  <conditionalFormatting sqref="DB85">
    <cfRule type="cellIs" dxfId="2026" priority="733" operator="equal">
      <formula>0</formula>
    </cfRule>
  </conditionalFormatting>
  <conditionalFormatting sqref="DB85">
    <cfRule type="cellIs" dxfId="2025" priority="734" operator="equal">
      <formula>1</formula>
    </cfRule>
  </conditionalFormatting>
  <conditionalFormatting sqref="CZ85">
    <cfRule type="cellIs" dxfId="2024" priority="735" operator="equal">
      <formula>0</formula>
    </cfRule>
  </conditionalFormatting>
  <conditionalFormatting sqref="CZ85">
    <cfRule type="cellIs" dxfId="2023" priority="736" operator="equal">
      <formula>1</formula>
    </cfRule>
  </conditionalFormatting>
  <conditionalFormatting sqref="CY23:DD23">
    <cfRule type="cellIs" dxfId="2022" priority="737" operator="equal">
      <formula>0</formula>
    </cfRule>
  </conditionalFormatting>
  <conditionalFormatting sqref="CY23:DD23">
    <cfRule type="cellIs" dxfId="2021" priority="738" operator="equal">
      <formula>1</formula>
    </cfRule>
  </conditionalFormatting>
  <conditionalFormatting sqref="CY31:DD31">
    <cfRule type="cellIs" dxfId="2020" priority="739" operator="equal">
      <formula>0</formula>
    </cfRule>
  </conditionalFormatting>
  <conditionalFormatting sqref="CY31:DD31">
    <cfRule type="cellIs" dxfId="2019" priority="740" operator="equal">
      <formula>1</formula>
    </cfRule>
  </conditionalFormatting>
  <conditionalFormatting sqref="CY32:DD32">
    <cfRule type="cellIs" dxfId="2018" priority="741" operator="equal">
      <formula>0</formula>
    </cfRule>
  </conditionalFormatting>
  <conditionalFormatting sqref="CY32:DD32">
    <cfRule type="cellIs" dxfId="2017" priority="742" operator="equal">
      <formula>1</formula>
    </cfRule>
  </conditionalFormatting>
  <conditionalFormatting sqref="CY34:DD34">
    <cfRule type="cellIs" dxfId="2016" priority="743" operator="equal">
      <formula>0</formula>
    </cfRule>
  </conditionalFormatting>
  <conditionalFormatting sqref="CY34:DD34">
    <cfRule type="cellIs" dxfId="2015" priority="744" operator="equal">
      <formula>1</formula>
    </cfRule>
  </conditionalFormatting>
  <conditionalFormatting sqref="CY61:DD61">
    <cfRule type="cellIs" dxfId="2014" priority="745" operator="equal">
      <formula>0</formula>
    </cfRule>
  </conditionalFormatting>
  <conditionalFormatting sqref="CY61:DD61">
    <cfRule type="cellIs" dxfId="2013" priority="746" operator="equal">
      <formula>1</formula>
    </cfRule>
  </conditionalFormatting>
  <conditionalFormatting sqref="CY64:DD64">
    <cfRule type="cellIs" dxfId="2012" priority="747" operator="equal">
      <formula>0</formula>
    </cfRule>
  </conditionalFormatting>
  <conditionalFormatting sqref="CY64:DD64">
    <cfRule type="cellIs" dxfId="2011" priority="748" operator="equal">
      <formula>1</formula>
    </cfRule>
  </conditionalFormatting>
  <conditionalFormatting sqref="DB66">
    <cfRule type="cellIs" dxfId="2010" priority="749" operator="equal">
      <formula>0</formula>
    </cfRule>
  </conditionalFormatting>
  <conditionalFormatting sqref="DB66">
    <cfRule type="cellIs" dxfId="2009" priority="750" operator="equal">
      <formula>1</formula>
    </cfRule>
  </conditionalFormatting>
  <conditionalFormatting sqref="CY66">
    <cfRule type="cellIs" dxfId="2008" priority="751" operator="equal">
      <formula>0</formula>
    </cfRule>
  </conditionalFormatting>
  <conditionalFormatting sqref="CY66">
    <cfRule type="cellIs" dxfId="2007" priority="752" operator="equal">
      <formula>1</formula>
    </cfRule>
  </conditionalFormatting>
  <conditionalFormatting sqref="CZ66">
    <cfRule type="cellIs" dxfId="2006" priority="753" operator="equal">
      <formula>0</formula>
    </cfRule>
  </conditionalFormatting>
  <conditionalFormatting sqref="CZ66">
    <cfRule type="cellIs" dxfId="2005" priority="754" operator="equal">
      <formula>1</formula>
    </cfRule>
  </conditionalFormatting>
  <conditionalFormatting sqref="DA66">
    <cfRule type="cellIs" dxfId="2004" priority="755" operator="equal">
      <formula>0</formula>
    </cfRule>
  </conditionalFormatting>
  <conditionalFormatting sqref="DA66">
    <cfRule type="cellIs" dxfId="2003" priority="756" operator="equal">
      <formula>1</formula>
    </cfRule>
  </conditionalFormatting>
  <conditionalFormatting sqref="DC66">
    <cfRule type="cellIs" dxfId="2002" priority="757" operator="equal">
      <formula>0</formula>
    </cfRule>
  </conditionalFormatting>
  <conditionalFormatting sqref="DC66">
    <cfRule type="cellIs" dxfId="2001" priority="758" operator="equal">
      <formula>1</formula>
    </cfRule>
  </conditionalFormatting>
  <conditionalFormatting sqref="DD66">
    <cfRule type="cellIs" dxfId="2000" priority="759" operator="equal">
      <formula>0</formula>
    </cfRule>
  </conditionalFormatting>
  <conditionalFormatting sqref="DD66">
    <cfRule type="cellIs" dxfId="1999" priority="760" operator="equal">
      <formula>1</formula>
    </cfRule>
  </conditionalFormatting>
  <conditionalFormatting sqref="DB67">
    <cfRule type="cellIs" dxfId="1998" priority="761" operator="equal">
      <formula>0</formula>
    </cfRule>
  </conditionalFormatting>
  <conditionalFormatting sqref="DB67">
    <cfRule type="cellIs" dxfId="1997" priority="762" operator="equal">
      <formula>1</formula>
    </cfRule>
  </conditionalFormatting>
  <conditionalFormatting sqref="CY67">
    <cfRule type="cellIs" dxfId="1996" priority="763" operator="equal">
      <formula>0</formula>
    </cfRule>
  </conditionalFormatting>
  <conditionalFormatting sqref="CY67">
    <cfRule type="cellIs" dxfId="1995" priority="764" operator="equal">
      <formula>1</formula>
    </cfRule>
  </conditionalFormatting>
  <conditionalFormatting sqref="CZ67">
    <cfRule type="cellIs" dxfId="1994" priority="765" operator="equal">
      <formula>0</formula>
    </cfRule>
  </conditionalFormatting>
  <conditionalFormatting sqref="CZ67">
    <cfRule type="cellIs" dxfId="1993" priority="766" operator="equal">
      <formula>1</formula>
    </cfRule>
  </conditionalFormatting>
  <conditionalFormatting sqref="DA67">
    <cfRule type="cellIs" dxfId="1992" priority="767" operator="equal">
      <formula>0</formula>
    </cfRule>
  </conditionalFormatting>
  <conditionalFormatting sqref="DA67">
    <cfRule type="cellIs" dxfId="1991" priority="768" operator="equal">
      <formula>1</formula>
    </cfRule>
  </conditionalFormatting>
  <conditionalFormatting sqref="DC67">
    <cfRule type="cellIs" dxfId="1990" priority="769" operator="equal">
      <formula>0</formula>
    </cfRule>
  </conditionalFormatting>
  <conditionalFormatting sqref="DC67">
    <cfRule type="cellIs" dxfId="1989" priority="770" operator="equal">
      <formula>1</formula>
    </cfRule>
  </conditionalFormatting>
  <conditionalFormatting sqref="DD67">
    <cfRule type="cellIs" dxfId="1988" priority="771" operator="equal">
      <formula>0</formula>
    </cfRule>
  </conditionalFormatting>
  <conditionalFormatting sqref="DD67">
    <cfRule type="cellIs" dxfId="1987" priority="772" operator="equal">
      <formula>1</formula>
    </cfRule>
  </conditionalFormatting>
  <conditionalFormatting sqref="DB72">
    <cfRule type="cellIs" dxfId="1986" priority="773" operator="equal">
      <formula>0</formula>
    </cfRule>
  </conditionalFormatting>
  <conditionalFormatting sqref="DB72">
    <cfRule type="cellIs" dxfId="1985" priority="774" operator="equal">
      <formula>1</formula>
    </cfRule>
  </conditionalFormatting>
  <conditionalFormatting sqref="CY72">
    <cfRule type="cellIs" dxfId="1984" priority="775" operator="equal">
      <formula>0</formula>
    </cfRule>
  </conditionalFormatting>
  <conditionalFormatting sqref="CY72">
    <cfRule type="cellIs" dxfId="1983" priority="776" operator="equal">
      <formula>1</formula>
    </cfRule>
  </conditionalFormatting>
  <conditionalFormatting sqref="CZ72">
    <cfRule type="cellIs" dxfId="1982" priority="777" operator="equal">
      <formula>0</formula>
    </cfRule>
  </conditionalFormatting>
  <conditionalFormatting sqref="CZ72">
    <cfRule type="cellIs" dxfId="1981" priority="778" operator="equal">
      <formula>1</formula>
    </cfRule>
  </conditionalFormatting>
  <conditionalFormatting sqref="DA72">
    <cfRule type="cellIs" dxfId="1980" priority="779" operator="equal">
      <formula>0</formula>
    </cfRule>
  </conditionalFormatting>
  <conditionalFormatting sqref="DA72">
    <cfRule type="cellIs" dxfId="1979" priority="780" operator="equal">
      <formula>1</formula>
    </cfRule>
  </conditionalFormatting>
  <conditionalFormatting sqref="DC72">
    <cfRule type="cellIs" dxfId="1978" priority="781" operator="equal">
      <formula>0</formula>
    </cfRule>
  </conditionalFormatting>
  <conditionalFormatting sqref="DC72">
    <cfRule type="cellIs" dxfId="1977" priority="782" operator="equal">
      <formula>1</formula>
    </cfRule>
  </conditionalFormatting>
  <conditionalFormatting sqref="DD72">
    <cfRule type="cellIs" dxfId="1976" priority="783" operator="equal">
      <formula>0</formula>
    </cfRule>
  </conditionalFormatting>
  <conditionalFormatting sqref="DD72">
    <cfRule type="cellIs" dxfId="1975" priority="784" operator="equal">
      <formula>1</formula>
    </cfRule>
  </conditionalFormatting>
  <conditionalFormatting sqref="CY24:DD24">
    <cfRule type="cellIs" dxfId="1974" priority="785" operator="equal">
      <formula>0</formula>
    </cfRule>
  </conditionalFormatting>
  <conditionalFormatting sqref="CY24:DD24">
    <cfRule type="cellIs" dxfId="1973" priority="786" operator="equal">
      <formula>1</formula>
    </cfRule>
  </conditionalFormatting>
  <conditionalFormatting sqref="CY28:DD28">
    <cfRule type="cellIs" dxfId="1972" priority="787" operator="equal">
      <formula>0</formula>
    </cfRule>
  </conditionalFormatting>
  <conditionalFormatting sqref="CY28:DD28">
    <cfRule type="cellIs" dxfId="1971" priority="788" operator="equal">
      <formula>1</formula>
    </cfRule>
  </conditionalFormatting>
  <conditionalFormatting sqref="CY33:DD33">
    <cfRule type="cellIs" dxfId="1970" priority="789" operator="equal">
      <formula>0</formula>
    </cfRule>
  </conditionalFormatting>
  <conditionalFormatting sqref="CY33:DD33">
    <cfRule type="cellIs" dxfId="1969" priority="790" operator="equal">
      <formula>1</formula>
    </cfRule>
  </conditionalFormatting>
  <conditionalFormatting sqref="CY35:DD38">
    <cfRule type="cellIs" dxfId="1968" priority="791" operator="equal">
      <formula>0</formula>
    </cfRule>
  </conditionalFormatting>
  <conditionalFormatting sqref="CY35:DD38">
    <cfRule type="cellIs" dxfId="1967" priority="792" operator="equal">
      <formula>1</formula>
    </cfRule>
  </conditionalFormatting>
  <conditionalFormatting sqref="CY40:DD40">
    <cfRule type="cellIs" dxfId="1966" priority="793" operator="equal">
      <formula>0</formula>
    </cfRule>
  </conditionalFormatting>
  <conditionalFormatting sqref="CY40:DD40">
    <cfRule type="cellIs" dxfId="1965" priority="794" operator="equal">
      <formula>1</formula>
    </cfRule>
  </conditionalFormatting>
  <conditionalFormatting sqref="CY48:DD48">
    <cfRule type="cellIs" dxfId="1964" priority="795" operator="equal">
      <formula>0</formula>
    </cfRule>
  </conditionalFormatting>
  <conditionalFormatting sqref="CY48:DD48">
    <cfRule type="cellIs" dxfId="1963" priority="796" operator="equal">
      <formula>1</formula>
    </cfRule>
  </conditionalFormatting>
  <conditionalFormatting sqref="CY49:DD49">
    <cfRule type="cellIs" dxfId="1962" priority="797" operator="equal">
      <formula>0</formula>
    </cfRule>
  </conditionalFormatting>
  <conditionalFormatting sqref="CY49:DD49">
    <cfRule type="cellIs" dxfId="1961" priority="798" operator="equal">
      <formula>1</formula>
    </cfRule>
  </conditionalFormatting>
  <conditionalFormatting sqref="CY57:DD57">
    <cfRule type="cellIs" dxfId="1960" priority="799" operator="equal">
      <formula>0</formula>
    </cfRule>
  </conditionalFormatting>
  <conditionalFormatting sqref="CY57:DD57">
    <cfRule type="cellIs" dxfId="1959" priority="800" operator="equal">
      <formula>1</formula>
    </cfRule>
  </conditionalFormatting>
  <conditionalFormatting sqref="CY58:DD58">
    <cfRule type="cellIs" dxfId="1958" priority="801" operator="equal">
      <formula>0</formula>
    </cfRule>
  </conditionalFormatting>
  <conditionalFormatting sqref="CY58:DD58">
    <cfRule type="cellIs" dxfId="1957" priority="802" operator="equal">
      <formula>1</formula>
    </cfRule>
  </conditionalFormatting>
  <conditionalFormatting sqref="CY60:DD60">
    <cfRule type="cellIs" dxfId="1956" priority="803" operator="equal">
      <formula>0</formula>
    </cfRule>
  </conditionalFormatting>
  <conditionalFormatting sqref="CY60:DD60">
    <cfRule type="cellIs" dxfId="1955" priority="804" operator="equal">
      <formula>1</formula>
    </cfRule>
  </conditionalFormatting>
  <conditionalFormatting sqref="CY62:DD62">
    <cfRule type="cellIs" dxfId="1954" priority="805" operator="equal">
      <formula>0</formula>
    </cfRule>
  </conditionalFormatting>
  <conditionalFormatting sqref="CY62:DD62">
    <cfRule type="cellIs" dxfId="1953" priority="806" operator="equal">
      <formula>1</formula>
    </cfRule>
  </conditionalFormatting>
  <conditionalFormatting sqref="CY63:DD63">
    <cfRule type="cellIs" dxfId="1952" priority="807" operator="equal">
      <formula>0</formula>
    </cfRule>
  </conditionalFormatting>
  <conditionalFormatting sqref="CY63:DD63">
    <cfRule type="cellIs" dxfId="1951" priority="808" operator="equal">
      <formula>1</formula>
    </cfRule>
  </conditionalFormatting>
  <conditionalFormatting sqref="CY65:DD65">
    <cfRule type="cellIs" dxfId="1950" priority="809" operator="equal">
      <formula>0</formula>
    </cfRule>
  </conditionalFormatting>
  <conditionalFormatting sqref="CY65:DD65">
    <cfRule type="cellIs" dxfId="1949" priority="810" operator="equal">
      <formula>1</formula>
    </cfRule>
  </conditionalFormatting>
  <conditionalFormatting sqref="DB68">
    <cfRule type="cellIs" dxfId="1948" priority="811" operator="equal">
      <formula>0</formula>
    </cfRule>
  </conditionalFormatting>
  <conditionalFormatting sqref="DB68">
    <cfRule type="cellIs" dxfId="1947" priority="812" operator="equal">
      <formula>1</formula>
    </cfRule>
  </conditionalFormatting>
  <conditionalFormatting sqref="CY68">
    <cfRule type="cellIs" dxfId="1946" priority="813" operator="equal">
      <formula>0</formula>
    </cfRule>
  </conditionalFormatting>
  <conditionalFormatting sqref="CY68">
    <cfRule type="cellIs" dxfId="1945" priority="814" operator="equal">
      <formula>1</formula>
    </cfRule>
  </conditionalFormatting>
  <conditionalFormatting sqref="CZ68">
    <cfRule type="cellIs" dxfId="1944" priority="815" operator="equal">
      <formula>0</formula>
    </cfRule>
  </conditionalFormatting>
  <conditionalFormatting sqref="CZ68">
    <cfRule type="cellIs" dxfId="1943" priority="816" operator="equal">
      <formula>1</formula>
    </cfRule>
  </conditionalFormatting>
  <conditionalFormatting sqref="DA68">
    <cfRule type="cellIs" dxfId="1942" priority="817" operator="equal">
      <formula>0</formula>
    </cfRule>
  </conditionalFormatting>
  <conditionalFormatting sqref="DA68">
    <cfRule type="cellIs" dxfId="1941" priority="818" operator="equal">
      <formula>1</formula>
    </cfRule>
  </conditionalFormatting>
  <conditionalFormatting sqref="DC68">
    <cfRule type="cellIs" dxfId="1940" priority="819" operator="equal">
      <formula>0</formula>
    </cfRule>
  </conditionalFormatting>
  <conditionalFormatting sqref="DC68">
    <cfRule type="cellIs" dxfId="1939" priority="820" operator="equal">
      <formula>1</formula>
    </cfRule>
  </conditionalFormatting>
  <conditionalFormatting sqref="DD68">
    <cfRule type="cellIs" dxfId="1938" priority="821" operator="equal">
      <formula>0</formula>
    </cfRule>
  </conditionalFormatting>
  <conditionalFormatting sqref="DD68">
    <cfRule type="cellIs" dxfId="1937" priority="822" operator="equal">
      <formula>1</formula>
    </cfRule>
  </conditionalFormatting>
  <conditionalFormatting sqref="CY71:DD71">
    <cfRule type="cellIs" dxfId="1936" priority="823" operator="equal">
      <formula>0</formula>
    </cfRule>
  </conditionalFormatting>
  <conditionalFormatting sqref="CY71:DD71">
    <cfRule type="cellIs" dxfId="1935" priority="824" operator="equal">
      <formula>1</formula>
    </cfRule>
  </conditionalFormatting>
  <conditionalFormatting sqref="DB73">
    <cfRule type="cellIs" dxfId="1934" priority="825" operator="equal">
      <formula>0</formula>
    </cfRule>
  </conditionalFormatting>
  <conditionalFormatting sqref="DB73">
    <cfRule type="cellIs" dxfId="1933" priority="826" operator="equal">
      <formula>1</formula>
    </cfRule>
  </conditionalFormatting>
  <conditionalFormatting sqref="CY73">
    <cfRule type="cellIs" dxfId="1932" priority="827" operator="equal">
      <formula>0</formula>
    </cfRule>
  </conditionalFormatting>
  <conditionalFormatting sqref="CY73">
    <cfRule type="cellIs" dxfId="1931" priority="828" operator="equal">
      <formula>1</formula>
    </cfRule>
  </conditionalFormatting>
  <conditionalFormatting sqref="CZ73">
    <cfRule type="cellIs" dxfId="1930" priority="829" operator="equal">
      <formula>0</formula>
    </cfRule>
  </conditionalFormatting>
  <conditionalFormatting sqref="CZ73">
    <cfRule type="cellIs" dxfId="1929" priority="830" operator="equal">
      <formula>1</formula>
    </cfRule>
  </conditionalFormatting>
  <conditionalFormatting sqref="DA73">
    <cfRule type="cellIs" dxfId="1928" priority="831" operator="equal">
      <formula>0</formula>
    </cfRule>
  </conditionalFormatting>
  <conditionalFormatting sqref="DA73">
    <cfRule type="cellIs" dxfId="1927" priority="832" operator="equal">
      <formula>1</formula>
    </cfRule>
  </conditionalFormatting>
  <conditionalFormatting sqref="DC73">
    <cfRule type="cellIs" dxfId="1926" priority="833" operator="equal">
      <formula>0</formula>
    </cfRule>
  </conditionalFormatting>
  <conditionalFormatting sqref="DC73">
    <cfRule type="cellIs" dxfId="1925" priority="834" operator="equal">
      <formula>1</formula>
    </cfRule>
  </conditionalFormatting>
  <conditionalFormatting sqref="DD73">
    <cfRule type="cellIs" dxfId="1924" priority="835" operator="equal">
      <formula>0</formula>
    </cfRule>
  </conditionalFormatting>
  <conditionalFormatting sqref="DD73">
    <cfRule type="cellIs" dxfId="1923" priority="836" operator="equal">
      <formula>1</formula>
    </cfRule>
  </conditionalFormatting>
  <conditionalFormatting sqref="CY74:DD74">
    <cfRule type="cellIs" dxfId="1922" priority="837" operator="equal">
      <formula>0</formula>
    </cfRule>
  </conditionalFormatting>
  <conditionalFormatting sqref="CY74:DD74">
    <cfRule type="cellIs" dxfId="1921" priority="838" operator="equal">
      <formula>1</formula>
    </cfRule>
  </conditionalFormatting>
  <conditionalFormatting sqref="DB75">
    <cfRule type="cellIs" dxfId="1920" priority="839" operator="equal">
      <formula>0</formula>
    </cfRule>
  </conditionalFormatting>
  <conditionalFormatting sqref="DB75">
    <cfRule type="cellIs" dxfId="1919" priority="840" operator="equal">
      <formula>1</formula>
    </cfRule>
  </conditionalFormatting>
  <conditionalFormatting sqref="CY75">
    <cfRule type="cellIs" dxfId="1918" priority="841" operator="equal">
      <formula>0</formula>
    </cfRule>
  </conditionalFormatting>
  <conditionalFormatting sqref="CY75">
    <cfRule type="cellIs" dxfId="1917" priority="842" operator="equal">
      <formula>1</formula>
    </cfRule>
  </conditionalFormatting>
  <conditionalFormatting sqref="CZ75">
    <cfRule type="cellIs" dxfId="1916" priority="843" operator="equal">
      <formula>0</formula>
    </cfRule>
  </conditionalFormatting>
  <conditionalFormatting sqref="CZ75">
    <cfRule type="cellIs" dxfId="1915" priority="844" operator="equal">
      <formula>1</formula>
    </cfRule>
  </conditionalFormatting>
  <conditionalFormatting sqref="DA75">
    <cfRule type="cellIs" dxfId="1914" priority="845" operator="equal">
      <formula>0</formula>
    </cfRule>
  </conditionalFormatting>
  <conditionalFormatting sqref="DA75">
    <cfRule type="cellIs" dxfId="1913" priority="846" operator="equal">
      <formula>1</formula>
    </cfRule>
  </conditionalFormatting>
  <conditionalFormatting sqref="DC75">
    <cfRule type="cellIs" dxfId="1912" priority="847" operator="equal">
      <formula>0</formula>
    </cfRule>
  </conditionalFormatting>
  <conditionalFormatting sqref="DC75">
    <cfRule type="cellIs" dxfId="1911" priority="848" operator="equal">
      <formula>1</formula>
    </cfRule>
  </conditionalFormatting>
  <conditionalFormatting sqref="DD75">
    <cfRule type="cellIs" dxfId="1910" priority="849" operator="equal">
      <formula>0</formula>
    </cfRule>
  </conditionalFormatting>
  <conditionalFormatting sqref="DD75">
    <cfRule type="cellIs" dxfId="1909" priority="850" operator="equal">
      <formula>1</formula>
    </cfRule>
  </conditionalFormatting>
  <conditionalFormatting sqref="DP12:DU22 DP25:DU27 DP50:DU56 DP59:DU59 DP69:DU70 DP39:DU39 DP29:DU30 DP41:DU47">
    <cfRule type="cellIs" dxfId="1908" priority="851" operator="equal">
      <formula>0</formula>
    </cfRule>
  </conditionalFormatting>
  <conditionalFormatting sqref="DP12:DU22 DP25:DU27 DP50:DU56 DP59:DU59 DP69:DU70 DP39:DU39 DP29:DU30 DP41:DU47">
    <cfRule type="cellIs" dxfId="1907" priority="852" operator="equal">
      <formula>1</formula>
    </cfRule>
  </conditionalFormatting>
  <conditionalFormatting sqref="DI85">
    <cfRule type="cellIs" dxfId="1906" priority="853" operator="equal">
      <formula>"OK"</formula>
    </cfRule>
  </conditionalFormatting>
  <conditionalFormatting sqref="DI85">
    <cfRule type="cellIs" dxfId="1905" priority="854" operator="equal">
      <formula>"NO HABILITADO"</formula>
    </cfRule>
  </conditionalFormatting>
  <conditionalFormatting sqref="DW85">
    <cfRule type="cellIs" dxfId="1904" priority="855" operator="equal">
      <formula>0</formula>
    </cfRule>
  </conditionalFormatting>
  <conditionalFormatting sqref="DW85">
    <cfRule type="cellIs" dxfId="1903" priority="856" operator="equal">
      <formula>1</formula>
    </cfRule>
  </conditionalFormatting>
  <conditionalFormatting sqref="DU85">
    <cfRule type="cellIs" dxfId="1902" priority="857" operator="equal">
      <formula>0</formula>
    </cfRule>
  </conditionalFormatting>
  <conditionalFormatting sqref="DU85">
    <cfRule type="cellIs" dxfId="1901" priority="858" operator="equal">
      <formula>1</formula>
    </cfRule>
  </conditionalFormatting>
  <conditionalFormatting sqref="DS85">
    <cfRule type="cellIs" dxfId="1900" priority="859" operator="equal">
      <formula>0</formula>
    </cfRule>
  </conditionalFormatting>
  <conditionalFormatting sqref="DS85">
    <cfRule type="cellIs" dxfId="1899" priority="860" operator="equal">
      <formula>1</formula>
    </cfRule>
  </conditionalFormatting>
  <conditionalFormatting sqref="DQ85">
    <cfRule type="cellIs" dxfId="1898" priority="861" operator="equal">
      <formula>0</formula>
    </cfRule>
  </conditionalFormatting>
  <conditionalFormatting sqref="DQ85">
    <cfRule type="cellIs" dxfId="1897" priority="862" operator="equal">
      <formula>1</formula>
    </cfRule>
  </conditionalFormatting>
  <conditionalFormatting sqref="DP23:DU23">
    <cfRule type="cellIs" dxfId="1896" priority="863" operator="equal">
      <formula>0</formula>
    </cfRule>
  </conditionalFormatting>
  <conditionalFormatting sqref="DP23:DU23">
    <cfRule type="cellIs" dxfId="1895" priority="864" operator="equal">
      <formula>1</formula>
    </cfRule>
  </conditionalFormatting>
  <conditionalFormatting sqref="DP31:DU31">
    <cfRule type="cellIs" dxfId="1894" priority="865" operator="equal">
      <formula>0</formula>
    </cfRule>
  </conditionalFormatting>
  <conditionalFormatting sqref="DP31:DU31">
    <cfRule type="cellIs" dxfId="1893" priority="866" operator="equal">
      <formula>1</formula>
    </cfRule>
  </conditionalFormatting>
  <conditionalFormatting sqref="DP32:DU32">
    <cfRule type="cellIs" dxfId="1892" priority="867" operator="equal">
      <formula>0</formula>
    </cfRule>
  </conditionalFormatting>
  <conditionalFormatting sqref="DP32:DU32">
    <cfRule type="cellIs" dxfId="1891" priority="868" operator="equal">
      <formula>1</formula>
    </cfRule>
  </conditionalFormatting>
  <conditionalFormatting sqref="DP34:DU34">
    <cfRule type="cellIs" dxfId="1890" priority="869" operator="equal">
      <formula>0</formula>
    </cfRule>
  </conditionalFormatting>
  <conditionalFormatting sqref="DP34:DU34">
    <cfRule type="cellIs" dxfId="1889" priority="870" operator="equal">
      <formula>1</formula>
    </cfRule>
  </conditionalFormatting>
  <conditionalFormatting sqref="DP61:DU61">
    <cfRule type="cellIs" dxfId="1888" priority="871" operator="equal">
      <formula>0</formula>
    </cfRule>
  </conditionalFormatting>
  <conditionalFormatting sqref="DP61:DU61">
    <cfRule type="cellIs" dxfId="1887" priority="872" operator="equal">
      <formula>1</formula>
    </cfRule>
  </conditionalFormatting>
  <conditionalFormatting sqref="DP64:DU64">
    <cfRule type="cellIs" dxfId="1886" priority="873" operator="equal">
      <formula>0</formula>
    </cfRule>
  </conditionalFormatting>
  <conditionalFormatting sqref="DP64:DU64">
    <cfRule type="cellIs" dxfId="1885" priority="874" operator="equal">
      <formula>1</formula>
    </cfRule>
  </conditionalFormatting>
  <conditionalFormatting sqref="DS66">
    <cfRule type="cellIs" dxfId="1884" priority="875" operator="equal">
      <formula>0</formula>
    </cfRule>
  </conditionalFormatting>
  <conditionalFormatting sqref="DS66">
    <cfRule type="cellIs" dxfId="1883" priority="876" operator="equal">
      <formula>1</formula>
    </cfRule>
  </conditionalFormatting>
  <conditionalFormatting sqref="DP66">
    <cfRule type="cellIs" dxfId="1882" priority="877" operator="equal">
      <formula>0</formula>
    </cfRule>
  </conditionalFormatting>
  <conditionalFormatting sqref="DP66">
    <cfRule type="cellIs" dxfId="1881" priority="878" operator="equal">
      <formula>1</formula>
    </cfRule>
  </conditionalFormatting>
  <conditionalFormatting sqref="DQ66">
    <cfRule type="cellIs" dxfId="1880" priority="879" operator="equal">
      <formula>0</formula>
    </cfRule>
  </conditionalFormatting>
  <conditionalFormatting sqref="DQ66">
    <cfRule type="cellIs" dxfId="1879" priority="880" operator="equal">
      <formula>1</formula>
    </cfRule>
  </conditionalFormatting>
  <conditionalFormatting sqref="DR66">
    <cfRule type="cellIs" dxfId="1878" priority="881" operator="equal">
      <formula>0</formula>
    </cfRule>
  </conditionalFormatting>
  <conditionalFormatting sqref="DR66">
    <cfRule type="cellIs" dxfId="1877" priority="882" operator="equal">
      <formula>1</formula>
    </cfRule>
  </conditionalFormatting>
  <conditionalFormatting sqref="DT66">
    <cfRule type="cellIs" dxfId="1876" priority="883" operator="equal">
      <formula>0</formula>
    </cfRule>
  </conditionalFormatting>
  <conditionalFormatting sqref="DT66">
    <cfRule type="cellIs" dxfId="1875" priority="884" operator="equal">
      <formula>1</formula>
    </cfRule>
  </conditionalFormatting>
  <conditionalFormatting sqref="DU66">
    <cfRule type="cellIs" dxfId="1874" priority="885" operator="equal">
      <formula>0</formula>
    </cfRule>
  </conditionalFormatting>
  <conditionalFormatting sqref="DU66">
    <cfRule type="cellIs" dxfId="1873" priority="886" operator="equal">
      <formula>1</formula>
    </cfRule>
  </conditionalFormatting>
  <conditionalFormatting sqref="DS67">
    <cfRule type="cellIs" dxfId="1872" priority="887" operator="equal">
      <formula>0</formula>
    </cfRule>
  </conditionalFormatting>
  <conditionalFormatting sqref="DS67">
    <cfRule type="cellIs" dxfId="1871" priority="888" operator="equal">
      <formula>1</formula>
    </cfRule>
  </conditionalFormatting>
  <conditionalFormatting sqref="DP67">
    <cfRule type="cellIs" dxfId="1870" priority="889" operator="equal">
      <formula>0</formula>
    </cfRule>
  </conditionalFormatting>
  <conditionalFormatting sqref="DP67">
    <cfRule type="cellIs" dxfId="1869" priority="890" operator="equal">
      <formula>1</formula>
    </cfRule>
  </conditionalFormatting>
  <conditionalFormatting sqref="DQ67">
    <cfRule type="cellIs" dxfId="1868" priority="891" operator="equal">
      <formula>0</formula>
    </cfRule>
  </conditionalFormatting>
  <conditionalFormatting sqref="DQ67">
    <cfRule type="cellIs" dxfId="1867" priority="892" operator="equal">
      <formula>1</formula>
    </cfRule>
  </conditionalFormatting>
  <conditionalFormatting sqref="DR67">
    <cfRule type="cellIs" dxfId="1866" priority="893" operator="equal">
      <formula>0</formula>
    </cfRule>
  </conditionalFormatting>
  <conditionalFormatting sqref="DR67">
    <cfRule type="cellIs" dxfId="1865" priority="894" operator="equal">
      <formula>1</formula>
    </cfRule>
  </conditionalFormatting>
  <conditionalFormatting sqref="DT67">
    <cfRule type="cellIs" dxfId="1864" priority="895" operator="equal">
      <formula>0</formula>
    </cfRule>
  </conditionalFormatting>
  <conditionalFormatting sqref="DT67">
    <cfRule type="cellIs" dxfId="1863" priority="896" operator="equal">
      <formula>1</formula>
    </cfRule>
  </conditionalFormatting>
  <conditionalFormatting sqref="DU67">
    <cfRule type="cellIs" dxfId="1862" priority="897" operator="equal">
      <formula>0</formula>
    </cfRule>
  </conditionalFormatting>
  <conditionalFormatting sqref="DU67">
    <cfRule type="cellIs" dxfId="1861" priority="898" operator="equal">
      <formula>1</formula>
    </cfRule>
  </conditionalFormatting>
  <conditionalFormatting sqref="DS72">
    <cfRule type="cellIs" dxfId="1860" priority="899" operator="equal">
      <formula>0</formula>
    </cfRule>
  </conditionalFormatting>
  <conditionalFormatting sqref="DS72">
    <cfRule type="cellIs" dxfId="1859" priority="900" operator="equal">
      <formula>1</formula>
    </cfRule>
  </conditionalFormatting>
  <conditionalFormatting sqref="DP72">
    <cfRule type="cellIs" dxfId="1858" priority="901" operator="equal">
      <formula>0</formula>
    </cfRule>
  </conditionalFormatting>
  <conditionalFormatting sqref="DP72">
    <cfRule type="cellIs" dxfId="1857" priority="902" operator="equal">
      <formula>1</formula>
    </cfRule>
  </conditionalFormatting>
  <conditionalFormatting sqref="DQ72">
    <cfRule type="cellIs" dxfId="1856" priority="903" operator="equal">
      <formula>0</formula>
    </cfRule>
  </conditionalFormatting>
  <conditionalFormatting sqref="DQ72">
    <cfRule type="cellIs" dxfId="1855" priority="904" operator="equal">
      <formula>1</formula>
    </cfRule>
  </conditionalFormatting>
  <conditionalFormatting sqref="DR72">
    <cfRule type="cellIs" dxfId="1854" priority="905" operator="equal">
      <formula>0</formula>
    </cfRule>
  </conditionalFormatting>
  <conditionalFormatting sqref="DR72">
    <cfRule type="cellIs" dxfId="1853" priority="906" operator="equal">
      <formula>1</formula>
    </cfRule>
  </conditionalFormatting>
  <conditionalFormatting sqref="DT72">
    <cfRule type="cellIs" dxfId="1852" priority="907" operator="equal">
      <formula>0</formula>
    </cfRule>
  </conditionalFormatting>
  <conditionalFormatting sqref="DT72">
    <cfRule type="cellIs" dxfId="1851" priority="908" operator="equal">
      <formula>1</formula>
    </cfRule>
  </conditionalFormatting>
  <conditionalFormatting sqref="DU72">
    <cfRule type="cellIs" dxfId="1850" priority="909" operator="equal">
      <formula>0</formula>
    </cfRule>
  </conditionalFormatting>
  <conditionalFormatting sqref="DU72">
    <cfRule type="cellIs" dxfId="1849" priority="910" operator="equal">
      <formula>1</formula>
    </cfRule>
  </conditionalFormatting>
  <conditionalFormatting sqref="DP24:DU24">
    <cfRule type="cellIs" dxfId="1848" priority="911" operator="equal">
      <formula>0</formula>
    </cfRule>
  </conditionalFormatting>
  <conditionalFormatting sqref="DP24:DU24">
    <cfRule type="cellIs" dxfId="1847" priority="912" operator="equal">
      <formula>1</formula>
    </cfRule>
  </conditionalFormatting>
  <conditionalFormatting sqref="DP28:DU28">
    <cfRule type="cellIs" dxfId="1846" priority="913" operator="equal">
      <formula>0</formula>
    </cfRule>
  </conditionalFormatting>
  <conditionalFormatting sqref="DP28:DU28">
    <cfRule type="cellIs" dxfId="1845" priority="914" operator="equal">
      <formula>1</formula>
    </cfRule>
  </conditionalFormatting>
  <conditionalFormatting sqref="DP33:DU33">
    <cfRule type="cellIs" dxfId="1844" priority="915" operator="equal">
      <formula>0</formula>
    </cfRule>
  </conditionalFormatting>
  <conditionalFormatting sqref="DP33:DU33">
    <cfRule type="cellIs" dxfId="1843" priority="916" operator="equal">
      <formula>1</formula>
    </cfRule>
  </conditionalFormatting>
  <conditionalFormatting sqref="DP35:DU38">
    <cfRule type="cellIs" dxfId="1842" priority="917" operator="equal">
      <formula>0</formula>
    </cfRule>
  </conditionalFormatting>
  <conditionalFormatting sqref="DP35:DU38">
    <cfRule type="cellIs" dxfId="1841" priority="918" operator="equal">
      <formula>1</formula>
    </cfRule>
  </conditionalFormatting>
  <conditionalFormatting sqref="DP40:DU40">
    <cfRule type="cellIs" dxfId="1840" priority="919" operator="equal">
      <formula>0</formula>
    </cfRule>
  </conditionalFormatting>
  <conditionalFormatting sqref="DP40:DU40">
    <cfRule type="cellIs" dxfId="1839" priority="920" operator="equal">
      <formula>1</formula>
    </cfRule>
  </conditionalFormatting>
  <conditionalFormatting sqref="DP48:DU48">
    <cfRule type="cellIs" dxfId="1838" priority="921" operator="equal">
      <formula>0</formula>
    </cfRule>
  </conditionalFormatting>
  <conditionalFormatting sqref="DP48:DU48">
    <cfRule type="cellIs" dxfId="1837" priority="922" operator="equal">
      <formula>1</formula>
    </cfRule>
  </conditionalFormatting>
  <conditionalFormatting sqref="DP49:DU49">
    <cfRule type="cellIs" dxfId="1836" priority="923" operator="equal">
      <formula>0</formula>
    </cfRule>
  </conditionalFormatting>
  <conditionalFormatting sqref="DP49:DU49">
    <cfRule type="cellIs" dxfId="1835" priority="924" operator="equal">
      <formula>1</formula>
    </cfRule>
  </conditionalFormatting>
  <conditionalFormatting sqref="DP57:DU57">
    <cfRule type="cellIs" dxfId="1834" priority="925" operator="equal">
      <formula>0</formula>
    </cfRule>
  </conditionalFormatting>
  <conditionalFormatting sqref="DP57:DU57">
    <cfRule type="cellIs" dxfId="1833" priority="926" operator="equal">
      <formula>1</formula>
    </cfRule>
  </conditionalFormatting>
  <conditionalFormatting sqref="DP58:DU58">
    <cfRule type="cellIs" dxfId="1832" priority="927" operator="equal">
      <formula>0</formula>
    </cfRule>
  </conditionalFormatting>
  <conditionalFormatting sqref="DP58:DU58">
    <cfRule type="cellIs" dxfId="1831" priority="928" operator="equal">
      <formula>1</formula>
    </cfRule>
  </conditionalFormatting>
  <conditionalFormatting sqref="DP60:DU60">
    <cfRule type="cellIs" dxfId="1830" priority="929" operator="equal">
      <formula>0</formula>
    </cfRule>
  </conditionalFormatting>
  <conditionalFormatting sqref="DP60:DU60">
    <cfRule type="cellIs" dxfId="1829" priority="930" operator="equal">
      <formula>1</formula>
    </cfRule>
  </conditionalFormatting>
  <conditionalFormatting sqref="DP62:DU62">
    <cfRule type="cellIs" dxfId="1828" priority="931" operator="equal">
      <formula>0</formula>
    </cfRule>
  </conditionalFormatting>
  <conditionalFormatting sqref="DP62:DU62">
    <cfRule type="cellIs" dxfId="1827" priority="932" operator="equal">
      <formula>1</formula>
    </cfRule>
  </conditionalFormatting>
  <conditionalFormatting sqref="DP63:DU63">
    <cfRule type="cellIs" dxfId="1826" priority="933" operator="equal">
      <formula>0</formula>
    </cfRule>
  </conditionalFormatting>
  <conditionalFormatting sqref="DP63:DU63">
    <cfRule type="cellIs" dxfId="1825" priority="934" operator="equal">
      <formula>1</formula>
    </cfRule>
  </conditionalFormatting>
  <conditionalFormatting sqref="DP65:DU65">
    <cfRule type="cellIs" dxfId="1824" priority="935" operator="equal">
      <formula>0</formula>
    </cfRule>
  </conditionalFormatting>
  <conditionalFormatting sqref="DP65:DU65">
    <cfRule type="cellIs" dxfId="1823" priority="936" operator="equal">
      <formula>1</formula>
    </cfRule>
  </conditionalFormatting>
  <conditionalFormatting sqref="DS68">
    <cfRule type="cellIs" dxfId="1822" priority="937" operator="equal">
      <formula>0</formula>
    </cfRule>
  </conditionalFormatting>
  <conditionalFormatting sqref="DS68">
    <cfRule type="cellIs" dxfId="1821" priority="938" operator="equal">
      <formula>1</formula>
    </cfRule>
  </conditionalFormatting>
  <conditionalFormatting sqref="DP68">
    <cfRule type="cellIs" dxfId="1820" priority="939" operator="equal">
      <formula>0</formula>
    </cfRule>
  </conditionalFormatting>
  <conditionalFormatting sqref="DP68">
    <cfRule type="cellIs" dxfId="1819" priority="940" operator="equal">
      <formula>1</formula>
    </cfRule>
  </conditionalFormatting>
  <conditionalFormatting sqref="DQ68">
    <cfRule type="cellIs" dxfId="1818" priority="941" operator="equal">
      <formula>0</formula>
    </cfRule>
  </conditionalFormatting>
  <conditionalFormatting sqref="DQ68">
    <cfRule type="cellIs" dxfId="1817" priority="942" operator="equal">
      <formula>1</formula>
    </cfRule>
  </conditionalFormatting>
  <conditionalFormatting sqref="DR68">
    <cfRule type="cellIs" dxfId="1816" priority="943" operator="equal">
      <formula>0</formula>
    </cfRule>
  </conditionalFormatting>
  <conditionalFormatting sqref="DR68">
    <cfRule type="cellIs" dxfId="1815" priority="944" operator="equal">
      <formula>1</formula>
    </cfRule>
  </conditionalFormatting>
  <conditionalFormatting sqref="DT68">
    <cfRule type="cellIs" dxfId="1814" priority="945" operator="equal">
      <formula>0</formula>
    </cfRule>
  </conditionalFormatting>
  <conditionalFormatting sqref="DT68">
    <cfRule type="cellIs" dxfId="1813" priority="946" operator="equal">
      <formula>1</formula>
    </cfRule>
  </conditionalFormatting>
  <conditionalFormatting sqref="DU68">
    <cfRule type="cellIs" dxfId="1812" priority="947" operator="equal">
      <formula>0</formula>
    </cfRule>
  </conditionalFormatting>
  <conditionalFormatting sqref="DU68">
    <cfRule type="cellIs" dxfId="1811" priority="948" operator="equal">
      <formula>1</formula>
    </cfRule>
  </conditionalFormatting>
  <conditionalFormatting sqref="DP71:DU71">
    <cfRule type="cellIs" dxfId="1810" priority="949" operator="equal">
      <formula>0</formula>
    </cfRule>
  </conditionalFormatting>
  <conditionalFormatting sqref="DP71:DU71">
    <cfRule type="cellIs" dxfId="1809" priority="950" operator="equal">
      <formula>1</formula>
    </cfRule>
  </conditionalFormatting>
  <conditionalFormatting sqref="DS73">
    <cfRule type="cellIs" dxfId="1808" priority="951" operator="equal">
      <formula>0</formula>
    </cfRule>
  </conditionalFormatting>
  <conditionalFormatting sqref="DS73">
    <cfRule type="cellIs" dxfId="1807" priority="952" operator="equal">
      <formula>1</formula>
    </cfRule>
  </conditionalFormatting>
  <conditionalFormatting sqref="DP73">
    <cfRule type="cellIs" dxfId="1806" priority="953" operator="equal">
      <formula>0</formula>
    </cfRule>
  </conditionalFormatting>
  <conditionalFormatting sqref="DP73">
    <cfRule type="cellIs" dxfId="1805" priority="954" operator="equal">
      <formula>1</formula>
    </cfRule>
  </conditionalFormatting>
  <conditionalFormatting sqref="DQ73">
    <cfRule type="cellIs" dxfId="1804" priority="955" operator="equal">
      <formula>0</formula>
    </cfRule>
  </conditionalFormatting>
  <conditionalFormatting sqref="DQ73">
    <cfRule type="cellIs" dxfId="1803" priority="956" operator="equal">
      <formula>1</formula>
    </cfRule>
  </conditionalFormatting>
  <conditionalFormatting sqref="DR73">
    <cfRule type="cellIs" dxfId="1802" priority="957" operator="equal">
      <formula>0</formula>
    </cfRule>
  </conditionalFormatting>
  <conditionalFormatting sqref="DR73">
    <cfRule type="cellIs" dxfId="1801" priority="958" operator="equal">
      <formula>1</formula>
    </cfRule>
  </conditionalFormatting>
  <conditionalFormatting sqref="DT73">
    <cfRule type="cellIs" dxfId="1800" priority="959" operator="equal">
      <formula>0</formula>
    </cfRule>
  </conditionalFormatting>
  <conditionalFormatting sqref="DT73">
    <cfRule type="cellIs" dxfId="1799" priority="960" operator="equal">
      <formula>1</formula>
    </cfRule>
  </conditionalFormatting>
  <conditionalFormatting sqref="DU73">
    <cfRule type="cellIs" dxfId="1798" priority="961" operator="equal">
      <formula>0</formula>
    </cfRule>
  </conditionalFormatting>
  <conditionalFormatting sqref="DU73">
    <cfRule type="cellIs" dxfId="1797" priority="962" operator="equal">
      <formula>1</formula>
    </cfRule>
  </conditionalFormatting>
  <conditionalFormatting sqref="DP74:DU74">
    <cfRule type="cellIs" dxfId="1796" priority="963" operator="equal">
      <formula>0</formula>
    </cfRule>
  </conditionalFormatting>
  <conditionalFormatting sqref="DP74:DU74">
    <cfRule type="cellIs" dxfId="1795" priority="964" operator="equal">
      <formula>1</formula>
    </cfRule>
  </conditionalFormatting>
  <conditionalFormatting sqref="DS75">
    <cfRule type="cellIs" dxfId="1794" priority="965" operator="equal">
      <formula>0</formula>
    </cfRule>
  </conditionalFormatting>
  <conditionalFormatting sqref="DS75">
    <cfRule type="cellIs" dxfId="1793" priority="966" operator="equal">
      <formula>1</formula>
    </cfRule>
  </conditionalFormatting>
  <conditionalFormatting sqref="DP75">
    <cfRule type="cellIs" dxfId="1792" priority="967" operator="equal">
      <formula>0</formula>
    </cfRule>
  </conditionalFormatting>
  <conditionalFormatting sqref="DP75">
    <cfRule type="cellIs" dxfId="1791" priority="968" operator="equal">
      <formula>1</formula>
    </cfRule>
  </conditionalFormatting>
  <conditionalFormatting sqref="DQ75">
    <cfRule type="cellIs" dxfId="1790" priority="969" operator="equal">
      <formula>0</formula>
    </cfRule>
  </conditionalFormatting>
  <conditionalFormatting sqref="DQ75">
    <cfRule type="cellIs" dxfId="1789" priority="970" operator="equal">
      <formula>1</formula>
    </cfRule>
  </conditionalFormatting>
  <conditionalFormatting sqref="DR75">
    <cfRule type="cellIs" dxfId="1788" priority="971" operator="equal">
      <formula>0</formula>
    </cfRule>
  </conditionalFormatting>
  <conditionalFormatting sqref="DR75">
    <cfRule type="cellIs" dxfId="1787" priority="972" operator="equal">
      <formula>1</formula>
    </cfRule>
  </conditionalFormatting>
  <conditionalFormatting sqref="DT75">
    <cfRule type="cellIs" dxfId="1786" priority="973" operator="equal">
      <formula>0</formula>
    </cfRule>
  </conditionalFormatting>
  <conditionalFormatting sqref="DT75">
    <cfRule type="cellIs" dxfId="1785" priority="974" operator="equal">
      <formula>1</formula>
    </cfRule>
  </conditionalFormatting>
  <conditionalFormatting sqref="DU75">
    <cfRule type="cellIs" dxfId="1784" priority="975" operator="equal">
      <formula>0</formula>
    </cfRule>
  </conditionalFormatting>
  <conditionalFormatting sqref="DU75">
    <cfRule type="cellIs" dxfId="1783" priority="976" operator="equal">
      <formula>1</formula>
    </cfRule>
  </conditionalFormatting>
  <conditionalFormatting sqref="EG12:EL22 EG25:EL27 EG50:EL56 EG59:EL59 EG69:EL70 EG39:EL39 EG29:EL30 EG41:EL47">
    <cfRule type="cellIs" dxfId="1782" priority="977" operator="equal">
      <formula>0</formula>
    </cfRule>
  </conditionalFormatting>
  <conditionalFormatting sqref="EG12:EL22 EG25:EL27 EG50:EL56 EG59:EL59 EG69:EL70 EG39:EL39 EG29:EL30 EG41:EL47">
    <cfRule type="cellIs" dxfId="1781" priority="978" operator="equal">
      <formula>1</formula>
    </cfRule>
  </conditionalFormatting>
  <conditionalFormatting sqref="DZ85">
    <cfRule type="cellIs" dxfId="1780" priority="979" operator="equal">
      <formula>"OK"</formula>
    </cfRule>
  </conditionalFormatting>
  <conditionalFormatting sqref="DZ85">
    <cfRule type="cellIs" dxfId="1779" priority="980" operator="equal">
      <formula>"NO HABILITADO"</formula>
    </cfRule>
  </conditionalFormatting>
  <conditionalFormatting sqref="EN85">
    <cfRule type="cellIs" dxfId="1778" priority="981" operator="equal">
      <formula>0</formula>
    </cfRule>
  </conditionalFormatting>
  <conditionalFormatting sqref="EN85">
    <cfRule type="cellIs" dxfId="1777" priority="982" operator="equal">
      <formula>1</formula>
    </cfRule>
  </conditionalFormatting>
  <conditionalFormatting sqref="EL85">
    <cfRule type="cellIs" dxfId="1776" priority="983" operator="equal">
      <formula>0</formula>
    </cfRule>
  </conditionalFormatting>
  <conditionalFormatting sqref="EL85">
    <cfRule type="cellIs" dxfId="1775" priority="984" operator="equal">
      <formula>1</formula>
    </cfRule>
  </conditionalFormatting>
  <conditionalFormatting sqref="EJ85">
    <cfRule type="cellIs" dxfId="1774" priority="985" operator="equal">
      <formula>0</formula>
    </cfRule>
  </conditionalFormatting>
  <conditionalFormatting sqref="EJ85">
    <cfRule type="cellIs" dxfId="1773" priority="986" operator="equal">
      <formula>1</formula>
    </cfRule>
  </conditionalFormatting>
  <conditionalFormatting sqref="EH85">
    <cfRule type="cellIs" dxfId="1772" priority="987" operator="equal">
      <formula>0</formula>
    </cfRule>
  </conditionalFormatting>
  <conditionalFormatting sqref="EH85">
    <cfRule type="cellIs" dxfId="1771" priority="988" operator="equal">
      <formula>1</formula>
    </cfRule>
  </conditionalFormatting>
  <conditionalFormatting sqref="EG23:EL23">
    <cfRule type="cellIs" dxfId="1770" priority="989" operator="equal">
      <formula>0</formula>
    </cfRule>
  </conditionalFormatting>
  <conditionalFormatting sqref="EG23:EL23">
    <cfRule type="cellIs" dxfId="1769" priority="990" operator="equal">
      <formula>1</formula>
    </cfRule>
  </conditionalFormatting>
  <conditionalFormatting sqref="EG31:EL31">
    <cfRule type="cellIs" dxfId="1768" priority="991" operator="equal">
      <formula>0</formula>
    </cfRule>
  </conditionalFormatting>
  <conditionalFormatting sqref="EG31:EL31">
    <cfRule type="cellIs" dxfId="1767" priority="992" operator="equal">
      <formula>1</formula>
    </cfRule>
  </conditionalFormatting>
  <conditionalFormatting sqref="EG32:EL32">
    <cfRule type="cellIs" dxfId="1766" priority="993" operator="equal">
      <formula>0</formula>
    </cfRule>
  </conditionalFormatting>
  <conditionalFormatting sqref="EG32:EL32">
    <cfRule type="cellIs" dxfId="1765" priority="994" operator="equal">
      <formula>1</formula>
    </cfRule>
  </conditionalFormatting>
  <conditionalFormatting sqref="EG34:EL34">
    <cfRule type="cellIs" dxfId="1764" priority="995" operator="equal">
      <formula>0</formula>
    </cfRule>
  </conditionalFormatting>
  <conditionalFormatting sqref="EG34:EL34">
    <cfRule type="cellIs" dxfId="1763" priority="996" operator="equal">
      <formula>1</formula>
    </cfRule>
  </conditionalFormatting>
  <conditionalFormatting sqref="EG61:EL61">
    <cfRule type="cellIs" dxfId="1762" priority="997" operator="equal">
      <formula>0</formula>
    </cfRule>
  </conditionalFormatting>
  <conditionalFormatting sqref="EG61:EL61">
    <cfRule type="cellIs" dxfId="1761" priority="998" operator="equal">
      <formula>1</formula>
    </cfRule>
  </conditionalFormatting>
  <conditionalFormatting sqref="EG64:EL64">
    <cfRule type="cellIs" dxfId="1760" priority="999" operator="equal">
      <formula>0</formula>
    </cfRule>
  </conditionalFormatting>
  <conditionalFormatting sqref="EG64:EL64">
    <cfRule type="cellIs" dxfId="1759" priority="1000" operator="equal">
      <formula>1</formula>
    </cfRule>
  </conditionalFormatting>
  <conditionalFormatting sqref="EJ66">
    <cfRule type="cellIs" dxfId="1758" priority="1001" operator="equal">
      <formula>0</formula>
    </cfRule>
  </conditionalFormatting>
  <conditionalFormatting sqref="EJ66">
    <cfRule type="cellIs" dxfId="1757" priority="1002" operator="equal">
      <formula>1</formula>
    </cfRule>
  </conditionalFormatting>
  <conditionalFormatting sqref="EG66">
    <cfRule type="cellIs" dxfId="1756" priority="1003" operator="equal">
      <formula>0</formula>
    </cfRule>
  </conditionalFormatting>
  <conditionalFormatting sqref="EG66">
    <cfRule type="cellIs" dxfId="1755" priority="1004" operator="equal">
      <formula>1</formula>
    </cfRule>
  </conditionalFormatting>
  <conditionalFormatting sqref="EH66">
    <cfRule type="cellIs" dxfId="1754" priority="1005" operator="equal">
      <formula>0</formula>
    </cfRule>
  </conditionalFormatting>
  <conditionalFormatting sqref="EH66">
    <cfRule type="cellIs" dxfId="1753" priority="1006" operator="equal">
      <formula>1</formula>
    </cfRule>
  </conditionalFormatting>
  <conditionalFormatting sqref="EI66">
    <cfRule type="cellIs" dxfId="1752" priority="1007" operator="equal">
      <formula>0</formula>
    </cfRule>
  </conditionalFormatting>
  <conditionalFormatting sqref="EI66">
    <cfRule type="cellIs" dxfId="1751" priority="1008" operator="equal">
      <formula>1</formula>
    </cfRule>
  </conditionalFormatting>
  <conditionalFormatting sqref="EK66">
    <cfRule type="cellIs" dxfId="1750" priority="1009" operator="equal">
      <formula>0</formula>
    </cfRule>
  </conditionalFormatting>
  <conditionalFormatting sqref="EK66">
    <cfRule type="cellIs" dxfId="1749" priority="1010" operator="equal">
      <formula>1</formula>
    </cfRule>
  </conditionalFormatting>
  <conditionalFormatting sqref="EL66">
    <cfRule type="cellIs" dxfId="1748" priority="1011" operator="equal">
      <formula>0</formula>
    </cfRule>
  </conditionalFormatting>
  <conditionalFormatting sqref="EL66">
    <cfRule type="cellIs" dxfId="1747" priority="1012" operator="equal">
      <formula>1</formula>
    </cfRule>
  </conditionalFormatting>
  <conditionalFormatting sqref="EJ67">
    <cfRule type="cellIs" dxfId="1746" priority="1013" operator="equal">
      <formula>0</formula>
    </cfRule>
  </conditionalFormatting>
  <conditionalFormatting sqref="EJ67">
    <cfRule type="cellIs" dxfId="1745" priority="1014" operator="equal">
      <formula>1</formula>
    </cfRule>
  </conditionalFormatting>
  <conditionalFormatting sqref="EG67">
    <cfRule type="cellIs" dxfId="1744" priority="1015" operator="equal">
      <formula>0</formula>
    </cfRule>
  </conditionalFormatting>
  <conditionalFormatting sqref="EG67">
    <cfRule type="cellIs" dxfId="1743" priority="1016" operator="equal">
      <formula>1</formula>
    </cfRule>
  </conditionalFormatting>
  <conditionalFormatting sqref="EH67">
    <cfRule type="cellIs" dxfId="1742" priority="1017" operator="equal">
      <formula>0</formula>
    </cfRule>
  </conditionalFormatting>
  <conditionalFormatting sqref="EH67">
    <cfRule type="cellIs" dxfId="1741" priority="1018" operator="equal">
      <formula>1</formula>
    </cfRule>
  </conditionalFormatting>
  <conditionalFormatting sqref="EI67">
    <cfRule type="cellIs" dxfId="1740" priority="1019" operator="equal">
      <formula>0</formula>
    </cfRule>
  </conditionalFormatting>
  <conditionalFormatting sqref="EI67">
    <cfRule type="cellIs" dxfId="1739" priority="1020" operator="equal">
      <formula>1</formula>
    </cfRule>
  </conditionalFormatting>
  <conditionalFormatting sqref="EK67">
    <cfRule type="cellIs" dxfId="1738" priority="1021" operator="equal">
      <formula>0</formula>
    </cfRule>
  </conditionalFormatting>
  <conditionalFormatting sqref="EK67">
    <cfRule type="cellIs" dxfId="1737" priority="1022" operator="equal">
      <formula>1</formula>
    </cfRule>
  </conditionalFormatting>
  <conditionalFormatting sqref="EL67">
    <cfRule type="cellIs" dxfId="1736" priority="1023" operator="equal">
      <formula>0</formula>
    </cfRule>
  </conditionalFormatting>
  <conditionalFormatting sqref="EL67">
    <cfRule type="cellIs" dxfId="1735" priority="1024" operator="equal">
      <formula>1</formula>
    </cfRule>
  </conditionalFormatting>
  <conditionalFormatting sqref="EJ72">
    <cfRule type="cellIs" dxfId="1734" priority="1025" operator="equal">
      <formula>0</formula>
    </cfRule>
  </conditionalFormatting>
  <conditionalFormatting sqref="EJ72">
    <cfRule type="cellIs" dxfId="1733" priority="1026" operator="equal">
      <formula>1</formula>
    </cfRule>
  </conditionalFormatting>
  <conditionalFormatting sqref="EG72">
    <cfRule type="cellIs" dxfId="1732" priority="1027" operator="equal">
      <formula>0</formula>
    </cfRule>
  </conditionalFormatting>
  <conditionalFormatting sqref="EG72">
    <cfRule type="cellIs" dxfId="1731" priority="1028" operator="equal">
      <formula>1</formula>
    </cfRule>
  </conditionalFormatting>
  <conditionalFormatting sqref="EH72">
    <cfRule type="cellIs" dxfId="1730" priority="1029" operator="equal">
      <formula>0</formula>
    </cfRule>
  </conditionalFormatting>
  <conditionalFormatting sqref="EH72">
    <cfRule type="cellIs" dxfId="1729" priority="1030" operator="equal">
      <formula>1</formula>
    </cfRule>
  </conditionalFormatting>
  <conditionalFormatting sqref="EI72">
    <cfRule type="cellIs" dxfId="1728" priority="1031" operator="equal">
      <formula>0</formula>
    </cfRule>
  </conditionalFormatting>
  <conditionalFormatting sqref="EI72">
    <cfRule type="cellIs" dxfId="1727" priority="1032" operator="equal">
      <formula>1</formula>
    </cfRule>
  </conditionalFormatting>
  <conditionalFormatting sqref="EK72">
    <cfRule type="cellIs" dxfId="1726" priority="1033" operator="equal">
      <formula>0</formula>
    </cfRule>
  </conditionalFormatting>
  <conditionalFormatting sqref="EK72">
    <cfRule type="cellIs" dxfId="1725" priority="1034" operator="equal">
      <formula>1</formula>
    </cfRule>
  </conditionalFormatting>
  <conditionalFormatting sqref="EL72">
    <cfRule type="cellIs" dxfId="1724" priority="1035" operator="equal">
      <formula>0</formula>
    </cfRule>
  </conditionalFormatting>
  <conditionalFormatting sqref="EL72">
    <cfRule type="cellIs" dxfId="1723" priority="1036" operator="equal">
      <formula>1</formula>
    </cfRule>
  </conditionalFormatting>
  <conditionalFormatting sqref="EG24:EL24">
    <cfRule type="cellIs" dxfId="1722" priority="1037" operator="equal">
      <formula>0</formula>
    </cfRule>
  </conditionalFormatting>
  <conditionalFormatting sqref="EG24:EL24">
    <cfRule type="cellIs" dxfId="1721" priority="1038" operator="equal">
      <formula>1</formula>
    </cfRule>
  </conditionalFormatting>
  <conditionalFormatting sqref="EG28:EL28">
    <cfRule type="cellIs" dxfId="1720" priority="1039" operator="equal">
      <formula>0</formula>
    </cfRule>
  </conditionalFormatting>
  <conditionalFormatting sqref="EG28:EL28">
    <cfRule type="cellIs" dxfId="1719" priority="1040" operator="equal">
      <formula>1</formula>
    </cfRule>
  </conditionalFormatting>
  <conditionalFormatting sqref="EG33:EL33">
    <cfRule type="cellIs" dxfId="1718" priority="1041" operator="equal">
      <formula>0</formula>
    </cfRule>
  </conditionalFormatting>
  <conditionalFormatting sqref="EG33:EL33">
    <cfRule type="cellIs" dxfId="1717" priority="1042" operator="equal">
      <formula>1</formula>
    </cfRule>
  </conditionalFormatting>
  <conditionalFormatting sqref="EG35:EL38">
    <cfRule type="cellIs" dxfId="1716" priority="1043" operator="equal">
      <formula>0</formula>
    </cfRule>
  </conditionalFormatting>
  <conditionalFormatting sqref="EG35:EL38">
    <cfRule type="cellIs" dxfId="1715" priority="1044" operator="equal">
      <formula>1</formula>
    </cfRule>
  </conditionalFormatting>
  <conditionalFormatting sqref="EG40:EL40">
    <cfRule type="cellIs" dxfId="1714" priority="1045" operator="equal">
      <formula>0</formula>
    </cfRule>
  </conditionalFormatting>
  <conditionalFormatting sqref="EG40:EL40">
    <cfRule type="cellIs" dxfId="1713" priority="1046" operator="equal">
      <formula>1</formula>
    </cfRule>
  </conditionalFormatting>
  <conditionalFormatting sqref="EG48:EL48">
    <cfRule type="cellIs" dxfId="1712" priority="1047" operator="equal">
      <formula>0</formula>
    </cfRule>
  </conditionalFormatting>
  <conditionalFormatting sqref="EG48:EL48">
    <cfRule type="cellIs" dxfId="1711" priority="1048" operator="equal">
      <formula>1</formula>
    </cfRule>
  </conditionalFormatting>
  <conditionalFormatting sqref="EG49:EL49">
    <cfRule type="cellIs" dxfId="1710" priority="1049" operator="equal">
      <formula>0</formula>
    </cfRule>
  </conditionalFormatting>
  <conditionalFormatting sqref="EG49:EL49">
    <cfRule type="cellIs" dxfId="1709" priority="1050" operator="equal">
      <formula>1</formula>
    </cfRule>
  </conditionalFormatting>
  <conditionalFormatting sqref="EG57:EL57">
    <cfRule type="cellIs" dxfId="1708" priority="1051" operator="equal">
      <formula>0</formula>
    </cfRule>
  </conditionalFormatting>
  <conditionalFormatting sqref="EG57:EL57">
    <cfRule type="cellIs" dxfId="1707" priority="1052" operator="equal">
      <formula>1</formula>
    </cfRule>
  </conditionalFormatting>
  <conditionalFormatting sqref="EG58:EL58">
    <cfRule type="cellIs" dxfId="1706" priority="1053" operator="equal">
      <formula>0</formula>
    </cfRule>
  </conditionalFormatting>
  <conditionalFormatting sqref="EG58:EL58">
    <cfRule type="cellIs" dxfId="1705" priority="1054" operator="equal">
      <formula>1</formula>
    </cfRule>
  </conditionalFormatting>
  <conditionalFormatting sqref="EG60:EL60">
    <cfRule type="cellIs" dxfId="1704" priority="1055" operator="equal">
      <formula>0</formula>
    </cfRule>
  </conditionalFormatting>
  <conditionalFormatting sqref="EG60:EL60">
    <cfRule type="cellIs" dxfId="1703" priority="1056" operator="equal">
      <formula>1</formula>
    </cfRule>
  </conditionalFormatting>
  <conditionalFormatting sqref="EG62:EL62">
    <cfRule type="cellIs" dxfId="1702" priority="1057" operator="equal">
      <formula>0</formula>
    </cfRule>
  </conditionalFormatting>
  <conditionalFormatting sqref="EG62:EL62">
    <cfRule type="cellIs" dxfId="1701" priority="1058" operator="equal">
      <formula>1</formula>
    </cfRule>
  </conditionalFormatting>
  <conditionalFormatting sqref="EG63:EL63">
    <cfRule type="cellIs" dxfId="1700" priority="1059" operator="equal">
      <formula>0</formula>
    </cfRule>
  </conditionalFormatting>
  <conditionalFormatting sqref="EG63:EL63">
    <cfRule type="cellIs" dxfId="1699" priority="1060" operator="equal">
      <formula>1</formula>
    </cfRule>
  </conditionalFormatting>
  <conditionalFormatting sqref="EG65:EL65">
    <cfRule type="cellIs" dxfId="1698" priority="1061" operator="equal">
      <formula>0</formula>
    </cfRule>
  </conditionalFormatting>
  <conditionalFormatting sqref="EG65:EL65">
    <cfRule type="cellIs" dxfId="1697" priority="1062" operator="equal">
      <formula>1</formula>
    </cfRule>
  </conditionalFormatting>
  <conditionalFormatting sqref="EJ68">
    <cfRule type="cellIs" dxfId="1696" priority="1063" operator="equal">
      <formula>0</formula>
    </cfRule>
  </conditionalFormatting>
  <conditionalFormatting sqref="EJ68">
    <cfRule type="cellIs" dxfId="1695" priority="1064" operator="equal">
      <formula>1</formula>
    </cfRule>
  </conditionalFormatting>
  <conditionalFormatting sqref="EG68">
    <cfRule type="cellIs" dxfId="1694" priority="1065" operator="equal">
      <formula>0</formula>
    </cfRule>
  </conditionalFormatting>
  <conditionalFormatting sqref="EG68">
    <cfRule type="cellIs" dxfId="1693" priority="1066" operator="equal">
      <formula>1</formula>
    </cfRule>
  </conditionalFormatting>
  <conditionalFormatting sqref="EH68">
    <cfRule type="cellIs" dxfId="1692" priority="1067" operator="equal">
      <formula>0</formula>
    </cfRule>
  </conditionalFormatting>
  <conditionalFormatting sqref="EH68">
    <cfRule type="cellIs" dxfId="1691" priority="1068" operator="equal">
      <formula>1</formula>
    </cfRule>
  </conditionalFormatting>
  <conditionalFormatting sqref="EI68">
    <cfRule type="cellIs" dxfId="1690" priority="1069" operator="equal">
      <formula>0</formula>
    </cfRule>
  </conditionalFormatting>
  <conditionalFormatting sqref="EI68">
    <cfRule type="cellIs" dxfId="1689" priority="1070" operator="equal">
      <formula>1</formula>
    </cfRule>
  </conditionalFormatting>
  <conditionalFormatting sqref="EK68">
    <cfRule type="cellIs" dxfId="1688" priority="1071" operator="equal">
      <formula>0</formula>
    </cfRule>
  </conditionalFormatting>
  <conditionalFormatting sqref="EK68">
    <cfRule type="cellIs" dxfId="1687" priority="1072" operator="equal">
      <formula>1</formula>
    </cfRule>
  </conditionalFormatting>
  <conditionalFormatting sqref="EL68">
    <cfRule type="cellIs" dxfId="1686" priority="1073" operator="equal">
      <formula>0</formula>
    </cfRule>
  </conditionalFormatting>
  <conditionalFormatting sqref="EL68">
    <cfRule type="cellIs" dxfId="1685" priority="1074" operator="equal">
      <formula>1</formula>
    </cfRule>
  </conditionalFormatting>
  <conditionalFormatting sqref="EG71:EL71">
    <cfRule type="cellIs" dxfId="1684" priority="1075" operator="equal">
      <formula>0</formula>
    </cfRule>
  </conditionalFormatting>
  <conditionalFormatting sqref="EG71:EL71">
    <cfRule type="cellIs" dxfId="1683" priority="1076" operator="equal">
      <formula>1</formula>
    </cfRule>
  </conditionalFormatting>
  <conditionalFormatting sqref="EJ73">
    <cfRule type="cellIs" dxfId="1682" priority="1077" operator="equal">
      <formula>0</formula>
    </cfRule>
  </conditionalFormatting>
  <conditionalFormatting sqref="EJ73">
    <cfRule type="cellIs" dxfId="1681" priority="1078" operator="equal">
      <formula>1</formula>
    </cfRule>
  </conditionalFormatting>
  <conditionalFormatting sqref="EG73">
    <cfRule type="cellIs" dxfId="1680" priority="1079" operator="equal">
      <formula>0</formula>
    </cfRule>
  </conditionalFormatting>
  <conditionalFormatting sqref="EG73">
    <cfRule type="cellIs" dxfId="1679" priority="1080" operator="equal">
      <formula>1</formula>
    </cfRule>
  </conditionalFormatting>
  <conditionalFormatting sqref="EH73">
    <cfRule type="cellIs" dxfId="1678" priority="1081" operator="equal">
      <formula>0</formula>
    </cfRule>
  </conditionalFormatting>
  <conditionalFormatting sqref="EH73">
    <cfRule type="cellIs" dxfId="1677" priority="1082" operator="equal">
      <formula>1</formula>
    </cfRule>
  </conditionalFormatting>
  <conditionalFormatting sqref="EI73">
    <cfRule type="cellIs" dxfId="1676" priority="1083" operator="equal">
      <formula>0</formula>
    </cfRule>
  </conditionalFormatting>
  <conditionalFormatting sqref="EI73">
    <cfRule type="cellIs" dxfId="1675" priority="1084" operator="equal">
      <formula>1</formula>
    </cfRule>
  </conditionalFormatting>
  <conditionalFormatting sqref="EK73">
    <cfRule type="cellIs" dxfId="1674" priority="1085" operator="equal">
      <formula>0</formula>
    </cfRule>
  </conditionalFormatting>
  <conditionalFormatting sqref="EK73">
    <cfRule type="cellIs" dxfId="1673" priority="1086" operator="equal">
      <formula>1</formula>
    </cfRule>
  </conditionalFormatting>
  <conditionalFormatting sqref="EL73">
    <cfRule type="cellIs" dxfId="1672" priority="1087" operator="equal">
      <formula>0</formula>
    </cfRule>
  </conditionalFormatting>
  <conditionalFormatting sqref="EL73">
    <cfRule type="cellIs" dxfId="1671" priority="1088" operator="equal">
      <formula>1</formula>
    </cfRule>
  </conditionalFormatting>
  <conditionalFormatting sqref="EG74:EL74">
    <cfRule type="cellIs" dxfId="1670" priority="1089" operator="equal">
      <formula>0</formula>
    </cfRule>
  </conditionalFormatting>
  <conditionalFormatting sqref="EG74:EL74">
    <cfRule type="cellIs" dxfId="1669" priority="1090" operator="equal">
      <formula>1</formula>
    </cfRule>
  </conditionalFormatting>
  <conditionalFormatting sqref="EJ75">
    <cfRule type="cellIs" dxfId="1668" priority="1091" operator="equal">
      <formula>0</formula>
    </cfRule>
  </conditionalFormatting>
  <conditionalFormatting sqref="EJ75">
    <cfRule type="cellIs" dxfId="1667" priority="1092" operator="equal">
      <formula>1</formula>
    </cfRule>
  </conditionalFormatting>
  <conditionalFormatting sqref="EG75">
    <cfRule type="cellIs" dxfId="1666" priority="1093" operator="equal">
      <formula>0</formula>
    </cfRule>
  </conditionalFormatting>
  <conditionalFormatting sqref="EG75">
    <cfRule type="cellIs" dxfId="1665" priority="1094" operator="equal">
      <formula>1</formula>
    </cfRule>
  </conditionalFormatting>
  <conditionalFormatting sqref="EH75">
    <cfRule type="cellIs" dxfId="1664" priority="1095" operator="equal">
      <formula>0</formula>
    </cfRule>
  </conditionalFormatting>
  <conditionalFormatting sqref="EH75">
    <cfRule type="cellIs" dxfId="1663" priority="1096" operator="equal">
      <formula>1</formula>
    </cfRule>
  </conditionalFormatting>
  <conditionalFormatting sqref="EI75">
    <cfRule type="cellIs" dxfId="1662" priority="1097" operator="equal">
      <formula>0</formula>
    </cfRule>
  </conditionalFormatting>
  <conditionalFormatting sqref="EI75">
    <cfRule type="cellIs" dxfId="1661" priority="1098" operator="equal">
      <formula>1</formula>
    </cfRule>
  </conditionalFormatting>
  <conditionalFormatting sqref="EK75">
    <cfRule type="cellIs" dxfId="1660" priority="1099" operator="equal">
      <formula>0</formula>
    </cfRule>
  </conditionalFormatting>
  <conditionalFormatting sqref="EK75">
    <cfRule type="cellIs" dxfId="1659" priority="1100" operator="equal">
      <formula>1</formula>
    </cfRule>
  </conditionalFormatting>
  <conditionalFormatting sqref="EL75">
    <cfRule type="cellIs" dxfId="1658" priority="1101" operator="equal">
      <formula>0</formula>
    </cfRule>
  </conditionalFormatting>
  <conditionalFormatting sqref="EL75">
    <cfRule type="cellIs" dxfId="1657" priority="1102" operator="equal">
      <formula>1</formula>
    </cfRule>
  </conditionalFormatting>
  <conditionalFormatting sqref="EX12:FC22 EX25:FC27 EX50:FC56 EX59:FC59 EX69:FC70 EX39:FC39 EX29:FC30 EX41:FC47">
    <cfRule type="cellIs" dxfId="1656" priority="1103" operator="equal">
      <formula>0</formula>
    </cfRule>
  </conditionalFormatting>
  <conditionalFormatting sqref="EX12:FC22 EX25:FC27 EX50:FC56 EX59:FC59 EX69:FC70 EX39:FC39 EX29:FC30 EX41:FC47">
    <cfRule type="cellIs" dxfId="1655" priority="1104" operator="equal">
      <formula>1</formula>
    </cfRule>
  </conditionalFormatting>
  <conditionalFormatting sqref="EQ85">
    <cfRule type="cellIs" dxfId="1654" priority="1105" operator="equal">
      <formula>"OK"</formula>
    </cfRule>
  </conditionalFormatting>
  <conditionalFormatting sqref="EQ85">
    <cfRule type="cellIs" dxfId="1653" priority="1106" operator="equal">
      <formula>"NO HABILITADO"</formula>
    </cfRule>
  </conditionalFormatting>
  <conditionalFormatting sqref="FE85">
    <cfRule type="cellIs" dxfId="1652" priority="1107" operator="equal">
      <formula>0</formula>
    </cfRule>
  </conditionalFormatting>
  <conditionalFormatting sqref="FE85">
    <cfRule type="cellIs" dxfId="1651" priority="1108" operator="equal">
      <formula>1</formula>
    </cfRule>
  </conditionalFormatting>
  <conditionalFormatting sqref="FC85">
    <cfRule type="cellIs" dxfId="1650" priority="1109" operator="equal">
      <formula>0</formula>
    </cfRule>
  </conditionalFormatting>
  <conditionalFormatting sqref="FC85">
    <cfRule type="cellIs" dxfId="1649" priority="1110" operator="equal">
      <formula>1</formula>
    </cfRule>
  </conditionalFormatting>
  <conditionalFormatting sqref="FA85">
    <cfRule type="cellIs" dxfId="1648" priority="1111" operator="equal">
      <formula>0</formula>
    </cfRule>
  </conditionalFormatting>
  <conditionalFormatting sqref="FA85">
    <cfRule type="cellIs" dxfId="1647" priority="1112" operator="equal">
      <formula>1</formula>
    </cfRule>
  </conditionalFormatting>
  <conditionalFormatting sqref="EY85">
    <cfRule type="cellIs" dxfId="1646" priority="1113" operator="equal">
      <formula>0</formula>
    </cfRule>
  </conditionalFormatting>
  <conditionalFormatting sqref="EY85">
    <cfRule type="cellIs" dxfId="1645" priority="1114" operator="equal">
      <formula>1</formula>
    </cfRule>
  </conditionalFormatting>
  <conditionalFormatting sqref="EX23:FC23">
    <cfRule type="cellIs" dxfId="1644" priority="1115" operator="equal">
      <formula>0</formula>
    </cfRule>
  </conditionalFormatting>
  <conditionalFormatting sqref="EX23:FC23">
    <cfRule type="cellIs" dxfId="1643" priority="1116" operator="equal">
      <formula>1</formula>
    </cfRule>
  </conditionalFormatting>
  <conditionalFormatting sqref="EX31:FC31">
    <cfRule type="cellIs" dxfId="1642" priority="1117" operator="equal">
      <formula>0</formula>
    </cfRule>
  </conditionalFormatting>
  <conditionalFormatting sqref="EX31:FC31">
    <cfRule type="cellIs" dxfId="1641" priority="1118" operator="equal">
      <formula>1</formula>
    </cfRule>
  </conditionalFormatting>
  <conditionalFormatting sqref="EX32:FC32">
    <cfRule type="cellIs" dxfId="1640" priority="1119" operator="equal">
      <formula>0</formula>
    </cfRule>
  </conditionalFormatting>
  <conditionalFormatting sqref="EX32:FC32">
    <cfRule type="cellIs" dxfId="1639" priority="1120" operator="equal">
      <formula>1</formula>
    </cfRule>
  </conditionalFormatting>
  <conditionalFormatting sqref="EX34:FC34">
    <cfRule type="cellIs" dxfId="1638" priority="1121" operator="equal">
      <formula>0</formula>
    </cfRule>
  </conditionalFormatting>
  <conditionalFormatting sqref="EX34:FC34">
    <cfRule type="cellIs" dxfId="1637" priority="1122" operator="equal">
      <formula>1</formula>
    </cfRule>
  </conditionalFormatting>
  <conditionalFormatting sqref="EX61:FC61">
    <cfRule type="cellIs" dxfId="1636" priority="1123" operator="equal">
      <formula>0</formula>
    </cfRule>
  </conditionalFormatting>
  <conditionalFormatting sqref="EX61:FC61">
    <cfRule type="cellIs" dxfId="1635" priority="1124" operator="equal">
      <formula>1</formula>
    </cfRule>
  </conditionalFormatting>
  <conditionalFormatting sqref="EX64:FC64">
    <cfRule type="cellIs" dxfId="1634" priority="1125" operator="equal">
      <formula>0</formula>
    </cfRule>
  </conditionalFormatting>
  <conditionalFormatting sqref="EX64:FC64">
    <cfRule type="cellIs" dxfId="1633" priority="1126" operator="equal">
      <formula>1</formula>
    </cfRule>
  </conditionalFormatting>
  <conditionalFormatting sqref="FA66">
    <cfRule type="cellIs" dxfId="1632" priority="1127" operator="equal">
      <formula>0</formula>
    </cfRule>
  </conditionalFormatting>
  <conditionalFormatting sqref="FA66">
    <cfRule type="cellIs" dxfId="1631" priority="1128" operator="equal">
      <formula>1</formula>
    </cfRule>
  </conditionalFormatting>
  <conditionalFormatting sqref="EX66">
    <cfRule type="cellIs" dxfId="1630" priority="1129" operator="equal">
      <formula>0</formula>
    </cfRule>
  </conditionalFormatting>
  <conditionalFormatting sqref="EX66">
    <cfRule type="cellIs" dxfId="1629" priority="1130" operator="equal">
      <formula>1</formula>
    </cfRule>
  </conditionalFormatting>
  <conditionalFormatting sqref="EY66">
    <cfRule type="cellIs" dxfId="1628" priority="1131" operator="equal">
      <formula>0</formula>
    </cfRule>
  </conditionalFormatting>
  <conditionalFormatting sqref="EY66">
    <cfRule type="cellIs" dxfId="1627" priority="1132" operator="equal">
      <formula>1</formula>
    </cfRule>
  </conditionalFormatting>
  <conditionalFormatting sqref="EZ66">
    <cfRule type="cellIs" dxfId="1626" priority="1133" operator="equal">
      <formula>0</formula>
    </cfRule>
  </conditionalFormatting>
  <conditionalFormatting sqref="EZ66">
    <cfRule type="cellIs" dxfId="1625" priority="1134" operator="equal">
      <formula>1</formula>
    </cfRule>
  </conditionalFormatting>
  <conditionalFormatting sqref="FB66">
    <cfRule type="cellIs" dxfId="1624" priority="1135" operator="equal">
      <formula>0</formula>
    </cfRule>
  </conditionalFormatting>
  <conditionalFormatting sqref="FB66">
    <cfRule type="cellIs" dxfId="1623" priority="1136" operator="equal">
      <formula>1</formula>
    </cfRule>
  </conditionalFormatting>
  <conditionalFormatting sqref="FC66">
    <cfRule type="cellIs" dxfId="1622" priority="1137" operator="equal">
      <formula>0</formula>
    </cfRule>
  </conditionalFormatting>
  <conditionalFormatting sqref="FC66">
    <cfRule type="cellIs" dxfId="1621" priority="1138" operator="equal">
      <formula>1</formula>
    </cfRule>
  </conditionalFormatting>
  <conditionalFormatting sqref="FA67">
    <cfRule type="cellIs" dxfId="1620" priority="1139" operator="equal">
      <formula>0</formula>
    </cfRule>
  </conditionalFormatting>
  <conditionalFormatting sqref="FA67">
    <cfRule type="cellIs" dxfId="1619" priority="1140" operator="equal">
      <formula>1</formula>
    </cfRule>
  </conditionalFormatting>
  <conditionalFormatting sqref="EX67">
    <cfRule type="cellIs" dxfId="1618" priority="1141" operator="equal">
      <formula>0</formula>
    </cfRule>
  </conditionalFormatting>
  <conditionalFormatting sqref="EX67">
    <cfRule type="cellIs" dxfId="1617" priority="1142" operator="equal">
      <formula>1</formula>
    </cfRule>
  </conditionalFormatting>
  <conditionalFormatting sqref="EY67">
    <cfRule type="cellIs" dxfId="1616" priority="1143" operator="equal">
      <formula>0</formula>
    </cfRule>
  </conditionalFormatting>
  <conditionalFormatting sqref="EY67">
    <cfRule type="cellIs" dxfId="1615" priority="1144" operator="equal">
      <formula>1</formula>
    </cfRule>
  </conditionalFormatting>
  <conditionalFormatting sqref="EZ67">
    <cfRule type="cellIs" dxfId="1614" priority="1145" operator="equal">
      <formula>0</formula>
    </cfRule>
  </conditionalFormatting>
  <conditionalFormatting sqref="EZ67">
    <cfRule type="cellIs" dxfId="1613" priority="1146" operator="equal">
      <formula>1</formula>
    </cfRule>
  </conditionalFormatting>
  <conditionalFormatting sqref="FB67">
    <cfRule type="cellIs" dxfId="1612" priority="1147" operator="equal">
      <formula>0</formula>
    </cfRule>
  </conditionalFormatting>
  <conditionalFormatting sqref="FB67">
    <cfRule type="cellIs" dxfId="1611" priority="1148" operator="equal">
      <formula>1</formula>
    </cfRule>
  </conditionalFormatting>
  <conditionalFormatting sqref="FC67">
    <cfRule type="cellIs" dxfId="1610" priority="1149" operator="equal">
      <formula>0</formula>
    </cfRule>
  </conditionalFormatting>
  <conditionalFormatting sqref="FC67">
    <cfRule type="cellIs" dxfId="1609" priority="1150" operator="equal">
      <formula>1</formula>
    </cfRule>
  </conditionalFormatting>
  <conditionalFormatting sqref="FA72">
    <cfRule type="cellIs" dxfId="1608" priority="1151" operator="equal">
      <formula>0</formula>
    </cfRule>
  </conditionalFormatting>
  <conditionalFormatting sqref="FA72">
    <cfRule type="cellIs" dxfId="1607" priority="1152" operator="equal">
      <formula>1</formula>
    </cfRule>
  </conditionalFormatting>
  <conditionalFormatting sqref="EX72">
    <cfRule type="cellIs" dxfId="1606" priority="1153" operator="equal">
      <formula>0</formula>
    </cfRule>
  </conditionalFormatting>
  <conditionalFormatting sqref="EX72">
    <cfRule type="cellIs" dxfId="1605" priority="1154" operator="equal">
      <formula>1</formula>
    </cfRule>
  </conditionalFormatting>
  <conditionalFormatting sqref="EY72">
    <cfRule type="cellIs" dxfId="1604" priority="1155" operator="equal">
      <formula>0</formula>
    </cfRule>
  </conditionalFormatting>
  <conditionalFormatting sqref="EY72">
    <cfRule type="cellIs" dxfId="1603" priority="1156" operator="equal">
      <formula>1</formula>
    </cfRule>
  </conditionalFormatting>
  <conditionalFormatting sqref="EZ72">
    <cfRule type="cellIs" dxfId="1602" priority="1157" operator="equal">
      <formula>0</formula>
    </cfRule>
  </conditionalFormatting>
  <conditionalFormatting sqref="EZ72">
    <cfRule type="cellIs" dxfId="1601" priority="1158" operator="equal">
      <formula>1</formula>
    </cfRule>
  </conditionalFormatting>
  <conditionalFormatting sqref="FB72">
    <cfRule type="cellIs" dxfId="1600" priority="1159" operator="equal">
      <formula>0</formula>
    </cfRule>
  </conditionalFormatting>
  <conditionalFormatting sqref="FB72">
    <cfRule type="cellIs" dxfId="1599" priority="1160" operator="equal">
      <formula>1</formula>
    </cfRule>
  </conditionalFormatting>
  <conditionalFormatting sqref="FC72">
    <cfRule type="cellIs" dxfId="1598" priority="1161" operator="equal">
      <formula>0</formula>
    </cfRule>
  </conditionalFormatting>
  <conditionalFormatting sqref="FC72">
    <cfRule type="cellIs" dxfId="1597" priority="1162" operator="equal">
      <formula>1</formula>
    </cfRule>
  </conditionalFormatting>
  <conditionalFormatting sqref="EX24:FC24">
    <cfRule type="cellIs" dxfId="1596" priority="1163" operator="equal">
      <formula>0</formula>
    </cfRule>
  </conditionalFormatting>
  <conditionalFormatting sqref="EX24:FC24">
    <cfRule type="cellIs" dxfId="1595" priority="1164" operator="equal">
      <formula>1</formula>
    </cfRule>
  </conditionalFormatting>
  <conditionalFormatting sqref="EX28:FC28">
    <cfRule type="cellIs" dxfId="1594" priority="1165" operator="equal">
      <formula>0</formula>
    </cfRule>
  </conditionalFormatting>
  <conditionalFormatting sqref="EX28:FC28">
    <cfRule type="cellIs" dxfId="1593" priority="1166" operator="equal">
      <formula>1</formula>
    </cfRule>
  </conditionalFormatting>
  <conditionalFormatting sqref="EX33:FC33">
    <cfRule type="cellIs" dxfId="1592" priority="1167" operator="equal">
      <formula>0</formula>
    </cfRule>
  </conditionalFormatting>
  <conditionalFormatting sqref="EX33:FC33">
    <cfRule type="cellIs" dxfId="1591" priority="1168" operator="equal">
      <formula>1</formula>
    </cfRule>
  </conditionalFormatting>
  <conditionalFormatting sqref="EX35:FC38">
    <cfRule type="cellIs" dxfId="1590" priority="1169" operator="equal">
      <formula>0</formula>
    </cfRule>
  </conditionalFormatting>
  <conditionalFormatting sqref="EX35:FC38">
    <cfRule type="cellIs" dxfId="1589" priority="1170" operator="equal">
      <formula>1</formula>
    </cfRule>
  </conditionalFormatting>
  <conditionalFormatting sqref="EX40:FC40">
    <cfRule type="cellIs" dxfId="1588" priority="1171" operator="equal">
      <formula>0</formula>
    </cfRule>
  </conditionalFormatting>
  <conditionalFormatting sqref="EX40:FC40">
    <cfRule type="cellIs" dxfId="1587" priority="1172" operator="equal">
      <formula>1</formula>
    </cfRule>
  </conditionalFormatting>
  <conditionalFormatting sqref="EX48:FC48">
    <cfRule type="cellIs" dxfId="1586" priority="1173" operator="equal">
      <formula>0</formula>
    </cfRule>
  </conditionalFormatting>
  <conditionalFormatting sqref="EX48:FC48">
    <cfRule type="cellIs" dxfId="1585" priority="1174" operator="equal">
      <formula>1</formula>
    </cfRule>
  </conditionalFormatting>
  <conditionalFormatting sqref="EX49:FC49">
    <cfRule type="cellIs" dxfId="1584" priority="1175" operator="equal">
      <formula>0</formula>
    </cfRule>
  </conditionalFormatting>
  <conditionalFormatting sqref="EX49:FC49">
    <cfRule type="cellIs" dxfId="1583" priority="1176" operator="equal">
      <formula>1</formula>
    </cfRule>
  </conditionalFormatting>
  <conditionalFormatting sqref="EX57:FC57">
    <cfRule type="cellIs" dxfId="1582" priority="1177" operator="equal">
      <formula>0</formula>
    </cfRule>
  </conditionalFormatting>
  <conditionalFormatting sqref="EX57:FC57">
    <cfRule type="cellIs" dxfId="1581" priority="1178" operator="equal">
      <formula>1</formula>
    </cfRule>
  </conditionalFormatting>
  <conditionalFormatting sqref="EX58:FC58">
    <cfRule type="cellIs" dxfId="1580" priority="1179" operator="equal">
      <formula>0</formula>
    </cfRule>
  </conditionalFormatting>
  <conditionalFormatting sqref="EX58:FC58">
    <cfRule type="cellIs" dxfId="1579" priority="1180" operator="equal">
      <formula>1</formula>
    </cfRule>
  </conditionalFormatting>
  <conditionalFormatting sqref="EX60:FC60">
    <cfRule type="cellIs" dxfId="1578" priority="1181" operator="equal">
      <formula>0</formula>
    </cfRule>
  </conditionalFormatting>
  <conditionalFormatting sqref="EX60:FC60">
    <cfRule type="cellIs" dxfId="1577" priority="1182" operator="equal">
      <formula>1</formula>
    </cfRule>
  </conditionalFormatting>
  <conditionalFormatting sqref="EX62:FC62">
    <cfRule type="cellIs" dxfId="1576" priority="1183" operator="equal">
      <formula>0</formula>
    </cfRule>
  </conditionalFormatting>
  <conditionalFormatting sqref="EX62:FC62">
    <cfRule type="cellIs" dxfId="1575" priority="1184" operator="equal">
      <formula>1</formula>
    </cfRule>
  </conditionalFormatting>
  <conditionalFormatting sqref="EX63:FC63">
    <cfRule type="cellIs" dxfId="1574" priority="1185" operator="equal">
      <formula>0</formula>
    </cfRule>
  </conditionalFormatting>
  <conditionalFormatting sqref="EX63:FC63">
    <cfRule type="cellIs" dxfId="1573" priority="1186" operator="equal">
      <formula>1</formula>
    </cfRule>
  </conditionalFormatting>
  <conditionalFormatting sqref="EX65:FC65">
    <cfRule type="cellIs" dxfId="1572" priority="1187" operator="equal">
      <formula>0</formula>
    </cfRule>
  </conditionalFormatting>
  <conditionalFormatting sqref="EX65:FC65">
    <cfRule type="cellIs" dxfId="1571" priority="1188" operator="equal">
      <formula>1</formula>
    </cfRule>
  </conditionalFormatting>
  <conditionalFormatting sqref="FA68">
    <cfRule type="cellIs" dxfId="1570" priority="1189" operator="equal">
      <formula>0</formula>
    </cfRule>
  </conditionalFormatting>
  <conditionalFormatting sqref="FA68">
    <cfRule type="cellIs" dxfId="1569" priority="1190" operator="equal">
      <formula>1</formula>
    </cfRule>
  </conditionalFormatting>
  <conditionalFormatting sqref="EX68">
    <cfRule type="cellIs" dxfId="1568" priority="1191" operator="equal">
      <formula>0</formula>
    </cfRule>
  </conditionalFormatting>
  <conditionalFormatting sqref="EX68">
    <cfRule type="cellIs" dxfId="1567" priority="1192" operator="equal">
      <formula>1</formula>
    </cfRule>
  </conditionalFormatting>
  <conditionalFormatting sqref="EY68">
    <cfRule type="cellIs" dxfId="1566" priority="1193" operator="equal">
      <formula>0</formula>
    </cfRule>
  </conditionalFormatting>
  <conditionalFormatting sqref="EY68">
    <cfRule type="cellIs" dxfId="1565" priority="1194" operator="equal">
      <formula>1</formula>
    </cfRule>
  </conditionalFormatting>
  <conditionalFormatting sqref="EZ68">
    <cfRule type="cellIs" dxfId="1564" priority="1195" operator="equal">
      <formula>0</formula>
    </cfRule>
  </conditionalFormatting>
  <conditionalFormatting sqref="EZ68">
    <cfRule type="cellIs" dxfId="1563" priority="1196" operator="equal">
      <formula>1</formula>
    </cfRule>
  </conditionalFormatting>
  <conditionalFormatting sqref="FB68">
    <cfRule type="cellIs" dxfId="1562" priority="1197" operator="equal">
      <formula>0</formula>
    </cfRule>
  </conditionalFormatting>
  <conditionalFormatting sqref="FB68">
    <cfRule type="cellIs" dxfId="1561" priority="1198" operator="equal">
      <formula>1</formula>
    </cfRule>
  </conditionalFormatting>
  <conditionalFormatting sqref="FC68">
    <cfRule type="cellIs" dxfId="1560" priority="1199" operator="equal">
      <formula>0</formula>
    </cfRule>
  </conditionalFormatting>
  <conditionalFormatting sqref="FC68">
    <cfRule type="cellIs" dxfId="1559" priority="1200" operator="equal">
      <formula>1</formula>
    </cfRule>
  </conditionalFormatting>
  <conditionalFormatting sqref="EX71:FC71">
    <cfRule type="cellIs" dxfId="1558" priority="1201" operator="equal">
      <formula>0</formula>
    </cfRule>
  </conditionalFormatting>
  <conditionalFormatting sqref="EX71:FC71">
    <cfRule type="cellIs" dxfId="1557" priority="1202" operator="equal">
      <formula>1</formula>
    </cfRule>
  </conditionalFormatting>
  <conditionalFormatting sqref="FA73">
    <cfRule type="cellIs" dxfId="1556" priority="1203" operator="equal">
      <formula>0</formula>
    </cfRule>
  </conditionalFormatting>
  <conditionalFormatting sqref="FA73">
    <cfRule type="cellIs" dxfId="1555" priority="1204" operator="equal">
      <formula>1</formula>
    </cfRule>
  </conditionalFormatting>
  <conditionalFormatting sqref="EX73">
    <cfRule type="cellIs" dxfId="1554" priority="1205" operator="equal">
      <formula>0</formula>
    </cfRule>
  </conditionalFormatting>
  <conditionalFormatting sqref="EX73">
    <cfRule type="cellIs" dxfId="1553" priority="1206" operator="equal">
      <formula>1</formula>
    </cfRule>
  </conditionalFormatting>
  <conditionalFormatting sqref="EY73">
    <cfRule type="cellIs" dxfId="1552" priority="1207" operator="equal">
      <formula>0</formula>
    </cfRule>
  </conditionalFormatting>
  <conditionalFormatting sqref="EY73">
    <cfRule type="cellIs" dxfId="1551" priority="1208" operator="equal">
      <formula>1</formula>
    </cfRule>
  </conditionalFormatting>
  <conditionalFormatting sqref="EZ73">
    <cfRule type="cellIs" dxfId="1550" priority="1209" operator="equal">
      <formula>0</formula>
    </cfRule>
  </conditionalFormatting>
  <conditionalFormatting sqref="EZ73">
    <cfRule type="cellIs" dxfId="1549" priority="1210" operator="equal">
      <formula>1</formula>
    </cfRule>
  </conditionalFormatting>
  <conditionalFormatting sqref="FB73">
    <cfRule type="cellIs" dxfId="1548" priority="1211" operator="equal">
      <formula>0</formula>
    </cfRule>
  </conditionalFormatting>
  <conditionalFormatting sqref="FB73">
    <cfRule type="cellIs" dxfId="1547" priority="1212" operator="equal">
      <formula>1</formula>
    </cfRule>
  </conditionalFormatting>
  <conditionalFormatting sqref="FC73">
    <cfRule type="cellIs" dxfId="1546" priority="1213" operator="equal">
      <formula>0</formula>
    </cfRule>
  </conditionalFormatting>
  <conditionalFormatting sqref="FC73">
    <cfRule type="cellIs" dxfId="1545" priority="1214" operator="equal">
      <formula>1</formula>
    </cfRule>
  </conditionalFormatting>
  <conditionalFormatting sqref="EX74:FC74">
    <cfRule type="cellIs" dxfId="1544" priority="1215" operator="equal">
      <formula>0</formula>
    </cfRule>
  </conditionalFormatting>
  <conditionalFormatting sqref="EX74:FC74">
    <cfRule type="cellIs" dxfId="1543" priority="1216" operator="equal">
      <formula>1</formula>
    </cfRule>
  </conditionalFormatting>
  <conditionalFormatting sqref="FA75">
    <cfRule type="cellIs" dxfId="1542" priority="1217" operator="equal">
      <formula>0</formula>
    </cfRule>
  </conditionalFormatting>
  <conditionalFormatting sqref="FA75">
    <cfRule type="cellIs" dxfId="1541" priority="1218" operator="equal">
      <formula>1</formula>
    </cfRule>
  </conditionalFormatting>
  <conditionalFormatting sqref="EX75">
    <cfRule type="cellIs" dxfId="1540" priority="1219" operator="equal">
      <formula>0</formula>
    </cfRule>
  </conditionalFormatting>
  <conditionalFormatting sqref="EX75">
    <cfRule type="cellIs" dxfId="1539" priority="1220" operator="equal">
      <formula>1</formula>
    </cfRule>
  </conditionalFormatting>
  <conditionalFormatting sqref="EY75">
    <cfRule type="cellIs" dxfId="1538" priority="1221" operator="equal">
      <formula>0</formula>
    </cfRule>
  </conditionalFormatting>
  <conditionalFormatting sqref="EY75">
    <cfRule type="cellIs" dxfId="1537" priority="1222" operator="equal">
      <formula>1</formula>
    </cfRule>
  </conditionalFormatting>
  <conditionalFormatting sqref="EZ75">
    <cfRule type="cellIs" dxfId="1536" priority="1223" operator="equal">
      <formula>0</formula>
    </cfRule>
  </conditionalFormatting>
  <conditionalFormatting sqref="EZ75">
    <cfRule type="cellIs" dxfId="1535" priority="1224" operator="equal">
      <formula>1</formula>
    </cfRule>
  </conditionalFormatting>
  <conditionalFormatting sqref="FB75">
    <cfRule type="cellIs" dxfId="1534" priority="1225" operator="equal">
      <formula>0</formula>
    </cfRule>
  </conditionalFormatting>
  <conditionalFormatting sqref="FB75">
    <cfRule type="cellIs" dxfId="1533" priority="1226" operator="equal">
      <formula>1</formula>
    </cfRule>
  </conditionalFormatting>
  <conditionalFormatting sqref="FC75">
    <cfRule type="cellIs" dxfId="1532" priority="1227" operator="equal">
      <formula>0</formula>
    </cfRule>
  </conditionalFormatting>
  <conditionalFormatting sqref="FC75">
    <cfRule type="cellIs" dxfId="1531" priority="1228" operator="equal">
      <formula>1</formula>
    </cfRule>
  </conditionalFormatting>
  <conditionalFormatting sqref="FO12:FT22 FO25:FT27 FO50:FT56 FO59:FT59 FO69:FT70 FO39:FT39 FO29:FT30 FO41:FT47">
    <cfRule type="cellIs" dxfId="1530" priority="1229" operator="equal">
      <formula>0</formula>
    </cfRule>
  </conditionalFormatting>
  <conditionalFormatting sqref="FO12:FT22 FO25:FT27 FO50:FT56 FO59:FT59 FO69:FT70 FO39:FT39 FO29:FT30 FO41:FT47">
    <cfRule type="cellIs" dxfId="1529" priority="1230" operator="equal">
      <formula>1</formula>
    </cfRule>
  </conditionalFormatting>
  <conditionalFormatting sqref="FH85">
    <cfRule type="cellIs" dxfId="1528" priority="1231" operator="equal">
      <formula>"OK"</formula>
    </cfRule>
  </conditionalFormatting>
  <conditionalFormatting sqref="FH85">
    <cfRule type="cellIs" dxfId="1527" priority="1232" operator="equal">
      <formula>"NO HABILITADO"</formula>
    </cfRule>
  </conditionalFormatting>
  <conditionalFormatting sqref="FV85">
    <cfRule type="cellIs" dxfId="1526" priority="1233" operator="equal">
      <formula>0</formula>
    </cfRule>
  </conditionalFormatting>
  <conditionalFormatting sqref="FV85">
    <cfRule type="cellIs" dxfId="1525" priority="1234" operator="equal">
      <formula>1</formula>
    </cfRule>
  </conditionalFormatting>
  <conditionalFormatting sqref="FT85">
    <cfRule type="cellIs" dxfId="1524" priority="1235" operator="equal">
      <formula>0</formula>
    </cfRule>
  </conditionalFormatting>
  <conditionalFormatting sqref="FT85">
    <cfRule type="cellIs" dxfId="1523" priority="1236" operator="equal">
      <formula>1</formula>
    </cfRule>
  </conditionalFormatting>
  <conditionalFormatting sqref="FR85">
    <cfRule type="cellIs" dxfId="1522" priority="1237" operator="equal">
      <formula>0</formula>
    </cfRule>
  </conditionalFormatting>
  <conditionalFormatting sqref="FR85">
    <cfRule type="cellIs" dxfId="1521" priority="1238" operator="equal">
      <formula>1</formula>
    </cfRule>
  </conditionalFormatting>
  <conditionalFormatting sqref="FP85">
    <cfRule type="cellIs" dxfId="1520" priority="1239" operator="equal">
      <formula>0</formula>
    </cfRule>
  </conditionalFormatting>
  <conditionalFormatting sqref="FP85">
    <cfRule type="cellIs" dxfId="1519" priority="1240" operator="equal">
      <formula>1</formula>
    </cfRule>
  </conditionalFormatting>
  <conditionalFormatting sqref="FO23:FT23">
    <cfRule type="cellIs" dxfId="1518" priority="1241" operator="equal">
      <formula>0</formula>
    </cfRule>
  </conditionalFormatting>
  <conditionalFormatting sqref="FO23:FT23">
    <cfRule type="cellIs" dxfId="1517" priority="1242" operator="equal">
      <formula>1</formula>
    </cfRule>
  </conditionalFormatting>
  <conditionalFormatting sqref="FO31:FT31">
    <cfRule type="cellIs" dxfId="1516" priority="1243" operator="equal">
      <formula>0</formula>
    </cfRule>
  </conditionalFormatting>
  <conditionalFormatting sqref="FO31:FT31">
    <cfRule type="cellIs" dxfId="1515" priority="1244" operator="equal">
      <formula>1</formula>
    </cfRule>
  </conditionalFormatting>
  <conditionalFormatting sqref="FO32:FT32">
    <cfRule type="cellIs" dxfId="1514" priority="1245" operator="equal">
      <formula>0</formula>
    </cfRule>
  </conditionalFormatting>
  <conditionalFormatting sqref="FO32:FT32">
    <cfRule type="cellIs" dxfId="1513" priority="1246" operator="equal">
      <formula>1</formula>
    </cfRule>
  </conditionalFormatting>
  <conditionalFormatting sqref="FO34:FT34">
    <cfRule type="cellIs" dxfId="1512" priority="1247" operator="equal">
      <formula>0</formula>
    </cfRule>
  </conditionalFormatting>
  <conditionalFormatting sqref="FO34:FT34">
    <cfRule type="cellIs" dxfId="1511" priority="1248" operator="equal">
      <formula>1</formula>
    </cfRule>
  </conditionalFormatting>
  <conditionalFormatting sqref="FO61:FT61">
    <cfRule type="cellIs" dxfId="1510" priority="1249" operator="equal">
      <formula>0</formula>
    </cfRule>
  </conditionalFormatting>
  <conditionalFormatting sqref="FO61:FT61">
    <cfRule type="cellIs" dxfId="1509" priority="1250" operator="equal">
      <formula>1</formula>
    </cfRule>
  </conditionalFormatting>
  <conditionalFormatting sqref="FO64:FT64">
    <cfRule type="cellIs" dxfId="1508" priority="1251" operator="equal">
      <formula>0</formula>
    </cfRule>
  </conditionalFormatting>
  <conditionalFormatting sqref="FO64:FT64">
    <cfRule type="cellIs" dxfId="1507" priority="1252" operator="equal">
      <formula>1</formula>
    </cfRule>
  </conditionalFormatting>
  <conditionalFormatting sqref="FR66">
    <cfRule type="cellIs" dxfId="1506" priority="1253" operator="equal">
      <formula>0</formula>
    </cfRule>
  </conditionalFormatting>
  <conditionalFormatting sqref="FR66">
    <cfRule type="cellIs" dxfId="1505" priority="1254" operator="equal">
      <formula>1</formula>
    </cfRule>
  </conditionalFormatting>
  <conditionalFormatting sqref="FO66">
    <cfRule type="cellIs" dxfId="1504" priority="1255" operator="equal">
      <formula>0</formula>
    </cfRule>
  </conditionalFormatting>
  <conditionalFormatting sqref="FO66">
    <cfRule type="cellIs" dxfId="1503" priority="1256" operator="equal">
      <formula>1</formula>
    </cfRule>
  </conditionalFormatting>
  <conditionalFormatting sqref="FP66">
    <cfRule type="cellIs" dxfId="1502" priority="1257" operator="equal">
      <formula>0</formula>
    </cfRule>
  </conditionalFormatting>
  <conditionalFormatting sqref="FP66">
    <cfRule type="cellIs" dxfId="1501" priority="1258" operator="equal">
      <formula>1</formula>
    </cfRule>
  </conditionalFormatting>
  <conditionalFormatting sqref="FQ66">
    <cfRule type="cellIs" dxfId="1500" priority="1259" operator="equal">
      <formula>0</formula>
    </cfRule>
  </conditionalFormatting>
  <conditionalFormatting sqref="FQ66">
    <cfRule type="cellIs" dxfId="1499" priority="1260" operator="equal">
      <formula>1</formula>
    </cfRule>
  </conditionalFormatting>
  <conditionalFormatting sqref="FS66">
    <cfRule type="cellIs" dxfId="1498" priority="1261" operator="equal">
      <formula>0</formula>
    </cfRule>
  </conditionalFormatting>
  <conditionalFormatting sqref="FS66">
    <cfRule type="cellIs" dxfId="1497" priority="1262" operator="equal">
      <formula>1</formula>
    </cfRule>
  </conditionalFormatting>
  <conditionalFormatting sqref="FT66">
    <cfRule type="cellIs" dxfId="1496" priority="1263" operator="equal">
      <formula>0</formula>
    </cfRule>
  </conditionalFormatting>
  <conditionalFormatting sqref="FT66">
    <cfRule type="cellIs" dxfId="1495" priority="1264" operator="equal">
      <formula>1</formula>
    </cfRule>
  </conditionalFormatting>
  <conditionalFormatting sqref="FR67">
    <cfRule type="cellIs" dxfId="1494" priority="1265" operator="equal">
      <formula>0</formula>
    </cfRule>
  </conditionalFormatting>
  <conditionalFormatting sqref="FR67">
    <cfRule type="cellIs" dxfId="1493" priority="1266" operator="equal">
      <formula>1</formula>
    </cfRule>
  </conditionalFormatting>
  <conditionalFormatting sqref="FO67">
    <cfRule type="cellIs" dxfId="1492" priority="1267" operator="equal">
      <formula>0</formula>
    </cfRule>
  </conditionalFormatting>
  <conditionalFormatting sqref="FO67">
    <cfRule type="cellIs" dxfId="1491" priority="1268" operator="equal">
      <formula>1</formula>
    </cfRule>
  </conditionalFormatting>
  <conditionalFormatting sqref="FP67">
    <cfRule type="cellIs" dxfId="1490" priority="1269" operator="equal">
      <formula>0</formula>
    </cfRule>
  </conditionalFormatting>
  <conditionalFormatting sqref="FP67">
    <cfRule type="cellIs" dxfId="1489" priority="1270" operator="equal">
      <formula>1</formula>
    </cfRule>
  </conditionalFormatting>
  <conditionalFormatting sqref="FQ67">
    <cfRule type="cellIs" dxfId="1488" priority="1271" operator="equal">
      <formula>0</formula>
    </cfRule>
  </conditionalFormatting>
  <conditionalFormatting sqref="FQ67">
    <cfRule type="cellIs" dxfId="1487" priority="1272" operator="equal">
      <formula>1</formula>
    </cfRule>
  </conditionalFormatting>
  <conditionalFormatting sqref="FS67">
    <cfRule type="cellIs" dxfId="1486" priority="1273" operator="equal">
      <formula>0</formula>
    </cfRule>
  </conditionalFormatting>
  <conditionalFormatting sqref="FS67">
    <cfRule type="cellIs" dxfId="1485" priority="1274" operator="equal">
      <formula>1</formula>
    </cfRule>
  </conditionalFormatting>
  <conditionalFormatting sqref="FT67">
    <cfRule type="cellIs" dxfId="1484" priority="1275" operator="equal">
      <formula>0</formula>
    </cfRule>
  </conditionalFormatting>
  <conditionalFormatting sqref="FT67">
    <cfRule type="cellIs" dxfId="1483" priority="1276" operator="equal">
      <formula>1</formula>
    </cfRule>
  </conditionalFormatting>
  <conditionalFormatting sqref="FR72">
    <cfRule type="cellIs" dxfId="1482" priority="1277" operator="equal">
      <formula>0</formula>
    </cfRule>
  </conditionalFormatting>
  <conditionalFormatting sqref="FR72">
    <cfRule type="cellIs" dxfId="1481" priority="1278" operator="equal">
      <formula>1</formula>
    </cfRule>
  </conditionalFormatting>
  <conditionalFormatting sqref="FO72">
    <cfRule type="cellIs" dxfId="1480" priority="1279" operator="equal">
      <formula>0</formula>
    </cfRule>
  </conditionalFormatting>
  <conditionalFormatting sqref="FO72">
    <cfRule type="cellIs" dxfId="1479" priority="1280" operator="equal">
      <formula>1</formula>
    </cfRule>
  </conditionalFormatting>
  <conditionalFormatting sqref="FP72">
    <cfRule type="cellIs" dxfId="1478" priority="1281" operator="equal">
      <formula>0</formula>
    </cfRule>
  </conditionalFormatting>
  <conditionalFormatting sqref="FP72">
    <cfRule type="cellIs" dxfId="1477" priority="1282" operator="equal">
      <formula>1</formula>
    </cfRule>
  </conditionalFormatting>
  <conditionalFormatting sqref="FQ72">
    <cfRule type="cellIs" dxfId="1476" priority="1283" operator="equal">
      <formula>0</formula>
    </cfRule>
  </conditionalFormatting>
  <conditionalFormatting sqref="FQ72">
    <cfRule type="cellIs" dxfId="1475" priority="1284" operator="equal">
      <formula>1</formula>
    </cfRule>
  </conditionalFormatting>
  <conditionalFormatting sqref="FS72">
    <cfRule type="cellIs" dxfId="1474" priority="1285" operator="equal">
      <formula>0</formula>
    </cfRule>
  </conditionalFormatting>
  <conditionalFormatting sqref="FS72">
    <cfRule type="cellIs" dxfId="1473" priority="1286" operator="equal">
      <formula>1</formula>
    </cfRule>
  </conditionalFormatting>
  <conditionalFormatting sqref="FT72">
    <cfRule type="cellIs" dxfId="1472" priority="1287" operator="equal">
      <formula>0</formula>
    </cfRule>
  </conditionalFormatting>
  <conditionalFormatting sqref="FT72">
    <cfRule type="cellIs" dxfId="1471" priority="1288" operator="equal">
      <formula>1</formula>
    </cfRule>
  </conditionalFormatting>
  <conditionalFormatting sqref="FO24:FT24">
    <cfRule type="cellIs" dxfId="1470" priority="1289" operator="equal">
      <formula>0</formula>
    </cfRule>
  </conditionalFormatting>
  <conditionalFormatting sqref="FO24:FT24">
    <cfRule type="cellIs" dxfId="1469" priority="1290" operator="equal">
      <formula>1</formula>
    </cfRule>
  </conditionalFormatting>
  <conditionalFormatting sqref="FO28:FT28">
    <cfRule type="cellIs" dxfId="1468" priority="1291" operator="equal">
      <formula>0</formula>
    </cfRule>
  </conditionalFormatting>
  <conditionalFormatting sqref="FO28:FT28">
    <cfRule type="cellIs" dxfId="1467" priority="1292" operator="equal">
      <formula>1</formula>
    </cfRule>
  </conditionalFormatting>
  <conditionalFormatting sqref="FO33:FT33">
    <cfRule type="cellIs" dxfId="1466" priority="1293" operator="equal">
      <formula>0</formula>
    </cfRule>
  </conditionalFormatting>
  <conditionalFormatting sqref="FO33:FT33">
    <cfRule type="cellIs" dxfId="1465" priority="1294" operator="equal">
      <formula>1</formula>
    </cfRule>
  </conditionalFormatting>
  <conditionalFormatting sqref="FO35:FT38">
    <cfRule type="cellIs" dxfId="1464" priority="1295" operator="equal">
      <formula>0</formula>
    </cfRule>
  </conditionalFormatting>
  <conditionalFormatting sqref="FO35:FT38">
    <cfRule type="cellIs" dxfId="1463" priority="1296" operator="equal">
      <formula>1</formula>
    </cfRule>
  </conditionalFormatting>
  <conditionalFormatting sqref="FO40:FT40">
    <cfRule type="cellIs" dxfId="1462" priority="1297" operator="equal">
      <formula>0</formula>
    </cfRule>
  </conditionalFormatting>
  <conditionalFormatting sqref="FO40:FT40">
    <cfRule type="cellIs" dxfId="1461" priority="1298" operator="equal">
      <formula>1</formula>
    </cfRule>
  </conditionalFormatting>
  <conditionalFormatting sqref="FO48:FT48">
    <cfRule type="cellIs" dxfId="1460" priority="1299" operator="equal">
      <formula>0</formula>
    </cfRule>
  </conditionalFormatting>
  <conditionalFormatting sqref="FO48:FT48">
    <cfRule type="cellIs" dxfId="1459" priority="1300" operator="equal">
      <formula>1</formula>
    </cfRule>
  </conditionalFormatting>
  <conditionalFormatting sqref="FO49:FT49">
    <cfRule type="cellIs" dxfId="1458" priority="1301" operator="equal">
      <formula>0</formula>
    </cfRule>
  </conditionalFormatting>
  <conditionalFormatting sqref="FO49:FT49">
    <cfRule type="cellIs" dxfId="1457" priority="1302" operator="equal">
      <formula>1</formula>
    </cfRule>
  </conditionalFormatting>
  <conditionalFormatting sqref="FO57:FT57">
    <cfRule type="cellIs" dxfId="1456" priority="1303" operator="equal">
      <formula>0</formula>
    </cfRule>
  </conditionalFormatting>
  <conditionalFormatting sqref="FO57:FT57">
    <cfRule type="cellIs" dxfId="1455" priority="1304" operator="equal">
      <formula>1</formula>
    </cfRule>
  </conditionalFormatting>
  <conditionalFormatting sqref="FO58:FT58">
    <cfRule type="cellIs" dxfId="1454" priority="1305" operator="equal">
      <formula>0</formula>
    </cfRule>
  </conditionalFormatting>
  <conditionalFormatting sqref="FO58:FT58">
    <cfRule type="cellIs" dxfId="1453" priority="1306" operator="equal">
      <formula>1</formula>
    </cfRule>
  </conditionalFormatting>
  <conditionalFormatting sqref="FO60:FT60">
    <cfRule type="cellIs" dxfId="1452" priority="1307" operator="equal">
      <formula>0</formula>
    </cfRule>
  </conditionalFormatting>
  <conditionalFormatting sqref="FO60:FT60">
    <cfRule type="cellIs" dxfId="1451" priority="1308" operator="equal">
      <formula>1</formula>
    </cfRule>
  </conditionalFormatting>
  <conditionalFormatting sqref="FO62:FT62">
    <cfRule type="cellIs" dxfId="1450" priority="1309" operator="equal">
      <formula>0</formula>
    </cfRule>
  </conditionalFormatting>
  <conditionalFormatting sqref="FO62:FT62">
    <cfRule type="cellIs" dxfId="1449" priority="1310" operator="equal">
      <formula>1</formula>
    </cfRule>
  </conditionalFormatting>
  <conditionalFormatting sqref="FO63:FT63">
    <cfRule type="cellIs" dxfId="1448" priority="1311" operator="equal">
      <formula>0</formula>
    </cfRule>
  </conditionalFormatting>
  <conditionalFormatting sqref="FO63:FT63">
    <cfRule type="cellIs" dxfId="1447" priority="1312" operator="equal">
      <formula>1</formula>
    </cfRule>
  </conditionalFormatting>
  <conditionalFormatting sqref="FO65:FT65">
    <cfRule type="cellIs" dxfId="1446" priority="1313" operator="equal">
      <formula>0</formula>
    </cfRule>
  </conditionalFormatting>
  <conditionalFormatting sqref="FO65:FT65">
    <cfRule type="cellIs" dxfId="1445" priority="1314" operator="equal">
      <formula>1</formula>
    </cfRule>
  </conditionalFormatting>
  <conditionalFormatting sqref="FR68">
    <cfRule type="cellIs" dxfId="1444" priority="1315" operator="equal">
      <formula>0</formula>
    </cfRule>
  </conditionalFormatting>
  <conditionalFormatting sqref="FR68">
    <cfRule type="cellIs" dxfId="1443" priority="1316" operator="equal">
      <formula>1</formula>
    </cfRule>
  </conditionalFormatting>
  <conditionalFormatting sqref="FO68">
    <cfRule type="cellIs" dxfId="1442" priority="1317" operator="equal">
      <formula>0</formula>
    </cfRule>
  </conditionalFormatting>
  <conditionalFormatting sqref="FO68">
    <cfRule type="cellIs" dxfId="1441" priority="1318" operator="equal">
      <formula>1</formula>
    </cfRule>
  </conditionalFormatting>
  <conditionalFormatting sqref="FP68">
    <cfRule type="cellIs" dxfId="1440" priority="1319" operator="equal">
      <formula>0</formula>
    </cfRule>
  </conditionalFormatting>
  <conditionalFormatting sqref="FP68">
    <cfRule type="cellIs" dxfId="1439" priority="1320" operator="equal">
      <formula>1</formula>
    </cfRule>
  </conditionalFormatting>
  <conditionalFormatting sqref="FQ68">
    <cfRule type="cellIs" dxfId="1438" priority="1321" operator="equal">
      <formula>0</formula>
    </cfRule>
  </conditionalFormatting>
  <conditionalFormatting sqref="FQ68">
    <cfRule type="cellIs" dxfId="1437" priority="1322" operator="equal">
      <formula>1</formula>
    </cfRule>
  </conditionalFormatting>
  <conditionalFormatting sqref="FS68">
    <cfRule type="cellIs" dxfId="1436" priority="1323" operator="equal">
      <formula>0</formula>
    </cfRule>
  </conditionalFormatting>
  <conditionalFormatting sqref="FS68">
    <cfRule type="cellIs" dxfId="1435" priority="1324" operator="equal">
      <formula>1</formula>
    </cfRule>
  </conditionalFormatting>
  <conditionalFormatting sqref="FT68">
    <cfRule type="cellIs" dxfId="1434" priority="1325" operator="equal">
      <formula>0</formula>
    </cfRule>
  </conditionalFormatting>
  <conditionalFormatting sqref="FT68">
    <cfRule type="cellIs" dxfId="1433" priority="1326" operator="equal">
      <formula>1</formula>
    </cfRule>
  </conditionalFormatting>
  <conditionalFormatting sqref="FO71:FT71">
    <cfRule type="cellIs" dxfId="1432" priority="1327" operator="equal">
      <formula>0</formula>
    </cfRule>
  </conditionalFormatting>
  <conditionalFormatting sqref="FO71:FT71">
    <cfRule type="cellIs" dxfId="1431" priority="1328" operator="equal">
      <formula>1</formula>
    </cfRule>
  </conditionalFormatting>
  <conditionalFormatting sqref="FR73">
    <cfRule type="cellIs" dxfId="1430" priority="1329" operator="equal">
      <formula>0</formula>
    </cfRule>
  </conditionalFormatting>
  <conditionalFormatting sqref="FR73">
    <cfRule type="cellIs" dxfId="1429" priority="1330" operator="equal">
      <formula>1</formula>
    </cfRule>
  </conditionalFormatting>
  <conditionalFormatting sqref="FO73">
    <cfRule type="cellIs" dxfId="1428" priority="1331" operator="equal">
      <formula>0</formula>
    </cfRule>
  </conditionalFormatting>
  <conditionalFormatting sqref="FO73">
    <cfRule type="cellIs" dxfId="1427" priority="1332" operator="equal">
      <formula>1</formula>
    </cfRule>
  </conditionalFormatting>
  <conditionalFormatting sqref="FP73">
    <cfRule type="cellIs" dxfId="1426" priority="1333" operator="equal">
      <formula>0</formula>
    </cfRule>
  </conditionalFormatting>
  <conditionalFormatting sqref="FP73">
    <cfRule type="cellIs" dxfId="1425" priority="1334" operator="equal">
      <formula>1</formula>
    </cfRule>
  </conditionalFormatting>
  <conditionalFormatting sqref="FQ73">
    <cfRule type="cellIs" dxfId="1424" priority="1335" operator="equal">
      <formula>0</formula>
    </cfRule>
  </conditionalFormatting>
  <conditionalFormatting sqref="FQ73">
    <cfRule type="cellIs" dxfId="1423" priority="1336" operator="equal">
      <formula>1</formula>
    </cfRule>
  </conditionalFormatting>
  <conditionalFormatting sqref="FS73">
    <cfRule type="cellIs" dxfId="1422" priority="1337" operator="equal">
      <formula>0</formula>
    </cfRule>
  </conditionalFormatting>
  <conditionalFormatting sqref="FS73">
    <cfRule type="cellIs" dxfId="1421" priority="1338" operator="equal">
      <formula>1</formula>
    </cfRule>
  </conditionalFormatting>
  <conditionalFormatting sqref="FT73">
    <cfRule type="cellIs" dxfId="1420" priority="1339" operator="equal">
      <formula>0</formula>
    </cfRule>
  </conditionalFormatting>
  <conditionalFormatting sqref="FT73">
    <cfRule type="cellIs" dxfId="1419" priority="1340" operator="equal">
      <formula>1</formula>
    </cfRule>
  </conditionalFormatting>
  <conditionalFormatting sqref="FO74:FT74">
    <cfRule type="cellIs" dxfId="1418" priority="1341" operator="equal">
      <formula>0</formula>
    </cfRule>
  </conditionalFormatting>
  <conditionalFormatting sqref="FO74:FT74">
    <cfRule type="cellIs" dxfId="1417" priority="1342" operator="equal">
      <formula>1</formula>
    </cfRule>
  </conditionalFormatting>
  <conditionalFormatting sqref="FR75">
    <cfRule type="cellIs" dxfId="1416" priority="1343" operator="equal">
      <formula>0</formula>
    </cfRule>
  </conditionalFormatting>
  <conditionalFormatting sqref="FR75">
    <cfRule type="cellIs" dxfId="1415" priority="1344" operator="equal">
      <formula>1</formula>
    </cfRule>
  </conditionalFormatting>
  <conditionalFormatting sqref="FO75">
    <cfRule type="cellIs" dxfId="1414" priority="1345" operator="equal">
      <formula>0</formula>
    </cfRule>
  </conditionalFormatting>
  <conditionalFormatting sqref="FO75">
    <cfRule type="cellIs" dxfId="1413" priority="1346" operator="equal">
      <formula>1</formula>
    </cfRule>
  </conditionalFormatting>
  <conditionalFormatting sqref="FP75">
    <cfRule type="cellIs" dxfId="1412" priority="1347" operator="equal">
      <formula>0</formula>
    </cfRule>
  </conditionalFormatting>
  <conditionalFormatting sqref="FP75">
    <cfRule type="cellIs" dxfId="1411" priority="1348" operator="equal">
      <formula>1</formula>
    </cfRule>
  </conditionalFormatting>
  <conditionalFormatting sqref="FQ75">
    <cfRule type="cellIs" dxfId="1410" priority="1349" operator="equal">
      <formula>0</formula>
    </cfRule>
  </conditionalFormatting>
  <conditionalFormatting sqref="FQ75">
    <cfRule type="cellIs" dxfId="1409" priority="1350" operator="equal">
      <formula>1</formula>
    </cfRule>
  </conditionalFormatting>
  <conditionalFormatting sqref="FS75">
    <cfRule type="cellIs" dxfId="1408" priority="1351" operator="equal">
      <formula>0</formula>
    </cfRule>
  </conditionalFormatting>
  <conditionalFormatting sqref="FS75">
    <cfRule type="cellIs" dxfId="1407" priority="1352" operator="equal">
      <formula>1</formula>
    </cfRule>
  </conditionalFormatting>
  <conditionalFormatting sqref="FT75">
    <cfRule type="cellIs" dxfId="1406" priority="1353" operator="equal">
      <formula>0</formula>
    </cfRule>
  </conditionalFormatting>
  <conditionalFormatting sqref="FT75">
    <cfRule type="cellIs" dxfId="1405" priority="1354" operator="equal">
      <formula>1</formula>
    </cfRule>
  </conditionalFormatting>
  <conditionalFormatting sqref="GF12:GK22 GF25:GK27 GF50:GK56 GF59:GK59 GF69:GK70 GF39:GK39 GF29:GK30 GF41:GK47">
    <cfRule type="cellIs" dxfId="1404" priority="1355" operator="equal">
      <formula>0</formula>
    </cfRule>
  </conditionalFormatting>
  <conditionalFormatting sqref="GF12:GK22 GF25:GK27 GF50:GK56 GF59:GK59 GF69:GK70 GF39:GK39 GF29:GK30 GF41:GK47">
    <cfRule type="cellIs" dxfId="1403" priority="1356" operator="equal">
      <formula>1</formula>
    </cfRule>
  </conditionalFormatting>
  <conditionalFormatting sqref="FY85">
    <cfRule type="cellIs" dxfId="1402" priority="1357" operator="equal">
      <formula>"OK"</formula>
    </cfRule>
  </conditionalFormatting>
  <conditionalFormatting sqref="FY85">
    <cfRule type="cellIs" dxfId="1401" priority="1358" operator="equal">
      <formula>"NO HABILITADO"</formula>
    </cfRule>
  </conditionalFormatting>
  <conditionalFormatting sqref="GM85">
    <cfRule type="cellIs" dxfId="1400" priority="1359" operator="equal">
      <formula>0</formula>
    </cfRule>
  </conditionalFormatting>
  <conditionalFormatting sqref="GM85">
    <cfRule type="cellIs" dxfId="1399" priority="1360" operator="equal">
      <formula>1</formula>
    </cfRule>
  </conditionalFormatting>
  <conditionalFormatting sqref="GK85">
    <cfRule type="cellIs" dxfId="1398" priority="1361" operator="equal">
      <formula>0</formula>
    </cfRule>
  </conditionalFormatting>
  <conditionalFormatting sqref="GK85">
    <cfRule type="cellIs" dxfId="1397" priority="1362" operator="equal">
      <formula>1</formula>
    </cfRule>
  </conditionalFormatting>
  <conditionalFormatting sqref="GI85">
    <cfRule type="cellIs" dxfId="1396" priority="1363" operator="equal">
      <formula>0</formula>
    </cfRule>
  </conditionalFormatting>
  <conditionalFormatting sqref="GI85">
    <cfRule type="cellIs" dxfId="1395" priority="1364" operator="equal">
      <formula>1</formula>
    </cfRule>
  </conditionalFormatting>
  <conditionalFormatting sqref="GG85">
    <cfRule type="cellIs" dxfId="1394" priority="1365" operator="equal">
      <formula>0</formula>
    </cfRule>
  </conditionalFormatting>
  <conditionalFormatting sqref="GG85">
    <cfRule type="cellIs" dxfId="1393" priority="1366" operator="equal">
      <formula>1</formula>
    </cfRule>
  </conditionalFormatting>
  <conditionalFormatting sqref="GF23:GK23">
    <cfRule type="cellIs" dxfId="1392" priority="1367" operator="equal">
      <formula>0</formula>
    </cfRule>
  </conditionalFormatting>
  <conditionalFormatting sqref="GF23:GK23">
    <cfRule type="cellIs" dxfId="1391" priority="1368" operator="equal">
      <formula>1</formula>
    </cfRule>
  </conditionalFormatting>
  <conditionalFormatting sqref="GF31:GK31">
    <cfRule type="cellIs" dxfId="1390" priority="1369" operator="equal">
      <formula>0</formula>
    </cfRule>
  </conditionalFormatting>
  <conditionalFormatting sqref="GF31:GK31">
    <cfRule type="cellIs" dxfId="1389" priority="1370" operator="equal">
      <formula>1</formula>
    </cfRule>
  </conditionalFormatting>
  <conditionalFormatting sqref="GF32:GK32">
    <cfRule type="cellIs" dxfId="1388" priority="1371" operator="equal">
      <formula>0</formula>
    </cfRule>
  </conditionalFormatting>
  <conditionalFormatting sqref="GF32:GK32">
    <cfRule type="cellIs" dxfId="1387" priority="1372" operator="equal">
      <formula>1</formula>
    </cfRule>
  </conditionalFormatting>
  <conditionalFormatting sqref="GF34:GK34">
    <cfRule type="cellIs" dxfId="1386" priority="1373" operator="equal">
      <formula>0</formula>
    </cfRule>
  </conditionalFormatting>
  <conditionalFormatting sqref="GF34:GK34">
    <cfRule type="cellIs" dxfId="1385" priority="1374" operator="equal">
      <formula>1</formula>
    </cfRule>
  </conditionalFormatting>
  <conditionalFormatting sqref="GF61:GK61">
    <cfRule type="cellIs" dxfId="1384" priority="1375" operator="equal">
      <formula>0</formula>
    </cfRule>
  </conditionalFormatting>
  <conditionalFormatting sqref="GF61:GK61">
    <cfRule type="cellIs" dxfId="1383" priority="1376" operator="equal">
      <formula>1</formula>
    </cfRule>
  </conditionalFormatting>
  <conditionalFormatting sqref="GF64:GK64">
    <cfRule type="cellIs" dxfId="1382" priority="1377" operator="equal">
      <formula>0</formula>
    </cfRule>
  </conditionalFormatting>
  <conditionalFormatting sqref="GF64:GK64">
    <cfRule type="cellIs" dxfId="1381" priority="1378" operator="equal">
      <formula>1</formula>
    </cfRule>
  </conditionalFormatting>
  <conditionalFormatting sqref="GI66">
    <cfRule type="cellIs" dxfId="1380" priority="1379" operator="equal">
      <formula>0</formula>
    </cfRule>
  </conditionalFormatting>
  <conditionalFormatting sqref="GI66">
    <cfRule type="cellIs" dxfId="1379" priority="1380" operator="equal">
      <formula>1</formula>
    </cfRule>
  </conditionalFormatting>
  <conditionalFormatting sqref="GF66">
    <cfRule type="cellIs" dxfId="1378" priority="1381" operator="equal">
      <formula>0</formula>
    </cfRule>
  </conditionalFormatting>
  <conditionalFormatting sqref="GF66">
    <cfRule type="cellIs" dxfId="1377" priority="1382" operator="equal">
      <formula>1</formula>
    </cfRule>
  </conditionalFormatting>
  <conditionalFormatting sqref="GG66">
    <cfRule type="cellIs" dxfId="1376" priority="1383" operator="equal">
      <formula>0</formula>
    </cfRule>
  </conditionalFormatting>
  <conditionalFormatting sqref="GG66">
    <cfRule type="cellIs" dxfId="1375" priority="1384" operator="equal">
      <formula>1</formula>
    </cfRule>
  </conditionalFormatting>
  <conditionalFormatting sqref="GH66">
    <cfRule type="cellIs" dxfId="1374" priority="1385" operator="equal">
      <formula>0</formula>
    </cfRule>
  </conditionalFormatting>
  <conditionalFormatting sqref="GH66">
    <cfRule type="cellIs" dxfId="1373" priority="1386" operator="equal">
      <formula>1</formula>
    </cfRule>
  </conditionalFormatting>
  <conditionalFormatting sqref="GJ66">
    <cfRule type="cellIs" dxfId="1372" priority="1387" operator="equal">
      <formula>0</formula>
    </cfRule>
  </conditionalFormatting>
  <conditionalFormatting sqref="GJ66">
    <cfRule type="cellIs" dxfId="1371" priority="1388" operator="equal">
      <formula>1</formula>
    </cfRule>
  </conditionalFormatting>
  <conditionalFormatting sqref="GK66">
    <cfRule type="cellIs" dxfId="1370" priority="1389" operator="equal">
      <formula>0</formula>
    </cfRule>
  </conditionalFormatting>
  <conditionalFormatting sqref="GK66">
    <cfRule type="cellIs" dxfId="1369" priority="1390" operator="equal">
      <formula>1</formula>
    </cfRule>
  </conditionalFormatting>
  <conditionalFormatting sqref="GI67">
    <cfRule type="cellIs" dxfId="1368" priority="1391" operator="equal">
      <formula>0</formula>
    </cfRule>
  </conditionalFormatting>
  <conditionalFormatting sqref="GI67">
    <cfRule type="cellIs" dxfId="1367" priority="1392" operator="equal">
      <formula>1</formula>
    </cfRule>
  </conditionalFormatting>
  <conditionalFormatting sqref="GF67">
    <cfRule type="cellIs" dxfId="1366" priority="1393" operator="equal">
      <formula>0</formula>
    </cfRule>
  </conditionalFormatting>
  <conditionalFormatting sqref="GF67">
    <cfRule type="cellIs" dxfId="1365" priority="1394" operator="equal">
      <formula>1</formula>
    </cfRule>
  </conditionalFormatting>
  <conditionalFormatting sqref="GG67">
    <cfRule type="cellIs" dxfId="1364" priority="1395" operator="equal">
      <formula>0</formula>
    </cfRule>
  </conditionalFormatting>
  <conditionalFormatting sqref="GG67">
    <cfRule type="cellIs" dxfId="1363" priority="1396" operator="equal">
      <formula>1</formula>
    </cfRule>
  </conditionalFormatting>
  <conditionalFormatting sqref="GH67">
    <cfRule type="cellIs" dxfId="1362" priority="1397" operator="equal">
      <formula>0</formula>
    </cfRule>
  </conditionalFormatting>
  <conditionalFormatting sqref="GH67">
    <cfRule type="cellIs" dxfId="1361" priority="1398" operator="equal">
      <formula>1</formula>
    </cfRule>
  </conditionalFormatting>
  <conditionalFormatting sqref="GJ67">
    <cfRule type="cellIs" dxfId="1360" priority="1399" operator="equal">
      <formula>0</formula>
    </cfRule>
  </conditionalFormatting>
  <conditionalFormatting sqref="GJ67">
    <cfRule type="cellIs" dxfId="1359" priority="1400" operator="equal">
      <formula>1</formula>
    </cfRule>
  </conditionalFormatting>
  <conditionalFormatting sqref="GK67">
    <cfRule type="cellIs" dxfId="1358" priority="1401" operator="equal">
      <formula>0</formula>
    </cfRule>
  </conditionalFormatting>
  <conditionalFormatting sqref="GK67">
    <cfRule type="cellIs" dxfId="1357" priority="1402" operator="equal">
      <formula>1</formula>
    </cfRule>
  </conditionalFormatting>
  <conditionalFormatting sqref="GI72">
    <cfRule type="cellIs" dxfId="1356" priority="1403" operator="equal">
      <formula>0</formula>
    </cfRule>
  </conditionalFormatting>
  <conditionalFormatting sqref="GI72">
    <cfRule type="cellIs" dxfId="1355" priority="1404" operator="equal">
      <formula>1</formula>
    </cfRule>
  </conditionalFormatting>
  <conditionalFormatting sqref="GF72">
    <cfRule type="cellIs" dxfId="1354" priority="1405" operator="equal">
      <formula>0</formula>
    </cfRule>
  </conditionalFormatting>
  <conditionalFormatting sqref="GF72">
    <cfRule type="cellIs" dxfId="1353" priority="1406" operator="equal">
      <formula>1</formula>
    </cfRule>
  </conditionalFormatting>
  <conditionalFormatting sqref="GG72">
    <cfRule type="cellIs" dxfId="1352" priority="1407" operator="equal">
      <formula>0</formula>
    </cfRule>
  </conditionalFormatting>
  <conditionalFormatting sqref="GG72">
    <cfRule type="cellIs" dxfId="1351" priority="1408" operator="equal">
      <formula>1</formula>
    </cfRule>
  </conditionalFormatting>
  <conditionalFormatting sqref="GH72">
    <cfRule type="cellIs" dxfId="1350" priority="1409" operator="equal">
      <formula>0</formula>
    </cfRule>
  </conditionalFormatting>
  <conditionalFormatting sqref="GH72">
    <cfRule type="cellIs" dxfId="1349" priority="1410" operator="equal">
      <formula>1</formula>
    </cfRule>
  </conditionalFormatting>
  <conditionalFormatting sqref="GJ72">
    <cfRule type="cellIs" dxfId="1348" priority="1411" operator="equal">
      <formula>0</formula>
    </cfRule>
  </conditionalFormatting>
  <conditionalFormatting sqref="GJ72">
    <cfRule type="cellIs" dxfId="1347" priority="1412" operator="equal">
      <formula>1</formula>
    </cfRule>
  </conditionalFormatting>
  <conditionalFormatting sqref="GK72">
    <cfRule type="cellIs" dxfId="1346" priority="1413" operator="equal">
      <formula>0</formula>
    </cfRule>
  </conditionalFormatting>
  <conditionalFormatting sqref="GK72">
    <cfRule type="cellIs" dxfId="1345" priority="1414" operator="equal">
      <formula>1</formula>
    </cfRule>
  </conditionalFormatting>
  <conditionalFormatting sqref="GF24:GK24">
    <cfRule type="cellIs" dxfId="1344" priority="1415" operator="equal">
      <formula>0</formula>
    </cfRule>
  </conditionalFormatting>
  <conditionalFormatting sqref="GF24:GK24">
    <cfRule type="cellIs" dxfId="1343" priority="1416" operator="equal">
      <formula>1</formula>
    </cfRule>
  </conditionalFormatting>
  <conditionalFormatting sqref="GF28:GK28">
    <cfRule type="cellIs" dxfId="1342" priority="1417" operator="equal">
      <formula>0</formula>
    </cfRule>
  </conditionalFormatting>
  <conditionalFormatting sqref="GF28:GK28">
    <cfRule type="cellIs" dxfId="1341" priority="1418" operator="equal">
      <formula>1</formula>
    </cfRule>
  </conditionalFormatting>
  <conditionalFormatting sqref="GF33:GK33">
    <cfRule type="cellIs" dxfId="1340" priority="1419" operator="equal">
      <formula>0</formula>
    </cfRule>
  </conditionalFormatting>
  <conditionalFormatting sqref="GF33:GK33">
    <cfRule type="cellIs" dxfId="1339" priority="1420" operator="equal">
      <formula>1</formula>
    </cfRule>
  </conditionalFormatting>
  <conditionalFormatting sqref="GF35:GK38">
    <cfRule type="cellIs" dxfId="1338" priority="1421" operator="equal">
      <formula>0</formula>
    </cfRule>
  </conditionalFormatting>
  <conditionalFormatting sqref="GF35:GK38">
    <cfRule type="cellIs" dxfId="1337" priority="1422" operator="equal">
      <formula>1</formula>
    </cfRule>
  </conditionalFormatting>
  <conditionalFormatting sqref="GF40:GK40">
    <cfRule type="cellIs" dxfId="1336" priority="1423" operator="equal">
      <formula>0</formula>
    </cfRule>
  </conditionalFormatting>
  <conditionalFormatting sqref="GF40:GK40">
    <cfRule type="cellIs" dxfId="1335" priority="1424" operator="equal">
      <formula>1</formula>
    </cfRule>
  </conditionalFormatting>
  <conditionalFormatting sqref="GF48:GK48">
    <cfRule type="cellIs" dxfId="1334" priority="1425" operator="equal">
      <formula>0</formula>
    </cfRule>
  </conditionalFormatting>
  <conditionalFormatting sqref="GF48:GK48">
    <cfRule type="cellIs" dxfId="1333" priority="1426" operator="equal">
      <formula>1</formula>
    </cfRule>
  </conditionalFormatting>
  <conditionalFormatting sqref="GF49:GK49">
    <cfRule type="cellIs" dxfId="1332" priority="1427" operator="equal">
      <formula>0</formula>
    </cfRule>
  </conditionalFormatting>
  <conditionalFormatting sqref="GF49:GK49">
    <cfRule type="cellIs" dxfId="1331" priority="1428" operator="equal">
      <formula>1</formula>
    </cfRule>
  </conditionalFormatting>
  <conditionalFormatting sqref="GF57:GK57">
    <cfRule type="cellIs" dxfId="1330" priority="1429" operator="equal">
      <formula>0</formula>
    </cfRule>
  </conditionalFormatting>
  <conditionalFormatting sqref="GF57:GK57">
    <cfRule type="cellIs" dxfId="1329" priority="1430" operator="equal">
      <formula>1</formula>
    </cfRule>
  </conditionalFormatting>
  <conditionalFormatting sqref="GF58:GK58">
    <cfRule type="cellIs" dxfId="1328" priority="1431" operator="equal">
      <formula>0</formula>
    </cfRule>
  </conditionalFormatting>
  <conditionalFormatting sqref="GF58:GK58">
    <cfRule type="cellIs" dxfId="1327" priority="1432" operator="equal">
      <formula>1</formula>
    </cfRule>
  </conditionalFormatting>
  <conditionalFormatting sqref="GF60:GK60">
    <cfRule type="cellIs" dxfId="1326" priority="1433" operator="equal">
      <formula>0</formula>
    </cfRule>
  </conditionalFormatting>
  <conditionalFormatting sqref="GF60:GK60">
    <cfRule type="cellIs" dxfId="1325" priority="1434" operator="equal">
      <formula>1</formula>
    </cfRule>
  </conditionalFormatting>
  <conditionalFormatting sqref="GF62:GK62">
    <cfRule type="cellIs" dxfId="1324" priority="1435" operator="equal">
      <formula>0</formula>
    </cfRule>
  </conditionalFormatting>
  <conditionalFormatting sqref="GF62:GK62">
    <cfRule type="cellIs" dxfId="1323" priority="1436" operator="equal">
      <formula>1</formula>
    </cfRule>
  </conditionalFormatting>
  <conditionalFormatting sqref="GF63:GK63">
    <cfRule type="cellIs" dxfId="1322" priority="1437" operator="equal">
      <formula>0</formula>
    </cfRule>
  </conditionalFormatting>
  <conditionalFormatting sqref="GF63:GK63">
    <cfRule type="cellIs" dxfId="1321" priority="1438" operator="equal">
      <formula>1</formula>
    </cfRule>
  </conditionalFormatting>
  <conditionalFormatting sqref="GF65:GK65">
    <cfRule type="cellIs" dxfId="1320" priority="1439" operator="equal">
      <formula>0</formula>
    </cfRule>
  </conditionalFormatting>
  <conditionalFormatting sqref="GF65:GK65">
    <cfRule type="cellIs" dxfId="1319" priority="1440" operator="equal">
      <formula>1</formula>
    </cfRule>
  </conditionalFormatting>
  <conditionalFormatting sqref="GI68">
    <cfRule type="cellIs" dxfId="1318" priority="1441" operator="equal">
      <formula>0</formula>
    </cfRule>
  </conditionalFormatting>
  <conditionalFormatting sqref="GI68">
    <cfRule type="cellIs" dxfId="1317" priority="1442" operator="equal">
      <formula>1</formula>
    </cfRule>
  </conditionalFormatting>
  <conditionalFormatting sqref="GF68">
    <cfRule type="cellIs" dxfId="1316" priority="1443" operator="equal">
      <formula>0</formula>
    </cfRule>
  </conditionalFormatting>
  <conditionalFormatting sqref="GF68">
    <cfRule type="cellIs" dxfId="1315" priority="1444" operator="equal">
      <formula>1</formula>
    </cfRule>
  </conditionalFormatting>
  <conditionalFormatting sqref="GG68">
    <cfRule type="cellIs" dxfId="1314" priority="1445" operator="equal">
      <formula>0</formula>
    </cfRule>
  </conditionalFormatting>
  <conditionalFormatting sqref="GG68">
    <cfRule type="cellIs" dxfId="1313" priority="1446" operator="equal">
      <formula>1</formula>
    </cfRule>
  </conditionalFormatting>
  <conditionalFormatting sqref="GH68">
    <cfRule type="cellIs" dxfId="1312" priority="1447" operator="equal">
      <formula>0</formula>
    </cfRule>
  </conditionalFormatting>
  <conditionalFormatting sqref="GH68">
    <cfRule type="cellIs" dxfId="1311" priority="1448" operator="equal">
      <formula>1</formula>
    </cfRule>
  </conditionalFormatting>
  <conditionalFormatting sqref="GJ68">
    <cfRule type="cellIs" dxfId="1310" priority="1449" operator="equal">
      <formula>0</formula>
    </cfRule>
  </conditionalFormatting>
  <conditionalFormatting sqref="GJ68">
    <cfRule type="cellIs" dxfId="1309" priority="1450" operator="equal">
      <formula>1</formula>
    </cfRule>
  </conditionalFormatting>
  <conditionalFormatting sqref="GK68">
    <cfRule type="cellIs" dxfId="1308" priority="1451" operator="equal">
      <formula>0</formula>
    </cfRule>
  </conditionalFormatting>
  <conditionalFormatting sqref="GK68">
    <cfRule type="cellIs" dxfId="1307" priority="1452" operator="equal">
      <formula>1</formula>
    </cfRule>
  </conditionalFormatting>
  <conditionalFormatting sqref="GF71:GK71">
    <cfRule type="cellIs" dxfId="1306" priority="1453" operator="equal">
      <formula>0</formula>
    </cfRule>
  </conditionalFormatting>
  <conditionalFormatting sqref="GF71:GK71">
    <cfRule type="cellIs" dxfId="1305" priority="1454" operator="equal">
      <formula>1</formula>
    </cfRule>
  </conditionalFormatting>
  <conditionalFormatting sqref="GI73">
    <cfRule type="cellIs" dxfId="1304" priority="1455" operator="equal">
      <formula>0</formula>
    </cfRule>
  </conditionalFormatting>
  <conditionalFormatting sqref="GI73">
    <cfRule type="cellIs" dxfId="1303" priority="1456" operator="equal">
      <formula>1</formula>
    </cfRule>
  </conditionalFormatting>
  <conditionalFormatting sqref="GF73">
    <cfRule type="cellIs" dxfId="1302" priority="1457" operator="equal">
      <formula>0</formula>
    </cfRule>
  </conditionalFormatting>
  <conditionalFormatting sqref="GF73">
    <cfRule type="cellIs" dxfId="1301" priority="1458" operator="equal">
      <formula>1</formula>
    </cfRule>
  </conditionalFormatting>
  <conditionalFormatting sqref="GG73">
    <cfRule type="cellIs" dxfId="1300" priority="1459" operator="equal">
      <formula>0</formula>
    </cfRule>
  </conditionalFormatting>
  <conditionalFormatting sqref="GG73">
    <cfRule type="cellIs" dxfId="1299" priority="1460" operator="equal">
      <formula>1</formula>
    </cfRule>
  </conditionalFormatting>
  <conditionalFormatting sqref="GH73">
    <cfRule type="cellIs" dxfId="1298" priority="1461" operator="equal">
      <formula>0</formula>
    </cfRule>
  </conditionalFormatting>
  <conditionalFormatting sqref="GH73">
    <cfRule type="cellIs" dxfId="1297" priority="1462" operator="equal">
      <formula>1</formula>
    </cfRule>
  </conditionalFormatting>
  <conditionalFormatting sqref="GJ73">
    <cfRule type="cellIs" dxfId="1296" priority="1463" operator="equal">
      <formula>0</formula>
    </cfRule>
  </conditionalFormatting>
  <conditionalFormatting sqref="GJ73">
    <cfRule type="cellIs" dxfId="1295" priority="1464" operator="equal">
      <formula>1</formula>
    </cfRule>
  </conditionalFormatting>
  <conditionalFormatting sqref="GK73">
    <cfRule type="cellIs" dxfId="1294" priority="1465" operator="equal">
      <formula>0</formula>
    </cfRule>
  </conditionalFormatting>
  <conditionalFormatting sqref="GK73">
    <cfRule type="cellIs" dxfId="1293" priority="1466" operator="equal">
      <formula>1</formula>
    </cfRule>
  </conditionalFormatting>
  <conditionalFormatting sqref="GF74:GK74">
    <cfRule type="cellIs" dxfId="1292" priority="1467" operator="equal">
      <formula>0</formula>
    </cfRule>
  </conditionalFormatting>
  <conditionalFormatting sqref="GF74:GK74">
    <cfRule type="cellIs" dxfId="1291" priority="1468" operator="equal">
      <formula>1</formula>
    </cfRule>
  </conditionalFormatting>
  <conditionalFormatting sqref="GI75">
    <cfRule type="cellIs" dxfId="1290" priority="1469" operator="equal">
      <formula>0</formula>
    </cfRule>
  </conditionalFormatting>
  <conditionalFormatting sqref="GI75">
    <cfRule type="cellIs" dxfId="1289" priority="1470" operator="equal">
      <formula>1</formula>
    </cfRule>
  </conditionalFormatting>
  <conditionalFormatting sqref="GF75">
    <cfRule type="cellIs" dxfId="1288" priority="1471" operator="equal">
      <formula>0</formula>
    </cfRule>
  </conditionalFormatting>
  <conditionalFormatting sqref="GF75">
    <cfRule type="cellIs" dxfId="1287" priority="1472" operator="equal">
      <formula>1</formula>
    </cfRule>
  </conditionalFormatting>
  <conditionalFormatting sqref="GG75">
    <cfRule type="cellIs" dxfId="1286" priority="1473" operator="equal">
      <formula>0</formula>
    </cfRule>
  </conditionalFormatting>
  <conditionalFormatting sqref="GG75">
    <cfRule type="cellIs" dxfId="1285" priority="1474" operator="equal">
      <formula>1</formula>
    </cfRule>
  </conditionalFormatting>
  <conditionalFormatting sqref="GH75">
    <cfRule type="cellIs" dxfId="1284" priority="1475" operator="equal">
      <formula>0</formula>
    </cfRule>
  </conditionalFormatting>
  <conditionalFormatting sqref="GH75">
    <cfRule type="cellIs" dxfId="1283" priority="1476" operator="equal">
      <formula>1</formula>
    </cfRule>
  </conditionalFormatting>
  <conditionalFormatting sqref="GJ75">
    <cfRule type="cellIs" dxfId="1282" priority="1477" operator="equal">
      <formula>0</formula>
    </cfRule>
  </conditionalFormatting>
  <conditionalFormatting sqref="GJ75">
    <cfRule type="cellIs" dxfId="1281" priority="1478" operator="equal">
      <formula>1</formula>
    </cfRule>
  </conditionalFormatting>
  <conditionalFormatting sqref="GK75">
    <cfRule type="cellIs" dxfId="1280" priority="1479" operator="equal">
      <formula>0</formula>
    </cfRule>
  </conditionalFormatting>
  <conditionalFormatting sqref="GK75">
    <cfRule type="cellIs" dxfId="1279" priority="1480" operator="equal">
      <formula>1</formula>
    </cfRule>
  </conditionalFormatting>
  <conditionalFormatting sqref="GW12:HB22 GW25:HB27 GW50:HB56 GW59:HB59 GW69:HB70 GW39:HB39 GW29:HB30 GW41:HB47">
    <cfRule type="cellIs" dxfId="1278" priority="1481" operator="equal">
      <formula>0</formula>
    </cfRule>
  </conditionalFormatting>
  <conditionalFormatting sqref="GW12:HB22 GW25:HB27 GW50:HB56 GW59:HB59 GW69:HB70 GW39:HB39 GW29:HB30 GW41:HB47">
    <cfRule type="cellIs" dxfId="1277" priority="1482" operator="equal">
      <formula>1</formula>
    </cfRule>
  </conditionalFormatting>
  <conditionalFormatting sqref="GP85">
    <cfRule type="cellIs" dxfId="1276" priority="1483" operator="equal">
      <formula>"OK"</formula>
    </cfRule>
  </conditionalFormatting>
  <conditionalFormatting sqref="GP85">
    <cfRule type="cellIs" dxfId="1275" priority="1484" operator="equal">
      <formula>"NO HABILITADO"</formula>
    </cfRule>
  </conditionalFormatting>
  <conditionalFormatting sqref="HD85">
    <cfRule type="cellIs" dxfId="1274" priority="1485" operator="equal">
      <formula>0</formula>
    </cfRule>
  </conditionalFormatting>
  <conditionalFormatting sqref="HD85">
    <cfRule type="cellIs" dxfId="1273" priority="1486" operator="equal">
      <formula>1</formula>
    </cfRule>
  </conditionalFormatting>
  <conditionalFormatting sqref="HB85">
    <cfRule type="cellIs" dxfId="1272" priority="1487" operator="equal">
      <formula>0</formula>
    </cfRule>
  </conditionalFormatting>
  <conditionalFormatting sqref="HB85">
    <cfRule type="cellIs" dxfId="1271" priority="1488" operator="equal">
      <formula>1</formula>
    </cfRule>
  </conditionalFormatting>
  <conditionalFormatting sqref="GZ85">
    <cfRule type="cellIs" dxfId="1270" priority="1489" operator="equal">
      <formula>0</formula>
    </cfRule>
  </conditionalFormatting>
  <conditionalFormatting sqref="GZ85">
    <cfRule type="cellIs" dxfId="1269" priority="1490" operator="equal">
      <formula>1</formula>
    </cfRule>
  </conditionalFormatting>
  <conditionalFormatting sqref="GX85">
    <cfRule type="cellIs" dxfId="1268" priority="1491" operator="equal">
      <formula>0</formula>
    </cfRule>
  </conditionalFormatting>
  <conditionalFormatting sqref="GX85">
    <cfRule type="cellIs" dxfId="1267" priority="1492" operator="equal">
      <formula>1</formula>
    </cfRule>
  </conditionalFormatting>
  <conditionalFormatting sqref="GW23:HB23">
    <cfRule type="cellIs" dxfId="1266" priority="1493" operator="equal">
      <formula>0</formula>
    </cfRule>
  </conditionalFormatting>
  <conditionalFormatting sqref="GW23:HB23">
    <cfRule type="cellIs" dxfId="1265" priority="1494" operator="equal">
      <formula>1</formula>
    </cfRule>
  </conditionalFormatting>
  <conditionalFormatting sqref="GW31:HB31">
    <cfRule type="cellIs" dxfId="1264" priority="1495" operator="equal">
      <formula>0</formula>
    </cfRule>
  </conditionalFormatting>
  <conditionalFormatting sqref="GW31:HB31">
    <cfRule type="cellIs" dxfId="1263" priority="1496" operator="equal">
      <formula>1</formula>
    </cfRule>
  </conditionalFormatting>
  <conditionalFormatting sqref="GW32:HB32">
    <cfRule type="cellIs" dxfId="1262" priority="1497" operator="equal">
      <formula>0</formula>
    </cfRule>
  </conditionalFormatting>
  <conditionalFormatting sqref="GW32:HB32">
    <cfRule type="cellIs" dxfId="1261" priority="1498" operator="equal">
      <formula>1</formula>
    </cfRule>
  </conditionalFormatting>
  <conditionalFormatting sqref="GW34:HB34">
    <cfRule type="cellIs" dxfId="1260" priority="1499" operator="equal">
      <formula>0</formula>
    </cfRule>
  </conditionalFormatting>
  <conditionalFormatting sqref="GW34:HB34">
    <cfRule type="cellIs" dxfId="1259" priority="1500" operator="equal">
      <formula>1</formula>
    </cfRule>
  </conditionalFormatting>
  <conditionalFormatting sqref="GW61:HB61">
    <cfRule type="cellIs" dxfId="1258" priority="1501" operator="equal">
      <formula>0</formula>
    </cfRule>
  </conditionalFormatting>
  <conditionalFormatting sqref="GW61:HB61">
    <cfRule type="cellIs" dxfId="1257" priority="1502" operator="equal">
      <formula>1</formula>
    </cfRule>
  </conditionalFormatting>
  <conditionalFormatting sqref="GW64:HB64">
    <cfRule type="cellIs" dxfId="1256" priority="1503" operator="equal">
      <formula>0</formula>
    </cfRule>
  </conditionalFormatting>
  <conditionalFormatting sqref="GW64:HB64">
    <cfRule type="cellIs" dxfId="1255" priority="1504" operator="equal">
      <formula>1</formula>
    </cfRule>
  </conditionalFormatting>
  <conditionalFormatting sqref="GZ66">
    <cfRule type="cellIs" dxfId="1254" priority="1505" operator="equal">
      <formula>0</formula>
    </cfRule>
  </conditionalFormatting>
  <conditionalFormatting sqref="GZ66">
    <cfRule type="cellIs" dxfId="1253" priority="1506" operator="equal">
      <formula>1</formula>
    </cfRule>
  </conditionalFormatting>
  <conditionalFormatting sqref="GW66">
    <cfRule type="cellIs" dxfId="1252" priority="1507" operator="equal">
      <formula>0</formula>
    </cfRule>
  </conditionalFormatting>
  <conditionalFormatting sqref="GW66">
    <cfRule type="cellIs" dxfId="1251" priority="1508" operator="equal">
      <formula>1</formula>
    </cfRule>
  </conditionalFormatting>
  <conditionalFormatting sqref="GX66">
    <cfRule type="cellIs" dxfId="1250" priority="1509" operator="equal">
      <formula>0</formula>
    </cfRule>
  </conditionalFormatting>
  <conditionalFormatting sqref="GX66">
    <cfRule type="cellIs" dxfId="1249" priority="1510" operator="equal">
      <formula>1</formula>
    </cfRule>
  </conditionalFormatting>
  <conditionalFormatting sqref="GY66">
    <cfRule type="cellIs" dxfId="1248" priority="1511" operator="equal">
      <formula>0</formula>
    </cfRule>
  </conditionalFormatting>
  <conditionalFormatting sqref="GY66">
    <cfRule type="cellIs" dxfId="1247" priority="1512" operator="equal">
      <formula>1</formula>
    </cfRule>
  </conditionalFormatting>
  <conditionalFormatting sqref="HA66">
    <cfRule type="cellIs" dxfId="1246" priority="1513" operator="equal">
      <formula>0</formula>
    </cfRule>
  </conditionalFormatting>
  <conditionalFormatting sqref="HA66">
    <cfRule type="cellIs" dxfId="1245" priority="1514" operator="equal">
      <formula>1</formula>
    </cfRule>
  </conditionalFormatting>
  <conditionalFormatting sqref="HB66">
    <cfRule type="cellIs" dxfId="1244" priority="1515" operator="equal">
      <formula>0</formula>
    </cfRule>
  </conditionalFormatting>
  <conditionalFormatting sqref="HB66">
    <cfRule type="cellIs" dxfId="1243" priority="1516" operator="equal">
      <formula>1</formula>
    </cfRule>
  </conditionalFormatting>
  <conditionalFormatting sqref="GZ67">
    <cfRule type="cellIs" dxfId="1242" priority="1517" operator="equal">
      <formula>0</formula>
    </cfRule>
  </conditionalFormatting>
  <conditionalFormatting sqref="GZ67">
    <cfRule type="cellIs" dxfId="1241" priority="1518" operator="equal">
      <formula>1</formula>
    </cfRule>
  </conditionalFormatting>
  <conditionalFormatting sqref="GW67">
    <cfRule type="cellIs" dxfId="1240" priority="1519" operator="equal">
      <formula>0</formula>
    </cfRule>
  </conditionalFormatting>
  <conditionalFormatting sqref="GW67">
    <cfRule type="cellIs" dxfId="1239" priority="1520" operator="equal">
      <formula>1</formula>
    </cfRule>
  </conditionalFormatting>
  <conditionalFormatting sqref="GX67">
    <cfRule type="cellIs" dxfId="1238" priority="1521" operator="equal">
      <formula>0</formula>
    </cfRule>
  </conditionalFormatting>
  <conditionalFormatting sqref="GX67">
    <cfRule type="cellIs" dxfId="1237" priority="1522" operator="equal">
      <formula>1</formula>
    </cfRule>
  </conditionalFormatting>
  <conditionalFormatting sqref="GY67">
    <cfRule type="cellIs" dxfId="1236" priority="1523" operator="equal">
      <formula>0</formula>
    </cfRule>
  </conditionalFormatting>
  <conditionalFormatting sqref="GY67">
    <cfRule type="cellIs" dxfId="1235" priority="1524" operator="equal">
      <formula>1</formula>
    </cfRule>
  </conditionalFormatting>
  <conditionalFormatting sqref="HA67">
    <cfRule type="cellIs" dxfId="1234" priority="1525" operator="equal">
      <formula>0</formula>
    </cfRule>
  </conditionalFormatting>
  <conditionalFormatting sqref="HA67">
    <cfRule type="cellIs" dxfId="1233" priority="1526" operator="equal">
      <formula>1</formula>
    </cfRule>
  </conditionalFormatting>
  <conditionalFormatting sqref="HB67">
    <cfRule type="cellIs" dxfId="1232" priority="1527" operator="equal">
      <formula>0</formula>
    </cfRule>
  </conditionalFormatting>
  <conditionalFormatting sqref="HB67">
    <cfRule type="cellIs" dxfId="1231" priority="1528" operator="equal">
      <formula>1</formula>
    </cfRule>
  </conditionalFormatting>
  <conditionalFormatting sqref="GZ72">
    <cfRule type="cellIs" dxfId="1230" priority="1529" operator="equal">
      <formula>0</formula>
    </cfRule>
  </conditionalFormatting>
  <conditionalFormatting sqref="GZ72">
    <cfRule type="cellIs" dxfId="1229" priority="1530" operator="equal">
      <formula>1</formula>
    </cfRule>
  </conditionalFormatting>
  <conditionalFormatting sqref="GW72">
    <cfRule type="cellIs" dxfId="1228" priority="1531" operator="equal">
      <formula>0</formula>
    </cfRule>
  </conditionalFormatting>
  <conditionalFormatting sqref="GW72">
    <cfRule type="cellIs" dxfId="1227" priority="1532" operator="equal">
      <formula>1</formula>
    </cfRule>
  </conditionalFormatting>
  <conditionalFormatting sqref="GX72">
    <cfRule type="cellIs" dxfId="1226" priority="1533" operator="equal">
      <formula>0</formula>
    </cfRule>
  </conditionalFormatting>
  <conditionalFormatting sqref="GX72">
    <cfRule type="cellIs" dxfId="1225" priority="1534" operator="equal">
      <formula>1</formula>
    </cfRule>
  </conditionalFormatting>
  <conditionalFormatting sqref="GY72">
    <cfRule type="cellIs" dxfId="1224" priority="1535" operator="equal">
      <formula>0</formula>
    </cfRule>
  </conditionalFormatting>
  <conditionalFormatting sqref="GY72">
    <cfRule type="cellIs" dxfId="1223" priority="1536" operator="equal">
      <formula>1</formula>
    </cfRule>
  </conditionalFormatting>
  <conditionalFormatting sqref="HA72">
    <cfRule type="cellIs" dxfId="1222" priority="1537" operator="equal">
      <formula>0</formula>
    </cfRule>
  </conditionalFormatting>
  <conditionalFormatting sqref="HA72">
    <cfRule type="cellIs" dxfId="1221" priority="1538" operator="equal">
      <formula>1</formula>
    </cfRule>
  </conditionalFormatting>
  <conditionalFormatting sqref="HB72">
    <cfRule type="cellIs" dxfId="1220" priority="1539" operator="equal">
      <formula>0</formula>
    </cfRule>
  </conditionalFormatting>
  <conditionalFormatting sqref="HB72">
    <cfRule type="cellIs" dxfId="1219" priority="1540" operator="equal">
      <formula>1</formula>
    </cfRule>
  </conditionalFormatting>
  <conditionalFormatting sqref="GW24:HB24">
    <cfRule type="cellIs" dxfId="1218" priority="1541" operator="equal">
      <formula>0</formula>
    </cfRule>
  </conditionalFormatting>
  <conditionalFormatting sqref="GW24:HB24">
    <cfRule type="cellIs" dxfId="1217" priority="1542" operator="equal">
      <formula>1</formula>
    </cfRule>
  </conditionalFormatting>
  <conditionalFormatting sqref="GW28:HB28">
    <cfRule type="cellIs" dxfId="1216" priority="1543" operator="equal">
      <formula>0</formula>
    </cfRule>
  </conditionalFormatting>
  <conditionalFormatting sqref="GW28:HB28">
    <cfRule type="cellIs" dxfId="1215" priority="1544" operator="equal">
      <formula>1</formula>
    </cfRule>
  </conditionalFormatting>
  <conditionalFormatting sqref="GW33:HB33">
    <cfRule type="cellIs" dxfId="1214" priority="1545" operator="equal">
      <formula>0</formula>
    </cfRule>
  </conditionalFormatting>
  <conditionalFormatting sqref="GW33:HB33">
    <cfRule type="cellIs" dxfId="1213" priority="1546" operator="equal">
      <formula>1</formula>
    </cfRule>
  </conditionalFormatting>
  <conditionalFormatting sqref="GW35:HB38">
    <cfRule type="cellIs" dxfId="1212" priority="1547" operator="equal">
      <formula>0</formula>
    </cfRule>
  </conditionalFormatting>
  <conditionalFormatting sqref="GW35:HB38">
    <cfRule type="cellIs" dxfId="1211" priority="1548" operator="equal">
      <formula>1</formula>
    </cfRule>
  </conditionalFormatting>
  <conditionalFormatting sqref="GW40:HB40">
    <cfRule type="cellIs" dxfId="1210" priority="1549" operator="equal">
      <formula>0</formula>
    </cfRule>
  </conditionalFormatting>
  <conditionalFormatting sqref="GW40:HB40">
    <cfRule type="cellIs" dxfId="1209" priority="1550" operator="equal">
      <formula>1</formula>
    </cfRule>
  </conditionalFormatting>
  <conditionalFormatting sqref="GW48:HB48">
    <cfRule type="cellIs" dxfId="1208" priority="1551" operator="equal">
      <formula>0</formula>
    </cfRule>
  </conditionalFormatting>
  <conditionalFormatting sqref="GW48:HB48">
    <cfRule type="cellIs" dxfId="1207" priority="1552" operator="equal">
      <formula>1</formula>
    </cfRule>
  </conditionalFormatting>
  <conditionalFormatting sqref="GW49:HB49">
    <cfRule type="cellIs" dxfId="1206" priority="1553" operator="equal">
      <formula>0</formula>
    </cfRule>
  </conditionalFormatting>
  <conditionalFormatting sqref="GW49:HB49">
    <cfRule type="cellIs" dxfId="1205" priority="1554" operator="equal">
      <formula>1</formula>
    </cfRule>
  </conditionalFormatting>
  <conditionalFormatting sqref="GW57:HB57">
    <cfRule type="cellIs" dxfId="1204" priority="1555" operator="equal">
      <formula>0</formula>
    </cfRule>
  </conditionalFormatting>
  <conditionalFormatting sqref="GW57:HB57">
    <cfRule type="cellIs" dxfId="1203" priority="1556" operator="equal">
      <formula>1</formula>
    </cfRule>
  </conditionalFormatting>
  <conditionalFormatting sqref="GW58:HB58">
    <cfRule type="cellIs" dxfId="1202" priority="1557" operator="equal">
      <formula>0</formula>
    </cfRule>
  </conditionalFormatting>
  <conditionalFormatting sqref="GW58:HB58">
    <cfRule type="cellIs" dxfId="1201" priority="1558" operator="equal">
      <formula>1</formula>
    </cfRule>
  </conditionalFormatting>
  <conditionalFormatting sqref="GW60:HB60">
    <cfRule type="cellIs" dxfId="1200" priority="1559" operator="equal">
      <formula>0</formula>
    </cfRule>
  </conditionalFormatting>
  <conditionalFormatting sqref="GW60:HB60">
    <cfRule type="cellIs" dxfId="1199" priority="1560" operator="equal">
      <formula>1</formula>
    </cfRule>
  </conditionalFormatting>
  <conditionalFormatting sqref="GW62:HB62">
    <cfRule type="cellIs" dxfId="1198" priority="1561" operator="equal">
      <formula>0</formula>
    </cfRule>
  </conditionalFormatting>
  <conditionalFormatting sqref="GW62:HB62">
    <cfRule type="cellIs" dxfId="1197" priority="1562" operator="equal">
      <formula>1</formula>
    </cfRule>
  </conditionalFormatting>
  <conditionalFormatting sqref="GW63:HB63">
    <cfRule type="cellIs" dxfId="1196" priority="1563" operator="equal">
      <formula>0</formula>
    </cfRule>
  </conditionalFormatting>
  <conditionalFormatting sqref="GW63:HB63">
    <cfRule type="cellIs" dxfId="1195" priority="1564" operator="equal">
      <formula>1</formula>
    </cfRule>
  </conditionalFormatting>
  <conditionalFormatting sqref="GW65:HB65">
    <cfRule type="cellIs" dxfId="1194" priority="1565" operator="equal">
      <formula>0</formula>
    </cfRule>
  </conditionalFormatting>
  <conditionalFormatting sqref="GW65:HB65">
    <cfRule type="cellIs" dxfId="1193" priority="1566" operator="equal">
      <formula>1</formula>
    </cfRule>
  </conditionalFormatting>
  <conditionalFormatting sqref="GZ68">
    <cfRule type="cellIs" dxfId="1192" priority="1567" operator="equal">
      <formula>0</formula>
    </cfRule>
  </conditionalFormatting>
  <conditionalFormatting sqref="GZ68">
    <cfRule type="cellIs" dxfId="1191" priority="1568" operator="equal">
      <formula>1</formula>
    </cfRule>
  </conditionalFormatting>
  <conditionalFormatting sqref="GW68">
    <cfRule type="cellIs" dxfId="1190" priority="1569" operator="equal">
      <formula>0</formula>
    </cfRule>
  </conditionalFormatting>
  <conditionalFormatting sqref="GW68">
    <cfRule type="cellIs" dxfId="1189" priority="1570" operator="equal">
      <formula>1</formula>
    </cfRule>
  </conditionalFormatting>
  <conditionalFormatting sqref="GX68">
    <cfRule type="cellIs" dxfId="1188" priority="1571" operator="equal">
      <formula>0</formula>
    </cfRule>
  </conditionalFormatting>
  <conditionalFormatting sqref="GX68">
    <cfRule type="cellIs" dxfId="1187" priority="1572" operator="equal">
      <formula>1</formula>
    </cfRule>
  </conditionalFormatting>
  <conditionalFormatting sqref="GY68">
    <cfRule type="cellIs" dxfId="1186" priority="1573" operator="equal">
      <formula>0</formula>
    </cfRule>
  </conditionalFormatting>
  <conditionalFormatting sqref="GY68">
    <cfRule type="cellIs" dxfId="1185" priority="1574" operator="equal">
      <formula>1</formula>
    </cfRule>
  </conditionalFormatting>
  <conditionalFormatting sqref="HA68">
    <cfRule type="cellIs" dxfId="1184" priority="1575" operator="equal">
      <formula>0</formula>
    </cfRule>
  </conditionalFormatting>
  <conditionalFormatting sqref="HA68">
    <cfRule type="cellIs" dxfId="1183" priority="1576" operator="equal">
      <formula>1</formula>
    </cfRule>
  </conditionalFormatting>
  <conditionalFormatting sqref="HB68">
    <cfRule type="cellIs" dxfId="1182" priority="1577" operator="equal">
      <formula>0</formula>
    </cfRule>
  </conditionalFormatting>
  <conditionalFormatting sqref="HB68">
    <cfRule type="cellIs" dxfId="1181" priority="1578" operator="equal">
      <formula>1</formula>
    </cfRule>
  </conditionalFormatting>
  <conditionalFormatting sqref="GW71:HB71">
    <cfRule type="cellIs" dxfId="1180" priority="1579" operator="equal">
      <formula>0</formula>
    </cfRule>
  </conditionalFormatting>
  <conditionalFormatting sqref="GW71:HB71">
    <cfRule type="cellIs" dxfId="1179" priority="1580" operator="equal">
      <formula>1</formula>
    </cfRule>
  </conditionalFormatting>
  <conditionalFormatting sqref="GZ73">
    <cfRule type="cellIs" dxfId="1178" priority="1581" operator="equal">
      <formula>0</formula>
    </cfRule>
  </conditionalFormatting>
  <conditionalFormatting sqref="GZ73">
    <cfRule type="cellIs" dxfId="1177" priority="1582" operator="equal">
      <formula>1</formula>
    </cfRule>
  </conditionalFormatting>
  <conditionalFormatting sqref="GW73">
    <cfRule type="cellIs" dxfId="1176" priority="1583" operator="equal">
      <formula>0</formula>
    </cfRule>
  </conditionalFormatting>
  <conditionalFormatting sqref="GW73">
    <cfRule type="cellIs" dxfId="1175" priority="1584" operator="equal">
      <formula>1</formula>
    </cfRule>
  </conditionalFormatting>
  <conditionalFormatting sqref="GX73">
    <cfRule type="cellIs" dxfId="1174" priority="1585" operator="equal">
      <formula>0</formula>
    </cfRule>
  </conditionalFormatting>
  <conditionalFormatting sqref="GX73">
    <cfRule type="cellIs" dxfId="1173" priority="1586" operator="equal">
      <formula>1</formula>
    </cfRule>
  </conditionalFormatting>
  <conditionalFormatting sqref="GY73">
    <cfRule type="cellIs" dxfId="1172" priority="1587" operator="equal">
      <formula>0</formula>
    </cfRule>
  </conditionalFormatting>
  <conditionalFormatting sqref="GY73">
    <cfRule type="cellIs" dxfId="1171" priority="1588" operator="equal">
      <formula>1</formula>
    </cfRule>
  </conditionalFormatting>
  <conditionalFormatting sqref="HA73">
    <cfRule type="cellIs" dxfId="1170" priority="1589" operator="equal">
      <formula>0</formula>
    </cfRule>
  </conditionalFormatting>
  <conditionalFormatting sqref="HA73">
    <cfRule type="cellIs" dxfId="1169" priority="1590" operator="equal">
      <formula>1</formula>
    </cfRule>
  </conditionalFormatting>
  <conditionalFormatting sqref="HB73">
    <cfRule type="cellIs" dxfId="1168" priority="1591" operator="equal">
      <formula>0</formula>
    </cfRule>
  </conditionalFormatting>
  <conditionalFormatting sqref="HB73">
    <cfRule type="cellIs" dxfId="1167" priority="1592" operator="equal">
      <formula>1</formula>
    </cfRule>
  </conditionalFormatting>
  <conditionalFormatting sqref="GW74:HB74">
    <cfRule type="cellIs" dxfId="1166" priority="1593" operator="equal">
      <formula>0</formula>
    </cfRule>
  </conditionalFormatting>
  <conditionalFormatting sqref="GW74:HB74">
    <cfRule type="cellIs" dxfId="1165" priority="1594" operator="equal">
      <formula>1</formula>
    </cfRule>
  </conditionalFormatting>
  <conditionalFormatting sqref="GZ75">
    <cfRule type="cellIs" dxfId="1164" priority="1595" operator="equal">
      <formula>0</formula>
    </cfRule>
  </conditionalFormatting>
  <conditionalFormatting sqref="GZ75">
    <cfRule type="cellIs" dxfId="1163" priority="1596" operator="equal">
      <formula>1</formula>
    </cfRule>
  </conditionalFormatting>
  <conditionalFormatting sqref="GW75">
    <cfRule type="cellIs" dxfId="1162" priority="1597" operator="equal">
      <formula>0</formula>
    </cfRule>
  </conditionalFormatting>
  <conditionalFormatting sqref="GW75">
    <cfRule type="cellIs" dxfId="1161" priority="1598" operator="equal">
      <formula>1</formula>
    </cfRule>
  </conditionalFormatting>
  <conditionalFormatting sqref="GX75">
    <cfRule type="cellIs" dxfId="1160" priority="1599" operator="equal">
      <formula>0</formula>
    </cfRule>
  </conditionalFormatting>
  <conditionalFormatting sqref="GX75">
    <cfRule type="cellIs" dxfId="1159" priority="1600" operator="equal">
      <formula>1</formula>
    </cfRule>
  </conditionalFormatting>
  <conditionalFormatting sqref="GY75">
    <cfRule type="cellIs" dxfId="1158" priority="1601" operator="equal">
      <formula>0</formula>
    </cfRule>
  </conditionalFormatting>
  <conditionalFormatting sqref="GY75">
    <cfRule type="cellIs" dxfId="1157" priority="1602" operator="equal">
      <formula>1</formula>
    </cfRule>
  </conditionalFormatting>
  <conditionalFormatting sqref="HA75">
    <cfRule type="cellIs" dxfId="1156" priority="1603" operator="equal">
      <formula>0</formula>
    </cfRule>
  </conditionalFormatting>
  <conditionalFormatting sqref="HA75">
    <cfRule type="cellIs" dxfId="1155" priority="1604" operator="equal">
      <formula>1</formula>
    </cfRule>
  </conditionalFormatting>
  <conditionalFormatting sqref="HB75">
    <cfRule type="cellIs" dxfId="1154" priority="1605" operator="equal">
      <formula>0</formula>
    </cfRule>
  </conditionalFormatting>
  <conditionalFormatting sqref="HB75">
    <cfRule type="cellIs" dxfId="1153" priority="1606" operator="equal">
      <formula>1</formula>
    </cfRule>
  </conditionalFormatting>
  <conditionalFormatting sqref="HN12:HS22 HN25:HS27 HN50:HS56 HN59:HS59 HN69:HS70 HN39:HS39 HN29:HS30 HN41:HS47">
    <cfRule type="cellIs" dxfId="1152" priority="1607" operator="equal">
      <formula>0</formula>
    </cfRule>
  </conditionalFormatting>
  <conditionalFormatting sqref="HN12:HS22 HN25:HS27 HN50:HS56 HN59:HS59 HN69:HS70 HN39:HS39 HN29:HS30 HN41:HS47">
    <cfRule type="cellIs" dxfId="1151" priority="1608" operator="equal">
      <formula>1</formula>
    </cfRule>
  </conditionalFormatting>
  <conditionalFormatting sqref="HG85">
    <cfRule type="cellIs" dxfId="1150" priority="1609" operator="equal">
      <formula>"OK"</formula>
    </cfRule>
  </conditionalFormatting>
  <conditionalFormatting sqref="HG85">
    <cfRule type="cellIs" dxfId="1149" priority="1610" operator="equal">
      <formula>"NO HABILITADO"</formula>
    </cfRule>
  </conditionalFormatting>
  <conditionalFormatting sqref="HU85">
    <cfRule type="cellIs" dxfId="1148" priority="1611" operator="equal">
      <formula>0</formula>
    </cfRule>
  </conditionalFormatting>
  <conditionalFormatting sqref="HU85">
    <cfRule type="cellIs" dxfId="1147" priority="1612" operator="equal">
      <formula>1</formula>
    </cfRule>
  </conditionalFormatting>
  <conditionalFormatting sqref="HS85">
    <cfRule type="cellIs" dxfId="1146" priority="1613" operator="equal">
      <formula>0</formula>
    </cfRule>
  </conditionalFormatting>
  <conditionalFormatting sqref="HS85">
    <cfRule type="cellIs" dxfId="1145" priority="1614" operator="equal">
      <formula>1</formula>
    </cfRule>
  </conditionalFormatting>
  <conditionalFormatting sqref="HQ85">
    <cfRule type="cellIs" dxfId="1144" priority="1615" operator="equal">
      <formula>0</formula>
    </cfRule>
  </conditionalFormatting>
  <conditionalFormatting sqref="HQ85">
    <cfRule type="cellIs" dxfId="1143" priority="1616" operator="equal">
      <formula>1</formula>
    </cfRule>
  </conditionalFormatting>
  <conditionalFormatting sqref="HO85">
    <cfRule type="cellIs" dxfId="1142" priority="1617" operator="equal">
      <formula>0</formula>
    </cfRule>
  </conditionalFormatting>
  <conditionalFormatting sqref="HO85">
    <cfRule type="cellIs" dxfId="1141" priority="1618" operator="equal">
      <formula>1</formula>
    </cfRule>
  </conditionalFormatting>
  <conditionalFormatting sqref="HN23:HS23">
    <cfRule type="cellIs" dxfId="1140" priority="1619" operator="equal">
      <formula>0</formula>
    </cfRule>
  </conditionalFormatting>
  <conditionalFormatting sqref="HN23:HS23">
    <cfRule type="cellIs" dxfId="1139" priority="1620" operator="equal">
      <formula>1</formula>
    </cfRule>
  </conditionalFormatting>
  <conditionalFormatting sqref="HN31:HS31">
    <cfRule type="cellIs" dxfId="1138" priority="1621" operator="equal">
      <formula>0</formula>
    </cfRule>
  </conditionalFormatting>
  <conditionalFormatting sqref="HN31:HS31">
    <cfRule type="cellIs" dxfId="1137" priority="1622" operator="equal">
      <formula>1</formula>
    </cfRule>
  </conditionalFormatting>
  <conditionalFormatting sqref="HN32:HS32">
    <cfRule type="cellIs" dxfId="1136" priority="1623" operator="equal">
      <formula>0</formula>
    </cfRule>
  </conditionalFormatting>
  <conditionalFormatting sqref="HN32:HS32">
    <cfRule type="cellIs" dxfId="1135" priority="1624" operator="equal">
      <formula>1</formula>
    </cfRule>
  </conditionalFormatting>
  <conditionalFormatting sqref="HN34:HS34">
    <cfRule type="cellIs" dxfId="1134" priority="1625" operator="equal">
      <formula>0</formula>
    </cfRule>
  </conditionalFormatting>
  <conditionalFormatting sqref="HN34:HS34">
    <cfRule type="cellIs" dxfId="1133" priority="1626" operator="equal">
      <formula>1</formula>
    </cfRule>
  </conditionalFormatting>
  <conditionalFormatting sqref="HN61:HS61">
    <cfRule type="cellIs" dxfId="1132" priority="1627" operator="equal">
      <formula>0</formula>
    </cfRule>
  </conditionalFormatting>
  <conditionalFormatting sqref="HN61:HS61">
    <cfRule type="cellIs" dxfId="1131" priority="1628" operator="equal">
      <formula>1</formula>
    </cfRule>
  </conditionalFormatting>
  <conditionalFormatting sqref="HN64:HS64">
    <cfRule type="cellIs" dxfId="1130" priority="1629" operator="equal">
      <formula>0</formula>
    </cfRule>
  </conditionalFormatting>
  <conditionalFormatting sqref="HN64:HS64">
    <cfRule type="cellIs" dxfId="1129" priority="1630" operator="equal">
      <formula>1</formula>
    </cfRule>
  </conditionalFormatting>
  <conditionalFormatting sqref="HQ66">
    <cfRule type="cellIs" dxfId="1128" priority="1631" operator="equal">
      <formula>0</formula>
    </cfRule>
  </conditionalFormatting>
  <conditionalFormatting sqref="HQ66">
    <cfRule type="cellIs" dxfId="1127" priority="1632" operator="equal">
      <formula>1</formula>
    </cfRule>
  </conditionalFormatting>
  <conditionalFormatting sqref="HN66">
    <cfRule type="cellIs" dxfId="1126" priority="1633" operator="equal">
      <formula>0</formula>
    </cfRule>
  </conditionalFormatting>
  <conditionalFormatting sqref="HN66">
    <cfRule type="cellIs" dxfId="1125" priority="1634" operator="equal">
      <formula>1</formula>
    </cfRule>
  </conditionalFormatting>
  <conditionalFormatting sqref="HO66">
    <cfRule type="cellIs" dxfId="1124" priority="1635" operator="equal">
      <formula>0</formula>
    </cfRule>
  </conditionalFormatting>
  <conditionalFormatting sqref="HO66">
    <cfRule type="cellIs" dxfId="1123" priority="1636" operator="equal">
      <formula>1</formula>
    </cfRule>
  </conditionalFormatting>
  <conditionalFormatting sqref="HP66">
    <cfRule type="cellIs" dxfId="1122" priority="1637" operator="equal">
      <formula>0</formula>
    </cfRule>
  </conditionalFormatting>
  <conditionalFormatting sqref="HP66">
    <cfRule type="cellIs" dxfId="1121" priority="1638" operator="equal">
      <formula>1</formula>
    </cfRule>
  </conditionalFormatting>
  <conditionalFormatting sqref="HR66">
    <cfRule type="cellIs" dxfId="1120" priority="1639" operator="equal">
      <formula>0</formula>
    </cfRule>
  </conditionalFormatting>
  <conditionalFormatting sqref="HR66">
    <cfRule type="cellIs" dxfId="1119" priority="1640" operator="equal">
      <formula>1</formula>
    </cfRule>
  </conditionalFormatting>
  <conditionalFormatting sqref="HS66">
    <cfRule type="cellIs" dxfId="1118" priority="1641" operator="equal">
      <formula>0</formula>
    </cfRule>
  </conditionalFormatting>
  <conditionalFormatting sqref="HS66">
    <cfRule type="cellIs" dxfId="1117" priority="1642" operator="equal">
      <formula>1</formula>
    </cfRule>
  </conditionalFormatting>
  <conditionalFormatting sqref="HQ67">
    <cfRule type="cellIs" dxfId="1116" priority="1643" operator="equal">
      <formula>0</formula>
    </cfRule>
  </conditionalFormatting>
  <conditionalFormatting sqref="HQ67">
    <cfRule type="cellIs" dxfId="1115" priority="1644" operator="equal">
      <formula>1</formula>
    </cfRule>
  </conditionalFormatting>
  <conditionalFormatting sqref="HN67">
    <cfRule type="cellIs" dxfId="1114" priority="1645" operator="equal">
      <formula>0</formula>
    </cfRule>
  </conditionalFormatting>
  <conditionalFormatting sqref="HN67">
    <cfRule type="cellIs" dxfId="1113" priority="1646" operator="equal">
      <formula>1</formula>
    </cfRule>
  </conditionalFormatting>
  <conditionalFormatting sqref="HO67">
    <cfRule type="cellIs" dxfId="1112" priority="1647" operator="equal">
      <formula>0</formula>
    </cfRule>
  </conditionalFormatting>
  <conditionalFormatting sqref="HO67">
    <cfRule type="cellIs" dxfId="1111" priority="1648" operator="equal">
      <formula>1</formula>
    </cfRule>
  </conditionalFormatting>
  <conditionalFormatting sqref="HP67">
    <cfRule type="cellIs" dxfId="1110" priority="1649" operator="equal">
      <formula>0</formula>
    </cfRule>
  </conditionalFormatting>
  <conditionalFormatting sqref="HP67">
    <cfRule type="cellIs" dxfId="1109" priority="1650" operator="equal">
      <formula>1</formula>
    </cfRule>
  </conditionalFormatting>
  <conditionalFormatting sqref="HR67">
    <cfRule type="cellIs" dxfId="1108" priority="1651" operator="equal">
      <formula>0</formula>
    </cfRule>
  </conditionalFormatting>
  <conditionalFormatting sqref="HR67">
    <cfRule type="cellIs" dxfId="1107" priority="1652" operator="equal">
      <formula>1</formula>
    </cfRule>
  </conditionalFormatting>
  <conditionalFormatting sqref="HS67">
    <cfRule type="cellIs" dxfId="1106" priority="1653" operator="equal">
      <formula>0</formula>
    </cfRule>
  </conditionalFormatting>
  <conditionalFormatting sqref="HS67">
    <cfRule type="cellIs" dxfId="1105" priority="1654" operator="equal">
      <formula>1</formula>
    </cfRule>
  </conditionalFormatting>
  <conditionalFormatting sqref="HQ72">
    <cfRule type="cellIs" dxfId="1104" priority="1655" operator="equal">
      <formula>0</formula>
    </cfRule>
  </conditionalFormatting>
  <conditionalFormatting sqref="HQ72">
    <cfRule type="cellIs" dxfId="1103" priority="1656" operator="equal">
      <formula>1</formula>
    </cfRule>
  </conditionalFormatting>
  <conditionalFormatting sqref="HN72">
    <cfRule type="cellIs" dxfId="1102" priority="1657" operator="equal">
      <formula>0</formula>
    </cfRule>
  </conditionalFormatting>
  <conditionalFormatting sqref="HN72">
    <cfRule type="cellIs" dxfId="1101" priority="1658" operator="equal">
      <formula>1</formula>
    </cfRule>
  </conditionalFormatting>
  <conditionalFormatting sqref="HO72">
    <cfRule type="cellIs" dxfId="1100" priority="1659" operator="equal">
      <formula>0</formula>
    </cfRule>
  </conditionalFormatting>
  <conditionalFormatting sqref="HO72">
    <cfRule type="cellIs" dxfId="1099" priority="1660" operator="equal">
      <formula>1</formula>
    </cfRule>
  </conditionalFormatting>
  <conditionalFormatting sqref="HP72">
    <cfRule type="cellIs" dxfId="1098" priority="1661" operator="equal">
      <formula>0</formula>
    </cfRule>
  </conditionalFormatting>
  <conditionalFormatting sqref="HP72">
    <cfRule type="cellIs" dxfId="1097" priority="1662" operator="equal">
      <formula>1</formula>
    </cfRule>
  </conditionalFormatting>
  <conditionalFormatting sqref="HR72">
    <cfRule type="cellIs" dxfId="1096" priority="1663" operator="equal">
      <formula>0</formula>
    </cfRule>
  </conditionalFormatting>
  <conditionalFormatting sqref="HR72">
    <cfRule type="cellIs" dxfId="1095" priority="1664" operator="equal">
      <formula>1</formula>
    </cfRule>
  </conditionalFormatting>
  <conditionalFormatting sqref="HS72">
    <cfRule type="cellIs" dxfId="1094" priority="1665" operator="equal">
      <formula>0</formula>
    </cfRule>
  </conditionalFormatting>
  <conditionalFormatting sqref="HS72">
    <cfRule type="cellIs" dxfId="1093" priority="1666" operator="equal">
      <formula>1</formula>
    </cfRule>
  </conditionalFormatting>
  <conditionalFormatting sqref="HN24:HS24">
    <cfRule type="cellIs" dxfId="1092" priority="1667" operator="equal">
      <formula>0</formula>
    </cfRule>
  </conditionalFormatting>
  <conditionalFormatting sqref="HN24:HS24">
    <cfRule type="cellIs" dxfId="1091" priority="1668" operator="equal">
      <formula>1</formula>
    </cfRule>
  </conditionalFormatting>
  <conditionalFormatting sqref="HN28:HS28">
    <cfRule type="cellIs" dxfId="1090" priority="1669" operator="equal">
      <formula>0</formula>
    </cfRule>
  </conditionalFormatting>
  <conditionalFormatting sqref="HN28:HS28">
    <cfRule type="cellIs" dxfId="1089" priority="1670" operator="equal">
      <formula>1</formula>
    </cfRule>
  </conditionalFormatting>
  <conditionalFormatting sqref="HN33:HS33">
    <cfRule type="cellIs" dxfId="1088" priority="1671" operator="equal">
      <formula>0</formula>
    </cfRule>
  </conditionalFormatting>
  <conditionalFormatting sqref="HN33:HS33">
    <cfRule type="cellIs" dxfId="1087" priority="1672" operator="equal">
      <formula>1</formula>
    </cfRule>
  </conditionalFormatting>
  <conditionalFormatting sqref="HN35:HS38">
    <cfRule type="cellIs" dxfId="1086" priority="1673" operator="equal">
      <formula>0</formula>
    </cfRule>
  </conditionalFormatting>
  <conditionalFormatting sqref="HN35:HS38">
    <cfRule type="cellIs" dxfId="1085" priority="1674" operator="equal">
      <formula>1</formula>
    </cfRule>
  </conditionalFormatting>
  <conditionalFormatting sqref="HN40:HS40">
    <cfRule type="cellIs" dxfId="1084" priority="1675" operator="equal">
      <formula>0</formula>
    </cfRule>
  </conditionalFormatting>
  <conditionalFormatting sqref="HN40:HS40">
    <cfRule type="cellIs" dxfId="1083" priority="1676" operator="equal">
      <formula>1</formula>
    </cfRule>
  </conditionalFormatting>
  <conditionalFormatting sqref="HN48:HS48">
    <cfRule type="cellIs" dxfId="1082" priority="1677" operator="equal">
      <formula>0</formula>
    </cfRule>
  </conditionalFormatting>
  <conditionalFormatting sqref="HN48:HS48">
    <cfRule type="cellIs" dxfId="1081" priority="1678" operator="equal">
      <formula>1</formula>
    </cfRule>
  </conditionalFormatting>
  <conditionalFormatting sqref="HN49:HS49">
    <cfRule type="cellIs" dxfId="1080" priority="1679" operator="equal">
      <formula>0</formula>
    </cfRule>
  </conditionalFormatting>
  <conditionalFormatting sqref="HN49:HS49">
    <cfRule type="cellIs" dxfId="1079" priority="1680" operator="equal">
      <formula>1</formula>
    </cfRule>
  </conditionalFormatting>
  <conditionalFormatting sqref="HN57:HS57">
    <cfRule type="cellIs" dxfId="1078" priority="1681" operator="equal">
      <formula>0</formula>
    </cfRule>
  </conditionalFormatting>
  <conditionalFormatting sqref="HN57:HS57">
    <cfRule type="cellIs" dxfId="1077" priority="1682" operator="equal">
      <formula>1</formula>
    </cfRule>
  </conditionalFormatting>
  <conditionalFormatting sqref="HN58:HS58">
    <cfRule type="cellIs" dxfId="1076" priority="1683" operator="equal">
      <formula>0</formula>
    </cfRule>
  </conditionalFormatting>
  <conditionalFormatting sqref="HN58:HS58">
    <cfRule type="cellIs" dxfId="1075" priority="1684" operator="equal">
      <formula>1</formula>
    </cfRule>
  </conditionalFormatting>
  <conditionalFormatting sqref="HN60:HS60">
    <cfRule type="cellIs" dxfId="1074" priority="1685" operator="equal">
      <formula>0</formula>
    </cfRule>
  </conditionalFormatting>
  <conditionalFormatting sqref="HN60:HS60">
    <cfRule type="cellIs" dxfId="1073" priority="1686" operator="equal">
      <formula>1</formula>
    </cfRule>
  </conditionalFormatting>
  <conditionalFormatting sqref="HN62:HS62">
    <cfRule type="cellIs" dxfId="1072" priority="1687" operator="equal">
      <formula>0</formula>
    </cfRule>
  </conditionalFormatting>
  <conditionalFormatting sqref="HN62:HS62">
    <cfRule type="cellIs" dxfId="1071" priority="1688" operator="equal">
      <formula>1</formula>
    </cfRule>
  </conditionalFormatting>
  <conditionalFormatting sqref="HN63:HS63">
    <cfRule type="cellIs" dxfId="1070" priority="1689" operator="equal">
      <formula>0</formula>
    </cfRule>
  </conditionalFormatting>
  <conditionalFormatting sqref="HN63:HS63">
    <cfRule type="cellIs" dxfId="1069" priority="1690" operator="equal">
      <formula>1</formula>
    </cfRule>
  </conditionalFormatting>
  <conditionalFormatting sqref="HN65:HS65">
    <cfRule type="cellIs" dxfId="1068" priority="1691" operator="equal">
      <formula>0</formula>
    </cfRule>
  </conditionalFormatting>
  <conditionalFormatting sqref="HN65:HS65">
    <cfRule type="cellIs" dxfId="1067" priority="1692" operator="equal">
      <formula>1</formula>
    </cfRule>
  </conditionalFormatting>
  <conditionalFormatting sqref="HQ68">
    <cfRule type="cellIs" dxfId="1066" priority="1693" operator="equal">
      <formula>0</formula>
    </cfRule>
  </conditionalFormatting>
  <conditionalFormatting sqref="HQ68">
    <cfRule type="cellIs" dxfId="1065" priority="1694" operator="equal">
      <formula>1</formula>
    </cfRule>
  </conditionalFormatting>
  <conditionalFormatting sqref="HN68">
    <cfRule type="cellIs" dxfId="1064" priority="1695" operator="equal">
      <formula>0</formula>
    </cfRule>
  </conditionalFormatting>
  <conditionalFormatting sqref="HN68">
    <cfRule type="cellIs" dxfId="1063" priority="1696" operator="equal">
      <formula>1</formula>
    </cfRule>
  </conditionalFormatting>
  <conditionalFormatting sqref="HO68">
    <cfRule type="cellIs" dxfId="1062" priority="1697" operator="equal">
      <formula>0</formula>
    </cfRule>
  </conditionalFormatting>
  <conditionalFormatting sqref="HO68">
    <cfRule type="cellIs" dxfId="1061" priority="1698" operator="equal">
      <formula>1</formula>
    </cfRule>
  </conditionalFormatting>
  <conditionalFormatting sqref="HP68">
    <cfRule type="cellIs" dxfId="1060" priority="1699" operator="equal">
      <formula>0</formula>
    </cfRule>
  </conditionalFormatting>
  <conditionalFormatting sqref="HP68">
    <cfRule type="cellIs" dxfId="1059" priority="1700" operator="equal">
      <formula>1</formula>
    </cfRule>
  </conditionalFormatting>
  <conditionalFormatting sqref="HR68">
    <cfRule type="cellIs" dxfId="1058" priority="1701" operator="equal">
      <formula>0</formula>
    </cfRule>
  </conditionalFormatting>
  <conditionalFormatting sqref="HR68">
    <cfRule type="cellIs" dxfId="1057" priority="1702" operator="equal">
      <formula>1</formula>
    </cfRule>
  </conditionalFormatting>
  <conditionalFormatting sqref="HS68">
    <cfRule type="cellIs" dxfId="1056" priority="1703" operator="equal">
      <formula>0</formula>
    </cfRule>
  </conditionalFormatting>
  <conditionalFormatting sqref="HS68">
    <cfRule type="cellIs" dxfId="1055" priority="1704" operator="equal">
      <formula>1</formula>
    </cfRule>
  </conditionalFormatting>
  <conditionalFormatting sqref="HN71:HS71">
    <cfRule type="cellIs" dxfId="1054" priority="1705" operator="equal">
      <formula>0</formula>
    </cfRule>
  </conditionalFormatting>
  <conditionalFormatting sqref="HN71:HS71">
    <cfRule type="cellIs" dxfId="1053" priority="1706" operator="equal">
      <formula>1</formula>
    </cfRule>
  </conditionalFormatting>
  <conditionalFormatting sqref="HQ73">
    <cfRule type="cellIs" dxfId="1052" priority="1707" operator="equal">
      <formula>0</formula>
    </cfRule>
  </conditionalFormatting>
  <conditionalFormatting sqref="HQ73">
    <cfRule type="cellIs" dxfId="1051" priority="1708" operator="equal">
      <formula>1</formula>
    </cfRule>
  </conditionalFormatting>
  <conditionalFormatting sqref="HN73">
    <cfRule type="cellIs" dxfId="1050" priority="1709" operator="equal">
      <formula>0</formula>
    </cfRule>
  </conditionalFormatting>
  <conditionalFormatting sqref="HN73">
    <cfRule type="cellIs" dxfId="1049" priority="1710" operator="equal">
      <formula>1</formula>
    </cfRule>
  </conditionalFormatting>
  <conditionalFormatting sqref="HO73">
    <cfRule type="cellIs" dxfId="1048" priority="1711" operator="equal">
      <formula>0</formula>
    </cfRule>
  </conditionalFormatting>
  <conditionalFormatting sqref="HO73">
    <cfRule type="cellIs" dxfId="1047" priority="1712" operator="equal">
      <formula>1</formula>
    </cfRule>
  </conditionalFormatting>
  <conditionalFormatting sqref="HP73">
    <cfRule type="cellIs" dxfId="1046" priority="1713" operator="equal">
      <formula>0</formula>
    </cfRule>
  </conditionalFormatting>
  <conditionalFormatting sqref="HP73">
    <cfRule type="cellIs" dxfId="1045" priority="1714" operator="equal">
      <formula>1</formula>
    </cfRule>
  </conditionalFormatting>
  <conditionalFormatting sqref="HR73">
    <cfRule type="cellIs" dxfId="1044" priority="1715" operator="equal">
      <formula>0</formula>
    </cfRule>
  </conditionalFormatting>
  <conditionalFormatting sqref="HR73">
    <cfRule type="cellIs" dxfId="1043" priority="1716" operator="equal">
      <formula>1</formula>
    </cfRule>
  </conditionalFormatting>
  <conditionalFormatting sqref="HS73">
    <cfRule type="cellIs" dxfId="1042" priority="1717" operator="equal">
      <formula>0</formula>
    </cfRule>
  </conditionalFormatting>
  <conditionalFormatting sqref="HS73">
    <cfRule type="cellIs" dxfId="1041" priority="1718" operator="equal">
      <formula>1</formula>
    </cfRule>
  </conditionalFormatting>
  <conditionalFormatting sqref="HN74:HS74">
    <cfRule type="cellIs" dxfId="1040" priority="1719" operator="equal">
      <formula>0</formula>
    </cfRule>
  </conditionalFormatting>
  <conditionalFormatting sqref="HN74:HS74">
    <cfRule type="cellIs" dxfId="1039" priority="1720" operator="equal">
      <formula>1</formula>
    </cfRule>
  </conditionalFormatting>
  <conditionalFormatting sqref="HQ75">
    <cfRule type="cellIs" dxfId="1038" priority="1721" operator="equal">
      <formula>0</formula>
    </cfRule>
  </conditionalFormatting>
  <conditionalFormatting sqref="HQ75">
    <cfRule type="cellIs" dxfId="1037" priority="1722" operator="equal">
      <formula>1</formula>
    </cfRule>
  </conditionalFormatting>
  <conditionalFormatting sqref="HN75">
    <cfRule type="cellIs" dxfId="1036" priority="1723" operator="equal">
      <formula>0</formula>
    </cfRule>
  </conditionalFormatting>
  <conditionalFormatting sqref="HN75">
    <cfRule type="cellIs" dxfId="1035" priority="1724" operator="equal">
      <formula>1</formula>
    </cfRule>
  </conditionalFormatting>
  <conditionalFormatting sqref="HO75">
    <cfRule type="cellIs" dxfId="1034" priority="1725" operator="equal">
      <formula>0</formula>
    </cfRule>
  </conditionalFormatting>
  <conditionalFormatting sqref="HO75">
    <cfRule type="cellIs" dxfId="1033" priority="1726" operator="equal">
      <formula>1</formula>
    </cfRule>
  </conditionalFormatting>
  <conditionalFormatting sqref="HP75">
    <cfRule type="cellIs" dxfId="1032" priority="1727" operator="equal">
      <formula>0</formula>
    </cfRule>
  </conditionalFormatting>
  <conditionalFormatting sqref="HP75">
    <cfRule type="cellIs" dxfId="1031" priority="1728" operator="equal">
      <formula>1</formula>
    </cfRule>
  </conditionalFormatting>
  <conditionalFormatting sqref="HR75">
    <cfRule type="cellIs" dxfId="1030" priority="1729" operator="equal">
      <formula>0</formula>
    </cfRule>
  </conditionalFormatting>
  <conditionalFormatting sqref="HR75">
    <cfRule type="cellIs" dxfId="1029" priority="1730" operator="equal">
      <formula>1</formula>
    </cfRule>
  </conditionalFormatting>
  <conditionalFormatting sqref="HS75">
    <cfRule type="cellIs" dxfId="1028" priority="1731" operator="equal">
      <formula>0</formula>
    </cfRule>
  </conditionalFormatting>
  <conditionalFormatting sqref="HS75">
    <cfRule type="cellIs" dxfId="1027" priority="1732" operator="equal">
      <formula>1</formula>
    </cfRule>
  </conditionalFormatting>
  <conditionalFormatting sqref="IE12:IJ22 IE25:IJ27 IE50:IJ56 IE59:IJ59 IE69:IJ70 IE39:IJ39 IE29:IJ30 IE41:IJ47">
    <cfRule type="cellIs" dxfId="1026" priority="1733" operator="equal">
      <formula>0</formula>
    </cfRule>
  </conditionalFormatting>
  <conditionalFormatting sqref="IE12:IJ22 IE25:IJ27 IE50:IJ56 IE59:IJ59 IE69:IJ70 IE39:IJ39 IE29:IJ30 IE41:IJ47">
    <cfRule type="cellIs" dxfId="1025" priority="1734" operator="equal">
      <formula>1</formula>
    </cfRule>
  </conditionalFormatting>
  <conditionalFormatting sqref="HX85">
    <cfRule type="cellIs" dxfId="1024" priority="1735" operator="equal">
      <formula>"OK"</formula>
    </cfRule>
  </conditionalFormatting>
  <conditionalFormatting sqref="HX85">
    <cfRule type="cellIs" dxfId="1023" priority="1736" operator="equal">
      <formula>"NO HABILITADO"</formula>
    </cfRule>
  </conditionalFormatting>
  <conditionalFormatting sqref="IL85">
    <cfRule type="cellIs" dxfId="1022" priority="1737" operator="equal">
      <formula>0</formula>
    </cfRule>
  </conditionalFormatting>
  <conditionalFormatting sqref="IL85">
    <cfRule type="cellIs" dxfId="1021" priority="1738" operator="equal">
      <formula>1</formula>
    </cfRule>
  </conditionalFormatting>
  <conditionalFormatting sqref="IJ85">
    <cfRule type="cellIs" dxfId="1020" priority="1739" operator="equal">
      <formula>0</formula>
    </cfRule>
  </conditionalFormatting>
  <conditionalFormatting sqref="IJ85">
    <cfRule type="cellIs" dxfId="1019" priority="1740" operator="equal">
      <formula>1</formula>
    </cfRule>
  </conditionalFormatting>
  <conditionalFormatting sqref="IH85">
    <cfRule type="cellIs" dxfId="1018" priority="1741" operator="equal">
      <formula>0</formula>
    </cfRule>
  </conditionalFormatting>
  <conditionalFormatting sqref="IH85">
    <cfRule type="cellIs" dxfId="1017" priority="1742" operator="equal">
      <formula>1</formula>
    </cfRule>
  </conditionalFormatting>
  <conditionalFormatting sqref="IF85">
    <cfRule type="cellIs" dxfId="1016" priority="1743" operator="equal">
      <formula>0</formula>
    </cfRule>
  </conditionalFormatting>
  <conditionalFormatting sqref="IF85">
    <cfRule type="cellIs" dxfId="1015" priority="1744" operator="equal">
      <formula>1</formula>
    </cfRule>
  </conditionalFormatting>
  <conditionalFormatting sqref="IE23:IJ23">
    <cfRule type="cellIs" dxfId="1014" priority="1745" operator="equal">
      <formula>0</formula>
    </cfRule>
  </conditionalFormatting>
  <conditionalFormatting sqref="IE23:IJ23">
    <cfRule type="cellIs" dxfId="1013" priority="1746" operator="equal">
      <formula>1</formula>
    </cfRule>
  </conditionalFormatting>
  <conditionalFormatting sqref="IE31:IJ31">
    <cfRule type="cellIs" dxfId="1012" priority="1747" operator="equal">
      <formula>0</formula>
    </cfRule>
  </conditionalFormatting>
  <conditionalFormatting sqref="IE31:IJ31">
    <cfRule type="cellIs" dxfId="1011" priority="1748" operator="equal">
      <formula>1</formula>
    </cfRule>
  </conditionalFormatting>
  <conditionalFormatting sqref="IE32:IJ32">
    <cfRule type="cellIs" dxfId="1010" priority="1749" operator="equal">
      <formula>0</formula>
    </cfRule>
  </conditionalFormatting>
  <conditionalFormatting sqref="IE32:IJ32">
    <cfRule type="cellIs" dxfId="1009" priority="1750" operator="equal">
      <formula>1</formula>
    </cfRule>
  </conditionalFormatting>
  <conditionalFormatting sqref="IE34:IJ34">
    <cfRule type="cellIs" dxfId="1008" priority="1751" operator="equal">
      <formula>0</formula>
    </cfRule>
  </conditionalFormatting>
  <conditionalFormatting sqref="IE34:IJ34">
    <cfRule type="cellIs" dxfId="1007" priority="1752" operator="equal">
      <formula>1</formula>
    </cfRule>
  </conditionalFormatting>
  <conditionalFormatting sqref="IE61:IJ61">
    <cfRule type="cellIs" dxfId="1006" priority="1753" operator="equal">
      <formula>0</formula>
    </cfRule>
  </conditionalFormatting>
  <conditionalFormatting sqref="IE61:IJ61">
    <cfRule type="cellIs" dxfId="1005" priority="1754" operator="equal">
      <formula>1</formula>
    </cfRule>
  </conditionalFormatting>
  <conditionalFormatting sqref="IE64:IJ64">
    <cfRule type="cellIs" dxfId="1004" priority="1755" operator="equal">
      <formula>0</formula>
    </cfRule>
  </conditionalFormatting>
  <conditionalFormatting sqref="IE64:IJ64">
    <cfRule type="cellIs" dxfId="1003" priority="1756" operator="equal">
      <formula>1</formula>
    </cfRule>
  </conditionalFormatting>
  <conditionalFormatting sqref="IH66">
    <cfRule type="cellIs" dxfId="1002" priority="1757" operator="equal">
      <formula>0</formula>
    </cfRule>
  </conditionalFormatting>
  <conditionalFormatting sqref="IH66">
    <cfRule type="cellIs" dxfId="1001" priority="1758" operator="equal">
      <formula>1</formula>
    </cfRule>
  </conditionalFormatting>
  <conditionalFormatting sqref="IE66">
    <cfRule type="cellIs" dxfId="1000" priority="1759" operator="equal">
      <formula>0</formula>
    </cfRule>
  </conditionalFormatting>
  <conditionalFormatting sqref="IE66">
    <cfRule type="cellIs" dxfId="999" priority="1760" operator="equal">
      <formula>1</formula>
    </cfRule>
  </conditionalFormatting>
  <conditionalFormatting sqref="IF66">
    <cfRule type="cellIs" dxfId="998" priority="1761" operator="equal">
      <formula>0</formula>
    </cfRule>
  </conditionalFormatting>
  <conditionalFormatting sqref="IF66">
    <cfRule type="cellIs" dxfId="997" priority="1762" operator="equal">
      <formula>1</formula>
    </cfRule>
  </conditionalFormatting>
  <conditionalFormatting sqref="IG66">
    <cfRule type="cellIs" dxfId="996" priority="1763" operator="equal">
      <formula>0</formula>
    </cfRule>
  </conditionalFormatting>
  <conditionalFormatting sqref="IG66">
    <cfRule type="cellIs" dxfId="995" priority="1764" operator="equal">
      <formula>1</formula>
    </cfRule>
  </conditionalFormatting>
  <conditionalFormatting sqref="II66">
    <cfRule type="cellIs" dxfId="994" priority="1765" operator="equal">
      <formula>0</formula>
    </cfRule>
  </conditionalFormatting>
  <conditionalFormatting sqref="II66">
    <cfRule type="cellIs" dxfId="993" priority="1766" operator="equal">
      <formula>1</formula>
    </cfRule>
  </conditionalFormatting>
  <conditionalFormatting sqref="IJ66">
    <cfRule type="cellIs" dxfId="992" priority="1767" operator="equal">
      <formula>0</formula>
    </cfRule>
  </conditionalFormatting>
  <conditionalFormatting sqref="IJ66">
    <cfRule type="cellIs" dxfId="991" priority="1768" operator="equal">
      <formula>1</formula>
    </cfRule>
  </conditionalFormatting>
  <conditionalFormatting sqref="IH67">
    <cfRule type="cellIs" dxfId="990" priority="1769" operator="equal">
      <formula>0</formula>
    </cfRule>
  </conditionalFormatting>
  <conditionalFormatting sqref="IH67">
    <cfRule type="cellIs" dxfId="989" priority="1770" operator="equal">
      <formula>1</formula>
    </cfRule>
  </conditionalFormatting>
  <conditionalFormatting sqref="IE67">
    <cfRule type="cellIs" dxfId="988" priority="1771" operator="equal">
      <formula>0</formula>
    </cfRule>
  </conditionalFormatting>
  <conditionalFormatting sqref="IE67">
    <cfRule type="cellIs" dxfId="987" priority="1772" operator="equal">
      <formula>1</formula>
    </cfRule>
  </conditionalFormatting>
  <conditionalFormatting sqref="IF67">
    <cfRule type="cellIs" dxfId="986" priority="1773" operator="equal">
      <formula>0</formula>
    </cfRule>
  </conditionalFormatting>
  <conditionalFormatting sqref="IF67">
    <cfRule type="cellIs" dxfId="985" priority="1774" operator="equal">
      <formula>1</formula>
    </cfRule>
  </conditionalFormatting>
  <conditionalFormatting sqref="IG67">
    <cfRule type="cellIs" dxfId="984" priority="1775" operator="equal">
      <formula>0</formula>
    </cfRule>
  </conditionalFormatting>
  <conditionalFormatting sqref="IG67">
    <cfRule type="cellIs" dxfId="983" priority="1776" operator="equal">
      <formula>1</formula>
    </cfRule>
  </conditionalFormatting>
  <conditionalFormatting sqref="II67">
    <cfRule type="cellIs" dxfId="982" priority="1777" operator="equal">
      <formula>0</formula>
    </cfRule>
  </conditionalFormatting>
  <conditionalFormatting sqref="II67">
    <cfRule type="cellIs" dxfId="981" priority="1778" operator="equal">
      <formula>1</formula>
    </cfRule>
  </conditionalFormatting>
  <conditionalFormatting sqref="IJ67">
    <cfRule type="cellIs" dxfId="980" priority="1779" operator="equal">
      <formula>0</formula>
    </cfRule>
  </conditionalFormatting>
  <conditionalFormatting sqref="IJ67">
    <cfRule type="cellIs" dxfId="979" priority="1780" operator="equal">
      <formula>1</formula>
    </cfRule>
  </conditionalFormatting>
  <conditionalFormatting sqref="IH72">
    <cfRule type="cellIs" dxfId="978" priority="1781" operator="equal">
      <formula>0</formula>
    </cfRule>
  </conditionalFormatting>
  <conditionalFormatting sqref="IH72">
    <cfRule type="cellIs" dxfId="977" priority="1782" operator="equal">
      <formula>1</formula>
    </cfRule>
  </conditionalFormatting>
  <conditionalFormatting sqref="IE72">
    <cfRule type="cellIs" dxfId="976" priority="1783" operator="equal">
      <formula>0</formula>
    </cfRule>
  </conditionalFormatting>
  <conditionalFormatting sqref="IE72">
    <cfRule type="cellIs" dxfId="975" priority="1784" operator="equal">
      <formula>1</formula>
    </cfRule>
  </conditionalFormatting>
  <conditionalFormatting sqref="IF72">
    <cfRule type="cellIs" dxfId="974" priority="1785" operator="equal">
      <formula>0</formula>
    </cfRule>
  </conditionalFormatting>
  <conditionalFormatting sqref="IF72">
    <cfRule type="cellIs" dxfId="973" priority="1786" operator="equal">
      <formula>1</formula>
    </cfRule>
  </conditionalFormatting>
  <conditionalFormatting sqref="IG72">
    <cfRule type="cellIs" dxfId="972" priority="1787" operator="equal">
      <formula>0</formula>
    </cfRule>
  </conditionalFormatting>
  <conditionalFormatting sqref="IG72">
    <cfRule type="cellIs" dxfId="971" priority="1788" operator="equal">
      <formula>1</formula>
    </cfRule>
  </conditionalFormatting>
  <conditionalFormatting sqref="II72">
    <cfRule type="cellIs" dxfId="970" priority="1789" operator="equal">
      <formula>0</formula>
    </cfRule>
  </conditionalFormatting>
  <conditionalFormatting sqref="II72">
    <cfRule type="cellIs" dxfId="969" priority="1790" operator="equal">
      <formula>1</formula>
    </cfRule>
  </conditionalFormatting>
  <conditionalFormatting sqref="IJ72">
    <cfRule type="cellIs" dxfId="968" priority="1791" operator="equal">
      <formula>0</formula>
    </cfRule>
  </conditionalFormatting>
  <conditionalFormatting sqref="IJ72">
    <cfRule type="cellIs" dxfId="967" priority="1792" operator="equal">
      <formula>1</formula>
    </cfRule>
  </conditionalFormatting>
  <conditionalFormatting sqref="IE24:IJ24">
    <cfRule type="cellIs" dxfId="966" priority="1793" operator="equal">
      <formula>0</formula>
    </cfRule>
  </conditionalFormatting>
  <conditionalFormatting sqref="IE24:IJ24">
    <cfRule type="cellIs" dxfId="965" priority="1794" operator="equal">
      <formula>1</formula>
    </cfRule>
  </conditionalFormatting>
  <conditionalFormatting sqref="IE28:IJ28">
    <cfRule type="cellIs" dxfId="964" priority="1795" operator="equal">
      <formula>0</formula>
    </cfRule>
  </conditionalFormatting>
  <conditionalFormatting sqref="IE28:IJ28">
    <cfRule type="cellIs" dxfId="963" priority="1796" operator="equal">
      <formula>1</formula>
    </cfRule>
  </conditionalFormatting>
  <conditionalFormatting sqref="IE33:IJ33">
    <cfRule type="cellIs" dxfId="962" priority="1797" operator="equal">
      <formula>0</formula>
    </cfRule>
  </conditionalFormatting>
  <conditionalFormatting sqref="IE33:IJ33">
    <cfRule type="cellIs" dxfId="961" priority="1798" operator="equal">
      <formula>1</formula>
    </cfRule>
  </conditionalFormatting>
  <conditionalFormatting sqref="IE35:IJ38">
    <cfRule type="cellIs" dxfId="960" priority="1799" operator="equal">
      <formula>0</formula>
    </cfRule>
  </conditionalFormatting>
  <conditionalFormatting sqref="IE35:IJ38">
    <cfRule type="cellIs" dxfId="959" priority="1800" operator="equal">
      <formula>1</formula>
    </cfRule>
  </conditionalFormatting>
  <conditionalFormatting sqref="IE40:IJ40">
    <cfRule type="cellIs" dxfId="958" priority="1801" operator="equal">
      <formula>0</formula>
    </cfRule>
  </conditionalFormatting>
  <conditionalFormatting sqref="IE40:IJ40">
    <cfRule type="cellIs" dxfId="957" priority="1802" operator="equal">
      <formula>1</formula>
    </cfRule>
  </conditionalFormatting>
  <conditionalFormatting sqref="IE48:IJ48">
    <cfRule type="cellIs" dxfId="956" priority="1803" operator="equal">
      <formula>0</formula>
    </cfRule>
  </conditionalFormatting>
  <conditionalFormatting sqref="IE48:IJ48">
    <cfRule type="cellIs" dxfId="955" priority="1804" operator="equal">
      <formula>1</formula>
    </cfRule>
  </conditionalFormatting>
  <conditionalFormatting sqref="IE49:IJ49">
    <cfRule type="cellIs" dxfId="954" priority="1805" operator="equal">
      <formula>0</formula>
    </cfRule>
  </conditionalFormatting>
  <conditionalFormatting sqref="IE49:IJ49">
    <cfRule type="cellIs" dxfId="953" priority="1806" operator="equal">
      <formula>1</formula>
    </cfRule>
  </conditionalFormatting>
  <conditionalFormatting sqref="IE57:IJ57">
    <cfRule type="cellIs" dxfId="952" priority="1807" operator="equal">
      <formula>0</formula>
    </cfRule>
  </conditionalFormatting>
  <conditionalFormatting sqref="IE57:IJ57">
    <cfRule type="cellIs" dxfId="951" priority="1808" operator="equal">
      <formula>1</formula>
    </cfRule>
  </conditionalFormatting>
  <conditionalFormatting sqref="IE58:IJ58">
    <cfRule type="cellIs" dxfId="950" priority="1809" operator="equal">
      <formula>0</formula>
    </cfRule>
  </conditionalFormatting>
  <conditionalFormatting sqref="IE58:IJ58">
    <cfRule type="cellIs" dxfId="949" priority="1810" operator="equal">
      <formula>1</formula>
    </cfRule>
  </conditionalFormatting>
  <conditionalFormatting sqref="IE60:IJ60">
    <cfRule type="cellIs" dxfId="948" priority="1811" operator="equal">
      <formula>0</formula>
    </cfRule>
  </conditionalFormatting>
  <conditionalFormatting sqref="IE60:IJ60">
    <cfRule type="cellIs" dxfId="947" priority="1812" operator="equal">
      <formula>1</formula>
    </cfRule>
  </conditionalFormatting>
  <conditionalFormatting sqref="IE62:IJ62">
    <cfRule type="cellIs" dxfId="946" priority="1813" operator="equal">
      <formula>0</formula>
    </cfRule>
  </conditionalFormatting>
  <conditionalFormatting sqref="IE62:IJ62">
    <cfRule type="cellIs" dxfId="945" priority="1814" operator="equal">
      <formula>1</formula>
    </cfRule>
  </conditionalFormatting>
  <conditionalFormatting sqref="IE63:IJ63">
    <cfRule type="cellIs" dxfId="944" priority="1815" operator="equal">
      <formula>0</formula>
    </cfRule>
  </conditionalFormatting>
  <conditionalFormatting sqref="IE63:IJ63">
    <cfRule type="cellIs" dxfId="943" priority="1816" operator="equal">
      <formula>1</formula>
    </cfRule>
  </conditionalFormatting>
  <conditionalFormatting sqref="IE65:IJ65">
    <cfRule type="cellIs" dxfId="942" priority="1817" operator="equal">
      <formula>0</formula>
    </cfRule>
  </conditionalFormatting>
  <conditionalFormatting sqref="IE65:IJ65">
    <cfRule type="cellIs" dxfId="941" priority="1818" operator="equal">
      <formula>1</formula>
    </cfRule>
  </conditionalFormatting>
  <conditionalFormatting sqref="IH68">
    <cfRule type="cellIs" dxfId="940" priority="1819" operator="equal">
      <formula>0</formula>
    </cfRule>
  </conditionalFormatting>
  <conditionalFormatting sqref="IH68">
    <cfRule type="cellIs" dxfId="939" priority="1820" operator="equal">
      <formula>1</formula>
    </cfRule>
  </conditionalFormatting>
  <conditionalFormatting sqref="IE68">
    <cfRule type="cellIs" dxfId="938" priority="1821" operator="equal">
      <formula>0</formula>
    </cfRule>
  </conditionalFormatting>
  <conditionalFormatting sqref="IE68">
    <cfRule type="cellIs" dxfId="937" priority="1822" operator="equal">
      <formula>1</formula>
    </cfRule>
  </conditionalFormatting>
  <conditionalFormatting sqref="IF68">
    <cfRule type="cellIs" dxfId="936" priority="1823" operator="equal">
      <formula>0</formula>
    </cfRule>
  </conditionalFormatting>
  <conditionalFormatting sqref="IF68">
    <cfRule type="cellIs" dxfId="935" priority="1824" operator="equal">
      <formula>1</formula>
    </cfRule>
  </conditionalFormatting>
  <conditionalFormatting sqref="IG68">
    <cfRule type="cellIs" dxfId="934" priority="1825" operator="equal">
      <formula>0</formula>
    </cfRule>
  </conditionalFormatting>
  <conditionalFormatting sqref="IG68">
    <cfRule type="cellIs" dxfId="933" priority="1826" operator="equal">
      <formula>1</formula>
    </cfRule>
  </conditionalFormatting>
  <conditionalFormatting sqref="II68">
    <cfRule type="cellIs" dxfId="932" priority="1827" operator="equal">
      <formula>0</formula>
    </cfRule>
  </conditionalFormatting>
  <conditionalFormatting sqref="II68">
    <cfRule type="cellIs" dxfId="931" priority="1828" operator="equal">
      <formula>1</formula>
    </cfRule>
  </conditionalFormatting>
  <conditionalFormatting sqref="IJ68">
    <cfRule type="cellIs" dxfId="930" priority="1829" operator="equal">
      <formula>0</formula>
    </cfRule>
  </conditionalFormatting>
  <conditionalFormatting sqref="IJ68">
    <cfRule type="cellIs" dxfId="929" priority="1830" operator="equal">
      <formula>1</formula>
    </cfRule>
  </conditionalFormatting>
  <conditionalFormatting sqref="IE71:IJ71">
    <cfRule type="cellIs" dxfId="928" priority="1831" operator="equal">
      <formula>0</formula>
    </cfRule>
  </conditionalFormatting>
  <conditionalFormatting sqref="IE71:IJ71">
    <cfRule type="cellIs" dxfId="927" priority="1832" operator="equal">
      <formula>1</formula>
    </cfRule>
  </conditionalFormatting>
  <conditionalFormatting sqref="IH73">
    <cfRule type="cellIs" dxfId="926" priority="1833" operator="equal">
      <formula>0</formula>
    </cfRule>
  </conditionalFormatting>
  <conditionalFormatting sqref="IH73">
    <cfRule type="cellIs" dxfId="925" priority="1834" operator="equal">
      <formula>1</formula>
    </cfRule>
  </conditionalFormatting>
  <conditionalFormatting sqref="IE73">
    <cfRule type="cellIs" dxfId="924" priority="1835" operator="equal">
      <formula>0</formula>
    </cfRule>
  </conditionalFormatting>
  <conditionalFormatting sqref="IE73">
    <cfRule type="cellIs" dxfId="923" priority="1836" operator="equal">
      <formula>1</formula>
    </cfRule>
  </conditionalFormatting>
  <conditionalFormatting sqref="IF73">
    <cfRule type="cellIs" dxfId="922" priority="1837" operator="equal">
      <formula>0</formula>
    </cfRule>
  </conditionalFormatting>
  <conditionalFormatting sqref="IF73">
    <cfRule type="cellIs" dxfId="921" priority="1838" operator="equal">
      <formula>1</formula>
    </cfRule>
  </conditionalFormatting>
  <conditionalFormatting sqref="IG73">
    <cfRule type="cellIs" dxfId="920" priority="1839" operator="equal">
      <formula>0</formula>
    </cfRule>
  </conditionalFormatting>
  <conditionalFormatting sqref="IG73">
    <cfRule type="cellIs" dxfId="919" priority="1840" operator="equal">
      <formula>1</formula>
    </cfRule>
  </conditionalFormatting>
  <conditionalFormatting sqref="II73">
    <cfRule type="cellIs" dxfId="918" priority="1841" operator="equal">
      <formula>0</formula>
    </cfRule>
  </conditionalFormatting>
  <conditionalFormatting sqref="II73">
    <cfRule type="cellIs" dxfId="917" priority="1842" operator="equal">
      <formula>1</formula>
    </cfRule>
  </conditionalFormatting>
  <conditionalFormatting sqref="IJ73">
    <cfRule type="cellIs" dxfId="916" priority="1843" operator="equal">
      <formula>0</formula>
    </cfRule>
  </conditionalFormatting>
  <conditionalFormatting sqref="IJ73">
    <cfRule type="cellIs" dxfId="915" priority="1844" operator="equal">
      <formula>1</formula>
    </cfRule>
  </conditionalFormatting>
  <conditionalFormatting sqref="IE74:IJ74">
    <cfRule type="cellIs" dxfId="914" priority="1845" operator="equal">
      <formula>0</formula>
    </cfRule>
  </conditionalFormatting>
  <conditionalFormatting sqref="IE74:IJ74">
    <cfRule type="cellIs" dxfId="913" priority="1846" operator="equal">
      <formula>1</formula>
    </cfRule>
  </conditionalFormatting>
  <conditionalFormatting sqref="IH75">
    <cfRule type="cellIs" dxfId="912" priority="1847" operator="equal">
      <formula>0</formula>
    </cfRule>
  </conditionalFormatting>
  <conditionalFormatting sqref="IH75">
    <cfRule type="cellIs" dxfId="911" priority="1848" operator="equal">
      <formula>1</formula>
    </cfRule>
  </conditionalFormatting>
  <conditionalFormatting sqref="IE75">
    <cfRule type="cellIs" dxfId="910" priority="1849" operator="equal">
      <formula>0</formula>
    </cfRule>
  </conditionalFormatting>
  <conditionalFormatting sqref="IE75">
    <cfRule type="cellIs" dxfId="909" priority="1850" operator="equal">
      <formula>1</formula>
    </cfRule>
  </conditionalFormatting>
  <conditionalFormatting sqref="IF75">
    <cfRule type="cellIs" dxfId="908" priority="1851" operator="equal">
      <formula>0</formula>
    </cfRule>
  </conditionalFormatting>
  <conditionalFormatting sqref="IF75">
    <cfRule type="cellIs" dxfId="907" priority="1852" operator="equal">
      <formula>1</formula>
    </cfRule>
  </conditionalFormatting>
  <conditionalFormatting sqref="IG75">
    <cfRule type="cellIs" dxfId="906" priority="1853" operator="equal">
      <formula>0</formula>
    </cfRule>
  </conditionalFormatting>
  <conditionalFormatting sqref="IG75">
    <cfRule type="cellIs" dxfId="905" priority="1854" operator="equal">
      <formula>1</formula>
    </cfRule>
  </conditionalFormatting>
  <conditionalFormatting sqref="II75">
    <cfRule type="cellIs" dxfId="904" priority="1855" operator="equal">
      <formula>0</formula>
    </cfRule>
  </conditionalFormatting>
  <conditionalFormatting sqref="II75">
    <cfRule type="cellIs" dxfId="903" priority="1856" operator="equal">
      <formula>1</formula>
    </cfRule>
  </conditionalFormatting>
  <conditionalFormatting sqref="IJ75">
    <cfRule type="cellIs" dxfId="902" priority="1857" operator="equal">
      <formula>0</formula>
    </cfRule>
  </conditionalFormatting>
  <conditionalFormatting sqref="IJ75">
    <cfRule type="cellIs" dxfId="901" priority="1858" operator="equal">
      <formula>1</formula>
    </cfRule>
  </conditionalFormatting>
  <conditionalFormatting sqref="IV12:JA22 IV25:JA27 IV50:JA56 IV59:JA59 IV69:JA70 IV39:JA39 IV29:JA30 IV41:JA47">
    <cfRule type="cellIs" dxfId="900" priority="1859" operator="equal">
      <formula>0</formula>
    </cfRule>
  </conditionalFormatting>
  <conditionalFormatting sqref="IV12:JA22 IV25:JA27 IV50:JA56 IV59:JA59 IV69:JA70 IV39:JA39 IV29:JA30 IV41:JA47">
    <cfRule type="cellIs" dxfId="899" priority="1860" operator="equal">
      <formula>1</formula>
    </cfRule>
  </conditionalFormatting>
  <conditionalFormatting sqref="IO85">
    <cfRule type="cellIs" dxfId="898" priority="1861" operator="equal">
      <formula>"OK"</formula>
    </cfRule>
  </conditionalFormatting>
  <conditionalFormatting sqref="IO85">
    <cfRule type="cellIs" dxfId="897" priority="1862" operator="equal">
      <formula>"NO HABILITADO"</formula>
    </cfRule>
  </conditionalFormatting>
  <conditionalFormatting sqref="JC85">
    <cfRule type="cellIs" dxfId="896" priority="1863" operator="equal">
      <formula>0</formula>
    </cfRule>
  </conditionalFormatting>
  <conditionalFormatting sqref="JC85">
    <cfRule type="cellIs" dxfId="895" priority="1864" operator="equal">
      <formula>1</formula>
    </cfRule>
  </conditionalFormatting>
  <conditionalFormatting sqref="JA85">
    <cfRule type="cellIs" dxfId="894" priority="1865" operator="equal">
      <formula>0</formula>
    </cfRule>
  </conditionalFormatting>
  <conditionalFormatting sqref="JA85">
    <cfRule type="cellIs" dxfId="893" priority="1866" operator="equal">
      <formula>1</formula>
    </cfRule>
  </conditionalFormatting>
  <conditionalFormatting sqref="IY85">
    <cfRule type="cellIs" dxfId="892" priority="1867" operator="equal">
      <formula>0</formula>
    </cfRule>
  </conditionalFormatting>
  <conditionalFormatting sqref="IY85">
    <cfRule type="cellIs" dxfId="891" priority="1868" operator="equal">
      <formula>1</formula>
    </cfRule>
  </conditionalFormatting>
  <conditionalFormatting sqref="IW85">
    <cfRule type="cellIs" dxfId="890" priority="1869" operator="equal">
      <formula>0</formula>
    </cfRule>
  </conditionalFormatting>
  <conditionalFormatting sqref="IW85">
    <cfRule type="cellIs" dxfId="889" priority="1870" operator="equal">
      <formula>1</formula>
    </cfRule>
  </conditionalFormatting>
  <conditionalFormatting sqref="IV23:JA23">
    <cfRule type="cellIs" dxfId="888" priority="1871" operator="equal">
      <formula>0</formula>
    </cfRule>
  </conditionalFormatting>
  <conditionalFormatting sqref="IV23:JA23">
    <cfRule type="cellIs" dxfId="887" priority="1872" operator="equal">
      <formula>1</formula>
    </cfRule>
  </conditionalFormatting>
  <conditionalFormatting sqref="IV31:JA31">
    <cfRule type="cellIs" dxfId="886" priority="1873" operator="equal">
      <formula>0</formula>
    </cfRule>
  </conditionalFormatting>
  <conditionalFormatting sqref="IV31:JA31">
    <cfRule type="cellIs" dxfId="885" priority="1874" operator="equal">
      <formula>1</formula>
    </cfRule>
  </conditionalFormatting>
  <conditionalFormatting sqref="IV32:JA32">
    <cfRule type="cellIs" dxfId="884" priority="1875" operator="equal">
      <formula>0</formula>
    </cfRule>
  </conditionalFormatting>
  <conditionalFormatting sqref="IV32:JA32">
    <cfRule type="cellIs" dxfId="883" priority="1876" operator="equal">
      <formula>1</formula>
    </cfRule>
  </conditionalFormatting>
  <conditionalFormatting sqref="IV34:JA34">
    <cfRule type="cellIs" dxfId="882" priority="1877" operator="equal">
      <formula>0</formula>
    </cfRule>
  </conditionalFormatting>
  <conditionalFormatting sqref="IV34:JA34">
    <cfRule type="cellIs" dxfId="881" priority="1878" operator="equal">
      <formula>1</formula>
    </cfRule>
  </conditionalFormatting>
  <conditionalFormatting sqref="IV61:JA61">
    <cfRule type="cellIs" dxfId="880" priority="1879" operator="equal">
      <formula>0</formula>
    </cfRule>
  </conditionalFormatting>
  <conditionalFormatting sqref="IV61:JA61">
    <cfRule type="cellIs" dxfId="879" priority="1880" operator="equal">
      <formula>1</formula>
    </cfRule>
  </conditionalFormatting>
  <conditionalFormatting sqref="IV64:JA64">
    <cfRule type="cellIs" dxfId="878" priority="1881" operator="equal">
      <formula>0</formula>
    </cfRule>
  </conditionalFormatting>
  <conditionalFormatting sqref="IV64:JA64">
    <cfRule type="cellIs" dxfId="877" priority="1882" operator="equal">
      <formula>1</formula>
    </cfRule>
  </conditionalFormatting>
  <conditionalFormatting sqref="IY66">
    <cfRule type="cellIs" dxfId="876" priority="1883" operator="equal">
      <formula>0</formula>
    </cfRule>
  </conditionalFormatting>
  <conditionalFormatting sqref="IY66">
    <cfRule type="cellIs" dxfId="875" priority="1884" operator="equal">
      <formula>1</formula>
    </cfRule>
  </conditionalFormatting>
  <conditionalFormatting sqref="IV66">
    <cfRule type="cellIs" dxfId="874" priority="1885" operator="equal">
      <formula>0</formula>
    </cfRule>
  </conditionalFormatting>
  <conditionalFormatting sqref="IV66">
    <cfRule type="cellIs" dxfId="873" priority="1886" operator="equal">
      <formula>1</formula>
    </cfRule>
  </conditionalFormatting>
  <conditionalFormatting sqref="IW66">
    <cfRule type="cellIs" dxfId="872" priority="1887" operator="equal">
      <formula>0</formula>
    </cfRule>
  </conditionalFormatting>
  <conditionalFormatting sqref="IW66">
    <cfRule type="cellIs" dxfId="871" priority="1888" operator="equal">
      <formula>1</formula>
    </cfRule>
  </conditionalFormatting>
  <conditionalFormatting sqref="IX66">
    <cfRule type="cellIs" dxfId="870" priority="1889" operator="equal">
      <formula>0</formula>
    </cfRule>
  </conditionalFormatting>
  <conditionalFormatting sqref="IX66">
    <cfRule type="cellIs" dxfId="869" priority="1890" operator="equal">
      <formula>1</formula>
    </cfRule>
  </conditionalFormatting>
  <conditionalFormatting sqref="IZ66">
    <cfRule type="cellIs" dxfId="868" priority="1891" operator="equal">
      <formula>0</formula>
    </cfRule>
  </conditionalFormatting>
  <conditionalFormatting sqref="IZ66">
    <cfRule type="cellIs" dxfId="867" priority="1892" operator="equal">
      <formula>1</formula>
    </cfRule>
  </conditionalFormatting>
  <conditionalFormatting sqref="JA66">
    <cfRule type="cellIs" dxfId="866" priority="1893" operator="equal">
      <formula>0</formula>
    </cfRule>
  </conditionalFormatting>
  <conditionalFormatting sqref="JA66">
    <cfRule type="cellIs" dxfId="865" priority="1894" operator="equal">
      <formula>1</formula>
    </cfRule>
  </conditionalFormatting>
  <conditionalFormatting sqref="IY67">
    <cfRule type="cellIs" dxfId="864" priority="1895" operator="equal">
      <formula>0</formula>
    </cfRule>
  </conditionalFormatting>
  <conditionalFormatting sqref="IY67">
    <cfRule type="cellIs" dxfId="863" priority="1896" operator="equal">
      <formula>1</formula>
    </cfRule>
  </conditionalFormatting>
  <conditionalFormatting sqref="IV67">
    <cfRule type="cellIs" dxfId="862" priority="1897" operator="equal">
      <formula>0</formula>
    </cfRule>
  </conditionalFormatting>
  <conditionalFormatting sqref="IV67">
    <cfRule type="cellIs" dxfId="861" priority="1898" operator="equal">
      <formula>1</formula>
    </cfRule>
  </conditionalFormatting>
  <conditionalFormatting sqref="IW67">
    <cfRule type="cellIs" dxfId="860" priority="1899" operator="equal">
      <formula>0</formula>
    </cfRule>
  </conditionalFormatting>
  <conditionalFormatting sqref="IW67">
    <cfRule type="cellIs" dxfId="859" priority="1900" operator="equal">
      <formula>1</formula>
    </cfRule>
  </conditionalFormatting>
  <conditionalFormatting sqref="IX67">
    <cfRule type="cellIs" dxfId="858" priority="1901" operator="equal">
      <formula>0</formula>
    </cfRule>
  </conditionalFormatting>
  <conditionalFormatting sqref="IX67">
    <cfRule type="cellIs" dxfId="857" priority="1902" operator="equal">
      <formula>1</formula>
    </cfRule>
  </conditionalFormatting>
  <conditionalFormatting sqref="IZ67">
    <cfRule type="cellIs" dxfId="856" priority="1903" operator="equal">
      <formula>0</formula>
    </cfRule>
  </conditionalFormatting>
  <conditionalFormatting sqref="IZ67">
    <cfRule type="cellIs" dxfId="855" priority="1904" operator="equal">
      <formula>1</formula>
    </cfRule>
  </conditionalFormatting>
  <conditionalFormatting sqref="JA67">
    <cfRule type="cellIs" dxfId="854" priority="1905" operator="equal">
      <formula>0</formula>
    </cfRule>
  </conditionalFormatting>
  <conditionalFormatting sqref="JA67">
    <cfRule type="cellIs" dxfId="853" priority="1906" operator="equal">
      <formula>1</formula>
    </cfRule>
  </conditionalFormatting>
  <conditionalFormatting sqref="IY72">
    <cfRule type="cellIs" dxfId="852" priority="1907" operator="equal">
      <formula>0</formula>
    </cfRule>
  </conditionalFormatting>
  <conditionalFormatting sqref="IY72">
    <cfRule type="cellIs" dxfId="851" priority="1908" operator="equal">
      <formula>1</formula>
    </cfRule>
  </conditionalFormatting>
  <conditionalFormatting sqref="IV72">
    <cfRule type="cellIs" dxfId="850" priority="1909" operator="equal">
      <formula>0</formula>
    </cfRule>
  </conditionalFormatting>
  <conditionalFormatting sqref="IV72">
    <cfRule type="cellIs" dxfId="849" priority="1910" operator="equal">
      <formula>1</formula>
    </cfRule>
  </conditionalFormatting>
  <conditionalFormatting sqref="IW72">
    <cfRule type="cellIs" dxfId="848" priority="1911" operator="equal">
      <formula>0</formula>
    </cfRule>
  </conditionalFormatting>
  <conditionalFormatting sqref="IW72">
    <cfRule type="cellIs" dxfId="847" priority="1912" operator="equal">
      <formula>1</formula>
    </cfRule>
  </conditionalFormatting>
  <conditionalFormatting sqref="IX72">
    <cfRule type="cellIs" dxfId="846" priority="1913" operator="equal">
      <formula>0</formula>
    </cfRule>
  </conditionalFormatting>
  <conditionalFormatting sqref="IX72">
    <cfRule type="cellIs" dxfId="845" priority="1914" operator="equal">
      <formula>1</formula>
    </cfRule>
  </conditionalFormatting>
  <conditionalFormatting sqref="IZ72">
    <cfRule type="cellIs" dxfId="844" priority="1915" operator="equal">
      <formula>0</formula>
    </cfRule>
  </conditionalFormatting>
  <conditionalFormatting sqref="IZ72">
    <cfRule type="cellIs" dxfId="843" priority="1916" operator="equal">
      <formula>1</formula>
    </cfRule>
  </conditionalFormatting>
  <conditionalFormatting sqref="JA72">
    <cfRule type="cellIs" dxfId="842" priority="1917" operator="equal">
      <formula>0</formula>
    </cfRule>
  </conditionalFormatting>
  <conditionalFormatting sqref="JA72">
    <cfRule type="cellIs" dxfId="841" priority="1918" operator="equal">
      <formula>1</formula>
    </cfRule>
  </conditionalFormatting>
  <conditionalFormatting sqref="IV24:JA24">
    <cfRule type="cellIs" dxfId="840" priority="1919" operator="equal">
      <formula>0</formula>
    </cfRule>
  </conditionalFormatting>
  <conditionalFormatting sqref="IV24:JA24">
    <cfRule type="cellIs" dxfId="839" priority="1920" operator="equal">
      <formula>1</formula>
    </cfRule>
  </conditionalFormatting>
  <conditionalFormatting sqref="IV28:JA28">
    <cfRule type="cellIs" dxfId="838" priority="1921" operator="equal">
      <formula>0</formula>
    </cfRule>
  </conditionalFormatting>
  <conditionalFormatting sqref="IV28:JA28">
    <cfRule type="cellIs" dxfId="837" priority="1922" operator="equal">
      <formula>1</formula>
    </cfRule>
  </conditionalFormatting>
  <conditionalFormatting sqref="IV33:JA33">
    <cfRule type="cellIs" dxfId="836" priority="1923" operator="equal">
      <formula>0</formula>
    </cfRule>
  </conditionalFormatting>
  <conditionalFormatting sqref="IV33:JA33">
    <cfRule type="cellIs" dxfId="835" priority="1924" operator="equal">
      <formula>1</formula>
    </cfRule>
  </conditionalFormatting>
  <conditionalFormatting sqref="IV35:JA38">
    <cfRule type="cellIs" dxfId="834" priority="1925" operator="equal">
      <formula>0</formula>
    </cfRule>
  </conditionalFormatting>
  <conditionalFormatting sqref="IV35:JA38">
    <cfRule type="cellIs" dxfId="833" priority="1926" operator="equal">
      <formula>1</formula>
    </cfRule>
  </conditionalFormatting>
  <conditionalFormatting sqref="IV40:JA40">
    <cfRule type="cellIs" dxfId="832" priority="1927" operator="equal">
      <formula>0</formula>
    </cfRule>
  </conditionalFormatting>
  <conditionalFormatting sqref="IV40:JA40">
    <cfRule type="cellIs" dxfId="831" priority="1928" operator="equal">
      <formula>1</formula>
    </cfRule>
  </conditionalFormatting>
  <conditionalFormatting sqref="IV48:JA48">
    <cfRule type="cellIs" dxfId="830" priority="1929" operator="equal">
      <formula>0</formula>
    </cfRule>
  </conditionalFormatting>
  <conditionalFormatting sqref="IV48:JA48">
    <cfRule type="cellIs" dxfId="829" priority="1930" operator="equal">
      <formula>1</formula>
    </cfRule>
  </conditionalFormatting>
  <conditionalFormatting sqref="IV49:JA49">
    <cfRule type="cellIs" dxfId="828" priority="1931" operator="equal">
      <formula>0</formula>
    </cfRule>
  </conditionalFormatting>
  <conditionalFormatting sqref="IV49:JA49">
    <cfRule type="cellIs" dxfId="827" priority="1932" operator="equal">
      <formula>1</formula>
    </cfRule>
  </conditionalFormatting>
  <conditionalFormatting sqref="IV57:JA57">
    <cfRule type="cellIs" dxfId="826" priority="1933" operator="equal">
      <formula>0</formula>
    </cfRule>
  </conditionalFormatting>
  <conditionalFormatting sqref="IV57:JA57">
    <cfRule type="cellIs" dxfId="825" priority="1934" operator="equal">
      <formula>1</formula>
    </cfRule>
  </conditionalFormatting>
  <conditionalFormatting sqref="IV58:JA58">
    <cfRule type="cellIs" dxfId="824" priority="1935" operator="equal">
      <formula>0</formula>
    </cfRule>
  </conditionalFormatting>
  <conditionalFormatting sqref="IV58:JA58">
    <cfRule type="cellIs" dxfId="823" priority="1936" operator="equal">
      <formula>1</formula>
    </cfRule>
  </conditionalFormatting>
  <conditionalFormatting sqref="IV60:JA60">
    <cfRule type="cellIs" dxfId="822" priority="1937" operator="equal">
      <formula>0</formula>
    </cfRule>
  </conditionalFormatting>
  <conditionalFormatting sqref="IV60:JA60">
    <cfRule type="cellIs" dxfId="821" priority="1938" operator="equal">
      <formula>1</formula>
    </cfRule>
  </conditionalFormatting>
  <conditionalFormatting sqref="IV62:JA62">
    <cfRule type="cellIs" dxfId="820" priority="1939" operator="equal">
      <formula>0</formula>
    </cfRule>
  </conditionalFormatting>
  <conditionalFormatting sqref="IV62:JA62">
    <cfRule type="cellIs" dxfId="819" priority="1940" operator="equal">
      <formula>1</formula>
    </cfRule>
  </conditionalFormatting>
  <conditionalFormatting sqref="IV63:JA63">
    <cfRule type="cellIs" dxfId="818" priority="1941" operator="equal">
      <formula>0</formula>
    </cfRule>
  </conditionalFormatting>
  <conditionalFormatting sqref="IV63:JA63">
    <cfRule type="cellIs" dxfId="817" priority="1942" operator="equal">
      <formula>1</formula>
    </cfRule>
  </conditionalFormatting>
  <conditionalFormatting sqref="IV65:JA65">
    <cfRule type="cellIs" dxfId="816" priority="1943" operator="equal">
      <formula>0</formula>
    </cfRule>
  </conditionalFormatting>
  <conditionalFormatting sqref="IV65:JA65">
    <cfRule type="cellIs" dxfId="815" priority="1944" operator="equal">
      <formula>1</formula>
    </cfRule>
  </conditionalFormatting>
  <conditionalFormatting sqref="IY68">
    <cfRule type="cellIs" dxfId="814" priority="1945" operator="equal">
      <formula>0</formula>
    </cfRule>
  </conditionalFormatting>
  <conditionalFormatting sqref="IY68">
    <cfRule type="cellIs" dxfId="813" priority="1946" operator="equal">
      <formula>1</formula>
    </cfRule>
  </conditionalFormatting>
  <conditionalFormatting sqref="IV68">
    <cfRule type="cellIs" dxfId="812" priority="1947" operator="equal">
      <formula>0</formula>
    </cfRule>
  </conditionalFormatting>
  <conditionalFormatting sqref="IV68">
    <cfRule type="cellIs" dxfId="811" priority="1948" operator="equal">
      <formula>1</formula>
    </cfRule>
  </conditionalFormatting>
  <conditionalFormatting sqref="IW68">
    <cfRule type="cellIs" dxfId="810" priority="1949" operator="equal">
      <formula>0</formula>
    </cfRule>
  </conditionalFormatting>
  <conditionalFormatting sqref="IW68">
    <cfRule type="cellIs" dxfId="809" priority="1950" operator="equal">
      <formula>1</formula>
    </cfRule>
  </conditionalFormatting>
  <conditionalFormatting sqref="IX68">
    <cfRule type="cellIs" dxfId="808" priority="1951" operator="equal">
      <formula>0</formula>
    </cfRule>
  </conditionalFormatting>
  <conditionalFormatting sqref="IX68">
    <cfRule type="cellIs" dxfId="807" priority="1952" operator="equal">
      <formula>1</formula>
    </cfRule>
  </conditionalFormatting>
  <conditionalFormatting sqref="IZ68">
    <cfRule type="cellIs" dxfId="806" priority="1953" operator="equal">
      <formula>0</formula>
    </cfRule>
  </conditionalFormatting>
  <conditionalFormatting sqref="IZ68">
    <cfRule type="cellIs" dxfId="805" priority="1954" operator="equal">
      <formula>1</formula>
    </cfRule>
  </conditionalFormatting>
  <conditionalFormatting sqref="JA68">
    <cfRule type="cellIs" dxfId="804" priority="1955" operator="equal">
      <formula>0</formula>
    </cfRule>
  </conditionalFormatting>
  <conditionalFormatting sqref="JA68">
    <cfRule type="cellIs" dxfId="803" priority="1956" operator="equal">
      <formula>1</formula>
    </cfRule>
  </conditionalFormatting>
  <conditionalFormatting sqref="IV71:JA71">
    <cfRule type="cellIs" dxfId="802" priority="1957" operator="equal">
      <formula>0</formula>
    </cfRule>
  </conditionalFormatting>
  <conditionalFormatting sqref="IV71:JA71">
    <cfRule type="cellIs" dxfId="801" priority="1958" operator="equal">
      <formula>1</formula>
    </cfRule>
  </conditionalFormatting>
  <conditionalFormatting sqref="IY73">
    <cfRule type="cellIs" dxfId="800" priority="1959" operator="equal">
      <formula>0</formula>
    </cfRule>
  </conditionalFormatting>
  <conditionalFormatting sqref="IY73">
    <cfRule type="cellIs" dxfId="799" priority="1960" operator="equal">
      <formula>1</formula>
    </cfRule>
  </conditionalFormatting>
  <conditionalFormatting sqref="IV73">
    <cfRule type="cellIs" dxfId="798" priority="1961" operator="equal">
      <formula>0</formula>
    </cfRule>
  </conditionalFormatting>
  <conditionalFormatting sqref="IV73">
    <cfRule type="cellIs" dxfId="797" priority="1962" operator="equal">
      <formula>1</formula>
    </cfRule>
  </conditionalFormatting>
  <conditionalFormatting sqref="IW73">
    <cfRule type="cellIs" dxfId="796" priority="1963" operator="equal">
      <formula>0</formula>
    </cfRule>
  </conditionalFormatting>
  <conditionalFormatting sqref="IW73">
    <cfRule type="cellIs" dxfId="795" priority="1964" operator="equal">
      <formula>1</formula>
    </cfRule>
  </conditionalFormatting>
  <conditionalFormatting sqref="IX73">
    <cfRule type="cellIs" dxfId="794" priority="1965" operator="equal">
      <formula>0</formula>
    </cfRule>
  </conditionalFormatting>
  <conditionalFormatting sqref="IX73">
    <cfRule type="cellIs" dxfId="793" priority="1966" operator="equal">
      <formula>1</formula>
    </cfRule>
  </conditionalFormatting>
  <conditionalFormatting sqref="IZ73">
    <cfRule type="cellIs" dxfId="792" priority="1967" operator="equal">
      <formula>0</formula>
    </cfRule>
  </conditionalFormatting>
  <conditionalFormatting sqref="IZ73">
    <cfRule type="cellIs" dxfId="791" priority="1968" operator="equal">
      <formula>1</formula>
    </cfRule>
  </conditionalFormatting>
  <conditionalFormatting sqref="JA73">
    <cfRule type="cellIs" dxfId="790" priority="1969" operator="equal">
      <formula>0</formula>
    </cfRule>
  </conditionalFormatting>
  <conditionalFormatting sqref="JA73">
    <cfRule type="cellIs" dxfId="789" priority="1970" operator="equal">
      <formula>1</formula>
    </cfRule>
  </conditionalFormatting>
  <conditionalFormatting sqref="IV74:JA74">
    <cfRule type="cellIs" dxfId="788" priority="1971" operator="equal">
      <formula>0</formula>
    </cfRule>
  </conditionalFormatting>
  <conditionalFormatting sqref="IV74:JA74">
    <cfRule type="cellIs" dxfId="787" priority="1972" operator="equal">
      <formula>1</formula>
    </cfRule>
  </conditionalFormatting>
  <conditionalFormatting sqref="IY75">
    <cfRule type="cellIs" dxfId="786" priority="1973" operator="equal">
      <formula>0</formula>
    </cfRule>
  </conditionalFormatting>
  <conditionalFormatting sqref="IY75">
    <cfRule type="cellIs" dxfId="785" priority="1974" operator="equal">
      <formula>1</formula>
    </cfRule>
  </conditionalFormatting>
  <conditionalFormatting sqref="IV75">
    <cfRule type="cellIs" dxfId="784" priority="1975" operator="equal">
      <formula>0</formula>
    </cfRule>
  </conditionalFormatting>
  <conditionalFormatting sqref="IV75">
    <cfRule type="cellIs" dxfId="783" priority="1976" operator="equal">
      <formula>1</formula>
    </cfRule>
  </conditionalFormatting>
  <conditionalFormatting sqref="IW75">
    <cfRule type="cellIs" dxfId="782" priority="1977" operator="equal">
      <formula>0</formula>
    </cfRule>
  </conditionalFormatting>
  <conditionalFormatting sqref="IW75">
    <cfRule type="cellIs" dxfId="781" priority="1978" operator="equal">
      <formula>1</formula>
    </cfRule>
  </conditionalFormatting>
  <conditionalFormatting sqref="IX75">
    <cfRule type="cellIs" dxfId="780" priority="1979" operator="equal">
      <formula>0</formula>
    </cfRule>
  </conditionalFormatting>
  <conditionalFormatting sqref="IX75">
    <cfRule type="cellIs" dxfId="779" priority="1980" operator="equal">
      <formula>1</formula>
    </cfRule>
  </conditionalFormatting>
  <conditionalFormatting sqref="IZ75">
    <cfRule type="cellIs" dxfId="778" priority="1981" operator="equal">
      <formula>0</formula>
    </cfRule>
  </conditionalFormatting>
  <conditionalFormatting sqref="IZ75">
    <cfRule type="cellIs" dxfId="777" priority="1982" operator="equal">
      <formula>1</formula>
    </cfRule>
  </conditionalFormatting>
  <conditionalFormatting sqref="JA75">
    <cfRule type="cellIs" dxfId="776" priority="1983" operator="equal">
      <formula>0</formula>
    </cfRule>
  </conditionalFormatting>
  <conditionalFormatting sqref="JA75">
    <cfRule type="cellIs" dxfId="775" priority="1984" operator="equal">
      <formula>1</formula>
    </cfRule>
  </conditionalFormatting>
  <conditionalFormatting sqref="JM12:JR22 JM25:JR27 JM50:JR56 JM59:JR59 JM69:JR70 JM39:JR39 JM29:JR30 JM41:JR47">
    <cfRule type="cellIs" dxfId="774" priority="1985" operator="equal">
      <formula>0</formula>
    </cfRule>
  </conditionalFormatting>
  <conditionalFormatting sqref="JM12:JR22 JM25:JR27 JM50:JR56 JM59:JR59 JM69:JR70 JM39:JR39 JM29:JR30 JM41:JR47">
    <cfRule type="cellIs" dxfId="773" priority="1986" operator="equal">
      <formula>1</formula>
    </cfRule>
  </conditionalFormatting>
  <conditionalFormatting sqref="JF85">
    <cfRule type="cellIs" dxfId="772" priority="1987" operator="equal">
      <formula>"OK"</formula>
    </cfRule>
  </conditionalFormatting>
  <conditionalFormatting sqref="JF85">
    <cfRule type="cellIs" dxfId="771" priority="1988" operator="equal">
      <formula>"NO HABILITADO"</formula>
    </cfRule>
  </conditionalFormatting>
  <conditionalFormatting sqref="JT85">
    <cfRule type="cellIs" dxfId="770" priority="1989" operator="equal">
      <formula>0</formula>
    </cfRule>
  </conditionalFormatting>
  <conditionalFormatting sqref="JT85">
    <cfRule type="cellIs" dxfId="769" priority="1990" operator="equal">
      <formula>1</formula>
    </cfRule>
  </conditionalFormatting>
  <conditionalFormatting sqref="JR85">
    <cfRule type="cellIs" dxfId="768" priority="1991" operator="equal">
      <formula>0</formula>
    </cfRule>
  </conditionalFormatting>
  <conditionalFormatting sqref="JR85">
    <cfRule type="cellIs" dxfId="767" priority="1992" operator="equal">
      <formula>1</formula>
    </cfRule>
  </conditionalFormatting>
  <conditionalFormatting sqref="JP85">
    <cfRule type="cellIs" dxfId="766" priority="1993" operator="equal">
      <formula>0</formula>
    </cfRule>
  </conditionalFormatting>
  <conditionalFormatting sqref="JP85">
    <cfRule type="cellIs" dxfId="765" priority="1994" operator="equal">
      <formula>1</formula>
    </cfRule>
  </conditionalFormatting>
  <conditionalFormatting sqref="JN85">
    <cfRule type="cellIs" dxfId="764" priority="1995" operator="equal">
      <formula>0</formula>
    </cfRule>
  </conditionalFormatting>
  <conditionalFormatting sqref="JN85">
    <cfRule type="cellIs" dxfId="763" priority="1996" operator="equal">
      <formula>1</formula>
    </cfRule>
  </conditionalFormatting>
  <conditionalFormatting sqref="JM23:JR23">
    <cfRule type="cellIs" dxfId="762" priority="1997" operator="equal">
      <formula>0</formula>
    </cfRule>
  </conditionalFormatting>
  <conditionalFormatting sqref="JM23:JR23">
    <cfRule type="cellIs" dxfId="761" priority="1998" operator="equal">
      <formula>1</formula>
    </cfRule>
  </conditionalFormatting>
  <conditionalFormatting sqref="JM31:JR31">
    <cfRule type="cellIs" dxfId="760" priority="1999" operator="equal">
      <formula>0</formula>
    </cfRule>
  </conditionalFormatting>
  <conditionalFormatting sqref="JM31:JR31">
    <cfRule type="cellIs" dxfId="759" priority="2000" operator="equal">
      <formula>1</formula>
    </cfRule>
  </conditionalFormatting>
  <conditionalFormatting sqref="JM32:JR32">
    <cfRule type="cellIs" dxfId="758" priority="2001" operator="equal">
      <formula>0</formula>
    </cfRule>
  </conditionalFormatting>
  <conditionalFormatting sqref="JM32:JR32">
    <cfRule type="cellIs" dxfId="757" priority="2002" operator="equal">
      <formula>1</formula>
    </cfRule>
  </conditionalFormatting>
  <conditionalFormatting sqref="JM34:JR34">
    <cfRule type="cellIs" dxfId="756" priority="2003" operator="equal">
      <formula>0</formula>
    </cfRule>
  </conditionalFormatting>
  <conditionalFormatting sqref="JM34:JR34">
    <cfRule type="cellIs" dxfId="755" priority="2004" operator="equal">
      <formula>1</formula>
    </cfRule>
  </conditionalFormatting>
  <conditionalFormatting sqref="JM61:JR61">
    <cfRule type="cellIs" dxfId="754" priority="2005" operator="equal">
      <formula>0</formula>
    </cfRule>
  </conditionalFormatting>
  <conditionalFormatting sqref="JM61:JR61">
    <cfRule type="cellIs" dxfId="753" priority="2006" operator="equal">
      <formula>1</formula>
    </cfRule>
  </conditionalFormatting>
  <conditionalFormatting sqref="JM64:JR64">
    <cfRule type="cellIs" dxfId="752" priority="2007" operator="equal">
      <formula>0</formula>
    </cfRule>
  </conditionalFormatting>
  <conditionalFormatting sqref="JM64:JR64">
    <cfRule type="cellIs" dxfId="751" priority="2008" operator="equal">
      <formula>1</formula>
    </cfRule>
  </conditionalFormatting>
  <conditionalFormatting sqref="JP66">
    <cfRule type="cellIs" dxfId="750" priority="2009" operator="equal">
      <formula>0</formula>
    </cfRule>
  </conditionalFormatting>
  <conditionalFormatting sqref="JP66">
    <cfRule type="cellIs" dxfId="749" priority="2010" operator="equal">
      <formula>1</formula>
    </cfRule>
  </conditionalFormatting>
  <conditionalFormatting sqref="JM66">
    <cfRule type="cellIs" dxfId="748" priority="2011" operator="equal">
      <formula>0</formula>
    </cfRule>
  </conditionalFormatting>
  <conditionalFormatting sqref="JM66">
    <cfRule type="cellIs" dxfId="747" priority="2012" operator="equal">
      <formula>1</formula>
    </cfRule>
  </conditionalFormatting>
  <conditionalFormatting sqref="JN66">
    <cfRule type="cellIs" dxfId="746" priority="2013" operator="equal">
      <formula>0</formula>
    </cfRule>
  </conditionalFormatting>
  <conditionalFormatting sqref="JN66">
    <cfRule type="cellIs" dxfId="745" priority="2014" operator="equal">
      <formula>1</formula>
    </cfRule>
  </conditionalFormatting>
  <conditionalFormatting sqref="JO66">
    <cfRule type="cellIs" dxfId="744" priority="2015" operator="equal">
      <formula>0</formula>
    </cfRule>
  </conditionalFormatting>
  <conditionalFormatting sqref="JO66">
    <cfRule type="cellIs" dxfId="743" priority="2016" operator="equal">
      <formula>1</formula>
    </cfRule>
  </conditionalFormatting>
  <conditionalFormatting sqref="JQ66">
    <cfRule type="cellIs" dxfId="742" priority="2017" operator="equal">
      <formula>0</formula>
    </cfRule>
  </conditionalFormatting>
  <conditionalFormatting sqref="JQ66">
    <cfRule type="cellIs" dxfId="741" priority="2018" operator="equal">
      <formula>1</formula>
    </cfRule>
  </conditionalFormatting>
  <conditionalFormatting sqref="JR66">
    <cfRule type="cellIs" dxfId="740" priority="2019" operator="equal">
      <formula>0</formula>
    </cfRule>
  </conditionalFormatting>
  <conditionalFormatting sqref="JR66">
    <cfRule type="cellIs" dxfId="739" priority="2020" operator="equal">
      <formula>1</formula>
    </cfRule>
  </conditionalFormatting>
  <conditionalFormatting sqref="JP67">
    <cfRule type="cellIs" dxfId="738" priority="2021" operator="equal">
      <formula>0</formula>
    </cfRule>
  </conditionalFormatting>
  <conditionalFormatting sqref="JP67">
    <cfRule type="cellIs" dxfId="737" priority="2022" operator="equal">
      <formula>1</formula>
    </cfRule>
  </conditionalFormatting>
  <conditionalFormatting sqref="JM67">
    <cfRule type="cellIs" dxfId="736" priority="2023" operator="equal">
      <formula>0</formula>
    </cfRule>
  </conditionalFormatting>
  <conditionalFormatting sqref="JM67">
    <cfRule type="cellIs" dxfId="735" priority="2024" operator="equal">
      <formula>1</formula>
    </cfRule>
  </conditionalFormatting>
  <conditionalFormatting sqref="JN67">
    <cfRule type="cellIs" dxfId="734" priority="2025" operator="equal">
      <formula>0</formula>
    </cfRule>
  </conditionalFormatting>
  <conditionalFormatting sqref="JN67">
    <cfRule type="cellIs" dxfId="733" priority="2026" operator="equal">
      <formula>1</formula>
    </cfRule>
  </conditionalFormatting>
  <conditionalFormatting sqref="JO67">
    <cfRule type="cellIs" dxfId="732" priority="2027" operator="equal">
      <formula>0</formula>
    </cfRule>
  </conditionalFormatting>
  <conditionalFormatting sqref="JO67">
    <cfRule type="cellIs" dxfId="731" priority="2028" operator="equal">
      <formula>1</formula>
    </cfRule>
  </conditionalFormatting>
  <conditionalFormatting sqref="JQ67">
    <cfRule type="cellIs" dxfId="730" priority="2029" operator="equal">
      <formula>0</formula>
    </cfRule>
  </conditionalFormatting>
  <conditionalFormatting sqref="JQ67">
    <cfRule type="cellIs" dxfId="729" priority="2030" operator="equal">
      <formula>1</formula>
    </cfRule>
  </conditionalFormatting>
  <conditionalFormatting sqref="JR67">
    <cfRule type="cellIs" dxfId="728" priority="2031" operator="equal">
      <formula>0</formula>
    </cfRule>
  </conditionalFormatting>
  <conditionalFormatting sqref="JR67">
    <cfRule type="cellIs" dxfId="727" priority="2032" operator="equal">
      <formula>1</formula>
    </cfRule>
  </conditionalFormatting>
  <conditionalFormatting sqref="JP72">
    <cfRule type="cellIs" dxfId="726" priority="2033" operator="equal">
      <formula>0</formula>
    </cfRule>
  </conditionalFormatting>
  <conditionalFormatting sqref="JP72">
    <cfRule type="cellIs" dxfId="725" priority="2034" operator="equal">
      <formula>1</formula>
    </cfRule>
  </conditionalFormatting>
  <conditionalFormatting sqref="JM72">
    <cfRule type="cellIs" dxfId="724" priority="2035" operator="equal">
      <formula>0</formula>
    </cfRule>
  </conditionalFormatting>
  <conditionalFormatting sqref="JM72">
    <cfRule type="cellIs" dxfId="723" priority="2036" operator="equal">
      <formula>1</formula>
    </cfRule>
  </conditionalFormatting>
  <conditionalFormatting sqref="JN72">
    <cfRule type="cellIs" dxfId="722" priority="2037" operator="equal">
      <formula>0</formula>
    </cfRule>
  </conditionalFormatting>
  <conditionalFormatting sqref="JN72">
    <cfRule type="cellIs" dxfId="721" priority="2038" operator="equal">
      <formula>1</formula>
    </cfRule>
  </conditionalFormatting>
  <conditionalFormatting sqref="JO72">
    <cfRule type="cellIs" dxfId="720" priority="2039" operator="equal">
      <formula>0</formula>
    </cfRule>
  </conditionalFormatting>
  <conditionalFormatting sqref="JO72">
    <cfRule type="cellIs" dxfId="719" priority="2040" operator="equal">
      <formula>1</formula>
    </cfRule>
  </conditionalFormatting>
  <conditionalFormatting sqref="JQ72">
    <cfRule type="cellIs" dxfId="718" priority="2041" operator="equal">
      <formula>0</formula>
    </cfRule>
  </conditionalFormatting>
  <conditionalFormatting sqref="JQ72">
    <cfRule type="cellIs" dxfId="717" priority="2042" operator="equal">
      <formula>1</formula>
    </cfRule>
  </conditionalFormatting>
  <conditionalFormatting sqref="JR72">
    <cfRule type="cellIs" dxfId="716" priority="2043" operator="equal">
      <formula>0</formula>
    </cfRule>
  </conditionalFormatting>
  <conditionalFormatting sqref="JR72">
    <cfRule type="cellIs" dxfId="715" priority="2044" operator="equal">
      <formula>1</formula>
    </cfRule>
  </conditionalFormatting>
  <conditionalFormatting sqref="JM24:JR24">
    <cfRule type="cellIs" dxfId="714" priority="2045" operator="equal">
      <formula>0</formula>
    </cfRule>
  </conditionalFormatting>
  <conditionalFormatting sqref="JM24:JR24">
    <cfRule type="cellIs" dxfId="713" priority="2046" operator="equal">
      <formula>1</formula>
    </cfRule>
  </conditionalFormatting>
  <conditionalFormatting sqref="JM28:JR28">
    <cfRule type="cellIs" dxfId="712" priority="2047" operator="equal">
      <formula>0</formula>
    </cfRule>
  </conditionalFormatting>
  <conditionalFormatting sqref="JM28:JR28">
    <cfRule type="cellIs" dxfId="711" priority="2048" operator="equal">
      <formula>1</formula>
    </cfRule>
  </conditionalFormatting>
  <conditionalFormatting sqref="JM33:JR33">
    <cfRule type="cellIs" dxfId="710" priority="2049" operator="equal">
      <formula>0</formula>
    </cfRule>
  </conditionalFormatting>
  <conditionalFormatting sqref="JM33:JR33">
    <cfRule type="cellIs" dxfId="709" priority="2050" operator="equal">
      <formula>1</formula>
    </cfRule>
  </conditionalFormatting>
  <conditionalFormatting sqref="JM35:JR38">
    <cfRule type="cellIs" dxfId="708" priority="2051" operator="equal">
      <formula>0</formula>
    </cfRule>
  </conditionalFormatting>
  <conditionalFormatting sqref="JM35:JR38">
    <cfRule type="cellIs" dxfId="707" priority="2052" operator="equal">
      <formula>1</formula>
    </cfRule>
  </conditionalFormatting>
  <conditionalFormatting sqref="JM40:JR40">
    <cfRule type="cellIs" dxfId="706" priority="2053" operator="equal">
      <formula>0</formula>
    </cfRule>
  </conditionalFormatting>
  <conditionalFormatting sqref="JM40:JR40">
    <cfRule type="cellIs" dxfId="705" priority="2054" operator="equal">
      <formula>1</formula>
    </cfRule>
  </conditionalFormatting>
  <conditionalFormatting sqref="JM48:JR48">
    <cfRule type="cellIs" dxfId="704" priority="2055" operator="equal">
      <formula>0</formula>
    </cfRule>
  </conditionalFormatting>
  <conditionalFormatting sqref="JM48:JR48">
    <cfRule type="cellIs" dxfId="703" priority="2056" operator="equal">
      <formula>1</formula>
    </cfRule>
  </conditionalFormatting>
  <conditionalFormatting sqref="JM49:JR49">
    <cfRule type="cellIs" dxfId="702" priority="2057" operator="equal">
      <formula>0</formula>
    </cfRule>
  </conditionalFormatting>
  <conditionalFormatting sqref="JM49:JR49">
    <cfRule type="cellIs" dxfId="701" priority="2058" operator="equal">
      <formula>1</formula>
    </cfRule>
  </conditionalFormatting>
  <conditionalFormatting sqref="JM57:JR57">
    <cfRule type="cellIs" dxfId="700" priority="2059" operator="equal">
      <formula>0</formula>
    </cfRule>
  </conditionalFormatting>
  <conditionalFormatting sqref="JM57:JR57">
    <cfRule type="cellIs" dxfId="699" priority="2060" operator="equal">
      <formula>1</formula>
    </cfRule>
  </conditionalFormatting>
  <conditionalFormatting sqref="JM58:JR58">
    <cfRule type="cellIs" dxfId="698" priority="2061" operator="equal">
      <formula>0</formula>
    </cfRule>
  </conditionalFormatting>
  <conditionalFormatting sqref="JM58:JR58">
    <cfRule type="cellIs" dxfId="697" priority="2062" operator="equal">
      <formula>1</formula>
    </cfRule>
  </conditionalFormatting>
  <conditionalFormatting sqref="JM60:JR60">
    <cfRule type="cellIs" dxfId="696" priority="2063" operator="equal">
      <formula>0</formula>
    </cfRule>
  </conditionalFormatting>
  <conditionalFormatting sqref="JM60:JR60">
    <cfRule type="cellIs" dxfId="695" priority="2064" operator="equal">
      <formula>1</formula>
    </cfRule>
  </conditionalFormatting>
  <conditionalFormatting sqref="JM62:JR62">
    <cfRule type="cellIs" dxfId="694" priority="2065" operator="equal">
      <formula>0</formula>
    </cfRule>
  </conditionalFormatting>
  <conditionalFormatting sqref="JM62:JR62">
    <cfRule type="cellIs" dxfId="693" priority="2066" operator="equal">
      <formula>1</formula>
    </cfRule>
  </conditionalFormatting>
  <conditionalFormatting sqref="JM63:JR63">
    <cfRule type="cellIs" dxfId="692" priority="2067" operator="equal">
      <formula>0</formula>
    </cfRule>
  </conditionalFormatting>
  <conditionalFormatting sqref="JM63:JR63">
    <cfRule type="cellIs" dxfId="691" priority="2068" operator="equal">
      <formula>1</formula>
    </cfRule>
  </conditionalFormatting>
  <conditionalFormatting sqref="JM65:JR65">
    <cfRule type="cellIs" dxfId="690" priority="2069" operator="equal">
      <formula>0</formula>
    </cfRule>
  </conditionalFormatting>
  <conditionalFormatting sqref="JM65:JR65">
    <cfRule type="cellIs" dxfId="689" priority="2070" operator="equal">
      <formula>1</formula>
    </cfRule>
  </conditionalFormatting>
  <conditionalFormatting sqref="JP68">
    <cfRule type="cellIs" dxfId="688" priority="2071" operator="equal">
      <formula>0</formula>
    </cfRule>
  </conditionalFormatting>
  <conditionalFormatting sqref="JP68">
    <cfRule type="cellIs" dxfId="687" priority="2072" operator="equal">
      <formula>1</formula>
    </cfRule>
  </conditionalFormatting>
  <conditionalFormatting sqref="JM68">
    <cfRule type="cellIs" dxfId="686" priority="2073" operator="equal">
      <formula>0</formula>
    </cfRule>
  </conditionalFormatting>
  <conditionalFormatting sqref="JM68">
    <cfRule type="cellIs" dxfId="685" priority="2074" operator="equal">
      <formula>1</formula>
    </cfRule>
  </conditionalFormatting>
  <conditionalFormatting sqref="JN68">
    <cfRule type="cellIs" dxfId="684" priority="2075" operator="equal">
      <formula>0</formula>
    </cfRule>
  </conditionalFormatting>
  <conditionalFormatting sqref="JN68">
    <cfRule type="cellIs" dxfId="683" priority="2076" operator="equal">
      <formula>1</formula>
    </cfRule>
  </conditionalFormatting>
  <conditionalFormatting sqref="JO68">
    <cfRule type="cellIs" dxfId="682" priority="2077" operator="equal">
      <formula>0</formula>
    </cfRule>
  </conditionalFormatting>
  <conditionalFormatting sqref="JO68">
    <cfRule type="cellIs" dxfId="681" priority="2078" operator="equal">
      <formula>1</formula>
    </cfRule>
  </conditionalFormatting>
  <conditionalFormatting sqref="JQ68">
    <cfRule type="cellIs" dxfId="680" priority="2079" operator="equal">
      <formula>0</formula>
    </cfRule>
  </conditionalFormatting>
  <conditionalFormatting sqref="JQ68">
    <cfRule type="cellIs" dxfId="679" priority="2080" operator="equal">
      <formula>1</formula>
    </cfRule>
  </conditionalFormatting>
  <conditionalFormatting sqref="JR68">
    <cfRule type="cellIs" dxfId="678" priority="2081" operator="equal">
      <formula>0</formula>
    </cfRule>
  </conditionalFormatting>
  <conditionalFormatting sqref="JR68">
    <cfRule type="cellIs" dxfId="677" priority="2082" operator="equal">
      <formula>1</formula>
    </cfRule>
  </conditionalFormatting>
  <conditionalFormatting sqref="JM71:JR71">
    <cfRule type="cellIs" dxfId="676" priority="2083" operator="equal">
      <formula>0</formula>
    </cfRule>
  </conditionalFormatting>
  <conditionalFormatting sqref="JM71:JR71">
    <cfRule type="cellIs" dxfId="675" priority="2084" operator="equal">
      <formula>1</formula>
    </cfRule>
  </conditionalFormatting>
  <conditionalFormatting sqref="JP73">
    <cfRule type="cellIs" dxfId="674" priority="2085" operator="equal">
      <formula>0</formula>
    </cfRule>
  </conditionalFormatting>
  <conditionalFormatting sqref="JP73">
    <cfRule type="cellIs" dxfId="673" priority="2086" operator="equal">
      <formula>1</formula>
    </cfRule>
  </conditionalFormatting>
  <conditionalFormatting sqref="JM73">
    <cfRule type="cellIs" dxfId="672" priority="2087" operator="equal">
      <formula>0</formula>
    </cfRule>
  </conditionalFormatting>
  <conditionalFormatting sqref="JM73">
    <cfRule type="cellIs" dxfId="671" priority="2088" operator="equal">
      <formula>1</formula>
    </cfRule>
  </conditionalFormatting>
  <conditionalFormatting sqref="JN73">
    <cfRule type="cellIs" dxfId="670" priority="2089" operator="equal">
      <formula>0</formula>
    </cfRule>
  </conditionalFormatting>
  <conditionalFormatting sqref="JN73">
    <cfRule type="cellIs" dxfId="669" priority="2090" operator="equal">
      <formula>1</formula>
    </cfRule>
  </conditionalFormatting>
  <conditionalFormatting sqref="JO73">
    <cfRule type="cellIs" dxfId="668" priority="2091" operator="equal">
      <formula>0</formula>
    </cfRule>
  </conditionalFormatting>
  <conditionalFormatting sqref="JO73">
    <cfRule type="cellIs" dxfId="667" priority="2092" operator="equal">
      <formula>1</formula>
    </cfRule>
  </conditionalFormatting>
  <conditionalFormatting sqref="JQ73">
    <cfRule type="cellIs" dxfId="666" priority="2093" operator="equal">
      <formula>0</formula>
    </cfRule>
  </conditionalFormatting>
  <conditionalFormatting sqref="JQ73">
    <cfRule type="cellIs" dxfId="665" priority="2094" operator="equal">
      <formula>1</formula>
    </cfRule>
  </conditionalFormatting>
  <conditionalFormatting sqref="JR73">
    <cfRule type="cellIs" dxfId="664" priority="2095" operator="equal">
      <formula>0</formula>
    </cfRule>
  </conditionalFormatting>
  <conditionalFormatting sqref="JR73">
    <cfRule type="cellIs" dxfId="663" priority="2096" operator="equal">
      <formula>1</formula>
    </cfRule>
  </conditionalFormatting>
  <conditionalFormatting sqref="JM74:JR74">
    <cfRule type="cellIs" dxfId="662" priority="2097" operator="equal">
      <formula>0</formula>
    </cfRule>
  </conditionalFormatting>
  <conditionalFormatting sqref="JM74:JR74">
    <cfRule type="cellIs" dxfId="661" priority="2098" operator="equal">
      <formula>1</formula>
    </cfRule>
  </conditionalFormatting>
  <conditionalFormatting sqref="JP75">
    <cfRule type="cellIs" dxfId="660" priority="2099" operator="equal">
      <formula>0</formula>
    </cfRule>
  </conditionalFormatting>
  <conditionalFormatting sqref="JP75">
    <cfRule type="cellIs" dxfId="659" priority="2100" operator="equal">
      <formula>1</formula>
    </cfRule>
  </conditionalFormatting>
  <conditionalFormatting sqref="JM75">
    <cfRule type="cellIs" dxfId="658" priority="2101" operator="equal">
      <formula>0</formula>
    </cfRule>
  </conditionalFormatting>
  <conditionalFormatting sqref="JM75">
    <cfRule type="cellIs" dxfId="657" priority="2102" operator="equal">
      <formula>1</formula>
    </cfRule>
  </conditionalFormatting>
  <conditionalFormatting sqref="JN75">
    <cfRule type="cellIs" dxfId="656" priority="2103" operator="equal">
      <formula>0</formula>
    </cfRule>
  </conditionalFormatting>
  <conditionalFormatting sqref="JN75">
    <cfRule type="cellIs" dxfId="655" priority="2104" operator="equal">
      <formula>1</formula>
    </cfRule>
  </conditionalFormatting>
  <conditionalFormatting sqref="JO75">
    <cfRule type="cellIs" dxfId="654" priority="2105" operator="equal">
      <formula>0</formula>
    </cfRule>
  </conditionalFormatting>
  <conditionalFormatting sqref="JO75">
    <cfRule type="cellIs" dxfId="653" priority="2106" operator="equal">
      <formula>1</formula>
    </cfRule>
  </conditionalFormatting>
  <conditionalFormatting sqref="JQ75">
    <cfRule type="cellIs" dxfId="652" priority="2107" operator="equal">
      <formula>0</formula>
    </cfRule>
  </conditionalFormatting>
  <conditionalFormatting sqref="JQ75">
    <cfRule type="cellIs" dxfId="651" priority="2108" operator="equal">
      <formula>1</formula>
    </cfRule>
  </conditionalFormatting>
  <conditionalFormatting sqref="JR75">
    <cfRule type="cellIs" dxfId="650" priority="2109" operator="equal">
      <formula>0</formula>
    </cfRule>
  </conditionalFormatting>
  <conditionalFormatting sqref="JR75">
    <cfRule type="cellIs" dxfId="649" priority="2110" operator="equal">
      <formula>1</formula>
    </cfRule>
  </conditionalFormatting>
  <conditionalFormatting sqref="KD12:KI22 KD25:KI27 KD50:KI56 KD59:KI59 KD69:KI70 KD39:KI39 KD29:KI30 KD41:KI47">
    <cfRule type="cellIs" dxfId="648" priority="2111" operator="equal">
      <formula>0</formula>
    </cfRule>
  </conditionalFormatting>
  <conditionalFormatting sqref="KD12:KI22 KD25:KI27 KD50:KI56 KD59:KI59 KD69:KI70 KD39:KI39 KD29:KI30 KD41:KI47">
    <cfRule type="cellIs" dxfId="647" priority="2112" operator="equal">
      <formula>1</formula>
    </cfRule>
  </conditionalFormatting>
  <conditionalFormatting sqref="JW85">
    <cfRule type="cellIs" dxfId="646" priority="2113" operator="equal">
      <formula>"OK"</formula>
    </cfRule>
  </conditionalFormatting>
  <conditionalFormatting sqref="JW85">
    <cfRule type="cellIs" dxfId="645" priority="2114" operator="equal">
      <formula>"NO HABILITADO"</formula>
    </cfRule>
  </conditionalFormatting>
  <conditionalFormatting sqref="KK85">
    <cfRule type="cellIs" dxfId="644" priority="2115" operator="equal">
      <formula>0</formula>
    </cfRule>
  </conditionalFormatting>
  <conditionalFormatting sqref="KK85">
    <cfRule type="cellIs" dxfId="643" priority="2116" operator="equal">
      <formula>1</formula>
    </cfRule>
  </conditionalFormatting>
  <conditionalFormatting sqref="KI85">
    <cfRule type="cellIs" dxfId="642" priority="2117" operator="equal">
      <formula>0</formula>
    </cfRule>
  </conditionalFormatting>
  <conditionalFormatting sqref="KI85">
    <cfRule type="cellIs" dxfId="641" priority="2118" operator="equal">
      <formula>1</formula>
    </cfRule>
  </conditionalFormatting>
  <conditionalFormatting sqref="KG85">
    <cfRule type="cellIs" dxfId="640" priority="2119" operator="equal">
      <formula>0</formula>
    </cfRule>
  </conditionalFormatting>
  <conditionalFormatting sqref="KG85">
    <cfRule type="cellIs" dxfId="639" priority="2120" operator="equal">
      <formula>1</formula>
    </cfRule>
  </conditionalFormatting>
  <conditionalFormatting sqref="KE85">
    <cfRule type="cellIs" dxfId="638" priority="2121" operator="equal">
      <formula>0</formula>
    </cfRule>
  </conditionalFormatting>
  <conditionalFormatting sqref="KE85">
    <cfRule type="cellIs" dxfId="637" priority="2122" operator="equal">
      <formula>1</formula>
    </cfRule>
  </conditionalFormatting>
  <conditionalFormatting sqref="KD23:KI23">
    <cfRule type="cellIs" dxfId="636" priority="2123" operator="equal">
      <formula>0</formula>
    </cfRule>
  </conditionalFormatting>
  <conditionalFormatting sqref="KD23:KI23">
    <cfRule type="cellIs" dxfId="635" priority="2124" operator="equal">
      <formula>1</formula>
    </cfRule>
  </conditionalFormatting>
  <conditionalFormatting sqref="KD31:KI31">
    <cfRule type="cellIs" dxfId="634" priority="2125" operator="equal">
      <formula>0</formula>
    </cfRule>
  </conditionalFormatting>
  <conditionalFormatting sqref="KD31:KI31">
    <cfRule type="cellIs" dxfId="633" priority="2126" operator="equal">
      <formula>1</formula>
    </cfRule>
  </conditionalFormatting>
  <conditionalFormatting sqref="KD32:KI32">
    <cfRule type="cellIs" dxfId="632" priority="2127" operator="equal">
      <formula>0</formula>
    </cfRule>
  </conditionalFormatting>
  <conditionalFormatting sqref="KD32:KI32">
    <cfRule type="cellIs" dxfId="631" priority="2128" operator="equal">
      <formula>1</formula>
    </cfRule>
  </conditionalFormatting>
  <conditionalFormatting sqref="KD34:KI34">
    <cfRule type="cellIs" dxfId="630" priority="2129" operator="equal">
      <formula>0</formula>
    </cfRule>
  </conditionalFormatting>
  <conditionalFormatting sqref="KD34:KI34">
    <cfRule type="cellIs" dxfId="629" priority="2130" operator="equal">
      <formula>1</formula>
    </cfRule>
  </conditionalFormatting>
  <conditionalFormatting sqref="KD61:KI61">
    <cfRule type="cellIs" dxfId="628" priority="2131" operator="equal">
      <formula>0</formula>
    </cfRule>
  </conditionalFormatting>
  <conditionalFormatting sqref="KD61:KI61">
    <cfRule type="cellIs" dxfId="627" priority="2132" operator="equal">
      <formula>1</formula>
    </cfRule>
  </conditionalFormatting>
  <conditionalFormatting sqref="KD64:KI64">
    <cfRule type="cellIs" dxfId="626" priority="2133" operator="equal">
      <formula>0</formula>
    </cfRule>
  </conditionalFormatting>
  <conditionalFormatting sqref="KD64:KI64">
    <cfRule type="cellIs" dxfId="625" priority="2134" operator="equal">
      <formula>1</formula>
    </cfRule>
  </conditionalFormatting>
  <conditionalFormatting sqref="KG66">
    <cfRule type="cellIs" dxfId="624" priority="2135" operator="equal">
      <formula>0</formula>
    </cfRule>
  </conditionalFormatting>
  <conditionalFormatting sqref="KG66">
    <cfRule type="cellIs" dxfId="623" priority="2136" operator="equal">
      <formula>1</formula>
    </cfRule>
  </conditionalFormatting>
  <conditionalFormatting sqref="KD66">
    <cfRule type="cellIs" dxfId="622" priority="2137" operator="equal">
      <formula>0</formula>
    </cfRule>
  </conditionalFormatting>
  <conditionalFormatting sqref="KD66">
    <cfRule type="cellIs" dxfId="621" priority="2138" operator="equal">
      <formula>1</formula>
    </cfRule>
  </conditionalFormatting>
  <conditionalFormatting sqref="KE66">
    <cfRule type="cellIs" dxfId="620" priority="2139" operator="equal">
      <formula>0</formula>
    </cfRule>
  </conditionalFormatting>
  <conditionalFormatting sqref="KE66">
    <cfRule type="cellIs" dxfId="619" priority="2140" operator="equal">
      <formula>1</formula>
    </cfRule>
  </conditionalFormatting>
  <conditionalFormatting sqref="KF66">
    <cfRule type="cellIs" dxfId="618" priority="2141" operator="equal">
      <formula>0</formula>
    </cfRule>
  </conditionalFormatting>
  <conditionalFormatting sqref="KF66">
    <cfRule type="cellIs" dxfId="617" priority="2142" operator="equal">
      <formula>1</formula>
    </cfRule>
  </conditionalFormatting>
  <conditionalFormatting sqref="KH66">
    <cfRule type="cellIs" dxfId="616" priority="2143" operator="equal">
      <formula>0</formula>
    </cfRule>
  </conditionalFormatting>
  <conditionalFormatting sqref="KH66">
    <cfRule type="cellIs" dxfId="615" priority="2144" operator="equal">
      <formula>1</formula>
    </cfRule>
  </conditionalFormatting>
  <conditionalFormatting sqref="KI66">
    <cfRule type="cellIs" dxfId="614" priority="2145" operator="equal">
      <formula>0</formula>
    </cfRule>
  </conditionalFormatting>
  <conditionalFormatting sqref="KI66">
    <cfRule type="cellIs" dxfId="613" priority="2146" operator="equal">
      <formula>1</formula>
    </cfRule>
  </conditionalFormatting>
  <conditionalFormatting sqref="KG67">
    <cfRule type="cellIs" dxfId="612" priority="2147" operator="equal">
      <formula>0</formula>
    </cfRule>
  </conditionalFormatting>
  <conditionalFormatting sqref="KG67">
    <cfRule type="cellIs" dxfId="611" priority="2148" operator="equal">
      <formula>1</formula>
    </cfRule>
  </conditionalFormatting>
  <conditionalFormatting sqref="KD67">
    <cfRule type="cellIs" dxfId="610" priority="2149" operator="equal">
      <formula>0</formula>
    </cfRule>
  </conditionalFormatting>
  <conditionalFormatting sqref="KD67">
    <cfRule type="cellIs" dxfId="609" priority="2150" operator="equal">
      <formula>1</formula>
    </cfRule>
  </conditionalFormatting>
  <conditionalFormatting sqref="KE67">
    <cfRule type="cellIs" dxfId="608" priority="2151" operator="equal">
      <formula>0</formula>
    </cfRule>
  </conditionalFormatting>
  <conditionalFormatting sqref="KE67">
    <cfRule type="cellIs" dxfId="607" priority="2152" operator="equal">
      <formula>1</formula>
    </cfRule>
  </conditionalFormatting>
  <conditionalFormatting sqref="KF67">
    <cfRule type="cellIs" dxfId="606" priority="2153" operator="equal">
      <formula>0</formula>
    </cfRule>
  </conditionalFormatting>
  <conditionalFormatting sqref="KF67">
    <cfRule type="cellIs" dxfId="605" priority="2154" operator="equal">
      <formula>1</formula>
    </cfRule>
  </conditionalFormatting>
  <conditionalFormatting sqref="KH67">
    <cfRule type="cellIs" dxfId="604" priority="2155" operator="equal">
      <formula>0</formula>
    </cfRule>
  </conditionalFormatting>
  <conditionalFormatting sqref="KH67">
    <cfRule type="cellIs" dxfId="603" priority="2156" operator="equal">
      <formula>1</formula>
    </cfRule>
  </conditionalFormatting>
  <conditionalFormatting sqref="KI67">
    <cfRule type="cellIs" dxfId="602" priority="2157" operator="equal">
      <formula>0</formula>
    </cfRule>
  </conditionalFormatting>
  <conditionalFormatting sqref="KI67">
    <cfRule type="cellIs" dxfId="601" priority="2158" operator="equal">
      <formula>1</formula>
    </cfRule>
  </conditionalFormatting>
  <conditionalFormatting sqref="KG72">
    <cfRule type="cellIs" dxfId="600" priority="2159" operator="equal">
      <formula>0</formula>
    </cfRule>
  </conditionalFormatting>
  <conditionalFormatting sqref="KG72">
    <cfRule type="cellIs" dxfId="599" priority="2160" operator="equal">
      <formula>1</formula>
    </cfRule>
  </conditionalFormatting>
  <conditionalFormatting sqref="KD72">
    <cfRule type="cellIs" dxfId="598" priority="2161" operator="equal">
      <formula>0</formula>
    </cfRule>
  </conditionalFormatting>
  <conditionalFormatting sqref="KD72">
    <cfRule type="cellIs" dxfId="597" priority="2162" operator="equal">
      <formula>1</formula>
    </cfRule>
  </conditionalFormatting>
  <conditionalFormatting sqref="KE72">
    <cfRule type="cellIs" dxfId="596" priority="2163" operator="equal">
      <formula>0</formula>
    </cfRule>
  </conditionalFormatting>
  <conditionalFormatting sqref="KE72">
    <cfRule type="cellIs" dxfId="595" priority="2164" operator="equal">
      <formula>1</formula>
    </cfRule>
  </conditionalFormatting>
  <conditionalFormatting sqref="KF72">
    <cfRule type="cellIs" dxfId="594" priority="2165" operator="equal">
      <formula>0</formula>
    </cfRule>
  </conditionalFormatting>
  <conditionalFormatting sqref="KF72">
    <cfRule type="cellIs" dxfId="593" priority="2166" operator="equal">
      <formula>1</formula>
    </cfRule>
  </conditionalFormatting>
  <conditionalFormatting sqref="KH72">
    <cfRule type="cellIs" dxfId="592" priority="2167" operator="equal">
      <formula>0</formula>
    </cfRule>
  </conditionalFormatting>
  <conditionalFormatting sqref="KH72">
    <cfRule type="cellIs" dxfId="591" priority="2168" operator="equal">
      <formula>1</formula>
    </cfRule>
  </conditionalFormatting>
  <conditionalFormatting sqref="KI72">
    <cfRule type="cellIs" dxfId="590" priority="2169" operator="equal">
      <formula>0</formula>
    </cfRule>
  </conditionalFormatting>
  <conditionalFormatting sqref="KI72">
    <cfRule type="cellIs" dxfId="589" priority="2170" operator="equal">
      <formula>1</formula>
    </cfRule>
  </conditionalFormatting>
  <conditionalFormatting sqref="KD24:KI24">
    <cfRule type="cellIs" dxfId="588" priority="2171" operator="equal">
      <formula>0</formula>
    </cfRule>
  </conditionalFormatting>
  <conditionalFormatting sqref="KD24:KI24">
    <cfRule type="cellIs" dxfId="587" priority="2172" operator="equal">
      <formula>1</formula>
    </cfRule>
  </conditionalFormatting>
  <conditionalFormatting sqref="KD28:KI28">
    <cfRule type="cellIs" dxfId="586" priority="2173" operator="equal">
      <formula>0</formula>
    </cfRule>
  </conditionalFormatting>
  <conditionalFormatting sqref="KD28:KI28">
    <cfRule type="cellIs" dxfId="585" priority="2174" operator="equal">
      <formula>1</formula>
    </cfRule>
  </conditionalFormatting>
  <conditionalFormatting sqref="KD33:KI33">
    <cfRule type="cellIs" dxfId="584" priority="2175" operator="equal">
      <formula>0</formula>
    </cfRule>
  </conditionalFormatting>
  <conditionalFormatting sqref="KD33:KI33">
    <cfRule type="cellIs" dxfId="583" priority="2176" operator="equal">
      <formula>1</formula>
    </cfRule>
  </conditionalFormatting>
  <conditionalFormatting sqref="KD35:KI38">
    <cfRule type="cellIs" dxfId="582" priority="2177" operator="equal">
      <formula>0</formula>
    </cfRule>
  </conditionalFormatting>
  <conditionalFormatting sqref="KD35:KI38">
    <cfRule type="cellIs" dxfId="581" priority="2178" operator="equal">
      <formula>1</formula>
    </cfRule>
  </conditionalFormatting>
  <conditionalFormatting sqref="KD40:KI40">
    <cfRule type="cellIs" dxfId="580" priority="2179" operator="equal">
      <formula>0</formula>
    </cfRule>
  </conditionalFormatting>
  <conditionalFormatting sqref="KD40:KI40">
    <cfRule type="cellIs" dxfId="579" priority="2180" operator="equal">
      <formula>1</formula>
    </cfRule>
  </conditionalFormatting>
  <conditionalFormatting sqref="KD48:KI48">
    <cfRule type="cellIs" dxfId="578" priority="2181" operator="equal">
      <formula>0</formula>
    </cfRule>
  </conditionalFormatting>
  <conditionalFormatting sqref="KD48:KI48">
    <cfRule type="cellIs" dxfId="577" priority="2182" operator="equal">
      <formula>1</formula>
    </cfRule>
  </conditionalFormatting>
  <conditionalFormatting sqref="KD49:KI49">
    <cfRule type="cellIs" dxfId="576" priority="2183" operator="equal">
      <formula>0</formula>
    </cfRule>
  </conditionalFormatting>
  <conditionalFormatting sqref="KD49:KI49">
    <cfRule type="cellIs" dxfId="575" priority="2184" operator="equal">
      <formula>1</formula>
    </cfRule>
  </conditionalFormatting>
  <conditionalFormatting sqref="KD57:KI57">
    <cfRule type="cellIs" dxfId="574" priority="2185" operator="equal">
      <formula>0</formula>
    </cfRule>
  </conditionalFormatting>
  <conditionalFormatting sqref="KD57:KI57">
    <cfRule type="cellIs" dxfId="573" priority="2186" operator="equal">
      <formula>1</formula>
    </cfRule>
  </conditionalFormatting>
  <conditionalFormatting sqref="KD58:KI58">
    <cfRule type="cellIs" dxfId="572" priority="2187" operator="equal">
      <formula>0</formula>
    </cfRule>
  </conditionalFormatting>
  <conditionalFormatting sqref="KD58:KI58">
    <cfRule type="cellIs" dxfId="571" priority="2188" operator="equal">
      <formula>1</formula>
    </cfRule>
  </conditionalFormatting>
  <conditionalFormatting sqref="KD60:KI60">
    <cfRule type="cellIs" dxfId="570" priority="2189" operator="equal">
      <formula>0</formula>
    </cfRule>
  </conditionalFormatting>
  <conditionalFormatting sqref="KD60:KI60">
    <cfRule type="cellIs" dxfId="569" priority="2190" operator="equal">
      <formula>1</formula>
    </cfRule>
  </conditionalFormatting>
  <conditionalFormatting sqref="KD62:KI62">
    <cfRule type="cellIs" dxfId="568" priority="2191" operator="equal">
      <formula>0</formula>
    </cfRule>
  </conditionalFormatting>
  <conditionalFormatting sqref="KD62:KI62">
    <cfRule type="cellIs" dxfId="567" priority="2192" operator="equal">
      <formula>1</formula>
    </cfRule>
  </conditionalFormatting>
  <conditionalFormatting sqref="KD63:KI63">
    <cfRule type="cellIs" dxfId="566" priority="2193" operator="equal">
      <formula>0</formula>
    </cfRule>
  </conditionalFormatting>
  <conditionalFormatting sqref="KD63:KI63">
    <cfRule type="cellIs" dxfId="565" priority="2194" operator="equal">
      <formula>1</formula>
    </cfRule>
  </conditionalFormatting>
  <conditionalFormatting sqref="KD65:KI65">
    <cfRule type="cellIs" dxfId="564" priority="2195" operator="equal">
      <formula>0</formula>
    </cfRule>
  </conditionalFormatting>
  <conditionalFormatting sqref="KD65:KI65">
    <cfRule type="cellIs" dxfId="563" priority="2196" operator="equal">
      <formula>1</formula>
    </cfRule>
  </conditionalFormatting>
  <conditionalFormatting sqref="KG68">
    <cfRule type="cellIs" dxfId="562" priority="2197" operator="equal">
      <formula>0</formula>
    </cfRule>
  </conditionalFormatting>
  <conditionalFormatting sqref="KG68">
    <cfRule type="cellIs" dxfId="561" priority="2198" operator="equal">
      <formula>1</formula>
    </cfRule>
  </conditionalFormatting>
  <conditionalFormatting sqref="KD68">
    <cfRule type="cellIs" dxfId="560" priority="2199" operator="equal">
      <formula>0</formula>
    </cfRule>
  </conditionalFormatting>
  <conditionalFormatting sqref="KD68">
    <cfRule type="cellIs" dxfId="559" priority="2200" operator="equal">
      <formula>1</formula>
    </cfRule>
  </conditionalFormatting>
  <conditionalFormatting sqref="KE68">
    <cfRule type="cellIs" dxfId="558" priority="2201" operator="equal">
      <formula>0</formula>
    </cfRule>
  </conditionalFormatting>
  <conditionalFormatting sqref="KE68">
    <cfRule type="cellIs" dxfId="557" priority="2202" operator="equal">
      <formula>1</formula>
    </cfRule>
  </conditionalFormatting>
  <conditionalFormatting sqref="KF68">
    <cfRule type="cellIs" dxfId="556" priority="2203" operator="equal">
      <formula>0</formula>
    </cfRule>
  </conditionalFormatting>
  <conditionalFormatting sqref="KF68">
    <cfRule type="cellIs" dxfId="555" priority="2204" operator="equal">
      <formula>1</formula>
    </cfRule>
  </conditionalFormatting>
  <conditionalFormatting sqref="KH68">
    <cfRule type="cellIs" dxfId="554" priority="2205" operator="equal">
      <formula>0</formula>
    </cfRule>
  </conditionalFormatting>
  <conditionalFormatting sqref="KH68">
    <cfRule type="cellIs" dxfId="553" priority="2206" operator="equal">
      <formula>1</formula>
    </cfRule>
  </conditionalFormatting>
  <conditionalFormatting sqref="KI68">
    <cfRule type="cellIs" dxfId="552" priority="2207" operator="equal">
      <formula>0</formula>
    </cfRule>
  </conditionalFormatting>
  <conditionalFormatting sqref="KI68">
    <cfRule type="cellIs" dxfId="551" priority="2208" operator="equal">
      <formula>1</formula>
    </cfRule>
  </conditionalFormatting>
  <conditionalFormatting sqref="KD71:KI71">
    <cfRule type="cellIs" dxfId="550" priority="2209" operator="equal">
      <formula>0</formula>
    </cfRule>
  </conditionalFormatting>
  <conditionalFormatting sqref="KD71:KI71">
    <cfRule type="cellIs" dxfId="549" priority="2210" operator="equal">
      <formula>1</formula>
    </cfRule>
  </conditionalFormatting>
  <conditionalFormatting sqref="KG73">
    <cfRule type="cellIs" dxfId="548" priority="2211" operator="equal">
      <formula>0</formula>
    </cfRule>
  </conditionalFormatting>
  <conditionalFormatting sqref="KG73">
    <cfRule type="cellIs" dxfId="547" priority="2212" operator="equal">
      <formula>1</formula>
    </cfRule>
  </conditionalFormatting>
  <conditionalFormatting sqref="KD73">
    <cfRule type="cellIs" dxfId="546" priority="2213" operator="equal">
      <formula>0</formula>
    </cfRule>
  </conditionalFormatting>
  <conditionalFormatting sqref="KD73">
    <cfRule type="cellIs" dxfId="545" priority="2214" operator="equal">
      <formula>1</formula>
    </cfRule>
  </conditionalFormatting>
  <conditionalFormatting sqref="KE73">
    <cfRule type="cellIs" dxfId="544" priority="2215" operator="equal">
      <formula>0</formula>
    </cfRule>
  </conditionalFormatting>
  <conditionalFormatting sqref="KE73">
    <cfRule type="cellIs" dxfId="543" priority="2216" operator="equal">
      <formula>1</formula>
    </cfRule>
  </conditionalFormatting>
  <conditionalFormatting sqref="KF73">
    <cfRule type="cellIs" dxfId="542" priority="2217" operator="equal">
      <formula>0</formula>
    </cfRule>
  </conditionalFormatting>
  <conditionalFormatting sqref="KF73">
    <cfRule type="cellIs" dxfId="541" priority="2218" operator="equal">
      <formula>1</formula>
    </cfRule>
  </conditionalFormatting>
  <conditionalFormatting sqref="KH73">
    <cfRule type="cellIs" dxfId="540" priority="2219" operator="equal">
      <formula>0</formula>
    </cfRule>
  </conditionalFormatting>
  <conditionalFormatting sqref="KH73">
    <cfRule type="cellIs" dxfId="539" priority="2220" operator="equal">
      <formula>1</formula>
    </cfRule>
  </conditionalFormatting>
  <conditionalFormatting sqref="KI73">
    <cfRule type="cellIs" dxfId="538" priority="2221" operator="equal">
      <formula>0</formula>
    </cfRule>
  </conditionalFormatting>
  <conditionalFormatting sqref="KI73">
    <cfRule type="cellIs" dxfId="537" priority="2222" operator="equal">
      <formula>1</formula>
    </cfRule>
  </conditionalFormatting>
  <conditionalFormatting sqref="KD74:KI74">
    <cfRule type="cellIs" dxfId="536" priority="2223" operator="equal">
      <formula>0</formula>
    </cfRule>
  </conditionalFormatting>
  <conditionalFormatting sqref="KD74:KI74">
    <cfRule type="cellIs" dxfId="535" priority="2224" operator="equal">
      <formula>1</formula>
    </cfRule>
  </conditionalFormatting>
  <conditionalFormatting sqref="KG75">
    <cfRule type="cellIs" dxfId="534" priority="2225" operator="equal">
      <formula>0</formula>
    </cfRule>
  </conditionalFormatting>
  <conditionalFormatting sqref="KG75">
    <cfRule type="cellIs" dxfId="533" priority="2226" operator="equal">
      <formula>1</formula>
    </cfRule>
  </conditionalFormatting>
  <conditionalFormatting sqref="KD75">
    <cfRule type="cellIs" dxfId="532" priority="2227" operator="equal">
      <formula>0</formula>
    </cfRule>
  </conditionalFormatting>
  <conditionalFormatting sqref="KD75">
    <cfRule type="cellIs" dxfId="531" priority="2228" operator="equal">
      <formula>1</formula>
    </cfRule>
  </conditionalFormatting>
  <conditionalFormatting sqref="KE75">
    <cfRule type="cellIs" dxfId="530" priority="2229" operator="equal">
      <formula>0</formula>
    </cfRule>
  </conditionalFormatting>
  <conditionalFormatting sqref="KE75">
    <cfRule type="cellIs" dxfId="529" priority="2230" operator="equal">
      <formula>1</formula>
    </cfRule>
  </conditionalFormatting>
  <conditionalFormatting sqref="KF75">
    <cfRule type="cellIs" dxfId="528" priority="2231" operator="equal">
      <formula>0</formula>
    </cfRule>
  </conditionalFormatting>
  <conditionalFormatting sqref="KF75">
    <cfRule type="cellIs" dxfId="527" priority="2232" operator="equal">
      <formula>1</formula>
    </cfRule>
  </conditionalFormatting>
  <conditionalFormatting sqref="KH75">
    <cfRule type="cellIs" dxfId="526" priority="2233" operator="equal">
      <formula>0</formula>
    </cfRule>
  </conditionalFormatting>
  <conditionalFormatting sqref="KH75">
    <cfRule type="cellIs" dxfId="525" priority="2234" operator="equal">
      <formula>1</formula>
    </cfRule>
  </conditionalFormatting>
  <conditionalFormatting sqref="KI75">
    <cfRule type="cellIs" dxfId="524" priority="2235" operator="equal">
      <formula>0</formula>
    </cfRule>
  </conditionalFormatting>
  <conditionalFormatting sqref="KI75">
    <cfRule type="cellIs" dxfId="523" priority="2236" operator="equal">
      <formula>1</formula>
    </cfRule>
  </conditionalFormatting>
  <conditionalFormatting sqref="KU12:KZ22 KU25:KZ27 KU50:KZ56 KU59:KZ59 KU69:KZ70 KU39:KZ39 KU29:KZ30 KU41:KZ47">
    <cfRule type="cellIs" dxfId="522" priority="2237" operator="equal">
      <formula>0</formula>
    </cfRule>
  </conditionalFormatting>
  <conditionalFormatting sqref="KU12:KZ22 KU25:KZ27 KU50:KZ56 KU59:KZ59 KU69:KZ70 KU39:KZ39 KU29:KZ30 KU41:KZ47">
    <cfRule type="cellIs" dxfId="521" priority="2238" operator="equal">
      <formula>1</formula>
    </cfRule>
  </conditionalFormatting>
  <conditionalFormatting sqref="KN85">
    <cfRule type="cellIs" dxfId="520" priority="2239" operator="equal">
      <formula>"OK"</formula>
    </cfRule>
  </conditionalFormatting>
  <conditionalFormatting sqref="KN85">
    <cfRule type="cellIs" dxfId="519" priority="2240" operator="equal">
      <formula>"NO HABILITADO"</formula>
    </cfRule>
  </conditionalFormatting>
  <conditionalFormatting sqref="LB85">
    <cfRule type="cellIs" dxfId="518" priority="2241" operator="equal">
      <formula>0</formula>
    </cfRule>
  </conditionalFormatting>
  <conditionalFormatting sqref="LB85">
    <cfRule type="cellIs" dxfId="517" priority="2242" operator="equal">
      <formula>1</formula>
    </cfRule>
  </conditionalFormatting>
  <conditionalFormatting sqref="KZ85">
    <cfRule type="cellIs" dxfId="516" priority="2243" operator="equal">
      <formula>0</formula>
    </cfRule>
  </conditionalFormatting>
  <conditionalFormatting sqref="KZ85">
    <cfRule type="cellIs" dxfId="515" priority="2244" operator="equal">
      <formula>1</formula>
    </cfRule>
  </conditionalFormatting>
  <conditionalFormatting sqref="KX85">
    <cfRule type="cellIs" dxfId="514" priority="2245" operator="equal">
      <formula>0</formula>
    </cfRule>
  </conditionalFormatting>
  <conditionalFormatting sqref="KX85">
    <cfRule type="cellIs" dxfId="513" priority="2246" operator="equal">
      <formula>1</formula>
    </cfRule>
  </conditionalFormatting>
  <conditionalFormatting sqref="KV85">
    <cfRule type="cellIs" dxfId="512" priority="2247" operator="equal">
      <formula>0</formula>
    </cfRule>
  </conditionalFormatting>
  <conditionalFormatting sqref="KV85">
    <cfRule type="cellIs" dxfId="511" priority="2248" operator="equal">
      <formula>1</formula>
    </cfRule>
  </conditionalFormatting>
  <conditionalFormatting sqref="KU23:KZ23">
    <cfRule type="cellIs" dxfId="510" priority="2249" operator="equal">
      <formula>0</formula>
    </cfRule>
  </conditionalFormatting>
  <conditionalFormatting sqref="KU23:KZ23">
    <cfRule type="cellIs" dxfId="509" priority="2250" operator="equal">
      <formula>1</formula>
    </cfRule>
  </conditionalFormatting>
  <conditionalFormatting sqref="KU31:KZ31">
    <cfRule type="cellIs" dxfId="508" priority="2251" operator="equal">
      <formula>0</formula>
    </cfRule>
  </conditionalFormatting>
  <conditionalFormatting sqref="KU31:KZ31">
    <cfRule type="cellIs" dxfId="507" priority="2252" operator="equal">
      <formula>1</formula>
    </cfRule>
  </conditionalFormatting>
  <conditionalFormatting sqref="KU32:KZ32">
    <cfRule type="cellIs" dxfId="506" priority="2253" operator="equal">
      <formula>0</formula>
    </cfRule>
  </conditionalFormatting>
  <conditionalFormatting sqref="KU32:KZ32">
    <cfRule type="cellIs" dxfId="505" priority="2254" operator="equal">
      <formula>1</formula>
    </cfRule>
  </conditionalFormatting>
  <conditionalFormatting sqref="KU34:KZ34">
    <cfRule type="cellIs" dxfId="504" priority="2255" operator="equal">
      <formula>0</formula>
    </cfRule>
  </conditionalFormatting>
  <conditionalFormatting sqref="KU34:KZ34">
    <cfRule type="cellIs" dxfId="503" priority="2256" operator="equal">
      <formula>1</formula>
    </cfRule>
  </conditionalFormatting>
  <conditionalFormatting sqref="KU61:KZ61">
    <cfRule type="cellIs" dxfId="502" priority="2257" operator="equal">
      <formula>0</formula>
    </cfRule>
  </conditionalFormatting>
  <conditionalFormatting sqref="KU61:KZ61">
    <cfRule type="cellIs" dxfId="501" priority="2258" operator="equal">
      <formula>1</formula>
    </cfRule>
  </conditionalFormatting>
  <conditionalFormatting sqref="KU64:KZ64">
    <cfRule type="cellIs" dxfId="500" priority="2259" operator="equal">
      <formula>0</formula>
    </cfRule>
  </conditionalFormatting>
  <conditionalFormatting sqref="KU64:KZ64">
    <cfRule type="cellIs" dxfId="499" priority="2260" operator="equal">
      <formula>1</formula>
    </cfRule>
  </conditionalFormatting>
  <conditionalFormatting sqref="KX66">
    <cfRule type="cellIs" dxfId="498" priority="2261" operator="equal">
      <formula>0</formula>
    </cfRule>
  </conditionalFormatting>
  <conditionalFormatting sqref="KX66">
    <cfRule type="cellIs" dxfId="497" priority="2262" operator="equal">
      <formula>1</formula>
    </cfRule>
  </conditionalFormatting>
  <conditionalFormatting sqref="KU66">
    <cfRule type="cellIs" dxfId="496" priority="2263" operator="equal">
      <formula>0</formula>
    </cfRule>
  </conditionalFormatting>
  <conditionalFormatting sqref="KU66">
    <cfRule type="cellIs" dxfId="495" priority="2264" operator="equal">
      <formula>1</formula>
    </cfRule>
  </conditionalFormatting>
  <conditionalFormatting sqref="KV66">
    <cfRule type="cellIs" dxfId="494" priority="2265" operator="equal">
      <formula>0</formula>
    </cfRule>
  </conditionalFormatting>
  <conditionalFormatting sqref="KV66">
    <cfRule type="cellIs" dxfId="493" priority="2266" operator="equal">
      <formula>1</formula>
    </cfRule>
  </conditionalFormatting>
  <conditionalFormatting sqref="KW66">
    <cfRule type="cellIs" dxfId="492" priority="2267" operator="equal">
      <formula>0</formula>
    </cfRule>
  </conditionalFormatting>
  <conditionalFormatting sqref="KW66">
    <cfRule type="cellIs" dxfId="491" priority="2268" operator="equal">
      <formula>1</formula>
    </cfRule>
  </conditionalFormatting>
  <conditionalFormatting sqref="KY66">
    <cfRule type="cellIs" dxfId="490" priority="2269" operator="equal">
      <formula>0</formula>
    </cfRule>
  </conditionalFormatting>
  <conditionalFormatting sqref="KY66">
    <cfRule type="cellIs" dxfId="489" priority="2270" operator="equal">
      <formula>1</formula>
    </cfRule>
  </conditionalFormatting>
  <conditionalFormatting sqref="KZ66">
    <cfRule type="cellIs" dxfId="488" priority="2271" operator="equal">
      <formula>0</formula>
    </cfRule>
  </conditionalFormatting>
  <conditionalFormatting sqref="KZ66">
    <cfRule type="cellIs" dxfId="487" priority="2272" operator="equal">
      <formula>1</formula>
    </cfRule>
  </conditionalFormatting>
  <conditionalFormatting sqref="KX67">
    <cfRule type="cellIs" dxfId="486" priority="2273" operator="equal">
      <formula>0</formula>
    </cfRule>
  </conditionalFormatting>
  <conditionalFormatting sqref="KX67">
    <cfRule type="cellIs" dxfId="485" priority="2274" operator="equal">
      <formula>1</formula>
    </cfRule>
  </conditionalFormatting>
  <conditionalFormatting sqref="KU67">
    <cfRule type="cellIs" dxfId="484" priority="2275" operator="equal">
      <formula>0</formula>
    </cfRule>
  </conditionalFormatting>
  <conditionalFormatting sqref="KU67">
    <cfRule type="cellIs" dxfId="483" priority="2276" operator="equal">
      <formula>1</formula>
    </cfRule>
  </conditionalFormatting>
  <conditionalFormatting sqref="KV67">
    <cfRule type="cellIs" dxfId="482" priority="2277" operator="equal">
      <formula>0</formula>
    </cfRule>
  </conditionalFormatting>
  <conditionalFormatting sqref="KV67">
    <cfRule type="cellIs" dxfId="481" priority="2278" operator="equal">
      <formula>1</formula>
    </cfRule>
  </conditionalFormatting>
  <conditionalFormatting sqref="KW67">
    <cfRule type="cellIs" dxfId="480" priority="2279" operator="equal">
      <formula>0</formula>
    </cfRule>
  </conditionalFormatting>
  <conditionalFormatting sqref="KW67">
    <cfRule type="cellIs" dxfId="479" priority="2280" operator="equal">
      <formula>1</formula>
    </cfRule>
  </conditionalFormatting>
  <conditionalFormatting sqref="KY67">
    <cfRule type="cellIs" dxfId="478" priority="2281" operator="equal">
      <formula>0</formula>
    </cfRule>
  </conditionalFormatting>
  <conditionalFormatting sqref="KY67">
    <cfRule type="cellIs" dxfId="477" priority="2282" operator="equal">
      <formula>1</formula>
    </cfRule>
  </conditionalFormatting>
  <conditionalFormatting sqref="KZ67">
    <cfRule type="cellIs" dxfId="476" priority="2283" operator="equal">
      <formula>0</formula>
    </cfRule>
  </conditionalFormatting>
  <conditionalFormatting sqref="KZ67">
    <cfRule type="cellIs" dxfId="475" priority="2284" operator="equal">
      <formula>1</formula>
    </cfRule>
  </conditionalFormatting>
  <conditionalFormatting sqref="KX72">
    <cfRule type="cellIs" dxfId="474" priority="2285" operator="equal">
      <formula>0</formula>
    </cfRule>
  </conditionalFormatting>
  <conditionalFormatting sqref="KX72">
    <cfRule type="cellIs" dxfId="473" priority="2286" operator="equal">
      <formula>1</formula>
    </cfRule>
  </conditionalFormatting>
  <conditionalFormatting sqref="KU72">
    <cfRule type="cellIs" dxfId="472" priority="2287" operator="equal">
      <formula>0</formula>
    </cfRule>
  </conditionalFormatting>
  <conditionalFormatting sqref="KU72">
    <cfRule type="cellIs" dxfId="471" priority="2288" operator="equal">
      <formula>1</formula>
    </cfRule>
  </conditionalFormatting>
  <conditionalFormatting sqref="KV72">
    <cfRule type="cellIs" dxfId="470" priority="2289" operator="equal">
      <formula>0</formula>
    </cfRule>
  </conditionalFormatting>
  <conditionalFormatting sqref="KV72">
    <cfRule type="cellIs" dxfId="469" priority="2290" operator="equal">
      <formula>1</formula>
    </cfRule>
  </conditionalFormatting>
  <conditionalFormatting sqref="KW72">
    <cfRule type="cellIs" dxfId="468" priority="2291" operator="equal">
      <formula>0</formula>
    </cfRule>
  </conditionalFormatting>
  <conditionalFormatting sqref="KW72">
    <cfRule type="cellIs" dxfId="467" priority="2292" operator="equal">
      <formula>1</formula>
    </cfRule>
  </conditionalFormatting>
  <conditionalFormatting sqref="KY72">
    <cfRule type="cellIs" dxfId="466" priority="2293" operator="equal">
      <formula>0</formula>
    </cfRule>
  </conditionalFormatting>
  <conditionalFormatting sqref="KY72">
    <cfRule type="cellIs" dxfId="465" priority="2294" operator="equal">
      <formula>1</formula>
    </cfRule>
  </conditionalFormatting>
  <conditionalFormatting sqref="KZ72">
    <cfRule type="cellIs" dxfId="464" priority="2295" operator="equal">
      <formula>0</formula>
    </cfRule>
  </conditionalFormatting>
  <conditionalFormatting sqref="KZ72">
    <cfRule type="cellIs" dxfId="463" priority="2296" operator="equal">
      <formula>1</formula>
    </cfRule>
  </conditionalFormatting>
  <conditionalFormatting sqref="KU24:KZ24">
    <cfRule type="cellIs" dxfId="462" priority="2297" operator="equal">
      <formula>0</formula>
    </cfRule>
  </conditionalFormatting>
  <conditionalFormatting sqref="KU24:KZ24">
    <cfRule type="cellIs" dxfId="461" priority="2298" operator="equal">
      <formula>1</formula>
    </cfRule>
  </conditionalFormatting>
  <conditionalFormatting sqref="KU28:KZ28">
    <cfRule type="cellIs" dxfId="460" priority="2299" operator="equal">
      <formula>0</formula>
    </cfRule>
  </conditionalFormatting>
  <conditionalFormatting sqref="KU28:KZ28">
    <cfRule type="cellIs" dxfId="459" priority="2300" operator="equal">
      <formula>1</formula>
    </cfRule>
  </conditionalFormatting>
  <conditionalFormatting sqref="KU33:KZ33">
    <cfRule type="cellIs" dxfId="458" priority="2301" operator="equal">
      <formula>0</formula>
    </cfRule>
  </conditionalFormatting>
  <conditionalFormatting sqref="KU33:KZ33">
    <cfRule type="cellIs" dxfId="457" priority="2302" operator="equal">
      <formula>1</formula>
    </cfRule>
  </conditionalFormatting>
  <conditionalFormatting sqref="KU35:KZ38">
    <cfRule type="cellIs" dxfId="456" priority="2303" operator="equal">
      <formula>0</formula>
    </cfRule>
  </conditionalFormatting>
  <conditionalFormatting sqref="KU35:KZ38">
    <cfRule type="cellIs" dxfId="455" priority="2304" operator="equal">
      <formula>1</formula>
    </cfRule>
  </conditionalFormatting>
  <conditionalFormatting sqref="KU40:KZ40">
    <cfRule type="cellIs" dxfId="454" priority="2305" operator="equal">
      <formula>0</formula>
    </cfRule>
  </conditionalFormatting>
  <conditionalFormatting sqref="KU40:KZ40">
    <cfRule type="cellIs" dxfId="453" priority="2306" operator="equal">
      <formula>1</formula>
    </cfRule>
  </conditionalFormatting>
  <conditionalFormatting sqref="KU48:KZ48">
    <cfRule type="cellIs" dxfId="452" priority="2307" operator="equal">
      <formula>0</formula>
    </cfRule>
  </conditionalFormatting>
  <conditionalFormatting sqref="KU48:KZ48">
    <cfRule type="cellIs" dxfId="451" priority="2308" operator="equal">
      <formula>1</formula>
    </cfRule>
  </conditionalFormatting>
  <conditionalFormatting sqref="KU49:KZ49">
    <cfRule type="cellIs" dxfId="450" priority="2309" operator="equal">
      <formula>0</formula>
    </cfRule>
  </conditionalFormatting>
  <conditionalFormatting sqref="KU49:KZ49">
    <cfRule type="cellIs" dxfId="449" priority="2310" operator="equal">
      <formula>1</formula>
    </cfRule>
  </conditionalFormatting>
  <conditionalFormatting sqref="KU57:KZ57">
    <cfRule type="cellIs" dxfId="448" priority="2311" operator="equal">
      <formula>0</formula>
    </cfRule>
  </conditionalFormatting>
  <conditionalFormatting sqref="KU57:KZ57">
    <cfRule type="cellIs" dxfId="447" priority="2312" operator="equal">
      <formula>1</formula>
    </cfRule>
  </conditionalFormatting>
  <conditionalFormatting sqref="KU58:KZ58">
    <cfRule type="cellIs" dxfId="446" priority="2313" operator="equal">
      <formula>0</formula>
    </cfRule>
  </conditionalFormatting>
  <conditionalFormatting sqref="KU58:KZ58">
    <cfRule type="cellIs" dxfId="445" priority="2314" operator="equal">
      <formula>1</formula>
    </cfRule>
  </conditionalFormatting>
  <conditionalFormatting sqref="KU60:KZ60">
    <cfRule type="cellIs" dxfId="444" priority="2315" operator="equal">
      <formula>0</formula>
    </cfRule>
  </conditionalFormatting>
  <conditionalFormatting sqref="KU60:KZ60">
    <cfRule type="cellIs" dxfId="443" priority="2316" operator="equal">
      <formula>1</formula>
    </cfRule>
  </conditionalFormatting>
  <conditionalFormatting sqref="KU62:KZ62">
    <cfRule type="cellIs" dxfId="442" priority="2317" operator="equal">
      <formula>0</formula>
    </cfRule>
  </conditionalFormatting>
  <conditionalFormatting sqref="KU62:KZ62">
    <cfRule type="cellIs" dxfId="441" priority="2318" operator="equal">
      <formula>1</formula>
    </cfRule>
  </conditionalFormatting>
  <conditionalFormatting sqref="KU63:KZ63">
    <cfRule type="cellIs" dxfId="440" priority="2319" operator="equal">
      <formula>0</formula>
    </cfRule>
  </conditionalFormatting>
  <conditionalFormatting sqref="KU63:KZ63">
    <cfRule type="cellIs" dxfId="439" priority="2320" operator="equal">
      <formula>1</formula>
    </cfRule>
  </conditionalFormatting>
  <conditionalFormatting sqref="KU65:KZ65">
    <cfRule type="cellIs" dxfId="438" priority="2321" operator="equal">
      <formula>0</formula>
    </cfRule>
  </conditionalFormatting>
  <conditionalFormatting sqref="KU65:KZ65">
    <cfRule type="cellIs" dxfId="437" priority="2322" operator="equal">
      <formula>1</formula>
    </cfRule>
  </conditionalFormatting>
  <conditionalFormatting sqref="KX68">
    <cfRule type="cellIs" dxfId="436" priority="2323" operator="equal">
      <formula>0</formula>
    </cfRule>
  </conditionalFormatting>
  <conditionalFormatting sqref="KX68">
    <cfRule type="cellIs" dxfId="435" priority="2324" operator="equal">
      <formula>1</formula>
    </cfRule>
  </conditionalFormatting>
  <conditionalFormatting sqref="KU68">
    <cfRule type="cellIs" dxfId="434" priority="2325" operator="equal">
      <formula>0</formula>
    </cfRule>
  </conditionalFormatting>
  <conditionalFormatting sqref="KU68">
    <cfRule type="cellIs" dxfId="433" priority="2326" operator="equal">
      <formula>1</formula>
    </cfRule>
  </conditionalFormatting>
  <conditionalFormatting sqref="KV68">
    <cfRule type="cellIs" dxfId="432" priority="2327" operator="equal">
      <formula>0</formula>
    </cfRule>
  </conditionalFormatting>
  <conditionalFormatting sqref="KV68">
    <cfRule type="cellIs" dxfId="431" priority="2328" operator="equal">
      <formula>1</formula>
    </cfRule>
  </conditionalFormatting>
  <conditionalFormatting sqref="KW68">
    <cfRule type="cellIs" dxfId="430" priority="2329" operator="equal">
      <formula>0</formula>
    </cfRule>
  </conditionalFormatting>
  <conditionalFormatting sqref="KW68">
    <cfRule type="cellIs" dxfId="429" priority="2330" operator="equal">
      <formula>1</formula>
    </cfRule>
  </conditionalFormatting>
  <conditionalFormatting sqref="KY68">
    <cfRule type="cellIs" dxfId="428" priority="2331" operator="equal">
      <formula>0</formula>
    </cfRule>
  </conditionalFormatting>
  <conditionalFormatting sqref="KY68">
    <cfRule type="cellIs" dxfId="427" priority="2332" operator="equal">
      <formula>1</formula>
    </cfRule>
  </conditionalFormatting>
  <conditionalFormatting sqref="KZ68">
    <cfRule type="cellIs" dxfId="426" priority="2333" operator="equal">
      <formula>0</formula>
    </cfRule>
  </conditionalFormatting>
  <conditionalFormatting sqref="KZ68">
    <cfRule type="cellIs" dxfId="425" priority="2334" operator="equal">
      <formula>1</formula>
    </cfRule>
  </conditionalFormatting>
  <conditionalFormatting sqref="KU71:KZ71">
    <cfRule type="cellIs" dxfId="424" priority="2335" operator="equal">
      <formula>0</formula>
    </cfRule>
  </conditionalFormatting>
  <conditionalFormatting sqref="KU71:KZ71">
    <cfRule type="cellIs" dxfId="423" priority="2336" operator="equal">
      <formula>1</formula>
    </cfRule>
  </conditionalFormatting>
  <conditionalFormatting sqref="KX73">
    <cfRule type="cellIs" dxfId="422" priority="2337" operator="equal">
      <formula>0</formula>
    </cfRule>
  </conditionalFormatting>
  <conditionalFormatting sqref="KX73">
    <cfRule type="cellIs" dxfId="421" priority="2338" operator="equal">
      <formula>1</formula>
    </cfRule>
  </conditionalFormatting>
  <conditionalFormatting sqref="KU73">
    <cfRule type="cellIs" dxfId="420" priority="2339" operator="equal">
      <formula>0</formula>
    </cfRule>
  </conditionalFormatting>
  <conditionalFormatting sqref="KU73">
    <cfRule type="cellIs" dxfId="419" priority="2340" operator="equal">
      <formula>1</formula>
    </cfRule>
  </conditionalFormatting>
  <conditionalFormatting sqref="KV73">
    <cfRule type="cellIs" dxfId="418" priority="2341" operator="equal">
      <formula>0</formula>
    </cfRule>
  </conditionalFormatting>
  <conditionalFormatting sqref="KV73">
    <cfRule type="cellIs" dxfId="417" priority="2342" operator="equal">
      <formula>1</formula>
    </cfRule>
  </conditionalFormatting>
  <conditionalFormatting sqref="KW73">
    <cfRule type="cellIs" dxfId="416" priority="2343" operator="equal">
      <formula>0</formula>
    </cfRule>
  </conditionalFormatting>
  <conditionalFormatting sqref="KW73">
    <cfRule type="cellIs" dxfId="415" priority="2344" operator="equal">
      <formula>1</formula>
    </cfRule>
  </conditionalFormatting>
  <conditionalFormatting sqref="KY73">
    <cfRule type="cellIs" dxfId="414" priority="2345" operator="equal">
      <formula>0</formula>
    </cfRule>
  </conditionalFormatting>
  <conditionalFormatting sqref="KY73">
    <cfRule type="cellIs" dxfId="413" priority="2346" operator="equal">
      <formula>1</formula>
    </cfRule>
  </conditionalFormatting>
  <conditionalFormatting sqref="KZ73">
    <cfRule type="cellIs" dxfId="412" priority="2347" operator="equal">
      <formula>0</formula>
    </cfRule>
  </conditionalFormatting>
  <conditionalFormatting sqref="KZ73">
    <cfRule type="cellIs" dxfId="411" priority="2348" operator="equal">
      <formula>1</formula>
    </cfRule>
  </conditionalFormatting>
  <conditionalFormatting sqref="KU74:KZ74">
    <cfRule type="cellIs" dxfId="410" priority="2349" operator="equal">
      <formula>0</formula>
    </cfRule>
  </conditionalFormatting>
  <conditionalFormatting sqref="KU74:KZ74">
    <cfRule type="cellIs" dxfId="409" priority="2350" operator="equal">
      <formula>1</formula>
    </cfRule>
  </conditionalFormatting>
  <conditionalFormatting sqref="KX75">
    <cfRule type="cellIs" dxfId="408" priority="2351" operator="equal">
      <formula>0</formula>
    </cfRule>
  </conditionalFormatting>
  <conditionalFormatting sqref="KX75">
    <cfRule type="cellIs" dxfId="407" priority="2352" operator="equal">
      <formula>1</formula>
    </cfRule>
  </conditionalFormatting>
  <conditionalFormatting sqref="KU75">
    <cfRule type="cellIs" dxfId="406" priority="2353" operator="equal">
      <formula>0</formula>
    </cfRule>
  </conditionalFormatting>
  <conditionalFormatting sqref="KU75">
    <cfRule type="cellIs" dxfId="405" priority="2354" operator="equal">
      <formula>1</formula>
    </cfRule>
  </conditionalFormatting>
  <conditionalFormatting sqref="KV75">
    <cfRule type="cellIs" dxfId="404" priority="2355" operator="equal">
      <formula>0</formula>
    </cfRule>
  </conditionalFormatting>
  <conditionalFormatting sqref="KV75">
    <cfRule type="cellIs" dxfId="403" priority="2356" operator="equal">
      <formula>1</formula>
    </cfRule>
  </conditionalFormatting>
  <conditionalFormatting sqref="KW75">
    <cfRule type="cellIs" dxfId="402" priority="2357" operator="equal">
      <formula>0</formula>
    </cfRule>
  </conditionalFormatting>
  <conditionalFormatting sqref="KW75">
    <cfRule type="cellIs" dxfId="401" priority="2358" operator="equal">
      <formula>1</formula>
    </cfRule>
  </conditionalFormatting>
  <conditionalFormatting sqref="KY75">
    <cfRule type="cellIs" dxfId="400" priority="2359" operator="equal">
      <formula>0</formula>
    </cfRule>
  </conditionalFormatting>
  <conditionalFormatting sqref="KY75">
    <cfRule type="cellIs" dxfId="399" priority="2360" operator="equal">
      <formula>1</formula>
    </cfRule>
  </conditionalFormatting>
  <conditionalFormatting sqref="KZ75">
    <cfRule type="cellIs" dxfId="398" priority="2361" operator="equal">
      <formula>0</formula>
    </cfRule>
  </conditionalFormatting>
  <conditionalFormatting sqref="KZ75">
    <cfRule type="cellIs" dxfId="397" priority="2362" operator="equal">
      <formula>1</formula>
    </cfRule>
  </conditionalFormatting>
  <conditionalFormatting sqref="LL12:LQ22 LL25:LQ27 LL50:LQ56 LL59:LQ59 LL69:LQ70 LL39:LQ39 LL29:LQ30 LL41:LQ47">
    <cfRule type="cellIs" dxfId="396" priority="2363" operator="equal">
      <formula>0</formula>
    </cfRule>
  </conditionalFormatting>
  <conditionalFormatting sqref="LL12:LQ22 LL25:LQ27 LL50:LQ56 LL59:LQ59 LL69:LQ70 LL39:LQ39 LL29:LQ30 LL41:LQ47">
    <cfRule type="cellIs" dxfId="395" priority="2364" operator="equal">
      <formula>1</formula>
    </cfRule>
  </conditionalFormatting>
  <conditionalFormatting sqref="LE85">
    <cfRule type="cellIs" dxfId="394" priority="2365" operator="equal">
      <formula>"OK"</formula>
    </cfRule>
  </conditionalFormatting>
  <conditionalFormatting sqref="LE85">
    <cfRule type="cellIs" dxfId="393" priority="2366" operator="equal">
      <formula>"NO HABILITADO"</formula>
    </cfRule>
  </conditionalFormatting>
  <conditionalFormatting sqref="LS85">
    <cfRule type="cellIs" dxfId="392" priority="2367" operator="equal">
      <formula>0</formula>
    </cfRule>
  </conditionalFormatting>
  <conditionalFormatting sqref="LS85">
    <cfRule type="cellIs" dxfId="391" priority="2368" operator="equal">
      <formula>1</formula>
    </cfRule>
  </conditionalFormatting>
  <conditionalFormatting sqref="LQ85">
    <cfRule type="cellIs" dxfId="390" priority="2369" operator="equal">
      <formula>0</formula>
    </cfRule>
  </conditionalFormatting>
  <conditionalFormatting sqref="LQ85">
    <cfRule type="cellIs" dxfId="389" priority="2370" operator="equal">
      <formula>1</formula>
    </cfRule>
  </conditionalFormatting>
  <conditionalFormatting sqref="LO85">
    <cfRule type="cellIs" dxfId="388" priority="2371" operator="equal">
      <formula>0</formula>
    </cfRule>
  </conditionalFormatting>
  <conditionalFormatting sqref="LO85">
    <cfRule type="cellIs" dxfId="387" priority="2372" operator="equal">
      <formula>1</formula>
    </cfRule>
  </conditionalFormatting>
  <conditionalFormatting sqref="LM85">
    <cfRule type="cellIs" dxfId="386" priority="2373" operator="equal">
      <formula>0</formula>
    </cfRule>
  </conditionalFormatting>
  <conditionalFormatting sqref="LM85">
    <cfRule type="cellIs" dxfId="385" priority="2374" operator="equal">
      <formula>1</formula>
    </cfRule>
  </conditionalFormatting>
  <conditionalFormatting sqref="LL23:LQ23">
    <cfRule type="cellIs" dxfId="384" priority="2375" operator="equal">
      <formula>0</formula>
    </cfRule>
  </conditionalFormatting>
  <conditionalFormatting sqref="LL23:LQ23">
    <cfRule type="cellIs" dxfId="383" priority="2376" operator="equal">
      <formula>1</formula>
    </cfRule>
  </conditionalFormatting>
  <conditionalFormatting sqref="LL31:LQ31">
    <cfRule type="cellIs" dxfId="382" priority="2377" operator="equal">
      <formula>0</formula>
    </cfRule>
  </conditionalFormatting>
  <conditionalFormatting sqref="LL31:LQ31">
    <cfRule type="cellIs" dxfId="381" priority="2378" operator="equal">
      <formula>1</formula>
    </cfRule>
  </conditionalFormatting>
  <conditionalFormatting sqref="LL32:LQ32">
    <cfRule type="cellIs" dxfId="380" priority="2379" operator="equal">
      <formula>0</formula>
    </cfRule>
  </conditionalFormatting>
  <conditionalFormatting sqref="LL32:LQ32">
    <cfRule type="cellIs" dxfId="379" priority="2380" operator="equal">
      <formula>1</formula>
    </cfRule>
  </conditionalFormatting>
  <conditionalFormatting sqref="LL34:LQ34">
    <cfRule type="cellIs" dxfId="378" priority="2381" operator="equal">
      <formula>0</formula>
    </cfRule>
  </conditionalFormatting>
  <conditionalFormatting sqref="LL34:LQ34">
    <cfRule type="cellIs" dxfId="377" priority="2382" operator="equal">
      <formula>1</formula>
    </cfRule>
  </conditionalFormatting>
  <conditionalFormatting sqref="LL61:LQ61">
    <cfRule type="cellIs" dxfId="376" priority="2383" operator="equal">
      <formula>0</formula>
    </cfRule>
  </conditionalFormatting>
  <conditionalFormatting sqref="LL61:LQ61">
    <cfRule type="cellIs" dxfId="375" priority="2384" operator="equal">
      <formula>1</formula>
    </cfRule>
  </conditionalFormatting>
  <conditionalFormatting sqref="LL64:LQ64">
    <cfRule type="cellIs" dxfId="374" priority="2385" operator="equal">
      <formula>0</formula>
    </cfRule>
  </conditionalFormatting>
  <conditionalFormatting sqref="LL64:LQ64">
    <cfRule type="cellIs" dxfId="373" priority="2386" operator="equal">
      <formula>1</formula>
    </cfRule>
  </conditionalFormatting>
  <conditionalFormatting sqref="LO66">
    <cfRule type="cellIs" dxfId="372" priority="2387" operator="equal">
      <formula>0</formula>
    </cfRule>
  </conditionalFormatting>
  <conditionalFormatting sqref="LO66">
    <cfRule type="cellIs" dxfId="371" priority="2388" operator="equal">
      <formula>1</formula>
    </cfRule>
  </conditionalFormatting>
  <conditionalFormatting sqref="LL66">
    <cfRule type="cellIs" dxfId="370" priority="2389" operator="equal">
      <formula>0</formula>
    </cfRule>
  </conditionalFormatting>
  <conditionalFormatting sqref="LL66">
    <cfRule type="cellIs" dxfId="369" priority="2390" operator="equal">
      <formula>1</formula>
    </cfRule>
  </conditionalFormatting>
  <conditionalFormatting sqref="LM66">
    <cfRule type="cellIs" dxfId="368" priority="2391" operator="equal">
      <formula>0</formula>
    </cfRule>
  </conditionalFormatting>
  <conditionalFormatting sqref="LM66">
    <cfRule type="cellIs" dxfId="367" priority="2392" operator="equal">
      <formula>1</formula>
    </cfRule>
  </conditionalFormatting>
  <conditionalFormatting sqref="LN66">
    <cfRule type="cellIs" dxfId="366" priority="2393" operator="equal">
      <formula>0</formula>
    </cfRule>
  </conditionalFormatting>
  <conditionalFormatting sqref="LN66">
    <cfRule type="cellIs" dxfId="365" priority="2394" operator="equal">
      <formula>1</formula>
    </cfRule>
  </conditionalFormatting>
  <conditionalFormatting sqref="LP66">
    <cfRule type="cellIs" dxfId="364" priority="2395" operator="equal">
      <formula>0</formula>
    </cfRule>
  </conditionalFormatting>
  <conditionalFormatting sqref="LP66">
    <cfRule type="cellIs" dxfId="363" priority="2396" operator="equal">
      <formula>1</formula>
    </cfRule>
  </conditionalFormatting>
  <conditionalFormatting sqref="LQ66">
    <cfRule type="cellIs" dxfId="362" priority="2397" operator="equal">
      <formula>0</formula>
    </cfRule>
  </conditionalFormatting>
  <conditionalFormatting sqref="LQ66">
    <cfRule type="cellIs" dxfId="361" priority="2398" operator="equal">
      <formula>1</formula>
    </cfRule>
  </conditionalFormatting>
  <conditionalFormatting sqref="LO67">
    <cfRule type="cellIs" dxfId="360" priority="2399" operator="equal">
      <formula>0</formula>
    </cfRule>
  </conditionalFormatting>
  <conditionalFormatting sqref="LO67">
    <cfRule type="cellIs" dxfId="359" priority="2400" operator="equal">
      <formula>1</formula>
    </cfRule>
  </conditionalFormatting>
  <conditionalFormatting sqref="LL67">
    <cfRule type="cellIs" dxfId="358" priority="2401" operator="equal">
      <formula>0</formula>
    </cfRule>
  </conditionalFormatting>
  <conditionalFormatting sqref="LL67">
    <cfRule type="cellIs" dxfId="357" priority="2402" operator="equal">
      <formula>1</formula>
    </cfRule>
  </conditionalFormatting>
  <conditionalFormatting sqref="LM67">
    <cfRule type="cellIs" dxfId="356" priority="2403" operator="equal">
      <formula>0</formula>
    </cfRule>
  </conditionalFormatting>
  <conditionalFormatting sqref="LM67">
    <cfRule type="cellIs" dxfId="355" priority="2404" operator="equal">
      <formula>1</formula>
    </cfRule>
  </conditionalFormatting>
  <conditionalFormatting sqref="LN67">
    <cfRule type="cellIs" dxfId="354" priority="2405" operator="equal">
      <formula>0</formula>
    </cfRule>
  </conditionalFormatting>
  <conditionalFormatting sqref="LN67">
    <cfRule type="cellIs" dxfId="353" priority="2406" operator="equal">
      <formula>1</formula>
    </cfRule>
  </conditionalFormatting>
  <conditionalFormatting sqref="LP67">
    <cfRule type="cellIs" dxfId="352" priority="2407" operator="equal">
      <formula>0</formula>
    </cfRule>
  </conditionalFormatting>
  <conditionalFormatting sqref="LP67">
    <cfRule type="cellIs" dxfId="351" priority="2408" operator="equal">
      <formula>1</formula>
    </cfRule>
  </conditionalFormatting>
  <conditionalFormatting sqref="LQ67">
    <cfRule type="cellIs" dxfId="350" priority="2409" operator="equal">
      <formula>0</formula>
    </cfRule>
  </conditionalFormatting>
  <conditionalFormatting sqref="LQ67">
    <cfRule type="cellIs" dxfId="349" priority="2410" operator="equal">
      <formula>1</formula>
    </cfRule>
  </conditionalFormatting>
  <conditionalFormatting sqref="LO72">
    <cfRule type="cellIs" dxfId="348" priority="2411" operator="equal">
      <formula>0</formula>
    </cfRule>
  </conditionalFormatting>
  <conditionalFormatting sqref="LO72">
    <cfRule type="cellIs" dxfId="347" priority="2412" operator="equal">
      <formula>1</formula>
    </cfRule>
  </conditionalFormatting>
  <conditionalFormatting sqref="LL72">
    <cfRule type="cellIs" dxfId="346" priority="2413" operator="equal">
      <formula>0</formula>
    </cfRule>
  </conditionalFormatting>
  <conditionalFormatting sqref="LL72">
    <cfRule type="cellIs" dxfId="345" priority="2414" operator="equal">
      <formula>1</formula>
    </cfRule>
  </conditionalFormatting>
  <conditionalFormatting sqref="LM72">
    <cfRule type="cellIs" dxfId="344" priority="2415" operator="equal">
      <formula>0</formula>
    </cfRule>
  </conditionalFormatting>
  <conditionalFormatting sqref="LM72">
    <cfRule type="cellIs" dxfId="343" priority="2416" operator="equal">
      <formula>1</formula>
    </cfRule>
  </conditionalFormatting>
  <conditionalFormatting sqref="LN72">
    <cfRule type="cellIs" dxfId="342" priority="2417" operator="equal">
      <formula>0</formula>
    </cfRule>
  </conditionalFormatting>
  <conditionalFormatting sqref="LN72">
    <cfRule type="cellIs" dxfId="341" priority="2418" operator="equal">
      <formula>1</formula>
    </cfRule>
  </conditionalFormatting>
  <conditionalFormatting sqref="LP72">
    <cfRule type="cellIs" dxfId="340" priority="2419" operator="equal">
      <formula>0</formula>
    </cfRule>
  </conditionalFormatting>
  <conditionalFormatting sqref="LP72">
    <cfRule type="cellIs" dxfId="339" priority="2420" operator="equal">
      <formula>1</formula>
    </cfRule>
  </conditionalFormatting>
  <conditionalFormatting sqref="LQ72">
    <cfRule type="cellIs" dxfId="338" priority="2421" operator="equal">
      <formula>0</formula>
    </cfRule>
  </conditionalFormatting>
  <conditionalFormatting sqref="LQ72">
    <cfRule type="cellIs" dxfId="337" priority="2422" operator="equal">
      <formula>1</formula>
    </cfRule>
  </conditionalFormatting>
  <conditionalFormatting sqref="LL24:LQ24">
    <cfRule type="cellIs" dxfId="336" priority="2423" operator="equal">
      <formula>0</formula>
    </cfRule>
  </conditionalFormatting>
  <conditionalFormatting sqref="LL24:LQ24">
    <cfRule type="cellIs" dxfId="335" priority="2424" operator="equal">
      <formula>1</formula>
    </cfRule>
  </conditionalFormatting>
  <conditionalFormatting sqref="LL28:LQ28">
    <cfRule type="cellIs" dxfId="334" priority="2425" operator="equal">
      <formula>0</formula>
    </cfRule>
  </conditionalFormatting>
  <conditionalFormatting sqref="LL28:LQ28">
    <cfRule type="cellIs" dxfId="333" priority="2426" operator="equal">
      <formula>1</formula>
    </cfRule>
  </conditionalFormatting>
  <conditionalFormatting sqref="LL33:LQ33">
    <cfRule type="cellIs" dxfId="332" priority="2427" operator="equal">
      <formula>0</formula>
    </cfRule>
  </conditionalFormatting>
  <conditionalFormatting sqref="LL33:LQ33">
    <cfRule type="cellIs" dxfId="331" priority="2428" operator="equal">
      <formula>1</formula>
    </cfRule>
  </conditionalFormatting>
  <conditionalFormatting sqref="LL35:LQ38">
    <cfRule type="cellIs" dxfId="330" priority="2429" operator="equal">
      <formula>0</formula>
    </cfRule>
  </conditionalFormatting>
  <conditionalFormatting sqref="LL35:LQ38">
    <cfRule type="cellIs" dxfId="329" priority="2430" operator="equal">
      <formula>1</formula>
    </cfRule>
  </conditionalFormatting>
  <conditionalFormatting sqref="LL40:LQ40">
    <cfRule type="cellIs" dxfId="328" priority="2431" operator="equal">
      <formula>0</formula>
    </cfRule>
  </conditionalFormatting>
  <conditionalFormatting sqref="LL40:LQ40">
    <cfRule type="cellIs" dxfId="327" priority="2432" operator="equal">
      <formula>1</formula>
    </cfRule>
  </conditionalFormatting>
  <conditionalFormatting sqref="LL48:LQ48">
    <cfRule type="cellIs" dxfId="326" priority="2433" operator="equal">
      <formula>0</formula>
    </cfRule>
  </conditionalFormatting>
  <conditionalFormatting sqref="LL48:LQ48">
    <cfRule type="cellIs" dxfId="325" priority="2434" operator="equal">
      <formula>1</formula>
    </cfRule>
  </conditionalFormatting>
  <conditionalFormatting sqref="LL49:LQ49">
    <cfRule type="cellIs" dxfId="324" priority="2435" operator="equal">
      <formula>0</formula>
    </cfRule>
  </conditionalFormatting>
  <conditionalFormatting sqref="LL49:LQ49">
    <cfRule type="cellIs" dxfId="323" priority="2436" operator="equal">
      <formula>1</formula>
    </cfRule>
  </conditionalFormatting>
  <conditionalFormatting sqref="LL57:LQ57">
    <cfRule type="cellIs" dxfId="322" priority="2437" operator="equal">
      <formula>0</formula>
    </cfRule>
  </conditionalFormatting>
  <conditionalFormatting sqref="LL57:LQ57">
    <cfRule type="cellIs" dxfId="321" priority="2438" operator="equal">
      <formula>1</formula>
    </cfRule>
  </conditionalFormatting>
  <conditionalFormatting sqref="LL58:LQ58">
    <cfRule type="cellIs" dxfId="320" priority="2439" operator="equal">
      <formula>0</formula>
    </cfRule>
  </conditionalFormatting>
  <conditionalFormatting sqref="LL58:LQ58">
    <cfRule type="cellIs" dxfId="319" priority="2440" operator="equal">
      <formula>1</formula>
    </cfRule>
  </conditionalFormatting>
  <conditionalFormatting sqref="LL60:LQ60">
    <cfRule type="cellIs" dxfId="318" priority="2441" operator="equal">
      <formula>0</formula>
    </cfRule>
  </conditionalFormatting>
  <conditionalFormatting sqref="LL60:LQ60">
    <cfRule type="cellIs" dxfId="317" priority="2442" operator="equal">
      <formula>1</formula>
    </cfRule>
  </conditionalFormatting>
  <conditionalFormatting sqref="LL62:LQ62">
    <cfRule type="cellIs" dxfId="316" priority="2443" operator="equal">
      <formula>0</formula>
    </cfRule>
  </conditionalFormatting>
  <conditionalFormatting sqref="LL62:LQ62">
    <cfRule type="cellIs" dxfId="315" priority="2444" operator="equal">
      <formula>1</formula>
    </cfRule>
  </conditionalFormatting>
  <conditionalFormatting sqref="LL63:LQ63">
    <cfRule type="cellIs" dxfId="314" priority="2445" operator="equal">
      <formula>0</formula>
    </cfRule>
  </conditionalFormatting>
  <conditionalFormatting sqref="LL63:LQ63">
    <cfRule type="cellIs" dxfId="313" priority="2446" operator="equal">
      <formula>1</formula>
    </cfRule>
  </conditionalFormatting>
  <conditionalFormatting sqref="LL65:LQ65">
    <cfRule type="cellIs" dxfId="312" priority="2447" operator="equal">
      <formula>0</formula>
    </cfRule>
  </conditionalFormatting>
  <conditionalFormatting sqref="LL65:LQ65">
    <cfRule type="cellIs" dxfId="311" priority="2448" operator="equal">
      <formula>1</formula>
    </cfRule>
  </conditionalFormatting>
  <conditionalFormatting sqref="LO68">
    <cfRule type="cellIs" dxfId="310" priority="2449" operator="equal">
      <formula>0</formula>
    </cfRule>
  </conditionalFormatting>
  <conditionalFormatting sqref="LO68">
    <cfRule type="cellIs" dxfId="309" priority="2450" operator="equal">
      <formula>1</formula>
    </cfRule>
  </conditionalFormatting>
  <conditionalFormatting sqref="LL68">
    <cfRule type="cellIs" dxfId="308" priority="2451" operator="equal">
      <formula>0</formula>
    </cfRule>
  </conditionalFormatting>
  <conditionalFormatting sqref="LL68">
    <cfRule type="cellIs" dxfId="307" priority="2452" operator="equal">
      <formula>1</formula>
    </cfRule>
  </conditionalFormatting>
  <conditionalFormatting sqref="LM68">
    <cfRule type="cellIs" dxfId="306" priority="2453" operator="equal">
      <formula>0</formula>
    </cfRule>
  </conditionalFormatting>
  <conditionalFormatting sqref="LM68">
    <cfRule type="cellIs" dxfId="305" priority="2454" operator="equal">
      <formula>1</formula>
    </cfRule>
  </conditionalFormatting>
  <conditionalFormatting sqref="LN68">
    <cfRule type="cellIs" dxfId="304" priority="2455" operator="equal">
      <formula>0</formula>
    </cfRule>
  </conditionalFormatting>
  <conditionalFormatting sqref="LN68">
    <cfRule type="cellIs" dxfId="303" priority="2456" operator="equal">
      <formula>1</formula>
    </cfRule>
  </conditionalFormatting>
  <conditionalFormatting sqref="LP68">
    <cfRule type="cellIs" dxfId="302" priority="2457" operator="equal">
      <formula>0</formula>
    </cfRule>
  </conditionalFormatting>
  <conditionalFormatting sqref="LP68">
    <cfRule type="cellIs" dxfId="301" priority="2458" operator="equal">
      <formula>1</formula>
    </cfRule>
  </conditionalFormatting>
  <conditionalFormatting sqref="LQ68">
    <cfRule type="cellIs" dxfId="300" priority="2459" operator="equal">
      <formula>0</formula>
    </cfRule>
  </conditionalFormatting>
  <conditionalFormatting sqref="LQ68">
    <cfRule type="cellIs" dxfId="299" priority="2460" operator="equal">
      <formula>1</formula>
    </cfRule>
  </conditionalFormatting>
  <conditionalFormatting sqref="LL71:LQ71">
    <cfRule type="cellIs" dxfId="298" priority="2461" operator="equal">
      <formula>0</formula>
    </cfRule>
  </conditionalFormatting>
  <conditionalFormatting sqref="LL71:LQ71">
    <cfRule type="cellIs" dxfId="297" priority="2462" operator="equal">
      <formula>1</formula>
    </cfRule>
  </conditionalFormatting>
  <conditionalFormatting sqref="LO73">
    <cfRule type="cellIs" dxfId="296" priority="2463" operator="equal">
      <formula>0</formula>
    </cfRule>
  </conditionalFormatting>
  <conditionalFormatting sqref="LO73">
    <cfRule type="cellIs" dxfId="295" priority="2464" operator="equal">
      <formula>1</formula>
    </cfRule>
  </conditionalFormatting>
  <conditionalFormatting sqref="LL73">
    <cfRule type="cellIs" dxfId="294" priority="2465" operator="equal">
      <formula>0</formula>
    </cfRule>
  </conditionalFormatting>
  <conditionalFormatting sqref="LL73">
    <cfRule type="cellIs" dxfId="293" priority="2466" operator="equal">
      <formula>1</formula>
    </cfRule>
  </conditionalFormatting>
  <conditionalFormatting sqref="LM73">
    <cfRule type="cellIs" dxfId="292" priority="2467" operator="equal">
      <formula>0</formula>
    </cfRule>
  </conditionalFormatting>
  <conditionalFormatting sqref="LM73">
    <cfRule type="cellIs" dxfId="291" priority="2468" operator="equal">
      <formula>1</formula>
    </cfRule>
  </conditionalFormatting>
  <conditionalFormatting sqref="LN73">
    <cfRule type="cellIs" dxfId="290" priority="2469" operator="equal">
      <formula>0</formula>
    </cfRule>
  </conditionalFormatting>
  <conditionalFormatting sqref="LN73">
    <cfRule type="cellIs" dxfId="289" priority="2470" operator="equal">
      <formula>1</formula>
    </cfRule>
  </conditionalFormatting>
  <conditionalFormatting sqref="LP73">
    <cfRule type="cellIs" dxfId="288" priority="2471" operator="equal">
      <formula>0</formula>
    </cfRule>
  </conditionalFormatting>
  <conditionalFormatting sqref="LP73">
    <cfRule type="cellIs" dxfId="287" priority="2472" operator="equal">
      <formula>1</formula>
    </cfRule>
  </conditionalFormatting>
  <conditionalFormatting sqref="LQ73">
    <cfRule type="cellIs" dxfId="286" priority="2473" operator="equal">
      <formula>0</formula>
    </cfRule>
  </conditionalFormatting>
  <conditionalFormatting sqref="LQ73">
    <cfRule type="cellIs" dxfId="285" priority="2474" operator="equal">
      <formula>1</formula>
    </cfRule>
  </conditionalFormatting>
  <conditionalFormatting sqref="LL74:LQ74">
    <cfRule type="cellIs" dxfId="284" priority="2475" operator="equal">
      <formula>0</formula>
    </cfRule>
  </conditionalFormatting>
  <conditionalFormatting sqref="LL74:LQ74">
    <cfRule type="cellIs" dxfId="283" priority="2476" operator="equal">
      <formula>1</formula>
    </cfRule>
  </conditionalFormatting>
  <conditionalFormatting sqref="LO75">
    <cfRule type="cellIs" dxfId="282" priority="2477" operator="equal">
      <formula>0</formula>
    </cfRule>
  </conditionalFormatting>
  <conditionalFormatting sqref="LO75">
    <cfRule type="cellIs" dxfId="281" priority="2478" operator="equal">
      <formula>1</formula>
    </cfRule>
  </conditionalFormatting>
  <conditionalFormatting sqref="LL75">
    <cfRule type="cellIs" dxfId="280" priority="2479" operator="equal">
      <formula>0</formula>
    </cfRule>
  </conditionalFormatting>
  <conditionalFormatting sqref="LL75">
    <cfRule type="cellIs" dxfId="279" priority="2480" operator="equal">
      <formula>1</formula>
    </cfRule>
  </conditionalFormatting>
  <conditionalFormatting sqref="LM75">
    <cfRule type="cellIs" dxfId="278" priority="2481" operator="equal">
      <formula>0</formula>
    </cfRule>
  </conditionalFormatting>
  <conditionalFormatting sqref="LM75">
    <cfRule type="cellIs" dxfId="277" priority="2482" operator="equal">
      <formula>1</formula>
    </cfRule>
  </conditionalFormatting>
  <conditionalFormatting sqref="LN75">
    <cfRule type="cellIs" dxfId="276" priority="2483" operator="equal">
      <formula>0</formula>
    </cfRule>
  </conditionalFormatting>
  <conditionalFormatting sqref="LN75">
    <cfRule type="cellIs" dxfId="275" priority="2484" operator="equal">
      <formula>1</formula>
    </cfRule>
  </conditionalFormatting>
  <conditionalFormatting sqref="LP75">
    <cfRule type="cellIs" dxfId="274" priority="2485" operator="equal">
      <formula>0</formula>
    </cfRule>
  </conditionalFormatting>
  <conditionalFormatting sqref="LP75">
    <cfRule type="cellIs" dxfId="273" priority="2486" operator="equal">
      <formula>1</formula>
    </cfRule>
  </conditionalFormatting>
  <conditionalFormatting sqref="LQ75">
    <cfRule type="cellIs" dxfId="272" priority="2487" operator="equal">
      <formula>0</formula>
    </cfRule>
  </conditionalFormatting>
  <conditionalFormatting sqref="LQ75">
    <cfRule type="cellIs" dxfId="271" priority="2488" operator="equal">
      <formula>1</formula>
    </cfRule>
  </conditionalFormatting>
  <conditionalFormatting sqref="MC12:MH22 MC25:MH27 MC50:MH56 MC59:MH59 MC69:MH70 MC39:MH39 MC29:MH30 MC41:MH47">
    <cfRule type="cellIs" dxfId="270" priority="2489" operator="equal">
      <formula>0</formula>
    </cfRule>
  </conditionalFormatting>
  <conditionalFormatting sqref="MC12:MH22 MC25:MH27 MC50:MH56 MC59:MH59 MC69:MH70 MC39:MH39 MC29:MH30 MC41:MH47">
    <cfRule type="cellIs" dxfId="269" priority="2490" operator="equal">
      <formula>1</formula>
    </cfRule>
  </conditionalFormatting>
  <conditionalFormatting sqref="LV85">
    <cfRule type="cellIs" dxfId="268" priority="2491" operator="equal">
      <formula>"OK"</formula>
    </cfRule>
  </conditionalFormatting>
  <conditionalFormatting sqref="LV85">
    <cfRule type="cellIs" dxfId="267" priority="2492" operator="equal">
      <formula>"NO HABILITADO"</formula>
    </cfRule>
  </conditionalFormatting>
  <conditionalFormatting sqref="MJ85">
    <cfRule type="cellIs" dxfId="266" priority="2493" operator="equal">
      <formula>0</formula>
    </cfRule>
  </conditionalFormatting>
  <conditionalFormatting sqref="MJ85">
    <cfRule type="cellIs" dxfId="265" priority="2494" operator="equal">
      <formula>1</formula>
    </cfRule>
  </conditionalFormatting>
  <conditionalFormatting sqref="MH85">
    <cfRule type="cellIs" dxfId="264" priority="2495" operator="equal">
      <formula>0</formula>
    </cfRule>
  </conditionalFormatting>
  <conditionalFormatting sqref="MH85">
    <cfRule type="cellIs" dxfId="263" priority="2496" operator="equal">
      <formula>1</formula>
    </cfRule>
  </conditionalFormatting>
  <conditionalFormatting sqref="MF85">
    <cfRule type="cellIs" dxfId="262" priority="2497" operator="equal">
      <formula>0</formula>
    </cfRule>
  </conditionalFormatting>
  <conditionalFormatting sqref="MF85">
    <cfRule type="cellIs" dxfId="261" priority="2498" operator="equal">
      <formula>1</formula>
    </cfRule>
  </conditionalFormatting>
  <conditionalFormatting sqref="MD85">
    <cfRule type="cellIs" dxfId="260" priority="2499" operator="equal">
      <formula>0</formula>
    </cfRule>
  </conditionalFormatting>
  <conditionalFormatting sqref="MD85">
    <cfRule type="cellIs" dxfId="259" priority="2500" operator="equal">
      <formula>1</formula>
    </cfRule>
  </conditionalFormatting>
  <conditionalFormatting sqref="MC23:MH23">
    <cfRule type="cellIs" dxfId="258" priority="2501" operator="equal">
      <formula>0</formula>
    </cfRule>
  </conditionalFormatting>
  <conditionalFormatting sqref="MC23:MH23">
    <cfRule type="cellIs" dxfId="257" priority="2502" operator="equal">
      <formula>1</formula>
    </cfRule>
  </conditionalFormatting>
  <conditionalFormatting sqref="MC31:MH31">
    <cfRule type="cellIs" dxfId="256" priority="2503" operator="equal">
      <formula>0</formula>
    </cfRule>
  </conditionalFormatting>
  <conditionalFormatting sqref="MC31:MH31">
    <cfRule type="cellIs" dxfId="255" priority="2504" operator="equal">
      <formula>1</formula>
    </cfRule>
  </conditionalFormatting>
  <conditionalFormatting sqref="MC32:MH32">
    <cfRule type="cellIs" dxfId="254" priority="2505" operator="equal">
      <formula>0</formula>
    </cfRule>
  </conditionalFormatting>
  <conditionalFormatting sqref="MC32:MH32">
    <cfRule type="cellIs" dxfId="253" priority="2506" operator="equal">
      <formula>1</formula>
    </cfRule>
  </conditionalFormatting>
  <conditionalFormatting sqref="MC34:MH34">
    <cfRule type="cellIs" dxfId="252" priority="2507" operator="equal">
      <formula>0</formula>
    </cfRule>
  </conditionalFormatting>
  <conditionalFormatting sqref="MC34:MH34">
    <cfRule type="cellIs" dxfId="251" priority="2508" operator="equal">
      <formula>1</formula>
    </cfRule>
  </conditionalFormatting>
  <conditionalFormatting sqref="MC61:MH61">
    <cfRule type="cellIs" dxfId="250" priority="2509" operator="equal">
      <formula>0</formula>
    </cfRule>
  </conditionalFormatting>
  <conditionalFormatting sqref="MC61:MH61">
    <cfRule type="cellIs" dxfId="249" priority="2510" operator="equal">
      <formula>1</formula>
    </cfRule>
  </conditionalFormatting>
  <conditionalFormatting sqref="MC64:MH64">
    <cfRule type="cellIs" dxfId="248" priority="2511" operator="equal">
      <formula>0</formula>
    </cfRule>
  </conditionalFormatting>
  <conditionalFormatting sqref="MC64:MH64">
    <cfRule type="cellIs" dxfId="247" priority="2512" operator="equal">
      <formula>1</formula>
    </cfRule>
  </conditionalFormatting>
  <conditionalFormatting sqref="MF66">
    <cfRule type="cellIs" dxfId="246" priority="2513" operator="equal">
      <formula>0</formula>
    </cfRule>
  </conditionalFormatting>
  <conditionalFormatting sqref="MF66">
    <cfRule type="cellIs" dxfId="245" priority="2514" operator="equal">
      <formula>1</formula>
    </cfRule>
  </conditionalFormatting>
  <conditionalFormatting sqref="MC66">
    <cfRule type="cellIs" dxfId="244" priority="2515" operator="equal">
      <formula>0</formula>
    </cfRule>
  </conditionalFormatting>
  <conditionalFormatting sqref="MC66">
    <cfRule type="cellIs" dxfId="243" priority="2516" operator="equal">
      <formula>1</formula>
    </cfRule>
  </conditionalFormatting>
  <conditionalFormatting sqref="MD66">
    <cfRule type="cellIs" dxfId="242" priority="2517" operator="equal">
      <formula>0</formula>
    </cfRule>
  </conditionalFormatting>
  <conditionalFormatting sqref="MD66">
    <cfRule type="cellIs" dxfId="241" priority="2518" operator="equal">
      <formula>1</formula>
    </cfRule>
  </conditionalFormatting>
  <conditionalFormatting sqref="ME66">
    <cfRule type="cellIs" dxfId="240" priority="2519" operator="equal">
      <formula>0</formula>
    </cfRule>
  </conditionalFormatting>
  <conditionalFormatting sqref="ME66">
    <cfRule type="cellIs" dxfId="239" priority="2520" operator="equal">
      <formula>1</formula>
    </cfRule>
  </conditionalFormatting>
  <conditionalFormatting sqref="MG66">
    <cfRule type="cellIs" dxfId="238" priority="2521" operator="equal">
      <formula>0</formula>
    </cfRule>
  </conditionalFormatting>
  <conditionalFormatting sqref="MG66">
    <cfRule type="cellIs" dxfId="237" priority="2522" operator="equal">
      <formula>1</formula>
    </cfRule>
  </conditionalFormatting>
  <conditionalFormatting sqref="MH66">
    <cfRule type="cellIs" dxfId="236" priority="2523" operator="equal">
      <formula>0</formula>
    </cfRule>
  </conditionalFormatting>
  <conditionalFormatting sqref="MH66">
    <cfRule type="cellIs" dxfId="235" priority="2524" operator="equal">
      <formula>1</formula>
    </cfRule>
  </conditionalFormatting>
  <conditionalFormatting sqref="MF67">
    <cfRule type="cellIs" dxfId="234" priority="2525" operator="equal">
      <formula>0</formula>
    </cfRule>
  </conditionalFormatting>
  <conditionalFormatting sqref="MF67">
    <cfRule type="cellIs" dxfId="233" priority="2526" operator="equal">
      <formula>1</formula>
    </cfRule>
  </conditionalFormatting>
  <conditionalFormatting sqref="MC67">
    <cfRule type="cellIs" dxfId="232" priority="2527" operator="equal">
      <formula>0</formula>
    </cfRule>
  </conditionalFormatting>
  <conditionalFormatting sqref="MC67">
    <cfRule type="cellIs" dxfId="231" priority="2528" operator="equal">
      <formula>1</formula>
    </cfRule>
  </conditionalFormatting>
  <conditionalFormatting sqref="MD67">
    <cfRule type="cellIs" dxfId="230" priority="2529" operator="equal">
      <formula>0</formula>
    </cfRule>
  </conditionalFormatting>
  <conditionalFormatting sqref="MD67">
    <cfRule type="cellIs" dxfId="229" priority="2530" operator="equal">
      <formula>1</formula>
    </cfRule>
  </conditionalFormatting>
  <conditionalFormatting sqref="ME67">
    <cfRule type="cellIs" dxfId="228" priority="2531" operator="equal">
      <formula>0</formula>
    </cfRule>
  </conditionalFormatting>
  <conditionalFormatting sqref="ME67">
    <cfRule type="cellIs" dxfId="227" priority="2532" operator="equal">
      <formula>1</formula>
    </cfRule>
  </conditionalFormatting>
  <conditionalFormatting sqref="MG67">
    <cfRule type="cellIs" dxfId="226" priority="2533" operator="equal">
      <formula>0</formula>
    </cfRule>
  </conditionalFormatting>
  <conditionalFormatting sqref="MG67">
    <cfRule type="cellIs" dxfId="225" priority="2534" operator="equal">
      <formula>1</formula>
    </cfRule>
  </conditionalFormatting>
  <conditionalFormatting sqref="MH67">
    <cfRule type="cellIs" dxfId="224" priority="2535" operator="equal">
      <formula>0</formula>
    </cfRule>
  </conditionalFormatting>
  <conditionalFormatting sqref="MH67">
    <cfRule type="cellIs" dxfId="223" priority="2536" operator="equal">
      <formula>1</formula>
    </cfRule>
  </conditionalFormatting>
  <conditionalFormatting sqref="MF72">
    <cfRule type="cellIs" dxfId="222" priority="2537" operator="equal">
      <formula>0</formula>
    </cfRule>
  </conditionalFormatting>
  <conditionalFormatting sqref="MF72">
    <cfRule type="cellIs" dxfId="221" priority="2538" operator="equal">
      <formula>1</formula>
    </cfRule>
  </conditionalFormatting>
  <conditionalFormatting sqref="MC72">
    <cfRule type="cellIs" dxfId="220" priority="2539" operator="equal">
      <formula>0</formula>
    </cfRule>
  </conditionalFormatting>
  <conditionalFormatting sqref="MC72">
    <cfRule type="cellIs" dxfId="219" priority="2540" operator="equal">
      <formula>1</formula>
    </cfRule>
  </conditionalFormatting>
  <conditionalFormatting sqref="MD72">
    <cfRule type="cellIs" dxfId="218" priority="2541" operator="equal">
      <formula>0</formula>
    </cfRule>
  </conditionalFormatting>
  <conditionalFormatting sqref="MD72">
    <cfRule type="cellIs" dxfId="217" priority="2542" operator="equal">
      <formula>1</formula>
    </cfRule>
  </conditionalFormatting>
  <conditionalFormatting sqref="ME72">
    <cfRule type="cellIs" dxfId="216" priority="2543" operator="equal">
      <formula>0</formula>
    </cfRule>
  </conditionalFormatting>
  <conditionalFormatting sqref="ME72">
    <cfRule type="cellIs" dxfId="215" priority="2544" operator="equal">
      <formula>1</formula>
    </cfRule>
  </conditionalFormatting>
  <conditionalFormatting sqref="MG72">
    <cfRule type="cellIs" dxfId="214" priority="2545" operator="equal">
      <formula>0</formula>
    </cfRule>
  </conditionalFormatting>
  <conditionalFormatting sqref="MG72">
    <cfRule type="cellIs" dxfId="213" priority="2546" operator="equal">
      <formula>1</formula>
    </cfRule>
  </conditionalFormatting>
  <conditionalFormatting sqref="MH72">
    <cfRule type="cellIs" dxfId="212" priority="2547" operator="equal">
      <formula>0</formula>
    </cfRule>
  </conditionalFormatting>
  <conditionalFormatting sqref="MH72">
    <cfRule type="cellIs" dxfId="211" priority="2548" operator="equal">
      <formula>1</formula>
    </cfRule>
  </conditionalFormatting>
  <conditionalFormatting sqref="MC24:MH24">
    <cfRule type="cellIs" dxfId="210" priority="2549" operator="equal">
      <formula>0</formula>
    </cfRule>
  </conditionalFormatting>
  <conditionalFormatting sqref="MC24:MH24">
    <cfRule type="cellIs" dxfId="209" priority="2550" operator="equal">
      <formula>1</formula>
    </cfRule>
  </conditionalFormatting>
  <conditionalFormatting sqref="MC28:MH28">
    <cfRule type="cellIs" dxfId="208" priority="2551" operator="equal">
      <formula>0</formula>
    </cfRule>
  </conditionalFormatting>
  <conditionalFormatting sqref="MC28:MH28">
    <cfRule type="cellIs" dxfId="207" priority="2552" operator="equal">
      <formula>1</formula>
    </cfRule>
  </conditionalFormatting>
  <conditionalFormatting sqref="MC33:MH33">
    <cfRule type="cellIs" dxfId="206" priority="2553" operator="equal">
      <formula>0</formula>
    </cfRule>
  </conditionalFormatting>
  <conditionalFormatting sqref="MC33:MH33">
    <cfRule type="cellIs" dxfId="205" priority="2554" operator="equal">
      <formula>1</formula>
    </cfRule>
  </conditionalFormatting>
  <conditionalFormatting sqref="MC35:MH38">
    <cfRule type="cellIs" dxfId="204" priority="2555" operator="equal">
      <formula>0</formula>
    </cfRule>
  </conditionalFormatting>
  <conditionalFormatting sqref="MC35:MH38">
    <cfRule type="cellIs" dxfId="203" priority="2556" operator="equal">
      <formula>1</formula>
    </cfRule>
  </conditionalFormatting>
  <conditionalFormatting sqref="MC40:MH40">
    <cfRule type="cellIs" dxfId="202" priority="2557" operator="equal">
      <formula>0</formula>
    </cfRule>
  </conditionalFormatting>
  <conditionalFormatting sqref="MC40:MH40">
    <cfRule type="cellIs" dxfId="201" priority="2558" operator="equal">
      <formula>1</formula>
    </cfRule>
  </conditionalFormatting>
  <conditionalFormatting sqref="MC48:MH48">
    <cfRule type="cellIs" dxfId="200" priority="2559" operator="equal">
      <formula>0</formula>
    </cfRule>
  </conditionalFormatting>
  <conditionalFormatting sqref="MC48:MH48">
    <cfRule type="cellIs" dxfId="199" priority="2560" operator="equal">
      <formula>1</formula>
    </cfRule>
  </conditionalFormatting>
  <conditionalFormatting sqref="MC49:MH49">
    <cfRule type="cellIs" dxfId="198" priority="2561" operator="equal">
      <formula>0</formula>
    </cfRule>
  </conditionalFormatting>
  <conditionalFormatting sqref="MC49:MH49">
    <cfRule type="cellIs" dxfId="197" priority="2562" operator="equal">
      <formula>1</formula>
    </cfRule>
  </conditionalFormatting>
  <conditionalFormatting sqref="MC57:MH57">
    <cfRule type="cellIs" dxfId="196" priority="2563" operator="equal">
      <formula>0</formula>
    </cfRule>
  </conditionalFormatting>
  <conditionalFormatting sqref="MC57:MH57">
    <cfRule type="cellIs" dxfId="195" priority="2564" operator="equal">
      <formula>1</formula>
    </cfRule>
  </conditionalFormatting>
  <conditionalFormatting sqref="MC58:MH58">
    <cfRule type="cellIs" dxfId="194" priority="2565" operator="equal">
      <formula>0</formula>
    </cfRule>
  </conditionalFormatting>
  <conditionalFormatting sqref="MC58:MH58">
    <cfRule type="cellIs" dxfId="193" priority="2566" operator="equal">
      <formula>1</formula>
    </cfRule>
  </conditionalFormatting>
  <conditionalFormatting sqref="MC60:MH60">
    <cfRule type="cellIs" dxfId="192" priority="2567" operator="equal">
      <formula>0</formula>
    </cfRule>
  </conditionalFormatting>
  <conditionalFormatting sqref="MC60:MH60">
    <cfRule type="cellIs" dxfId="191" priority="2568" operator="equal">
      <formula>1</formula>
    </cfRule>
  </conditionalFormatting>
  <conditionalFormatting sqref="MC62:MH62">
    <cfRule type="cellIs" dxfId="190" priority="2569" operator="equal">
      <formula>0</formula>
    </cfRule>
  </conditionalFormatting>
  <conditionalFormatting sqref="MC62:MH62">
    <cfRule type="cellIs" dxfId="189" priority="2570" operator="equal">
      <formula>1</formula>
    </cfRule>
  </conditionalFormatting>
  <conditionalFormatting sqref="MC63:MH63">
    <cfRule type="cellIs" dxfId="188" priority="2571" operator="equal">
      <formula>0</formula>
    </cfRule>
  </conditionalFormatting>
  <conditionalFormatting sqref="MC63:MH63">
    <cfRule type="cellIs" dxfId="187" priority="2572" operator="equal">
      <formula>1</formula>
    </cfRule>
  </conditionalFormatting>
  <conditionalFormatting sqref="MC65:MH65">
    <cfRule type="cellIs" dxfId="186" priority="2573" operator="equal">
      <formula>0</formula>
    </cfRule>
  </conditionalFormatting>
  <conditionalFormatting sqref="MC65:MH65">
    <cfRule type="cellIs" dxfId="185" priority="2574" operator="equal">
      <formula>1</formula>
    </cfRule>
  </conditionalFormatting>
  <conditionalFormatting sqref="MF68">
    <cfRule type="cellIs" dxfId="184" priority="2575" operator="equal">
      <formula>0</formula>
    </cfRule>
  </conditionalFormatting>
  <conditionalFormatting sqref="MF68">
    <cfRule type="cellIs" dxfId="183" priority="2576" operator="equal">
      <formula>1</formula>
    </cfRule>
  </conditionalFormatting>
  <conditionalFormatting sqref="MC68">
    <cfRule type="cellIs" dxfId="182" priority="2577" operator="equal">
      <formula>0</formula>
    </cfRule>
  </conditionalFormatting>
  <conditionalFormatting sqref="MC68">
    <cfRule type="cellIs" dxfId="181" priority="2578" operator="equal">
      <formula>1</formula>
    </cfRule>
  </conditionalFormatting>
  <conditionalFormatting sqref="MD68">
    <cfRule type="cellIs" dxfId="180" priority="2579" operator="equal">
      <formula>0</formula>
    </cfRule>
  </conditionalFormatting>
  <conditionalFormatting sqref="MD68">
    <cfRule type="cellIs" dxfId="179" priority="2580" operator="equal">
      <formula>1</formula>
    </cfRule>
  </conditionalFormatting>
  <conditionalFormatting sqref="ME68">
    <cfRule type="cellIs" dxfId="178" priority="2581" operator="equal">
      <formula>0</formula>
    </cfRule>
  </conditionalFormatting>
  <conditionalFormatting sqref="ME68">
    <cfRule type="cellIs" dxfId="177" priority="2582" operator="equal">
      <formula>1</formula>
    </cfRule>
  </conditionalFormatting>
  <conditionalFormatting sqref="MG68">
    <cfRule type="cellIs" dxfId="176" priority="2583" operator="equal">
      <formula>0</formula>
    </cfRule>
  </conditionalFormatting>
  <conditionalFormatting sqref="MG68">
    <cfRule type="cellIs" dxfId="175" priority="2584" operator="equal">
      <formula>1</formula>
    </cfRule>
  </conditionalFormatting>
  <conditionalFormatting sqref="MH68">
    <cfRule type="cellIs" dxfId="174" priority="2585" operator="equal">
      <formula>0</formula>
    </cfRule>
  </conditionalFormatting>
  <conditionalFormatting sqref="MH68">
    <cfRule type="cellIs" dxfId="173" priority="2586" operator="equal">
      <formula>1</formula>
    </cfRule>
  </conditionalFormatting>
  <conditionalFormatting sqref="MC71:MH71">
    <cfRule type="cellIs" dxfId="172" priority="2587" operator="equal">
      <formula>0</formula>
    </cfRule>
  </conditionalFormatting>
  <conditionalFormatting sqref="MC71:MH71">
    <cfRule type="cellIs" dxfId="171" priority="2588" operator="equal">
      <formula>1</formula>
    </cfRule>
  </conditionalFormatting>
  <conditionalFormatting sqref="MF73">
    <cfRule type="cellIs" dxfId="170" priority="2589" operator="equal">
      <formula>0</formula>
    </cfRule>
  </conditionalFormatting>
  <conditionalFormatting sqref="MF73">
    <cfRule type="cellIs" dxfId="169" priority="2590" operator="equal">
      <formula>1</formula>
    </cfRule>
  </conditionalFormatting>
  <conditionalFormatting sqref="MC73">
    <cfRule type="cellIs" dxfId="168" priority="2591" operator="equal">
      <formula>0</formula>
    </cfRule>
  </conditionalFormatting>
  <conditionalFormatting sqref="MC73">
    <cfRule type="cellIs" dxfId="167" priority="2592" operator="equal">
      <formula>1</formula>
    </cfRule>
  </conditionalFormatting>
  <conditionalFormatting sqref="MD73">
    <cfRule type="cellIs" dxfId="166" priority="2593" operator="equal">
      <formula>0</formula>
    </cfRule>
  </conditionalFormatting>
  <conditionalFormatting sqref="MD73">
    <cfRule type="cellIs" dxfId="165" priority="2594" operator="equal">
      <formula>1</formula>
    </cfRule>
  </conditionalFormatting>
  <conditionalFormatting sqref="ME73">
    <cfRule type="cellIs" dxfId="164" priority="2595" operator="equal">
      <formula>0</formula>
    </cfRule>
  </conditionalFormatting>
  <conditionalFormatting sqref="ME73">
    <cfRule type="cellIs" dxfId="163" priority="2596" operator="equal">
      <formula>1</formula>
    </cfRule>
  </conditionalFormatting>
  <conditionalFormatting sqref="MG73">
    <cfRule type="cellIs" dxfId="162" priority="2597" operator="equal">
      <formula>0</formula>
    </cfRule>
  </conditionalFormatting>
  <conditionalFormatting sqref="MG73">
    <cfRule type="cellIs" dxfId="161" priority="2598" operator="equal">
      <formula>1</formula>
    </cfRule>
  </conditionalFormatting>
  <conditionalFormatting sqref="MH73">
    <cfRule type="cellIs" dxfId="160" priority="2599" operator="equal">
      <formula>0</formula>
    </cfRule>
  </conditionalFormatting>
  <conditionalFormatting sqref="MH73">
    <cfRule type="cellIs" dxfId="159" priority="2600" operator="equal">
      <formula>1</formula>
    </cfRule>
  </conditionalFormatting>
  <conditionalFormatting sqref="MC74:MH74">
    <cfRule type="cellIs" dxfId="158" priority="2601" operator="equal">
      <formula>0</formula>
    </cfRule>
  </conditionalFormatting>
  <conditionalFormatting sqref="MC74:MH74">
    <cfRule type="cellIs" dxfId="157" priority="2602" operator="equal">
      <formula>1</formula>
    </cfRule>
  </conditionalFormatting>
  <conditionalFormatting sqref="MF75">
    <cfRule type="cellIs" dxfId="156" priority="2603" operator="equal">
      <formula>0</formula>
    </cfRule>
  </conditionalFormatting>
  <conditionalFormatting sqref="MF75">
    <cfRule type="cellIs" dxfId="155" priority="2604" operator="equal">
      <formula>1</formula>
    </cfRule>
  </conditionalFormatting>
  <conditionalFormatting sqref="MC75">
    <cfRule type="cellIs" dxfId="154" priority="2605" operator="equal">
      <formula>0</formula>
    </cfRule>
  </conditionalFormatting>
  <conditionalFormatting sqref="MC75">
    <cfRule type="cellIs" dxfId="153" priority="2606" operator="equal">
      <formula>1</formula>
    </cfRule>
  </conditionalFormatting>
  <conditionalFormatting sqref="MD75">
    <cfRule type="cellIs" dxfId="152" priority="2607" operator="equal">
      <formula>0</formula>
    </cfRule>
  </conditionalFormatting>
  <conditionalFormatting sqref="MD75">
    <cfRule type="cellIs" dxfId="151" priority="2608" operator="equal">
      <formula>1</formula>
    </cfRule>
  </conditionalFormatting>
  <conditionalFormatting sqref="ME75">
    <cfRule type="cellIs" dxfId="150" priority="2609" operator="equal">
      <formula>0</formula>
    </cfRule>
  </conditionalFormatting>
  <conditionalFormatting sqref="ME75">
    <cfRule type="cellIs" dxfId="149" priority="2610" operator="equal">
      <formula>1</formula>
    </cfRule>
  </conditionalFormatting>
  <conditionalFormatting sqref="MG75">
    <cfRule type="cellIs" dxfId="148" priority="2611" operator="equal">
      <formula>0</formula>
    </cfRule>
  </conditionalFormatting>
  <conditionalFormatting sqref="MG75">
    <cfRule type="cellIs" dxfId="147" priority="2612" operator="equal">
      <formula>1</formula>
    </cfRule>
  </conditionalFormatting>
  <conditionalFormatting sqref="MH75">
    <cfRule type="cellIs" dxfId="146" priority="2613" operator="equal">
      <formula>0</formula>
    </cfRule>
  </conditionalFormatting>
  <conditionalFormatting sqref="MH75">
    <cfRule type="cellIs" dxfId="145" priority="2614" operator="equal">
      <formula>1</formula>
    </cfRule>
  </conditionalFormatting>
  <conditionalFormatting sqref="MT12:MY22 MT25:MY27 MT50:MY56 MT59:MY59 MT69:MY70 MT39:MY39 MT29:MY30 MT41:MY47">
    <cfRule type="cellIs" dxfId="144" priority="2615" operator="equal">
      <formula>0</formula>
    </cfRule>
  </conditionalFormatting>
  <conditionalFormatting sqref="MT12:MY22 MT25:MY27 MT50:MY56 MT59:MY59 MT69:MY70 MT39:MY39 MT29:MY30 MT41:MY47">
    <cfRule type="cellIs" dxfId="143" priority="2616" operator="equal">
      <formula>1</formula>
    </cfRule>
  </conditionalFormatting>
  <conditionalFormatting sqref="MM85">
    <cfRule type="cellIs" dxfId="142" priority="2617" operator="equal">
      <formula>"OK"</formula>
    </cfRule>
  </conditionalFormatting>
  <conditionalFormatting sqref="MM85">
    <cfRule type="cellIs" dxfId="141" priority="2618" operator="equal">
      <formula>"NO HABILITADO"</formula>
    </cfRule>
  </conditionalFormatting>
  <conditionalFormatting sqref="NA85">
    <cfRule type="cellIs" dxfId="140" priority="2619" operator="equal">
      <formula>0</formula>
    </cfRule>
  </conditionalFormatting>
  <conditionalFormatting sqref="NA85">
    <cfRule type="cellIs" dxfId="139" priority="2620" operator="equal">
      <formula>1</formula>
    </cfRule>
  </conditionalFormatting>
  <conditionalFormatting sqref="MY85">
    <cfRule type="cellIs" dxfId="138" priority="2621" operator="equal">
      <formula>0</formula>
    </cfRule>
  </conditionalFormatting>
  <conditionalFormatting sqref="MY85">
    <cfRule type="cellIs" dxfId="137" priority="2622" operator="equal">
      <formula>1</formula>
    </cfRule>
  </conditionalFormatting>
  <conditionalFormatting sqref="MW85">
    <cfRule type="cellIs" dxfId="136" priority="2623" operator="equal">
      <formula>0</formula>
    </cfRule>
  </conditionalFormatting>
  <conditionalFormatting sqref="MW85">
    <cfRule type="cellIs" dxfId="135" priority="2624" operator="equal">
      <formula>1</formula>
    </cfRule>
  </conditionalFormatting>
  <conditionalFormatting sqref="MU85">
    <cfRule type="cellIs" dxfId="134" priority="2625" operator="equal">
      <formula>0</formula>
    </cfRule>
  </conditionalFormatting>
  <conditionalFormatting sqref="MU85">
    <cfRule type="cellIs" dxfId="133" priority="2626" operator="equal">
      <formula>1</formula>
    </cfRule>
  </conditionalFormatting>
  <conditionalFormatting sqref="MT23:MY23">
    <cfRule type="cellIs" dxfId="132" priority="2627" operator="equal">
      <formula>0</formula>
    </cfRule>
  </conditionalFormatting>
  <conditionalFormatting sqref="MT23:MY23">
    <cfRule type="cellIs" dxfId="131" priority="2628" operator="equal">
      <formula>1</formula>
    </cfRule>
  </conditionalFormatting>
  <conditionalFormatting sqref="MT31:MY31">
    <cfRule type="cellIs" dxfId="130" priority="2629" operator="equal">
      <formula>0</formula>
    </cfRule>
  </conditionalFormatting>
  <conditionalFormatting sqref="MT31:MY31">
    <cfRule type="cellIs" dxfId="129" priority="2630" operator="equal">
      <formula>1</formula>
    </cfRule>
  </conditionalFormatting>
  <conditionalFormatting sqref="MT32:MY32">
    <cfRule type="cellIs" dxfId="128" priority="2631" operator="equal">
      <formula>0</formula>
    </cfRule>
  </conditionalFormatting>
  <conditionalFormatting sqref="MT32:MY32">
    <cfRule type="cellIs" dxfId="127" priority="2632" operator="equal">
      <formula>1</formula>
    </cfRule>
  </conditionalFormatting>
  <conditionalFormatting sqref="MT34:MY34">
    <cfRule type="cellIs" dxfId="126" priority="2633" operator="equal">
      <formula>0</formula>
    </cfRule>
  </conditionalFormatting>
  <conditionalFormatting sqref="MT34:MY34">
    <cfRule type="cellIs" dxfId="125" priority="2634" operator="equal">
      <formula>1</formula>
    </cfRule>
  </conditionalFormatting>
  <conditionalFormatting sqref="MT61:MY61">
    <cfRule type="cellIs" dxfId="124" priority="2635" operator="equal">
      <formula>0</formula>
    </cfRule>
  </conditionalFormatting>
  <conditionalFormatting sqref="MT61:MY61">
    <cfRule type="cellIs" dxfId="123" priority="2636" operator="equal">
      <formula>1</formula>
    </cfRule>
  </conditionalFormatting>
  <conditionalFormatting sqref="MT64:MY64">
    <cfRule type="cellIs" dxfId="122" priority="2637" operator="equal">
      <formula>0</formula>
    </cfRule>
  </conditionalFormatting>
  <conditionalFormatting sqref="MT64:MY64">
    <cfRule type="cellIs" dxfId="121" priority="2638" operator="equal">
      <formula>1</formula>
    </cfRule>
  </conditionalFormatting>
  <conditionalFormatting sqref="MW66">
    <cfRule type="cellIs" dxfId="120" priority="2639" operator="equal">
      <formula>0</formula>
    </cfRule>
  </conditionalFormatting>
  <conditionalFormatting sqref="MW66">
    <cfRule type="cellIs" dxfId="119" priority="2640" operator="equal">
      <formula>1</formula>
    </cfRule>
  </conditionalFormatting>
  <conditionalFormatting sqref="MT66">
    <cfRule type="cellIs" dxfId="118" priority="2641" operator="equal">
      <formula>0</formula>
    </cfRule>
  </conditionalFormatting>
  <conditionalFormatting sqref="MT66">
    <cfRule type="cellIs" dxfId="117" priority="2642" operator="equal">
      <formula>1</formula>
    </cfRule>
  </conditionalFormatting>
  <conditionalFormatting sqref="MU66">
    <cfRule type="cellIs" dxfId="116" priority="2643" operator="equal">
      <formula>0</formula>
    </cfRule>
  </conditionalFormatting>
  <conditionalFormatting sqref="MU66">
    <cfRule type="cellIs" dxfId="115" priority="2644" operator="equal">
      <formula>1</formula>
    </cfRule>
  </conditionalFormatting>
  <conditionalFormatting sqref="MV66">
    <cfRule type="cellIs" dxfId="114" priority="2645" operator="equal">
      <formula>0</formula>
    </cfRule>
  </conditionalFormatting>
  <conditionalFormatting sqref="MV66">
    <cfRule type="cellIs" dxfId="113" priority="2646" operator="equal">
      <formula>1</formula>
    </cfRule>
  </conditionalFormatting>
  <conditionalFormatting sqref="MX66">
    <cfRule type="cellIs" dxfId="112" priority="2647" operator="equal">
      <formula>0</formula>
    </cfRule>
  </conditionalFormatting>
  <conditionalFormatting sqref="MX66">
    <cfRule type="cellIs" dxfId="111" priority="2648" operator="equal">
      <formula>1</formula>
    </cfRule>
  </conditionalFormatting>
  <conditionalFormatting sqref="MY66">
    <cfRule type="cellIs" dxfId="110" priority="2649" operator="equal">
      <formula>0</formula>
    </cfRule>
  </conditionalFormatting>
  <conditionalFormatting sqref="MY66">
    <cfRule type="cellIs" dxfId="109" priority="2650" operator="equal">
      <formula>1</formula>
    </cfRule>
  </conditionalFormatting>
  <conditionalFormatting sqref="MW67">
    <cfRule type="cellIs" dxfId="108" priority="2651" operator="equal">
      <formula>0</formula>
    </cfRule>
  </conditionalFormatting>
  <conditionalFormatting sqref="MW67">
    <cfRule type="cellIs" dxfId="107" priority="2652" operator="equal">
      <formula>1</formula>
    </cfRule>
  </conditionalFormatting>
  <conditionalFormatting sqref="MT67">
    <cfRule type="cellIs" dxfId="106" priority="2653" operator="equal">
      <formula>0</formula>
    </cfRule>
  </conditionalFormatting>
  <conditionalFormatting sqref="MT67">
    <cfRule type="cellIs" dxfId="105" priority="2654" operator="equal">
      <formula>1</formula>
    </cfRule>
  </conditionalFormatting>
  <conditionalFormatting sqref="MU67">
    <cfRule type="cellIs" dxfId="104" priority="2655" operator="equal">
      <formula>0</formula>
    </cfRule>
  </conditionalFormatting>
  <conditionalFormatting sqref="MU67">
    <cfRule type="cellIs" dxfId="103" priority="2656" operator="equal">
      <formula>1</formula>
    </cfRule>
  </conditionalFormatting>
  <conditionalFormatting sqref="MV67">
    <cfRule type="cellIs" dxfId="102" priority="2657" operator="equal">
      <formula>0</formula>
    </cfRule>
  </conditionalFormatting>
  <conditionalFormatting sqref="MV67">
    <cfRule type="cellIs" dxfId="101" priority="2658" operator="equal">
      <formula>1</formula>
    </cfRule>
  </conditionalFormatting>
  <conditionalFormatting sqref="MX67">
    <cfRule type="cellIs" dxfId="100" priority="2659" operator="equal">
      <formula>0</formula>
    </cfRule>
  </conditionalFormatting>
  <conditionalFormatting sqref="MX67">
    <cfRule type="cellIs" dxfId="99" priority="2660" operator="equal">
      <formula>1</formula>
    </cfRule>
  </conditionalFormatting>
  <conditionalFormatting sqref="MY67">
    <cfRule type="cellIs" dxfId="98" priority="2661" operator="equal">
      <formula>0</formula>
    </cfRule>
  </conditionalFormatting>
  <conditionalFormatting sqref="MY67">
    <cfRule type="cellIs" dxfId="97" priority="2662" operator="equal">
      <formula>1</formula>
    </cfRule>
  </conditionalFormatting>
  <conditionalFormatting sqref="MW72">
    <cfRule type="cellIs" dxfId="96" priority="2663" operator="equal">
      <formula>0</formula>
    </cfRule>
  </conditionalFormatting>
  <conditionalFormatting sqref="MW72">
    <cfRule type="cellIs" dxfId="95" priority="2664" operator="equal">
      <formula>1</formula>
    </cfRule>
  </conditionalFormatting>
  <conditionalFormatting sqref="MT72">
    <cfRule type="cellIs" dxfId="94" priority="2665" operator="equal">
      <formula>0</formula>
    </cfRule>
  </conditionalFormatting>
  <conditionalFormatting sqref="MT72">
    <cfRule type="cellIs" dxfId="93" priority="2666" operator="equal">
      <formula>1</formula>
    </cfRule>
  </conditionalFormatting>
  <conditionalFormatting sqref="MU72">
    <cfRule type="cellIs" dxfId="92" priority="2667" operator="equal">
      <formula>0</formula>
    </cfRule>
  </conditionalFormatting>
  <conditionalFormatting sqref="MU72">
    <cfRule type="cellIs" dxfId="91" priority="2668" operator="equal">
      <formula>1</formula>
    </cfRule>
  </conditionalFormatting>
  <conditionalFormatting sqref="MV72">
    <cfRule type="cellIs" dxfId="90" priority="2669" operator="equal">
      <formula>0</formula>
    </cfRule>
  </conditionalFormatting>
  <conditionalFormatting sqref="MV72">
    <cfRule type="cellIs" dxfId="89" priority="2670" operator="equal">
      <formula>1</formula>
    </cfRule>
  </conditionalFormatting>
  <conditionalFormatting sqref="MX72">
    <cfRule type="cellIs" dxfId="88" priority="2671" operator="equal">
      <formula>0</formula>
    </cfRule>
  </conditionalFormatting>
  <conditionalFormatting sqref="MX72">
    <cfRule type="cellIs" dxfId="87" priority="2672" operator="equal">
      <formula>1</formula>
    </cfRule>
  </conditionalFormatting>
  <conditionalFormatting sqref="MY72">
    <cfRule type="cellIs" dxfId="86" priority="2673" operator="equal">
      <formula>0</formula>
    </cfRule>
  </conditionalFormatting>
  <conditionalFormatting sqref="MY72">
    <cfRule type="cellIs" dxfId="85" priority="2674" operator="equal">
      <formula>1</formula>
    </cfRule>
  </conditionalFormatting>
  <conditionalFormatting sqref="MT24:MY24">
    <cfRule type="cellIs" dxfId="84" priority="2675" operator="equal">
      <formula>0</formula>
    </cfRule>
  </conditionalFormatting>
  <conditionalFormatting sqref="MT24:MY24">
    <cfRule type="cellIs" dxfId="83" priority="2676" operator="equal">
      <formula>1</formula>
    </cfRule>
  </conditionalFormatting>
  <conditionalFormatting sqref="MT28:MY28">
    <cfRule type="cellIs" dxfId="82" priority="2677" operator="equal">
      <formula>0</formula>
    </cfRule>
  </conditionalFormatting>
  <conditionalFormatting sqref="MT28:MY28">
    <cfRule type="cellIs" dxfId="81" priority="2678" operator="equal">
      <formula>1</formula>
    </cfRule>
  </conditionalFormatting>
  <conditionalFormatting sqref="MT33:MY33">
    <cfRule type="cellIs" dxfId="80" priority="2679" operator="equal">
      <formula>0</formula>
    </cfRule>
  </conditionalFormatting>
  <conditionalFormatting sqref="MT33:MY33">
    <cfRule type="cellIs" dxfId="79" priority="2680" operator="equal">
      <formula>1</formula>
    </cfRule>
  </conditionalFormatting>
  <conditionalFormatting sqref="MT35:MY38">
    <cfRule type="cellIs" dxfId="78" priority="2681" operator="equal">
      <formula>0</formula>
    </cfRule>
  </conditionalFormatting>
  <conditionalFormatting sqref="MT35:MY38">
    <cfRule type="cellIs" dxfId="77" priority="2682" operator="equal">
      <formula>1</formula>
    </cfRule>
  </conditionalFormatting>
  <conditionalFormatting sqref="MT40:MY40">
    <cfRule type="cellIs" dxfId="76" priority="2683" operator="equal">
      <formula>0</formula>
    </cfRule>
  </conditionalFormatting>
  <conditionalFormatting sqref="MT40:MY40">
    <cfRule type="cellIs" dxfId="75" priority="2684" operator="equal">
      <formula>1</formula>
    </cfRule>
  </conditionalFormatting>
  <conditionalFormatting sqref="MT48:MY48">
    <cfRule type="cellIs" dxfId="74" priority="2685" operator="equal">
      <formula>0</formula>
    </cfRule>
  </conditionalFormatting>
  <conditionalFormatting sqref="MT48:MY48">
    <cfRule type="cellIs" dxfId="73" priority="2686" operator="equal">
      <formula>1</formula>
    </cfRule>
  </conditionalFormatting>
  <conditionalFormatting sqref="MT49:MY49">
    <cfRule type="cellIs" dxfId="72" priority="2687" operator="equal">
      <formula>0</formula>
    </cfRule>
  </conditionalFormatting>
  <conditionalFormatting sqref="MT49:MY49">
    <cfRule type="cellIs" dxfId="71" priority="2688" operator="equal">
      <formula>1</formula>
    </cfRule>
  </conditionalFormatting>
  <conditionalFormatting sqref="MT57:MY57">
    <cfRule type="cellIs" dxfId="70" priority="2689" operator="equal">
      <formula>0</formula>
    </cfRule>
  </conditionalFormatting>
  <conditionalFormatting sqref="MT57:MY57">
    <cfRule type="cellIs" dxfId="69" priority="2690" operator="equal">
      <formula>1</formula>
    </cfRule>
  </conditionalFormatting>
  <conditionalFormatting sqref="MT58:MY58">
    <cfRule type="cellIs" dxfId="68" priority="2691" operator="equal">
      <formula>0</formula>
    </cfRule>
  </conditionalFormatting>
  <conditionalFormatting sqref="MT58:MY58">
    <cfRule type="cellIs" dxfId="67" priority="2692" operator="equal">
      <formula>1</formula>
    </cfRule>
  </conditionalFormatting>
  <conditionalFormatting sqref="MT60:MY60">
    <cfRule type="cellIs" dxfId="66" priority="2693" operator="equal">
      <formula>0</formula>
    </cfRule>
  </conditionalFormatting>
  <conditionalFormatting sqref="MT60:MY60">
    <cfRule type="cellIs" dxfId="65" priority="2694" operator="equal">
      <formula>1</formula>
    </cfRule>
  </conditionalFormatting>
  <conditionalFormatting sqref="MT62:MY62">
    <cfRule type="cellIs" dxfId="64" priority="2695" operator="equal">
      <formula>0</formula>
    </cfRule>
  </conditionalFormatting>
  <conditionalFormatting sqref="MT62:MY62">
    <cfRule type="cellIs" dxfId="63" priority="2696" operator="equal">
      <formula>1</formula>
    </cfRule>
  </conditionalFormatting>
  <conditionalFormatting sqref="MT63:MY63">
    <cfRule type="cellIs" dxfId="62" priority="2697" operator="equal">
      <formula>0</formula>
    </cfRule>
  </conditionalFormatting>
  <conditionalFormatting sqref="MT63:MY63">
    <cfRule type="cellIs" dxfId="61" priority="2698" operator="equal">
      <formula>1</formula>
    </cfRule>
  </conditionalFormatting>
  <conditionalFormatting sqref="MT65:MY65">
    <cfRule type="cellIs" dxfId="60" priority="2699" operator="equal">
      <formula>0</formula>
    </cfRule>
  </conditionalFormatting>
  <conditionalFormatting sqref="MT65:MY65">
    <cfRule type="cellIs" dxfId="59" priority="2700" operator="equal">
      <formula>1</formula>
    </cfRule>
  </conditionalFormatting>
  <conditionalFormatting sqref="MW68">
    <cfRule type="cellIs" dxfId="58" priority="2701" operator="equal">
      <formula>0</formula>
    </cfRule>
  </conditionalFormatting>
  <conditionalFormatting sqref="MW68">
    <cfRule type="cellIs" dxfId="57" priority="2702" operator="equal">
      <formula>1</formula>
    </cfRule>
  </conditionalFormatting>
  <conditionalFormatting sqref="MT68">
    <cfRule type="cellIs" dxfId="56" priority="2703" operator="equal">
      <formula>0</formula>
    </cfRule>
  </conditionalFormatting>
  <conditionalFormatting sqref="MT68">
    <cfRule type="cellIs" dxfId="55" priority="2704" operator="equal">
      <formula>1</formula>
    </cfRule>
  </conditionalFormatting>
  <conditionalFormatting sqref="MU68">
    <cfRule type="cellIs" dxfId="54" priority="2705" operator="equal">
      <formula>0</formula>
    </cfRule>
  </conditionalFormatting>
  <conditionalFormatting sqref="MU68">
    <cfRule type="cellIs" dxfId="53" priority="2706" operator="equal">
      <formula>1</formula>
    </cfRule>
  </conditionalFormatting>
  <conditionalFormatting sqref="MV68">
    <cfRule type="cellIs" dxfId="52" priority="2707" operator="equal">
      <formula>0</formula>
    </cfRule>
  </conditionalFormatting>
  <conditionalFormatting sqref="MV68">
    <cfRule type="cellIs" dxfId="51" priority="2708" operator="equal">
      <formula>1</formula>
    </cfRule>
  </conditionalFormatting>
  <conditionalFormatting sqref="MX68">
    <cfRule type="cellIs" dxfId="50" priority="2709" operator="equal">
      <formula>0</formula>
    </cfRule>
  </conditionalFormatting>
  <conditionalFormatting sqref="MX68">
    <cfRule type="cellIs" dxfId="49" priority="2710" operator="equal">
      <formula>1</formula>
    </cfRule>
  </conditionalFormatting>
  <conditionalFormatting sqref="MY68">
    <cfRule type="cellIs" dxfId="48" priority="2711" operator="equal">
      <formula>0</formula>
    </cfRule>
  </conditionalFormatting>
  <conditionalFormatting sqref="MY68">
    <cfRule type="cellIs" dxfId="47" priority="2712" operator="equal">
      <formula>1</formula>
    </cfRule>
  </conditionalFormatting>
  <conditionalFormatting sqref="MT71:MY71">
    <cfRule type="cellIs" dxfId="46" priority="2713" operator="equal">
      <formula>0</formula>
    </cfRule>
  </conditionalFormatting>
  <conditionalFormatting sqref="MT71:MY71">
    <cfRule type="cellIs" dxfId="45" priority="2714" operator="equal">
      <formula>1</formula>
    </cfRule>
  </conditionalFormatting>
  <conditionalFormatting sqref="MW73">
    <cfRule type="cellIs" dxfId="44" priority="2715" operator="equal">
      <formula>0</formula>
    </cfRule>
  </conditionalFormatting>
  <conditionalFormatting sqref="MW73">
    <cfRule type="cellIs" dxfId="43" priority="2716" operator="equal">
      <formula>1</formula>
    </cfRule>
  </conditionalFormatting>
  <conditionalFormatting sqref="MT73">
    <cfRule type="cellIs" dxfId="42" priority="2717" operator="equal">
      <formula>0</formula>
    </cfRule>
  </conditionalFormatting>
  <conditionalFormatting sqref="MT73">
    <cfRule type="cellIs" dxfId="41" priority="2718" operator="equal">
      <formula>1</formula>
    </cfRule>
  </conditionalFormatting>
  <conditionalFormatting sqref="MU73">
    <cfRule type="cellIs" dxfId="40" priority="2719" operator="equal">
      <formula>0</formula>
    </cfRule>
  </conditionalFormatting>
  <conditionalFormatting sqref="MU73">
    <cfRule type="cellIs" dxfId="39" priority="2720" operator="equal">
      <formula>1</formula>
    </cfRule>
  </conditionalFormatting>
  <conditionalFormatting sqref="MV73">
    <cfRule type="cellIs" dxfId="38" priority="2721" operator="equal">
      <formula>0</formula>
    </cfRule>
  </conditionalFormatting>
  <conditionalFormatting sqref="MV73">
    <cfRule type="cellIs" dxfId="37" priority="2722" operator="equal">
      <formula>1</formula>
    </cfRule>
  </conditionalFormatting>
  <conditionalFormatting sqref="MX73">
    <cfRule type="cellIs" dxfId="36" priority="2723" operator="equal">
      <formula>0</formula>
    </cfRule>
  </conditionalFormatting>
  <conditionalFormatting sqref="MX73">
    <cfRule type="cellIs" dxfId="35" priority="2724" operator="equal">
      <formula>1</formula>
    </cfRule>
  </conditionalFormatting>
  <conditionalFormatting sqref="MY73">
    <cfRule type="cellIs" dxfId="34" priority="2725" operator="equal">
      <formula>0</formula>
    </cfRule>
  </conditionalFormatting>
  <conditionalFormatting sqref="MY73">
    <cfRule type="cellIs" dxfId="33" priority="2726" operator="equal">
      <formula>1</formula>
    </cfRule>
  </conditionalFormatting>
  <conditionalFormatting sqref="MT74:MY74">
    <cfRule type="cellIs" dxfId="32" priority="2727" operator="equal">
      <formula>0</formula>
    </cfRule>
  </conditionalFormatting>
  <conditionalFormatting sqref="MT74:MY74">
    <cfRule type="cellIs" dxfId="31" priority="2728" operator="equal">
      <formula>1</formula>
    </cfRule>
  </conditionalFormatting>
  <conditionalFormatting sqref="MW75">
    <cfRule type="cellIs" dxfId="30" priority="2729" operator="equal">
      <formula>0</formula>
    </cfRule>
  </conditionalFormatting>
  <conditionalFormatting sqref="MW75">
    <cfRule type="cellIs" dxfId="29" priority="2730" operator="equal">
      <formula>1</formula>
    </cfRule>
  </conditionalFormatting>
  <conditionalFormatting sqref="MT75">
    <cfRule type="cellIs" dxfId="28" priority="2731" operator="equal">
      <formula>0</formula>
    </cfRule>
  </conditionalFormatting>
  <conditionalFormatting sqref="MT75">
    <cfRule type="cellIs" dxfId="27" priority="2732" operator="equal">
      <formula>1</formula>
    </cfRule>
  </conditionalFormatting>
  <conditionalFormatting sqref="MU75">
    <cfRule type="cellIs" dxfId="26" priority="2733" operator="equal">
      <formula>0</formula>
    </cfRule>
  </conditionalFormatting>
  <conditionalFormatting sqref="MU75">
    <cfRule type="cellIs" dxfId="25" priority="2734" operator="equal">
      <formula>1</formula>
    </cfRule>
  </conditionalFormatting>
  <conditionalFormatting sqref="MV75">
    <cfRule type="cellIs" dxfId="24" priority="2735" operator="equal">
      <formula>0</formula>
    </cfRule>
  </conditionalFormatting>
  <conditionalFormatting sqref="MV75">
    <cfRule type="cellIs" dxfId="23" priority="2736" operator="equal">
      <formula>1</formula>
    </cfRule>
  </conditionalFormatting>
  <conditionalFormatting sqref="MX75">
    <cfRule type="cellIs" dxfId="22" priority="2737" operator="equal">
      <formula>0</formula>
    </cfRule>
  </conditionalFormatting>
  <conditionalFormatting sqref="MX75">
    <cfRule type="cellIs" dxfId="21" priority="2738" operator="equal">
      <formula>1</formula>
    </cfRule>
  </conditionalFormatting>
  <conditionalFormatting sqref="MY75">
    <cfRule type="cellIs" dxfId="20" priority="2739" operator="equal">
      <formula>0</formula>
    </cfRule>
  </conditionalFormatting>
  <conditionalFormatting sqref="MY75">
    <cfRule type="cellIs" dxfId="19" priority="2740" operator="equal">
      <formula>1</formula>
    </cfRule>
  </conditionalFormatting>
  <pageMargins left="0.7" right="0.7" top="0.75" bottom="0.75" header="0" footer="0"/>
  <pageSetup paperSize="9"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election activeCell="F18" sqref="F18"/>
    </sheetView>
  </sheetViews>
  <sheetFormatPr baseColWidth="10" defaultColWidth="14.42578125" defaultRowHeight="15" customHeight="1" x14ac:dyDescent="0.2"/>
  <cols>
    <col min="1" max="1" width="8" customWidth="1"/>
    <col min="2" max="2" width="41" customWidth="1"/>
    <col min="3" max="3" width="17.28515625" customWidth="1"/>
    <col min="4" max="4" width="31.42578125" customWidth="1"/>
    <col min="5" max="5" width="38.42578125" customWidth="1"/>
    <col min="6" max="6" width="19" customWidth="1"/>
    <col min="7" max="7" width="29.140625" customWidth="1"/>
    <col min="8" max="10" width="11.42578125" customWidth="1"/>
    <col min="11" max="11" width="42.42578125" customWidth="1"/>
    <col min="12" max="12" width="12.7109375" customWidth="1"/>
    <col min="13" max="26" width="11.42578125" customWidth="1"/>
  </cols>
  <sheetData>
    <row r="1" spans="1:26" ht="28.5" customHeight="1" x14ac:dyDescent="0.2">
      <c r="A1" s="423" t="s">
        <v>434</v>
      </c>
      <c r="B1" s="282"/>
      <c r="C1" s="282"/>
      <c r="D1" s="282"/>
      <c r="E1" s="282"/>
      <c r="F1" s="282"/>
      <c r="G1" s="424"/>
      <c r="H1" s="223"/>
      <c r="I1" s="223"/>
      <c r="J1" s="223"/>
      <c r="K1" s="223"/>
      <c r="L1" s="223"/>
      <c r="M1" s="223"/>
      <c r="N1" s="223"/>
      <c r="O1" s="223"/>
      <c r="P1" s="223"/>
      <c r="Q1" s="223"/>
      <c r="R1" s="223"/>
      <c r="S1" s="223"/>
      <c r="T1" s="223"/>
      <c r="U1" s="223"/>
      <c r="V1" s="223"/>
      <c r="W1" s="223"/>
      <c r="X1" s="223"/>
      <c r="Y1" s="223"/>
      <c r="Z1" s="223"/>
    </row>
    <row r="2" spans="1:26" ht="12.75" customHeight="1" x14ac:dyDescent="0.2">
      <c r="A2" s="223"/>
      <c r="B2" s="223"/>
      <c r="C2" s="223"/>
      <c r="D2" s="223"/>
      <c r="E2" s="223"/>
      <c r="F2" s="223"/>
      <c r="G2" s="223"/>
      <c r="H2" s="223"/>
      <c r="I2" s="223"/>
      <c r="J2" s="223"/>
      <c r="K2" s="223"/>
      <c r="L2" s="223"/>
      <c r="M2" s="223"/>
      <c r="N2" s="223"/>
      <c r="O2" s="223"/>
      <c r="P2" s="223"/>
      <c r="Q2" s="223"/>
      <c r="R2" s="223"/>
      <c r="S2" s="223"/>
      <c r="T2" s="223"/>
      <c r="U2" s="223"/>
      <c r="V2" s="223"/>
      <c r="W2" s="223"/>
      <c r="X2" s="223"/>
      <c r="Y2" s="223"/>
      <c r="Z2" s="223"/>
    </row>
    <row r="3" spans="1:26" ht="90.75" customHeight="1" x14ac:dyDescent="0.2">
      <c r="A3" s="224" t="s">
        <v>29</v>
      </c>
      <c r="B3" s="225" t="s">
        <v>32</v>
      </c>
      <c r="C3" s="226" t="s">
        <v>435</v>
      </c>
      <c r="D3" s="226" t="s">
        <v>436</v>
      </c>
      <c r="E3" s="226" t="s">
        <v>437</v>
      </c>
      <c r="F3" s="226" t="s">
        <v>438</v>
      </c>
      <c r="G3" s="226" t="s">
        <v>439</v>
      </c>
      <c r="H3" s="223"/>
      <c r="I3" s="223"/>
      <c r="J3" s="400" t="s">
        <v>270</v>
      </c>
      <c r="K3" s="291"/>
      <c r="L3" s="115" t="s">
        <v>151</v>
      </c>
      <c r="M3" s="223"/>
      <c r="N3" s="223"/>
      <c r="O3" s="223"/>
      <c r="P3" s="223"/>
      <c r="Q3" s="223"/>
      <c r="R3" s="223"/>
      <c r="S3" s="223"/>
      <c r="T3" s="223"/>
      <c r="U3" s="223"/>
      <c r="V3" s="223"/>
      <c r="W3" s="223"/>
      <c r="X3" s="223"/>
      <c r="Y3" s="223"/>
      <c r="Z3" s="223"/>
    </row>
    <row r="4" spans="1:26" ht="12.75" customHeight="1" x14ac:dyDescent="0.2">
      <c r="A4" s="227">
        <f>+IF('1_ENTREGA'!A8="","",'1_ENTREGA'!A8)</f>
        <v>1</v>
      </c>
      <c r="B4" s="228" t="str">
        <f t="shared" ref="B4:B33" si="0">IF(A4="","",VLOOKUP(A4,LISTA_OFERENTES,2,FALSE))</f>
        <v>LUIS ENRIQUE OYOLA QUINTERO</v>
      </c>
      <c r="C4" s="229" t="s">
        <v>163</v>
      </c>
      <c r="D4" s="229" t="s">
        <v>163</v>
      </c>
      <c r="E4" s="229" t="s">
        <v>163</v>
      </c>
      <c r="F4" s="229" t="s">
        <v>163</v>
      </c>
      <c r="G4" s="229" t="s">
        <v>163</v>
      </c>
      <c r="H4" s="223"/>
      <c r="I4" s="223"/>
      <c r="J4" s="52">
        <v>1</v>
      </c>
      <c r="K4" s="124" t="str">
        <f t="shared" ref="K4:K33" si="1">VLOOKUP(J4,LISTA_OFERENTES,2,FALSE)</f>
        <v>LUIS ENRIQUE OYOLA QUINTERO</v>
      </c>
      <c r="L4" s="124" t="str">
        <f t="shared" ref="L4:L33" si="2">IF(AND(C4="CUMPLE",D4="CUMPLE",E4="CUMPLE",F4="CUMPLE",G4="CUMPLE"),"H",IF(OR(C4=0,D4=0,E4=0,F4=0,G4=0)," ","NH"))</f>
        <v>NH</v>
      </c>
      <c r="M4" s="223"/>
      <c r="N4" s="223"/>
      <c r="O4" s="223"/>
      <c r="P4" s="223"/>
      <c r="Q4" s="223"/>
      <c r="R4" s="223"/>
      <c r="S4" s="223"/>
      <c r="T4" s="223"/>
      <c r="U4" s="223"/>
      <c r="V4" s="223"/>
      <c r="W4" s="223"/>
      <c r="X4" s="223"/>
      <c r="Y4" s="223"/>
      <c r="Z4" s="223"/>
    </row>
    <row r="5" spans="1:26" ht="12.75" customHeight="1" x14ac:dyDescent="0.2">
      <c r="A5" s="227">
        <f>+IF('1_ENTREGA'!A9="","",'1_ENTREGA'!A9)</f>
        <v>2</v>
      </c>
      <c r="B5" s="228" t="str">
        <f t="shared" si="0"/>
        <v>PERAZZA S.A.S.</v>
      </c>
      <c r="C5" s="229" t="s">
        <v>163</v>
      </c>
      <c r="D5" s="229" t="s">
        <v>163</v>
      </c>
      <c r="E5" s="229" t="s">
        <v>163</v>
      </c>
      <c r="F5" s="229" t="s">
        <v>163</v>
      </c>
      <c r="G5" s="229" t="s">
        <v>163</v>
      </c>
      <c r="H5" s="223"/>
      <c r="I5" s="223"/>
      <c r="J5" s="52">
        <v>2</v>
      </c>
      <c r="K5" s="124" t="str">
        <f t="shared" si="1"/>
        <v>PERAZZA S.A.S.</v>
      </c>
      <c r="L5" s="124" t="str">
        <f t="shared" si="2"/>
        <v>NH</v>
      </c>
      <c r="M5" s="223"/>
      <c r="N5" s="223"/>
      <c r="O5" s="223"/>
      <c r="P5" s="223"/>
      <c r="Q5" s="223"/>
      <c r="R5" s="223"/>
      <c r="S5" s="223"/>
      <c r="T5" s="223"/>
      <c r="U5" s="223"/>
      <c r="V5" s="223"/>
      <c r="W5" s="223"/>
      <c r="X5" s="223"/>
      <c r="Y5" s="223"/>
      <c r="Z5" s="223"/>
    </row>
    <row r="6" spans="1:26" ht="12.75" customHeight="1" x14ac:dyDescent="0.2">
      <c r="A6" s="227">
        <f>+IF('1_ENTREGA'!A10="","",'1_ENTREGA'!A10)</f>
        <v>3</v>
      </c>
      <c r="B6" s="228" t="str">
        <f t="shared" si="0"/>
        <v>DISTRIBUCIONES EN ELECTRICIDAD Y COMUNICACIONES SAS</v>
      </c>
      <c r="C6" s="229" t="s">
        <v>162</v>
      </c>
      <c r="D6" s="229" t="s">
        <v>162</v>
      </c>
      <c r="E6" s="229" t="s">
        <v>162</v>
      </c>
      <c r="F6" s="229" t="s">
        <v>162</v>
      </c>
      <c r="G6" s="229" t="s">
        <v>162</v>
      </c>
      <c r="H6" s="223"/>
      <c r="I6" s="223"/>
      <c r="J6" s="52">
        <v>3</v>
      </c>
      <c r="K6" s="124" t="str">
        <f t="shared" si="1"/>
        <v>DISTRIBUCIONES EN ELECTRICIDAD Y COMUNICACIONES SAS</v>
      </c>
      <c r="L6" s="124" t="str">
        <f t="shared" si="2"/>
        <v>H</v>
      </c>
      <c r="M6" s="223"/>
      <c r="N6" s="223"/>
      <c r="O6" s="223"/>
      <c r="P6" s="223"/>
      <c r="Q6" s="223"/>
      <c r="R6" s="223"/>
      <c r="S6" s="223"/>
      <c r="T6" s="223"/>
      <c r="U6" s="223"/>
      <c r="V6" s="223"/>
      <c r="W6" s="223"/>
      <c r="X6" s="223"/>
      <c r="Y6" s="223"/>
      <c r="Z6" s="223"/>
    </row>
    <row r="7" spans="1:26" ht="12.75" customHeight="1" x14ac:dyDescent="0.2">
      <c r="A7" s="227">
        <f>+IF('1_ENTREGA'!A11="","",'1_ENTREGA'!A11)</f>
        <v>4</v>
      </c>
      <c r="B7" s="228" t="str">
        <f t="shared" si="0"/>
        <v>JORGE FERNANDO PRIETO MUÑOZ</v>
      </c>
      <c r="C7" s="229" t="s">
        <v>162</v>
      </c>
      <c r="D7" s="229" t="s">
        <v>162</v>
      </c>
      <c r="E7" s="229" t="s">
        <v>162</v>
      </c>
      <c r="F7" s="229" t="s">
        <v>162</v>
      </c>
      <c r="G7" s="229" t="s">
        <v>162</v>
      </c>
      <c r="H7" s="223"/>
      <c r="I7" s="223"/>
      <c r="J7" s="52">
        <v>4</v>
      </c>
      <c r="K7" s="124" t="str">
        <f t="shared" si="1"/>
        <v>JORGE FERNANDO PRIETO MUÑOZ</v>
      </c>
      <c r="L7" s="124" t="str">
        <f t="shared" si="2"/>
        <v>H</v>
      </c>
      <c r="M7" s="223"/>
      <c r="N7" s="223"/>
      <c r="O7" s="223"/>
      <c r="P7" s="223"/>
      <c r="Q7" s="223"/>
      <c r="R7" s="223"/>
      <c r="S7" s="223"/>
      <c r="T7" s="223"/>
      <c r="U7" s="223"/>
      <c r="V7" s="223"/>
      <c r="W7" s="223"/>
      <c r="X7" s="223"/>
      <c r="Y7" s="223"/>
      <c r="Z7" s="223"/>
    </row>
    <row r="8" spans="1:26" ht="12.75" customHeight="1" x14ac:dyDescent="0.2">
      <c r="A8" s="227">
        <f>+IF('1_ENTREGA'!A12="","",'1_ENTREGA'!A12)</f>
        <v>5</v>
      </c>
      <c r="B8" s="228" t="str">
        <f t="shared" si="0"/>
        <v>CONSTRUVALORES S.A.S.</v>
      </c>
      <c r="C8" s="229" t="s">
        <v>162</v>
      </c>
      <c r="D8" s="229" t="s">
        <v>162</v>
      </c>
      <c r="E8" s="229" t="s">
        <v>162</v>
      </c>
      <c r="F8" s="229" t="s">
        <v>162</v>
      </c>
      <c r="G8" s="229" t="s">
        <v>162</v>
      </c>
      <c r="H8" s="223"/>
      <c r="I8" s="223"/>
      <c r="J8" s="52">
        <v>5</v>
      </c>
      <c r="K8" s="124" t="str">
        <f t="shared" si="1"/>
        <v>CONSTRUVALORES S.A.S.</v>
      </c>
      <c r="L8" s="124" t="str">
        <f t="shared" si="2"/>
        <v>H</v>
      </c>
      <c r="M8" s="223"/>
      <c r="N8" s="223"/>
      <c r="O8" s="223"/>
      <c r="P8" s="223"/>
      <c r="Q8" s="223"/>
      <c r="R8" s="223"/>
      <c r="S8" s="223"/>
      <c r="T8" s="223"/>
      <c r="U8" s="223"/>
      <c r="V8" s="223"/>
      <c r="W8" s="223"/>
      <c r="X8" s="223"/>
      <c r="Y8" s="223"/>
      <c r="Z8" s="223"/>
    </row>
    <row r="9" spans="1:26" ht="12.75" customHeight="1" x14ac:dyDescent="0.2">
      <c r="A9" s="227">
        <f>+IF('1_ENTREGA'!A13="","",'1_ENTREGA'!A13)</f>
        <v>6</v>
      </c>
      <c r="B9" s="228" t="str">
        <f t="shared" si="0"/>
        <v>INGAP S.A.S.</v>
      </c>
      <c r="C9" s="229" t="s">
        <v>162</v>
      </c>
      <c r="D9" s="229" t="s">
        <v>162</v>
      </c>
      <c r="E9" s="229" t="s">
        <v>162</v>
      </c>
      <c r="F9" s="229" t="s">
        <v>162</v>
      </c>
      <c r="G9" s="229" t="s">
        <v>162</v>
      </c>
      <c r="H9" s="223"/>
      <c r="I9" s="223"/>
      <c r="J9" s="52">
        <v>6</v>
      </c>
      <c r="K9" s="124" t="str">
        <f t="shared" si="1"/>
        <v>INGAP S.A.S.</v>
      </c>
      <c r="L9" s="124" t="str">
        <f t="shared" si="2"/>
        <v>H</v>
      </c>
      <c r="M9" s="223"/>
      <c r="N9" s="223"/>
      <c r="O9" s="223"/>
      <c r="P9" s="223"/>
      <c r="Q9" s="223"/>
      <c r="R9" s="223"/>
      <c r="S9" s="223"/>
      <c r="T9" s="223"/>
      <c r="U9" s="223"/>
      <c r="V9" s="223"/>
      <c r="W9" s="223"/>
      <c r="X9" s="223"/>
      <c r="Y9" s="223"/>
      <c r="Z9" s="223"/>
    </row>
    <row r="10" spans="1:26" ht="12.75" customHeight="1" x14ac:dyDescent="0.2">
      <c r="A10" s="227">
        <f>+IF('1_ENTREGA'!A14="","",'1_ENTREGA'!A14)</f>
        <v>7</v>
      </c>
      <c r="B10" s="228" t="str">
        <f t="shared" si="0"/>
        <v>INVERSIONES FERNANDO IRAL</v>
      </c>
      <c r="C10" s="229" t="s">
        <v>162</v>
      </c>
      <c r="D10" s="229" t="s">
        <v>162</v>
      </c>
      <c r="E10" s="229" t="s">
        <v>162</v>
      </c>
      <c r="F10" s="229" t="s">
        <v>162</v>
      </c>
      <c r="G10" s="229" t="s">
        <v>162</v>
      </c>
      <c r="H10" s="223"/>
      <c r="I10" s="223"/>
      <c r="J10" s="52">
        <v>7</v>
      </c>
      <c r="K10" s="124" t="str">
        <f t="shared" si="1"/>
        <v>INVERSIONES FERNANDO IRAL</v>
      </c>
      <c r="L10" s="124" t="str">
        <f t="shared" si="2"/>
        <v>H</v>
      </c>
      <c r="M10" s="223"/>
      <c r="N10" s="223"/>
      <c r="O10" s="223"/>
      <c r="P10" s="223"/>
      <c r="Q10" s="223"/>
      <c r="R10" s="223"/>
      <c r="S10" s="223"/>
      <c r="T10" s="223"/>
      <c r="U10" s="223"/>
      <c r="V10" s="223"/>
      <c r="W10" s="223"/>
      <c r="X10" s="223"/>
      <c r="Y10" s="223"/>
      <c r="Z10" s="223"/>
    </row>
    <row r="11" spans="1:26" ht="12.75" customHeight="1" x14ac:dyDescent="0.2">
      <c r="A11" s="227">
        <f>+IF('1_ENTREGA'!A15="","",'1_ENTREGA'!A15)</f>
        <v>8</v>
      </c>
      <c r="B11" s="228" t="str">
        <f t="shared" si="0"/>
        <v>ELECTROINGENIERIAS UPEGUI S.A.S.</v>
      </c>
      <c r="C11" s="229" t="s">
        <v>162</v>
      </c>
      <c r="D11" s="229" t="s">
        <v>162</v>
      </c>
      <c r="E11" s="229" t="s">
        <v>162</v>
      </c>
      <c r="F11" s="229" t="s">
        <v>162</v>
      </c>
      <c r="G11" s="229" t="s">
        <v>162</v>
      </c>
      <c r="H11" s="223"/>
      <c r="I11" s="223"/>
      <c r="J11" s="52">
        <v>8</v>
      </c>
      <c r="K11" s="124" t="str">
        <f t="shared" si="1"/>
        <v>ELECTROINGENIERIAS UPEGUI S.A.S.</v>
      </c>
      <c r="L11" s="124" t="str">
        <f t="shared" si="2"/>
        <v>H</v>
      </c>
      <c r="M11" s="223"/>
      <c r="N11" s="223"/>
      <c r="O11" s="223"/>
      <c r="P11" s="223"/>
      <c r="Q11" s="223"/>
      <c r="R11" s="223"/>
      <c r="S11" s="223"/>
      <c r="T11" s="223"/>
      <c r="U11" s="223"/>
      <c r="V11" s="223"/>
      <c r="W11" s="223"/>
      <c r="X11" s="223"/>
      <c r="Y11" s="223"/>
      <c r="Z11" s="223"/>
    </row>
    <row r="12" spans="1:26" ht="12.75" customHeight="1" x14ac:dyDescent="0.2">
      <c r="A12" s="227">
        <f>+IF('1_ENTREGA'!A16="","",'1_ENTREGA'!A16)</f>
        <v>9</v>
      </c>
      <c r="B12" s="228" t="str">
        <f t="shared" si="0"/>
        <v>OMAIRA RIAÑO MOLANO</v>
      </c>
      <c r="C12" s="229" t="s">
        <v>162</v>
      </c>
      <c r="D12" s="229" t="s">
        <v>162</v>
      </c>
      <c r="E12" s="229" t="s">
        <v>162</v>
      </c>
      <c r="F12" s="229" t="s">
        <v>162</v>
      </c>
      <c r="G12" s="229" t="s">
        <v>162</v>
      </c>
      <c r="H12" s="223"/>
      <c r="I12" s="223"/>
      <c r="J12" s="52">
        <v>9</v>
      </c>
      <c r="K12" s="124" t="str">
        <f t="shared" si="1"/>
        <v>OMAIRA RIAÑO MOLANO</v>
      </c>
      <c r="L12" s="124" t="str">
        <f t="shared" si="2"/>
        <v>H</v>
      </c>
      <c r="M12" s="223"/>
      <c r="N12" s="223"/>
      <c r="O12" s="223"/>
      <c r="P12" s="223"/>
      <c r="Q12" s="223"/>
      <c r="R12" s="223"/>
      <c r="S12" s="223"/>
      <c r="T12" s="223"/>
      <c r="U12" s="223"/>
      <c r="V12" s="223"/>
      <c r="W12" s="223"/>
      <c r="X12" s="223"/>
      <c r="Y12" s="223"/>
      <c r="Z12" s="223"/>
    </row>
    <row r="13" spans="1:26" ht="12.75" customHeight="1" x14ac:dyDescent="0.2">
      <c r="A13" s="227">
        <f>+IF('1_ENTREGA'!A17="","",'1_ENTREGA'!A17)</f>
        <v>10</v>
      </c>
      <c r="B13" s="228" t="str">
        <f t="shared" si="0"/>
        <v>KA S.A.</v>
      </c>
      <c r="C13" s="229" t="s">
        <v>162</v>
      </c>
      <c r="D13" s="229" t="s">
        <v>162</v>
      </c>
      <c r="E13" s="229" t="s">
        <v>162</v>
      </c>
      <c r="F13" s="229" t="s">
        <v>162</v>
      </c>
      <c r="G13" s="229" t="s">
        <v>162</v>
      </c>
      <c r="H13" s="223"/>
      <c r="I13" s="223"/>
      <c r="J13" s="52">
        <v>10</v>
      </c>
      <c r="K13" s="124" t="str">
        <f t="shared" si="1"/>
        <v>KA S.A.</v>
      </c>
      <c r="L13" s="124" t="str">
        <f t="shared" si="2"/>
        <v>H</v>
      </c>
      <c r="M13" s="223"/>
      <c r="N13" s="223"/>
      <c r="O13" s="223"/>
      <c r="P13" s="223"/>
      <c r="Q13" s="223"/>
      <c r="R13" s="223"/>
      <c r="S13" s="223"/>
      <c r="T13" s="223"/>
      <c r="U13" s="223"/>
      <c r="V13" s="223"/>
      <c r="W13" s="223"/>
      <c r="X13" s="223"/>
      <c r="Y13" s="223"/>
      <c r="Z13" s="223"/>
    </row>
    <row r="14" spans="1:26" ht="12.75" customHeight="1" x14ac:dyDescent="0.2">
      <c r="A14" s="227">
        <f>+IF('1_ENTREGA'!A18="","",'1_ENTREGA'!A18)</f>
        <v>11</v>
      </c>
      <c r="B14" s="228" t="str">
        <f t="shared" si="0"/>
        <v>OSCAR ADOLFO DIEZ YEPES</v>
      </c>
      <c r="C14" s="229" t="s">
        <v>162</v>
      </c>
      <c r="D14" s="229" t="s">
        <v>162</v>
      </c>
      <c r="E14" s="229" t="s">
        <v>162</v>
      </c>
      <c r="F14" s="229" t="s">
        <v>162</v>
      </c>
      <c r="G14" s="229" t="s">
        <v>162</v>
      </c>
      <c r="H14" s="223"/>
      <c r="I14" s="223"/>
      <c r="J14" s="52">
        <v>11</v>
      </c>
      <c r="K14" s="124" t="str">
        <f t="shared" si="1"/>
        <v>OSCAR ADOLFO DIEZ YEPES</v>
      </c>
      <c r="L14" s="124" t="str">
        <f t="shared" si="2"/>
        <v>H</v>
      </c>
      <c r="M14" s="223"/>
      <c r="N14" s="223"/>
      <c r="O14" s="223"/>
      <c r="P14" s="223"/>
      <c r="Q14" s="223"/>
      <c r="R14" s="223"/>
      <c r="S14" s="223"/>
      <c r="T14" s="223"/>
      <c r="U14" s="223"/>
      <c r="V14" s="223"/>
      <c r="W14" s="223"/>
      <c r="X14" s="223"/>
      <c r="Y14" s="223"/>
      <c r="Z14" s="223"/>
    </row>
    <row r="15" spans="1:26" ht="12.75" customHeight="1" x14ac:dyDescent="0.2">
      <c r="A15" s="227">
        <f>+IF('1_ENTREGA'!A19="","",'1_ENTREGA'!A19)</f>
        <v>12</v>
      </c>
      <c r="B15" s="228" t="str">
        <f t="shared" si="0"/>
        <v>ANDRES ENRIQUE VASQUEZ GAVIRIA</v>
      </c>
      <c r="C15" s="229" t="s">
        <v>162</v>
      </c>
      <c r="D15" s="229" t="s">
        <v>162</v>
      </c>
      <c r="E15" s="229" t="s">
        <v>162</v>
      </c>
      <c r="F15" s="229" t="s">
        <v>162</v>
      </c>
      <c r="G15" s="229" t="s">
        <v>162</v>
      </c>
      <c r="H15" s="223"/>
      <c r="I15" s="223"/>
      <c r="J15" s="52">
        <v>12</v>
      </c>
      <c r="K15" s="124" t="str">
        <f t="shared" si="1"/>
        <v>ANDRES ENRIQUE VASQUEZ GAVIRIA</v>
      </c>
      <c r="L15" s="124" t="str">
        <f t="shared" si="2"/>
        <v>H</v>
      </c>
      <c r="M15" s="223"/>
      <c r="N15" s="223"/>
      <c r="O15" s="223"/>
      <c r="P15" s="223"/>
      <c r="Q15" s="223"/>
      <c r="R15" s="223"/>
      <c r="S15" s="223"/>
      <c r="T15" s="223"/>
      <c r="U15" s="223"/>
      <c r="V15" s="223"/>
      <c r="W15" s="223"/>
      <c r="X15" s="223"/>
      <c r="Y15" s="223"/>
      <c r="Z15" s="223"/>
    </row>
    <row r="16" spans="1:26" ht="12.75" customHeight="1" x14ac:dyDescent="0.2">
      <c r="A16" s="227">
        <f>+IF('1_ENTREGA'!A20="","",'1_ENTREGA'!A20)</f>
        <v>13</v>
      </c>
      <c r="B16" s="228" t="str">
        <f t="shared" si="0"/>
        <v>CESAR GIRALDO ATEHORTUA</v>
      </c>
      <c r="C16" s="229" t="s">
        <v>162</v>
      </c>
      <c r="D16" s="229" t="s">
        <v>162</v>
      </c>
      <c r="E16" s="229" t="s">
        <v>162</v>
      </c>
      <c r="F16" s="229" t="s">
        <v>162</v>
      </c>
      <c r="G16" s="229" t="s">
        <v>162</v>
      </c>
      <c r="H16" s="223"/>
      <c r="I16" s="223"/>
      <c r="J16" s="52">
        <v>13</v>
      </c>
      <c r="K16" s="124" t="str">
        <f t="shared" si="1"/>
        <v>CESAR GIRALDO ATEHORTUA</v>
      </c>
      <c r="L16" s="124" t="str">
        <f t="shared" si="2"/>
        <v>H</v>
      </c>
      <c r="M16" s="223"/>
      <c r="N16" s="223"/>
      <c r="O16" s="223"/>
      <c r="P16" s="223"/>
      <c r="Q16" s="223"/>
      <c r="R16" s="223"/>
      <c r="S16" s="223"/>
      <c r="T16" s="223"/>
      <c r="U16" s="223"/>
      <c r="V16" s="223"/>
      <c r="W16" s="223"/>
      <c r="X16" s="223"/>
      <c r="Y16" s="223"/>
      <c r="Z16" s="223"/>
    </row>
    <row r="17" spans="1:26" ht="12.75" customHeight="1" x14ac:dyDescent="0.2">
      <c r="A17" s="227">
        <f>+IF('1_ENTREGA'!A21="","",'1_ENTREGA'!A21)</f>
        <v>14</v>
      </c>
      <c r="B17" s="228" t="str">
        <f t="shared" si="0"/>
        <v>ACEROS Y CONCRETOS S.A.S.</v>
      </c>
      <c r="C17" s="229" t="s">
        <v>162</v>
      </c>
      <c r="D17" s="229" t="s">
        <v>162</v>
      </c>
      <c r="E17" s="229" t="s">
        <v>162</v>
      </c>
      <c r="F17" s="229" t="s">
        <v>162</v>
      </c>
      <c r="G17" s="229" t="s">
        <v>162</v>
      </c>
      <c r="H17" s="223"/>
      <c r="I17" s="223"/>
      <c r="J17" s="52">
        <v>14</v>
      </c>
      <c r="K17" s="124" t="str">
        <f t="shared" si="1"/>
        <v>ACEROS Y CONCRETOS S.A.S.</v>
      </c>
      <c r="L17" s="124" t="str">
        <f t="shared" si="2"/>
        <v>H</v>
      </c>
      <c r="M17" s="223"/>
      <c r="N17" s="223"/>
      <c r="O17" s="223"/>
      <c r="P17" s="223"/>
      <c r="Q17" s="223"/>
      <c r="R17" s="223"/>
      <c r="S17" s="223"/>
      <c r="T17" s="223"/>
      <c r="U17" s="223"/>
      <c r="V17" s="223"/>
      <c r="W17" s="223"/>
      <c r="X17" s="223"/>
      <c r="Y17" s="223"/>
      <c r="Z17" s="223"/>
    </row>
    <row r="18" spans="1:26" ht="12.75" customHeight="1" x14ac:dyDescent="0.2">
      <c r="A18" s="227">
        <f>+IF('1_ENTREGA'!A22="","",'1_ENTREGA'!A22)</f>
        <v>15</v>
      </c>
      <c r="B18" s="228" t="str">
        <f t="shared" si="0"/>
        <v>INGENEC S.A.S.</v>
      </c>
      <c r="C18" s="229" t="s">
        <v>162</v>
      </c>
      <c r="D18" s="229" t="s">
        <v>162</v>
      </c>
      <c r="E18" s="229" t="s">
        <v>162</v>
      </c>
      <c r="F18" s="229" t="s">
        <v>162</v>
      </c>
      <c r="G18" s="229" t="s">
        <v>162</v>
      </c>
      <c r="H18" s="223"/>
      <c r="I18" s="223"/>
      <c r="J18" s="52">
        <v>15</v>
      </c>
      <c r="K18" s="124" t="str">
        <f t="shared" si="1"/>
        <v>INGENEC S.A.S.</v>
      </c>
      <c r="L18" s="124" t="str">
        <f t="shared" si="2"/>
        <v>H</v>
      </c>
      <c r="M18" s="223"/>
      <c r="N18" s="223"/>
      <c r="O18" s="223"/>
      <c r="P18" s="223"/>
      <c r="Q18" s="223"/>
      <c r="R18" s="223"/>
      <c r="S18" s="223"/>
      <c r="T18" s="223"/>
      <c r="U18" s="223"/>
      <c r="V18" s="223"/>
      <c r="W18" s="223"/>
      <c r="X18" s="223"/>
      <c r="Y18" s="223"/>
      <c r="Z18" s="223"/>
    </row>
    <row r="19" spans="1:26" ht="12.75" customHeight="1" x14ac:dyDescent="0.2">
      <c r="A19" s="227">
        <f>+IF('1_ENTREGA'!A23="","",'1_ENTREGA'!A23)</f>
        <v>16</v>
      </c>
      <c r="B19" s="228" t="str">
        <f t="shared" si="0"/>
        <v>ENECON SOCIEDAD POR ACCIONES SIMPLIFICADA</v>
      </c>
      <c r="C19" s="229" t="s">
        <v>162</v>
      </c>
      <c r="D19" s="229" t="s">
        <v>162</v>
      </c>
      <c r="E19" s="229" t="s">
        <v>162</v>
      </c>
      <c r="F19" s="229" t="s">
        <v>162</v>
      </c>
      <c r="G19" s="229" t="s">
        <v>162</v>
      </c>
      <c r="H19" s="223"/>
      <c r="I19" s="223"/>
      <c r="J19" s="52">
        <v>16</v>
      </c>
      <c r="K19" s="124" t="str">
        <f t="shared" si="1"/>
        <v>ENECON SOCIEDAD POR ACCIONES SIMPLIFICADA</v>
      </c>
      <c r="L19" s="124" t="str">
        <f t="shared" si="2"/>
        <v>H</v>
      </c>
      <c r="M19" s="223"/>
      <c r="N19" s="223"/>
      <c r="O19" s="223"/>
      <c r="P19" s="223"/>
      <c r="Q19" s="223"/>
      <c r="R19" s="223"/>
      <c r="S19" s="223"/>
      <c r="T19" s="223"/>
      <c r="U19" s="223"/>
      <c r="V19" s="223"/>
      <c r="W19" s="223"/>
      <c r="X19" s="223"/>
      <c r="Y19" s="223"/>
      <c r="Z19" s="223"/>
    </row>
    <row r="20" spans="1:26" ht="12.75" customHeight="1" x14ac:dyDescent="0.2">
      <c r="A20" s="227">
        <f>+IF('1_ENTREGA'!A24="","",'1_ENTREGA'!A24)</f>
        <v>17</v>
      </c>
      <c r="B20" s="228" t="str">
        <f t="shared" si="0"/>
        <v>JOHN JAIRO VÁSQUEZ SUÁREZ</v>
      </c>
      <c r="C20" s="229" t="s">
        <v>162</v>
      </c>
      <c r="D20" s="229" t="s">
        <v>162</v>
      </c>
      <c r="E20" s="229" t="s">
        <v>162</v>
      </c>
      <c r="F20" s="229" t="s">
        <v>162</v>
      </c>
      <c r="G20" s="229" t="s">
        <v>162</v>
      </c>
      <c r="H20" s="223"/>
      <c r="I20" s="223"/>
      <c r="J20" s="52">
        <v>17</v>
      </c>
      <c r="K20" s="124" t="str">
        <f t="shared" si="1"/>
        <v>JOHN JAIRO VÁSQUEZ SUÁREZ</v>
      </c>
      <c r="L20" s="124" t="str">
        <f t="shared" si="2"/>
        <v>H</v>
      </c>
      <c r="M20" s="223"/>
      <c r="N20" s="223"/>
      <c r="O20" s="223"/>
      <c r="P20" s="223"/>
      <c r="Q20" s="223"/>
      <c r="R20" s="223"/>
      <c r="S20" s="223"/>
      <c r="T20" s="223"/>
      <c r="U20" s="223"/>
      <c r="V20" s="223"/>
      <c r="W20" s="223"/>
      <c r="X20" s="223"/>
      <c r="Y20" s="223"/>
      <c r="Z20" s="223"/>
    </row>
    <row r="21" spans="1:26" ht="12.75" customHeight="1" x14ac:dyDescent="0.2">
      <c r="A21" s="227">
        <f>+IF('1_ENTREGA'!A25="","",'1_ENTREGA'!A25)</f>
        <v>18</v>
      </c>
      <c r="B21" s="228" t="str">
        <f t="shared" si="0"/>
        <v>GALA URBANA S.A.S.</v>
      </c>
      <c r="C21" s="229" t="s">
        <v>162</v>
      </c>
      <c r="D21" s="229" t="s">
        <v>162</v>
      </c>
      <c r="E21" s="229" t="s">
        <v>162</v>
      </c>
      <c r="F21" s="229" t="s">
        <v>162</v>
      </c>
      <c r="G21" s="229" t="s">
        <v>162</v>
      </c>
      <c r="H21" s="223"/>
      <c r="I21" s="223"/>
      <c r="J21" s="52">
        <v>18</v>
      </c>
      <c r="K21" s="124" t="str">
        <f t="shared" si="1"/>
        <v>GALA URBANA S.A.S.</v>
      </c>
      <c r="L21" s="124" t="str">
        <f t="shared" si="2"/>
        <v>H</v>
      </c>
      <c r="M21" s="223"/>
      <c r="N21" s="223"/>
      <c r="O21" s="223"/>
      <c r="P21" s="223"/>
      <c r="Q21" s="223"/>
      <c r="R21" s="223"/>
      <c r="S21" s="223"/>
      <c r="T21" s="223"/>
      <c r="U21" s="223"/>
      <c r="V21" s="223"/>
      <c r="W21" s="223"/>
      <c r="X21" s="223"/>
      <c r="Y21" s="223"/>
      <c r="Z21" s="223"/>
    </row>
    <row r="22" spans="1:26" ht="12.75" customHeight="1" x14ac:dyDescent="0.2">
      <c r="A22" s="227">
        <f>+IF('1_ENTREGA'!A26="","",'1_ENTREGA'!A26)</f>
        <v>19</v>
      </c>
      <c r="B22" s="228" t="str">
        <f t="shared" si="0"/>
        <v>ANFER INGENIERIA S.A.S.</v>
      </c>
      <c r="C22" s="229" t="s">
        <v>162</v>
      </c>
      <c r="D22" s="229" t="s">
        <v>162</v>
      </c>
      <c r="E22" s="229" t="s">
        <v>162</v>
      </c>
      <c r="F22" s="229" t="s">
        <v>162</v>
      </c>
      <c r="G22" s="229" t="s">
        <v>162</v>
      </c>
      <c r="H22" s="223"/>
      <c r="I22" s="223"/>
      <c r="J22" s="52">
        <v>19</v>
      </c>
      <c r="K22" s="124" t="str">
        <f t="shared" si="1"/>
        <v>ANFER INGENIERIA S.A.S.</v>
      </c>
      <c r="L22" s="124" t="str">
        <f t="shared" si="2"/>
        <v>H</v>
      </c>
      <c r="M22" s="223"/>
      <c r="N22" s="223"/>
      <c r="O22" s="223"/>
      <c r="P22" s="223"/>
      <c r="Q22" s="223"/>
      <c r="R22" s="223"/>
      <c r="S22" s="223"/>
      <c r="T22" s="223"/>
      <c r="U22" s="223"/>
      <c r="V22" s="223"/>
      <c r="W22" s="223"/>
      <c r="X22" s="223"/>
      <c r="Y22" s="223"/>
      <c r="Z22" s="223"/>
    </row>
    <row r="23" spans="1:26" ht="12.75" customHeight="1" x14ac:dyDescent="0.2">
      <c r="A23" s="227">
        <f>+IF('1_ENTREGA'!A27="","",'1_ENTREGA'!A27)</f>
        <v>20</v>
      </c>
      <c r="B23" s="228" t="str">
        <f t="shared" si="0"/>
        <v>CORE IP S.A.S.</v>
      </c>
      <c r="C23" s="229" t="s">
        <v>162</v>
      </c>
      <c r="D23" s="229" t="s">
        <v>162</v>
      </c>
      <c r="E23" s="229" t="s">
        <v>162</v>
      </c>
      <c r="F23" s="229" t="s">
        <v>162</v>
      </c>
      <c r="G23" s="229" t="s">
        <v>162</v>
      </c>
      <c r="H23" s="223"/>
      <c r="I23" s="223"/>
      <c r="J23" s="52">
        <v>20</v>
      </c>
      <c r="K23" s="124" t="str">
        <f t="shared" si="1"/>
        <v>CORE IP S.A.S.</v>
      </c>
      <c r="L23" s="124" t="str">
        <f t="shared" si="2"/>
        <v>H</v>
      </c>
      <c r="M23" s="223"/>
      <c r="N23" s="223"/>
      <c r="O23" s="223"/>
      <c r="P23" s="223"/>
      <c r="Q23" s="223"/>
      <c r="R23" s="223"/>
      <c r="S23" s="223"/>
      <c r="T23" s="223"/>
      <c r="U23" s="223"/>
      <c r="V23" s="223"/>
      <c r="W23" s="223"/>
      <c r="X23" s="223"/>
      <c r="Y23" s="223"/>
      <c r="Z23" s="223"/>
    </row>
    <row r="24" spans="1:26" ht="12.75" customHeight="1" x14ac:dyDescent="0.2">
      <c r="A24" s="227">
        <f>+IF('1_ENTREGA'!A28="","",'1_ENTREGA'!A28)</f>
        <v>21</v>
      </c>
      <c r="B24" s="228" t="str">
        <f t="shared" si="0"/>
        <v>CONSORCIO INTERNACIONAL DE SOLUCIONES INTEGRALES S.A.S.</v>
      </c>
      <c r="C24" s="229" t="s">
        <v>162</v>
      </c>
      <c r="D24" s="229" t="s">
        <v>162</v>
      </c>
      <c r="E24" s="229" t="s">
        <v>162</v>
      </c>
      <c r="F24" s="229" t="s">
        <v>162</v>
      </c>
      <c r="G24" s="229" t="s">
        <v>162</v>
      </c>
      <c r="H24" s="223"/>
      <c r="I24" s="223"/>
      <c r="J24" s="52">
        <v>21</v>
      </c>
      <c r="K24" s="124" t="str">
        <f t="shared" si="1"/>
        <v>CONSORCIO INTERNACIONAL DE SOLUCIONES INTEGRALES S.A.S.</v>
      </c>
      <c r="L24" s="124" t="str">
        <f t="shared" si="2"/>
        <v>H</v>
      </c>
      <c r="M24" s="223"/>
      <c r="N24" s="223"/>
      <c r="O24" s="223"/>
      <c r="P24" s="223"/>
      <c r="Q24" s="223"/>
      <c r="R24" s="223"/>
      <c r="S24" s="223"/>
      <c r="T24" s="223"/>
      <c r="U24" s="223"/>
      <c r="V24" s="223"/>
      <c r="W24" s="223"/>
      <c r="X24" s="223"/>
      <c r="Y24" s="223"/>
      <c r="Z24" s="223"/>
    </row>
    <row r="25" spans="1:26" ht="12.75" hidden="1" customHeight="1" x14ac:dyDescent="0.2">
      <c r="A25" s="227">
        <f>+IF('1_ENTREGA'!A29="","",'1_ENTREGA'!A29)</f>
        <v>22</v>
      </c>
      <c r="B25" s="228" t="str">
        <f t="shared" si="0"/>
        <v>O7</v>
      </c>
      <c r="C25" s="229"/>
      <c r="D25" s="229"/>
      <c r="E25" s="229"/>
      <c r="F25" s="229"/>
      <c r="G25" s="229"/>
      <c r="H25" s="223"/>
      <c r="I25" s="223"/>
      <c r="J25" s="52">
        <v>22</v>
      </c>
      <c r="K25" s="124" t="str">
        <f t="shared" si="1"/>
        <v>O7</v>
      </c>
      <c r="L25" s="124" t="str">
        <f t="shared" si="2"/>
        <v xml:space="preserve"> </v>
      </c>
      <c r="M25" s="223"/>
      <c r="N25" s="223"/>
      <c r="O25" s="223"/>
      <c r="P25" s="223"/>
      <c r="Q25" s="223"/>
      <c r="R25" s="223"/>
      <c r="S25" s="223"/>
      <c r="T25" s="223"/>
      <c r="U25" s="223"/>
      <c r="V25" s="223"/>
      <c r="W25" s="223"/>
      <c r="X25" s="223"/>
      <c r="Y25" s="223"/>
      <c r="Z25" s="223"/>
    </row>
    <row r="26" spans="1:26" ht="12.75" hidden="1" customHeight="1" x14ac:dyDescent="0.2">
      <c r="A26" s="227">
        <f>+IF('1_ENTREGA'!A30="","",'1_ENTREGA'!A30)</f>
        <v>23</v>
      </c>
      <c r="B26" s="228" t="str">
        <f t="shared" si="0"/>
        <v>O8</v>
      </c>
      <c r="C26" s="229"/>
      <c r="D26" s="229"/>
      <c r="E26" s="229"/>
      <c r="F26" s="229"/>
      <c r="G26" s="229"/>
      <c r="H26" s="223"/>
      <c r="I26" s="223"/>
      <c r="J26" s="52">
        <v>23</v>
      </c>
      <c r="K26" s="124" t="str">
        <f t="shared" si="1"/>
        <v>O8</v>
      </c>
      <c r="L26" s="124" t="str">
        <f t="shared" si="2"/>
        <v xml:space="preserve"> </v>
      </c>
      <c r="M26" s="223"/>
      <c r="N26" s="223"/>
      <c r="O26" s="223"/>
      <c r="P26" s="223"/>
      <c r="Q26" s="223"/>
      <c r="R26" s="223"/>
      <c r="S26" s="223"/>
      <c r="T26" s="223"/>
      <c r="U26" s="223"/>
      <c r="V26" s="223"/>
      <c r="W26" s="223"/>
      <c r="X26" s="223"/>
      <c r="Y26" s="223"/>
      <c r="Z26" s="223"/>
    </row>
    <row r="27" spans="1:26" ht="12.75" hidden="1" customHeight="1" x14ac:dyDescent="0.2">
      <c r="A27" s="227">
        <f>+IF('1_ENTREGA'!A31="","",'1_ENTREGA'!A31)</f>
        <v>24</v>
      </c>
      <c r="B27" s="228" t="str">
        <f t="shared" si="0"/>
        <v>O9</v>
      </c>
      <c r="C27" s="229"/>
      <c r="D27" s="229"/>
      <c r="E27" s="229"/>
      <c r="F27" s="229"/>
      <c r="G27" s="229"/>
      <c r="H27" s="223"/>
      <c r="I27" s="223"/>
      <c r="J27" s="52">
        <v>24</v>
      </c>
      <c r="K27" s="124" t="str">
        <f t="shared" si="1"/>
        <v>O9</v>
      </c>
      <c r="L27" s="124" t="str">
        <f t="shared" si="2"/>
        <v xml:space="preserve"> </v>
      </c>
      <c r="M27" s="223"/>
      <c r="N27" s="223"/>
      <c r="O27" s="223"/>
      <c r="P27" s="223"/>
      <c r="Q27" s="223"/>
      <c r="R27" s="223"/>
      <c r="S27" s="223"/>
      <c r="T27" s="223"/>
      <c r="U27" s="223"/>
      <c r="V27" s="223"/>
      <c r="W27" s="223"/>
      <c r="X27" s="223"/>
      <c r="Y27" s="223"/>
      <c r="Z27" s="223"/>
    </row>
    <row r="28" spans="1:26" ht="12.75" hidden="1" customHeight="1" x14ac:dyDescent="0.2">
      <c r="A28" s="227">
        <f>+IF('1_ENTREGA'!A32="","",'1_ENTREGA'!A32)</f>
        <v>25</v>
      </c>
      <c r="B28" s="228" t="str">
        <f t="shared" si="0"/>
        <v>O10</v>
      </c>
      <c r="C28" s="229"/>
      <c r="D28" s="229"/>
      <c r="E28" s="229"/>
      <c r="F28" s="229"/>
      <c r="G28" s="229"/>
      <c r="H28" s="223"/>
      <c r="I28" s="223"/>
      <c r="J28" s="52">
        <v>25</v>
      </c>
      <c r="K28" s="124" t="str">
        <f t="shared" si="1"/>
        <v>O10</v>
      </c>
      <c r="L28" s="124" t="str">
        <f t="shared" si="2"/>
        <v xml:space="preserve"> </v>
      </c>
      <c r="M28" s="223"/>
      <c r="N28" s="223"/>
      <c r="O28" s="223"/>
      <c r="P28" s="223"/>
      <c r="Q28" s="223"/>
      <c r="R28" s="223"/>
      <c r="S28" s="223"/>
      <c r="T28" s="223"/>
      <c r="U28" s="223"/>
      <c r="V28" s="223"/>
      <c r="W28" s="223"/>
      <c r="X28" s="223"/>
      <c r="Y28" s="223"/>
      <c r="Z28" s="223"/>
    </row>
    <row r="29" spans="1:26" ht="12.75" hidden="1" customHeight="1" x14ac:dyDescent="0.2">
      <c r="A29" s="227">
        <f>+IF('1_ENTREGA'!A33="","",'1_ENTREGA'!A33)</f>
        <v>26</v>
      </c>
      <c r="B29" s="228" t="str">
        <f t="shared" si="0"/>
        <v>O11</v>
      </c>
      <c r="C29" s="229"/>
      <c r="D29" s="229"/>
      <c r="E29" s="229"/>
      <c r="F29" s="229"/>
      <c r="G29" s="229"/>
      <c r="H29" s="223"/>
      <c r="I29" s="223"/>
      <c r="J29" s="52">
        <v>26</v>
      </c>
      <c r="K29" s="124" t="str">
        <f t="shared" si="1"/>
        <v>O11</v>
      </c>
      <c r="L29" s="124" t="str">
        <f t="shared" si="2"/>
        <v xml:space="preserve"> </v>
      </c>
      <c r="M29" s="223"/>
      <c r="N29" s="223"/>
      <c r="O29" s="223"/>
      <c r="P29" s="223"/>
      <c r="Q29" s="223"/>
      <c r="R29" s="223"/>
      <c r="S29" s="223"/>
      <c r="T29" s="223"/>
      <c r="U29" s="223"/>
      <c r="V29" s="223"/>
      <c r="W29" s="223"/>
      <c r="X29" s="223"/>
      <c r="Y29" s="223"/>
      <c r="Z29" s="223"/>
    </row>
    <row r="30" spans="1:26" ht="12.75" hidden="1" customHeight="1" x14ac:dyDescent="0.2">
      <c r="A30" s="227">
        <f>+IF('1_ENTREGA'!A34="","",'1_ENTREGA'!A34)</f>
        <v>27</v>
      </c>
      <c r="B30" s="228" t="str">
        <f t="shared" si="0"/>
        <v>O12</v>
      </c>
      <c r="C30" s="229"/>
      <c r="D30" s="229"/>
      <c r="E30" s="229"/>
      <c r="F30" s="229"/>
      <c r="G30" s="229"/>
      <c r="H30" s="223"/>
      <c r="I30" s="223"/>
      <c r="J30" s="52">
        <v>27</v>
      </c>
      <c r="K30" s="124" t="str">
        <f t="shared" si="1"/>
        <v>O12</v>
      </c>
      <c r="L30" s="124" t="str">
        <f t="shared" si="2"/>
        <v xml:space="preserve"> </v>
      </c>
      <c r="M30" s="223"/>
      <c r="N30" s="223"/>
      <c r="O30" s="223"/>
      <c r="P30" s="223"/>
      <c r="Q30" s="223"/>
      <c r="R30" s="223"/>
      <c r="S30" s="223"/>
      <c r="T30" s="223"/>
      <c r="U30" s="223"/>
      <c r="V30" s="223"/>
      <c r="W30" s="223"/>
      <c r="X30" s="223"/>
      <c r="Y30" s="223"/>
      <c r="Z30" s="223"/>
    </row>
    <row r="31" spans="1:26" ht="12.75" hidden="1" customHeight="1" x14ac:dyDescent="0.2">
      <c r="A31" s="227">
        <f>+IF('1_ENTREGA'!A35="","",'1_ENTREGA'!A35)</f>
        <v>28</v>
      </c>
      <c r="B31" s="228" t="str">
        <f t="shared" si="0"/>
        <v>O13</v>
      </c>
      <c r="C31" s="229"/>
      <c r="D31" s="229"/>
      <c r="E31" s="229"/>
      <c r="F31" s="229"/>
      <c r="G31" s="229"/>
      <c r="H31" s="223"/>
      <c r="I31" s="223"/>
      <c r="J31" s="52">
        <v>28</v>
      </c>
      <c r="K31" s="124" t="str">
        <f t="shared" si="1"/>
        <v>O13</v>
      </c>
      <c r="L31" s="124" t="str">
        <f t="shared" si="2"/>
        <v xml:space="preserve"> </v>
      </c>
      <c r="M31" s="223"/>
      <c r="N31" s="223"/>
      <c r="O31" s="223"/>
      <c r="P31" s="223"/>
      <c r="Q31" s="223"/>
      <c r="R31" s="223"/>
      <c r="S31" s="223"/>
      <c r="T31" s="223"/>
      <c r="U31" s="223"/>
      <c r="V31" s="223"/>
      <c r="W31" s="223"/>
      <c r="X31" s="223"/>
      <c r="Y31" s="223"/>
      <c r="Z31" s="223"/>
    </row>
    <row r="32" spans="1:26" ht="12.75" hidden="1" customHeight="1" x14ac:dyDescent="0.2">
      <c r="A32" s="227">
        <f>+IF('1_ENTREGA'!A36="","",'1_ENTREGA'!A36)</f>
        <v>29</v>
      </c>
      <c r="B32" s="228" t="str">
        <f t="shared" si="0"/>
        <v>O14</v>
      </c>
      <c r="C32" s="229"/>
      <c r="D32" s="229"/>
      <c r="E32" s="229"/>
      <c r="F32" s="229"/>
      <c r="G32" s="229"/>
      <c r="H32" s="223"/>
      <c r="I32" s="223"/>
      <c r="J32" s="52">
        <v>29</v>
      </c>
      <c r="K32" s="124" t="str">
        <f t="shared" si="1"/>
        <v>O14</v>
      </c>
      <c r="L32" s="124" t="str">
        <f t="shared" si="2"/>
        <v xml:space="preserve"> </v>
      </c>
      <c r="M32" s="223"/>
      <c r="N32" s="223"/>
      <c r="O32" s="223"/>
      <c r="P32" s="223"/>
      <c r="Q32" s="223"/>
      <c r="R32" s="223"/>
      <c r="S32" s="223"/>
      <c r="T32" s="223"/>
      <c r="U32" s="223"/>
      <c r="V32" s="223"/>
      <c r="W32" s="223"/>
      <c r="X32" s="223"/>
      <c r="Y32" s="223"/>
      <c r="Z32" s="223"/>
    </row>
    <row r="33" spans="1:26" ht="12.75" hidden="1" customHeight="1" x14ac:dyDescent="0.2">
      <c r="A33" s="227">
        <f>+IF('1_ENTREGA'!A37="","",'1_ENTREGA'!A37)</f>
        <v>30</v>
      </c>
      <c r="B33" s="228" t="str">
        <f t="shared" si="0"/>
        <v>O15</v>
      </c>
      <c r="C33" s="229"/>
      <c r="D33" s="229"/>
      <c r="E33" s="229"/>
      <c r="F33" s="229"/>
      <c r="G33" s="229"/>
      <c r="H33" s="223"/>
      <c r="I33" s="223"/>
      <c r="J33" s="52">
        <v>30</v>
      </c>
      <c r="K33" s="124" t="str">
        <f t="shared" si="1"/>
        <v>O15</v>
      </c>
      <c r="L33" s="124" t="str">
        <f t="shared" si="2"/>
        <v xml:space="preserve"> </v>
      </c>
      <c r="M33" s="223"/>
      <c r="N33" s="223"/>
      <c r="O33" s="223"/>
      <c r="P33" s="223"/>
      <c r="Q33" s="223"/>
      <c r="R33" s="223"/>
      <c r="S33" s="223"/>
      <c r="T33" s="223"/>
      <c r="U33" s="223"/>
      <c r="V33" s="223"/>
      <c r="W33" s="223"/>
      <c r="X33" s="223"/>
      <c r="Y33" s="223"/>
      <c r="Z33" s="223"/>
    </row>
    <row r="34" spans="1:26" ht="12.75" customHeight="1" x14ac:dyDescent="0.2">
      <c r="A34" s="223"/>
      <c r="B34" s="223"/>
      <c r="C34" s="223"/>
      <c r="D34" s="223"/>
      <c r="E34" s="223"/>
      <c r="F34" s="223"/>
      <c r="G34" s="223"/>
      <c r="H34" s="223"/>
      <c r="I34" s="223"/>
      <c r="J34" s="223"/>
      <c r="K34" s="223"/>
      <c r="L34" s="223"/>
      <c r="M34" s="223"/>
      <c r="N34" s="223"/>
      <c r="O34" s="223"/>
      <c r="P34" s="223"/>
      <c r="Q34" s="223"/>
      <c r="R34" s="223"/>
      <c r="S34" s="223"/>
      <c r="T34" s="223"/>
      <c r="U34" s="223"/>
      <c r="V34" s="223"/>
      <c r="W34" s="223"/>
      <c r="X34" s="223"/>
      <c r="Y34" s="223"/>
      <c r="Z34" s="223"/>
    </row>
    <row r="35" spans="1:26" ht="12.75" customHeight="1" x14ac:dyDescent="0.2">
      <c r="A35" s="223"/>
      <c r="B35" s="223"/>
      <c r="C35" s="223"/>
      <c r="D35" s="223"/>
      <c r="E35" s="223"/>
      <c r="F35" s="223"/>
      <c r="G35" s="223"/>
      <c r="H35" s="223"/>
      <c r="I35" s="223"/>
      <c r="J35" s="223"/>
      <c r="K35" s="223"/>
      <c r="L35" s="223"/>
      <c r="M35" s="223"/>
      <c r="N35" s="223"/>
      <c r="O35" s="223"/>
      <c r="P35" s="223"/>
      <c r="Q35" s="223"/>
      <c r="R35" s="223"/>
      <c r="S35" s="223"/>
      <c r="T35" s="223"/>
      <c r="U35" s="223"/>
      <c r="V35" s="223"/>
      <c r="W35" s="223"/>
      <c r="X35" s="223"/>
      <c r="Y35" s="223"/>
      <c r="Z35" s="223"/>
    </row>
    <row r="36" spans="1:26" ht="12.75" customHeight="1" x14ac:dyDescent="0.2">
      <c r="A36" s="223"/>
      <c r="B36" s="223"/>
      <c r="C36" s="223"/>
      <c r="D36" s="223"/>
      <c r="E36" s="223"/>
      <c r="F36" s="223"/>
      <c r="G36" s="223"/>
      <c r="H36" s="223"/>
      <c r="I36" s="223"/>
      <c r="J36" s="223"/>
      <c r="K36" s="223"/>
      <c r="L36" s="223"/>
      <c r="M36" s="223"/>
      <c r="N36" s="223"/>
      <c r="O36" s="223"/>
      <c r="P36" s="223"/>
      <c r="Q36" s="223"/>
      <c r="R36" s="223"/>
      <c r="S36" s="223"/>
      <c r="T36" s="223"/>
      <c r="U36" s="223"/>
      <c r="V36" s="223"/>
      <c r="W36" s="223"/>
      <c r="X36" s="223"/>
      <c r="Y36" s="223"/>
      <c r="Z36" s="223"/>
    </row>
    <row r="37" spans="1:26" ht="12.75" customHeight="1" x14ac:dyDescent="0.2">
      <c r="A37" s="223"/>
      <c r="B37" s="223"/>
      <c r="C37" s="223"/>
      <c r="D37" s="223"/>
      <c r="E37" s="223"/>
      <c r="F37" s="223"/>
      <c r="G37" s="223"/>
      <c r="H37" s="223"/>
      <c r="I37" s="223"/>
      <c r="J37" s="223"/>
      <c r="K37" s="223"/>
      <c r="L37" s="223"/>
      <c r="M37" s="223"/>
      <c r="N37" s="223"/>
      <c r="O37" s="223"/>
      <c r="P37" s="223"/>
      <c r="Q37" s="223"/>
      <c r="R37" s="223"/>
      <c r="S37" s="223"/>
      <c r="T37" s="223"/>
      <c r="U37" s="223"/>
      <c r="V37" s="223"/>
      <c r="W37" s="223"/>
      <c r="X37" s="223"/>
      <c r="Y37" s="223"/>
      <c r="Z37" s="223"/>
    </row>
    <row r="38" spans="1:26" ht="12.75" customHeight="1" x14ac:dyDescent="0.2">
      <c r="A38" s="223"/>
      <c r="B38" s="223"/>
      <c r="C38" s="223"/>
      <c r="D38" s="223"/>
      <c r="E38" s="223"/>
      <c r="F38" s="223"/>
      <c r="G38" s="223"/>
      <c r="H38" s="223"/>
      <c r="I38" s="223"/>
      <c r="J38" s="223"/>
      <c r="K38" s="223"/>
      <c r="L38" s="223"/>
      <c r="M38" s="223"/>
      <c r="N38" s="223"/>
      <c r="O38" s="223"/>
      <c r="P38" s="223"/>
      <c r="Q38" s="223"/>
      <c r="R38" s="223"/>
      <c r="S38" s="223"/>
      <c r="T38" s="223"/>
      <c r="U38" s="223"/>
      <c r="V38" s="223"/>
      <c r="W38" s="223"/>
      <c r="X38" s="223"/>
      <c r="Y38" s="223"/>
      <c r="Z38" s="223"/>
    </row>
    <row r="39" spans="1:26" ht="12.75" customHeight="1" x14ac:dyDescent="0.2">
      <c r="A39" s="223"/>
      <c r="B39" s="223"/>
      <c r="C39" s="223"/>
      <c r="D39" s="223"/>
      <c r="E39" s="223"/>
      <c r="F39" s="223"/>
      <c r="G39" s="223"/>
      <c r="H39" s="223"/>
      <c r="I39" s="223"/>
      <c r="J39" s="223"/>
      <c r="K39" s="223"/>
      <c r="L39" s="223"/>
      <c r="M39" s="223"/>
      <c r="N39" s="223"/>
      <c r="O39" s="223"/>
      <c r="P39" s="223"/>
      <c r="Q39" s="223"/>
      <c r="R39" s="223"/>
      <c r="S39" s="223"/>
      <c r="T39" s="223"/>
      <c r="U39" s="223"/>
      <c r="V39" s="223"/>
      <c r="W39" s="223"/>
      <c r="X39" s="223"/>
      <c r="Y39" s="223"/>
      <c r="Z39" s="223"/>
    </row>
    <row r="40" spans="1:26" ht="12.75" customHeight="1" x14ac:dyDescent="0.2">
      <c r="A40" s="223"/>
      <c r="B40" s="223"/>
      <c r="C40" s="223"/>
      <c r="D40" s="223"/>
      <c r="E40" s="223"/>
      <c r="F40" s="223"/>
      <c r="G40" s="223"/>
      <c r="H40" s="223"/>
      <c r="I40" s="223"/>
      <c r="J40" s="223"/>
      <c r="K40" s="223"/>
      <c r="L40" s="223"/>
      <c r="M40" s="223"/>
      <c r="N40" s="223"/>
      <c r="O40" s="223"/>
      <c r="P40" s="223"/>
      <c r="Q40" s="223"/>
      <c r="R40" s="223"/>
      <c r="S40" s="223"/>
      <c r="T40" s="223"/>
      <c r="U40" s="223"/>
      <c r="V40" s="223"/>
      <c r="W40" s="223"/>
      <c r="X40" s="223"/>
      <c r="Y40" s="223"/>
      <c r="Z40" s="223"/>
    </row>
    <row r="41" spans="1:26" ht="12.75" customHeight="1" x14ac:dyDescent="0.2">
      <c r="A41" s="223"/>
      <c r="B41" s="223"/>
      <c r="C41" s="223"/>
      <c r="D41" s="223"/>
      <c r="E41" s="223"/>
      <c r="F41" s="223"/>
      <c r="G41" s="223"/>
      <c r="H41" s="223"/>
      <c r="I41" s="223"/>
      <c r="J41" s="223"/>
      <c r="K41" s="223"/>
      <c r="L41" s="223"/>
      <c r="M41" s="223"/>
      <c r="N41" s="223"/>
      <c r="O41" s="223"/>
      <c r="P41" s="223"/>
      <c r="Q41" s="223"/>
      <c r="R41" s="223"/>
      <c r="S41" s="223"/>
      <c r="T41" s="223"/>
      <c r="U41" s="223"/>
      <c r="V41" s="223"/>
      <c r="W41" s="223"/>
      <c r="X41" s="223"/>
      <c r="Y41" s="223"/>
      <c r="Z41" s="223"/>
    </row>
    <row r="42" spans="1:26" ht="12.75" customHeight="1" x14ac:dyDescent="0.2">
      <c r="A42" s="223"/>
      <c r="B42" s="223"/>
      <c r="C42" s="223"/>
      <c r="D42" s="223"/>
      <c r="E42" s="223"/>
      <c r="F42" s="223"/>
      <c r="G42" s="223"/>
      <c r="H42" s="223"/>
      <c r="I42" s="223"/>
      <c r="J42" s="223"/>
      <c r="K42" s="223"/>
      <c r="L42" s="223"/>
      <c r="M42" s="223"/>
      <c r="N42" s="223"/>
      <c r="O42" s="223"/>
      <c r="P42" s="223"/>
      <c r="Q42" s="223"/>
      <c r="R42" s="223"/>
      <c r="S42" s="223"/>
      <c r="T42" s="223"/>
      <c r="U42" s="223"/>
      <c r="V42" s="223"/>
      <c r="W42" s="223"/>
      <c r="X42" s="223"/>
      <c r="Y42" s="223"/>
      <c r="Z42" s="223"/>
    </row>
    <row r="43" spans="1:26" ht="12.75" customHeight="1" x14ac:dyDescent="0.2">
      <c r="A43" s="223"/>
      <c r="B43" s="223"/>
      <c r="C43" s="223"/>
      <c r="D43" s="223"/>
      <c r="E43" s="223"/>
      <c r="F43" s="223"/>
      <c r="G43" s="223"/>
      <c r="H43" s="223"/>
      <c r="I43" s="223"/>
      <c r="J43" s="223"/>
      <c r="K43" s="223"/>
      <c r="L43" s="223"/>
      <c r="M43" s="223"/>
      <c r="N43" s="223"/>
      <c r="O43" s="223"/>
      <c r="P43" s="223"/>
      <c r="Q43" s="223"/>
      <c r="R43" s="223"/>
      <c r="S43" s="223"/>
      <c r="T43" s="223"/>
      <c r="U43" s="223"/>
      <c r="V43" s="223"/>
      <c r="W43" s="223"/>
      <c r="X43" s="223"/>
      <c r="Y43" s="223"/>
      <c r="Z43" s="223"/>
    </row>
    <row r="44" spans="1:26" ht="12.75" customHeight="1" x14ac:dyDescent="0.2">
      <c r="A44" s="223"/>
      <c r="B44" s="223"/>
      <c r="C44" s="223"/>
      <c r="D44" s="223"/>
      <c r="E44" s="223"/>
      <c r="F44" s="223"/>
      <c r="G44" s="223"/>
      <c r="H44" s="223"/>
      <c r="I44" s="223"/>
      <c r="J44" s="223"/>
      <c r="K44" s="223"/>
      <c r="L44" s="223"/>
      <c r="M44" s="223"/>
      <c r="N44" s="223"/>
      <c r="O44" s="223"/>
      <c r="P44" s="223"/>
      <c r="Q44" s="223"/>
      <c r="R44" s="223"/>
      <c r="S44" s="223"/>
      <c r="T44" s="223"/>
      <c r="U44" s="223"/>
      <c r="V44" s="223"/>
      <c r="W44" s="223"/>
      <c r="X44" s="223"/>
      <c r="Y44" s="223"/>
      <c r="Z44" s="223"/>
    </row>
    <row r="45" spans="1:26" ht="12.75" customHeight="1" x14ac:dyDescent="0.2">
      <c r="A45" s="223"/>
      <c r="B45" s="223"/>
      <c r="C45" s="223"/>
      <c r="D45" s="223"/>
      <c r="E45" s="223"/>
      <c r="F45" s="223"/>
      <c r="G45" s="223"/>
      <c r="H45" s="223"/>
      <c r="I45" s="223"/>
      <c r="J45" s="223"/>
      <c r="K45" s="223"/>
      <c r="L45" s="223"/>
      <c r="M45" s="223"/>
      <c r="N45" s="223"/>
      <c r="O45" s="223"/>
      <c r="P45" s="223"/>
      <c r="Q45" s="223"/>
      <c r="R45" s="223"/>
      <c r="S45" s="223"/>
      <c r="T45" s="223"/>
      <c r="U45" s="223"/>
      <c r="V45" s="223"/>
      <c r="W45" s="223"/>
      <c r="X45" s="223"/>
      <c r="Y45" s="223"/>
      <c r="Z45" s="223"/>
    </row>
    <row r="46" spans="1:26" ht="12.75" customHeight="1" x14ac:dyDescent="0.2">
      <c r="A46" s="223"/>
      <c r="B46" s="223"/>
      <c r="C46" s="223"/>
      <c r="D46" s="223"/>
      <c r="E46" s="223"/>
      <c r="F46" s="223"/>
      <c r="G46" s="223"/>
      <c r="H46" s="223"/>
      <c r="I46" s="223"/>
      <c r="J46" s="223"/>
      <c r="K46" s="223"/>
      <c r="L46" s="223"/>
      <c r="M46" s="223"/>
      <c r="N46" s="223"/>
      <c r="O46" s="223"/>
      <c r="P46" s="223"/>
      <c r="Q46" s="223"/>
      <c r="R46" s="223"/>
      <c r="S46" s="223"/>
      <c r="T46" s="223"/>
      <c r="U46" s="223"/>
      <c r="V46" s="223"/>
      <c r="W46" s="223"/>
      <c r="X46" s="223"/>
      <c r="Y46" s="223"/>
      <c r="Z46" s="223"/>
    </row>
    <row r="47" spans="1:26" ht="12.75" customHeight="1" x14ac:dyDescent="0.2">
      <c r="A47" s="223"/>
      <c r="B47" s="223"/>
      <c r="C47" s="223"/>
      <c r="D47" s="223"/>
      <c r="E47" s="223"/>
      <c r="F47" s="223"/>
      <c r="G47" s="223"/>
      <c r="H47" s="223"/>
      <c r="I47" s="223"/>
      <c r="J47" s="223"/>
      <c r="K47" s="223"/>
      <c r="L47" s="223"/>
      <c r="M47" s="223"/>
      <c r="N47" s="223"/>
      <c r="O47" s="223"/>
      <c r="P47" s="223"/>
      <c r="Q47" s="223"/>
      <c r="R47" s="223"/>
      <c r="S47" s="223"/>
      <c r="T47" s="223"/>
      <c r="U47" s="223"/>
      <c r="V47" s="223"/>
      <c r="W47" s="223"/>
      <c r="X47" s="223"/>
      <c r="Y47" s="223"/>
      <c r="Z47" s="223"/>
    </row>
    <row r="48" spans="1:26" ht="12.75" customHeight="1" x14ac:dyDescent="0.2">
      <c r="A48" s="223"/>
      <c r="B48" s="223"/>
      <c r="C48" s="223"/>
      <c r="D48" s="223"/>
      <c r="E48" s="223"/>
      <c r="F48" s="223"/>
      <c r="G48" s="223"/>
      <c r="H48" s="223"/>
      <c r="I48" s="223"/>
      <c r="J48" s="223"/>
      <c r="K48" s="223"/>
      <c r="L48" s="223"/>
      <c r="M48" s="223"/>
      <c r="N48" s="223"/>
      <c r="O48" s="223"/>
      <c r="P48" s="223"/>
      <c r="Q48" s="223"/>
      <c r="R48" s="223"/>
      <c r="S48" s="223"/>
      <c r="T48" s="223"/>
      <c r="U48" s="223"/>
      <c r="V48" s="223"/>
      <c r="W48" s="223"/>
      <c r="X48" s="223"/>
      <c r="Y48" s="223"/>
      <c r="Z48" s="223"/>
    </row>
    <row r="49" spans="1:26" ht="12.75" customHeight="1" x14ac:dyDescent="0.2">
      <c r="A49" s="223"/>
      <c r="B49" s="223"/>
      <c r="C49" s="223"/>
      <c r="D49" s="223"/>
      <c r="E49" s="223"/>
      <c r="F49" s="223"/>
      <c r="G49" s="223"/>
      <c r="H49" s="223"/>
      <c r="I49" s="223"/>
      <c r="J49" s="223"/>
      <c r="K49" s="223"/>
      <c r="L49" s="223"/>
      <c r="M49" s="223"/>
      <c r="N49" s="223"/>
      <c r="O49" s="223"/>
      <c r="P49" s="223"/>
      <c r="Q49" s="223"/>
      <c r="R49" s="223"/>
      <c r="S49" s="223"/>
      <c r="T49" s="223"/>
      <c r="U49" s="223"/>
      <c r="V49" s="223"/>
      <c r="W49" s="223"/>
      <c r="X49" s="223"/>
      <c r="Y49" s="223"/>
      <c r="Z49" s="223"/>
    </row>
    <row r="50" spans="1:26" ht="12.75" customHeight="1" x14ac:dyDescent="0.2">
      <c r="A50" s="223"/>
      <c r="B50" s="223"/>
      <c r="C50" s="223"/>
      <c r="D50" s="223"/>
      <c r="E50" s="223"/>
      <c r="F50" s="223"/>
      <c r="G50" s="223"/>
      <c r="H50" s="223"/>
      <c r="I50" s="223"/>
      <c r="J50" s="223"/>
      <c r="K50" s="223"/>
      <c r="L50" s="223"/>
      <c r="M50" s="223"/>
      <c r="N50" s="223"/>
      <c r="O50" s="223"/>
      <c r="P50" s="223"/>
      <c r="Q50" s="223"/>
      <c r="R50" s="223"/>
      <c r="S50" s="223"/>
      <c r="T50" s="223"/>
      <c r="U50" s="223"/>
      <c r="V50" s="223"/>
      <c r="W50" s="223"/>
      <c r="X50" s="223"/>
      <c r="Y50" s="223"/>
      <c r="Z50" s="223"/>
    </row>
    <row r="51" spans="1:26" ht="12.75" customHeight="1" x14ac:dyDescent="0.2">
      <c r="A51" s="223"/>
      <c r="B51" s="223"/>
      <c r="C51" s="223"/>
      <c r="D51" s="223"/>
      <c r="E51" s="223"/>
      <c r="F51" s="223"/>
      <c r="G51" s="223"/>
      <c r="H51" s="223"/>
      <c r="I51" s="223"/>
      <c r="J51" s="223"/>
      <c r="K51" s="223"/>
      <c r="L51" s="223"/>
      <c r="M51" s="223"/>
      <c r="N51" s="223"/>
      <c r="O51" s="223"/>
      <c r="P51" s="223"/>
      <c r="Q51" s="223"/>
      <c r="R51" s="223"/>
      <c r="S51" s="223"/>
      <c r="T51" s="223"/>
      <c r="U51" s="223"/>
      <c r="V51" s="223"/>
      <c r="W51" s="223"/>
      <c r="X51" s="223"/>
      <c r="Y51" s="223"/>
      <c r="Z51" s="223"/>
    </row>
    <row r="52" spans="1:26" ht="12.75" customHeight="1" x14ac:dyDescent="0.2">
      <c r="A52" s="223"/>
      <c r="B52" s="223"/>
      <c r="C52" s="223"/>
      <c r="D52" s="223"/>
      <c r="E52" s="223"/>
      <c r="F52" s="223"/>
      <c r="G52" s="223"/>
      <c r="H52" s="223"/>
      <c r="I52" s="223"/>
      <c r="J52" s="223"/>
      <c r="K52" s="223"/>
      <c r="L52" s="223"/>
      <c r="M52" s="223"/>
      <c r="N52" s="223"/>
      <c r="O52" s="223"/>
      <c r="P52" s="223"/>
      <c r="Q52" s="223"/>
      <c r="R52" s="223"/>
      <c r="S52" s="223"/>
      <c r="T52" s="223"/>
      <c r="U52" s="223"/>
      <c r="V52" s="223"/>
      <c r="W52" s="223"/>
      <c r="X52" s="223"/>
      <c r="Y52" s="223"/>
      <c r="Z52" s="223"/>
    </row>
    <row r="53" spans="1:26" ht="12.75" customHeight="1" x14ac:dyDescent="0.2">
      <c r="A53" s="223"/>
      <c r="B53" s="223"/>
      <c r="C53" s="223"/>
      <c r="D53" s="223"/>
      <c r="E53" s="223"/>
      <c r="F53" s="223"/>
      <c r="G53" s="223"/>
      <c r="H53" s="223"/>
      <c r="I53" s="223"/>
      <c r="J53" s="223"/>
      <c r="K53" s="223"/>
      <c r="L53" s="223"/>
      <c r="M53" s="223"/>
      <c r="N53" s="223"/>
      <c r="O53" s="223"/>
      <c r="P53" s="223"/>
      <c r="Q53" s="223"/>
      <c r="R53" s="223"/>
      <c r="S53" s="223"/>
      <c r="T53" s="223"/>
      <c r="U53" s="223"/>
      <c r="V53" s="223"/>
      <c r="W53" s="223"/>
      <c r="X53" s="223"/>
      <c r="Y53" s="223"/>
      <c r="Z53" s="223"/>
    </row>
    <row r="54" spans="1:26" ht="12.75" customHeight="1" x14ac:dyDescent="0.2">
      <c r="A54" s="223"/>
      <c r="B54" s="223"/>
      <c r="C54" s="223"/>
      <c r="D54" s="223"/>
      <c r="E54" s="223"/>
      <c r="F54" s="223"/>
      <c r="G54" s="223"/>
      <c r="H54" s="223"/>
      <c r="I54" s="223"/>
      <c r="J54" s="223"/>
      <c r="K54" s="223"/>
      <c r="L54" s="223"/>
      <c r="M54" s="223"/>
      <c r="N54" s="223"/>
      <c r="O54" s="223"/>
      <c r="P54" s="223"/>
      <c r="Q54" s="223"/>
      <c r="R54" s="223"/>
      <c r="S54" s="223"/>
      <c r="T54" s="223"/>
      <c r="U54" s="223"/>
      <c r="V54" s="223"/>
      <c r="W54" s="223"/>
      <c r="X54" s="223"/>
      <c r="Y54" s="223"/>
      <c r="Z54" s="223"/>
    </row>
    <row r="55" spans="1:26" ht="12.75" customHeight="1" x14ac:dyDescent="0.2">
      <c r="A55" s="223"/>
      <c r="B55" s="223"/>
      <c r="C55" s="223"/>
      <c r="D55" s="223"/>
      <c r="E55" s="223"/>
      <c r="F55" s="223"/>
      <c r="G55" s="223"/>
      <c r="H55" s="223"/>
      <c r="I55" s="223"/>
      <c r="J55" s="223"/>
      <c r="K55" s="223"/>
      <c r="L55" s="223"/>
      <c r="M55" s="223"/>
      <c r="N55" s="223"/>
      <c r="O55" s="223"/>
      <c r="P55" s="223"/>
      <c r="Q55" s="223"/>
      <c r="R55" s="223"/>
      <c r="S55" s="223"/>
      <c r="T55" s="223"/>
      <c r="U55" s="223"/>
      <c r="V55" s="223"/>
      <c r="W55" s="223"/>
      <c r="X55" s="223"/>
      <c r="Y55" s="223"/>
      <c r="Z55" s="223"/>
    </row>
    <row r="56" spans="1:26" ht="12.75" customHeight="1" x14ac:dyDescent="0.2">
      <c r="A56" s="223"/>
      <c r="B56" s="223"/>
      <c r="C56" s="223"/>
      <c r="D56" s="223"/>
      <c r="E56" s="223"/>
      <c r="F56" s="223"/>
      <c r="G56" s="223"/>
      <c r="H56" s="223"/>
      <c r="I56" s="223"/>
      <c r="J56" s="223"/>
      <c r="K56" s="223"/>
      <c r="L56" s="223"/>
      <c r="M56" s="223"/>
      <c r="N56" s="223"/>
      <c r="O56" s="223"/>
      <c r="P56" s="223"/>
      <c r="Q56" s="223"/>
      <c r="R56" s="223"/>
      <c r="S56" s="223"/>
      <c r="T56" s="223"/>
      <c r="U56" s="223"/>
      <c r="V56" s="223"/>
      <c r="W56" s="223"/>
      <c r="X56" s="223"/>
      <c r="Y56" s="223"/>
      <c r="Z56" s="223"/>
    </row>
    <row r="57" spans="1:26" ht="12.75" customHeight="1" x14ac:dyDescent="0.2">
      <c r="A57" s="223"/>
      <c r="B57" s="223"/>
      <c r="C57" s="223"/>
      <c r="D57" s="223"/>
      <c r="E57" s="223"/>
      <c r="F57" s="223"/>
      <c r="G57" s="223"/>
      <c r="H57" s="223"/>
      <c r="I57" s="223"/>
      <c r="J57" s="223"/>
      <c r="K57" s="223"/>
      <c r="L57" s="223"/>
      <c r="M57" s="223"/>
      <c r="N57" s="223"/>
      <c r="O57" s="223"/>
      <c r="P57" s="223"/>
      <c r="Q57" s="223"/>
      <c r="R57" s="223"/>
      <c r="S57" s="223"/>
      <c r="T57" s="223"/>
      <c r="U57" s="223"/>
      <c r="V57" s="223"/>
      <c r="W57" s="223"/>
      <c r="X57" s="223"/>
      <c r="Y57" s="223"/>
      <c r="Z57" s="223"/>
    </row>
    <row r="58" spans="1:26" ht="12.75" customHeight="1" x14ac:dyDescent="0.2">
      <c r="A58" s="223"/>
      <c r="B58" s="223"/>
      <c r="C58" s="223"/>
      <c r="D58" s="223"/>
      <c r="E58" s="223"/>
      <c r="F58" s="223"/>
      <c r="G58" s="223"/>
      <c r="H58" s="223"/>
      <c r="I58" s="223"/>
      <c r="J58" s="223"/>
      <c r="K58" s="223"/>
      <c r="L58" s="223"/>
      <c r="M58" s="223"/>
      <c r="N58" s="223"/>
      <c r="O58" s="223"/>
      <c r="P58" s="223"/>
      <c r="Q58" s="223"/>
      <c r="R58" s="223"/>
      <c r="S58" s="223"/>
      <c r="T58" s="223"/>
      <c r="U58" s="223"/>
      <c r="V58" s="223"/>
      <c r="W58" s="223"/>
      <c r="X58" s="223"/>
      <c r="Y58" s="223"/>
      <c r="Z58" s="223"/>
    </row>
    <row r="59" spans="1:26" ht="12.75" customHeight="1" x14ac:dyDescent="0.2">
      <c r="A59" s="223"/>
      <c r="B59" s="223"/>
      <c r="C59" s="223"/>
      <c r="D59" s="223"/>
      <c r="E59" s="223"/>
      <c r="F59" s="223"/>
      <c r="G59" s="223"/>
      <c r="H59" s="223"/>
      <c r="I59" s="223"/>
      <c r="J59" s="223"/>
      <c r="K59" s="223"/>
      <c r="L59" s="223"/>
      <c r="M59" s="223"/>
      <c r="N59" s="223"/>
      <c r="O59" s="223"/>
      <c r="P59" s="223"/>
      <c r="Q59" s="223"/>
      <c r="R59" s="223"/>
      <c r="S59" s="223"/>
      <c r="T59" s="223"/>
      <c r="U59" s="223"/>
      <c r="V59" s="223"/>
      <c r="W59" s="223"/>
      <c r="X59" s="223"/>
      <c r="Y59" s="223"/>
      <c r="Z59" s="223"/>
    </row>
    <row r="60" spans="1:26" ht="12.75" customHeight="1" x14ac:dyDescent="0.2">
      <c r="A60" s="223"/>
      <c r="B60" s="223"/>
      <c r="C60" s="223"/>
      <c r="D60" s="223"/>
      <c r="E60" s="223"/>
      <c r="F60" s="223"/>
      <c r="G60" s="223"/>
      <c r="H60" s="223"/>
      <c r="I60" s="223"/>
      <c r="J60" s="223"/>
      <c r="K60" s="223"/>
      <c r="L60" s="223"/>
      <c r="M60" s="223"/>
      <c r="N60" s="223"/>
      <c r="O60" s="223"/>
      <c r="P60" s="223"/>
      <c r="Q60" s="223"/>
      <c r="R60" s="223"/>
      <c r="S60" s="223"/>
      <c r="T60" s="223"/>
      <c r="U60" s="223"/>
      <c r="V60" s="223"/>
      <c r="W60" s="223"/>
      <c r="X60" s="223"/>
      <c r="Y60" s="223"/>
      <c r="Z60" s="223"/>
    </row>
    <row r="61" spans="1:26" ht="12.75" customHeight="1" x14ac:dyDescent="0.2">
      <c r="A61" s="223"/>
      <c r="B61" s="223"/>
      <c r="C61" s="223"/>
      <c r="D61" s="223"/>
      <c r="E61" s="223"/>
      <c r="F61" s="223"/>
      <c r="G61" s="223"/>
      <c r="H61" s="223"/>
      <c r="I61" s="223"/>
      <c r="J61" s="223"/>
      <c r="K61" s="223"/>
      <c r="L61" s="223"/>
      <c r="M61" s="223"/>
      <c r="N61" s="223"/>
      <c r="O61" s="223"/>
      <c r="P61" s="223"/>
      <c r="Q61" s="223"/>
      <c r="R61" s="223"/>
      <c r="S61" s="223"/>
      <c r="T61" s="223"/>
      <c r="U61" s="223"/>
      <c r="V61" s="223"/>
      <c r="W61" s="223"/>
      <c r="X61" s="223"/>
      <c r="Y61" s="223"/>
      <c r="Z61" s="223"/>
    </row>
    <row r="62" spans="1:26" ht="12.75" customHeight="1" x14ac:dyDescent="0.2">
      <c r="A62" s="223"/>
      <c r="B62" s="223"/>
      <c r="C62" s="223"/>
      <c r="D62" s="223"/>
      <c r="E62" s="223"/>
      <c r="F62" s="223"/>
      <c r="G62" s="223"/>
      <c r="H62" s="223"/>
      <c r="I62" s="223"/>
      <c r="J62" s="223"/>
      <c r="K62" s="223"/>
      <c r="L62" s="223"/>
      <c r="M62" s="223"/>
      <c r="N62" s="223"/>
      <c r="O62" s="223"/>
      <c r="P62" s="223"/>
      <c r="Q62" s="223"/>
      <c r="R62" s="223"/>
      <c r="S62" s="223"/>
      <c r="T62" s="223"/>
      <c r="U62" s="223"/>
      <c r="V62" s="223"/>
      <c r="W62" s="223"/>
      <c r="X62" s="223"/>
      <c r="Y62" s="223"/>
      <c r="Z62" s="223"/>
    </row>
    <row r="63" spans="1:26" ht="12.75" customHeight="1" x14ac:dyDescent="0.2">
      <c r="A63" s="223"/>
      <c r="B63" s="223"/>
      <c r="C63" s="223"/>
      <c r="D63" s="223"/>
      <c r="E63" s="223"/>
      <c r="F63" s="223"/>
      <c r="G63" s="223"/>
      <c r="H63" s="223"/>
      <c r="I63" s="223"/>
      <c r="J63" s="223"/>
      <c r="K63" s="223"/>
      <c r="L63" s="223"/>
      <c r="M63" s="223"/>
      <c r="N63" s="223"/>
      <c r="O63" s="223"/>
      <c r="P63" s="223"/>
      <c r="Q63" s="223"/>
      <c r="R63" s="223"/>
      <c r="S63" s="223"/>
      <c r="T63" s="223"/>
      <c r="U63" s="223"/>
      <c r="V63" s="223"/>
      <c r="W63" s="223"/>
      <c r="X63" s="223"/>
      <c r="Y63" s="223"/>
      <c r="Z63" s="223"/>
    </row>
    <row r="64" spans="1:26" ht="12.75" customHeight="1" x14ac:dyDescent="0.2">
      <c r="A64" s="223"/>
      <c r="B64" s="223"/>
      <c r="C64" s="223"/>
      <c r="D64" s="223"/>
      <c r="E64" s="223"/>
      <c r="F64" s="223"/>
      <c r="G64" s="223"/>
      <c r="H64" s="223"/>
      <c r="I64" s="223"/>
      <c r="J64" s="223"/>
      <c r="K64" s="223"/>
      <c r="L64" s="223"/>
      <c r="M64" s="223"/>
      <c r="N64" s="223"/>
      <c r="O64" s="223"/>
      <c r="P64" s="223"/>
      <c r="Q64" s="223"/>
      <c r="R64" s="223"/>
      <c r="S64" s="223"/>
      <c r="T64" s="223"/>
      <c r="U64" s="223"/>
      <c r="V64" s="223"/>
      <c r="W64" s="223"/>
      <c r="X64" s="223"/>
      <c r="Y64" s="223"/>
      <c r="Z64" s="223"/>
    </row>
    <row r="65" spans="1:26" ht="12.75" customHeight="1" x14ac:dyDescent="0.2">
      <c r="A65" s="223"/>
      <c r="B65" s="223"/>
      <c r="C65" s="223"/>
      <c r="D65" s="223"/>
      <c r="E65" s="223"/>
      <c r="F65" s="223"/>
      <c r="G65" s="223"/>
      <c r="H65" s="223"/>
      <c r="I65" s="223"/>
      <c r="J65" s="223"/>
      <c r="K65" s="223"/>
      <c r="L65" s="223"/>
      <c r="M65" s="223"/>
      <c r="N65" s="223"/>
      <c r="O65" s="223"/>
      <c r="P65" s="223"/>
      <c r="Q65" s="223"/>
      <c r="R65" s="223"/>
      <c r="S65" s="223"/>
      <c r="T65" s="223"/>
      <c r="U65" s="223"/>
      <c r="V65" s="223"/>
      <c r="W65" s="223"/>
      <c r="X65" s="223"/>
      <c r="Y65" s="223"/>
      <c r="Z65" s="223"/>
    </row>
    <row r="66" spans="1:26" ht="12.75" customHeight="1" x14ac:dyDescent="0.2">
      <c r="A66" s="223"/>
      <c r="B66" s="223"/>
      <c r="C66" s="223"/>
      <c r="D66" s="223"/>
      <c r="E66" s="223"/>
      <c r="F66" s="223"/>
      <c r="G66" s="223"/>
      <c r="H66" s="223"/>
      <c r="I66" s="223"/>
      <c r="J66" s="223"/>
      <c r="K66" s="223"/>
      <c r="L66" s="223"/>
      <c r="M66" s="223"/>
      <c r="N66" s="223"/>
      <c r="O66" s="223"/>
      <c r="P66" s="223"/>
      <c r="Q66" s="223"/>
      <c r="R66" s="223"/>
      <c r="S66" s="223"/>
      <c r="T66" s="223"/>
      <c r="U66" s="223"/>
      <c r="V66" s="223"/>
      <c r="W66" s="223"/>
      <c r="X66" s="223"/>
      <c r="Y66" s="223"/>
      <c r="Z66" s="223"/>
    </row>
    <row r="67" spans="1:26" ht="12.75" customHeight="1" x14ac:dyDescent="0.2">
      <c r="A67" s="223"/>
      <c r="B67" s="223"/>
      <c r="C67" s="223"/>
      <c r="D67" s="223"/>
      <c r="E67" s="223"/>
      <c r="F67" s="223"/>
      <c r="G67" s="223"/>
      <c r="H67" s="223"/>
      <c r="I67" s="223"/>
      <c r="J67" s="223"/>
      <c r="K67" s="223"/>
      <c r="L67" s="223"/>
      <c r="M67" s="223"/>
      <c r="N67" s="223"/>
      <c r="O67" s="223"/>
      <c r="P67" s="223"/>
      <c r="Q67" s="223"/>
      <c r="R67" s="223"/>
      <c r="S67" s="223"/>
      <c r="T67" s="223"/>
      <c r="U67" s="223"/>
      <c r="V67" s="223"/>
      <c r="W67" s="223"/>
      <c r="X67" s="223"/>
      <c r="Y67" s="223"/>
      <c r="Z67" s="223"/>
    </row>
    <row r="68" spans="1:26" ht="12.75" customHeight="1" x14ac:dyDescent="0.2">
      <c r="A68" s="223"/>
      <c r="B68" s="223"/>
      <c r="C68" s="223"/>
      <c r="D68" s="223"/>
      <c r="E68" s="223"/>
      <c r="F68" s="223"/>
      <c r="G68" s="223"/>
      <c r="H68" s="223"/>
      <c r="I68" s="223"/>
      <c r="J68" s="223"/>
      <c r="K68" s="223"/>
      <c r="L68" s="223"/>
      <c r="M68" s="223"/>
      <c r="N68" s="223"/>
      <c r="O68" s="223"/>
      <c r="P68" s="223"/>
      <c r="Q68" s="223"/>
      <c r="R68" s="223"/>
      <c r="S68" s="223"/>
      <c r="T68" s="223"/>
      <c r="U68" s="223"/>
      <c r="V68" s="223"/>
      <c r="W68" s="223"/>
      <c r="X68" s="223"/>
      <c r="Y68" s="223"/>
      <c r="Z68" s="223"/>
    </row>
    <row r="69" spans="1:26" ht="12.75" customHeight="1" x14ac:dyDescent="0.2">
      <c r="A69" s="223"/>
      <c r="B69" s="223"/>
      <c r="C69" s="223"/>
      <c r="D69" s="223"/>
      <c r="E69" s="223"/>
      <c r="F69" s="223"/>
      <c r="G69" s="223"/>
      <c r="H69" s="223"/>
      <c r="I69" s="223"/>
      <c r="J69" s="223"/>
      <c r="K69" s="223"/>
      <c r="L69" s="223"/>
      <c r="M69" s="223"/>
      <c r="N69" s="223"/>
      <c r="O69" s="223"/>
      <c r="P69" s="223"/>
      <c r="Q69" s="223"/>
      <c r="R69" s="223"/>
      <c r="S69" s="223"/>
      <c r="T69" s="223"/>
      <c r="U69" s="223"/>
      <c r="V69" s="223"/>
      <c r="W69" s="223"/>
      <c r="X69" s="223"/>
      <c r="Y69" s="223"/>
      <c r="Z69" s="223"/>
    </row>
    <row r="70" spans="1:26" ht="12.75" customHeight="1" x14ac:dyDescent="0.2">
      <c r="A70" s="223"/>
      <c r="B70" s="223"/>
      <c r="C70" s="223"/>
      <c r="D70" s="223"/>
      <c r="E70" s="223"/>
      <c r="F70" s="223"/>
      <c r="G70" s="223"/>
      <c r="H70" s="223"/>
      <c r="I70" s="223"/>
      <c r="J70" s="223"/>
      <c r="K70" s="223"/>
      <c r="L70" s="223"/>
      <c r="M70" s="223"/>
      <c r="N70" s="223"/>
      <c r="O70" s="223"/>
      <c r="P70" s="223"/>
      <c r="Q70" s="223"/>
      <c r="R70" s="223"/>
      <c r="S70" s="223"/>
      <c r="T70" s="223"/>
      <c r="U70" s="223"/>
      <c r="V70" s="223"/>
      <c r="W70" s="223"/>
      <c r="X70" s="223"/>
      <c r="Y70" s="223"/>
      <c r="Z70" s="223"/>
    </row>
    <row r="71" spans="1:26" ht="12.75" customHeight="1" x14ac:dyDescent="0.2">
      <c r="A71" s="223"/>
      <c r="B71" s="223"/>
      <c r="C71" s="223"/>
      <c r="D71" s="223"/>
      <c r="E71" s="223"/>
      <c r="F71" s="223"/>
      <c r="G71" s="223"/>
      <c r="H71" s="223"/>
      <c r="I71" s="223"/>
      <c r="J71" s="223"/>
      <c r="K71" s="223"/>
      <c r="L71" s="223"/>
      <c r="M71" s="223"/>
      <c r="N71" s="223"/>
      <c r="O71" s="223"/>
      <c r="P71" s="223"/>
      <c r="Q71" s="223"/>
      <c r="R71" s="223"/>
      <c r="S71" s="223"/>
      <c r="T71" s="223"/>
      <c r="U71" s="223"/>
      <c r="V71" s="223"/>
      <c r="W71" s="223"/>
      <c r="X71" s="223"/>
      <c r="Y71" s="223"/>
      <c r="Z71" s="223"/>
    </row>
    <row r="72" spans="1:26" ht="12.75" customHeight="1" x14ac:dyDescent="0.2">
      <c r="A72" s="223"/>
      <c r="B72" s="223"/>
      <c r="C72" s="223"/>
      <c r="D72" s="223"/>
      <c r="E72" s="223"/>
      <c r="F72" s="223"/>
      <c r="G72" s="223"/>
      <c r="H72" s="223"/>
      <c r="I72" s="223"/>
      <c r="J72" s="223"/>
      <c r="K72" s="223"/>
      <c r="L72" s="223"/>
      <c r="M72" s="223"/>
      <c r="N72" s="223"/>
      <c r="O72" s="223"/>
      <c r="P72" s="223"/>
      <c r="Q72" s="223"/>
      <c r="R72" s="223"/>
      <c r="S72" s="223"/>
      <c r="T72" s="223"/>
      <c r="U72" s="223"/>
      <c r="V72" s="223"/>
      <c r="W72" s="223"/>
      <c r="X72" s="223"/>
      <c r="Y72" s="223"/>
      <c r="Z72" s="223"/>
    </row>
    <row r="73" spans="1:26" ht="12.75" customHeight="1" x14ac:dyDescent="0.2">
      <c r="A73" s="223"/>
      <c r="B73" s="223"/>
      <c r="C73" s="223"/>
      <c r="D73" s="223"/>
      <c r="E73" s="223"/>
      <c r="F73" s="223"/>
      <c r="G73" s="223"/>
      <c r="H73" s="223"/>
      <c r="I73" s="223"/>
      <c r="J73" s="223"/>
      <c r="K73" s="223"/>
      <c r="L73" s="223"/>
      <c r="M73" s="223"/>
      <c r="N73" s="223"/>
      <c r="O73" s="223"/>
      <c r="P73" s="223"/>
      <c r="Q73" s="223"/>
      <c r="R73" s="223"/>
      <c r="S73" s="223"/>
      <c r="T73" s="223"/>
      <c r="U73" s="223"/>
      <c r="V73" s="223"/>
      <c r="W73" s="223"/>
      <c r="X73" s="223"/>
      <c r="Y73" s="223"/>
      <c r="Z73" s="223"/>
    </row>
    <row r="74" spans="1:26" ht="12.75" customHeight="1" x14ac:dyDescent="0.2">
      <c r="A74" s="223"/>
      <c r="B74" s="223"/>
      <c r="C74" s="223"/>
      <c r="D74" s="223"/>
      <c r="E74" s="223"/>
      <c r="F74" s="223"/>
      <c r="G74" s="223"/>
      <c r="H74" s="223"/>
      <c r="I74" s="223"/>
      <c r="J74" s="223"/>
      <c r="K74" s="223"/>
      <c r="L74" s="223"/>
      <c r="M74" s="223"/>
      <c r="N74" s="223"/>
      <c r="O74" s="223"/>
      <c r="P74" s="223"/>
      <c r="Q74" s="223"/>
      <c r="R74" s="223"/>
      <c r="S74" s="223"/>
      <c r="T74" s="223"/>
      <c r="U74" s="223"/>
      <c r="V74" s="223"/>
      <c r="W74" s="223"/>
      <c r="X74" s="223"/>
      <c r="Y74" s="223"/>
      <c r="Z74" s="223"/>
    </row>
    <row r="75" spans="1:26" ht="12.75" customHeight="1" x14ac:dyDescent="0.2">
      <c r="A75" s="223"/>
      <c r="B75" s="223"/>
      <c r="C75" s="223"/>
      <c r="D75" s="223"/>
      <c r="E75" s="223"/>
      <c r="F75" s="223"/>
      <c r="G75" s="223"/>
      <c r="H75" s="223"/>
      <c r="I75" s="223"/>
      <c r="J75" s="223"/>
      <c r="K75" s="223"/>
      <c r="L75" s="223"/>
      <c r="M75" s="223"/>
      <c r="N75" s="223"/>
      <c r="O75" s="223"/>
      <c r="P75" s="223"/>
      <c r="Q75" s="223"/>
      <c r="R75" s="223"/>
      <c r="S75" s="223"/>
      <c r="T75" s="223"/>
      <c r="U75" s="223"/>
      <c r="V75" s="223"/>
      <c r="W75" s="223"/>
      <c r="X75" s="223"/>
      <c r="Y75" s="223"/>
      <c r="Z75" s="223"/>
    </row>
    <row r="76" spans="1:26" ht="12.75" customHeight="1" x14ac:dyDescent="0.2">
      <c r="A76" s="223"/>
      <c r="B76" s="223"/>
      <c r="C76" s="223"/>
      <c r="D76" s="223"/>
      <c r="E76" s="223"/>
      <c r="F76" s="223"/>
      <c r="G76" s="223"/>
      <c r="H76" s="223"/>
      <c r="I76" s="223"/>
      <c r="J76" s="223"/>
      <c r="K76" s="223"/>
      <c r="L76" s="223"/>
      <c r="M76" s="223"/>
      <c r="N76" s="223"/>
      <c r="O76" s="223"/>
      <c r="P76" s="223"/>
      <c r="Q76" s="223"/>
      <c r="R76" s="223"/>
      <c r="S76" s="223"/>
      <c r="T76" s="223"/>
      <c r="U76" s="223"/>
      <c r="V76" s="223"/>
      <c r="W76" s="223"/>
      <c r="X76" s="223"/>
      <c r="Y76" s="223"/>
      <c r="Z76" s="223"/>
    </row>
    <row r="77" spans="1:26" ht="12.75" customHeight="1" x14ac:dyDescent="0.2">
      <c r="A77" s="223"/>
      <c r="B77" s="223"/>
      <c r="C77" s="223"/>
      <c r="D77" s="223"/>
      <c r="E77" s="223"/>
      <c r="F77" s="223"/>
      <c r="G77" s="223"/>
      <c r="H77" s="223"/>
      <c r="I77" s="223"/>
      <c r="J77" s="223"/>
      <c r="K77" s="223"/>
      <c r="L77" s="223"/>
      <c r="M77" s="223"/>
      <c r="N77" s="223"/>
      <c r="O77" s="223"/>
      <c r="P77" s="223"/>
      <c r="Q77" s="223"/>
      <c r="R77" s="223"/>
      <c r="S77" s="223"/>
      <c r="T77" s="223"/>
      <c r="U77" s="223"/>
      <c r="V77" s="223"/>
      <c r="W77" s="223"/>
      <c r="X77" s="223"/>
      <c r="Y77" s="223"/>
      <c r="Z77" s="223"/>
    </row>
    <row r="78" spans="1:26" ht="12.75" customHeight="1" x14ac:dyDescent="0.2">
      <c r="A78" s="223"/>
      <c r="B78" s="223"/>
      <c r="C78" s="223"/>
      <c r="D78" s="223"/>
      <c r="E78" s="223"/>
      <c r="F78" s="223"/>
      <c r="G78" s="223"/>
      <c r="H78" s="223"/>
      <c r="I78" s="223"/>
      <c r="J78" s="223"/>
      <c r="K78" s="223"/>
      <c r="L78" s="223"/>
      <c r="M78" s="223"/>
      <c r="N78" s="223"/>
      <c r="O78" s="223"/>
      <c r="P78" s="223"/>
      <c r="Q78" s="223"/>
      <c r="R78" s="223"/>
      <c r="S78" s="223"/>
      <c r="T78" s="223"/>
      <c r="U78" s="223"/>
      <c r="V78" s="223"/>
      <c r="W78" s="223"/>
      <c r="X78" s="223"/>
      <c r="Y78" s="223"/>
      <c r="Z78" s="223"/>
    </row>
    <row r="79" spans="1:26" ht="12.75" customHeight="1" x14ac:dyDescent="0.2">
      <c r="A79" s="223"/>
      <c r="B79" s="223"/>
      <c r="C79" s="223"/>
      <c r="D79" s="223"/>
      <c r="E79" s="223"/>
      <c r="F79" s="223"/>
      <c r="G79" s="223"/>
      <c r="H79" s="223"/>
      <c r="I79" s="223"/>
      <c r="J79" s="223"/>
      <c r="K79" s="223"/>
      <c r="L79" s="223"/>
      <c r="M79" s="223"/>
      <c r="N79" s="223"/>
      <c r="O79" s="223"/>
      <c r="P79" s="223"/>
      <c r="Q79" s="223"/>
      <c r="R79" s="223"/>
      <c r="S79" s="223"/>
      <c r="T79" s="223"/>
      <c r="U79" s="223"/>
      <c r="V79" s="223"/>
      <c r="W79" s="223"/>
      <c r="X79" s="223"/>
      <c r="Y79" s="223"/>
      <c r="Z79" s="223"/>
    </row>
    <row r="80" spans="1:26" ht="12.75" customHeight="1" x14ac:dyDescent="0.2">
      <c r="A80" s="223"/>
      <c r="B80" s="223"/>
      <c r="C80" s="223"/>
      <c r="D80" s="223"/>
      <c r="E80" s="223"/>
      <c r="F80" s="223"/>
      <c r="G80" s="223"/>
      <c r="H80" s="223"/>
      <c r="I80" s="223"/>
      <c r="J80" s="223"/>
      <c r="K80" s="223"/>
      <c r="L80" s="223"/>
      <c r="M80" s="223"/>
      <c r="N80" s="223"/>
      <c r="O80" s="223"/>
      <c r="P80" s="223"/>
      <c r="Q80" s="223"/>
      <c r="R80" s="223"/>
      <c r="S80" s="223"/>
      <c r="T80" s="223"/>
      <c r="U80" s="223"/>
      <c r="V80" s="223"/>
      <c r="W80" s="223"/>
      <c r="X80" s="223"/>
      <c r="Y80" s="223"/>
      <c r="Z80" s="223"/>
    </row>
    <row r="81" spans="1:26" ht="12.75" customHeight="1" x14ac:dyDescent="0.2">
      <c r="A81" s="223"/>
      <c r="B81" s="223"/>
      <c r="C81" s="223"/>
      <c r="D81" s="223"/>
      <c r="E81" s="223"/>
      <c r="F81" s="223"/>
      <c r="G81" s="223"/>
      <c r="H81" s="223"/>
      <c r="I81" s="223"/>
      <c r="J81" s="223"/>
      <c r="K81" s="223"/>
      <c r="L81" s="223"/>
      <c r="M81" s="223"/>
      <c r="N81" s="223"/>
      <c r="O81" s="223"/>
      <c r="P81" s="223"/>
      <c r="Q81" s="223"/>
      <c r="R81" s="223"/>
      <c r="S81" s="223"/>
      <c r="T81" s="223"/>
      <c r="U81" s="223"/>
      <c r="V81" s="223"/>
      <c r="W81" s="223"/>
      <c r="X81" s="223"/>
      <c r="Y81" s="223"/>
      <c r="Z81" s="223"/>
    </row>
    <row r="82" spans="1:26" ht="12.75" customHeight="1" x14ac:dyDescent="0.2">
      <c r="A82" s="223"/>
      <c r="B82" s="223"/>
      <c r="C82" s="223"/>
      <c r="D82" s="223"/>
      <c r="E82" s="223"/>
      <c r="F82" s="223"/>
      <c r="G82" s="223"/>
      <c r="H82" s="223"/>
      <c r="I82" s="223"/>
      <c r="J82" s="223"/>
      <c r="K82" s="223"/>
      <c r="L82" s="223"/>
      <c r="M82" s="223"/>
      <c r="N82" s="223"/>
      <c r="O82" s="223"/>
      <c r="P82" s="223"/>
      <c r="Q82" s="223"/>
      <c r="R82" s="223"/>
      <c r="S82" s="223"/>
      <c r="T82" s="223"/>
      <c r="U82" s="223"/>
      <c r="V82" s="223"/>
      <c r="W82" s="223"/>
      <c r="X82" s="223"/>
      <c r="Y82" s="223"/>
      <c r="Z82" s="223"/>
    </row>
    <row r="83" spans="1:26" ht="12.75" customHeight="1" x14ac:dyDescent="0.2">
      <c r="A83" s="223"/>
      <c r="B83" s="223"/>
      <c r="C83" s="223"/>
      <c r="D83" s="223"/>
      <c r="E83" s="223"/>
      <c r="F83" s="223"/>
      <c r="G83" s="223"/>
      <c r="H83" s="223"/>
      <c r="I83" s="223"/>
      <c r="J83" s="223"/>
      <c r="K83" s="223"/>
      <c r="L83" s="223"/>
      <c r="M83" s="223"/>
      <c r="N83" s="223"/>
      <c r="O83" s="223"/>
      <c r="P83" s="223"/>
      <c r="Q83" s="223"/>
      <c r="R83" s="223"/>
      <c r="S83" s="223"/>
      <c r="T83" s="223"/>
      <c r="U83" s="223"/>
      <c r="V83" s="223"/>
      <c r="W83" s="223"/>
      <c r="X83" s="223"/>
      <c r="Y83" s="223"/>
      <c r="Z83" s="223"/>
    </row>
    <row r="84" spans="1:26" ht="12.75" customHeight="1" x14ac:dyDescent="0.2">
      <c r="A84" s="223"/>
      <c r="B84" s="223"/>
      <c r="C84" s="223"/>
      <c r="D84" s="223"/>
      <c r="E84" s="223"/>
      <c r="F84" s="223"/>
      <c r="G84" s="223"/>
      <c r="H84" s="223"/>
      <c r="I84" s="223"/>
      <c r="J84" s="223"/>
      <c r="K84" s="223"/>
      <c r="L84" s="223"/>
      <c r="M84" s="223"/>
      <c r="N84" s="223"/>
      <c r="O84" s="223"/>
      <c r="P84" s="223"/>
      <c r="Q84" s="223"/>
      <c r="R84" s="223"/>
      <c r="S84" s="223"/>
      <c r="T84" s="223"/>
      <c r="U84" s="223"/>
      <c r="V84" s="223"/>
      <c r="W84" s="223"/>
      <c r="X84" s="223"/>
      <c r="Y84" s="223"/>
      <c r="Z84" s="223"/>
    </row>
    <row r="85" spans="1:26" ht="12.75" customHeight="1" x14ac:dyDescent="0.2">
      <c r="A85" s="223"/>
      <c r="B85" s="223"/>
      <c r="C85" s="223"/>
      <c r="D85" s="223"/>
      <c r="E85" s="223"/>
      <c r="F85" s="223"/>
      <c r="G85" s="223"/>
      <c r="H85" s="223"/>
      <c r="I85" s="223"/>
      <c r="J85" s="223"/>
      <c r="K85" s="223"/>
      <c r="L85" s="223"/>
      <c r="M85" s="223"/>
      <c r="N85" s="223"/>
      <c r="O85" s="223"/>
      <c r="P85" s="223"/>
      <c r="Q85" s="223"/>
      <c r="R85" s="223"/>
      <c r="S85" s="223"/>
      <c r="T85" s="223"/>
      <c r="U85" s="223"/>
      <c r="V85" s="223"/>
      <c r="W85" s="223"/>
      <c r="X85" s="223"/>
      <c r="Y85" s="223"/>
      <c r="Z85" s="223"/>
    </row>
    <row r="86" spans="1:26" ht="12.75" customHeight="1" x14ac:dyDescent="0.2">
      <c r="A86" s="223"/>
      <c r="B86" s="223"/>
      <c r="C86" s="223"/>
      <c r="D86" s="223"/>
      <c r="E86" s="223"/>
      <c r="F86" s="223"/>
      <c r="G86" s="223"/>
      <c r="H86" s="223"/>
      <c r="I86" s="223"/>
      <c r="J86" s="223"/>
      <c r="K86" s="223"/>
      <c r="L86" s="223"/>
      <c r="M86" s="223"/>
      <c r="N86" s="223"/>
      <c r="O86" s="223"/>
      <c r="P86" s="223"/>
      <c r="Q86" s="223"/>
      <c r="R86" s="223"/>
      <c r="S86" s="223"/>
      <c r="T86" s="223"/>
      <c r="U86" s="223"/>
      <c r="V86" s="223"/>
      <c r="W86" s="223"/>
      <c r="X86" s="223"/>
      <c r="Y86" s="223"/>
      <c r="Z86" s="223"/>
    </row>
    <row r="87" spans="1:26" ht="12.75" customHeight="1" x14ac:dyDescent="0.2">
      <c r="A87" s="223"/>
      <c r="B87" s="223"/>
      <c r="C87" s="223"/>
      <c r="D87" s="223"/>
      <c r="E87" s="223"/>
      <c r="F87" s="223"/>
      <c r="G87" s="223"/>
      <c r="H87" s="223"/>
      <c r="I87" s="223"/>
      <c r="J87" s="223"/>
      <c r="K87" s="223"/>
      <c r="L87" s="223"/>
      <c r="M87" s="223"/>
      <c r="N87" s="223"/>
      <c r="O87" s="223"/>
      <c r="P87" s="223"/>
      <c r="Q87" s="223"/>
      <c r="R87" s="223"/>
      <c r="S87" s="223"/>
      <c r="T87" s="223"/>
      <c r="U87" s="223"/>
      <c r="V87" s="223"/>
      <c r="W87" s="223"/>
      <c r="X87" s="223"/>
      <c r="Y87" s="223"/>
      <c r="Z87" s="223"/>
    </row>
    <row r="88" spans="1:26" ht="12.75" customHeight="1" x14ac:dyDescent="0.2">
      <c r="A88" s="223"/>
      <c r="B88" s="223"/>
      <c r="C88" s="223"/>
      <c r="D88" s="223"/>
      <c r="E88" s="223"/>
      <c r="F88" s="223"/>
      <c r="G88" s="223"/>
      <c r="H88" s="223"/>
      <c r="I88" s="223"/>
      <c r="J88" s="223"/>
      <c r="K88" s="223"/>
      <c r="L88" s="223"/>
      <c r="M88" s="223"/>
      <c r="N88" s="223"/>
      <c r="O88" s="223"/>
      <c r="P88" s="223"/>
      <c r="Q88" s="223"/>
      <c r="R88" s="223"/>
      <c r="S88" s="223"/>
      <c r="T88" s="223"/>
      <c r="U88" s="223"/>
      <c r="V88" s="223"/>
      <c r="W88" s="223"/>
      <c r="X88" s="223"/>
      <c r="Y88" s="223"/>
      <c r="Z88" s="223"/>
    </row>
    <row r="89" spans="1:26" ht="12.75" customHeight="1" x14ac:dyDescent="0.2">
      <c r="A89" s="223"/>
      <c r="B89" s="223"/>
      <c r="C89" s="223"/>
      <c r="D89" s="223"/>
      <c r="E89" s="223"/>
      <c r="F89" s="223"/>
      <c r="G89" s="223"/>
      <c r="H89" s="223"/>
      <c r="I89" s="223"/>
      <c r="J89" s="223"/>
      <c r="K89" s="223"/>
      <c r="L89" s="223"/>
      <c r="M89" s="223"/>
      <c r="N89" s="223"/>
      <c r="O89" s="223"/>
      <c r="P89" s="223"/>
      <c r="Q89" s="223"/>
      <c r="R89" s="223"/>
      <c r="S89" s="223"/>
      <c r="T89" s="223"/>
      <c r="U89" s="223"/>
      <c r="V89" s="223"/>
      <c r="W89" s="223"/>
      <c r="X89" s="223"/>
      <c r="Y89" s="223"/>
      <c r="Z89" s="223"/>
    </row>
    <row r="90" spans="1:26" ht="12.75" customHeight="1" x14ac:dyDescent="0.2">
      <c r="A90" s="223"/>
      <c r="B90" s="223"/>
      <c r="C90" s="223"/>
      <c r="D90" s="223"/>
      <c r="E90" s="223"/>
      <c r="F90" s="223"/>
      <c r="G90" s="223"/>
      <c r="H90" s="223"/>
      <c r="I90" s="223"/>
      <c r="J90" s="223"/>
      <c r="K90" s="223"/>
      <c r="L90" s="223"/>
      <c r="M90" s="223"/>
      <c r="N90" s="223"/>
      <c r="O90" s="223"/>
      <c r="P90" s="223"/>
      <c r="Q90" s="223"/>
      <c r="R90" s="223"/>
      <c r="S90" s="223"/>
      <c r="T90" s="223"/>
      <c r="U90" s="223"/>
      <c r="V90" s="223"/>
      <c r="W90" s="223"/>
      <c r="X90" s="223"/>
      <c r="Y90" s="223"/>
      <c r="Z90" s="223"/>
    </row>
    <row r="91" spans="1:26" ht="12.75" customHeight="1" x14ac:dyDescent="0.2">
      <c r="A91" s="223"/>
      <c r="B91" s="223"/>
      <c r="C91" s="223"/>
      <c r="D91" s="223"/>
      <c r="E91" s="223"/>
      <c r="F91" s="223"/>
      <c r="G91" s="223"/>
      <c r="H91" s="223"/>
      <c r="I91" s="223"/>
      <c r="J91" s="223"/>
      <c r="K91" s="223"/>
      <c r="L91" s="223"/>
      <c r="M91" s="223"/>
      <c r="N91" s="223"/>
      <c r="O91" s="223"/>
      <c r="P91" s="223"/>
      <c r="Q91" s="223"/>
      <c r="R91" s="223"/>
      <c r="S91" s="223"/>
      <c r="T91" s="223"/>
      <c r="U91" s="223"/>
      <c r="V91" s="223"/>
      <c r="W91" s="223"/>
      <c r="X91" s="223"/>
      <c r="Y91" s="223"/>
      <c r="Z91" s="223"/>
    </row>
    <row r="92" spans="1:26" ht="12.75" customHeight="1" x14ac:dyDescent="0.2">
      <c r="A92" s="223"/>
      <c r="B92" s="223"/>
      <c r="C92" s="223"/>
      <c r="D92" s="223"/>
      <c r="E92" s="223"/>
      <c r="F92" s="223"/>
      <c r="G92" s="223"/>
      <c r="H92" s="223"/>
      <c r="I92" s="223"/>
      <c r="J92" s="223"/>
      <c r="K92" s="223"/>
      <c r="L92" s="223"/>
      <c r="M92" s="223"/>
      <c r="N92" s="223"/>
      <c r="O92" s="223"/>
      <c r="P92" s="223"/>
      <c r="Q92" s="223"/>
      <c r="R92" s="223"/>
      <c r="S92" s="223"/>
      <c r="T92" s="223"/>
      <c r="U92" s="223"/>
      <c r="V92" s="223"/>
      <c r="W92" s="223"/>
      <c r="X92" s="223"/>
      <c r="Y92" s="223"/>
      <c r="Z92" s="223"/>
    </row>
    <row r="93" spans="1:26" ht="12.75" customHeight="1" x14ac:dyDescent="0.2">
      <c r="A93" s="223"/>
      <c r="B93" s="223"/>
      <c r="C93" s="223"/>
      <c r="D93" s="223"/>
      <c r="E93" s="223"/>
      <c r="F93" s="223"/>
      <c r="G93" s="223"/>
      <c r="H93" s="223"/>
      <c r="I93" s="223"/>
      <c r="J93" s="223"/>
      <c r="K93" s="223"/>
      <c r="L93" s="223"/>
      <c r="M93" s="223"/>
      <c r="N93" s="223"/>
      <c r="O93" s="223"/>
      <c r="P93" s="223"/>
      <c r="Q93" s="223"/>
      <c r="R93" s="223"/>
      <c r="S93" s="223"/>
      <c r="T93" s="223"/>
      <c r="U93" s="223"/>
      <c r="V93" s="223"/>
      <c r="W93" s="223"/>
      <c r="X93" s="223"/>
      <c r="Y93" s="223"/>
      <c r="Z93" s="223"/>
    </row>
    <row r="94" spans="1:26" ht="12.75" customHeight="1" x14ac:dyDescent="0.2">
      <c r="A94" s="223"/>
      <c r="B94" s="223"/>
      <c r="C94" s="223"/>
      <c r="D94" s="223"/>
      <c r="E94" s="223"/>
      <c r="F94" s="223"/>
      <c r="G94" s="223"/>
      <c r="H94" s="223"/>
      <c r="I94" s="223"/>
      <c r="J94" s="223"/>
      <c r="K94" s="223"/>
      <c r="L94" s="223"/>
      <c r="M94" s="223"/>
      <c r="N94" s="223"/>
      <c r="O94" s="223"/>
      <c r="P94" s="223"/>
      <c r="Q94" s="223"/>
      <c r="R94" s="223"/>
      <c r="S94" s="223"/>
      <c r="T94" s="223"/>
      <c r="U94" s="223"/>
      <c r="V94" s="223"/>
      <c r="W94" s="223"/>
      <c r="X94" s="223"/>
      <c r="Y94" s="223"/>
      <c r="Z94" s="223"/>
    </row>
    <row r="95" spans="1:26" ht="12.75" customHeight="1" x14ac:dyDescent="0.2">
      <c r="A95" s="223"/>
      <c r="B95" s="223"/>
      <c r="C95" s="223"/>
      <c r="D95" s="223"/>
      <c r="E95" s="223"/>
      <c r="F95" s="223"/>
      <c r="G95" s="223"/>
      <c r="H95" s="223"/>
      <c r="I95" s="223"/>
      <c r="J95" s="223"/>
      <c r="K95" s="223"/>
      <c r="L95" s="223"/>
      <c r="M95" s="223"/>
      <c r="N95" s="223"/>
      <c r="O95" s="223"/>
      <c r="P95" s="223"/>
      <c r="Q95" s="223"/>
      <c r="R95" s="223"/>
      <c r="S95" s="223"/>
      <c r="T95" s="223"/>
      <c r="U95" s="223"/>
      <c r="V95" s="223"/>
      <c r="W95" s="223"/>
      <c r="X95" s="223"/>
      <c r="Y95" s="223"/>
      <c r="Z95" s="223"/>
    </row>
    <row r="96" spans="1:26" ht="12.75" customHeight="1" x14ac:dyDescent="0.2">
      <c r="A96" s="223"/>
      <c r="B96" s="223"/>
      <c r="C96" s="223"/>
      <c r="D96" s="223"/>
      <c r="E96" s="223"/>
      <c r="F96" s="223"/>
      <c r="G96" s="223"/>
      <c r="H96" s="223"/>
      <c r="I96" s="223"/>
      <c r="J96" s="223"/>
      <c r="K96" s="223"/>
      <c r="L96" s="223"/>
      <c r="M96" s="223"/>
      <c r="N96" s="223"/>
      <c r="O96" s="223"/>
      <c r="P96" s="223"/>
      <c r="Q96" s="223"/>
      <c r="R96" s="223"/>
      <c r="S96" s="223"/>
      <c r="T96" s="223"/>
      <c r="U96" s="223"/>
      <c r="V96" s="223"/>
      <c r="W96" s="223"/>
      <c r="X96" s="223"/>
      <c r="Y96" s="223"/>
      <c r="Z96" s="223"/>
    </row>
    <row r="97" spans="1:26" ht="12.75" customHeight="1" x14ac:dyDescent="0.2">
      <c r="A97" s="223"/>
      <c r="B97" s="223"/>
      <c r="C97" s="223"/>
      <c r="D97" s="223"/>
      <c r="E97" s="223"/>
      <c r="F97" s="223"/>
      <c r="G97" s="223"/>
      <c r="H97" s="223"/>
      <c r="I97" s="223"/>
      <c r="J97" s="223"/>
      <c r="K97" s="223"/>
      <c r="L97" s="223"/>
      <c r="M97" s="223"/>
      <c r="N97" s="223"/>
      <c r="O97" s="223"/>
      <c r="P97" s="223"/>
      <c r="Q97" s="223"/>
      <c r="R97" s="223"/>
      <c r="S97" s="223"/>
      <c r="T97" s="223"/>
      <c r="U97" s="223"/>
      <c r="V97" s="223"/>
      <c r="W97" s="223"/>
      <c r="X97" s="223"/>
      <c r="Y97" s="223"/>
      <c r="Z97" s="223"/>
    </row>
    <row r="98" spans="1:26" ht="12.75" customHeight="1" x14ac:dyDescent="0.2">
      <c r="A98" s="223"/>
      <c r="B98" s="223"/>
      <c r="C98" s="223"/>
      <c r="D98" s="223"/>
      <c r="E98" s="223"/>
      <c r="F98" s="223"/>
      <c r="G98" s="223"/>
      <c r="H98" s="223"/>
      <c r="I98" s="223"/>
      <c r="J98" s="223"/>
      <c r="K98" s="223"/>
      <c r="L98" s="223"/>
      <c r="M98" s="223"/>
      <c r="N98" s="223"/>
      <c r="O98" s="223"/>
      <c r="P98" s="223"/>
      <c r="Q98" s="223"/>
      <c r="R98" s="223"/>
      <c r="S98" s="223"/>
      <c r="T98" s="223"/>
      <c r="U98" s="223"/>
      <c r="V98" s="223"/>
      <c r="W98" s="223"/>
      <c r="X98" s="223"/>
      <c r="Y98" s="223"/>
      <c r="Z98" s="223"/>
    </row>
    <row r="99" spans="1:26" ht="12.75" customHeight="1" x14ac:dyDescent="0.2">
      <c r="A99" s="223"/>
      <c r="B99" s="223"/>
      <c r="C99" s="223"/>
      <c r="D99" s="223"/>
      <c r="E99" s="223"/>
      <c r="F99" s="223"/>
      <c r="G99" s="223"/>
      <c r="H99" s="223"/>
      <c r="I99" s="223"/>
      <c r="J99" s="223"/>
      <c r="K99" s="223"/>
      <c r="L99" s="223"/>
      <c r="M99" s="223"/>
      <c r="N99" s="223"/>
      <c r="O99" s="223"/>
      <c r="P99" s="223"/>
      <c r="Q99" s="223"/>
      <c r="R99" s="223"/>
      <c r="S99" s="223"/>
      <c r="T99" s="223"/>
      <c r="U99" s="223"/>
      <c r="V99" s="223"/>
      <c r="W99" s="223"/>
      <c r="X99" s="223"/>
      <c r="Y99" s="223"/>
      <c r="Z99" s="223"/>
    </row>
    <row r="100" spans="1:26" ht="12.75" customHeight="1" x14ac:dyDescent="0.2">
      <c r="A100" s="223"/>
      <c r="B100" s="223"/>
      <c r="C100" s="223"/>
      <c r="D100" s="223"/>
      <c r="E100" s="223"/>
      <c r="F100" s="223"/>
      <c r="G100" s="223"/>
      <c r="H100" s="223"/>
      <c r="I100" s="223"/>
      <c r="J100" s="223"/>
      <c r="K100" s="223"/>
      <c r="L100" s="223"/>
      <c r="M100" s="223"/>
      <c r="N100" s="223"/>
      <c r="O100" s="223"/>
      <c r="P100" s="223"/>
      <c r="Q100" s="223"/>
      <c r="R100" s="223"/>
      <c r="S100" s="223"/>
      <c r="T100" s="223"/>
      <c r="U100" s="223"/>
      <c r="V100" s="223"/>
      <c r="W100" s="223"/>
      <c r="X100" s="223"/>
      <c r="Y100" s="223"/>
      <c r="Z100" s="223"/>
    </row>
    <row r="101" spans="1:26" ht="12.75" customHeight="1" x14ac:dyDescent="0.2">
      <c r="A101" s="223"/>
      <c r="B101" s="223"/>
      <c r="C101" s="223"/>
      <c r="D101" s="223"/>
      <c r="E101" s="223"/>
      <c r="F101" s="223"/>
      <c r="G101" s="223"/>
      <c r="H101" s="223"/>
      <c r="I101" s="223"/>
      <c r="J101" s="223"/>
      <c r="K101" s="223"/>
      <c r="L101" s="223"/>
      <c r="M101" s="223"/>
      <c r="N101" s="223"/>
      <c r="O101" s="223"/>
      <c r="P101" s="223"/>
      <c r="Q101" s="223"/>
      <c r="R101" s="223"/>
      <c r="S101" s="223"/>
      <c r="T101" s="223"/>
      <c r="U101" s="223"/>
      <c r="V101" s="223"/>
      <c r="W101" s="223"/>
      <c r="X101" s="223"/>
      <c r="Y101" s="223"/>
      <c r="Z101" s="223"/>
    </row>
    <row r="102" spans="1:26" ht="12.75" customHeight="1" x14ac:dyDescent="0.2">
      <c r="A102" s="223"/>
      <c r="B102" s="223"/>
      <c r="C102" s="223"/>
      <c r="D102" s="223"/>
      <c r="E102" s="223"/>
      <c r="F102" s="223"/>
      <c r="G102" s="223"/>
      <c r="H102" s="223"/>
      <c r="I102" s="223"/>
      <c r="J102" s="223"/>
      <c r="K102" s="223"/>
      <c r="L102" s="223"/>
      <c r="M102" s="223"/>
      <c r="N102" s="223"/>
      <c r="O102" s="223"/>
      <c r="P102" s="223"/>
      <c r="Q102" s="223"/>
      <c r="R102" s="223"/>
      <c r="S102" s="223"/>
      <c r="T102" s="223"/>
      <c r="U102" s="223"/>
      <c r="V102" s="223"/>
      <c r="W102" s="223"/>
      <c r="X102" s="223"/>
      <c r="Y102" s="223"/>
      <c r="Z102" s="223"/>
    </row>
    <row r="103" spans="1:26" ht="12.75" customHeight="1" x14ac:dyDescent="0.2">
      <c r="A103" s="223"/>
      <c r="B103" s="223"/>
      <c r="C103" s="223"/>
      <c r="D103" s="223"/>
      <c r="E103" s="223"/>
      <c r="F103" s="223"/>
      <c r="G103" s="223"/>
      <c r="H103" s="223"/>
      <c r="I103" s="223"/>
      <c r="J103" s="223"/>
      <c r="K103" s="223"/>
      <c r="L103" s="223"/>
      <c r="M103" s="223"/>
      <c r="N103" s="223"/>
      <c r="O103" s="223"/>
      <c r="P103" s="223"/>
      <c r="Q103" s="223"/>
      <c r="R103" s="223"/>
      <c r="S103" s="223"/>
      <c r="T103" s="223"/>
      <c r="U103" s="223"/>
      <c r="V103" s="223"/>
      <c r="W103" s="223"/>
      <c r="X103" s="223"/>
      <c r="Y103" s="223"/>
      <c r="Z103" s="223"/>
    </row>
    <row r="104" spans="1:26" ht="12.75" customHeight="1" x14ac:dyDescent="0.2">
      <c r="A104" s="223"/>
      <c r="B104" s="223"/>
      <c r="C104" s="223"/>
      <c r="D104" s="223"/>
      <c r="E104" s="223"/>
      <c r="F104" s="223"/>
      <c r="G104" s="223"/>
      <c r="H104" s="223"/>
      <c r="I104" s="223"/>
      <c r="J104" s="223"/>
      <c r="K104" s="223"/>
      <c r="L104" s="223"/>
      <c r="M104" s="223"/>
      <c r="N104" s="223"/>
      <c r="O104" s="223"/>
      <c r="P104" s="223"/>
      <c r="Q104" s="223"/>
      <c r="R104" s="223"/>
      <c r="S104" s="223"/>
      <c r="T104" s="223"/>
      <c r="U104" s="223"/>
      <c r="V104" s="223"/>
      <c r="W104" s="223"/>
      <c r="X104" s="223"/>
      <c r="Y104" s="223"/>
      <c r="Z104" s="223"/>
    </row>
    <row r="105" spans="1:26" ht="12.75" customHeight="1" x14ac:dyDescent="0.2">
      <c r="A105" s="223"/>
      <c r="B105" s="223"/>
      <c r="C105" s="223"/>
      <c r="D105" s="223"/>
      <c r="E105" s="223"/>
      <c r="F105" s="223"/>
      <c r="G105" s="223"/>
      <c r="H105" s="223"/>
      <c r="I105" s="223"/>
      <c r="J105" s="223"/>
      <c r="K105" s="223"/>
      <c r="L105" s="223"/>
      <c r="M105" s="223"/>
      <c r="N105" s="223"/>
      <c r="O105" s="223"/>
      <c r="P105" s="223"/>
      <c r="Q105" s="223"/>
      <c r="R105" s="223"/>
      <c r="S105" s="223"/>
      <c r="T105" s="223"/>
      <c r="U105" s="223"/>
      <c r="V105" s="223"/>
      <c r="W105" s="223"/>
      <c r="X105" s="223"/>
      <c r="Y105" s="223"/>
      <c r="Z105" s="223"/>
    </row>
    <row r="106" spans="1:26" ht="12.75" customHeight="1" x14ac:dyDescent="0.2">
      <c r="A106" s="223"/>
      <c r="B106" s="223"/>
      <c r="C106" s="223"/>
      <c r="D106" s="223"/>
      <c r="E106" s="223"/>
      <c r="F106" s="223"/>
      <c r="G106" s="223"/>
      <c r="H106" s="223"/>
      <c r="I106" s="223"/>
      <c r="J106" s="223"/>
      <c r="K106" s="223"/>
      <c r="L106" s="223"/>
      <c r="M106" s="223"/>
      <c r="N106" s="223"/>
      <c r="O106" s="223"/>
      <c r="P106" s="223"/>
      <c r="Q106" s="223"/>
      <c r="R106" s="223"/>
      <c r="S106" s="223"/>
      <c r="T106" s="223"/>
      <c r="U106" s="223"/>
      <c r="V106" s="223"/>
      <c r="W106" s="223"/>
      <c r="X106" s="223"/>
      <c r="Y106" s="223"/>
      <c r="Z106" s="223"/>
    </row>
    <row r="107" spans="1:26" ht="12.75" customHeight="1" x14ac:dyDescent="0.2">
      <c r="A107" s="223"/>
      <c r="B107" s="223"/>
      <c r="C107" s="223"/>
      <c r="D107" s="223"/>
      <c r="E107" s="223"/>
      <c r="F107" s="223"/>
      <c r="G107" s="223"/>
      <c r="H107" s="223"/>
      <c r="I107" s="223"/>
      <c r="J107" s="223"/>
      <c r="K107" s="223"/>
      <c r="L107" s="223"/>
      <c r="M107" s="223"/>
      <c r="N107" s="223"/>
      <c r="O107" s="223"/>
      <c r="P107" s="223"/>
      <c r="Q107" s="223"/>
      <c r="R107" s="223"/>
      <c r="S107" s="223"/>
      <c r="T107" s="223"/>
      <c r="U107" s="223"/>
      <c r="V107" s="223"/>
      <c r="W107" s="223"/>
      <c r="X107" s="223"/>
      <c r="Y107" s="223"/>
      <c r="Z107" s="223"/>
    </row>
    <row r="108" spans="1:26" ht="12.75" customHeight="1" x14ac:dyDescent="0.2">
      <c r="A108" s="223"/>
      <c r="B108" s="223"/>
      <c r="C108" s="223"/>
      <c r="D108" s="223"/>
      <c r="E108" s="223"/>
      <c r="F108" s="223"/>
      <c r="G108" s="223"/>
      <c r="H108" s="223"/>
      <c r="I108" s="223"/>
      <c r="J108" s="223"/>
      <c r="K108" s="223"/>
      <c r="L108" s="223"/>
      <c r="M108" s="223"/>
      <c r="N108" s="223"/>
      <c r="O108" s="223"/>
      <c r="P108" s="223"/>
      <c r="Q108" s="223"/>
      <c r="R108" s="223"/>
      <c r="S108" s="223"/>
      <c r="T108" s="223"/>
      <c r="U108" s="223"/>
      <c r="V108" s="223"/>
      <c r="W108" s="223"/>
      <c r="X108" s="223"/>
      <c r="Y108" s="223"/>
      <c r="Z108" s="223"/>
    </row>
    <row r="109" spans="1:26" ht="12.75" customHeight="1" x14ac:dyDescent="0.2">
      <c r="A109" s="223"/>
      <c r="B109" s="223"/>
      <c r="C109" s="223"/>
      <c r="D109" s="223"/>
      <c r="E109" s="223"/>
      <c r="F109" s="223"/>
      <c r="G109" s="223"/>
      <c r="H109" s="223"/>
      <c r="I109" s="223"/>
      <c r="J109" s="223"/>
      <c r="K109" s="223"/>
      <c r="L109" s="223"/>
      <c r="M109" s="223"/>
      <c r="N109" s="223"/>
      <c r="O109" s="223"/>
      <c r="P109" s="223"/>
      <c r="Q109" s="223"/>
      <c r="R109" s="223"/>
      <c r="S109" s="223"/>
      <c r="T109" s="223"/>
      <c r="U109" s="223"/>
      <c r="V109" s="223"/>
      <c r="W109" s="223"/>
      <c r="X109" s="223"/>
      <c r="Y109" s="223"/>
      <c r="Z109" s="223"/>
    </row>
    <row r="110" spans="1:26" ht="12.75" customHeight="1" x14ac:dyDescent="0.2">
      <c r="A110" s="223"/>
      <c r="B110" s="223"/>
      <c r="C110" s="223"/>
      <c r="D110" s="223"/>
      <c r="E110" s="223"/>
      <c r="F110" s="223"/>
      <c r="G110" s="223"/>
      <c r="H110" s="223"/>
      <c r="I110" s="223"/>
      <c r="J110" s="223"/>
      <c r="K110" s="223"/>
      <c r="L110" s="223"/>
      <c r="M110" s="223"/>
      <c r="N110" s="223"/>
      <c r="O110" s="223"/>
      <c r="P110" s="223"/>
      <c r="Q110" s="223"/>
      <c r="R110" s="223"/>
      <c r="S110" s="223"/>
      <c r="T110" s="223"/>
      <c r="U110" s="223"/>
      <c r="V110" s="223"/>
      <c r="W110" s="223"/>
      <c r="X110" s="223"/>
      <c r="Y110" s="223"/>
      <c r="Z110" s="223"/>
    </row>
    <row r="111" spans="1:26" ht="12.75" customHeight="1" x14ac:dyDescent="0.2">
      <c r="A111" s="223"/>
      <c r="B111" s="223"/>
      <c r="C111" s="223"/>
      <c r="D111" s="223"/>
      <c r="E111" s="223"/>
      <c r="F111" s="223"/>
      <c r="G111" s="223"/>
      <c r="H111" s="223"/>
      <c r="I111" s="223"/>
      <c r="J111" s="223"/>
      <c r="K111" s="223"/>
      <c r="L111" s="223"/>
      <c r="M111" s="223"/>
      <c r="N111" s="223"/>
      <c r="O111" s="223"/>
      <c r="P111" s="223"/>
      <c r="Q111" s="223"/>
      <c r="R111" s="223"/>
      <c r="S111" s="223"/>
      <c r="T111" s="223"/>
      <c r="U111" s="223"/>
      <c r="V111" s="223"/>
      <c r="W111" s="223"/>
      <c r="X111" s="223"/>
      <c r="Y111" s="223"/>
      <c r="Z111" s="223"/>
    </row>
    <row r="112" spans="1:26" ht="12.75" customHeight="1" x14ac:dyDescent="0.2">
      <c r="A112" s="223"/>
      <c r="B112" s="223"/>
      <c r="C112" s="223"/>
      <c r="D112" s="223"/>
      <c r="E112" s="223"/>
      <c r="F112" s="223"/>
      <c r="G112" s="223"/>
      <c r="H112" s="223"/>
      <c r="I112" s="223"/>
      <c r="J112" s="223"/>
      <c r="K112" s="223"/>
      <c r="L112" s="223"/>
      <c r="M112" s="223"/>
      <c r="N112" s="223"/>
      <c r="O112" s="223"/>
      <c r="P112" s="223"/>
      <c r="Q112" s="223"/>
      <c r="R112" s="223"/>
      <c r="S112" s="223"/>
      <c r="T112" s="223"/>
      <c r="U112" s="223"/>
      <c r="V112" s="223"/>
      <c r="W112" s="223"/>
      <c r="X112" s="223"/>
      <c r="Y112" s="223"/>
      <c r="Z112" s="223"/>
    </row>
    <row r="113" spans="1:26" ht="12.75" customHeight="1" x14ac:dyDescent="0.2">
      <c r="A113" s="223"/>
      <c r="B113" s="223"/>
      <c r="C113" s="223"/>
      <c r="D113" s="223"/>
      <c r="E113" s="223"/>
      <c r="F113" s="223"/>
      <c r="G113" s="223"/>
      <c r="H113" s="223"/>
      <c r="I113" s="223"/>
      <c r="J113" s="223"/>
      <c r="K113" s="223"/>
      <c r="L113" s="223"/>
      <c r="M113" s="223"/>
      <c r="N113" s="223"/>
      <c r="O113" s="223"/>
      <c r="P113" s="223"/>
      <c r="Q113" s="223"/>
      <c r="R113" s="223"/>
      <c r="S113" s="223"/>
      <c r="T113" s="223"/>
      <c r="U113" s="223"/>
      <c r="V113" s="223"/>
      <c r="W113" s="223"/>
      <c r="X113" s="223"/>
      <c r="Y113" s="223"/>
      <c r="Z113" s="223"/>
    </row>
    <row r="114" spans="1:26" ht="12.75" customHeight="1" x14ac:dyDescent="0.2">
      <c r="A114" s="223"/>
      <c r="B114" s="223"/>
      <c r="C114" s="223"/>
      <c r="D114" s="223"/>
      <c r="E114" s="223"/>
      <c r="F114" s="223"/>
      <c r="G114" s="223"/>
      <c r="H114" s="223"/>
      <c r="I114" s="223"/>
      <c r="J114" s="223"/>
      <c r="K114" s="223"/>
      <c r="L114" s="223"/>
      <c r="M114" s="223"/>
      <c r="N114" s="223"/>
      <c r="O114" s="223"/>
      <c r="P114" s="223"/>
      <c r="Q114" s="223"/>
      <c r="R114" s="223"/>
      <c r="S114" s="223"/>
      <c r="T114" s="223"/>
      <c r="U114" s="223"/>
      <c r="V114" s="223"/>
      <c r="W114" s="223"/>
      <c r="X114" s="223"/>
      <c r="Y114" s="223"/>
      <c r="Z114" s="223"/>
    </row>
    <row r="115" spans="1:26" ht="12.75" customHeight="1" x14ac:dyDescent="0.2">
      <c r="A115" s="223"/>
      <c r="B115" s="223"/>
      <c r="C115" s="223"/>
      <c r="D115" s="223"/>
      <c r="E115" s="223"/>
      <c r="F115" s="223"/>
      <c r="G115" s="223"/>
      <c r="H115" s="223"/>
      <c r="I115" s="223"/>
      <c r="J115" s="223"/>
      <c r="K115" s="223"/>
      <c r="L115" s="223"/>
      <c r="M115" s="223"/>
      <c r="N115" s="223"/>
      <c r="O115" s="223"/>
      <c r="P115" s="223"/>
      <c r="Q115" s="223"/>
      <c r="R115" s="223"/>
      <c r="S115" s="223"/>
      <c r="T115" s="223"/>
      <c r="U115" s="223"/>
      <c r="V115" s="223"/>
      <c r="W115" s="223"/>
      <c r="X115" s="223"/>
      <c r="Y115" s="223"/>
      <c r="Z115" s="223"/>
    </row>
    <row r="116" spans="1:26" ht="12.75" customHeight="1" x14ac:dyDescent="0.2">
      <c r="A116" s="223"/>
      <c r="B116" s="223"/>
      <c r="C116" s="223"/>
      <c r="D116" s="223"/>
      <c r="E116" s="223"/>
      <c r="F116" s="223"/>
      <c r="G116" s="223"/>
      <c r="H116" s="223"/>
      <c r="I116" s="223"/>
      <c r="J116" s="223"/>
      <c r="K116" s="223"/>
      <c r="L116" s="223"/>
      <c r="M116" s="223"/>
      <c r="N116" s="223"/>
      <c r="O116" s="223"/>
      <c r="P116" s="223"/>
      <c r="Q116" s="223"/>
      <c r="R116" s="223"/>
      <c r="S116" s="223"/>
      <c r="T116" s="223"/>
      <c r="U116" s="223"/>
      <c r="V116" s="223"/>
      <c r="W116" s="223"/>
      <c r="X116" s="223"/>
      <c r="Y116" s="223"/>
      <c r="Z116" s="223"/>
    </row>
    <row r="117" spans="1:26" ht="12.75" customHeight="1" x14ac:dyDescent="0.2">
      <c r="A117" s="223"/>
      <c r="B117" s="223"/>
      <c r="C117" s="223"/>
      <c r="D117" s="223"/>
      <c r="E117" s="223"/>
      <c r="F117" s="223"/>
      <c r="G117" s="223"/>
      <c r="H117" s="223"/>
      <c r="I117" s="223"/>
      <c r="J117" s="223"/>
      <c r="K117" s="223"/>
      <c r="L117" s="223"/>
      <c r="M117" s="223"/>
      <c r="N117" s="223"/>
      <c r="O117" s="223"/>
      <c r="P117" s="223"/>
      <c r="Q117" s="223"/>
      <c r="R117" s="223"/>
      <c r="S117" s="223"/>
      <c r="T117" s="223"/>
      <c r="U117" s="223"/>
      <c r="V117" s="223"/>
      <c r="W117" s="223"/>
      <c r="X117" s="223"/>
      <c r="Y117" s="223"/>
      <c r="Z117" s="223"/>
    </row>
    <row r="118" spans="1:26" ht="12.75" customHeight="1" x14ac:dyDescent="0.2">
      <c r="A118" s="223"/>
      <c r="B118" s="223"/>
      <c r="C118" s="223"/>
      <c r="D118" s="223"/>
      <c r="E118" s="223"/>
      <c r="F118" s="223"/>
      <c r="G118" s="223"/>
      <c r="H118" s="223"/>
      <c r="I118" s="223"/>
      <c r="J118" s="223"/>
      <c r="K118" s="223"/>
      <c r="L118" s="223"/>
      <c r="M118" s="223"/>
      <c r="N118" s="223"/>
      <c r="O118" s="223"/>
      <c r="P118" s="223"/>
      <c r="Q118" s="223"/>
      <c r="R118" s="223"/>
      <c r="S118" s="223"/>
      <c r="T118" s="223"/>
      <c r="U118" s="223"/>
      <c r="V118" s="223"/>
      <c r="W118" s="223"/>
      <c r="X118" s="223"/>
      <c r="Y118" s="223"/>
      <c r="Z118" s="223"/>
    </row>
    <row r="119" spans="1:26" ht="12.75" customHeight="1" x14ac:dyDescent="0.2">
      <c r="A119" s="223"/>
      <c r="B119" s="223"/>
      <c r="C119" s="223"/>
      <c r="D119" s="223"/>
      <c r="E119" s="223"/>
      <c r="F119" s="223"/>
      <c r="G119" s="223"/>
      <c r="H119" s="223"/>
      <c r="I119" s="223"/>
      <c r="J119" s="223"/>
      <c r="K119" s="223"/>
      <c r="L119" s="223"/>
      <c r="M119" s="223"/>
      <c r="N119" s="223"/>
      <c r="O119" s="223"/>
      <c r="P119" s="223"/>
      <c r="Q119" s="223"/>
      <c r="R119" s="223"/>
      <c r="S119" s="223"/>
      <c r="T119" s="223"/>
      <c r="U119" s="223"/>
      <c r="V119" s="223"/>
      <c r="W119" s="223"/>
      <c r="X119" s="223"/>
      <c r="Y119" s="223"/>
      <c r="Z119" s="223"/>
    </row>
    <row r="120" spans="1:26" ht="12.75" customHeight="1" x14ac:dyDescent="0.2">
      <c r="A120" s="223"/>
      <c r="B120" s="223"/>
      <c r="C120" s="223"/>
      <c r="D120" s="223"/>
      <c r="E120" s="223"/>
      <c r="F120" s="223"/>
      <c r="G120" s="223"/>
      <c r="H120" s="223"/>
      <c r="I120" s="223"/>
      <c r="J120" s="223"/>
      <c r="K120" s="223"/>
      <c r="L120" s="223"/>
      <c r="M120" s="223"/>
      <c r="N120" s="223"/>
      <c r="O120" s="223"/>
      <c r="P120" s="223"/>
      <c r="Q120" s="223"/>
      <c r="R120" s="223"/>
      <c r="S120" s="223"/>
      <c r="T120" s="223"/>
      <c r="U120" s="223"/>
      <c r="V120" s="223"/>
      <c r="W120" s="223"/>
      <c r="X120" s="223"/>
      <c r="Y120" s="223"/>
      <c r="Z120" s="223"/>
    </row>
    <row r="121" spans="1:26" ht="12.75" customHeight="1" x14ac:dyDescent="0.2">
      <c r="A121" s="223"/>
      <c r="B121" s="223"/>
      <c r="C121" s="223"/>
      <c r="D121" s="223"/>
      <c r="E121" s="223"/>
      <c r="F121" s="223"/>
      <c r="G121" s="223"/>
      <c r="H121" s="223"/>
      <c r="I121" s="223"/>
      <c r="J121" s="223"/>
      <c r="K121" s="223"/>
      <c r="L121" s="223"/>
      <c r="M121" s="223"/>
      <c r="N121" s="223"/>
      <c r="O121" s="223"/>
      <c r="P121" s="223"/>
      <c r="Q121" s="223"/>
      <c r="R121" s="223"/>
      <c r="S121" s="223"/>
      <c r="T121" s="223"/>
      <c r="U121" s="223"/>
      <c r="V121" s="223"/>
      <c r="W121" s="223"/>
      <c r="X121" s="223"/>
      <c r="Y121" s="223"/>
      <c r="Z121" s="223"/>
    </row>
    <row r="122" spans="1:26" ht="12.75" customHeight="1" x14ac:dyDescent="0.2">
      <c r="A122" s="223"/>
      <c r="B122" s="223"/>
      <c r="C122" s="223"/>
      <c r="D122" s="223"/>
      <c r="E122" s="223"/>
      <c r="F122" s="223"/>
      <c r="G122" s="223"/>
      <c r="H122" s="223"/>
      <c r="I122" s="223"/>
      <c r="J122" s="223"/>
      <c r="K122" s="223"/>
      <c r="L122" s="223"/>
      <c r="M122" s="223"/>
      <c r="N122" s="223"/>
      <c r="O122" s="223"/>
      <c r="P122" s="223"/>
      <c r="Q122" s="223"/>
      <c r="R122" s="223"/>
      <c r="S122" s="223"/>
      <c r="T122" s="223"/>
      <c r="U122" s="223"/>
      <c r="V122" s="223"/>
      <c r="W122" s="223"/>
      <c r="X122" s="223"/>
      <c r="Y122" s="223"/>
      <c r="Z122" s="223"/>
    </row>
    <row r="123" spans="1:26" ht="12.75" customHeight="1" x14ac:dyDescent="0.2">
      <c r="A123" s="223"/>
      <c r="B123" s="223"/>
      <c r="C123" s="223"/>
      <c r="D123" s="223"/>
      <c r="E123" s="223"/>
      <c r="F123" s="223"/>
      <c r="G123" s="223"/>
      <c r="H123" s="223"/>
      <c r="I123" s="223"/>
      <c r="J123" s="223"/>
      <c r="K123" s="223"/>
      <c r="L123" s="223"/>
      <c r="M123" s="223"/>
      <c r="N123" s="223"/>
      <c r="O123" s="223"/>
      <c r="P123" s="223"/>
      <c r="Q123" s="223"/>
      <c r="R123" s="223"/>
      <c r="S123" s="223"/>
      <c r="T123" s="223"/>
      <c r="U123" s="223"/>
      <c r="V123" s="223"/>
      <c r="W123" s="223"/>
      <c r="X123" s="223"/>
      <c r="Y123" s="223"/>
      <c r="Z123" s="223"/>
    </row>
    <row r="124" spans="1:26" ht="12.75" customHeight="1" x14ac:dyDescent="0.2">
      <c r="A124" s="223"/>
      <c r="B124" s="223"/>
      <c r="C124" s="223"/>
      <c r="D124" s="223"/>
      <c r="E124" s="223"/>
      <c r="F124" s="223"/>
      <c r="G124" s="223"/>
      <c r="H124" s="223"/>
      <c r="I124" s="223"/>
      <c r="J124" s="223"/>
      <c r="K124" s="223"/>
      <c r="L124" s="223"/>
      <c r="M124" s="223"/>
      <c r="N124" s="223"/>
      <c r="O124" s="223"/>
      <c r="P124" s="223"/>
      <c r="Q124" s="223"/>
      <c r="R124" s="223"/>
      <c r="S124" s="223"/>
      <c r="T124" s="223"/>
      <c r="U124" s="223"/>
      <c r="V124" s="223"/>
      <c r="W124" s="223"/>
      <c r="X124" s="223"/>
      <c r="Y124" s="223"/>
      <c r="Z124" s="223"/>
    </row>
    <row r="125" spans="1:26" ht="12.75" customHeight="1" x14ac:dyDescent="0.2">
      <c r="A125" s="223"/>
      <c r="B125" s="223"/>
      <c r="C125" s="223"/>
      <c r="D125" s="223"/>
      <c r="E125" s="223"/>
      <c r="F125" s="223"/>
      <c r="G125" s="223"/>
      <c r="H125" s="223"/>
      <c r="I125" s="223"/>
      <c r="J125" s="223"/>
      <c r="K125" s="223"/>
      <c r="L125" s="223"/>
      <c r="M125" s="223"/>
      <c r="N125" s="223"/>
      <c r="O125" s="223"/>
      <c r="P125" s="223"/>
      <c r="Q125" s="223"/>
      <c r="R125" s="223"/>
      <c r="S125" s="223"/>
      <c r="T125" s="223"/>
      <c r="U125" s="223"/>
      <c r="V125" s="223"/>
      <c r="W125" s="223"/>
      <c r="X125" s="223"/>
      <c r="Y125" s="223"/>
      <c r="Z125" s="223"/>
    </row>
    <row r="126" spans="1:26" ht="12.75" customHeight="1" x14ac:dyDescent="0.2">
      <c r="A126" s="223"/>
      <c r="B126" s="223"/>
      <c r="C126" s="223"/>
      <c r="D126" s="223"/>
      <c r="E126" s="223"/>
      <c r="F126" s="223"/>
      <c r="G126" s="223"/>
      <c r="H126" s="223"/>
      <c r="I126" s="223"/>
      <c r="J126" s="223"/>
      <c r="K126" s="223"/>
      <c r="L126" s="223"/>
      <c r="M126" s="223"/>
      <c r="N126" s="223"/>
      <c r="O126" s="223"/>
      <c r="P126" s="223"/>
      <c r="Q126" s="223"/>
      <c r="R126" s="223"/>
      <c r="S126" s="223"/>
      <c r="T126" s="223"/>
      <c r="U126" s="223"/>
      <c r="V126" s="223"/>
      <c r="W126" s="223"/>
      <c r="X126" s="223"/>
      <c r="Y126" s="223"/>
      <c r="Z126" s="223"/>
    </row>
    <row r="127" spans="1:26" ht="12.75" customHeight="1" x14ac:dyDescent="0.2">
      <c r="A127" s="223"/>
      <c r="B127" s="223"/>
      <c r="C127" s="223"/>
      <c r="D127" s="223"/>
      <c r="E127" s="223"/>
      <c r="F127" s="223"/>
      <c r="G127" s="223"/>
      <c r="H127" s="223"/>
      <c r="I127" s="223"/>
      <c r="J127" s="223"/>
      <c r="K127" s="223"/>
      <c r="L127" s="223"/>
      <c r="M127" s="223"/>
      <c r="N127" s="223"/>
      <c r="O127" s="223"/>
      <c r="P127" s="223"/>
      <c r="Q127" s="223"/>
      <c r="R127" s="223"/>
      <c r="S127" s="223"/>
      <c r="T127" s="223"/>
      <c r="U127" s="223"/>
      <c r="V127" s="223"/>
      <c r="W127" s="223"/>
      <c r="X127" s="223"/>
      <c r="Y127" s="223"/>
      <c r="Z127" s="223"/>
    </row>
    <row r="128" spans="1:26" ht="12.75" customHeight="1" x14ac:dyDescent="0.2">
      <c r="A128" s="223"/>
      <c r="B128" s="223"/>
      <c r="C128" s="223"/>
      <c r="D128" s="223"/>
      <c r="E128" s="223"/>
      <c r="F128" s="223"/>
      <c r="G128" s="223"/>
      <c r="H128" s="223"/>
      <c r="I128" s="223"/>
      <c r="J128" s="223"/>
      <c r="K128" s="223"/>
      <c r="L128" s="223"/>
      <c r="M128" s="223"/>
      <c r="N128" s="223"/>
      <c r="O128" s="223"/>
      <c r="P128" s="223"/>
      <c r="Q128" s="223"/>
      <c r="R128" s="223"/>
      <c r="S128" s="223"/>
      <c r="T128" s="223"/>
      <c r="U128" s="223"/>
      <c r="V128" s="223"/>
      <c r="W128" s="223"/>
      <c r="X128" s="223"/>
      <c r="Y128" s="223"/>
      <c r="Z128" s="223"/>
    </row>
    <row r="129" spans="1:26" ht="12.75" customHeight="1" x14ac:dyDescent="0.2">
      <c r="A129" s="223"/>
      <c r="B129" s="223"/>
      <c r="C129" s="223"/>
      <c r="D129" s="223"/>
      <c r="E129" s="223"/>
      <c r="F129" s="223"/>
      <c r="G129" s="223"/>
      <c r="H129" s="223"/>
      <c r="I129" s="223"/>
      <c r="J129" s="223"/>
      <c r="K129" s="223"/>
      <c r="L129" s="223"/>
      <c r="M129" s="223"/>
      <c r="N129" s="223"/>
      <c r="O129" s="223"/>
      <c r="P129" s="223"/>
      <c r="Q129" s="223"/>
      <c r="R129" s="223"/>
      <c r="S129" s="223"/>
      <c r="T129" s="223"/>
      <c r="U129" s="223"/>
      <c r="V129" s="223"/>
      <c r="W129" s="223"/>
      <c r="X129" s="223"/>
      <c r="Y129" s="223"/>
      <c r="Z129" s="223"/>
    </row>
    <row r="130" spans="1:26" ht="12.75" customHeight="1" x14ac:dyDescent="0.2">
      <c r="A130" s="223"/>
      <c r="B130" s="223"/>
      <c r="C130" s="223"/>
      <c r="D130" s="223"/>
      <c r="E130" s="223"/>
      <c r="F130" s="223"/>
      <c r="G130" s="223"/>
      <c r="H130" s="223"/>
      <c r="I130" s="223"/>
      <c r="J130" s="223"/>
      <c r="K130" s="223"/>
      <c r="L130" s="223"/>
      <c r="M130" s="223"/>
      <c r="N130" s="223"/>
      <c r="O130" s="223"/>
      <c r="P130" s="223"/>
      <c r="Q130" s="223"/>
      <c r="R130" s="223"/>
      <c r="S130" s="223"/>
      <c r="T130" s="223"/>
      <c r="U130" s="223"/>
      <c r="V130" s="223"/>
      <c r="W130" s="223"/>
      <c r="X130" s="223"/>
      <c r="Y130" s="223"/>
      <c r="Z130" s="223"/>
    </row>
    <row r="131" spans="1:26" ht="12.75" customHeight="1" x14ac:dyDescent="0.2">
      <c r="A131" s="223"/>
      <c r="B131" s="223"/>
      <c r="C131" s="223"/>
      <c r="D131" s="223"/>
      <c r="E131" s="223"/>
      <c r="F131" s="223"/>
      <c r="G131" s="223"/>
      <c r="H131" s="223"/>
      <c r="I131" s="223"/>
      <c r="J131" s="223"/>
      <c r="K131" s="223"/>
      <c r="L131" s="223"/>
      <c r="M131" s="223"/>
      <c r="N131" s="223"/>
      <c r="O131" s="223"/>
      <c r="P131" s="223"/>
      <c r="Q131" s="223"/>
      <c r="R131" s="223"/>
      <c r="S131" s="223"/>
      <c r="T131" s="223"/>
      <c r="U131" s="223"/>
      <c r="V131" s="223"/>
      <c r="W131" s="223"/>
      <c r="X131" s="223"/>
      <c r="Y131" s="223"/>
      <c r="Z131" s="223"/>
    </row>
    <row r="132" spans="1:26" ht="12.75" customHeight="1" x14ac:dyDescent="0.2">
      <c r="A132" s="223"/>
      <c r="B132" s="223"/>
      <c r="C132" s="223"/>
      <c r="D132" s="223"/>
      <c r="E132" s="223"/>
      <c r="F132" s="223"/>
      <c r="G132" s="223"/>
      <c r="H132" s="223"/>
      <c r="I132" s="223"/>
      <c r="J132" s="223"/>
      <c r="K132" s="223"/>
      <c r="L132" s="223"/>
      <c r="M132" s="223"/>
      <c r="N132" s="223"/>
      <c r="O132" s="223"/>
      <c r="P132" s="223"/>
      <c r="Q132" s="223"/>
      <c r="R132" s="223"/>
      <c r="S132" s="223"/>
      <c r="T132" s="223"/>
      <c r="U132" s="223"/>
      <c r="V132" s="223"/>
      <c r="W132" s="223"/>
      <c r="X132" s="223"/>
      <c r="Y132" s="223"/>
      <c r="Z132" s="223"/>
    </row>
    <row r="133" spans="1:26" ht="12.75" customHeight="1" x14ac:dyDescent="0.2">
      <c r="A133" s="223"/>
      <c r="B133" s="223"/>
      <c r="C133" s="223"/>
      <c r="D133" s="223"/>
      <c r="E133" s="223"/>
      <c r="F133" s="223"/>
      <c r="G133" s="223"/>
      <c r="H133" s="223"/>
      <c r="I133" s="223"/>
      <c r="J133" s="223"/>
      <c r="K133" s="223"/>
      <c r="L133" s="223"/>
      <c r="M133" s="223"/>
      <c r="N133" s="223"/>
      <c r="O133" s="223"/>
      <c r="P133" s="223"/>
      <c r="Q133" s="223"/>
      <c r="R133" s="223"/>
      <c r="S133" s="223"/>
      <c r="T133" s="223"/>
      <c r="U133" s="223"/>
      <c r="V133" s="223"/>
      <c r="W133" s="223"/>
      <c r="X133" s="223"/>
      <c r="Y133" s="223"/>
      <c r="Z133" s="223"/>
    </row>
    <row r="134" spans="1:26" ht="12.75" customHeight="1" x14ac:dyDescent="0.2">
      <c r="A134" s="223"/>
      <c r="B134" s="223"/>
      <c r="C134" s="223"/>
      <c r="D134" s="223"/>
      <c r="E134" s="223"/>
      <c r="F134" s="223"/>
      <c r="G134" s="223"/>
      <c r="H134" s="223"/>
      <c r="I134" s="223"/>
      <c r="J134" s="223"/>
      <c r="K134" s="223"/>
      <c r="L134" s="223"/>
      <c r="M134" s="223"/>
      <c r="N134" s="223"/>
      <c r="O134" s="223"/>
      <c r="P134" s="223"/>
      <c r="Q134" s="223"/>
      <c r="R134" s="223"/>
      <c r="S134" s="223"/>
      <c r="T134" s="223"/>
      <c r="U134" s="223"/>
      <c r="V134" s="223"/>
      <c r="W134" s="223"/>
      <c r="X134" s="223"/>
      <c r="Y134" s="223"/>
      <c r="Z134" s="223"/>
    </row>
    <row r="135" spans="1:26" ht="12.75" customHeight="1" x14ac:dyDescent="0.2">
      <c r="A135" s="223"/>
      <c r="B135" s="223"/>
      <c r="C135" s="223"/>
      <c r="D135" s="223"/>
      <c r="E135" s="223"/>
      <c r="F135" s="223"/>
      <c r="G135" s="223"/>
      <c r="H135" s="223"/>
      <c r="I135" s="223"/>
      <c r="J135" s="223"/>
      <c r="K135" s="223"/>
      <c r="L135" s="223"/>
      <c r="M135" s="223"/>
      <c r="N135" s="223"/>
      <c r="O135" s="223"/>
      <c r="P135" s="223"/>
      <c r="Q135" s="223"/>
      <c r="R135" s="223"/>
      <c r="S135" s="223"/>
      <c r="T135" s="223"/>
      <c r="U135" s="223"/>
      <c r="V135" s="223"/>
      <c r="W135" s="223"/>
      <c r="X135" s="223"/>
      <c r="Y135" s="223"/>
      <c r="Z135" s="223"/>
    </row>
    <row r="136" spans="1:26" ht="12.75" customHeight="1" x14ac:dyDescent="0.2">
      <c r="A136" s="223"/>
      <c r="B136" s="223"/>
      <c r="C136" s="223"/>
      <c r="D136" s="223"/>
      <c r="E136" s="223"/>
      <c r="F136" s="223"/>
      <c r="G136" s="223"/>
      <c r="H136" s="223"/>
      <c r="I136" s="223"/>
      <c r="J136" s="223"/>
      <c r="K136" s="223"/>
      <c r="L136" s="223"/>
      <c r="M136" s="223"/>
      <c r="N136" s="223"/>
      <c r="O136" s="223"/>
      <c r="P136" s="223"/>
      <c r="Q136" s="223"/>
      <c r="R136" s="223"/>
      <c r="S136" s="223"/>
      <c r="T136" s="223"/>
      <c r="U136" s="223"/>
      <c r="V136" s="223"/>
      <c r="W136" s="223"/>
      <c r="X136" s="223"/>
      <c r="Y136" s="223"/>
      <c r="Z136" s="223"/>
    </row>
    <row r="137" spans="1:26" ht="12.75" customHeight="1" x14ac:dyDescent="0.2">
      <c r="A137" s="223"/>
      <c r="B137" s="223"/>
      <c r="C137" s="223"/>
      <c r="D137" s="223"/>
      <c r="E137" s="223"/>
      <c r="F137" s="223"/>
      <c r="G137" s="223"/>
      <c r="H137" s="223"/>
      <c r="I137" s="223"/>
      <c r="J137" s="223"/>
      <c r="K137" s="223"/>
      <c r="L137" s="223"/>
      <c r="M137" s="223"/>
      <c r="N137" s="223"/>
      <c r="O137" s="223"/>
      <c r="P137" s="223"/>
      <c r="Q137" s="223"/>
      <c r="R137" s="223"/>
      <c r="S137" s="223"/>
      <c r="T137" s="223"/>
      <c r="U137" s="223"/>
      <c r="V137" s="223"/>
      <c r="W137" s="223"/>
      <c r="X137" s="223"/>
      <c r="Y137" s="223"/>
      <c r="Z137" s="223"/>
    </row>
    <row r="138" spans="1:26" ht="12.75" customHeight="1" x14ac:dyDescent="0.2">
      <c r="A138" s="223"/>
      <c r="B138" s="223"/>
      <c r="C138" s="223"/>
      <c r="D138" s="223"/>
      <c r="E138" s="223"/>
      <c r="F138" s="223"/>
      <c r="G138" s="223"/>
      <c r="H138" s="223"/>
      <c r="I138" s="223"/>
      <c r="J138" s="223"/>
      <c r="K138" s="223"/>
      <c r="L138" s="223"/>
      <c r="M138" s="223"/>
      <c r="N138" s="223"/>
      <c r="O138" s="223"/>
      <c r="P138" s="223"/>
      <c r="Q138" s="223"/>
      <c r="R138" s="223"/>
      <c r="S138" s="223"/>
      <c r="T138" s="223"/>
      <c r="U138" s="223"/>
      <c r="V138" s="223"/>
      <c r="W138" s="223"/>
      <c r="X138" s="223"/>
      <c r="Y138" s="223"/>
      <c r="Z138" s="223"/>
    </row>
    <row r="139" spans="1:26" ht="12.75" customHeight="1" x14ac:dyDescent="0.2">
      <c r="A139" s="223"/>
      <c r="B139" s="223"/>
      <c r="C139" s="223"/>
      <c r="D139" s="223"/>
      <c r="E139" s="223"/>
      <c r="F139" s="223"/>
      <c r="G139" s="223"/>
      <c r="H139" s="223"/>
      <c r="I139" s="223"/>
      <c r="J139" s="223"/>
      <c r="K139" s="223"/>
      <c r="L139" s="223"/>
      <c r="M139" s="223"/>
      <c r="N139" s="223"/>
      <c r="O139" s="223"/>
      <c r="P139" s="223"/>
      <c r="Q139" s="223"/>
      <c r="R139" s="223"/>
      <c r="S139" s="223"/>
      <c r="T139" s="223"/>
      <c r="U139" s="223"/>
      <c r="V139" s="223"/>
      <c r="W139" s="223"/>
      <c r="X139" s="223"/>
      <c r="Y139" s="223"/>
      <c r="Z139" s="223"/>
    </row>
    <row r="140" spans="1:26" ht="12.75" customHeight="1" x14ac:dyDescent="0.2">
      <c r="A140" s="223"/>
      <c r="B140" s="223"/>
      <c r="C140" s="223"/>
      <c r="D140" s="223"/>
      <c r="E140" s="223"/>
      <c r="F140" s="223"/>
      <c r="G140" s="223"/>
      <c r="H140" s="223"/>
      <c r="I140" s="223"/>
      <c r="J140" s="223"/>
      <c r="K140" s="223"/>
      <c r="L140" s="223"/>
      <c r="M140" s="223"/>
      <c r="N140" s="223"/>
      <c r="O140" s="223"/>
      <c r="P140" s="223"/>
      <c r="Q140" s="223"/>
      <c r="R140" s="223"/>
      <c r="S140" s="223"/>
      <c r="T140" s="223"/>
      <c r="U140" s="223"/>
      <c r="V140" s="223"/>
      <c r="W140" s="223"/>
      <c r="X140" s="223"/>
      <c r="Y140" s="223"/>
      <c r="Z140" s="223"/>
    </row>
    <row r="141" spans="1:26" ht="12.75" customHeight="1" x14ac:dyDescent="0.2">
      <c r="A141" s="223"/>
      <c r="B141" s="223"/>
      <c r="C141" s="223"/>
      <c r="D141" s="223"/>
      <c r="E141" s="223"/>
      <c r="F141" s="223"/>
      <c r="G141" s="223"/>
      <c r="H141" s="223"/>
      <c r="I141" s="223"/>
      <c r="J141" s="223"/>
      <c r="K141" s="223"/>
      <c r="L141" s="223"/>
      <c r="M141" s="223"/>
      <c r="N141" s="223"/>
      <c r="O141" s="223"/>
      <c r="P141" s="223"/>
      <c r="Q141" s="223"/>
      <c r="R141" s="223"/>
      <c r="S141" s="223"/>
      <c r="T141" s="223"/>
      <c r="U141" s="223"/>
      <c r="V141" s="223"/>
      <c r="W141" s="223"/>
      <c r="X141" s="223"/>
      <c r="Y141" s="223"/>
      <c r="Z141" s="223"/>
    </row>
    <row r="142" spans="1:26" ht="12.75" customHeight="1" x14ac:dyDescent="0.2">
      <c r="A142" s="223"/>
      <c r="B142" s="223"/>
      <c r="C142" s="223"/>
      <c r="D142" s="223"/>
      <c r="E142" s="223"/>
      <c r="F142" s="223"/>
      <c r="G142" s="223"/>
      <c r="H142" s="223"/>
      <c r="I142" s="223"/>
      <c r="J142" s="223"/>
      <c r="K142" s="223"/>
      <c r="L142" s="223"/>
      <c r="M142" s="223"/>
      <c r="N142" s="223"/>
      <c r="O142" s="223"/>
      <c r="P142" s="223"/>
      <c r="Q142" s="223"/>
      <c r="R142" s="223"/>
      <c r="S142" s="223"/>
      <c r="T142" s="223"/>
      <c r="U142" s="223"/>
      <c r="V142" s="223"/>
      <c r="W142" s="223"/>
      <c r="X142" s="223"/>
      <c r="Y142" s="223"/>
      <c r="Z142" s="223"/>
    </row>
    <row r="143" spans="1:26" ht="12.75" customHeight="1" x14ac:dyDescent="0.2">
      <c r="A143" s="223"/>
      <c r="B143" s="223"/>
      <c r="C143" s="223"/>
      <c r="D143" s="223"/>
      <c r="E143" s="223"/>
      <c r="F143" s="223"/>
      <c r="G143" s="223"/>
      <c r="H143" s="223"/>
      <c r="I143" s="223"/>
      <c r="J143" s="223"/>
      <c r="K143" s="223"/>
      <c r="L143" s="223"/>
      <c r="M143" s="223"/>
      <c r="N143" s="223"/>
      <c r="O143" s="223"/>
      <c r="P143" s="223"/>
      <c r="Q143" s="223"/>
      <c r="R143" s="223"/>
      <c r="S143" s="223"/>
      <c r="T143" s="223"/>
      <c r="U143" s="223"/>
      <c r="V143" s="223"/>
      <c r="W143" s="223"/>
      <c r="X143" s="223"/>
      <c r="Y143" s="223"/>
      <c r="Z143" s="223"/>
    </row>
    <row r="144" spans="1:26" ht="12.75" customHeight="1" x14ac:dyDescent="0.2">
      <c r="A144" s="223"/>
      <c r="B144" s="223"/>
      <c r="C144" s="223"/>
      <c r="D144" s="223"/>
      <c r="E144" s="223"/>
      <c r="F144" s="223"/>
      <c r="G144" s="223"/>
      <c r="H144" s="223"/>
      <c r="I144" s="223"/>
      <c r="J144" s="223"/>
      <c r="K144" s="223"/>
      <c r="L144" s="223"/>
      <c r="M144" s="223"/>
      <c r="N144" s="223"/>
      <c r="O144" s="223"/>
      <c r="P144" s="223"/>
      <c r="Q144" s="223"/>
      <c r="R144" s="223"/>
      <c r="S144" s="223"/>
      <c r="T144" s="223"/>
      <c r="U144" s="223"/>
      <c r="V144" s="223"/>
      <c r="W144" s="223"/>
      <c r="X144" s="223"/>
      <c r="Y144" s="223"/>
      <c r="Z144" s="223"/>
    </row>
    <row r="145" spans="1:26" ht="12.75" customHeight="1" x14ac:dyDescent="0.2">
      <c r="A145" s="223"/>
      <c r="B145" s="223"/>
      <c r="C145" s="223"/>
      <c r="D145" s="223"/>
      <c r="E145" s="223"/>
      <c r="F145" s="223"/>
      <c r="G145" s="223"/>
      <c r="H145" s="223"/>
      <c r="I145" s="223"/>
      <c r="J145" s="223"/>
      <c r="K145" s="223"/>
      <c r="L145" s="223"/>
      <c r="M145" s="223"/>
      <c r="N145" s="223"/>
      <c r="O145" s="223"/>
      <c r="P145" s="223"/>
      <c r="Q145" s="223"/>
      <c r="R145" s="223"/>
      <c r="S145" s="223"/>
      <c r="T145" s="223"/>
      <c r="U145" s="223"/>
      <c r="V145" s="223"/>
      <c r="W145" s="223"/>
      <c r="X145" s="223"/>
      <c r="Y145" s="223"/>
      <c r="Z145" s="223"/>
    </row>
    <row r="146" spans="1:26" ht="12.75" customHeight="1" x14ac:dyDescent="0.2">
      <c r="A146" s="223"/>
      <c r="B146" s="223"/>
      <c r="C146" s="223"/>
      <c r="D146" s="223"/>
      <c r="E146" s="223"/>
      <c r="F146" s="223"/>
      <c r="G146" s="223"/>
      <c r="H146" s="223"/>
      <c r="I146" s="223"/>
      <c r="J146" s="223"/>
      <c r="K146" s="223"/>
      <c r="L146" s="223"/>
      <c r="M146" s="223"/>
      <c r="N146" s="223"/>
      <c r="O146" s="223"/>
      <c r="P146" s="223"/>
      <c r="Q146" s="223"/>
      <c r="R146" s="223"/>
      <c r="S146" s="223"/>
      <c r="T146" s="223"/>
      <c r="U146" s="223"/>
      <c r="V146" s="223"/>
      <c r="W146" s="223"/>
      <c r="X146" s="223"/>
      <c r="Y146" s="223"/>
      <c r="Z146" s="223"/>
    </row>
    <row r="147" spans="1:26" ht="12.75" customHeight="1" x14ac:dyDescent="0.2">
      <c r="A147" s="223"/>
      <c r="B147" s="223"/>
      <c r="C147" s="223"/>
      <c r="D147" s="223"/>
      <c r="E147" s="223"/>
      <c r="F147" s="223"/>
      <c r="G147" s="223"/>
      <c r="H147" s="223"/>
      <c r="I147" s="223"/>
      <c r="J147" s="223"/>
      <c r="K147" s="223"/>
      <c r="L147" s="223"/>
      <c r="M147" s="223"/>
      <c r="N147" s="223"/>
      <c r="O147" s="223"/>
      <c r="P147" s="223"/>
      <c r="Q147" s="223"/>
      <c r="R147" s="223"/>
      <c r="S147" s="223"/>
      <c r="T147" s="223"/>
      <c r="U147" s="223"/>
      <c r="V147" s="223"/>
      <c r="W147" s="223"/>
      <c r="X147" s="223"/>
      <c r="Y147" s="223"/>
      <c r="Z147" s="223"/>
    </row>
    <row r="148" spans="1:26" ht="12.75" customHeight="1" x14ac:dyDescent="0.2">
      <c r="A148" s="223"/>
      <c r="B148" s="223"/>
      <c r="C148" s="223"/>
      <c r="D148" s="223"/>
      <c r="E148" s="223"/>
      <c r="F148" s="223"/>
      <c r="G148" s="223"/>
      <c r="H148" s="223"/>
      <c r="I148" s="223"/>
      <c r="J148" s="223"/>
      <c r="K148" s="223"/>
      <c r="L148" s="223"/>
      <c r="M148" s="223"/>
      <c r="N148" s="223"/>
      <c r="O148" s="223"/>
      <c r="P148" s="223"/>
      <c r="Q148" s="223"/>
      <c r="R148" s="223"/>
      <c r="S148" s="223"/>
      <c r="T148" s="223"/>
      <c r="U148" s="223"/>
      <c r="V148" s="223"/>
      <c r="W148" s="223"/>
      <c r="X148" s="223"/>
      <c r="Y148" s="223"/>
      <c r="Z148" s="223"/>
    </row>
    <row r="149" spans="1:26" ht="12.75" customHeight="1" x14ac:dyDescent="0.2">
      <c r="A149" s="223"/>
      <c r="B149" s="223"/>
      <c r="C149" s="223"/>
      <c r="D149" s="223"/>
      <c r="E149" s="223"/>
      <c r="F149" s="223"/>
      <c r="G149" s="223"/>
      <c r="H149" s="223"/>
      <c r="I149" s="223"/>
      <c r="J149" s="223"/>
      <c r="K149" s="223"/>
      <c r="L149" s="223"/>
      <c r="M149" s="223"/>
      <c r="N149" s="223"/>
      <c r="O149" s="223"/>
      <c r="P149" s="223"/>
      <c r="Q149" s="223"/>
      <c r="R149" s="223"/>
      <c r="S149" s="223"/>
      <c r="T149" s="223"/>
      <c r="U149" s="223"/>
      <c r="V149" s="223"/>
      <c r="W149" s="223"/>
      <c r="X149" s="223"/>
      <c r="Y149" s="223"/>
      <c r="Z149" s="223"/>
    </row>
    <row r="150" spans="1:26" ht="12.75" customHeight="1" x14ac:dyDescent="0.2">
      <c r="A150" s="223"/>
      <c r="B150" s="223"/>
      <c r="C150" s="223"/>
      <c r="D150" s="223"/>
      <c r="E150" s="223"/>
      <c r="F150" s="223"/>
      <c r="G150" s="223"/>
      <c r="H150" s="223"/>
      <c r="I150" s="223"/>
      <c r="J150" s="223"/>
      <c r="K150" s="223"/>
      <c r="L150" s="223"/>
      <c r="M150" s="223"/>
      <c r="N150" s="223"/>
      <c r="O150" s="223"/>
      <c r="P150" s="223"/>
      <c r="Q150" s="223"/>
      <c r="R150" s="223"/>
      <c r="S150" s="223"/>
      <c r="T150" s="223"/>
      <c r="U150" s="223"/>
      <c r="V150" s="223"/>
      <c r="W150" s="223"/>
      <c r="X150" s="223"/>
      <c r="Y150" s="223"/>
      <c r="Z150" s="223"/>
    </row>
    <row r="151" spans="1:26" ht="12.75" customHeight="1" x14ac:dyDescent="0.2">
      <c r="A151" s="223"/>
      <c r="B151" s="223"/>
      <c r="C151" s="223"/>
      <c r="D151" s="223"/>
      <c r="E151" s="223"/>
      <c r="F151" s="223"/>
      <c r="G151" s="223"/>
      <c r="H151" s="223"/>
      <c r="I151" s="223"/>
      <c r="J151" s="223"/>
      <c r="K151" s="223"/>
      <c r="L151" s="223"/>
      <c r="M151" s="223"/>
      <c r="N151" s="223"/>
      <c r="O151" s="223"/>
      <c r="P151" s="223"/>
      <c r="Q151" s="223"/>
      <c r="R151" s="223"/>
      <c r="S151" s="223"/>
      <c r="T151" s="223"/>
      <c r="U151" s="223"/>
      <c r="V151" s="223"/>
      <c r="W151" s="223"/>
      <c r="X151" s="223"/>
      <c r="Y151" s="223"/>
      <c r="Z151" s="223"/>
    </row>
    <row r="152" spans="1:26" ht="12.75" customHeight="1" x14ac:dyDescent="0.2">
      <c r="A152" s="223"/>
      <c r="B152" s="223"/>
      <c r="C152" s="223"/>
      <c r="D152" s="223"/>
      <c r="E152" s="223"/>
      <c r="F152" s="223"/>
      <c r="G152" s="223"/>
      <c r="H152" s="223"/>
      <c r="I152" s="223"/>
      <c r="J152" s="223"/>
      <c r="K152" s="223"/>
      <c r="L152" s="223"/>
      <c r="M152" s="223"/>
      <c r="N152" s="223"/>
      <c r="O152" s="223"/>
      <c r="P152" s="223"/>
      <c r="Q152" s="223"/>
      <c r="R152" s="223"/>
      <c r="S152" s="223"/>
      <c r="T152" s="223"/>
      <c r="U152" s="223"/>
      <c r="V152" s="223"/>
      <c r="W152" s="223"/>
      <c r="X152" s="223"/>
      <c r="Y152" s="223"/>
      <c r="Z152" s="223"/>
    </row>
    <row r="153" spans="1:26" ht="12.75" customHeight="1" x14ac:dyDescent="0.2">
      <c r="A153" s="223"/>
      <c r="B153" s="223"/>
      <c r="C153" s="223"/>
      <c r="D153" s="223"/>
      <c r="E153" s="223"/>
      <c r="F153" s="223"/>
      <c r="G153" s="223"/>
      <c r="H153" s="223"/>
      <c r="I153" s="223"/>
      <c r="J153" s="223"/>
      <c r="K153" s="223"/>
      <c r="L153" s="223"/>
      <c r="M153" s="223"/>
      <c r="N153" s="223"/>
      <c r="O153" s="223"/>
      <c r="P153" s="223"/>
      <c r="Q153" s="223"/>
      <c r="R153" s="223"/>
      <c r="S153" s="223"/>
      <c r="T153" s="223"/>
      <c r="U153" s="223"/>
      <c r="V153" s="223"/>
      <c r="W153" s="223"/>
      <c r="X153" s="223"/>
      <c r="Y153" s="223"/>
      <c r="Z153" s="223"/>
    </row>
    <row r="154" spans="1:26" ht="12.75" customHeight="1" x14ac:dyDescent="0.2">
      <c r="A154" s="223"/>
      <c r="B154" s="223"/>
      <c r="C154" s="223"/>
      <c r="D154" s="223"/>
      <c r="E154" s="223"/>
      <c r="F154" s="223"/>
      <c r="G154" s="223"/>
      <c r="H154" s="223"/>
      <c r="I154" s="223"/>
      <c r="J154" s="223"/>
      <c r="K154" s="223"/>
      <c r="L154" s="223"/>
      <c r="M154" s="223"/>
      <c r="N154" s="223"/>
      <c r="O154" s="223"/>
      <c r="P154" s="223"/>
      <c r="Q154" s="223"/>
      <c r="R154" s="223"/>
      <c r="S154" s="223"/>
      <c r="T154" s="223"/>
      <c r="U154" s="223"/>
      <c r="V154" s="223"/>
      <c r="W154" s="223"/>
      <c r="X154" s="223"/>
      <c r="Y154" s="223"/>
      <c r="Z154" s="223"/>
    </row>
    <row r="155" spans="1:26" ht="12.75" customHeight="1" x14ac:dyDescent="0.2">
      <c r="A155" s="223"/>
      <c r="B155" s="223"/>
      <c r="C155" s="223"/>
      <c r="D155" s="223"/>
      <c r="E155" s="223"/>
      <c r="F155" s="223"/>
      <c r="G155" s="223"/>
      <c r="H155" s="223"/>
      <c r="I155" s="223"/>
      <c r="J155" s="223"/>
      <c r="K155" s="223"/>
      <c r="L155" s="223"/>
      <c r="M155" s="223"/>
      <c r="N155" s="223"/>
      <c r="O155" s="223"/>
      <c r="P155" s="223"/>
      <c r="Q155" s="223"/>
      <c r="R155" s="223"/>
      <c r="S155" s="223"/>
      <c r="T155" s="223"/>
      <c r="U155" s="223"/>
      <c r="V155" s="223"/>
      <c r="W155" s="223"/>
      <c r="X155" s="223"/>
      <c r="Y155" s="223"/>
      <c r="Z155" s="223"/>
    </row>
    <row r="156" spans="1:26" ht="12.75" customHeight="1" x14ac:dyDescent="0.2">
      <c r="A156" s="223"/>
      <c r="B156" s="223"/>
      <c r="C156" s="223"/>
      <c r="D156" s="223"/>
      <c r="E156" s="223"/>
      <c r="F156" s="223"/>
      <c r="G156" s="223"/>
      <c r="H156" s="223"/>
      <c r="I156" s="223"/>
      <c r="J156" s="223"/>
      <c r="K156" s="223"/>
      <c r="L156" s="223"/>
      <c r="M156" s="223"/>
      <c r="N156" s="223"/>
      <c r="O156" s="223"/>
      <c r="P156" s="223"/>
      <c r="Q156" s="223"/>
      <c r="R156" s="223"/>
      <c r="S156" s="223"/>
      <c r="T156" s="223"/>
      <c r="U156" s="223"/>
      <c r="V156" s="223"/>
      <c r="W156" s="223"/>
      <c r="X156" s="223"/>
      <c r="Y156" s="223"/>
      <c r="Z156" s="223"/>
    </row>
    <row r="157" spans="1:26" ht="12.75" customHeight="1" x14ac:dyDescent="0.2">
      <c r="A157" s="223"/>
      <c r="B157" s="223"/>
      <c r="C157" s="223"/>
      <c r="D157" s="223"/>
      <c r="E157" s="223"/>
      <c r="F157" s="223"/>
      <c r="G157" s="223"/>
      <c r="H157" s="223"/>
      <c r="I157" s="223"/>
      <c r="J157" s="223"/>
      <c r="K157" s="223"/>
      <c r="L157" s="223"/>
      <c r="M157" s="223"/>
      <c r="N157" s="223"/>
      <c r="O157" s="223"/>
      <c r="P157" s="223"/>
      <c r="Q157" s="223"/>
      <c r="R157" s="223"/>
      <c r="S157" s="223"/>
      <c r="T157" s="223"/>
      <c r="U157" s="223"/>
      <c r="V157" s="223"/>
      <c r="W157" s="223"/>
      <c r="X157" s="223"/>
      <c r="Y157" s="223"/>
      <c r="Z157" s="223"/>
    </row>
    <row r="158" spans="1:26" ht="12.75" customHeight="1" x14ac:dyDescent="0.2">
      <c r="A158" s="223"/>
      <c r="B158" s="223"/>
      <c r="C158" s="223"/>
      <c r="D158" s="223"/>
      <c r="E158" s="223"/>
      <c r="F158" s="223"/>
      <c r="G158" s="223"/>
      <c r="H158" s="223"/>
      <c r="I158" s="223"/>
      <c r="J158" s="223"/>
      <c r="K158" s="223"/>
      <c r="L158" s="223"/>
      <c r="M158" s="223"/>
      <c r="N158" s="223"/>
      <c r="O158" s="223"/>
      <c r="P158" s="223"/>
      <c r="Q158" s="223"/>
      <c r="R158" s="223"/>
      <c r="S158" s="223"/>
      <c r="T158" s="223"/>
      <c r="U158" s="223"/>
      <c r="V158" s="223"/>
      <c r="W158" s="223"/>
      <c r="X158" s="223"/>
      <c r="Y158" s="223"/>
      <c r="Z158" s="223"/>
    </row>
    <row r="159" spans="1:26" ht="12.75" customHeight="1" x14ac:dyDescent="0.2">
      <c r="A159" s="223"/>
      <c r="B159" s="223"/>
      <c r="C159" s="223"/>
      <c r="D159" s="223"/>
      <c r="E159" s="223"/>
      <c r="F159" s="223"/>
      <c r="G159" s="223"/>
      <c r="H159" s="223"/>
      <c r="I159" s="223"/>
      <c r="J159" s="223"/>
      <c r="K159" s="223"/>
      <c r="L159" s="223"/>
      <c r="M159" s="223"/>
      <c r="N159" s="223"/>
      <c r="O159" s="223"/>
      <c r="P159" s="223"/>
      <c r="Q159" s="223"/>
      <c r="R159" s="223"/>
      <c r="S159" s="223"/>
      <c r="T159" s="223"/>
      <c r="U159" s="223"/>
      <c r="V159" s="223"/>
      <c r="W159" s="223"/>
      <c r="X159" s="223"/>
      <c r="Y159" s="223"/>
      <c r="Z159" s="223"/>
    </row>
    <row r="160" spans="1:26" ht="12.75" customHeight="1" x14ac:dyDescent="0.2">
      <c r="A160" s="223"/>
      <c r="B160" s="223"/>
      <c r="C160" s="223"/>
      <c r="D160" s="223"/>
      <c r="E160" s="223"/>
      <c r="F160" s="223"/>
      <c r="G160" s="223"/>
      <c r="H160" s="223"/>
      <c r="I160" s="223"/>
      <c r="J160" s="223"/>
      <c r="K160" s="223"/>
      <c r="L160" s="223"/>
      <c r="M160" s="223"/>
      <c r="N160" s="223"/>
      <c r="O160" s="223"/>
      <c r="P160" s="223"/>
      <c r="Q160" s="223"/>
      <c r="R160" s="223"/>
      <c r="S160" s="223"/>
      <c r="T160" s="223"/>
      <c r="U160" s="223"/>
      <c r="V160" s="223"/>
      <c r="W160" s="223"/>
      <c r="X160" s="223"/>
      <c r="Y160" s="223"/>
      <c r="Z160" s="223"/>
    </row>
    <row r="161" spans="1:26" ht="12.75" customHeight="1" x14ac:dyDescent="0.2">
      <c r="A161" s="223"/>
      <c r="B161" s="223"/>
      <c r="C161" s="223"/>
      <c r="D161" s="223"/>
      <c r="E161" s="223"/>
      <c r="F161" s="223"/>
      <c r="G161" s="223"/>
      <c r="H161" s="223"/>
      <c r="I161" s="223"/>
      <c r="J161" s="223"/>
      <c r="K161" s="223"/>
      <c r="L161" s="223"/>
      <c r="M161" s="223"/>
      <c r="N161" s="223"/>
      <c r="O161" s="223"/>
      <c r="P161" s="223"/>
      <c r="Q161" s="223"/>
      <c r="R161" s="223"/>
      <c r="S161" s="223"/>
      <c r="T161" s="223"/>
      <c r="U161" s="223"/>
      <c r="V161" s="223"/>
      <c r="W161" s="223"/>
      <c r="X161" s="223"/>
      <c r="Y161" s="223"/>
      <c r="Z161" s="223"/>
    </row>
    <row r="162" spans="1:26" ht="12.75" customHeight="1" x14ac:dyDescent="0.2">
      <c r="A162" s="223"/>
      <c r="B162" s="223"/>
      <c r="C162" s="223"/>
      <c r="D162" s="223"/>
      <c r="E162" s="223"/>
      <c r="F162" s="223"/>
      <c r="G162" s="223"/>
      <c r="H162" s="223"/>
      <c r="I162" s="223"/>
      <c r="J162" s="223"/>
      <c r="K162" s="223"/>
      <c r="L162" s="223"/>
      <c r="M162" s="223"/>
      <c r="N162" s="223"/>
      <c r="O162" s="223"/>
      <c r="P162" s="223"/>
      <c r="Q162" s="223"/>
      <c r="R162" s="223"/>
      <c r="S162" s="223"/>
      <c r="T162" s="223"/>
      <c r="U162" s="223"/>
      <c r="V162" s="223"/>
      <c r="W162" s="223"/>
      <c r="X162" s="223"/>
      <c r="Y162" s="223"/>
      <c r="Z162" s="223"/>
    </row>
    <row r="163" spans="1:26" ht="12.75" customHeight="1" x14ac:dyDescent="0.2">
      <c r="A163" s="223"/>
      <c r="B163" s="223"/>
      <c r="C163" s="223"/>
      <c r="D163" s="223"/>
      <c r="E163" s="223"/>
      <c r="F163" s="223"/>
      <c r="G163" s="223"/>
      <c r="H163" s="223"/>
      <c r="I163" s="223"/>
      <c r="J163" s="223"/>
      <c r="K163" s="223"/>
      <c r="L163" s="223"/>
      <c r="M163" s="223"/>
      <c r="N163" s="223"/>
      <c r="O163" s="223"/>
      <c r="P163" s="223"/>
      <c r="Q163" s="223"/>
      <c r="R163" s="223"/>
      <c r="S163" s="223"/>
      <c r="T163" s="223"/>
      <c r="U163" s="223"/>
      <c r="V163" s="223"/>
      <c r="W163" s="223"/>
      <c r="X163" s="223"/>
      <c r="Y163" s="223"/>
      <c r="Z163" s="223"/>
    </row>
    <row r="164" spans="1:26" ht="12.75" customHeight="1" x14ac:dyDescent="0.2">
      <c r="A164" s="223"/>
      <c r="B164" s="223"/>
      <c r="C164" s="223"/>
      <c r="D164" s="223"/>
      <c r="E164" s="223"/>
      <c r="F164" s="223"/>
      <c r="G164" s="223"/>
      <c r="H164" s="223"/>
      <c r="I164" s="223"/>
      <c r="J164" s="223"/>
      <c r="K164" s="223"/>
      <c r="L164" s="223"/>
      <c r="M164" s="223"/>
      <c r="N164" s="223"/>
      <c r="O164" s="223"/>
      <c r="P164" s="223"/>
      <c r="Q164" s="223"/>
      <c r="R164" s="223"/>
      <c r="S164" s="223"/>
      <c r="T164" s="223"/>
      <c r="U164" s="223"/>
      <c r="V164" s="223"/>
      <c r="W164" s="223"/>
      <c r="X164" s="223"/>
      <c r="Y164" s="223"/>
      <c r="Z164" s="223"/>
    </row>
    <row r="165" spans="1:26" ht="12.75" customHeight="1" x14ac:dyDescent="0.2">
      <c r="A165" s="223"/>
      <c r="B165" s="223"/>
      <c r="C165" s="223"/>
      <c r="D165" s="223"/>
      <c r="E165" s="223"/>
      <c r="F165" s="223"/>
      <c r="G165" s="223"/>
      <c r="H165" s="223"/>
      <c r="I165" s="223"/>
      <c r="J165" s="223"/>
      <c r="K165" s="223"/>
      <c r="L165" s="223"/>
      <c r="M165" s="223"/>
      <c r="N165" s="223"/>
      <c r="O165" s="223"/>
      <c r="P165" s="223"/>
      <c r="Q165" s="223"/>
      <c r="R165" s="223"/>
      <c r="S165" s="223"/>
      <c r="T165" s="223"/>
      <c r="U165" s="223"/>
      <c r="V165" s="223"/>
      <c r="W165" s="223"/>
      <c r="X165" s="223"/>
      <c r="Y165" s="223"/>
      <c r="Z165" s="223"/>
    </row>
    <row r="166" spans="1:26" ht="12.75" customHeight="1" x14ac:dyDescent="0.2">
      <c r="A166" s="223"/>
      <c r="B166" s="223"/>
      <c r="C166" s="223"/>
      <c r="D166" s="223"/>
      <c r="E166" s="223"/>
      <c r="F166" s="223"/>
      <c r="G166" s="223"/>
      <c r="H166" s="223"/>
      <c r="I166" s="223"/>
      <c r="J166" s="223"/>
      <c r="K166" s="223"/>
      <c r="L166" s="223"/>
      <c r="M166" s="223"/>
      <c r="N166" s="223"/>
      <c r="O166" s="223"/>
      <c r="P166" s="223"/>
      <c r="Q166" s="223"/>
      <c r="R166" s="223"/>
      <c r="S166" s="223"/>
      <c r="T166" s="223"/>
      <c r="U166" s="223"/>
      <c r="V166" s="223"/>
      <c r="W166" s="223"/>
      <c r="X166" s="223"/>
      <c r="Y166" s="223"/>
      <c r="Z166" s="223"/>
    </row>
    <row r="167" spans="1:26" ht="12.75" customHeight="1" x14ac:dyDescent="0.2">
      <c r="A167" s="223"/>
      <c r="B167" s="223"/>
      <c r="C167" s="223"/>
      <c r="D167" s="223"/>
      <c r="E167" s="223"/>
      <c r="F167" s="223"/>
      <c r="G167" s="223"/>
      <c r="H167" s="223"/>
      <c r="I167" s="223"/>
      <c r="J167" s="223"/>
      <c r="K167" s="223"/>
      <c r="L167" s="223"/>
      <c r="M167" s="223"/>
      <c r="N167" s="223"/>
      <c r="O167" s="223"/>
      <c r="P167" s="223"/>
      <c r="Q167" s="223"/>
      <c r="R167" s="223"/>
      <c r="S167" s="223"/>
      <c r="T167" s="223"/>
      <c r="U167" s="223"/>
      <c r="V167" s="223"/>
      <c r="W167" s="223"/>
      <c r="X167" s="223"/>
      <c r="Y167" s="223"/>
      <c r="Z167" s="223"/>
    </row>
    <row r="168" spans="1:26" ht="12.75" customHeight="1" x14ac:dyDescent="0.2">
      <c r="A168" s="223"/>
      <c r="B168" s="223"/>
      <c r="C168" s="223"/>
      <c r="D168" s="223"/>
      <c r="E168" s="223"/>
      <c r="F168" s="223"/>
      <c r="G168" s="223"/>
      <c r="H168" s="223"/>
      <c r="I168" s="223"/>
      <c r="J168" s="223"/>
      <c r="K168" s="223"/>
      <c r="L168" s="223"/>
      <c r="M168" s="223"/>
      <c r="N168" s="223"/>
      <c r="O168" s="223"/>
      <c r="P168" s="223"/>
      <c r="Q168" s="223"/>
      <c r="R168" s="223"/>
      <c r="S168" s="223"/>
      <c r="T168" s="223"/>
      <c r="U168" s="223"/>
      <c r="V168" s="223"/>
      <c r="W168" s="223"/>
      <c r="X168" s="223"/>
      <c r="Y168" s="223"/>
      <c r="Z168" s="223"/>
    </row>
    <row r="169" spans="1:26" ht="12.75" customHeight="1" x14ac:dyDescent="0.2">
      <c r="A169" s="223"/>
      <c r="B169" s="223"/>
      <c r="C169" s="223"/>
      <c r="D169" s="223"/>
      <c r="E169" s="223"/>
      <c r="F169" s="223"/>
      <c r="G169" s="223"/>
      <c r="H169" s="223"/>
      <c r="I169" s="223"/>
      <c r="J169" s="223"/>
      <c r="K169" s="223"/>
      <c r="L169" s="223"/>
      <c r="M169" s="223"/>
      <c r="N169" s="223"/>
      <c r="O169" s="223"/>
      <c r="P169" s="223"/>
      <c r="Q169" s="223"/>
      <c r="R169" s="223"/>
      <c r="S169" s="223"/>
      <c r="T169" s="223"/>
      <c r="U169" s="223"/>
      <c r="V169" s="223"/>
      <c r="W169" s="223"/>
      <c r="X169" s="223"/>
      <c r="Y169" s="223"/>
      <c r="Z169" s="223"/>
    </row>
    <row r="170" spans="1:26" ht="12.75" customHeight="1" x14ac:dyDescent="0.2">
      <c r="A170" s="223"/>
      <c r="B170" s="223"/>
      <c r="C170" s="223"/>
      <c r="D170" s="223"/>
      <c r="E170" s="223"/>
      <c r="F170" s="223"/>
      <c r="G170" s="223"/>
      <c r="H170" s="223"/>
      <c r="I170" s="223"/>
      <c r="J170" s="223"/>
      <c r="K170" s="223"/>
      <c r="L170" s="223"/>
      <c r="M170" s="223"/>
      <c r="N170" s="223"/>
      <c r="O170" s="223"/>
      <c r="P170" s="223"/>
      <c r="Q170" s="223"/>
      <c r="R170" s="223"/>
      <c r="S170" s="223"/>
      <c r="T170" s="223"/>
      <c r="U170" s="223"/>
      <c r="V170" s="223"/>
      <c r="W170" s="223"/>
      <c r="X170" s="223"/>
      <c r="Y170" s="223"/>
      <c r="Z170" s="223"/>
    </row>
    <row r="171" spans="1:26" ht="12.75" customHeight="1" x14ac:dyDescent="0.2">
      <c r="A171" s="223"/>
      <c r="B171" s="223"/>
      <c r="C171" s="223"/>
      <c r="D171" s="223"/>
      <c r="E171" s="223"/>
      <c r="F171" s="223"/>
      <c r="G171" s="223"/>
      <c r="H171" s="223"/>
      <c r="I171" s="223"/>
      <c r="J171" s="223"/>
      <c r="K171" s="223"/>
      <c r="L171" s="223"/>
      <c r="M171" s="223"/>
      <c r="N171" s="223"/>
      <c r="O171" s="223"/>
      <c r="P171" s="223"/>
      <c r="Q171" s="223"/>
      <c r="R171" s="223"/>
      <c r="S171" s="223"/>
      <c r="T171" s="223"/>
      <c r="U171" s="223"/>
      <c r="V171" s="223"/>
      <c r="W171" s="223"/>
      <c r="X171" s="223"/>
      <c r="Y171" s="223"/>
      <c r="Z171" s="223"/>
    </row>
    <row r="172" spans="1:26" ht="12.75" customHeight="1" x14ac:dyDescent="0.2">
      <c r="A172" s="223"/>
      <c r="B172" s="223"/>
      <c r="C172" s="223"/>
      <c r="D172" s="223"/>
      <c r="E172" s="223"/>
      <c r="F172" s="223"/>
      <c r="G172" s="223"/>
      <c r="H172" s="223"/>
      <c r="I172" s="223"/>
      <c r="J172" s="223"/>
      <c r="K172" s="223"/>
      <c r="L172" s="223"/>
      <c r="M172" s="223"/>
      <c r="N172" s="223"/>
      <c r="O172" s="223"/>
      <c r="P172" s="223"/>
      <c r="Q172" s="223"/>
      <c r="R172" s="223"/>
      <c r="S172" s="223"/>
      <c r="T172" s="223"/>
      <c r="U172" s="223"/>
      <c r="V172" s="223"/>
      <c r="W172" s="223"/>
      <c r="X172" s="223"/>
      <c r="Y172" s="223"/>
      <c r="Z172" s="223"/>
    </row>
    <row r="173" spans="1:26" ht="12.75" customHeight="1" x14ac:dyDescent="0.2">
      <c r="A173" s="223"/>
      <c r="B173" s="223"/>
      <c r="C173" s="223"/>
      <c r="D173" s="223"/>
      <c r="E173" s="223"/>
      <c r="F173" s="223"/>
      <c r="G173" s="223"/>
      <c r="H173" s="223"/>
      <c r="I173" s="223"/>
      <c r="J173" s="223"/>
      <c r="K173" s="223"/>
      <c r="L173" s="223"/>
      <c r="M173" s="223"/>
      <c r="N173" s="223"/>
      <c r="O173" s="223"/>
      <c r="P173" s="223"/>
      <c r="Q173" s="223"/>
      <c r="R173" s="223"/>
      <c r="S173" s="223"/>
      <c r="T173" s="223"/>
      <c r="U173" s="223"/>
      <c r="V173" s="223"/>
      <c r="W173" s="223"/>
      <c r="X173" s="223"/>
      <c r="Y173" s="223"/>
      <c r="Z173" s="223"/>
    </row>
    <row r="174" spans="1:26" ht="12.75" customHeight="1" x14ac:dyDescent="0.2">
      <c r="A174" s="223"/>
      <c r="B174" s="223"/>
      <c r="C174" s="223"/>
      <c r="D174" s="223"/>
      <c r="E174" s="223"/>
      <c r="F174" s="223"/>
      <c r="G174" s="223"/>
      <c r="H174" s="223"/>
      <c r="I174" s="223"/>
      <c r="J174" s="223"/>
      <c r="K174" s="223"/>
      <c r="L174" s="223"/>
      <c r="M174" s="223"/>
      <c r="N174" s="223"/>
      <c r="O174" s="223"/>
      <c r="P174" s="223"/>
      <c r="Q174" s="223"/>
      <c r="R174" s="223"/>
      <c r="S174" s="223"/>
      <c r="T174" s="223"/>
      <c r="U174" s="223"/>
      <c r="V174" s="223"/>
      <c r="W174" s="223"/>
      <c r="X174" s="223"/>
      <c r="Y174" s="223"/>
      <c r="Z174" s="223"/>
    </row>
    <row r="175" spans="1:26" ht="12.75" customHeight="1" x14ac:dyDescent="0.2">
      <c r="A175" s="223"/>
      <c r="B175" s="223"/>
      <c r="C175" s="223"/>
      <c r="D175" s="223"/>
      <c r="E175" s="223"/>
      <c r="F175" s="223"/>
      <c r="G175" s="223"/>
      <c r="H175" s="223"/>
      <c r="I175" s="223"/>
      <c r="J175" s="223"/>
      <c r="K175" s="223"/>
      <c r="L175" s="223"/>
      <c r="M175" s="223"/>
      <c r="N175" s="223"/>
      <c r="O175" s="223"/>
      <c r="P175" s="223"/>
      <c r="Q175" s="223"/>
      <c r="R175" s="223"/>
      <c r="S175" s="223"/>
      <c r="T175" s="223"/>
      <c r="U175" s="223"/>
      <c r="V175" s="223"/>
      <c r="W175" s="223"/>
      <c r="X175" s="223"/>
      <c r="Y175" s="223"/>
      <c r="Z175" s="223"/>
    </row>
    <row r="176" spans="1:26" ht="12.75" customHeight="1" x14ac:dyDescent="0.2">
      <c r="A176" s="223"/>
      <c r="B176" s="223"/>
      <c r="C176" s="223"/>
      <c r="D176" s="223"/>
      <c r="E176" s="223"/>
      <c r="F176" s="223"/>
      <c r="G176" s="223"/>
      <c r="H176" s="223"/>
      <c r="I176" s="223"/>
      <c r="J176" s="223"/>
      <c r="K176" s="223"/>
      <c r="L176" s="223"/>
      <c r="M176" s="223"/>
      <c r="N176" s="223"/>
      <c r="O176" s="223"/>
      <c r="P176" s="223"/>
      <c r="Q176" s="223"/>
      <c r="R176" s="223"/>
      <c r="S176" s="223"/>
      <c r="T176" s="223"/>
      <c r="U176" s="223"/>
      <c r="V176" s="223"/>
      <c r="W176" s="223"/>
      <c r="X176" s="223"/>
      <c r="Y176" s="223"/>
      <c r="Z176" s="223"/>
    </row>
    <row r="177" spans="1:26" ht="12.75" customHeight="1" x14ac:dyDescent="0.2">
      <c r="A177" s="223"/>
      <c r="B177" s="223"/>
      <c r="C177" s="223"/>
      <c r="D177" s="223"/>
      <c r="E177" s="223"/>
      <c r="F177" s="223"/>
      <c r="G177" s="223"/>
      <c r="H177" s="223"/>
      <c r="I177" s="223"/>
      <c r="J177" s="223"/>
      <c r="K177" s="223"/>
      <c r="L177" s="223"/>
      <c r="M177" s="223"/>
      <c r="N177" s="223"/>
      <c r="O177" s="223"/>
      <c r="P177" s="223"/>
      <c r="Q177" s="223"/>
      <c r="R177" s="223"/>
      <c r="S177" s="223"/>
      <c r="T177" s="223"/>
      <c r="U177" s="223"/>
      <c r="V177" s="223"/>
      <c r="W177" s="223"/>
      <c r="X177" s="223"/>
      <c r="Y177" s="223"/>
      <c r="Z177" s="223"/>
    </row>
    <row r="178" spans="1:26" ht="12.75" customHeight="1" x14ac:dyDescent="0.2">
      <c r="A178" s="223"/>
      <c r="B178" s="223"/>
      <c r="C178" s="223"/>
      <c r="D178" s="223"/>
      <c r="E178" s="223"/>
      <c r="F178" s="223"/>
      <c r="G178" s="223"/>
      <c r="H178" s="223"/>
      <c r="I178" s="223"/>
      <c r="J178" s="223"/>
      <c r="K178" s="223"/>
      <c r="L178" s="223"/>
      <c r="M178" s="223"/>
      <c r="N178" s="223"/>
      <c r="O178" s="223"/>
      <c r="P178" s="223"/>
      <c r="Q178" s="223"/>
      <c r="R178" s="223"/>
      <c r="S178" s="223"/>
      <c r="T178" s="223"/>
      <c r="U178" s="223"/>
      <c r="V178" s="223"/>
      <c r="W178" s="223"/>
      <c r="X178" s="223"/>
      <c r="Y178" s="223"/>
      <c r="Z178" s="223"/>
    </row>
    <row r="179" spans="1:26" ht="12.75" customHeight="1" x14ac:dyDescent="0.2">
      <c r="A179" s="223"/>
      <c r="B179" s="223"/>
      <c r="C179" s="223"/>
      <c r="D179" s="223"/>
      <c r="E179" s="223"/>
      <c r="F179" s="223"/>
      <c r="G179" s="223"/>
      <c r="H179" s="223"/>
      <c r="I179" s="223"/>
      <c r="J179" s="223"/>
      <c r="K179" s="223"/>
      <c r="L179" s="223"/>
      <c r="M179" s="223"/>
      <c r="N179" s="223"/>
      <c r="O179" s="223"/>
      <c r="P179" s="223"/>
      <c r="Q179" s="223"/>
      <c r="R179" s="223"/>
      <c r="S179" s="223"/>
      <c r="T179" s="223"/>
      <c r="U179" s="223"/>
      <c r="V179" s="223"/>
      <c r="W179" s="223"/>
      <c r="X179" s="223"/>
      <c r="Y179" s="223"/>
      <c r="Z179" s="223"/>
    </row>
    <row r="180" spans="1:26" ht="12.75" customHeight="1" x14ac:dyDescent="0.2">
      <c r="A180" s="223"/>
      <c r="B180" s="223"/>
      <c r="C180" s="223"/>
      <c r="D180" s="223"/>
      <c r="E180" s="223"/>
      <c r="F180" s="223"/>
      <c r="G180" s="223"/>
      <c r="H180" s="223"/>
      <c r="I180" s="223"/>
      <c r="J180" s="223"/>
      <c r="K180" s="223"/>
      <c r="L180" s="223"/>
      <c r="M180" s="223"/>
      <c r="N180" s="223"/>
      <c r="O180" s="223"/>
      <c r="P180" s="223"/>
      <c r="Q180" s="223"/>
      <c r="R180" s="223"/>
      <c r="S180" s="223"/>
      <c r="T180" s="223"/>
      <c r="U180" s="223"/>
      <c r="V180" s="223"/>
      <c r="W180" s="223"/>
      <c r="X180" s="223"/>
      <c r="Y180" s="223"/>
      <c r="Z180" s="223"/>
    </row>
    <row r="181" spans="1:26" ht="12.75" customHeight="1" x14ac:dyDescent="0.2">
      <c r="A181" s="223"/>
      <c r="B181" s="223"/>
      <c r="C181" s="223"/>
      <c r="D181" s="223"/>
      <c r="E181" s="223"/>
      <c r="F181" s="223"/>
      <c r="G181" s="223"/>
      <c r="H181" s="223"/>
      <c r="I181" s="223"/>
      <c r="J181" s="223"/>
      <c r="K181" s="223"/>
      <c r="L181" s="223"/>
      <c r="M181" s="223"/>
      <c r="N181" s="223"/>
      <c r="O181" s="223"/>
      <c r="P181" s="223"/>
      <c r="Q181" s="223"/>
      <c r="R181" s="223"/>
      <c r="S181" s="223"/>
      <c r="T181" s="223"/>
      <c r="U181" s="223"/>
      <c r="V181" s="223"/>
      <c r="W181" s="223"/>
      <c r="X181" s="223"/>
      <c r="Y181" s="223"/>
      <c r="Z181" s="223"/>
    </row>
    <row r="182" spans="1:26" ht="12.75" customHeight="1" x14ac:dyDescent="0.2">
      <c r="A182" s="223"/>
      <c r="B182" s="223"/>
      <c r="C182" s="223"/>
      <c r="D182" s="223"/>
      <c r="E182" s="223"/>
      <c r="F182" s="223"/>
      <c r="G182" s="223"/>
      <c r="H182" s="223"/>
      <c r="I182" s="223"/>
      <c r="J182" s="223"/>
      <c r="K182" s="223"/>
      <c r="L182" s="223"/>
      <c r="M182" s="223"/>
      <c r="N182" s="223"/>
      <c r="O182" s="223"/>
      <c r="P182" s="223"/>
      <c r="Q182" s="223"/>
      <c r="R182" s="223"/>
      <c r="S182" s="223"/>
      <c r="T182" s="223"/>
      <c r="U182" s="223"/>
      <c r="V182" s="223"/>
      <c r="W182" s="223"/>
      <c r="X182" s="223"/>
      <c r="Y182" s="223"/>
      <c r="Z182" s="223"/>
    </row>
    <row r="183" spans="1:26" ht="12.75" customHeight="1" x14ac:dyDescent="0.2">
      <c r="A183" s="223"/>
      <c r="B183" s="223"/>
      <c r="C183" s="223"/>
      <c r="D183" s="223"/>
      <c r="E183" s="223"/>
      <c r="F183" s="223"/>
      <c r="G183" s="223"/>
      <c r="H183" s="223"/>
      <c r="I183" s="223"/>
      <c r="J183" s="223"/>
      <c r="K183" s="223"/>
      <c r="L183" s="223"/>
      <c r="M183" s="223"/>
      <c r="N183" s="223"/>
      <c r="O183" s="223"/>
      <c r="P183" s="223"/>
      <c r="Q183" s="223"/>
      <c r="R183" s="223"/>
      <c r="S183" s="223"/>
      <c r="T183" s="223"/>
      <c r="U183" s="223"/>
      <c r="V183" s="223"/>
      <c r="W183" s="223"/>
      <c r="X183" s="223"/>
      <c r="Y183" s="223"/>
      <c r="Z183" s="223"/>
    </row>
    <row r="184" spans="1:26" ht="12.75" customHeight="1" x14ac:dyDescent="0.2">
      <c r="A184" s="223"/>
      <c r="B184" s="223"/>
      <c r="C184" s="223"/>
      <c r="D184" s="223"/>
      <c r="E184" s="223"/>
      <c r="F184" s="223"/>
      <c r="G184" s="223"/>
      <c r="H184" s="223"/>
      <c r="I184" s="223"/>
      <c r="J184" s="223"/>
      <c r="K184" s="223"/>
      <c r="L184" s="223"/>
      <c r="M184" s="223"/>
      <c r="N184" s="223"/>
      <c r="O184" s="223"/>
      <c r="P184" s="223"/>
      <c r="Q184" s="223"/>
      <c r="R184" s="223"/>
      <c r="S184" s="223"/>
      <c r="T184" s="223"/>
      <c r="U184" s="223"/>
      <c r="V184" s="223"/>
      <c r="W184" s="223"/>
      <c r="X184" s="223"/>
      <c r="Y184" s="223"/>
      <c r="Z184" s="223"/>
    </row>
    <row r="185" spans="1:26" ht="12.75" customHeight="1" x14ac:dyDescent="0.2">
      <c r="A185" s="223"/>
      <c r="B185" s="223"/>
      <c r="C185" s="223"/>
      <c r="D185" s="223"/>
      <c r="E185" s="223"/>
      <c r="F185" s="223"/>
      <c r="G185" s="223"/>
      <c r="H185" s="223"/>
      <c r="I185" s="223"/>
      <c r="J185" s="223"/>
      <c r="K185" s="223"/>
      <c r="L185" s="223"/>
      <c r="M185" s="223"/>
      <c r="N185" s="223"/>
      <c r="O185" s="223"/>
      <c r="P185" s="223"/>
      <c r="Q185" s="223"/>
      <c r="R185" s="223"/>
      <c r="S185" s="223"/>
      <c r="T185" s="223"/>
      <c r="U185" s="223"/>
      <c r="V185" s="223"/>
      <c r="W185" s="223"/>
      <c r="X185" s="223"/>
      <c r="Y185" s="223"/>
      <c r="Z185" s="223"/>
    </row>
    <row r="186" spans="1:26" ht="12.75" customHeight="1" x14ac:dyDescent="0.2">
      <c r="A186" s="223"/>
      <c r="B186" s="223"/>
      <c r="C186" s="223"/>
      <c r="D186" s="223"/>
      <c r="E186" s="223"/>
      <c r="F186" s="223"/>
      <c r="G186" s="223"/>
      <c r="H186" s="223"/>
      <c r="I186" s="223"/>
      <c r="J186" s="223"/>
      <c r="K186" s="223"/>
      <c r="L186" s="223"/>
      <c r="M186" s="223"/>
      <c r="N186" s="223"/>
      <c r="O186" s="223"/>
      <c r="P186" s="223"/>
      <c r="Q186" s="223"/>
      <c r="R186" s="223"/>
      <c r="S186" s="223"/>
      <c r="T186" s="223"/>
      <c r="U186" s="223"/>
      <c r="V186" s="223"/>
      <c r="W186" s="223"/>
      <c r="X186" s="223"/>
      <c r="Y186" s="223"/>
      <c r="Z186" s="223"/>
    </row>
    <row r="187" spans="1:26" ht="12.75" customHeight="1" x14ac:dyDescent="0.2">
      <c r="A187" s="223"/>
      <c r="B187" s="223"/>
      <c r="C187" s="223"/>
      <c r="D187" s="223"/>
      <c r="E187" s="223"/>
      <c r="F187" s="223"/>
      <c r="G187" s="223"/>
      <c r="H187" s="223"/>
      <c r="I187" s="223"/>
      <c r="J187" s="223"/>
      <c r="K187" s="223"/>
      <c r="L187" s="223"/>
      <c r="M187" s="223"/>
      <c r="N187" s="223"/>
      <c r="O187" s="223"/>
      <c r="P187" s="223"/>
      <c r="Q187" s="223"/>
      <c r="R187" s="223"/>
      <c r="S187" s="223"/>
      <c r="T187" s="223"/>
      <c r="U187" s="223"/>
      <c r="V187" s="223"/>
      <c r="W187" s="223"/>
      <c r="X187" s="223"/>
      <c r="Y187" s="223"/>
      <c r="Z187" s="223"/>
    </row>
    <row r="188" spans="1:26" ht="12.75" customHeight="1" x14ac:dyDescent="0.2">
      <c r="A188" s="223"/>
      <c r="B188" s="223"/>
      <c r="C188" s="223"/>
      <c r="D188" s="223"/>
      <c r="E188" s="223"/>
      <c r="F188" s="223"/>
      <c r="G188" s="223"/>
      <c r="H188" s="223"/>
      <c r="I188" s="223"/>
      <c r="J188" s="223"/>
      <c r="K188" s="223"/>
      <c r="L188" s="223"/>
      <c r="M188" s="223"/>
      <c r="N188" s="223"/>
      <c r="O188" s="223"/>
      <c r="P188" s="223"/>
      <c r="Q188" s="223"/>
      <c r="R188" s="223"/>
      <c r="S188" s="223"/>
      <c r="T188" s="223"/>
      <c r="U188" s="223"/>
      <c r="V188" s="223"/>
      <c r="W188" s="223"/>
      <c r="X188" s="223"/>
      <c r="Y188" s="223"/>
      <c r="Z188" s="223"/>
    </row>
    <row r="189" spans="1:26" ht="12.75" customHeight="1" x14ac:dyDescent="0.2">
      <c r="A189" s="223"/>
      <c r="B189" s="223"/>
      <c r="C189" s="223"/>
      <c r="D189" s="223"/>
      <c r="E189" s="223"/>
      <c r="F189" s="223"/>
      <c r="G189" s="223"/>
      <c r="H189" s="223"/>
      <c r="I189" s="223"/>
      <c r="J189" s="223"/>
      <c r="K189" s="223"/>
      <c r="L189" s="223"/>
      <c r="M189" s="223"/>
      <c r="N189" s="223"/>
      <c r="O189" s="223"/>
      <c r="P189" s="223"/>
      <c r="Q189" s="223"/>
      <c r="R189" s="223"/>
      <c r="S189" s="223"/>
      <c r="T189" s="223"/>
      <c r="U189" s="223"/>
      <c r="V189" s="223"/>
      <c r="W189" s="223"/>
      <c r="X189" s="223"/>
      <c r="Y189" s="223"/>
      <c r="Z189" s="223"/>
    </row>
    <row r="190" spans="1:26" ht="12.75" customHeight="1" x14ac:dyDescent="0.2">
      <c r="A190" s="223"/>
      <c r="B190" s="223"/>
      <c r="C190" s="223"/>
      <c r="D190" s="223"/>
      <c r="E190" s="223"/>
      <c r="F190" s="223"/>
      <c r="G190" s="223"/>
      <c r="H190" s="223"/>
      <c r="I190" s="223"/>
      <c r="J190" s="223"/>
      <c r="K190" s="223"/>
      <c r="L190" s="223"/>
      <c r="M190" s="223"/>
      <c r="N190" s="223"/>
      <c r="O190" s="223"/>
      <c r="P190" s="223"/>
      <c r="Q190" s="223"/>
      <c r="R190" s="223"/>
      <c r="S190" s="223"/>
      <c r="T190" s="223"/>
      <c r="U190" s="223"/>
      <c r="V190" s="223"/>
      <c r="W190" s="223"/>
      <c r="X190" s="223"/>
      <c r="Y190" s="223"/>
      <c r="Z190" s="223"/>
    </row>
    <row r="191" spans="1:26" ht="12.75" customHeight="1" x14ac:dyDescent="0.2">
      <c r="A191" s="223"/>
      <c r="B191" s="223"/>
      <c r="C191" s="223"/>
      <c r="D191" s="223"/>
      <c r="E191" s="223"/>
      <c r="F191" s="223"/>
      <c r="G191" s="223"/>
      <c r="H191" s="223"/>
      <c r="I191" s="223"/>
      <c r="J191" s="223"/>
      <c r="K191" s="223"/>
      <c r="L191" s="223"/>
      <c r="M191" s="223"/>
      <c r="N191" s="223"/>
      <c r="O191" s="223"/>
      <c r="P191" s="223"/>
      <c r="Q191" s="223"/>
      <c r="R191" s="223"/>
      <c r="S191" s="223"/>
      <c r="T191" s="223"/>
      <c r="U191" s="223"/>
      <c r="V191" s="223"/>
      <c r="W191" s="223"/>
      <c r="X191" s="223"/>
      <c r="Y191" s="223"/>
      <c r="Z191" s="223"/>
    </row>
    <row r="192" spans="1:26" ht="12.75" customHeight="1" x14ac:dyDescent="0.2">
      <c r="A192" s="223"/>
      <c r="B192" s="223"/>
      <c r="C192" s="223"/>
      <c r="D192" s="223"/>
      <c r="E192" s="223"/>
      <c r="F192" s="223"/>
      <c r="G192" s="223"/>
      <c r="H192" s="223"/>
      <c r="I192" s="223"/>
      <c r="J192" s="223"/>
      <c r="K192" s="223"/>
      <c r="L192" s="223"/>
      <c r="M192" s="223"/>
      <c r="N192" s="223"/>
      <c r="O192" s="223"/>
      <c r="P192" s="223"/>
      <c r="Q192" s="223"/>
      <c r="R192" s="223"/>
      <c r="S192" s="223"/>
      <c r="T192" s="223"/>
      <c r="U192" s="223"/>
      <c r="V192" s="223"/>
      <c r="W192" s="223"/>
      <c r="X192" s="223"/>
      <c r="Y192" s="223"/>
      <c r="Z192" s="223"/>
    </row>
    <row r="193" spans="1:26" ht="12.75" customHeight="1" x14ac:dyDescent="0.2">
      <c r="A193" s="223"/>
      <c r="B193" s="223"/>
      <c r="C193" s="223"/>
      <c r="D193" s="223"/>
      <c r="E193" s="223"/>
      <c r="F193" s="223"/>
      <c r="G193" s="223"/>
      <c r="H193" s="223"/>
      <c r="I193" s="223"/>
      <c r="J193" s="223"/>
      <c r="K193" s="223"/>
      <c r="L193" s="223"/>
      <c r="M193" s="223"/>
      <c r="N193" s="223"/>
      <c r="O193" s="223"/>
      <c r="P193" s="223"/>
      <c r="Q193" s="223"/>
      <c r="R193" s="223"/>
      <c r="S193" s="223"/>
      <c r="T193" s="223"/>
      <c r="U193" s="223"/>
      <c r="V193" s="223"/>
      <c r="W193" s="223"/>
      <c r="X193" s="223"/>
      <c r="Y193" s="223"/>
      <c r="Z193" s="223"/>
    </row>
    <row r="194" spans="1:26" ht="12.75" customHeight="1" x14ac:dyDescent="0.2">
      <c r="A194" s="223"/>
      <c r="B194" s="223"/>
      <c r="C194" s="223"/>
      <c r="D194" s="223"/>
      <c r="E194" s="223"/>
      <c r="F194" s="223"/>
      <c r="G194" s="223"/>
      <c r="H194" s="223"/>
      <c r="I194" s="223"/>
      <c r="J194" s="223"/>
      <c r="K194" s="223"/>
      <c r="L194" s="223"/>
      <c r="M194" s="223"/>
      <c r="N194" s="223"/>
      <c r="O194" s="223"/>
      <c r="P194" s="223"/>
      <c r="Q194" s="223"/>
      <c r="R194" s="223"/>
      <c r="S194" s="223"/>
      <c r="T194" s="223"/>
      <c r="U194" s="223"/>
      <c r="V194" s="223"/>
      <c r="W194" s="223"/>
      <c r="X194" s="223"/>
      <c r="Y194" s="223"/>
      <c r="Z194" s="223"/>
    </row>
    <row r="195" spans="1:26" ht="12.75" customHeight="1" x14ac:dyDescent="0.2">
      <c r="A195" s="223"/>
      <c r="B195" s="223"/>
      <c r="C195" s="223"/>
      <c r="D195" s="223"/>
      <c r="E195" s="223"/>
      <c r="F195" s="223"/>
      <c r="G195" s="223"/>
      <c r="H195" s="223"/>
      <c r="I195" s="223"/>
      <c r="J195" s="223"/>
      <c r="K195" s="223"/>
      <c r="L195" s="223"/>
      <c r="M195" s="223"/>
      <c r="N195" s="223"/>
      <c r="O195" s="223"/>
      <c r="P195" s="223"/>
      <c r="Q195" s="223"/>
      <c r="R195" s="223"/>
      <c r="S195" s="223"/>
      <c r="T195" s="223"/>
      <c r="U195" s="223"/>
      <c r="V195" s="223"/>
      <c r="W195" s="223"/>
      <c r="X195" s="223"/>
      <c r="Y195" s="223"/>
      <c r="Z195" s="223"/>
    </row>
    <row r="196" spans="1:26" ht="12.75" customHeight="1" x14ac:dyDescent="0.2">
      <c r="A196" s="223"/>
      <c r="B196" s="223"/>
      <c r="C196" s="223"/>
      <c r="D196" s="223"/>
      <c r="E196" s="223"/>
      <c r="F196" s="223"/>
      <c r="G196" s="223"/>
      <c r="H196" s="223"/>
      <c r="I196" s="223"/>
      <c r="J196" s="223"/>
      <c r="K196" s="223"/>
      <c r="L196" s="223"/>
      <c r="M196" s="223"/>
      <c r="N196" s="223"/>
      <c r="O196" s="223"/>
      <c r="P196" s="223"/>
      <c r="Q196" s="223"/>
      <c r="R196" s="223"/>
      <c r="S196" s="223"/>
      <c r="T196" s="223"/>
      <c r="U196" s="223"/>
      <c r="V196" s="223"/>
      <c r="W196" s="223"/>
      <c r="X196" s="223"/>
      <c r="Y196" s="223"/>
      <c r="Z196" s="223"/>
    </row>
    <row r="197" spans="1:26" ht="12.75" customHeight="1" x14ac:dyDescent="0.2">
      <c r="A197" s="223"/>
      <c r="B197" s="223"/>
      <c r="C197" s="223"/>
      <c r="D197" s="223"/>
      <c r="E197" s="223"/>
      <c r="F197" s="223"/>
      <c r="G197" s="223"/>
      <c r="H197" s="223"/>
      <c r="I197" s="223"/>
      <c r="J197" s="223"/>
      <c r="K197" s="223"/>
      <c r="L197" s="223"/>
      <c r="M197" s="223"/>
      <c r="N197" s="223"/>
      <c r="O197" s="223"/>
      <c r="P197" s="223"/>
      <c r="Q197" s="223"/>
      <c r="R197" s="223"/>
      <c r="S197" s="223"/>
      <c r="T197" s="223"/>
      <c r="U197" s="223"/>
      <c r="V197" s="223"/>
      <c r="W197" s="223"/>
      <c r="X197" s="223"/>
      <c r="Y197" s="223"/>
      <c r="Z197" s="223"/>
    </row>
    <row r="198" spans="1:26" ht="12.75" customHeight="1" x14ac:dyDescent="0.2">
      <c r="A198" s="223"/>
      <c r="B198" s="223"/>
      <c r="C198" s="223"/>
      <c r="D198" s="223"/>
      <c r="E198" s="223"/>
      <c r="F198" s="223"/>
      <c r="G198" s="223"/>
      <c r="H198" s="223"/>
      <c r="I198" s="223"/>
      <c r="J198" s="223"/>
      <c r="K198" s="223"/>
      <c r="L198" s="223"/>
      <c r="M198" s="223"/>
      <c r="N198" s="223"/>
      <c r="O198" s="223"/>
      <c r="P198" s="223"/>
      <c r="Q198" s="223"/>
      <c r="R198" s="223"/>
      <c r="S198" s="223"/>
      <c r="T198" s="223"/>
      <c r="U198" s="223"/>
      <c r="V198" s="223"/>
      <c r="W198" s="223"/>
      <c r="X198" s="223"/>
      <c r="Y198" s="223"/>
      <c r="Z198" s="223"/>
    </row>
    <row r="199" spans="1:26" ht="12.75" customHeight="1" x14ac:dyDescent="0.2">
      <c r="A199" s="223"/>
      <c r="B199" s="223"/>
      <c r="C199" s="223"/>
      <c r="D199" s="223"/>
      <c r="E199" s="223"/>
      <c r="F199" s="223"/>
      <c r="G199" s="223"/>
      <c r="H199" s="223"/>
      <c r="I199" s="223"/>
      <c r="J199" s="223"/>
      <c r="K199" s="223"/>
      <c r="L199" s="223"/>
      <c r="M199" s="223"/>
      <c r="N199" s="223"/>
      <c r="O199" s="223"/>
      <c r="P199" s="223"/>
      <c r="Q199" s="223"/>
      <c r="R199" s="223"/>
      <c r="S199" s="223"/>
      <c r="T199" s="223"/>
      <c r="U199" s="223"/>
      <c r="V199" s="223"/>
      <c r="W199" s="223"/>
      <c r="X199" s="223"/>
      <c r="Y199" s="223"/>
      <c r="Z199" s="223"/>
    </row>
    <row r="200" spans="1:26" ht="12.75" customHeight="1" x14ac:dyDescent="0.2">
      <c r="A200" s="223"/>
      <c r="B200" s="223"/>
      <c r="C200" s="223"/>
      <c r="D200" s="223"/>
      <c r="E200" s="223"/>
      <c r="F200" s="223"/>
      <c r="G200" s="223"/>
      <c r="H200" s="223"/>
      <c r="I200" s="223"/>
      <c r="J200" s="223"/>
      <c r="K200" s="223"/>
      <c r="L200" s="223"/>
      <c r="M200" s="223"/>
      <c r="N200" s="223"/>
      <c r="O200" s="223"/>
      <c r="P200" s="223"/>
      <c r="Q200" s="223"/>
      <c r="R200" s="223"/>
      <c r="S200" s="223"/>
      <c r="T200" s="223"/>
      <c r="U200" s="223"/>
      <c r="V200" s="223"/>
      <c r="W200" s="223"/>
      <c r="X200" s="223"/>
      <c r="Y200" s="223"/>
      <c r="Z200" s="223"/>
    </row>
    <row r="201" spans="1:26" ht="12.75" customHeight="1" x14ac:dyDescent="0.2">
      <c r="A201" s="223"/>
      <c r="B201" s="223"/>
      <c r="C201" s="223"/>
      <c r="D201" s="223"/>
      <c r="E201" s="223"/>
      <c r="F201" s="223"/>
      <c r="G201" s="223"/>
      <c r="H201" s="223"/>
      <c r="I201" s="223"/>
      <c r="J201" s="223"/>
      <c r="K201" s="223"/>
      <c r="L201" s="223"/>
      <c r="M201" s="223"/>
      <c r="N201" s="223"/>
      <c r="O201" s="223"/>
      <c r="P201" s="223"/>
      <c r="Q201" s="223"/>
      <c r="R201" s="223"/>
      <c r="S201" s="223"/>
      <c r="T201" s="223"/>
      <c r="U201" s="223"/>
      <c r="V201" s="223"/>
      <c r="W201" s="223"/>
      <c r="X201" s="223"/>
      <c r="Y201" s="223"/>
      <c r="Z201" s="223"/>
    </row>
    <row r="202" spans="1:26" ht="12.75" customHeight="1" x14ac:dyDescent="0.2">
      <c r="A202" s="223"/>
      <c r="B202" s="223"/>
      <c r="C202" s="223"/>
      <c r="D202" s="223"/>
      <c r="E202" s="223"/>
      <c r="F202" s="223"/>
      <c r="G202" s="223"/>
      <c r="H202" s="223"/>
      <c r="I202" s="223"/>
      <c r="J202" s="223"/>
      <c r="K202" s="223"/>
      <c r="L202" s="223"/>
      <c r="M202" s="223"/>
      <c r="N202" s="223"/>
      <c r="O202" s="223"/>
      <c r="P202" s="223"/>
      <c r="Q202" s="223"/>
      <c r="R202" s="223"/>
      <c r="S202" s="223"/>
      <c r="T202" s="223"/>
      <c r="U202" s="223"/>
      <c r="V202" s="223"/>
      <c r="W202" s="223"/>
      <c r="X202" s="223"/>
      <c r="Y202" s="223"/>
      <c r="Z202" s="223"/>
    </row>
    <row r="203" spans="1:26" ht="12.75" customHeight="1" x14ac:dyDescent="0.2">
      <c r="A203" s="223"/>
      <c r="B203" s="223"/>
      <c r="C203" s="223"/>
      <c r="D203" s="223"/>
      <c r="E203" s="223"/>
      <c r="F203" s="223"/>
      <c r="G203" s="223"/>
      <c r="H203" s="223"/>
      <c r="I203" s="223"/>
      <c r="J203" s="223"/>
      <c r="K203" s="223"/>
      <c r="L203" s="223"/>
      <c r="M203" s="223"/>
      <c r="N203" s="223"/>
      <c r="O203" s="223"/>
      <c r="P203" s="223"/>
      <c r="Q203" s="223"/>
      <c r="R203" s="223"/>
      <c r="S203" s="223"/>
      <c r="T203" s="223"/>
      <c r="U203" s="223"/>
      <c r="V203" s="223"/>
      <c r="W203" s="223"/>
      <c r="X203" s="223"/>
      <c r="Y203" s="223"/>
      <c r="Z203" s="223"/>
    </row>
    <row r="204" spans="1:26" ht="12.75" customHeight="1" x14ac:dyDescent="0.2">
      <c r="A204" s="223"/>
      <c r="B204" s="223"/>
      <c r="C204" s="223"/>
      <c r="D204" s="223"/>
      <c r="E204" s="223"/>
      <c r="F204" s="223"/>
      <c r="G204" s="223"/>
      <c r="H204" s="223"/>
      <c r="I204" s="223"/>
      <c r="J204" s="223"/>
      <c r="K204" s="223"/>
      <c r="L204" s="223"/>
      <c r="M204" s="223"/>
      <c r="N204" s="223"/>
      <c r="O204" s="223"/>
      <c r="P204" s="223"/>
      <c r="Q204" s="223"/>
      <c r="R204" s="223"/>
      <c r="S204" s="223"/>
      <c r="T204" s="223"/>
      <c r="U204" s="223"/>
      <c r="V204" s="223"/>
      <c r="W204" s="223"/>
      <c r="X204" s="223"/>
      <c r="Y204" s="223"/>
      <c r="Z204" s="223"/>
    </row>
    <row r="205" spans="1:26" ht="12.75" customHeight="1" x14ac:dyDescent="0.2">
      <c r="A205" s="223"/>
      <c r="B205" s="223"/>
      <c r="C205" s="223"/>
      <c r="D205" s="223"/>
      <c r="E205" s="223"/>
      <c r="F205" s="223"/>
      <c r="G205" s="223"/>
      <c r="H205" s="223"/>
      <c r="I205" s="223"/>
      <c r="J205" s="223"/>
      <c r="K205" s="223"/>
      <c r="L205" s="223"/>
      <c r="M205" s="223"/>
      <c r="N205" s="223"/>
      <c r="O205" s="223"/>
      <c r="P205" s="223"/>
      <c r="Q205" s="223"/>
      <c r="R205" s="223"/>
      <c r="S205" s="223"/>
      <c r="T205" s="223"/>
      <c r="U205" s="223"/>
      <c r="V205" s="223"/>
      <c r="W205" s="223"/>
      <c r="X205" s="223"/>
      <c r="Y205" s="223"/>
      <c r="Z205" s="223"/>
    </row>
    <row r="206" spans="1:26" ht="12.75" customHeight="1" x14ac:dyDescent="0.2">
      <c r="A206" s="223"/>
      <c r="B206" s="223"/>
      <c r="C206" s="223"/>
      <c r="D206" s="223"/>
      <c r="E206" s="223"/>
      <c r="F206" s="223"/>
      <c r="G206" s="223"/>
      <c r="H206" s="223"/>
      <c r="I206" s="223"/>
      <c r="J206" s="223"/>
      <c r="K206" s="223"/>
      <c r="L206" s="223"/>
      <c r="M206" s="223"/>
      <c r="N206" s="223"/>
      <c r="O206" s="223"/>
      <c r="P206" s="223"/>
      <c r="Q206" s="223"/>
      <c r="R206" s="223"/>
      <c r="S206" s="223"/>
      <c r="T206" s="223"/>
      <c r="U206" s="223"/>
      <c r="V206" s="223"/>
      <c r="W206" s="223"/>
      <c r="X206" s="223"/>
      <c r="Y206" s="223"/>
      <c r="Z206" s="223"/>
    </row>
    <row r="207" spans="1:26" ht="12.75" customHeight="1" x14ac:dyDescent="0.2">
      <c r="A207" s="223"/>
      <c r="B207" s="223"/>
      <c r="C207" s="223"/>
      <c r="D207" s="223"/>
      <c r="E207" s="223"/>
      <c r="F207" s="223"/>
      <c r="G207" s="223"/>
      <c r="H207" s="223"/>
      <c r="I207" s="223"/>
      <c r="J207" s="223"/>
      <c r="K207" s="223"/>
      <c r="L207" s="223"/>
      <c r="M207" s="223"/>
      <c r="N207" s="223"/>
      <c r="O207" s="223"/>
      <c r="P207" s="223"/>
      <c r="Q207" s="223"/>
      <c r="R207" s="223"/>
      <c r="S207" s="223"/>
      <c r="T207" s="223"/>
      <c r="U207" s="223"/>
      <c r="V207" s="223"/>
      <c r="W207" s="223"/>
      <c r="X207" s="223"/>
      <c r="Y207" s="223"/>
      <c r="Z207" s="223"/>
    </row>
    <row r="208" spans="1:26" ht="12.75" customHeight="1" x14ac:dyDescent="0.2">
      <c r="A208" s="223"/>
      <c r="B208" s="223"/>
      <c r="C208" s="223"/>
      <c r="D208" s="223"/>
      <c r="E208" s="223"/>
      <c r="F208" s="223"/>
      <c r="G208" s="223"/>
      <c r="H208" s="223"/>
      <c r="I208" s="223"/>
      <c r="J208" s="223"/>
      <c r="K208" s="223"/>
      <c r="L208" s="223"/>
      <c r="M208" s="223"/>
      <c r="N208" s="223"/>
      <c r="O208" s="223"/>
      <c r="P208" s="223"/>
      <c r="Q208" s="223"/>
      <c r="R208" s="223"/>
      <c r="S208" s="223"/>
      <c r="T208" s="223"/>
      <c r="U208" s="223"/>
      <c r="V208" s="223"/>
      <c r="W208" s="223"/>
      <c r="X208" s="223"/>
      <c r="Y208" s="223"/>
      <c r="Z208" s="223"/>
    </row>
    <row r="209" spans="1:26" ht="12.75" customHeight="1" x14ac:dyDescent="0.2">
      <c r="A209" s="223"/>
      <c r="B209" s="223"/>
      <c r="C209" s="223"/>
      <c r="D209" s="223"/>
      <c r="E209" s="223"/>
      <c r="F209" s="223"/>
      <c r="G209" s="223"/>
      <c r="H209" s="223"/>
      <c r="I209" s="223"/>
      <c r="J209" s="223"/>
      <c r="K209" s="223"/>
      <c r="L209" s="223"/>
      <c r="M209" s="223"/>
      <c r="N209" s="223"/>
      <c r="O209" s="223"/>
      <c r="P209" s="223"/>
      <c r="Q209" s="223"/>
      <c r="R209" s="223"/>
      <c r="S209" s="223"/>
      <c r="T209" s="223"/>
      <c r="U209" s="223"/>
      <c r="V209" s="223"/>
      <c r="W209" s="223"/>
      <c r="X209" s="223"/>
      <c r="Y209" s="223"/>
      <c r="Z209" s="223"/>
    </row>
    <row r="210" spans="1:26" ht="12.75" customHeight="1" x14ac:dyDescent="0.2">
      <c r="A210" s="223"/>
      <c r="B210" s="223"/>
      <c r="C210" s="223"/>
      <c r="D210" s="223"/>
      <c r="E210" s="223"/>
      <c r="F210" s="223"/>
      <c r="G210" s="223"/>
      <c r="H210" s="223"/>
      <c r="I210" s="223"/>
      <c r="J210" s="223"/>
      <c r="K210" s="223"/>
      <c r="L210" s="223"/>
      <c r="M210" s="223"/>
      <c r="N210" s="223"/>
      <c r="O210" s="223"/>
      <c r="P210" s="223"/>
      <c r="Q210" s="223"/>
      <c r="R210" s="223"/>
      <c r="S210" s="223"/>
      <c r="T210" s="223"/>
      <c r="U210" s="223"/>
      <c r="V210" s="223"/>
      <c r="W210" s="223"/>
      <c r="X210" s="223"/>
      <c r="Y210" s="223"/>
      <c r="Z210" s="223"/>
    </row>
    <row r="211" spans="1:26" ht="12.75" customHeight="1" x14ac:dyDescent="0.2">
      <c r="A211" s="223"/>
      <c r="B211" s="223"/>
      <c r="C211" s="223"/>
      <c r="D211" s="223"/>
      <c r="E211" s="223"/>
      <c r="F211" s="223"/>
      <c r="G211" s="223"/>
      <c r="H211" s="223"/>
      <c r="I211" s="223"/>
      <c r="J211" s="223"/>
      <c r="K211" s="223"/>
      <c r="L211" s="223"/>
      <c r="M211" s="223"/>
      <c r="N211" s="223"/>
      <c r="O211" s="223"/>
      <c r="P211" s="223"/>
      <c r="Q211" s="223"/>
      <c r="R211" s="223"/>
      <c r="S211" s="223"/>
      <c r="T211" s="223"/>
      <c r="U211" s="223"/>
      <c r="V211" s="223"/>
      <c r="W211" s="223"/>
      <c r="X211" s="223"/>
      <c r="Y211" s="223"/>
      <c r="Z211" s="223"/>
    </row>
    <row r="212" spans="1:26" ht="12.75" customHeight="1" x14ac:dyDescent="0.2">
      <c r="A212" s="223"/>
      <c r="B212" s="223"/>
      <c r="C212" s="223"/>
      <c r="D212" s="223"/>
      <c r="E212" s="223"/>
      <c r="F212" s="223"/>
      <c r="G212" s="223"/>
      <c r="H212" s="223"/>
      <c r="I212" s="223"/>
      <c r="J212" s="223"/>
      <c r="K212" s="223"/>
      <c r="L212" s="223"/>
      <c r="M212" s="223"/>
      <c r="N212" s="223"/>
      <c r="O212" s="223"/>
      <c r="P212" s="223"/>
      <c r="Q212" s="223"/>
      <c r="R212" s="223"/>
      <c r="S212" s="223"/>
      <c r="T212" s="223"/>
      <c r="U212" s="223"/>
      <c r="V212" s="223"/>
      <c r="W212" s="223"/>
      <c r="X212" s="223"/>
      <c r="Y212" s="223"/>
      <c r="Z212" s="223"/>
    </row>
    <row r="213" spans="1:26" ht="12.75" customHeight="1" x14ac:dyDescent="0.2">
      <c r="A213" s="223"/>
      <c r="B213" s="223"/>
      <c r="C213" s="223"/>
      <c r="D213" s="223"/>
      <c r="E213" s="223"/>
      <c r="F213" s="223"/>
      <c r="G213" s="223"/>
      <c r="H213" s="223"/>
      <c r="I213" s="223"/>
      <c r="J213" s="223"/>
      <c r="K213" s="223"/>
      <c r="L213" s="223"/>
      <c r="M213" s="223"/>
      <c r="N213" s="223"/>
      <c r="O213" s="223"/>
      <c r="P213" s="223"/>
      <c r="Q213" s="223"/>
      <c r="R213" s="223"/>
      <c r="S213" s="223"/>
      <c r="T213" s="223"/>
      <c r="U213" s="223"/>
      <c r="V213" s="223"/>
      <c r="W213" s="223"/>
      <c r="X213" s="223"/>
      <c r="Y213" s="223"/>
      <c r="Z213" s="223"/>
    </row>
    <row r="214" spans="1:26" ht="12.75" customHeight="1" x14ac:dyDescent="0.2">
      <c r="A214" s="223"/>
      <c r="B214" s="223"/>
      <c r="C214" s="223"/>
      <c r="D214" s="223"/>
      <c r="E214" s="223"/>
      <c r="F214" s="223"/>
      <c r="G214" s="223"/>
      <c r="H214" s="223"/>
      <c r="I214" s="223"/>
      <c r="J214" s="223"/>
      <c r="K214" s="223"/>
      <c r="L214" s="223"/>
      <c r="M214" s="223"/>
      <c r="N214" s="223"/>
      <c r="O214" s="223"/>
      <c r="P214" s="223"/>
      <c r="Q214" s="223"/>
      <c r="R214" s="223"/>
      <c r="S214" s="223"/>
      <c r="T214" s="223"/>
      <c r="U214" s="223"/>
      <c r="V214" s="223"/>
      <c r="W214" s="223"/>
      <c r="X214" s="223"/>
      <c r="Y214" s="223"/>
      <c r="Z214" s="223"/>
    </row>
    <row r="215" spans="1:26" ht="12.75" customHeight="1" x14ac:dyDescent="0.2">
      <c r="A215" s="223"/>
      <c r="B215" s="223"/>
      <c r="C215" s="223"/>
      <c r="D215" s="223"/>
      <c r="E215" s="223"/>
      <c r="F215" s="223"/>
      <c r="G215" s="223"/>
      <c r="H215" s="223"/>
      <c r="I215" s="223"/>
      <c r="J215" s="223"/>
      <c r="K215" s="223"/>
      <c r="L215" s="223"/>
      <c r="M215" s="223"/>
      <c r="N215" s="223"/>
      <c r="O215" s="223"/>
      <c r="P215" s="223"/>
      <c r="Q215" s="223"/>
      <c r="R215" s="223"/>
      <c r="S215" s="223"/>
      <c r="T215" s="223"/>
      <c r="U215" s="223"/>
      <c r="V215" s="223"/>
      <c r="W215" s="223"/>
      <c r="X215" s="223"/>
      <c r="Y215" s="223"/>
      <c r="Z215" s="223"/>
    </row>
    <row r="216" spans="1:26" ht="12.75" customHeight="1" x14ac:dyDescent="0.2">
      <c r="A216" s="223"/>
      <c r="B216" s="223"/>
      <c r="C216" s="223"/>
      <c r="D216" s="223"/>
      <c r="E216" s="223"/>
      <c r="F216" s="223"/>
      <c r="G216" s="223"/>
      <c r="H216" s="223"/>
      <c r="I216" s="223"/>
      <c r="J216" s="223"/>
      <c r="K216" s="223"/>
      <c r="L216" s="223"/>
      <c r="M216" s="223"/>
      <c r="N216" s="223"/>
      <c r="O216" s="223"/>
      <c r="P216" s="223"/>
      <c r="Q216" s="223"/>
      <c r="R216" s="223"/>
      <c r="S216" s="223"/>
      <c r="T216" s="223"/>
      <c r="U216" s="223"/>
      <c r="V216" s="223"/>
      <c r="W216" s="223"/>
      <c r="X216" s="223"/>
      <c r="Y216" s="223"/>
      <c r="Z216" s="223"/>
    </row>
    <row r="217" spans="1:26" ht="12.75" customHeight="1" x14ac:dyDescent="0.2">
      <c r="A217" s="223"/>
      <c r="B217" s="223"/>
      <c r="C217" s="223"/>
      <c r="D217" s="223"/>
      <c r="E217" s="223"/>
      <c r="F217" s="223"/>
      <c r="G217" s="223"/>
      <c r="H217" s="223"/>
      <c r="I217" s="223"/>
      <c r="J217" s="223"/>
      <c r="K217" s="223"/>
      <c r="L217" s="223"/>
      <c r="M217" s="223"/>
      <c r="N217" s="223"/>
      <c r="O217" s="223"/>
      <c r="P217" s="223"/>
      <c r="Q217" s="223"/>
      <c r="R217" s="223"/>
      <c r="S217" s="223"/>
      <c r="T217" s="223"/>
      <c r="U217" s="223"/>
      <c r="V217" s="223"/>
      <c r="W217" s="223"/>
      <c r="X217" s="223"/>
      <c r="Y217" s="223"/>
      <c r="Z217" s="223"/>
    </row>
    <row r="218" spans="1:26" ht="12.75" customHeight="1" x14ac:dyDescent="0.2">
      <c r="A218" s="223"/>
      <c r="B218" s="223"/>
      <c r="C218" s="223"/>
      <c r="D218" s="223"/>
      <c r="E218" s="223"/>
      <c r="F218" s="223"/>
      <c r="G218" s="223"/>
      <c r="H218" s="223"/>
      <c r="I218" s="223"/>
      <c r="J218" s="223"/>
      <c r="K218" s="223"/>
      <c r="L218" s="223"/>
      <c r="M218" s="223"/>
      <c r="N218" s="223"/>
      <c r="O218" s="223"/>
      <c r="P218" s="223"/>
      <c r="Q218" s="223"/>
      <c r="R218" s="223"/>
      <c r="S218" s="223"/>
      <c r="T218" s="223"/>
      <c r="U218" s="223"/>
      <c r="V218" s="223"/>
      <c r="W218" s="223"/>
      <c r="X218" s="223"/>
      <c r="Y218" s="223"/>
      <c r="Z218" s="223"/>
    </row>
    <row r="219" spans="1:26" ht="12.75" customHeight="1" x14ac:dyDescent="0.2">
      <c r="A219" s="223"/>
      <c r="B219" s="223"/>
      <c r="C219" s="223"/>
      <c r="D219" s="223"/>
      <c r="E219" s="223"/>
      <c r="F219" s="223"/>
      <c r="G219" s="223"/>
      <c r="H219" s="223"/>
      <c r="I219" s="223"/>
      <c r="J219" s="223"/>
      <c r="K219" s="223"/>
      <c r="L219" s="223"/>
      <c r="M219" s="223"/>
      <c r="N219" s="223"/>
      <c r="O219" s="223"/>
      <c r="P219" s="223"/>
      <c r="Q219" s="223"/>
      <c r="R219" s="223"/>
      <c r="S219" s="223"/>
      <c r="T219" s="223"/>
      <c r="U219" s="223"/>
      <c r="V219" s="223"/>
      <c r="W219" s="223"/>
      <c r="X219" s="223"/>
      <c r="Y219" s="223"/>
      <c r="Z219" s="223"/>
    </row>
    <row r="220" spans="1:26" ht="12.75" customHeight="1" x14ac:dyDescent="0.2">
      <c r="A220" s="223"/>
      <c r="B220" s="223"/>
      <c r="C220" s="223"/>
      <c r="D220" s="223"/>
      <c r="E220" s="223"/>
      <c r="F220" s="223"/>
      <c r="G220" s="223"/>
      <c r="H220" s="223"/>
      <c r="I220" s="223"/>
      <c r="J220" s="223"/>
      <c r="K220" s="223"/>
      <c r="L220" s="223"/>
      <c r="M220" s="223"/>
      <c r="N220" s="223"/>
      <c r="O220" s="223"/>
      <c r="P220" s="223"/>
      <c r="Q220" s="223"/>
      <c r="R220" s="223"/>
      <c r="S220" s="223"/>
      <c r="T220" s="223"/>
      <c r="U220" s="223"/>
      <c r="V220" s="223"/>
      <c r="W220" s="223"/>
      <c r="X220" s="223"/>
      <c r="Y220" s="223"/>
      <c r="Z220" s="223"/>
    </row>
    <row r="221" spans="1:26" ht="12.75" customHeight="1" x14ac:dyDescent="0.2">
      <c r="A221" s="223"/>
      <c r="B221" s="223"/>
      <c r="C221" s="223"/>
      <c r="D221" s="223"/>
      <c r="E221" s="223"/>
      <c r="F221" s="223"/>
      <c r="G221" s="223"/>
      <c r="H221" s="223"/>
      <c r="I221" s="223"/>
      <c r="J221" s="223"/>
      <c r="K221" s="223"/>
      <c r="L221" s="223"/>
      <c r="M221" s="223"/>
      <c r="N221" s="223"/>
      <c r="O221" s="223"/>
      <c r="P221" s="223"/>
      <c r="Q221" s="223"/>
      <c r="R221" s="223"/>
      <c r="S221" s="223"/>
      <c r="T221" s="223"/>
      <c r="U221" s="223"/>
      <c r="V221" s="223"/>
      <c r="W221" s="223"/>
      <c r="X221" s="223"/>
      <c r="Y221" s="223"/>
      <c r="Z221" s="223"/>
    </row>
    <row r="222" spans="1:26" ht="12.75" customHeight="1" x14ac:dyDescent="0.2">
      <c r="A222" s="223"/>
      <c r="B222" s="223"/>
      <c r="C222" s="223"/>
      <c r="D222" s="223"/>
      <c r="E222" s="223"/>
      <c r="F222" s="223"/>
      <c r="G222" s="223"/>
      <c r="H222" s="223"/>
      <c r="I222" s="223"/>
      <c r="J222" s="223"/>
      <c r="K222" s="223"/>
      <c r="L222" s="223"/>
      <c r="M222" s="223"/>
      <c r="N222" s="223"/>
      <c r="O222" s="223"/>
      <c r="P222" s="223"/>
      <c r="Q222" s="223"/>
      <c r="R222" s="223"/>
      <c r="S222" s="223"/>
      <c r="T222" s="223"/>
      <c r="U222" s="223"/>
      <c r="V222" s="223"/>
      <c r="W222" s="223"/>
      <c r="X222" s="223"/>
      <c r="Y222" s="223"/>
      <c r="Z222" s="223"/>
    </row>
    <row r="223" spans="1:26" ht="12.75" customHeight="1" x14ac:dyDescent="0.2">
      <c r="A223" s="223"/>
      <c r="B223" s="223"/>
      <c r="C223" s="223"/>
      <c r="D223" s="223"/>
      <c r="E223" s="223"/>
      <c r="F223" s="223"/>
      <c r="G223" s="223"/>
      <c r="H223" s="223"/>
      <c r="I223" s="223"/>
      <c r="J223" s="223"/>
      <c r="K223" s="223"/>
      <c r="L223" s="223"/>
      <c r="M223" s="223"/>
      <c r="N223" s="223"/>
      <c r="O223" s="223"/>
      <c r="P223" s="223"/>
      <c r="Q223" s="223"/>
      <c r="R223" s="223"/>
      <c r="S223" s="223"/>
      <c r="T223" s="223"/>
      <c r="U223" s="223"/>
      <c r="V223" s="223"/>
      <c r="W223" s="223"/>
      <c r="X223" s="223"/>
      <c r="Y223" s="223"/>
      <c r="Z223" s="223"/>
    </row>
    <row r="224" spans="1:26" ht="12.75" customHeight="1" x14ac:dyDescent="0.2">
      <c r="A224" s="223"/>
      <c r="B224" s="223"/>
      <c r="C224" s="223"/>
      <c r="D224" s="223"/>
      <c r="E224" s="223"/>
      <c r="F224" s="223"/>
      <c r="G224" s="223"/>
      <c r="H224" s="223"/>
      <c r="I224" s="223"/>
      <c r="J224" s="223"/>
      <c r="K224" s="223"/>
      <c r="L224" s="223"/>
      <c r="M224" s="223"/>
      <c r="N224" s="223"/>
      <c r="O224" s="223"/>
      <c r="P224" s="223"/>
      <c r="Q224" s="223"/>
      <c r="R224" s="223"/>
      <c r="S224" s="223"/>
      <c r="T224" s="223"/>
      <c r="U224" s="223"/>
      <c r="V224" s="223"/>
      <c r="W224" s="223"/>
      <c r="X224" s="223"/>
      <c r="Y224" s="223"/>
      <c r="Z224" s="223"/>
    </row>
    <row r="225" spans="1:26" ht="12.75" customHeight="1" x14ac:dyDescent="0.2">
      <c r="A225" s="223"/>
      <c r="B225" s="223"/>
      <c r="C225" s="223"/>
      <c r="D225" s="223"/>
      <c r="E225" s="223"/>
      <c r="F225" s="223"/>
      <c r="G225" s="223"/>
      <c r="H225" s="223"/>
      <c r="I225" s="223"/>
      <c r="J225" s="223"/>
      <c r="K225" s="223"/>
      <c r="L225" s="223"/>
      <c r="M225" s="223"/>
      <c r="N225" s="223"/>
      <c r="O225" s="223"/>
      <c r="P225" s="223"/>
      <c r="Q225" s="223"/>
      <c r="R225" s="223"/>
      <c r="S225" s="223"/>
      <c r="T225" s="223"/>
      <c r="U225" s="223"/>
      <c r="V225" s="223"/>
      <c r="W225" s="223"/>
      <c r="X225" s="223"/>
      <c r="Y225" s="223"/>
      <c r="Z225" s="223"/>
    </row>
    <row r="226" spans="1:26" ht="12.75" customHeight="1" x14ac:dyDescent="0.2">
      <c r="A226" s="223"/>
      <c r="B226" s="223"/>
      <c r="C226" s="223"/>
      <c r="D226" s="223"/>
      <c r="E226" s="223"/>
      <c r="F226" s="223"/>
      <c r="G226" s="223"/>
      <c r="H226" s="223"/>
      <c r="I226" s="223"/>
      <c r="J226" s="223"/>
      <c r="K226" s="223"/>
      <c r="L226" s="223"/>
      <c r="M226" s="223"/>
      <c r="N226" s="223"/>
      <c r="O226" s="223"/>
      <c r="P226" s="223"/>
      <c r="Q226" s="223"/>
      <c r="R226" s="223"/>
      <c r="S226" s="223"/>
      <c r="T226" s="223"/>
      <c r="U226" s="223"/>
      <c r="V226" s="223"/>
      <c r="W226" s="223"/>
      <c r="X226" s="223"/>
      <c r="Y226" s="223"/>
      <c r="Z226" s="223"/>
    </row>
    <row r="227" spans="1:26" ht="12.75" customHeight="1" x14ac:dyDescent="0.2">
      <c r="A227" s="223"/>
      <c r="B227" s="223"/>
      <c r="C227" s="223"/>
      <c r="D227" s="223"/>
      <c r="E227" s="223"/>
      <c r="F227" s="223"/>
      <c r="G227" s="223"/>
      <c r="H227" s="223"/>
      <c r="I227" s="223"/>
      <c r="J227" s="223"/>
      <c r="K227" s="223"/>
      <c r="L227" s="223"/>
      <c r="M227" s="223"/>
      <c r="N227" s="223"/>
      <c r="O227" s="223"/>
      <c r="P227" s="223"/>
      <c r="Q227" s="223"/>
      <c r="R227" s="223"/>
      <c r="S227" s="223"/>
      <c r="T227" s="223"/>
      <c r="U227" s="223"/>
      <c r="V227" s="223"/>
      <c r="W227" s="223"/>
      <c r="X227" s="223"/>
      <c r="Y227" s="223"/>
      <c r="Z227" s="223"/>
    </row>
    <row r="228" spans="1:26" ht="12.75" customHeight="1" x14ac:dyDescent="0.2">
      <c r="A228" s="223"/>
      <c r="B228" s="223"/>
      <c r="C228" s="223"/>
      <c r="D228" s="223"/>
      <c r="E228" s="223"/>
      <c r="F228" s="223"/>
      <c r="G228" s="223"/>
      <c r="H228" s="223"/>
      <c r="I228" s="223"/>
      <c r="J228" s="223"/>
      <c r="K228" s="223"/>
      <c r="L228" s="223"/>
      <c r="M228" s="223"/>
      <c r="N228" s="223"/>
      <c r="O228" s="223"/>
      <c r="P228" s="223"/>
      <c r="Q228" s="223"/>
      <c r="R228" s="223"/>
      <c r="S228" s="223"/>
      <c r="T228" s="223"/>
      <c r="U228" s="223"/>
      <c r="V228" s="223"/>
      <c r="W228" s="223"/>
      <c r="X228" s="223"/>
      <c r="Y228" s="223"/>
      <c r="Z228" s="223"/>
    </row>
    <row r="229" spans="1:26" ht="12.75" customHeight="1" x14ac:dyDescent="0.2">
      <c r="A229" s="223"/>
      <c r="B229" s="223"/>
      <c r="C229" s="223"/>
      <c r="D229" s="223"/>
      <c r="E229" s="223"/>
      <c r="F229" s="223"/>
      <c r="G229" s="223"/>
      <c r="H229" s="223"/>
      <c r="I229" s="223"/>
      <c r="J229" s="223"/>
      <c r="K229" s="223"/>
      <c r="L229" s="223"/>
      <c r="M229" s="223"/>
      <c r="N229" s="223"/>
      <c r="O229" s="223"/>
      <c r="P229" s="223"/>
      <c r="Q229" s="223"/>
      <c r="R229" s="223"/>
      <c r="S229" s="223"/>
      <c r="T229" s="223"/>
      <c r="U229" s="223"/>
      <c r="V229" s="223"/>
      <c r="W229" s="223"/>
      <c r="X229" s="223"/>
      <c r="Y229" s="223"/>
      <c r="Z229" s="223"/>
    </row>
    <row r="230" spans="1:26" ht="12.75" customHeight="1" x14ac:dyDescent="0.2">
      <c r="A230" s="223"/>
      <c r="B230" s="223"/>
      <c r="C230" s="223"/>
      <c r="D230" s="223"/>
      <c r="E230" s="223"/>
      <c r="F230" s="223"/>
      <c r="G230" s="223"/>
      <c r="H230" s="223"/>
      <c r="I230" s="223"/>
      <c r="J230" s="223"/>
      <c r="K230" s="223"/>
      <c r="L230" s="223"/>
      <c r="M230" s="223"/>
      <c r="N230" s="223"/>
      <c r="O230" s="223"/>
      <c r="P230" s="223"/>
      <c r="Q230" s="223"/>
      <c r="R230" s="223"/>
      <c r="S230" s="223"/>
      <c r="T230" s="223"/>
      <c r="U230" s="223"/>
      <c r="V230" s="223"/>
      <c r="W230" s="223"/>
      <c r="X230" s="223"/>
      <c r="Y230" s="223"/>
      <c r="Z230" s="223"/>
    </row>
    <row r="231" spans="1:26" ht="12.75" customHeight="1" x14ac:dyDescent="0.2">
      <c r="A231" s="223"/>
      <c r="B231" s="223"/>
      <c r="C231" s="223"/>
      <c r="D231" s="223"/>
      <c r="E231" s="223"/>
      <c r="F231" s="223"/>
      <c r="G231" s="223"/>
      <c r="H231" s="223"/>
      <c r="I231" s="223"/>
      <c r="J231" s="223"/>
      <c r="K231" s="223"/>
      <c r="L231" s="223"/>
      <c r="M231" s="223"/>
      <c r="N231" s="223"/>
      <c r="O231" s="223"/>
      <c r="P231" s="223"/>
      <c r="Q231" s="223"/>
      <c r="R231" s="223"/>
      <c r="S231" s="223"/>
      <c r="T231" s="223"/>
      <c r="U231" s="223"/>
      <c r="V231" s="223"/>
      <c r="W231" s="223"/>
      <c r="X231" s="223"/>
      <c r="Y231" s="223"/>
      <c r="Z231" s="223"/>
    </row>
    <row r="232" spans="1:26" ht="12.75" customHeight="1" x14ac:dyDescent="0.2">
      <c r="A232" s="223"/>
      <c r="B232" s="223"/>
      <c r="C232" s="223"/>
      <c r="D232" s="223"/>
      <c r="E232" s="223"/>
      <c r="F232" s="223"/>
      <c r="G232" s="223"/>
      <c r="H232" s="223"/>
      <c r="I232" s="223"/>
      <c r="J232" s="223"/>
      <c r="K232" s="223"/>
      <c r="L232" s="223"/>
      <c r="M232" s="223"/>
      <c r="N232" s="223"/>
      <c r="O232" s="223"/>
      <c r="P232" s="223"/>
      <c r="Q232" s="223"/>
      <c r="R232" s="223"/>
      <c r="S232" s="223"/>
      <c r="T232" s="223"/>
      <c r="U232" s="223"/>
      <c r="V232" s="223"/>
      <c r="W232" s="223"/>
      <c r="X232" s="223"/>
      <c r="Y232" s="223"/>
      <c r="Z232" s="223"/>
    </row>
    <row r="233" spans="1:26" ht="12.75" customHeight="1" x14ac:dyDescent="0.2">
      <c r="A233" s="223"/>
      <c r="B233" s="223"/>
      <c r="C233" s="223"/>
      <c r="D233" s="223"/>
      <c r="E233" s="223"/>
      <c r="F233" s="223"/>
      <c r="G233" s="223"/>
      <c r="H233" s="223"/>
      <c r="I233" s="223"/>
      <c r="J233" s="223"/>
      <c r="K233" s="223"/>
      <c r="L233" s="223"/>
      <c r="M233" s="223"/>
      <c r="N233" s="223"/>
      <c r="O233" s="223"/>
      <c r="P233" s="223"/>
      <c r="Q233" s="223"/>
      <c r="R233" s="223"/>
      <c r="S233" s="223"/>
      <c r="T233" s="223"/>
      <c r="U233" s="223"/>
      <c r="V233" s="223"/>
      <c r="W233" s="223"/>
      <c r="X233" s="223"/>
      <c r="Y233" s="223"/>
      <c r="Z233" s="223"/>
    </row>
    <row r="234" spans="1:26" ht="12.75" customHeight="1" x14ac:dyDescent="0.2">
      <c r="A234" s="223"/>
      <c r="B234" s="223"/>
      <c r="C234" s="223"/>
      <c r="D234" s="223"/>
      <c r="E234" s="223"/>
      <c r="F234" s="223"/>
      <c r="G234" s="223"/>
      <c r="H234" s="223"/>
      <c r="I234" s="223"/>
      <c r="J234" s="223"/>
      <c r="K234" s="223"/>
      <c r="L234" s="223"/>
      <c r="M234" s="223"/>
      <c r="N234" s="223"/>
      <c r="O234" s="223"/>
      <c r="P234" s="223"/>
      <c r="Q234" s="223"/>
      <c r="R234" s="223"/>
      <c r="S234" s="223"/>
      <c r="T234" s="223"/>
      <c r="U234" s="223"/>
      <c r="V234" s="223"/>
      <c r="W234" s="223"/>
      <c r="X234" s="223"/>
      <c r="Y234" s="223"/>
      <c r="Z234" s="223"/>
    </row>
    <row r="235" spans="1:26" ht="12.75" customHeight="1" x14ac:dyDescent="0.2">
      <c r="A235" s="223"/>
      <c r="B235" s="223"/>
      <c r="C235" s="223"/>
      <c r="D235" s="223"/>
      <c r="E235" s="223"/>
      <c r="F235" s="223"/>
      <c r="G235" s="223"/>
      <c r="H235" s="223"/>
      <c r="I235" s="223"/>
      <c r="J235" s="223"/>
      <c r="K235" s="223"/>
      <c r="L235" s="223"/>
      <c r="M235" s="223"/>
      <c r="N235" s="223"/>
      <c r="O235" s="223"/>
      <c r="P235" s="223"/>
      <c r="Q235" s="223"/>
      <c r="R235" s="223"/>
      <c r="S235" s="223"/>
      <c r="T235" s="223"/>
      <c r="U235" s="223"/>
      <c r="V235" s="223"/>
      <c r="W235" s="223"/>
      <c r="X235" s="223"/>
      <c r="Y235" s="223"/>
      <c r="Z235" s="223"/>
    </row>
    <row r="236" spans="1:26" ht="12.75" customHeight="1" x14ac:dyDescent="0.2">
      <c r="A236" s="223"/>
      <c r="B236" s="223"/>
      <c r="C236" s="223"/>
      <c r="D236" s="223"/>
      <c r="E236" s="223"/>
      <c r="F236" s="223"/>
      <c r="G236" s="223"/>
      <c r="H236" s="223"/>
      <c r="I236" s="223"/>
      <c r="J236" s="223"/>
      <c r="K236" s="223"/>
      <c r="L236" s="223"/>
      <c r="M236" s="223"/>
      <c r="N236" s="223"/>
      <c r="O236" s="223"/>
      <c r="P236" s="223"/>
      <c r="Q236" s="223"/>
      <c r="R236" s="223"/>
      <c r="S236" s="223"/>
      <c r="T236" s="223"/>
      <c r="U236" s="223"/>
      <c r="V236" s="223"/>
      <c r="W236" s="223"/>
      <c r="X236" s="223"/>
      <c r="Y236" s="223"/>
      <c r="Z236" s="223"/>
    </row>
    <row r="237" spans="1:26" ht="12.75" customHeight="1" x14ac:dyDescent="0.2">
      <c r="A237" s="223"/>
      <c r="B237" s="223"/>
      <c r="C237" s="223"/>
      <c r="D237" s="223"/>
      <c r="E237" s="223"/>
      <c r="F237" s="223"/>
      <c r="G237" s="223"/>
      <c r="H237" s="223"/>
      <c r="I237" s="223"/>
      <c r="J237" s="223"/>
      <c r="K237" s="223"/>
      <c r="L237" s="223"/>
      <c r="M237" s="223"/>
      <c r="N237" s="223"/>
      <c r="O237" s="223"/>
      <c r="P237" s="223"/>
      <c r="Q237" s="223"/>
      <c r="R237" s="223"/>
      <c r="S237" s="223"/>
      <c r="T237" s="223"/>
      <c r="U237" s="223"/>
      <c r="V237" s="223"/>
      <c r="W237" s="223"/>
      <c r="X237" s="223"/>
      <c r="Y237" s="223"/>
      <c r="Z237" s="223"/>
    </row>
    <row r="238" spans="1:26" ht="12.75" customHeight="1" x14ac:dyDescent="0.2">
      <c r="A238" s="223"/>
      <c r="B238" s="223"/>
      <c r="C238" s="223"/>
      <c r="D238" s="223"/>
      <c r="E238" s="223"/>
      <c r="F238" s="223"/>
      <c r="G238" s="223"/>
      <c r="H238" s="223"/>
      <c r="I238" s="223"/>
      <c r="J238" s="223"/>
      <c r="K238" s="223"/>
      <c r="L238" s="223"/>
      <c r="M238" s="223"/>
      <c r="N238" s="223"/>
      <c r="O238" s="223"/>
      <c r="P238" s="223"/>
      <c r="Q238" s="223"/>
      <c r="R238" s="223"/>
      <c r="S238" s="223"/>
      <c r="T238" s="223"/>
      <c r="U238" s="223"/>
      <c r="V238" s="223"/>
      <c r="W238" s="223"/>
      <c r="X238" s="223"/>
      <c r="Y238" s="223"/>
      <c r="Z238" s="223"/>
    </row>
    <row r="239" spans="1:26" ht="12.75" customHeight="1" x14ac:dyDescent="0.2">
      <c r="A239" s="223"/>
      <c r="B239" s="223"/>
      <c r="C239" s="223"/>
      <c r="D239" s="223"/>
      <c r="E239" s="223"/>
      <c r="F239" s="223"/>
      <c r="G239" s="223"/>
      <c r="H239" s="223"/>
      <c r="I239" s="223"/>
      <c r="J239" s="223"/>
      <c r="K239" s="223"/>
      <c r="L239" s="223"/>
      <c r="M239" s="223"/>
      <c r="N239" s="223"/>
      <c r="O239" s="223"/>
      <c r="P239" s="223"/>
      <c r="Q239" s="223"/>
      <c r="R239" s="223"/>
      <c r="S239" s="223"/>
      <c r="T239" s="223"/>
      <c r="U239" s="223"/>
      <c r="V239" s="223"/>
      <c r="W239" s="223"/>
      <c r="X239" s="223"/>
      <c r="Y239" s="223"/>
      <c r="Z239" s="223"/>
    </row>
    <row r="240" spans="1:26" ht="12.75" customHeight="1" x14ac:dyDescent="0.2">
      <c r="A240" s="223"/>
      <c r="B240" s="223"/>
      <c r="C240" s="223"/>
      <c r="D240" s="223"/>
      <c r="E240" s="223"/>
      <c r="F240" s="223"/>
      <c r="G240" s="223"/>
      <c r="H240" s="223"/>
      <c r="I240" s="223"/>
      <c r="J240" s="223"/>
      <c r="K240" s="223"/>
      <c r="L240" s="223"/>
      <c r="M240" s="223"/>
      <c r="N240" s="223"/>
      <c r="O240" s="223"/>
      <c r="P240" s="223"/>
      <c r="Q240" s="223"/>
      <c r="R240" s="223"/>
      <c r="S240" s="223"/>
      <c r="T240" s="223"/>
      <c r="U240" s="223"/>
      <c r="V240" s="223"/>
      <c r="W240" s="223"/>
      <c r="X240" s="223"/>
      <c r="Y240" s="223"/>
      <c r="Z240" s="223"/>
    </row>
    <row r="241" spans="1:26" ht="12.75" customHeight="1" x14ac:dyDescent="0.2">
      <c r="A241" s="223"/>
      <c r="B241" s="223"/>
      <c r="C241" s="223"/>
      <c r="D241" s="223"/>
      <c r="E241" s="223"/>
      <c r="F241" s="223"/>
      <c r="G241" s="223"/>
      <c r="H241" s="223"/>
      <c r="I241" s="223"/>
      <c r="J241" s="223"/>
      <c r="K241" s="223"/>
      <c r="L241" s="223"/>
      <c r="M241" s="223"/>
      <c r="N241" s="223"/>
      <c r="O241" s="223"/>
      <c r="P241" s="223"/>
      <c r="Q241" s="223"/>
      <c r="R241" s="223"/>
      <c r="S241" s="223"/>
      <c r="T241" s="223"/>
      <c r="U241" s="223"/>
      <c r="V241" s="223"/>
      <c r="W241" s="223"/>
      <c r="X241" s="223"/>
      <c r="Y241" s="223"/>
      <c r="Z241" s="223"/>
    </row>
    <row r="242" spans="1:26" ht="12.75" customHeight="1" x14ac:dyDescent="0.2">
      <c r="A242" s="223"/>
      <c r="B242" s="223"/>
      <c r="C242" s="223"/>
      <c r="D242" s="223"/>
      <c r="E242" s="223"/>
      <c r="F242" s="223"/>
      <c r="G242" s="223"/>
      <c r="H242" s="223"/>
      <c r="I242" s="223"/>
      <c r="J242" s="223"/>
      <c r="K242" s="223"/>
      <c r="L242" s="223"/>
      <c r="M242" s="223"/>
      <c r="N242" s="223"/>
      <c r="O242" s="223"/>
      <c r="P242" s="223"/>
      <c r="Q242" s="223"/>
      <c r="R242" s="223"/>
      <c r="S242" s="223"/>
      <c r="T242" s="223"/>
      <c r="U242" s="223"/>
      <c r="V242" s="223"/>
      <c r="W242" s="223"/>
      <c r="X242" s="223"/>
      <c r="Y242" s="223"/>
      <c r="Z242" s="223"/>
    </row>
    <row r="243" spans="1:26" ht="12.75" customHeight="1" x14ac:dyDescent="0.2">
      <c r="A243" s="223"/>
      <c r="B243" s="223"/>
      <c r="C243" s="223"/>
      <c r="D243" s="223"/>
      <c r="E243" s="223"/>
      <c r="F243" s="223"/>
      <c r="G243" s="223"/>
      <c r="H243" s="223"/>
      <c r="I243" s="223"/>
      <c r="J243" s="223"/>
      <c r="K243" s="223"/>
      <c r="L243" s="223"/>
      <c r="M243" s="223"/>
      <c r="N243" s="223"/>
      <c r="O243" s="223"/>
      <c r="P243" s="223"/>
      <c r="Q243" s="223"/>
      <c r="R243" s="223"/>
      <c r="S243" s="223"/>
      <c r="T243" s="223"/>
      <c r="U243" s="223"/>
      <c r="V243" s="223"/>
      <c r="W243" s="223"/>
      <c r="X243" s="223"/>
      <c r="Y243" s="223"/>
      <c r="Z243" s="223"/>
    </row>
    <row r="244" spans="1:26" ht="12.75" customHeight="1" x14ac:dyDescent="0.2">
      <c r="A244" s="223"/>
      <c r="B244" s="223"/>
      <c r="C244" s="223"/>
      <c r="D244" s="223"/>
      <c r="E244" s="223"/>
      <c r="F244" s="223"/>
      <c r="G244" s="223"/>
      <c r="H244" s="223"/>
      <c r="I244" s="223"/>
      <c r="J244" s="223"/>
      <c r="K244" s="223"/>
      <c r="L244" s="223"/>
      <c r="M244" s="223"/>
      <c r="N244" s="223"/>
      <c r="O244" s="223"/>
      <c r="P244" s="223"/>
      <c r="Q244" s="223"/>
      <c r="R244" s="223"/>
      <c r="S244" s="223"/>
      <c r="T244" s="223"/>
      <c r="U244" s="223"/>
      <c r="V244" s="223"/>
      <c r="W244" s="223"/>
      <c r="X244" s="223"/>
      <c r="Y244" s="223"/>
      <c r="Z244" s="223"/>
    </row>
    <row r="245" spans="1:26" ht="12.75" customHeight="1" x14ac:dyDescent="0.2">
      <c r="A245" s="223"/>
      <c r="B245" s="223"/>
      <c r="C245" s="223"/>
      <c r="D245" s="223"/>
      <c r="E245" s="223"/>
      <c r="F245" s="223"/>
      <c r="G245" s="223"/>
      <c r="H245" s="223"/>
      <c r="I245" s="223"/>
      <c r="J245" s="223"/>
      <c r="K245" s="223"/>
      <c r="L245" s="223"/>
      <c r="M245" s="223"/>
      <c r="N245" s="223"/>
      <c r="O245" s="223"/>
      <c r="P245" s="223"/>
      <c r="Q245" s="223"/>
      <c r="R245" s="223"/>
      <c r="S245" s="223"/>
      <c r="T245" s="223"/>
      <c r="U245" s="223"/>
      <c r="V245" s="223"/>
      <c r="W245" s="223"/>
      <c r="X245" s="223"/>
      <c r="Y245" s="223"/>
      <c r="Z245" s="223"/>
    </row>
    <row r="246" spans="1:26" ht="12.75" customHeight="1" x14ac:dyDescent="0.2">
      <c r="A246" s="223"/>
      <c r="B246" s="223"/>
      <c r="C246" s="223"/>
      <c r="D246" s="223"/>
      <c r="E246" s="223"/>
      <c r="F246" s="223"/>
      <c r="G246" s="223"/>
      <c r="H246" s="223"/>
      <c r="I246" s="223"/>
      <c r="J246" s="223"/>
      <c r="K246" s="223"/>
      <c r="L246" s="223"/>
      <c r="M246" s="223"/>
      <c r="N246" s="223"/>
      <c r="O246" s="223"/>
      <c r="P246" s="223"/>
      <c r="Q246" s="223"/>
      <c r="R246" s="223"/>
      <c r="S246" s="223"/>
      <c r="T246" s="223"/>
      <c r="U246" s="223"/>
      <c r="V246" s="223"/>
      <c r="W246" s="223"/>
      <c r="X246" s="223"/>
      <c r="Y246" s="223"/>
      <c r="Z246" s="223"/>
    </row>
    <row r="247" spans="1:26" ht="12.75" customHeight="1" x14ac:dyDescent="0.2">
      <c r="A247" s="223"/>
      <c r="B247" s="223"/>
      <c r="C247" s="223"/>
      <c r="D247" s="223"/>
      <c r="E247" s="223"/>
      <c r="F247" s="223"/>
      <c r="G247" s="223"/>
      <c r="H247" s="223"/>
      <c r="I247" s="223"/>
      <c r="J247" s="223"/>
      <c r="K247" s="223"/>
      <c r="L247" s="223"/>
      <c r="M247" s="223"/>
      <c r="N247" s="223"/>
      <c r="O247" s="223"/>
      <c r="P247" s="223"/>
      <c r="Q247" s="223"/>
      <c r="R247" s="223"/>
      <c r="S247" s="223"/>
      <c r="T247" s="223"/>
      <c r="U247" s="223"/>
      <c r="V247" s="223"/>
      <c r="W247" s="223"/>
      <c r="X247" s="223"/>
      <c r="Y247" s="223"/>
      <c r="Z247" s="223"/>
    </row>
    <row r="248" spans="1:26" ht="12.75" customHeight="1" x14ac:dyDescent="0.2">
      <c r="A248" s="223"/>
      <c r="B248" s="223"/>
      <c r="C248" s="223"/>
      <c r="D248" s="223"/>
      <c r="E248" s="223"/>
      <c r="F248" s="223"/>
      <c r="G248" s="223"/>
      <c r="H248" s="223"/>
      <c r="I248" s="223"/>
      <c r="J248" s="223"/>
      <c r="K248" s="223"/>
      <c r="L248" s="223"/>
      <c r="M248" s="223"/>
      <c r="N248" s="223"/>
      <c r="O248" s="223"/>
      <c r="P248" s="223"/>
      <c r="Q248" s="223"/>
      <c r="R248" s="223"/>
      <c r="S248" s="223"/>
      <c r="T248" s="223"/>
      <c r="U248" s="223"/>
      <c r="V248" s="223"/>
      <c r="W248" s="223"/>
      <c r="X248" s="223"/>
      <c r="Y248" s="223"/>
      <c r="Z248" s="223"/>
    </row>
    <row r="249" spans="1:26" ht="12.75" customHeight="1" x14ac:dyDescent="0.2">
      <c r="A249" s="223"/>
      <c r="B249" s="223"/>
      <c r="C249" s="223"/>
      <c r="D249" s="223"/>
      <c r="E249" s="223"/>
      <c r="F249" s="223"/>
      <c r="G249" s="223"/>
      <c r="H249" s="223"/>
      <c r="I249" s="223"/>
      <c r="J249" s="223"/>
      <c r="K249" s="223"/>
      <c r="L249" s="223"/>
      <c r="M249" s="223"/>
      <c r="N249" s="223"/>
      <c r="O249" s="223"/>
      <c r="P249" s="223"/>
      <c r="Q249" s="223"/>
      <c r="R249" s="223"/>
      <c r="S249" s="223"/>
      <c r="T249" s="223"/>
      <c r="U249" s="223"/>
      <c r="V249" s="223"/>
      <c r="W249" s="223"/>
      <c r="X249" s="223"/>
      <c r="Y249" s="223"/>
      <c r="Z249" s="223"/>
    </row>
    <row r="250" spans="1:26" ht="12.75" customHeight="1" x14ac:dyDescent="0.2">
      <c r="A250" s="223"/>
      <c r="B250" s="223"/>
      <c r="C250" s="223"/>
      <c r="D250" s="223"/>
      <c r="E250" s="223"/>
      <c r="F250" s="223"/>
      <c r="G250" s="223"/>
      <c r="H250" s="223"/>
      <c r="I250" s="223"/>
      <c r="J250" s="223"/>
      <c r="K250" s="223"/>
      <c r="L250" s="223"/>
      <c r="M250" s="223"/>
      <c r="N250" s="223"/>
      <c r="O250" s="223"/>
      <c r="P250" s="223"/>
      <c r="Q250" s="223"/>
      <c r="R250" s="223"/>
      <c r="S250" s="223"/>
      <c r="T250" s="223"/>
      <c r="U250" s="223"/>
      <c r="V250" s="223"/>
      <c r="W250" s="223"/>
      <c r="X250" s="223"/>
      <c r="Y250" s="223"/>
      <c r="Z250" s="223"/>
    </row>
    <row r="251" spans="1:26" ht="12.75" customHeight="1" x14ac:dyDescent="0.2">
      <c r="A251" s="223"/>
      <c r="B251" s="223"/>
      <c r="C251" s="223"/>
      <c r="D251" s="223"/>
      <c r="E251" s="223"/>
      <c r="F251" s="223"/>
      <c r="G251" s="223"/>
      <c r="H251" s="223"/>
      <c r="I251" s="223"/>
      <c r="J251" s="223"/>
      <c r="K251" s="223"/>
      <c r="L251" s="223"/>
      <c r="M251" s="223"/>
      <c r="N251" s="223"/>
      <c r="O251" s="223"/>
      <c r="P251" s="223"/>
      <c r="Q251" s="223"/>
      <c r="R251" s="223"/>
      <c r="S251" s="223"/>
      <c r="T251" s="223"/>
      <c r="U251" s="223"/>
      <c r="V251" s="223"/>
      <c r="W251" s="223"/>
      <c r="X251" s="223"/>
      <c r="Y251" s="223"/>
      <c r="Z251" s="223"/>
    </row>
    <row r="252" spans="1:26" ht="12.75" customHeight="1" x14ac:dyDescent="0.2">
      <c r="A252" s="223"/>
      <c r="B252" s="223"/>
      <c r="C252" s="223"/>
      <c r="D252" s="223"/>
      <c r="E252" s="223"/>
      <c r="F252" s="223"/>
      <c r="G252" s="223"/>
      <c r="H252" s="223"/>
      <c r="I252" s="223"/>
      <c r="J252" s="223"/>
      <c r="K252" s="223"/>
      <c r="L252" s="223"/>
      <c r="M252" s="223"/>
      <c r="N252" s="223"/>
      <c r="O252" s="223"/>
      <c r="P252" s="223"/>
      <c r="Q252" s="223"/>
      <c r="R252" s="223"/>
      <c r="S252" s="223"/>
      <c r="T252" s="223"/>
      <c r="U252" s="223"/>
      <c r="V252" s="223"/>
      <c r="W252" s="223"/>
      <c r="X252" s="223"/>
      <c r="Y252" s="223"/>
      <c r="Z252" s="223"/>
    </row>
    <row r="253" spans="1:26" ht="12.75" customHeight="1" x14ac:dyDescent="0.2">
      <c r="A253" s="223"/>
      <c r="B253" s="223"/>
      <c r="C253" s="223"/>
      <c r="D253" s="223"/>
      <c r="E253" s="223"/>
      <c r="F253" s="223"/>
      <c r="G253" s="223"/>
      <c r="H253" s="223"/>
      <c r="I253" s="223"/>
      <c r="J253" s="223"/>
      <c r="K253" s="223"/>
      <c r="L253" s="223"/>
      <c r="M253" s="223"/>
      <c r="N253" s="223"/>
      <c r="O253" s="223"/>
      <c r="P253" s="223"/>
      <c r="Q253" s="223"/>
      <c r="R253" s="223"/>
      <c r="S253" s="223"/>
      <c r="T253" s="223"/>
      <c r="U253" s="223"/>
      <c r="V253" s="223"/>
      <c r="W253" s="223"/>
      <c r="X253" s="223"/>
      <c r="Y253" s="223"/>
      <c r="Z253" s="223"/>
    </row>
    <row r="254" spans="1:26" ht="12.75" customHeight="1" x14ac:dyDescent="0.2">
      <c r="A254" s="223"/>
      <c r="B254" s="223"/>
      <c r="C254" s="223"/>
      <c r="D254" s="223"/>
      <c r="E254" s="223"/>
      <c r="F254" s="223"/>
      <c r="G254" s="223"/>
      <c r="H254" s="223"/>
      <c r="I254" s="223"/>
      <c r="J254" s="223"/>
      <c r="K254" s="223"/>
      <c r="L254" s="223"/>
      <c r="M254" s="223"/>
      <c r="N254" s="223"/>
      <c r="O254" s="223"/>
      <c r="P254" s="223"/>
      <c r="Q254" s="223"/>
      <c r="R254" s="223"/>
      <c r="S254" s="223"/>
      <c r="T254" s="223"/>
      <c r="U254" s="223"/>
      <c r="V254" s="223"/>
      <c r="W254" s="223"/>
      <c r="X254" s="223"/>
      <c r="Y254" s="223"/>
      <c r="Z254" s="223"/>
    </row>
    <row r="255" spans="1:26" ht="12.75" customHeight="1" x14ac:dyDescent="0.2">
      <c r="A255" s="223"/>
      <c r="B255" s="223"/>
      <c r="C255" s="223"/>
      <c r="D255" s="223"/>
      <c r="E255" s="223"/>
      <c r="F255" s="223"/>
      <c r="G255" s="223"/>
      <c r="H255" s="223"/>
      <c r="I255" s="223"/>
      <c r="J255" s="223"/>
      <c r="K255" s="223"/>
      <c r="L255" s="223"/>
      <c r="M255" s="223"/>
      <c r="N255" s="223"/>
      <c r="O255" s="223"/>
      <c r="P255" s="223"/>
      <c r="Q255" s="223"/>
      <c r="R255" s="223"/>
      <c r="S255" s="223"/>
      <c r="T255" s="223"/>
      <c r="U255" s="223"/>
      <c r="V255" s="223"/>
      <c r="W255" s="223"/>
      <c r="X255" s="223"/>
      <c r="Y255" s="223"/>
      <c r="Z255" s="223"/>
    </row>
    <row r="256" spans="1:26" ht="12.75" customHeight="1" x14ac:dyDescent="0.2">
      <c r="A256" s="223"/>
      <c r="B256" s="223"/>
      <c r="C256" s="223"/>
      <c r="D256" s="223"/>
      <c r="E256" s="223"/>
      <c r="F256" s="223"/>
      <c r="G256" s="223"/>
      <c r="H256" s="223"/>
      <c r="I256" s="223"/>
      <c r="J256" s="223"/>
      <c r="K256" s="223"/>
      <c r="L256" s="223"/>
      <c r="M256" s="223"/>
      <c r="N256" s="223"/>
      <c r="O256" s="223"/>
      <c r="P256" s="223"/>
      <c r="Q256" s="223"/>
      <c r="R256" s="223"/>
      <c r="S256" s="223"/>
      <c r="T256" s="223"/>
      <c r="U256" s="223"/>
      <c r="V256" s="223"/>
      <c r="W256" s="223"/>
      <c r="X256" s="223"/>
      <c r="Y256" s="223"/>
      <c r="Z256" s="223"/>
    </row>
    <row r="257" spans="1:26" ht="12.75" customHeight="1" x14ac:dyDescent="0.2">
      <c r="A257" s="223"/>
      <c r="B257" s="223"/>
      <c r="C257" s="223"/>
      <c r="D257" s="223"/>
      <c r="E257" s="223"/>
      <c r="F257" s="223"/>
      <c r="G257" s="223"/>
      <c r="H257" s="223"/>
      <c r="I257" s="223"/>
      <c r="J257" s="223"/>
      <c r="K257" s="223"/>
      <c r="L257" s="223"/>
      <c r="M257" s="223"/>
      <c r="N257" s="223"/>
      <c r="O257" s="223"/>
      <c r="P257" s="223"/>
      <c r="Q257" s="223"/>
      <c r="R257" s="223"/>
      <c r="S257" s="223"/>
      <c r="T257" s="223"/>
      <c r="U257" s="223"/>
      <c r="V257" s="223"/>
      <c r="W257" s="223"/>
      <c r="X257" s="223"/>
      <c r="Y257" s="223"/>
      <c r="Z257" s="223"/>
    </row>
    <row r="258" spans="1:26" ht="12.75" customHeight="1" x14ac:dyDescent="0.2">
      <c r="A258" s="223"/>
      <c r="B258" s="223"/>
      <c r="C258" s="223"/>
      <c r="D258" s="223"/>
      <c r="E258" s="223"/>
      <c r="F258" s="223"/>
      <c r="G258" s="223"/>
      <c r="H258" s="223"/>
      <c r="I258" s="223"/>
      <c r="J258" s="223"/>
      <c r="K258" s="223"/>
      <c r="L258" s="223"/>
      <c r="M258" s="223"/>
      <c r="N258" s="223"/>
      <c r="O258" s="223"/>
      <c r="P258" s="223"/>
      <c r="Q258" s="223"/>
      <c r="R258" s="223"/>
      <c r="S258" s="223"/>
      <c r="T258" s="223"/>
      <c r="U258" s="223"/>
      <c r="V258" s="223"/>
      <c r="W258" s="223"/>
      <c r="X258" s="223"/>
      <c r="Y258" s="223"/>
      <c r="Z258" s="223"/>
    </row>
    <row r="259" spans="1:26" ht="12.75" customHeight="1" x14ac:dyDescent="0.2">
      <c r="A259" s="223"/>
      <c r="B259" s="223"/>
      <c r="C259" s="223"/>
      <c r="D259" s="223"/>
      <c r="E259" s="223"/>
      <c r="F259" s="223"/>
      <c r="G259" s="223"/>
      <c r="H259" s="223"/>
      <c r="I259" s="223"/>
      <c r="J259" s="223"/>
      <c r="K259" s="223"/>
      <c r="L259" s="223"/>
      <c r="M259" s="223"/>
      <c r="N259" s="223"/>
      <c r="O259" s="223"/>
      <c r="P259" s="223"/>
      <c r="Q259" s="223"/>
      <c r="R259" s="223"/>
      <c r="S259" s="223"/>
      <c r="T259" s="223"/>
      <c r="U259" s="223"/>
      <c r="V259" s="223"/>
      <c r="W259" s="223"/>
      <c r="X259" s="223"/>
      <c r="Y259" s="223"/>
      <c r="Z259" s="223"/>
    </row>
    <row r="260" spans="1:26" ht="12.75" customHeight="1" x14ac:dyDescent="0.2">
      <c r="A260" s="223"/>
      <c r="B260" s="223"/>
      <c r="C260" s="223"/>
      <c r="D260" s="223"/>
      <c r="E260" s="223"/>
      <c r="F260" s="223"/>
      <c r="G260" s="223"/>
      <c r="H260" s="223"/>
      <c r="I260" s="223"/>
      <c r="J260" s="223"/>
      <c r="K260" s="223"/>
      <c r="L260" s="223"/>
      <c r="M260" s="223"/>
      <c r="N260" s="223"/>
      <c r="O260" s="223"/>
      <c r="P260" s="223"/>
      <c r="Q260" s="223"/>
      <c r="R260" s="223"/>
      <c r="S260" s="223"/>
      <c r="T260" s="223"/>
      <c r="U260" s="223"/>
      <c r="V260" s="223"/>
      <c r="W260" s="223"/>
      <c r="X260" s="223"/>
      <c r="Y260" s="223"/>
      <c r="Z260" s="223"/>
    </row>
    <row r="261" spans="1:26" ht="12.75" customHeight="1" x14ac:dyDescent="0.2">
      <c r="A261" s="223"/>
      <c r="B261" s="223"/>
      <c r="C261" s="223"/>
      <c r="D261" s="223"/>
      <c r="E261" s="223"/>
      <c r="F261" s="223"/>
      <c r="G261" s="223"/>
      <c r="H261" s="223"/>
      <c r="I261" s="223"/>
      <c r="J261" s="223"/>
      <c r="K261" s="223"/>
      <c r="L261" s="223"/>
      <c r="M261" s="223"/>
      <c r="N261" s="223"/>
      <c r="O261" s="223"/>
      <c r="P261" s="223"/>
      <c r="Q261" s="223"/>
      <c r="R261" s="223"/>
      <c r="S261" s="223"/>
      <c r="T261" s="223"/>
      <c r="U261" s="223"/>
      <c r="V261" s="223"/>
      <c r="W261" s="223"/>
      <c r="X261" s="223"/>
      <c r="Y261" s="223"/>
      <c r="Z261" s="223"/>
    </row>
    <row r="262" spans="1:26" ht="12.75" customHeight="1" x14ac:dyDescent="0.2">
      <c r="A262" s="223"/>
      <c r="B262" s="223"/>
      <c r="C262" s="223"/>
      <c r="D262" s="223"/>
      <c r="E262" s="223"/>
      <c r="F262" s="223"/>
      <c r="G262" s="223"/>
      <c r="H262" s="223"/>
      <c r="I262" s="223"/>
      <c r="J262" s="223"/>
      <c r="K262" s="223"/>
      <c r="L262" s="223"/>
      <c r="M262" s="223"/>
      <c r="N262" s="223"/>
      <c r="O262" s="223"/>
      <c r="P262" s="223"/>
      <c r="Q262" s="223"/>
      <c r="R262" s="223"/>
      <c r="S262" s="223"/>
      <c r="T262" s="223"/>
      <c r="U262" s="223"/>
      <c r="V262" s="223"/>
      <c r="W262" s="223"/>
      <c r="X262" s="223"/>
      <c r="Y262" s="223"/>
      <c r="Z262" s="223"/>
    </row>
    <row r="263" spans="1:26" ht="12.75" customHeight="1" x14ac:dyDescent="0.2">
      <c r="A263" s="223"/>
      <c r="B263" s="223"/>
      <c r="C263" s="223"/>
      <c r="D263" s="223"/>
      <c r="E263" s="223"/>
      <c r="F263" s="223"/>
      <c r="G263" s="223"/>
      <c r="H263" s="223"/>
      <c r="I263" s="223"/>
      <c r="J263" s="223"/>
      <c r="K263" s="223"/>
      <c r="L263" s="223"/>
      <c r="M263" s="223"/>
      <c r="N263" s="223"/>
      <c r="O263" s="223"/>
      <c r="P263" s="223"/>
      <c r="Q263" s="223"/>
      <c r="R263" s="223"/>
      <c r="S263" s="223"/>
      <c r="T263" s="223"/>
      <c r="U263" s="223"/>
      <c r="V263" s="223"/>
      <c r="W263" s="223"/>
      <c r="X263" s="223"/>
      <c r="Y263" s="223"/>
      <c r="Z263" s="223"/>
    </row>
    <row r="264" spans="1:26" ht="12.75" customHeight="1" x14ac:dyDescent="0.2">
      <c r="A264" s="223"/>
      <c r="B264" s="223"/>
      <c r="C264" s="223"/>
      <c r="D264" s="223"/>
      <c r="E264" s="223"/>
      <c r="F264" s="223"/>
      <c r="G264" s="223"/>
      <c r="H264" s="223"/>
      <c r="I264" s="223"/>
      <c r="J264" s="223"/>
      <c r="K264" s="223"/>
      <c r="L264" s="223"/>
      <c r="M264" s="223"/>
      <c r="N264" s="223"/>
      <c r="O264" s="223"/>
      <c r="P264" s="223"/>
      <c r="Q264" s="223"/>
      <c r="R264" s="223"/>
      <c r="S264" s="223"/>
      <c r="T264" s="223"/>
      <c r="U264" s="223"/>
      <c r="V264" s="223"/>
      <c r="W264" s="223"/>
      <c r="X264" s="223"/>
      <c r="Y264" s="223"/>
      <c r="Z264" s="223"/>
    </row>
    <row r="265" spans="1:26" ht="12.75" customHeight="1" x14ac:dyDescent="0.2">
      <c r="A265" s="223"/>
      <c r="B265" s="223"/>
      <c r="C265" s="223"/>
      <c r="D265" s="223"/>
      <c r="E265" s="223"/>
      <c r="F265" s="223"/>
      <c r="G265" s="223"/>
      <c r="H265" s="223"/>
      <c r="I265" s="223"/>
      <c r="J265" s="223"/>
      <c r="K265" s="223"/>
      <c r="L265" s="223"/>
      <c r="M265" s="223"/>
      <c r="N265" s="223"/>
      <c r="O265" s="223"/>
      <c r="P265" s="223"/>
      <c r="Q265" s="223"/>
      <c r="R265" s="223"/>
      <c r="S265" s="223"/>
      <c r="T265" s="223"/>
      <c r="U265" s="223"/>
      <c r="V265" s="223"/>
      <c r="W265" s="223"/>
      <c r="X265" s="223"/>
      <c r="Y265" s="223"/>
      <c r="Z265" s="223"/>
    </row>
    <row r="266" spans="1:26" ht="12.75" customHeight="1" x14ac:dyDescent="0.2">
      <c r="A266" s="223"/>
      <c r="B266" s="223"/>
      <c r="C266" s="223"/>
      <c r="D266" s="223"/>
      <c r="E266" s="223"/>
      <c r="F266" s="223"/>
      <c r="G266" s="223"/>
      <c r="H266" s="223"/>
      <c r="I266" s="223"/>
      <c r="J266" s="223"/>
      <c r="K266" s="223"/>
      <c r="L266" s="223"/>
      <c r="M266" s="223"/>
      <c r="N266" s="223"/>
      <c r="O266" s="223"/>
      <c r="P266" s="223"/>
      <c r="Q266" s="223"/>
      <c r="R266" s="223"/>
      <c r="S266" s="223"/>
      <c r="T266" s="223"/>
      <c r="U266" s="223"/>
      <c r="V266" s="223"/>
      <c r="W266" s="223"/>
      <c r="X266" s="223"/>
      <c r="Y266" s="223"/>
      <c r="Z266" s="223"/>
    </row>
    <row r="267" spans="1:26" ht="12.75" customHeight="1" x14ac:dyDescent="0.2">
      <c r="A267" s="223"/>
      <c r="B267" s="223"/>
      <c r="C267" s="223"/>
      <c r="D267" s="223"/>
      <c r="E267" s="223"/>
      <c r="F267" s="223"/>
      <c r="G267" s="223"/>
      <c r="H267" s="223"/>
      <c r="I267" s="223"/>
      <c r="J267" s="223"/>
      <c r="K267" s="223"/>
      <c r="L267" s="223"/>
      <c r="M267" s="223"/>
      <c r="N267" s="223"/>
      <c r="O267" s="223"/>
      <c r="P267" s="223"/>
      <c r="Q267" s="223"/>
      <c r="R267" s="223"/>
      <c r="S267" s="223"/>
      <c r="T267" s="223"/>
      <c r="U267" s="223"/>
      <c r="V267" s="223"/>
      <c r="W267" s="223"/>
      <c r="X267" s="223"/>
      <c r="Y267" s="223"/>
      <c r="Z267" s="223"/>
    </row>
    <row r="268" spans="1:26" ht="12.75" customHeight="1" x14ac:dyDescent="0.2">
      <c r="A268" s="223"/>
      <c r="B268" s="223"/>
      <c r="C268" s="223"/>
      <c r="D268" s="223"/>
      <c r="E268" s="223"/>
      <c r="F268" s="223"/>
      <c r="G268" s="223"/>
      <c r="H268" s="223"/>
      <c r="I268" s="223"/>
      <c r="J268" s="223"/>
      <c r="K268" s="223"/>
      <c r="L268" s="223"/>
      <c r="M268" s="223"/>
      <c r="N268" s="223"/>
      <c r="O268" s="223"/>
      <c r="P268" s="223"/>
      <c r="Q268" s="223"/>
      <c r="R268" s="223"/>
      <c r="S268" s="223"/>
      <c r="T268" s="223"/>
      <c r="U268" s="223"/>
      <c r="V268" s="223"/>
      <c r="W268" s="223"/>
      <c r="X268" s="223"/>
      <c r="Y268" s="223"/>
      <c r="Z268" s="223"/>
    </row>
    <row r="269" spans="1:26" ht="12.75" customHeight="1" x14ac:dyDescent="0.2">
      <c r="A269" s="223"/>
      <c r="B269" s="223"/>
      <c r="C269" s="223"/>
      <c r="D269" s="223"/>
      <c r="E269" s="223"/>
      <c r="F269" s="223"/>
      <c r="G269" s="223"/>
      <c r="H269" s="223"/>
      <c r="I269" s="223"/>
      <c r="J269" s="223"/>
      <c r="K269" s="223"/>
      <c r="L269" s="223"/>
      <c r="M269" s="223"/>
      <c r="N269" s="223"/>
      <c r="O269" s="223"/>
      <c r="P269" s="223"/>
      <c r="Q269" s="223"/>
      <c r="R269" s="223"/>
      <c r="S269" s="223"/>
      <c r="T269" s="223"/>
      <c r="U269" s="223"/>
      <c r="V269" s="223"/>
      <c r="W269" s="223"/>
      <c r="X269" s="223"/>
      <c r="Y269" s="223"/>
      <c r="Z269" s="223"/>
    </row>
    <row r="270" spans="1:26" ht="12.75" customHeight="1" x14ac:dyDescent="0.2">
      <c r="A270" s="223"/>
      <c r="B270" s="223"/>
      <c r="C270" s="223"/>
      <c r="D270" s="223"/>
      <c r="E270" s="223"/>
      <c r="F270" s="223"/>
      <c r="G270" s="223"/>
      <c r="H270" s="223"/>
      <c r="I270" s="223"/>
      <c r="J270" s="223"/>
      <c r="K270" s="223"/>
      <c r="L270" s="223"/>
      <c r="M270" s="223"/>
      <c r="N270" s="223"/>
      <c r="O270" s="223"/>
      <c r="P270" s="223"/>
      <c r="Q270" s="223"/>
      <c r="R270" s="223"/>
      <c r="S270" s="223"/>
      <c r="T270" s="223"/>
      <c r="U270" s="223"/>
      <c r="V270" s="223"/>
      <c r="W270" s="223"/>
      <c r="X270" s="223"/>
      <c r="Y270" s="223"/>
      <c r="Z270" s="223"/>
    </row>
    <row r="271" spans="1:26" ht="12.75" customHeight="1" x14ac:dyDescent="0.2">
      <c r="A271" s="223"/>
      <c r="B271" s="223"/>
      <c r="C271" s="223"/>
      <c r="D271" s="223"/>
      <c r="E271" s="223"/>
      <c r="F271" s="223"/>
      <c r="G271" s="223"/>
      <c r="H271" s="223"/>
      <c r="I271" s="223"/>
      <c r="J271" s="223"/>
      <c r="K271" s="223"/>
      <c r="L271" s="223"/>
      <c r="M271" s="223"/>
      <c r="N271" s="223"/>
      <c r="O271" s="223"/>
      <c r="P271" s="223"/>
      <c r="Q271" s="223"/>
      <c r="R271" s="223"/>
      <c r="S271" s="223"/>
      <c r="T271" s="223"/>
      <c r="U271" s="223"/>
      <c r="V271" s="223"/>
      <c r="W271" s="223"/>
      <c r="X271" s="223"/>
      <c r="Y271" s="223"/>
      <c r="Z271" s="223"/>
    </row>
    <row r="272" spans="1:26" ht="12.75" customHeight="1" x14ac:dyDescent="0.2">
      <c r="A272" s="223"/>
      <c r="B272" s="223"/>
      <c r="C272" s="223"/>
      <c r="D272" s="223"/>
      <c r="E272" s="223"/>
      <c r="F272" s="223"/>
      <c r="G272" s="223"/>
      <c r="H272" s="223"/>
      <c r="I272" s="223"/>
      <c r="J272" s="223"/>
      <c r="K272" s="223"/>
      <c r="L272" s="223"/>
      <c r="M272" s="223"/>
      <c r="N272" s="223"/>
      <c r="O272" s="223"/>
      <c r="P272" s="223"/>
      <c r="Q272" s="223"/>
      <c r="R272" s="223"/>
      <c r="S272" s="223"/>
      <c r="T272" s="223"/>
      <c r="U272" s="223"/>
      <c r="V272" s="223"/>
      <c r="W272" s="223"/>
      <c r="X272" s="223"/>
      <c r="Y272" s="223"/>
      <c r="Z272" s="223"/>
    </row>
    <row r="273" spans="1:26" ht="12.75" customHeight="1" x14ac:dyDescent="0.2">
      <c r="A273" s="223"/>
      <c r="B273" s="223"/>
      <c r="C273" s="223"/>
      <c r="D273" s="223"/>
      <c r="E273" s="223"/>
      <c r="F273" s="223"/>
      <c r="G273" s="223"/>
      <c r="H273" s="223"/>
      <c r="I273" s="223"/>
      <c r="J273" s="223"/>
      <c r="K273" s="223"/>
      <c r="L273" s="223"/>
      <c r="M273" s="223"/>
      <c r="N273" s="223"/>
      <c r="O273" s="223"/>
      <c r="P273" s="223"/>
      <c r="Q273" s="223"/>
      <c r="R273" s="223"/>
      <c r="S273" s="223"/>
      <c r="T273" s="223"/>
      <c r="U273" s="223"/>
      <c r="V273" s="223"/>
      <c r="W273" s="223"/>
      <c r="X273" s="223"/>
      <c r="Y273" s="223"/>
      <c r="Z273" s="223"/>
    </row>
    <row r="274" spans="1:26" ht="12.75" customHeight="1" x14ac:dyDescent="0.2">
      <c r="A274" s="223"/>
      <c r="B274" s="223"/>
      <c r="C274" s="223"/>
      <c r="D274" s="223"/>
      <c r="E274" s="223"/>
      <c r="F274" s="223"/>
      <c r="G274" s="223"/>
      <c r="H274" s="223"/>
      <c r="I274" s="223"/>
      <c r="J274" s="223"/>
      <c r="K274" s="223"/>
      <c r="L274" s="223"/>
      <c r="M274" s="223"/>
      <c r="N274" s="223"/>
      <c r="O274" s="223"/>
      <c r="P274" s="223"/>
      <c r="Q274" s="223"/>
      <c r="R274" s="223"/>
      <c r="S274" s="223"/>
      <c r="T274" s="223"/>
      <c r="U274" s="223"/>
      <c r="V274" s="223"/>
      <c r="W274" s="223"/>
      <c r="X274" s="223"/>
      <c r="Y274" s="223"/>
      <c r="Z274" s="223"/>
    </row>
    <row r="275" spans="1:26" ht="12.75" customHeight="1" x14ac:dyDescent="0.2">
      <c r="A275" s="223"/>
      <c r="B275" s="223"/>
      <c r="C275" s="223"/>
      <c r="D275" s="223"/>
      <c r="E275" s="223"/>
      <c r="F275" s="223"/>
      <c r="G275" s="223"/>
      <c r="H275" s="223"/>
      <c r="I275" s="223"/>
      <c r="J275" s="223"/>
      <c r="K275" s="223"/>
      <c r="L275" s="223"/>
      <c r="M275" s="223"/>
      <c r="N275" s="223"/>
      <c r="O275" s="223"/>
      <c r="P275" s="223"/>
      <c r="Q275" s="223"/>
      <c r="R275" s="223"/>
      <c r="S275" s="223"/>
      <c r="T275" s="223"/>
      <c r="U275" s="223"/>
      <c r="V275" s="223"/>
      <c r="W275" s="223"/>
      <c r="X275" s="223"/>
      <c r="Y275" s="223"/>
      <c r="Z275" s="223"/>
    </row>
    <row r="276" spans="1:26" ht="12.75" customHeight="1" x14ac:dyDescent="0.2">
      <c r="A276" s="223"/>
      <c r="B276" s="223"/>
      <c r="C276" s="223"/>
      <c r="D276" s="223"/>
      <c r="E276" s="223"/>
      <c r="F276" s="223"/>
      <c r="G276" s="223"/>
      <c r="H276" s="223"/>
      <c r="I276" s="223"/>
      <c r="J276" s="223"/>
      <c r="K276" s="223"/>
      <c r="L276" s="223"/>
      <c r="M276" s="223"/>
      <c r="N276" s="223"/>
      <c r="O276" s="223"/>
      <c r="P276" s="223"/>
      <c r="Q276" s="223"/>
      <c r="R276" s="223"/>
      <c r="S276" s="223"/>
      <c r="T276" s="223"/>
      <c r="U276" s="223"/>
      <c r="V276" s="223"/>
      <c r="W276" s="223"/>
      <c r="X276" s="223"/>
      <c r="Y276" s="223"/>
      <c r="Z276" s="223"/>
    </row>
    <row r="277" spans="1:26" ht="12.75" customHeight="1" x14ac:dyDescent="0.2">
      <c r="A277" s="223"/>
      <c r="B277" s="223"/>
      <c r="C277" s="223"/>
      <c r="D277" s="223"/>
      <c r="E277" s="223"/>
      <c r="F277" s="223"/>
      <c r="G277" s="223"/>
      <c r="H277" s="223"/>
      <c r="I277" s="223"/>
      <c r="J277" s="223"/>
      <c r="K277" s="223"/>
      <c r="L277" s="223"/>
      <c r="M277" s="223"/>
      <c r="N277" s="223"/>
      <c r="O277" s="223"/>
      <c r="P277" s="223"/>
      <c r="Q277" s="223"/>
      <c r="R277" s="223"/>
      <c r="S277" s="223"/>
      <c r="T277" s="223"/>
      <c r="U277" s="223"/>
      <c r="V277" s="223"/>
      <c r="W277" s="223"/>
      <c r="X277" s="223"/>
      <c r="Y277" s="223"/>
      <c r="Z277" s="223"/>
    </row>
    <row r="278" spans="1:26" ht="12.75" customHeight="1" x14ac:dyDescent="0.2">
      <c r="A278" s="223"/>
      <c r="B278" s="223"/>
      <c r="C278" s="223"/>
      <c r="D278" s="223"/>
      <c r="E278" s="223"/>
      <c r="F278" s="223"/>
      <c r="G278" s="223"/>
      <c r="H278" s="223"/>
      <c r="I278" s="223"/>
      <c r="J278" s="223"/>
      <c r="K278" s="223"/>
      <c r="L278" s="223"/>
      <c r="M278" s="223"/>
      <c r="N278" s="223"/>
      <c r="O278" s="223"/>
      <c r="P278" s="223"/>
      <c r="Q278" s="223"/>
      <c r="R278" s="223"/>
      <c r="S278" s="223"/>
      <c r="T278" s="223"/>
      <c r="U278" s="223"/>
      <c r="V278" s="223"/>
      <c r="W278" s="223"/>
      <c r="X278" s="223"/>
      <c r="Y278" s="223"/>
      <c r="Z278" s="223"/>
    </row>
    <row r="279" spans="1:26" ht="12.75" customHeight="1" x14ac:dyDescent="0.2">
      <c r="A279" s="223"/>
      <c r="B279" s="223"/>
      <c r="C279" s="223"/>
      <c r="D279" s="223"/>
      <c r="E279" s="223"/>
      <c r="F279" s="223"/>
      <c r="G279" s="223"/>
      <c r="H279" s="223"/>
      <c r="I279" s="223"/>
      <c r="J279" s="223"/>
      <c r="K279" s="223"/>
      <c r="L279" s="223"/>
      <c r="M279" s="223"/>
      <c r="N279" s="223"/>
      <c r="O279" s="223"/>
      <c r="P279" s="223"/>
      <c r="Q279" s="223"/>
      <c r="R279" s="223"/>
      <c r="S279" s="223"/>
      <c r="T279" s="223"/>
      <c r="U279" s="223"/>
      <c r="V279" s="223"/>
      <c r="W279" s="223"/>
      <c r="X279" s="223"/>
      <c r="Y279" s="223"/>
      <c r="Z279" s="223"/>
    </row>
    <row r="280" spans="1:26" ht="12.75" customHeight="1" x14ac:dyDescent="0.2">
      <c r="A280" s="223"/>
      <c r="B280" s="223"/>
      <c r="C280" s="223"/>
      <c r="D280" s="223"/>
      <c r="E280" s="223"/>
      <c r="F280" s="223"/>
      <c r="G280" s="223"/>
      <c r="H280" s="223"/>
      <c r="I280" s="223"/>
      <c r="J280" s="223"/>
      <c r="K280" s="223"/>
      <c r="L280" s="223"/>
      <c r="M280" s="223"/>
      <c r="N280" s="223"/>
      <c r="O280" s="223"/>
      <c r="P280" s="223"/>
      <c r="Q280" s="223"/>
      <c r="R280" s="223"/>
      <c r="S280" s="223"/>
      <c r="T280" s="223"/>
      <c r="U280" s="223"/>
      <c r="V280" s="223"/>
      <c r="W280" s="223"/>
      <c r="X280" s="223"/>
      <c r="Y280" s="223"/>
      <c r="Z280" s="223"/>
    </row>
    <row r="281" spans="1:26" ht="12.75" customHeight="1" x14ac:dyDescent="0.2">
      <c r="A281" s="223"/>
      <c r="B281" s="223"/>
      <c r="C281" s="223"/>
      <c r="D281" s="223"/>
      <c r="E281" s="223"/>
      <c r="F281" s="223"/>
      <c r="G281" s="223"/>
      <c r="H281" s="223"/>
      <c r="I281" s="223"/>
      <c r="J281" s="223"/>
      <c r="K281" s="223"/>
      <c r="L281" s="223"/>
      <c r="M281" s="223"/>
      <c r="N281" s="223"/>
      <c r="O281" s="223"/>
      <c r="P281" s="223"/>
      <c r="Q281" s="223"/>
      <c r="R281" s="223"/>
      <c r="S281" s="223"/>
      <c r="T281" s="223"/>
      <c r="U281" s="223"/>
      <c r="V281" s="223"/>
      <c r="W281" s="223"/>
      <c r="X281" s="223"/>
      <c r="Y281" s="223"/>
      <c r="Z281" s="223"/>
    </row>
    <row r="282" spans="1:26" ht="12.75" customHeight="1" x14ac:dyDescent="0.2">
      <c r="A282" s="223"/>
      <c r="B282" s="223"/>
      <c r="C282" s="223"/>
      <c r="D282" s="223"/>
      <c r="E282" s="223"/>
      <c r="F282" s="223"/>
      <c r="G282" s="223"/>
      <c r="H282" s="223"/>
      <c r="I282" s="223"/>
      <c r="J282" s="223"/>
      <c r="K282" s="223"/>
      <c r="L282" s="223"/>
      <c r="M282" s="223"/>
      <c r="N282" s="223"/>
      <c r="O282" s="223"/>
      <c r="P282" s="223"/>
      <c r="Q282" s="223"/>
      <c r="R282" s="223"/>
      <c r="S282" s="223"/>
      <c r="T282" s="223"/>
      <c r="U282" s="223"/>
      <c r="V282" s="223"/>
      <c r="W282" s="223"/>
      <c r="X282" s="223"/>
      <c r="Y282" s="223"/>
      <c r="Z282" s="223"/>
    </row>
    <row r="283" spans="1:26" ht="12.75" customHeight="1" x14ac:dyDescent="0.2">
      <c r="A283" s="223"/>
      <c r="B283" s="223"/>
      <c r="C283" s="223"/>
      <c r="D283" s="223"/>
      <c r="E283" s="223"/>
      <c r="F283" s="223"/>
      <c r="G283" s="223"/>
      <c r="H283" s="223"/>
      <c r="I283" s="223"/>
      <c r="J283" s="223"/>
      <c r="K283" s="223"/>
      <c r="L283" s="223"/>
      <c r="M283" s="223"/>
      <c r="N283" s="223"/>
      <c r="O283" s="223"/>
      <c r="P283" s="223"/>
      <c r="Q283" s="223"/>
      <c r="R283" s="223"/>
      <c r="S283" s="223"/>
      <c r="T283" s="223"/>
      <c r="U283" s="223"/>
      <c r="V283" s="223"/>
      <c r="W283" s="223"/>
      <c r="X283" s="223"/>
      <c r="Y283" s="223"/>
      <c r="Z283" s="223"/>
    </row>
    <row r="284" spans="1:26" ht="12.75" customHeight="1" x14ac:dyDescent="0.2">
      <c r="A284" s="223"/>
      <c r="B284" s="223"/>
      <c r="C284" s="223"/>
      <c r="D284" s="223"/>
      <c r="E284" s="223"/>
      <c r="F284" s="223"/>
      <c r="G284" s="223"/>
      <c r="H284" s="223"/>
      <c r="I284" s="223"/>
      <c r="J284" s="223"/>
      <c r="K284" s="223"/>
      <c r="L284" s="223"/>
      <c r="M284" s="223"/>
      <c r="N284" s="223"/>
      <c r="O284" s="223"/>
      <c r="P284" s="223"/>
      <c r="Q284" s="223"/>
      <c r="R284" s="223"/>
      <c r="S284" s="223"/>
      <c r="T284" s="223"/>
      <c r="U284" s="223"/>
      <c r="V284" s="223"/>
      <c r="W284" s="223"/>
      <c r="X284" s="223"/>
      <c r="Y284" s="223"/>
      <c r="Z284" s="223"/>
    </row>
    <row r="285" spans="1:26" ht="12.75" customHeight="1" x14ac:dyDescent="0.2">
      <c r="A285" s="223"/>
      <c r="B285" s="223"/>
      <c r="C285" s="223"/>
      <c r="D285" s="223"/>
      <c r="E285" s="223"/>
      <c r="F285" s="223"/>
      <c r="G285" s="223"/>
      <c r="H285" s="223"/>
      <c r="I285" s="223"/>
      <c r="J285" s="223"/>
      <c r="K285" s="223"/>
      <c r="L285" s="223"/>
      <c r="M285" s="223"/>
      <c r="N285" s="223"/>
      <c r="O285" s="223"/>
      <c r="P285" s="223"/>
      <c r="Q285" s="223"/>
      <c r="R285" s="223"/>
      <c r="S285" s="223"/>
      <c r="T285" s="223"/>
      <c r="U285" s="223"/>
      <c r="V285" s="223"/>
      <c r="W285" s="223"/>
      <c r="X285" s="223"/>
      <c r="Y285" s="223"/>
      <c r="Z285" s="223"/>
    </row>
    <row r="286" spans="1:26" ht="12.75" customHeight="1" x14ac:dyDescent="0.2">
      <c r="A286" s="223"/>
      <c r="B286" s="223"/>
      <c r="C286" s="223"/>
      <c r="D286" s="223"/>
      <c r="E286" s="223"/>
      <c r="F286" s="223"/>
      <c r="G286" s="223"/>
      <c r="H286" s="223"/>
      <c r="I286" s="223"/>
      <c r="J286" s="223"/>
      <c r="K286" s="223"/>
      <c r="L286" s="223"/>
      <c r="M286" s="223"/>
      <c r="N286" s="223"/>
      <c r="O286" s="223"/>
      <c r="P286" s="223"/>
      <c r="Q286" s="223"/>
      <c r="R286" s="223"/>
      <c r="S286" s="223"/>
      <c r="T286" s="223"/>
      <c r="U286" s="223"/>
      <c r="V286" s="223"/>
      <c r="W286" s="223"/>
      <c r="X286" s="223"/>
      <c r="Y286" s="223"/>
      <c r="Z286" s="223"/>
    </row>
    <row r="287" spans="1:26" ht="12.75" customHeight="1" x14ac:dyDescent="0.2">
      <c r="A287" s="223"/>
      <c r="B287" s="223"/>
      <c r="C287" s="223"/>
      <c r="D287" s="223"/>
      <c r="E287" s="223"/>
      <c r="F287" s="223"/>
      <c r="G287" s="223"/>
      <c r="H287" s="223"/>
      <c r="I287" s="223"/>
      <c r="J287" s="223"/>
      <c r="K287" s="223"/>
      <c r="L287" s="223"/>
      <c r="M287" s="223"/>
      <c r="N287" s="223"/>
      <c r="O287" s="223"/>
      <c r="P287" s="223"/>
      <c r="Q287" s="223"/>
      <c r="R287" s="223"/>
      <c r="S287" s="223"/>
      <c r="T287" s="223"/>
      <c r="U287" s="223"/>
      <c r="V287" s="223"/>
      <c r="W287" s="223"/>
      <c r="X287" s="223"/>
      <c r="Y287" s="223"/>
      <c r="Z287" s="223"/>
    </row>
    <row r="288" spans="1:26" ht="12.75" customHeight="1" x14ac:dyDescent="0.2">
      <c r="A288" s="223"/>
      <c r="B288" s="223"/>
      <c r="C288" s="223"/>
      <c r="D288" s="223"/>
      <c r="E288" s="223"/>
      <c r="F288" s="223"/>
      <c r="G288" s="223"/>
      <c r="H288" s="223"/>
      <c r="I288" s="223"/>
      <c r="J288" s="223"/>
      <c r="K288" s="223"/>
      <c r="L288" s="223"/>
      <c r="M288" s="223"/>
      <c r="N288" s="223"/>
      <c r="O288" s="223"/>
      <c r="P288" s="223"/>
      <c r="Q288" s="223"/>
      <c r="R288" s="223"/>
      <c r="S288" s="223"/>
      <c r="T288" s="223"/>
      <c r="U288" s="223"/>
      <c r="V288" s="223"/>
      <c r="W288" s="223"/>
      <c r="X288" s="223"/>
      <c r="Y288" s="223"/>
      <c r="Z288" s="223"/>
    </row>
    <row r="289" spans="1:26" ht="12.75" customHeight="1" x14ac:dyDescent="0.2">
      <c r="A289" s="223"/>
      <c r="B289" s="223"/>
      <c r="C289" s="223"/>
      <c r="D289" s="223"/>
      <c r="E289" s="223"/>
      <c r="F289" s="223"/>
      <c r="G289" s="223"/>
      <c r="H289" s="223"/>
      <c r="I289" s="223"/>
      <c r="J289" s="223"/>
      <c r="K289" s="223"/>
      <c r="L289" s="223"/>
      <c r="M289" s="223"/>
      <c r="N289" s="223"/>
      <c r="O289" s="223"/>
      <c r="P289" s="223"/>
      <c r="Q289" s="223"/>
      <c r="R289" s="223"/>
      <c r="S289" s="223"/>
      <c r="T289" s="223"/>
      <c r="U289" s="223"/>
      <c r="V289" s="223"/>
      <c r="W289" s="223"/>
      <c r="X289" s="223"/>
      <c r="Y289" s="223"/>
      <c r="Z289" s="223"/>
    </row>
    <row r="290" spans="1:26" ht="12.75" customHeight="1" x14ac:dyDescent="0.2">
      <c r="A290" s="223"/>
      <c r="B290" s="223"/>
      <c r="C290" s="223"/>
      <c r="D290" s="223"/>
      <c r="E290" s="223"/>
      <c r="F290" s="223"/>
      <c r="G290" s="223"/>
      <c r="H290" s="223"/>
      <c r="I290" s="223"/>
      <c r="J290" s="223"/>
      <c r="K290" s="223"/>
      <c r="L290" s="223"/>
      <c r="M290" s="223"/>
      <c r="N290" s="223"/>
      <c r="O290" s="223"/>
      <c r="P290" s="223"/>
      <c r="Q290" s="223"/>
      <c r="R290" s="223"/>
      <c r="S290" s="223"/>
      <c r="T290" s="223"/>
      <c r="U290" s="223"/>
      <c r="V290" s="223"/>
      <c r="W290" s="223"/>
      <c r="X290" s="223"/>
      <c r="Y290" s="223"/>
      <c r="Z290" s="223"/>
    </row>
    <row r="291" spans="1:26" ht="12.75" customHeight="1" x14ac:dyDescent="0.2">
      <c r="A291" s="223"/>
      <c r="B291" s="223"/>
      <c r="C291" s="223"/>
      <c r="D291" s="223"/>
      <c r="E291" s="223"/>
      <c r="F291" s="223"/>
      <c r="G291" s="223"/>
      <c r="H291" s="223"/>
      <c r="I291" s="223"/>
      <c r="J291" s="223"/>
      <c r="K291" s="223"/>
      <c r="L291" s="223"/>
      <c r="M291" s="223"/>
      <c r="N291" s="223"/>
      <c r="O291" s="223"/>
      <c r="P291" s="223"/>
      <c r="Q291" s="223"/>
      <c r="R291" s="223"/>
      <c r="S291" s="223"/>
      <c r="T291" s="223"/>
      <c r="U291" s="223"/>
      <c r="V291" s="223"/>
      <c r="W291" s="223"/>
      <c r="X291" s="223"/>
      <c r="Y291" s="223"/>
      <c r="Z291" s="223"/>
    </row>
    <row r="292" spans="1:26" ht="12.75" customHeight="1" x14ac:dyDescent="0.2">
      <c r="A292" s="223"/>
      <c r="B292" s="223"/>
      <c r="C292" s="223"/>
      <c r="D292" s="223"/>
      <c r="E292" s="223"/>
      <c r="F292" s="223"/>
      <c r="G292" s="223"/>
      <c r="H292" s="223"/>
      <c r="I292" s="223"/>
      <c r="J292" s="223"/>
      <c r="K292" s="223"/>
      <c r="L292" s="223"/>
      <c r="M292" s="223"/>
      <c r="N292" s="223"/>
      <c r="O292" s="223"/>
      <c r="P292" s="223"/>
      <c r="Q292" s="223"/>
      <c r="R292" s="223"/>
      <c r="S292" s="223"/>
      <c r="T292" s="223"/>
      <c r="U292" s="223"/>
      <c r="V292" s="223"/>
      <c r="W292" s="223"/>
      <c r="X292" s="223"/>
      <c r="Y292" s="223"/>
      <c r="Z292" s="223"/>
    </row>
    <row r="293" spans="1:26" ht="12.75" customHeight="1" x14ac:dyDescent="0.2">
      <c r="A293" s="223"/>
      <c r="B293" s="223"/>
      <c r="C293" s="223"/>
      <c r="D293" s="223"/>
      <c r="E293" s="223"/>
      <c r="F293" s="223"/>
      <c r="G293" s="223"/>
      <c r="H293" s="223"/>
      <c r="I293" s="223"/>
      <c r="J293" s="223"/>
      <c r="K293" s="223"/>
      <c r="L293" s="223"/>
      <c r="M293" s="223"/>
      <c r="N293" s="223"/>
      <c r="O293" s="223"/>
      <c r="P293" s="223"/>
      <c r="Q293" s="223"/>
      <c r="R293" s="223"/>
      <c r="S293" s="223"/>
      <c r="T293" s="223"/>
      <c r="U293" s="223"/>
      <c r="V293" s="223"/>
      <c r="W293" s="223"/>
      <c r="X293" s="223"/>
      <c r="Y293" s="223"/>
      <c r="Z293" s="223"/>
    </row>
    <row r="294" spans="1:26" ht="12.75" customHeight="1" x14ac:dyDescent="0.2">
      <c r="A294" s="223"/>
      <c r="B294" s="223"/>
      <c r="C294" s="223"/>
      <c r="D294" s="223"/>
      <c r="E294" s="223"/>
      <c r="F294" s="223"/>
      <c r="G294" s="223"/>
      <c r="H294" s="223"/>
      <c r="I294" s="223"/>
      <c r="J294" s="223"/>
      <c r="K294" s="223"/>
      <c r="L294" s="223"/>
      <c r="M294" s="223"/>
      <c r="N294" s="223"/>
      <c r="O294" s="223"/>
      <c r="P294" s="223"/>
      <c r="Q294" s="223"/>
      <c r="R294" s="223"/>
      <c r="S294" s="223"/>
      <c r="T294" s="223"/>
      <c r="U294" s="223"/>
      <c r="V294" s="223"/>
      <c r="W294" s="223"/>
      <c r="X294" s="223"/>
      <c r="Y294" s="223"/>
      <c r="Z294" s="223"/>
    </row>
    <row r="295" spans="1:26" ht="12.75" customHeight="1" x14ac:dyDescent="0.2">
      <c r="A295" s="223"/>
      <c r="B295" s="223"/>
      <c r="C295" s="223"/>
      <c r="D295" s="223"/>
      <c r="E295" s="223"/>
      <c r="F295" s="223"/>
      <c r="G295" s="223"/>
      <c r="H295" s="223"/>
      <c r="I295" s="223"/>
      <c r="J295" s="223"/>
      <c r="K295" s="223"/>
      <c r="L295" s="223"/>
      <c r="M295" s="223"/>
      <c r="N295" s="223"/>
      <c r="O295" s="223"/>
      <c r="P295" s="223"/>
      <c r="Q295" s="223"/>
      <c r="R295" s="223"/>
      <c r="S295" s="223"/>
      <c r="T295" s="223"/>
      <c r="U295" s="223"/>
      <c r="V295" s="223"/>
      <c r="W295" s="223"/>
      <c r="X295" s="223"/>
      <c r="Y295" s="223"/>
      <c r="Z295" s="223"/>
    </row>
    <row r="296" spans="1:26" ht="12.75" customHeight="1" x14ac:dyDescent="0.2">
      <c r="A296" s="223"/>
      <c r="B296" s="223"/>
      <c r="C296" s="223"/>
      <c r="D296" s="223"/>
      <c r="E296" s="223"/>
      <c r="F296" s="223"/>
      <c r="G296" s="223"/>
      <c r="H296" s="223"/>
      <c r="I296" s="223"/>
      <c r="J296" s="223"/>
      <c r="K296" s="223"/>
      <c r="L296" s="223"/>
      <c r="M296" s="223"/>
      <c r="N296" s="223"/>
      <c r="O296" s="223"/>
      <c r="P296" s="223"/>
      <c r="Q296" s="223"/>
      <c r="R296" s="223"/>
      <c r="S296" s="223"/>
      <c r="T296" s="223"/>
      <c r="U296" s="223"/>
      <c r="V296" s="223"/>
      <c r="W296" s="223"/>
      <c r="X296" s="223"/>
      <c r="Y296" s="223"/>
      <c r="Z296" s="223"/>
    </row>
    <row r="297" spans="1:26" ht="12.75" customHeight="1" x14ac:dyDescent="0.2">
      <c r="A297" s="223"/>
      <c r="B297" s="223"/>
      <c r="C297" s="223"/>
      <c r="D297" s="223"/>
      <c r="E297" s="223"/>
      <c r="F297" s="223"/>
      <c r="G297" s="223"/>
      <c r="H297" s="223"/>
      <c r="I297" s="223"/>
      <c r="J297" s="223"/>
      <c r="K297" s="223"/>
      <c r="L297" s="223"/>
      <c r="M297" s="223"/>
      <c r="N297" s="223"/>
      <c r="O297" s="223"/>
      <c r="P297" s="223"/>
      <c r="Q297" s="223"/>
      <c r="R297" s="223"/>
      <c r="S297" s="223"/>
      <c r="T297" s="223"/>
      <c r="U297" s="223"/>
      <c r="V297" s="223"/>
      <c r="W297" s="223"/>
      <c r="X297" s="223"/>
      <c r="Y297" s="223"/>
      <c r="Z297" s="223"/>
    </row>
    <row r="298" spans="1:26" ht="12.75" customHeight="1" x14ac:dyDescent="0.2">
      <c r="A298" s="223"/>
      <c r="B298" s="223"/>
      <c r="C298" s="223"/>
      <c r="D298" s="223"/>
      <c r="E298" s="223"/>
      <c r="F298" s="223"/>
      <c r="G298" s="223"/>
      <c r="H298" s="223"/>
      <c r="I298" s="223"/>
      <c r="J298" s="223"/>
      <c r="K298" s="223"/>
      <c r="L298" s="223"/>
      <c r="M298" s="223"/>
      <c r="N298" s="223"/>
      <c r="O298" s="223"/>
      <c r="P298" s="223"/>
      <c r="Q298" s="223"/>
      <c r="R298" s="223"/>
      <c r="S298" s="223"/>
      <c r="T298" s="223"/>
      <c r="U298" s="223"/>
      <c r="V298" s="223"/>
      <c r="W298" s="223"/>
      <c r="X298" s="223"/>
      <c r="Y298" s="223"/>
      <c r="Z298" s="223"/>
    </row>
    <row r="299" spans="1:26" ht="12.75" customHeight="1" x14ac:dyDescent="0.2">
      <c r="A299" s="223"/>
      <c r="B299" s="223"/>
      <c r="C299" s="223"/>
      <c r="D299" s="223"/>
      <c r="E299" s="223"/>
      <c r="F299" s="223"/>
      <c r="G299" s="223"/>
      <c r="H299" s="223"/>
      <c r="I299" s="223"/>
      <c r="J299" s="223"/>
      <c r="K299" s="223"/>
      <c r="L299" s="223"/>
      <c r="M299" s="223"/>
      <c r="N299" s="223"/>
      <c r="O299" s="223"/>
      <c r="P299" s="223"/>
      <c r="Q299" s="223"/>
      <c r="R299" s="223"/>
      <c r="S299" s="223"/>
      <c r="T299" s="223"/>
      <c r="U299" s="223"/>
      <c r="V299" s="223"/>
      <c r="W299" s="223"/>
      <c r="X299" s="223"/>
      <c r="Y299" s="223"/>
      <c r="Z299" s="223"/>
    </row>
    <row r="300" spans="1:26" ht="12.75" customHeight="1" x14ac:dyDescent="0.2">
      <c r="A300" s="223"/>
      <c r="B300" s="223"/>
      <c r="C300" s="223"/>
      <c r="D300" s="223"/>
      <c r="E300" s="223"/>
      <c r="F300" s="223"/>
      <c r="G300" s="223"/>
      <c r="H300" s="223"/>
      <c r="I300" s="223"/>
      <c r="J300" s="223"/>
      <c r="K300" s="223"/>
      <c r="L300" s="223"/>
      <c r="M300" s="223"/>
      <c r="N300" s="223"/>
      <c r="O300" s="223"/>
      <c r="P300" s="223"/>
      <c r="Q300" s="223"/>
      <c r="R300" s="223"/>
      <c r="S300" s="223"/>
      <c r="T300" s="223"/>
      <c r="U300" s="223"/>
      <c r="V300" s="223"/>
      <c r="W300" s="223"/>
      <c r="X300" s="223"/>
      <c r="Y300" s="223"/>
      <c r="Z300" s="223"/>
    </row>
    <row r="301" spans="1:26" ht="12.75" customHeight="1" x14ac:dyDescent="0.2">
      <c r="A301" s="223"/>
      <c r="B301" s="223"/>
      <c r="C301" s="223"/>
      <c r="D301" s="223"/>
      <c r="E301" s="223"/>
      <c r="F301" s="223"/>
      <c r="G301" s="223"/>
      <c r="H301" s="223"/>
      <c r="I301" s="223"/>
      <c r="J301" s="223"/>
      <c r="K301" s="223"/>
      <c r="L301" s="223"/>
      <c r="M301" s="223"/>
      <c r="N301" s="223"/>
      <c r="O301" s="223"/>
      <c r="P301" s="223"/>
      <c r="Q301" s="223"/>
      <c r="R301" s="223"/>
      <c r="S301" s="223"/>
      <c r="T301" s="223"/>
      <c r="U301" s="223"/>
      <c r="V301" s="223"/>
      <c r="W301" s="223"/>
      <c r="X301" s="223"/>
      <c r="Y301" s="223"/>
      <c r="Z301" s="223"/>
    </row>
    <row r="302" spans="1:26" ht="12.75" customHeight="1" x14ac:dyDescent="0.2">
      <c r="A302" s="223"/>
      <c r="B302" s="223"/>
      <c r="C302" s="223"/>
      <c r="D302" s="223"/>
      <c r="E302" s="223"/>
      <c r="F302" s="223"/>
      <c r="G302" s="223"/>
      <c r="H302" s="223"/>
      <c r="I302" s="223"/>
      <c r="J302" s="223"/>
      <c r="K302" s="223"/>
      <c r="L302" s="223"/>
      <c r="M302" s="223"/>
      <c r="N302" s="223"/>
      <c r="O302" s="223"/>
      <c r="P302" s="223"/>
      <c r="Q302" s="223"/>
      <c r="R302" s="223"/>
      <c r="S302" s="223"/>
      <c r="T302" s="223"/>
      <c r="U302" s="223"/>
      <c r="V302" s="223"/>
      <c r="W302" s="223"/>
      <c r="X302" s="223"/>
      <c r="Y302" s="223"/>
      <c r="Z302" s="223"/>
    </row>
    <row r="303" spans="1:26" ht="12.75" customHeight="1" x14ac:dyDescent="0.2">
      <c r="A303" s="223"/>
      <c r="B303" s="223"/>
      <c r="C303" s="223"/>
      <c r="D303" s="223"/>
      <c r="E303" s="223"/>
      <c r="F303" s="223"/>
      <c r="G303" s="223"/>
      <c r="H303" s="223"/>
      <c r="I303" s="223"/>
      <c r="J303" s="223"/>
      <c r="K303" s="223"/>
      <c r="L303" s="223"/>
      <c r="M303" s="223"/>
      <c r="N303" s="223"/>
      <c r="O303" s="223"/>
      <c r="P303" s="223"/>
      <c r="Q303" s="223"/>
      <c r="R303" s="223"/>
      <c r="S303" s="223"/>
      <c r="T303" s="223"/>
      <c r="U303" s="223"/>
      <c r="V303" s="223"/>
      <c r="W303" s="223"/>
      <c r="X303" s="223"/>
      <c r="Y303" s="223"/>
      <c r="Z303" s="223"/>
    </row>
    <row r="304" spans="1:26" ht="12.75" customHeight="1" x14ac:dyDescent="0.2">
      <c r="A304" s="223"/>
      <c r="B304" s="223"/>
      <c r="C304" s="223"/>
      <c r="D304" s="223"/>
      <c r="E304" s="223"/>
      <c r="F304" s="223"/>
      <c r="G304" s="223"/>
      <c r="H304" s="223"/>
      <c r="I304" s="223"/>
      <c r="J304" s="223"/>
      <c r="K304" s="223"/>
      <c r="L304" s="223"/>
      <c r="M304" s="223"/>
      <c r="N304" s="223"/>
      <c r="O304" s="223"/>
      <c r="P304" s="223"/>
      <c r="Q304" s="223"/>
      <c r="R304" s="223"/>
      <c r="S304" s="223"/>
      <c r="T304" s="223"/>
      <c r="U304" s="223"/>
      <c r="V304" s="223"/>
      <c r="W304" s="223"/>
      <c r="X304" s="223"/>
      <c r="Y304" s="223"/>
      <c r="Z304" s="223"/>
    </row>
    <row r="305" spans="1:26" ht="12.75" customHeight="1" x14ac:dyDescent="0.2">
      <c r="A305" s="223"/>
      <c r="B305" s="223"/>
      <c r="C305" s="223"/>
      <c r="D305" s="223"/>
      <c r="E305" s="223"/>
      <c r="F305" s="223"/>
      <c r="G305" s="223"/>
      <c r="H305" s="223"/>
      <c r="I305" s="223"/>
      <c r="J305" s="223"/>
      <c r="K305" s="223"/>
      <c r="L305" s="223"/>
      <c r="M305" s="223"/>
      <c r="N305" s="223"/>
      <c r="O305" s="223"/>
      <c r="P305" s="223"/>
      <c r="Q305" s="223"/>
      <c r="R305" s="223"/>
      <c r="S305" s="223"/>
      <c r="T305" s="223"/>
      <c r="U305" s="223"/>
      <c r="V305" s="223"/>
      <c r="W305" s="223"/>
      <c r="X305" s="223"/>
      <c r="Y305" s="223"/>
      <c r="Z305" s="223"/>
    </row>
    <row r="306" spans="1:26" ht="12.75" customHeight="1" x14ac:dyDescent="0.2">
      <c r="A306" s="223"/>
      <c r="B306" s="223"/>
      <c r="C306" s="223"/>
      <c r="D306" s="223"/>
      <c r="E306" s="223"/>
      <c r="F306" s="223"/>
      <c r="G306" s="223"/>
      <c r="H306" s="223"/>
      <c r="I306" s="223"/>
      <c r="J306" s="223"/>
      <c r="K306" s="223"/>
      <c r="L306" s="223"/>
      <c r="M306" s="223"/>
      <c r="N306" s="223"/>
      <c r="O306" s="223"/>
      <c r="P306" s="223"/>
      <c r="Q306" s="223"/>
      <c r="R306" s="223"/>
      <c r="S306" s="223"/>
      <c r="T306" s="223"/>
      <c r="U306" s="223"/>
      <c r="V306" s="223"/>
      <c r="W306" s="223"/>
      <c r="X306" s="223"/>
      <c r="Y306" s="223"/>
      <c r="Z306" s="223"/>
    </row>
    <row r="307" spans="1:26" ht="12.75" customHeight="1" x14ac:dyDescent="0.2">
      <c r="A307" s="223"/>
      <c r="B307" s="223"/>
      <c r="C307" s="223"/>
      <c r="D307" s="223"/>
      <c r="E307" s="223"/>
      <c r="F307" s="223"/>
      <c r="G307" s="223"/>
      <c r="H307" s="223"/>
      <c r="I307" s="223"/>
      <c r="J307" s="223"/>
      <c r="K307" s="223"/>
      <c r="L307" s="223"/>
      <c r="M307" s="223"/>
      <c r="N307" s="223"/>
      <c r="O307" s="223"/>
      <c r="P307" s="223"/>
      <c r="Q307" s="223"/>
      <c r="R307" s="223"/>
      <c r="S307" s="223"/>
      <c r="T307" s="223"/>
      <c r="U307" s="223"/>
      <c r="V307" s="223"/>
      <c r="W307" s="223"/>
      <c r="X307" s="223"/>
      <c r="Y307" s="223"/>
      <c r="Z307" s="223"/>
    </row>
    <row r="308" spans="1:26" ht="12.75" customHeight="1" x14ac:dyDescent="0.2">
      <c r="A308" s="223"/>
      <c r="B308" s="223"/>
      <c r="C308" s="223"/>
      <c r="D308" s="223"/>
      <c r="E308" s="223"/>
      <c r="F308" s="223"/>
      <c r="G308" s="223"/>
      <c r="H308" s="223"/>
      <c r="I308" s="223"/>
      <c r="J308" s="223"/>
      <c r="K308" s="223"/>
      <c r="L308" s="223"/>
      <c r="M308" s="223"/>
      <c r="N308" s="223"/>
      <c r="O308" s="223"/>
      <c r="P308" s="223"/>
      <c r="Q308" s="223"/>
      <c r="R308" s="223"/>
      <c r="S308" s="223"/>
      <c r="T308" s="223"/>
      <c r="U308" s="223"/>
      <c r="V308" s="223"/>
      <c r="W308" s="223"/>
      <c r="X308" s="223"/>
      <c r="Y308" s="223"/>
      <c r="Z308" s="223"/>
    </row>
    <row r="309" spans="1:26" ht="12.75" customHeight="1" x14ac:dyDescent="0.2">
      <c r="A309" s="223"/>
      <c r="B309" s="223"/>
      <c r="C309" s="223"/>
      <c r="D309" s="223"/>
      <c r="E309" s="223"/>
      <c r="F309" s="223"/>
      <c r="G309" s="223"/>
      <c r="H309" s="223"/>
      <c r="I309" s="223"/>
      <c r="J309" s="223"/>
      <c r="K309" s="223"/>
      <c r="L309" s="223"/>
      <c r="M309" s="223"/>
      <c r="N309" s="223"/>
      <c r="O309" s="223"/>
      <c r="P309" s="223"/>
      <c r="Q309" s="223"/>
      <c r="R309" s="223"/>
      <c r="S309" s="223"/>
      <c r="T309" s="223"/>
      <c r="U309" s="223"/>
      <c r="V309" s="223"/>
      <c r="W309" s="223"/>
      <c r="X309" s="223"/>
      <c r="Y309" s="223"/>
      <c r="Z309" s="223"/>
    </row>
    <row r="310" spans="1:26" ht="12.75" customHeight="1" x14ac:dyDescent="0.2">
      <c r="A310" s="223"/>
      <c r="B310" s="223"/>
      <c r="C310" s="223"/>
      <c r="D310" s="223"/>
      <c r="E310" s="223"/>
      <c r="F310" s="223"/>
      <c r="G310" s="223"/>
      <c r="H310" s="223"/>
      <c r="I310" s="223"/>
      <c r="J310" s="223"/>
      <c r="K310" s="223"/>
      <c r="L310" s="223"/>
      <c r="M310" s="223"/>
      <c r="N310" s="223"/>
      <c r="O310" s="223"/>
      <c r="P310" s="223"/>
      <c r="Q310" s="223"/>
      <c r="R310" s="223"/>
      <c r="S310" s="223"/>
      <c r="T310" s="223"/>
      <c r="U310" s="223"/>
      <c r="V310" s="223"/>
      <c r="W310" s="223"/>
      <c r="X310" s="223"/>
      <c r="Y310" s="223"/>
      <c r="Z310" s="223"/>
    </row>
    <row r="311" spans="1:26" ht="12.75" customHeight="1" x14ac:dyDescent="0.2">
      <c r="A311" s="223"/>
      <c r="B311" s="223"/>
      <c r="C311" s="223"/>
      <c r="D311" s="223"/>
      <c r="E311" s="223"/>
      <c r="F311" s="223"/>
      <c r="G311" s="223"/>
      <c r="H311" s="223"/>
      <c r="I311" s="223"/>
      <c r="J311" s="223"/>
      <c r="K311" s="223"/>
      <c r="L311" s="223"/>
      <c r="M311" s="223"/>
      <c r="N311" s="223"/>
      <c r="O311" s="223"/>
      <c r="P311" s="223"/>
      <c r="Q311" s="223"/>
      <c r="R311" s="223"/>
      <c r="S311" s="223"/>
      <c r="T311" s="223"/>
      <c r="U311" s="223"/>
      <c r="V311" s="223"/>
      <c r="W311" s="223"/>
      <c r="X311" s="223"/>
      <c r="Y311" s="223"/>
      <c r="Z311" s="223"/>
    </row>
    <row r="312" spans="1:26" ht="12.75" customHeight="1" x14ac:dyDescent="0.2">
      <c r="A312" s="223"/>
      <c r="B312" s="223"/>
      <c r="C312" s="223"/>
      <c r="D312" s="223"/>
      <c r="E312" s="223"/>
      <c r="F312" s="223"/>
      <c r="G312" s="223"/>
      <c r="H312" s="223"/>
      <c r="I312" s="223"/>
      <c r="J312" s="223"/>
      <c r="K312" s="223"/>
      <c r="L312" s="223"/>
      <c r="M312" s="223"/>
      <c r="N312" s="223"/>
      <c r="O312" s="223"/>
      <c r="P312" s="223"/>
      <c r="Q312" s="223"/>
      <c r="R312" s="223"/>
      <c r="S312" s="223"/>
      <c r="T312" s="223"/>
      <c r="U312" s="223"/>
      <c r="V312" s="223"/>
      <c r="W312" s="223"/>
      <c r="X312" s="223"/>
      <c r="Y312" s="223"/>
      <c r="Z312" s="223"/>
    </row>
    <row r="313" spans="1:26" ht="12.75" customHeight="1" x14ac:dyDescent="0.2">
      <c r="A313" s="223"/>
      <c r="B313" s="223"/>
      <c r="C313" s="223"/>
      <c r="D313" s="223"/>
      <c r="E313" s="223"/>
      <c r="F313" s="223"/>
      <c r="G313" s="223"/>
      <c r="H313" s="223"/>
      <c r="I313" s="223"/>
      <c r="J313" s="223"/>
      <c r="K313" s="223"/>
      <c r="L313" s="223"/>
      <c r="M313" s="223"/>
      <c r="N313" s="223"/>
      <c r="O313" s="223"/>
      <c r="P313" s="223"/>
      <c r="Q313" s="223"/>
      <c r="R313" s="223"/>
      <c r="S313" s="223"/>
      <c r="T313" s="223"/>
      <c r="U313" s="223"/>
      <c r="V313" s="223"/>
      <c r="W313" s="223"/>
      <c r="X313" s="223"/>
      <c r="Y313" s="223"/>
      <c r="Z313" s="223"/>
    </row>
    <row r="314" spans="1:26" ht="12.75" customHeight="1" x14ac:dyDescent="0.2">
      <c r="A314" s="223"/>
      <c r="B314" s="223"/>
      <c r="C314" s="223"/>
      <c r="D314" s="223"/>
      <c r="E314" s="223"/>
      <c r="F314" s="223"/>
      <c r="G314" s="223"/>
      <c r="H314" s="223"/>
      <c r="I314" s="223"/>
      <c r="J314" s="223"/>
      <c r="K314" s="223"/>
      <c r="L314" s="223"/>
      <c r="M314" s="223"/>
      <c r="N314" s="223"/>
      <c r="O314" s="223"/>
      <c r="P314" s="223"/>
      <c r="Q314" s="223"/>
      <c r="R314" s="223"/>
      <c r="S314" s="223"/>
      <c r="T314" s="223"/>
      <c r="U314" s="223"/>
      <c r="V314" s="223"/>
      <c r="W314" s="223"/>
      <c r="X314" s="223"/>
      <c r="Y314" s="223"/>
      <c r="Z314" s="223"/>
    </row>
    <row r="315" spans="1:26" ht="12.75" customHeight="1" x14ac:dyDescent="0.2">
      <c r="A315" s="223"/>
      <c r="B315" s="223"/>
      <c r="C315" s="223"/>
      <c r="D315" s="223"/>
      <c r="E315" s="223"/>
      <c r="F315" s="223"/>
      <c r="G315" s="223"/>
      <c r="H315" s="223"/>
      <c r="I315" s="223"/>
      <c r="J315" s="223"/>
      <c r="K315" s="223"/>
      <c r="L315" s="223"/>
      <c r="M315" s="223"/>
      <c r="N315" s="223"/>
      <c r="O315" s="223"/>
      <c r="P315" s="223"/>
      <c r="Q315" s="223"/>
      <c r="R315" s="223"/>
      <c r="S315" s="223"/>
      <c r="T315" s="223"/>
      <c r="U315" s="223"/>
      <c r="V315" s="223"/>
      <c r="W315" s="223"/>
      <c r="X315" s="223"/>
      <c r="Y315" s="223"/>
      <c r="Z315" s="223"/>
    </row>
    <row r="316" spans="1:26" ht="12.75" customHeight="1" x14ac:dyDescent="0.2">
      <c r="A316" s="223"/>
      <c r="B316" s="223"/>
      <c r="C316" s="223"/>
      <c r="D316" s="223"/>
      <c r="E316" s="223"/>
      <c r="F316" s="223"/>
      <c r="G316" s="223"/>
      <c r="H316" s="223"/>
      <c r="I316" s="223"/>
      <c r="J316" s="223"/>
      <c r="K316" s="223"/>
      <c r="L316" s="223"/>
      <c r="M316" s="223"/>
      <c r="N316" s="223"/>
      <c r="O316" s="223"/>
      <c r="P316" s="223"/>
      <c r="Q316" s="223"/>
      <c r="R316" s="223"/>
      <c r="S316" s="223"/>
      <c r="T316" s="223"/>
      <c r="U316" s="223"/>
      <c r="V316" s="223"/>
      <c r="W316" s="223"/>
      <c r="X316" s="223"/>
      <c r="Y316" s="223"/>
      <c r="Z316" s="223"/>
    </row>
    <row r="317" spans="1:26" ht="12.75" customHeight="1" x14ac:dyDescent="0.2">
      <c r="A317" s="223"/>
      <c r="B317" s="223"/>
      <c r="C317" s="223"/>
      <c r="D317" s="223"/>
      <c r="E317" s="223"/>
      <c r="F317" s="223"/>
      <c r="G317" s="223"/>
      <c r="H317" s="223"/>
      <c r="I317" s="223"/>
      <c r="J317" s="223"/>
      <c r="K317" s="223"/>
      <c r="L317" s="223"/>
      <c r="M317" s="223"/>
      <c r="N317" s="223"/>
      <c r="O317" s="223"/>
      <c r="P317" s="223"/>
      <c r="Q317" s="223"/>
      <c r="R317" s="223"/>
      <c r="S317" s="223"/>
      <c r="T317" s="223"/>
      <c r="U317" s="223"/>
      <c r="V317" s="223"/>
      <c r="W317" s="223"/>
      <c r="X317" s="223"/>
      <c r="Y317" s="223"/>
      <c r="Z317" s="223"/>
    </row>
    <row r="318" spans="1:26" ht="12.75" customHeight="1" x14ac:dyDescent="0.2">
      <c r="A318" s="223"/>
      <c r="B318" s="223"/>
      <c r="C318" s="223"/>
      <c r="D318" s="223"/>
      <c r="E318" s="223"/>
      <c r="F318" s="223"/>
      <c r="G318" s="223"/>
      <c r="H318" s="223"/>
      <c r="I318" s="223"/>
      <c r="J318" s="223"/>
      <c r="K318" s="223"/>
      <c r="L318" s="223"/>
      <c r="M318" s="223"/>
      <c r="N318" s="223"/>
      <c r="O318" s="223"/>
      <c r="P318" s="223"/>
      <c r="Q318" s="223"/>
      <c r="R318" s="223"/>
      <c r="S318" s="223"/>
      <c r="T318" s="223"/>
      <c r="U318" s="223"/>
      <c r="V318" s="223"/>
      <c r="W318" s="223"/>
      <c r="X318" s="223"/>
      <c r="Y318" s="223"/>
      <c r="Z318" s="223"/>
    </row>
    <row r="319" spans="1:26" ht="12.75" customHeight="1" x14ac:dyDescent="0.2">
      <c r="A319" s="223"/>
      <c r="B319" s="223"/>
      <c r="C319" s="223"/>
      <c r="D319" s="223"/>
      <c r="E319" s="223"/>
      <c r="F319" s="223"/>
      <c r="G319" s="223"/>
      <c r="H319" s="223"/>
      <c r="I319" s="223"/>
      <c r="J319" s="223"/>
      <c r="K319" s="223"/>
      <c r="L319" s="223"/>
      <c r="M319" s="223"/>
      <c r="N319" s="223"/>
      <c r="O319" s="223"/>
      <c r="P319" s="223"/>
      <c r="Q319" s="223"/>
      <c r="R319" s="223"/>
      <c r="S319" s="223"/>
      <c r="T319" s="223"/>
      <c r="U319" s="223"/>
      <c r="V319" s="223"/>
      <c r="W319" s="223"/>
      <c r="X319" s="223"/>
      <c r="Y319" s="223"/>
      <c r="Z319" s="223"/>
    </row>
    <row r="320" spans="1:26" ht="12.75" customHeight="1" x14ac:dyDescent="0.2">
      <c r="A320" s="223"/>
      <c r="B320" s="223"/>
      <c r="C320" s="223"/>
      <c r="D320" s="223"/>
      <c r="E320" s="223"/>
      <c r="F320" s="223"/>
      <c r="G320" s="223"/>
      <c r="H320" s="223"/>
      <c r="I320" s="223"/>
      <c r="J320" s="223"/>
      <c r="K320" s="223"/>
      <c r="L320" s="223"/>
      <c r="M320" s="223"/>
      <c r="N320" s="223"/>
      <c r="O320" s="223"/>
      <c r="P320" s="223"/>
      <c r="Q320" s="223"/>
      <c r="R320" s="223"/>
      <c r="S320" s="223"/>
      <c r="T320" s="223"/>
      <c r="U320" s="223"/>
      <c r="V320" s="223"/>
      <c r="W320" s="223"/>
      <c r="X320" s="223"/>
      <c r="Y320" s="223"/>
      <c r="Z320" s="223"/>
    </row>
    <row r="321" spans="1:26" ht="12.75" customHeight="1" x14ac:dyDescent="0.2">
      <c r="A321" s="223"/>
      <c r="B321" s="223"/>
      <c r="C321" s="223"/>
      <c r="D321" s="223"/>
      <c r="E321" s="223"/>
      <c r="F321" s="223"/>
      <c r="G321" s="223"/>
      <c r="H321" s="223"/>
      <c r="I321" s="223"/>
      <c r="J321" s="223"/>
      <c r="K321" s="223"/>
      <c r="L321" s="223"/>
      <c r="M321" s="223"/>
      <c r="N321" s="223"/>
      <c r="O321" s="223"/>
      <c r="P321" s="223"/>
      <c r="Q321" s="223"/>
      <c r="R321" s="223"/>
      <c r="S321" s="223"/>
      <c r="T321" s="223"/>
      <c r="U321" s="223"/>
      <c r="V321" s="223"/>
      <c r="W321" s="223"/>
      <c r="X321" s="223"/>
      <c r="Y321" s="223"/>
      <c r="Z321" s="223"/>
    </row>
    <row r="322" spans="1:26" ht="12.75" customHeight="1" x14ac:dyDescent="0.2">
      <c r="A322" s="223"/>
      <c r="B322" s="223"/>
      <c r="C322" s="223"/>
      <c r="D322" s="223"/>
      <c r="E322" s="223"/>
      <c r="F322" s="223"/>
      <c r="G322" s="223"/>
      <c r="H322" s="223"/>
      <c r="I322" s="223"/>
      <c r="J322" s="223"/>
      <c r="K322" s="223"/>
      <c r="L322" s="223"/>
      <c r="M322" s="223"/>
      <c r="N322" s="223"/>
      <c r="O322" s="223"/>
      <c r="P322" s="223"/>
      <c r="Q322" s="223"/>
      <c r="R322" s="223"/>
      <c r="S322" s="223"/>
      <c r="T322" s="223"/>
      <c r="U322" s="223"/>
      <c r="V322" s="223"/>
      <c r="W322" s="223"/>
      <c r="X322" s="223"/>
      <c r="Y322" s="223"/>
      <c r="Z322" s="223"/>
    </row>
    <row r="323" spans="1:26" ht="12.75" customHeight="1" x14ac:dyDescent="0.2">
      <c r="A323" s="223"/>
      <c r="B323" s="223"/>
      <c r="C323" s="223"/>
      <c r="D323" s="223"/>
      <c r="E323" s="223"/>
      <c r="F323" s="223"/>
      <c r="G323" s="223"/>
      <c r="H323" s="223"/>
      <c r="I323" s="223"/>
      <c r="J323" s="223"/>
      <c r="K323" s="223"/>
      <c r="L323" s="223"/>
      <c r="M323" s="223"/>
      <c r="N323" s="223"/>
      <c r="O323" s="223"/>
      <c r="P323" s="223"/>
      <c r="Q323" s="223"/>
      <c r="R323" s="223"/>
      <c r="S323" s="223"/>
      <c r="T323" s="223"/>
      <c r="U323" s="223"/>
      <c r="V323" s="223"/>
      <c r="W323" s="223"/>
      <c r="X323" s="223"/>
      <c r="Y323" s="223"/>
      <c r="Z323" s="223"/>
    </row>
    <row r="324" spans="1:26" ht="12.75" customHeight="1" x14ac:dyDescent="0.2">
      <c r="A324" s="223"/>
      <c r="B324" s="223"/>
      <c r="C324" s="223"/>
      <c r="D324" s="223"/>
      <c r="E324" s="223"/>
      <c r="F324" s="223"/>
      <c r="G324" s="223"/>
      <c r="H324" s="223"/>
      <c r="I324" s="223"/>
      <c r="J324" s="223"/>
      <c r="K324" s="223"/>
      <c r="L324" s="223"/>
      <c r="M324" s="223"/>
      <c r="N324" s="223"/>
      <c r="O324" s="223"/>
      <c r="P324" s="223"/>
      <c r="Q324" s="223"/>
      <c r="R324" s="223"/>
      <c r="S324" s="223"/>
      <c r="T324" s="223"/>
      <c r="U324" s="223"/>
      <c r="V324" s="223"/>
      <c r="W324" s="223"/>
      <c r="X324" s="223"/>
      <c r="Y324" s="223"/>
      <c r="Z324" s="223"/>
    </row>
    <row r="325" spans="1:26" ht="12.75" customHeight="1" x14ac:dyDescent="0.2">
      <c r="A325" s="223"/>
      <c r="B325" s="223"/>
      <c r="C325" s="223"/>
      <c r="D325" s="223"/>
      <c r="E325" s="223"/>
      <c r="F325" s="223"/>
      <c r="G325" s="223"/>
      <c r="H325" s="223"/>
      <c r="I325" s="223"/>
      <c r="J325" s="223"/>
      <c r="K325" s="223"/>
      <c r="L325" s="223"/>
      <c r="M325" s="223"/>
      <c r="N325" s="223"/>
      <c r="O325" s="223"/>
      <c r="P325" s="223"/>
      <c r="Q325" s="223"/>
      <c r="R325" s="223"/>
      <c r="S325" s="223"/>
      <c r="T325" s="223"/>
      <c r="U325" s="223"/>
      <c r="V325" s="223"/>
      <c r="W325" s="223"/>
      <c r="X325" s="223"/>
      <c r="Y325" s="223"/>
      <c r="Z325" s="223"/>
    </row>
    <row r="326" spans="1:26" ht="12.75" customHeight="1" x14ac:dyDescent="0.2">
      <c r="A326" s="223"/>
      <c r="B326" s="223"/>
      <c r="C326" s="223"/>
      <c r="D326" s="223"/>
      <c r="E326" s="223"/>
      <c r="F326" s="223"/>
      <c r="G326" s="223"/>
      <c r="H326" s="223"/>
      <c r="I326" s="223"/>
      <c r="J326" s="223"/>
      <c r="K326" s="223"/>
      <c r="L326" s="223"/>
      <c r="M326" s="223"/>
      <c r="N326" s="223"/>
      <c r="O326" s="223"/>
      <c r="P326" s="223"/>
      <c r="Q326" s="223"/>
      <c r="R326" s="223"/>
      <c r="S326" s="223"/>
      <c r="T326" s="223"/>
      <c r="U326" s="223"/>
      <c r="V326" s="223"/>
      <c r="W326" s="223"/>
      <c r="X326" s="223"/>
      <c r="Y326" s="223"/>
      <c r="Z326" s="223"/>
    </row>
    <row r="327" spans="1:26" ht="12.75" customHeight="1" x14ac:dyDescent="0.2">
      <c r="A327" s="223"/>
      <c r="B327" s="223"/>
      <c r="C327" s="223"/>
      <c r="D327" s="223"/>
      <c r="E327" s="223"/>
      <c r="F327" s="223"/>
      <c r="G327" s="223"/>
      <c r="H327" s="223"/>
      <c r="I327" s="223"/>
      <c r="J327" s="223"/>
      <c r="K327" s="223"/>
      <c r="L327" s="223"/>
      <c r="M327" s="223"/>
      <c r="N327" s="223"/>
      <c r="O327" s="223"/>
      <c r="P327" s="223"/>
      <c r="Q327" s="223"/>
      <c r="R327" s="223"/>
      <c r="S327" s="223"/>
      <c r="T327" s="223"/>
      <c r="U327" s="223"/>
      <c r="V327" s="223"/>
      <c r="W327" s="223"/>
      <c r="X327" s="223"/>
      <c r="Y327" s="223"/>
      <c r="Z327" s="223"/>
    </row>
    <row r="328" spans="1:26" ht="12.75" customHeight="1" x14ac:dyDescent="0.2">
      <c r="A328" s="223"/>
      <c r="B328" s="223"/>
      <c r="C328" s="223"/>
      <c r="D328" s="223"/>
      <c r="E328" s="223"/>
      <c r="F328" s="223"/>
      <c r="G328" s="223"/>
      <c r="H328" s="223"/>
      <c r="I328" s="223"/>
      <c r="J328" s="223"/>
      <c r="K328" s="223"/>
      <c r="L328" s="223"/>
      <c r="M328" s="223"/>
      <c r="N328" s="223"/>
      <c r="O328" s="223"/>
      <c r="P328" s="223"/>
      <c r="Q328" s="223"/>
      <c r="R328" s="223"/>
      <c r="S328" s="223"/>
      <c r="T328" s="223"/>
      <c r="U328" s="223"/>
      <c r="V328" s="223"/>
      <c r="W328" s="223"/>
      <c r="X328" s="223"/>
      <c r="Y328" s="223"/>
      <c r="Z328" s="223"/>
    </row>
    <row r="329" spans="1:26" ht="12.75" customHeight="1" x14ac:dyDescent="0.2">
      <c r="A329" s="223"/>
      <c r="B329" s="223"/>
      <c r="C329" s="223"/>
      <c r="D329" s="223"/>
      <c r="E329" s="223"/>
      <c r="F329" s="223"/>
      <c r="G329" s="223"/>
      <c r="H329" s="223"/>
      <c r="I329" s="223"/>
      <c r="J329" s="223"/>
      <c r="K329" s="223"/>
      <c r="L329" s="223"/>
      <c r="M329" s="223"/>
      <c r="N329" s="223"/>
      <c r="O329" s="223"/>
      <c r="P329" s="223"/>
      <c r="Q329" s="223"/>
      <c r="R329" s="223"/>
      <c r="S329" s="223"/>
      <c r="T329" s="223"/>
      <c r="U329" s="223"/>
      <c r="V329" s="223"/>
      <c r="W329" s="223"/>
      <c r="X329" s="223"/>
      <c r="Y329" s="223"/>
      <c r="Z329" s="223"/>
    </row>
    <row r="330" spans="1:26" ht="12.75" customHeight="1" x14ac:dyDescent="0.2">
      <c r="A330" s="223"/>
      <c r="B330" s="223"/>
      <c r="C330" s="223"/>
      <c r="D330" s="223"/>
      <c r="E330" s="223"/>
      <c r="F330" s="223"/>
      <c r="G330" s="223"/>
      <c r="H330" s="223"/>
      <c r="I330" s="223"/>
      <c r="J330" s="223"/>
      <c r="K330" s="223"/>
      <c r="L330" s="223"/>
      <c r="M330" s="223"/>
      <c r="N330" s="223"/>
      <c r="O330" s="223"/>
      <c r="P330" s="223"/>
      <c r="Q330" s="223"/>
      <c r="R330" s="223"/>
      <c r="S330" s="223"/>
      <c r="T330" s="223"/>
      <c r="U330" s="223"/>
      <c r="V330" s="223"/>
      <c r="W330" s="223"/>
      <c r="X330" s="223"/>
      <c r="Y330" s="223"/>
      <c r="Z330" s="223"/>
    </row>
    <row r="331" spans="1:26" ht="12.75" customHeight="1" x14ac:dyDescent="0.2">
      <c r="A331" s="223"/>
      <c r="B331" s="223"/>
      <c r="C331" s="223"/>
      <c r="D331" s="223"/>
      <c r="E331" s="223"/>
      <c r="F331" s="223"/>
      <c r="G331" s="223"/>
      <c r="H331" s="223"/>
      <c r="I331" s="223"/>
      <c r="J331" s="223"/>
      <c r="K331" s="223"/>
      <c r="L331" s="223"/>
      <c r="M331" s="223"/>
      <c r="N331" s="223"/>
      <c r="O331" s="223"/>
      <c r="P331" s="223"/>
      <c r="Q331" s="223"/>
      <c r="R331" s="223"/>
      <c r="S331" s="223"/>
      <c r="T331" s="223"/>
      <c r="U331" s="223"/>
      <c r="V331" s="223"/>
      <c r="W331" s="223"/>
      <c r="X331" s="223"/>
      <c r="Y331" s="223"/>
      <c r="Z331" s="223"/>
    </row>
    <row r="332" spans="1:26" ht="12.75" customHeight="1" x14ac:dyDescent="0.2">
      <c r="A332" s="223"/>
      <c r="B332" s="223"/>
      <c r="C332" s="223"/>
      <c r="D332" s="223"/>
      <c r="E332" s="223"/>
      <c r="F332" s="223"/>
      <c r="G332" s="223"/>
      <c r="H332" s="223"/>
      <c r="I332" s="223"/>
      <c r="J332" s="223"/>
      <c r="K332" s="223"/>
      <c r="L332" s="223"/>
      <c r="M332" s="223"/>
      <c r="N332" s="223"/>
      <c r="O332" s="223"/>
      <c r="P332" s="223"/>
      <c r="Q332" s="223"/>
      <c r="R332" s="223"/>
      <c r="S332" s="223"/>
      <c r="T332" s="223"/>
      <c r="U332" s="223"/>
      <c r="V332" s="223"/>
      <c r="W332" s="223"/>
      <c r="X332" s="223"/>
      <c r="Y332" s="223"/>
      <c r="Z332" s="223"/>
    </row>
    <row r="333" spans="1:26" ht="12.75" customHeight="1" x14ac:dyDescent="0.2">
      <c r="A333" s="223"/>
      <c r="B333" s="223"/>
      <c r="C333" s="223"/>
      <c r="D333" s="223"/>
      <c r="E333" s="223"/>
      <c r="F333" s="223"/>
      <c r="G333" s="223"/>
      <c r="H333" s="223"/>
      <c r="I333" s="223"/>
      <c r="J333" s="223"/>
      <c r="K333" s="223"/>
      <c r="L333" s="223"/>
      <c r="M333" s="223"/>
      <c r="N333" s="223"/>
      <c r="O333" s="223"/>
      <c r="P333" s="223"/>
      <c r="Q333" s="223"/>
      <c r="R333" s="223"/>
      <c r="S333" s="223"/>
      <c r="T333" s="223"/>
      <c r="U333" s="223"/>
      <c r="V333" s="223"/>
      <c r="W333" s="223"/>
      <c r="X333" s="223"/>
      <c r="Y333" s="223"/>
      <c r="Z333" s="223"/>
    </row>
    <row r="334" spans="1:26" ht="12.75" customHeight="1" x14ac:dyDescent="0.2">
      <c r="A334" s="223"/>
      <c r="B334" s="223"/>
      <c r="C334" s="223"/>
      <c r="D334" s="223"/>
      <c r="E334" s="223"/>
      <c r="F334" s="223"/>
      <c r="G334" s="223"/>
      <c r="H334" s="223"/>
      <c r="I334" s="223"/>
      <c r="J334" s="223"/>
      <c r="K334" s="223"/>
      <c r="L334" s="223"/>
      <c r="M334" s="223"/>
      <c r="N334" s="223"/>
      <c r="O334" s="223"/>
      <c r="P334" s="223"/>
      <c r="Q334" s="223"/>
      <c r="R334" s="223"/>
      <c r="S334" s="223"/>
      <c r="T334" s="223"/>
      <c r="U334" s="223"/>
      <c r="V334" s="223"/>
      <c r="W334" s="223"/>
      <c r="X334" s="223"/>
      <c r="Y334" s="223"/>
      <c r="Z334" s="223"/>
    </row>
    <row r="335" spans="1:26" ht="12.75" customHeight="1" x14ac:dyDescent="0.2">
      <c r="A335" s="223"/>
      <c r="B335" s="223"/>
      <c r="C335" s="223"/>
      <c r="D335" s="223"/>
      <c r="E335" s="223"/>
      <c r="F335" s="223"/>
      <c r="G335" s="223"/>
      <c r="H335" s="223"/>
      <c r="I335" s="223"/>
      <c r="J335" s="223"/>
      <c r="K335" s="223"/>
      <c r="L335" s="223"/>
      <c r="M335" s="223"/>
      <c r="N335" s="223"/>
      <c r="O335" s="223"/>
      <c r="P335" s="223"/>
      <c r="Q335" s="223"/>
      <c r="R335" s="223"/>
      <c r="S335" s="223"/>
      <c r="T335" s="223"/>
      <c r="U335" s="223"/>
      <c r="V335" s="223"/>
      <c r="W335" s="223"/>
      <c r="X335" s="223"/>
      <c r="Y335" s="223"/>
      <c r="Z335" s="223"/>
    </row>
    <row r="336" spans="1:26" ht="12.75" customHeight="1" x14ac:dyDescent="0.2">
      <c r="A336" s="223"/>
      <c r="B336" s="223"/>
      <c r="C336" s="223"/>
      <c r="D336" s="223"/>
      <c r="E336" s="223"/>
      <c r="F336" s="223"/>
      <c r="G336" s="223"/>
      <c r="H336" s="223"/>
      <c r="I336" s="223"/>
      <c r="J336" s="223"/>
      <c r="K336" s="223"/>
      <c r="L336" s="223"/>
      <c r="M336" s="223"/>
      <c r="N336" s="223"/>
      <c r="O336" s="223"/>
      <c r="P336" s="223"/>
      <c r="Q336" s="223"/>
      <c r="R336" s="223"/>
      <c r="S336" s="223"/>
      <c r="T336" s="223"/>
      <c r="U336" s="223"/>
      <c r="V336" s="223"/>
      <c r="W336" s="223"/>
      <c r="X336" s="223"/>
      <c r="Y336" s="223"/>
      <c r="Z336" s="223"/>
    </row>
    <row r="337" spans="1:26" ht="12.75" customHeight="1" x14ac:dyDescent="0.2">
      <c r="A337" s="223"/>
      <c r="B337" s="223"/>
      <c r="C337" s="223"/>
      <c r="D337" s="223"/>
      <c r="E337" s="223"/>
      <c r="F337" s="223"/>
      <c r="G337" s="223"/>
      <c r="H337" s="223"/>
      <c r="I337" s="223"/>
      <c r="J337" s="223"/>
      <c r="K337" s="223"/>
      <c r="L337" s="223"/>
      <c r="M337" s="223"/>
      <c r="N337" s="223"/>
      <c r="O337" s="223"/>
      <c r="P337" s="223"/>
      <c r="Q337" s="223"/>
      <c r="R337" s="223"/>
      <c r="S337" s="223"/>
      <c r="T337" s="223"/>
      <c r="U337" s="223"/>
      <c r="V337" s="223"/>
      <c r="W337" s="223"/>
      <c r="X337" s="223"/>
      <c r="Y337" s="223"/>
      <c r="Z337" s="223"/>
    </row>
    <row r="338" spans="1:26" ht="12.75" customHeight="1" x14ac:dyDescent="0.2">
      <c r="A338" s="223"/>
      <c r="B338" s="223"/>
      <c r="C338" s="223"/>
      <c r="D338" s="223"/>
      <c r="E338" s="223"/>
      <c r="F338" s="223"/>
      <c r="G338" s="223"/>
      <c r="H338" s="223"/>
      <c r="I338" s="223"/>
      <c r="J338" s="223"/>
      <c r="K338" s="223"/>
      <c r="L338" s="223"/>
      <c r="M338" s="223"/>
      <c r="N338" s="223"/>
      <c r="O338" s="223"/>
      <c r="P338" s="223"/>
      <c r="Q338" s="223"/>
      <c r="R338" s="223"/>
      <c r="S338" s="223"/>
      <c r="T338" s="223"/>
      <c r="U338" s="223"/>
      <c r="V338" s="223"/>
      <c r="W338" s="223"/>
      <c r="X338" s="223"/>
      <c r="Y338" s="223"/>
      <c r="Z338" s="223"/>
    </row>
    <row r="339" spans="1:26" ht="12.75" customHeight="1" x14ac:dyDescent="0.2">
      <c r="A339" s="223"/>
      <c r="B339" s="223"/>
      <c r="C339" s="223"/>
      <c r="D339" s="223"/>
      <c r="E339" s="223"/>
      <c r="F339" s="223"/>
      <c r="G339" s="223"/>
      <c r="H339" s="223"/>
      <c r="I339" s="223"/>
      <c r="J339" s="223"/>
      <c r="K339" s="223"/>
      <c r="L339" s="223"/>
      <c r="M339" s="223"/>
      <c r="N339" s="223"/>
      <c r="O339" s="223"/>
      <c r="P339" s="223"/>
      <c r="Q339" s="223"/>
      <c r="R339" s="223"/>
      <c r="S339" s="223"/>
      <c r="T339" s="223"/>
      <c r="U339" s="223"/>
      <c r="V339" s="223"/>
      <c r="W339" s="223"/>
      <c r="X339" s="223"/>
      <c r="Y339" s="223"/>
      <c r="Z339" s="223"/>
    </row>
    <row r="340" spans="1:26" ht="12.75" customHeight="1" x14ac:dyDescent="0.2">
      <c r="A340" s="223"/>
      <c r="B340" s="223"/>
      <c r="C340" s="223"/>
      <c r="D340" s="223"/>
      <c r="E340" s="223"/>
      <c r="F340" s="223"/>
      <c r="G340" s="223"/>
      <c r="H340" s="223"/>
      <c r="I340" s="223"/>
      <c r="J340" s="223"/>
      <c r="K340" s="223"/>
      <c r="L340" s="223"/>
      <c r="M340" s="223"/>
      <c r="N340" s="223"/>
      <c r="O340" s="223"/>
      <c r="P340" s="223"/>
      <c r="Q340" s="223"/>
      <c r="R340" s="223"/>
      <c r="S340" s="223"/>
      <c r="T340" s="223"/>
      <c r="U340" s="223"/>
      <c r="V340" s="223"/>
      <c r="W340" s="223"/>
      <c r="X340" s="223"/>
      <c r="Y340" s="223"/>
      <c r="Z340" s="223"/>
    </row>
    <row r="341" spans="1:26" ht="12.75" customHeight="1" x14ac:dyDescent="0.2">
      <c r="A341" s="223"/>
      <c r="B341" s="223"/>
      <c r="C341" s="223"/>
      <c r="D341" s="223"/>
      <c r="E341" s="223"/>
      <c r="F341" s="223"/>
      <c r="G341" s="223"/>
      <c r="H341" s="223"/>
      <c r="I341" s="223"/>
      <c r="J341" s="223"/>
      <c r="K341" s="223"/>
      <c r="L341" s="223"/>
      <c r="M341" s="223"/>
      <c r="N341" s="223"/>
      <c r="O341" s="223"/>
      <c r="P341" s="223"/>
      <c r="Q341" s="223"/>
      <c r="R341" s="223"/>
      <c r="S341" s="223"/>
      <c r="T341" s="223"/>
      <c r="U341" s="223"/>
      <c r="V341" s="223"/>
      <c r="W341" s="223"/>
      <c r="X341" s="223"/>
      <c r="Y341" s="223"/>
      <c r="Z341" s="223"/>
    </row>
    <row r="342" spans="1:26" ht="12.75" customHeight="1" x14ac:dyDescent="0.2">
      <c r="A342" s="223"/>
      <c r="B342" s="223"/>
      <c r="C342" s="223"/>
      <c r="D342" s="223"/>
      <c r="E342" s="223"/>
      <c r="F342" s="223"/>
      <c r="G342" s="223"/>
      <c r="H342" s="223"/>
      <c r="I342" s="223"/>
      <c r="J342" s="223"/>
      <c r="K342" s="223"/>
      <c r="L342" s="223"/>
      <c r="M342" s="223"/>
      <c r="N342" s="223"/>
      <c r="O342" s="223"/>
      <c r="P342" s="223"/>
      <c r="Q342" s="223"/>
      <c r="R342" s="223"/>
      <c r="S342" s="223"/>
      <c r="T342" s="223"/>
      <c r="U342" s="223"/>
      <c r="V342" s="223"/>
      <c r="W342" s="223"/>
      <c r="X342" s="223"/>
      <c r="Y342" s="223"/>
      <c r="Z342" s="223"/>
    </row>
    <row r="343" spans="1:26" ht="12.75" customHeight="1" x14ac:dyDescent="0.2">
      <c r="A343" s="223"/>
      <c r="B343" s="223"/>
      <c r="C343" s="223"/>
      <c r="D343" s="223"/>
      <c r="E343" s="223"/>
      <c r="F343" s="223"/>
      <c r="G343" s="223"/>
      <c r="H343" s="223"/>
      <c r="I343" s="223"/>
      <c r="J343" s="223"/>
      <c r="K343" s="223"/>
      <c r="L343" s="223"/>
      <c r="M343" s="223"/>
      <c r="N343" s="223"/>
      <c r="O343" s="223"/>
      <c r="P343" s="223"/>
      <c r="Q343" s="223"/>
      <c r="R343" s="223"/>
      <c r="S343" s="223"/>
      <c r="T343" s="223"/>
      <c r="U343" s="223"/>
      <c r="V343" s="223"/>
      <c r="W343" s="223"/>
      <c r="X343" s="223"/>
      <c r="Y343" s="223"/>
      <c r="Z343" s="223"/>
    </row>
    <row r="344" spans="1:26" ht="12.75" customHeight="1" x14ac:dyDescent="0.2">
      <c r="A344" s="223"/>
      <c r="B344" s="223"/>
      <c r="C344" s="223"/>
      <c r="D344" s="223"/>
      <c r="E344" s="223"/>
      <c r="F344" s="223"/>
      <c r="G344" s="223"/>
      <c r="H344" s="223"/>
      <c r="I344" s="223"/>
      <c r="J344" s="223"/>
      <c r="K344" s="223"/>
      <c r="L344" s="223"/>
      <c r="M344" s="223"/>
      <c r="N344" s="223"/>
      <c r="O344" s="223"/>
      <c r="P344" s="223"/>
      <c r="Q344" s="223"/>
      <c r="R344" s="223"/>
      <c r="S344" s="223"/>
      <c r="T344" s="223"/>
      <c r="U344" s="223"/>
      <c r="V344" s="223"/>
      <c r="W344" s="223"/>
      <c r="X344" s="223"/>
      <c r="Y344" s="223"/>
      <c r="Z344" s="223"/>
    </row>
    <row r="345" spans="1:26" ht="12.75" customHeight="1" x14ac:dyDescent="0.2">
      <c r="A345" s="223"/>
      <c r="B345" s="223"/>
      <c r="C345" s="223"/>
      <c r="D345" s="223"/>
      <c r="E345" s="223"/>
      <c r="F345" s="223"/>
      <c r="G345" s="223"/>
      <c r="H345" s="223"/>
      <c r="I345" s="223"/>
      <c r="J345" s="223"/>
      <c r="K345" s="223"/>
      <c r="L345" s="223"/>
      <c r="M345" s="223"/>
      <c r="N345" s="223"/>
      <c r="O345" s="223"/>
      <c r="P345" s="223"/>
      <c r="Q345" s="223"/>
      <c r="R345" s="223"/>
      <c r="S345" s="223"/>
      <c r="T345" s="223"/>
      <c r="U345" s="223"/>
      <c r="V345" s="223"/>
      <c r="W345" s="223"/>
      <c r="X345" s="223"/>
      <c r="Y345" s="223"/>
      <c r="Z345" s="223"/>
    </row>
    <row r="346" spans="1:26" ht="12.75" customHeight="1" x14ac:dyDescent="0.2">
      <c r="A346" s="223"/>
      <c r="B346" s="223"/>
      <c r="C346" s="223"/>
      <c r="D346" s="223"/>
      <c r="E346" s="223"/>
      <c r="F346" s="223"/>
      <c r="G346" s="223"/>
      <c r="H346" s="223"/>
      <c r="I346" s="223"/>
      <c r="J346" s="223"/>
      <c r="K346" s="223"/>
      <c r="L346" s="223"/>
      <c r="M346" s="223"/>
      <c r="N346" s="223"/>
      <c r="O346" s="223"/>
      <c r="P346" s="223"/>
      <c r="Q346" s="223"/>
      <c r="R346" s="223"/>
      <c r="S346" s="223"/>
      <c r="T346" s="223"/>
      <c r="U346" s="223"/>
      <c r="V346" s="223"/>
      <c r="W346" s="223"/>
      <c r="X346" s="223"/>
      <c r="Y346" s="223"/>
      <c r="Z346" s="223"/>
    </row>
    <row r="347" spans="1:26" ht="12.75" customHeight="1" x14ac:dyDescent="0.2">
      <c r="A347" s="223"/>
      <c r="B347" s="223"/>
      <c r="C347" s="223"/>
      <c r="D347" s="223"/>
      <c r="E347" s="223"/>
      <c r="F347" s="223"/>
      <c r="G347" s="223"/>
      <c r="H347" s="223"/>
      <c r="I347" s="223"/>
      <c r="J347" s="223"/>
      <c r="K347" s="223"/>
      <c r="L347" s="223"/>
      <c r="M347" s="223"/>
      <c r="N347" s="223"/>
      <c r="O347" s="223"/>
      <c r="P347" s="223"/>
      <c r="Q347" s="223"/>
      <c r="R347" s="223"/>
      <c r="S347" s="223"/>
      <c r="T347" s="223"/>
      <c r="U347" s="223"/>
      <c r="V347" s="223"/>
      <c r="W347" s="223"/>
      <c r="X347" s="223"/>
      <c r="Y347" s="223"/>
      <c r="Z347" s="223"/>
    </row>
    <row r="348" spans="1:26" ht="12.75" customHeight="1" x14ac:dyDescent="0.2">
      <c r="A348" s="223"/>
      <c r="B348" s="223"/>
      <c r="C348" s="223"/>
      <c r="D348" s="223"/>
      <c r="E348" s="223"/>
      <c r="F348" s="223"/>
      <c r="G348" s="223"/>
      <c r="H348" s="223"/>
      <c r="I348" s="223"/>
      <c r="J348" s="223"/>
      <c r="K348" s="223"/>
      <c r="L348" s="223"/>
      <c r="M348" s="223"/>
      <c r="N348" s="223"/>
      <c r="O348" s="223"/>
      <c r="P348" s="223"/>
      <c r="Q348" s="223"/>
      <c r="R348" s="223"/>
      <c r="S348" s="223"/>
      <c r="T348" s="223"/>
      <c r="U348" s="223"/>
      <c r="V348" s="223"/>
      <c r="W348" s="223"/>
      <c r="X348" s="223"/>
      <c r="Y348" s="223"/>
      <c r="Z348" s="223"/>
    </row>
    <row r="349" spans="1:26" ht="12.75" customHeight="1" x14ac:dyDescent="0.2">
      <c r="A349" s="223"/>
      <c r="B349" s="223"/>
      <c r="C349" s="223"/>
      <c r="D349" s="223"/>
      <c r="E349" s="223"/>
      <c r="F349" s="223"/>
      <c r="G349" s="223"/>
      <c r="H349" s="223"/>
      <c r="I349" s="223"/>
      <c r="J349" s="223"/>
      <c r="K349" s="223"/>
      <c r="L349" s="223"/>
      <c r="M349" s="223"/>
      <c r="N349" s="223"/>
      <c r="O349" s="223"/>
      <c r="P349" s="223"/>
      <c r="Q349" s="223"/>
      <c r="R349" s="223"/>
      <c r="S349" s="223"/>
      <c r="T349" s="223"/>
      <c r="U349" s="223"/>
      <c r="V349" s="223"/>
      <c r="W349" s="223"/>
      <c r="X349" s="223"/>
      <c r="Y349" s="223"/>
      <c r="Z349" s="223"/>
    </row>
    <row r="350" spans="1:26" ht="12.75" customHeight="1" x14ac:dyDescent="0.2">
      <c r="A350" s="223"/>
      <c r="B350" s="223"/>
      <c r="C350" s="223"/>
      <c r="D350" s="223"/>
      <c r="E350" s="223"/>
      <c r="F350" s="223"/>
      <c r="G350" s="223"/>
      <c r="H350" s="223"/>
      <c r="I350" s="223"/>
      <c r="J350" s="223"/>
      <c r="K350" s="223"/>
      <c r="L350" s="223"/>
      <c r="M350" s="223"/>
      <c r="N350" s="223"/>
      <c r="O350" s="223"/>
      <c r="P350" s="223"/>
      <c r="Q350" s="223"/>
      <c r="R350" s="223"/>
      <c r="S350" s="223"/>
      <c r="T350" s="223"/>
      <c r="U350" s="223"/>
      <c r="V350" s="223"/>
      <c r="W350" s="223"/>
      <c r="X350" s="223"/>
      <c r="Y350" s="223"/>
      <c r="Z350" s="223"/>
    </row>
    <row r="351" spans="1:26" ht="12.75" customHeight="1" x14ac:dyDescent="0.2">
      <c r="A351" s="223"/>
      <c r="B351" s="223"/>
      <c r="C351" s="223"/>
      <c r="D351" s="223"/>
      <c r="E351" s="223"/>
      <c r="F351" s="223"/>
      <c r="G351" s="223"/>
      <c r="H351" s="223"/>
      <c r="I351" s="223"/>
      <c r="J351" s="223"/>
      <c r="K351" s="223"/>
      <c r="L351" s="223"/>
      <c r="M351" s="223"/>
      <c r="N351" s="223"/>
      <c r="O351" s="223"/>
      <c r="P351" s="223"/>
      <c r="Q351" s="223"/>
      <c r="R351" s="223"/>
      <c r="S351" s="223"/>
      <c r="T351" s="223"/>
      <c r="U351" s="223"/>
      <c r="V351" s="223"/>
      <c r="W351" s="223"/>
      <c r="X351" s="223"/>
      <c r="Y351" s="223"/>
      <c r="Z351" s="223"/>
    </row>
    <row r="352" spans="1:26" ht="12.75" customHeight="1" x14ac:dyDescent="0.2">
      <c r="A352" s="223"/>
      <c r="B352" s="223"/>
      <c r="C352" s="223"/>
      <c r="D352" s="223"/>
      <c r="E352" s="223"/>
      <c r="F352" s="223"/>
      <c r="G352" s="223"/>
      <c r="H352" s="223"/>
      <c r="I352" s="223"/>
      <c r="J352" s="223"/>
      <c r="K352" s="223"/>
      <c r="L352" s="223"/>
      <c r="M352" s="223"/>
      <c r="N352" s="223"/>
      <c r="O352" s="223"/>
      <c r="P352" s="223"/>
      <c r="Q352" s="223"/>
      <c r="R352" s="223"/>
      <c r="S352" s="223"/>
      <c r="T352" s="223"/>
      <c r="U352" s="223"/>
      <c r="V352" s="223"/>
      <c r="W352" s="223"/>
      <c r="X352" s="223"/>
      <c r="Y352" s="223"/>
      <c r="Z352" s="223"/>
    </row>
    <row r="353" spans="1:26" ht="12.75" customHeight="1" x14ac:dyDescent="0.2">
      <c r="A353" s="223"/>
      <c r="B353" s="223"/>
      <c r="C353" s="223"/>
      <c r="D353" s="223"/>
      <c r="E353" s="223"/>
      <c r="F353" s="223"/>
      <c r="G353" s="223"/>
      <c r="H353" s="223"/>
      <c r="I353" s="223"/>
      <c r="J353" s="223"/>
      <c r="K353" s="223"/>
      <c r="L353" s="223"/>
      <c r="M353" s="223"/>
      <c r="N353" s="223"/>
      <c r="O353" s="223"/>
      <c r="P353" s="223"/>
      <c r="Q353" s="223"/>
      <c r="R353" s="223"/>
      <c r="S353" s="223"/>
      <c r="T353" s="223"/>
      <c r="U353" s="223"/>
      <c r="V353" s="223"/>
      <c r="W353" s="223"/>
      <c r="X353" s="223"/>
      <c r="Y353" s="223"/>
      <c r="Z353" s="223"/>
    </row>
    <row r="354" spans="1:26" ht="12.75" customHeight="1" x14ac:dyDescent="0.2">
      <c r="A354" s="223"/>
      <c r="B354" s="223"/>
      <c r="C354" s="223"/>
      <c r="D354" s="223"/>
      <c r="E354" s="223"/>
      <c r="F354" s="223"/>
      <c r="G354" s="223"/>
      <c r="H354" s="223"/>
      <c r="I354" s="223"/>
      <c r="J354" s="223"/>
      <c r="K354" s="223"/>
      <c r="L354" s="223"/>
      <c r="M354" s="223"/>
      <c r="N354" s="223"/>
      <c r="O354" s="223"/>
      <c r="P354" s="223"/>
      <c r="Q354" s="223"/>
      <c r="R354" s="223"/>
      <c r="S354" s="223"/>
      <c r="T354" s="223"/>
      <c r="U354" s="223"/>
      <c r="V354" s="223"/>
      <c r="W354" s="223"/>
      <c r="X354" s="223"/>
      <c r="Y354" s="223"/>
      <c r="Z354" s="223"/>
    </row>
    <row r="355" spans="1:26" ht="12.75" customHeight="1" x14ac:dyDescent="0.2">
      <c r="A355" s="223"/>
      <c r="B355" s="223"/>
      <c r="C355" s="223"/>
      <c r="D355" s="223"/>
      <c r="E355" s="223"/>
      <c r="F355" s="223"/>
      <c r="G355" s="223"/>
      <c r="H355" s="223"/>
      <c r="I355" s="223"/>
      <c r="J355" s="223"/>
      <c r="K355" s="223"/>
      <c r="L355" s="223"/>
      <c r="M355" s="223"/>
      <c r="N355" s="223"/>
      <c r="O355" s="223"/>
      <c r="P355" s="223"/>
      <c r="Q355" s="223"/>
      <c r="R355" s="223"/>
      <c r="S355" s="223"/>
      <c r="T355" s="223"/>
      <c r="U355" s="223"/>
      <c r="V355" s="223"/>
      <c r="W355" s="223"/>
      <c r="X355" s="223"/>
      <c r="Y355" s="223"/>
      <c r="Z355" s="223"/>
    </row>
    <row r="356" spans="1:26" ht="12.75" customHeight="1" x14ac:dyDescent="0.2">
      <c r="A356" s="223"/>
      <c r="B356" s="223"/>
      <c r="C356" s="223"/>
      <c r="D356" s="223"/>
      <c r="E356" s="223"/>
      <c r="F356" s="223"/>
      <c r="G356" s="223"/>
      <c r="H356" s="223"/>
      <c r="I356" s="223"/>
      <c r="J356" s="223"/>
      <c r="K356" s="223"/>
      <c r="L356" s="223"/>
      <c r="M356" s="223"/>
      <c r="N356" s="223"/>
      <c r="O356" s="223"/>
      <c r="P356" s="223"/>
      <c r="Q356" s="223"/>
      <c r="R356" s="223"/>
      <c r="S356" s="223"/>
      <c r="T356" s="223"/>
      <c r="U356" s="223"/>
      <c r="V356" s="223"/>
      <c r="W356" s="223"/>
      <c r="X356" s="223"/>
      <c r="Y356" s="223"/>
      <c r="Z356" s="223"/>
    </row>
    <row r="357" spans="1:26" ht="12.75" customHeight="1" x14ac:dyDescent="0.2">
      <c r="A357" s="223"/>
      <c r="B357" s="223"/>
      <c r="C357" s="223"/>
      <c r="D357" s="223"/>
      <c r="E357" s="223"/>
      <c r="F357" s="223"/>
      <c r="G357" s="223"/>
      <c r="H357" s="223"/>
      <c r="I357" s="223"/>
      <c r="J357" s="223"/>
      <c r="K357" s="223"/>
      <c r="L357" s="223"/>
      <c r="M357" s="223"/>
      <c r="N357" s="223"/>
      <c r="O357" s="223"/>
      <c r="P357" s="223"/>
      <c r="Q357" s="223"/>
      <c r="R357" s="223"/>
      <c r="S357" s="223"/>
      <c r="T357" s="223"/>
      <c r="U357" s="223"/>
      <c r="V357" s="223"/>
      <c r="W357" s="223"/>
      <c r="X357" s="223"/>
      <c r="Y357" s="223"/>
      <c r="Z357" s="223"/>
    </row>
    <row r="358" spans="1:26" ht="12.75" customHeight="1" x14ac:dyDescent="0.2">
      <c r="A358" s="223"/>
      <c r="B358" s="223"/>
      <c r="C358" s="223"/>
      <c r="D358" s="223"/>
      <c r="E358" s="223"/>
      <c r="F358" s="223"/>
      <c r="G358" s="223"/>
      <c r="H358" s="223"/>
      <c r="I358" s="223"/>
      <c r="J358" s="223"/>
      <c r="K358" s="223"/>
      <c r="L358" s="223"/>
      <c r="M358" s="223"/>
      <c r="N358" s="223"/>
      <c r="O358" s="223"/>
      <c r="P358" s="223"/>
      <c r="Q358" s="223"/>
      <c r="R358" s="223"/>
      <c r="S358" s="223"/>
      <c r="T358" s="223"/>
      <c r="U358" s="223"/>
      <c r="V358" s="223"/>
      <c r="W358" s="223"/>
      <c r="X358" s="223"/>
      <c r="Y358" s="223"/>
      <c r="Z358" s="223"/>
    </row>
    <row r="359" spans="1:26" ht="12.75" customHeight="1" x14ac:dyDescent="0.2">
      <c r="A359" s="223"/>
      <c r="B359" s="223"/>
      <c r="C359" s="223"/>
      <c r="D359" s="223"/>
      <c r="E359" s="223"/>
      <c r="F359" s="223"/>
      <c r="G359" s="223"/>
      <c r="H359" s="223"/>
      <c r="I359" s="223"/>
      <c r="J359" s="223"/>
      <c r="K359" s="223"/>
      <c r="L359" s="223"/>
      <c r="M359" s="223"/>
      <c r="N359" s="223"/>
      <c r="O359" s="223"/>
      <c r="P359" s="223"/>
      <c r="Q359" s="223"/>
      <c r="R359" s="223"/>
      <c r="S359" s="223"/>
      <c r="T359" s="223"/>
      <c r="U359" s="223"/>
      <c r="V359" s="223"/>
      <c r="W359" s="223"/>
      <c r="X359" s="223"/>
      <c r="Y359" s="223"/>
      <c r="Z359" s="223"/>
    </row>
    <row r="360" spans="1:26" ht="12.75" customHeight="1" x14ac:dyDescent="0.2">
      <c r="A360" s="223"/>
      <c r="B360" s="223"/>
      <c r="C360" s="223"/>
      <c r="D360" s="223"/>
      <c r="E360" s="223"/>
      <c r="F360" s="223"/>
      <c r="G360" s="223"/>
      <c r="H360" s="223"/>
      <c r="I360" s="223"/>
      <c r="J360" s="223"/>
      <c r="K360" s="223"/>
      <c r="L360" s="223"/>
      <c r="M360" s="223"/>
      <c r="N360" s="223"/>
      <c r="O360" s="223"/>
      <c r="P360" s="223"/>
      <c r="Q360" s="223"/>
      <c r="R360" s="223"/>
      <c r="S360" s="223"/>
      <c r="T360" s="223"/>
      <c r="U360" s="223"/>
      <c r="V360" s="223"/>
      <c r="W360" s="223"/>
      <c r="X360" s="223"/>
      <c r="Y360" s="223"/>
      <c r="Z360" s="223"/>
    </row>
    <row r="361" spans="1:26" ht="12.75" customHeight="1" x14ac:dyDescent="0.2">
      <c r="A361" s="223"/>
      <c r="B361" s="223"/>
      <c r="C361" s="223"/>
      <c r="D361" s="223"/>
      <c r="E361" s="223"/>
      <c r="F361" s="223"/>
      <c r="G361" s="223"/>
      <c r="H361" s="223"/>
      <c r="I361" s="223"/>
      <c r="J361" s="223"/>
      <c r="K361" s="223"/>
      <c r="L361" s="223"/>
      <c r="M361" s="223"/>
      <c r="N361" s="223"/>
      <c r="O361" s="223"/>
      <c r="P361" s="223"/>
      <c r="Q361" s="223"/>
      <c r="R361" s="223"/>
      <c r="S361" s="223"/>
      <c r="T361" s="223"/>
      <c r="U361" s="223"/>
      <c r="V361" s="223"/>
      <c r="W361" s="223"/>
      <c r="X361" s="223"/>
      <c r="Y361" s="223"/>
      <c r="Z361" s="223"/>
    </row>
    <row r="362" spans="1:26" ht="12.75" customHeight="1" x14ac:dyDescent="0.2">
      <c r="A362" s="223"/>
      <c r="B362" s="223"/>
      <c r="C362" s="223"/>
      <c r="D362" s="223"/>
      <c r="E362" s="223"/>
      <c r="F362" s="223"/>
      <c r="G362" s="223"/>
      <c r="H362" s="223"/>
      <c r="I362" s="223"/>
      <c r="J362" s="223"/>
      <c r="K362" s="223"/>
      <c r="L362" s="223"/>
      <c r="M362" s="223"/>
      <c r="N362" s="223"/>
      <c r="O362" s="223"/>
      <c r="P362" s="223"/>
      <c r="Q362" s="223"/>
      <c r="R362" s="223"/>
      <c r="S362" s="223"/>
      <c r="T362" s="223"/>
      <c r="U362" s="223"/>
      <c r="V362" s="223"/>
      <c r="W362" s="223"/>
      <c r="X362" s="223"/>
      <c r="Y362" s="223"/>
      <c r="Z362" s="223"/>
    </row>
    <row r="363" spans="1:26" ht="12.75" customHeight="1" x14ac:dyDescent="0.2">
      <c r="A363" s="223"/>
      <c r="B363" s="223"/>
      <c r="C363" s="223"/>
      <c r="D363" s="223"/>
      <c r="E363" s="223"/>
      <c r="F363" s="223"/>
      <c r="G363" s="223"/>
      <c r="H363" s="223"/>
      <c r="I363" s="223"/>
      <c r="J363" s="223"/>
      <c r="K363" s="223"/>
      <c r="L363" s="223"/>
      <c r="M363" s="223"/>
      <c r="N363" s="223"/>
      <c r="O363" s="223"/>
      <c r="P363" s="223"/>
      <c r="Q363" s="223"/>
      <c r="R363" s="223"/>
      <c r="S363" s="223"/>
      <c r="T363" s="223"/>
      <c r="U363" s="223"/>
      <c r="V363" s="223"/>
      <c r="W363" s="223"/>
      <c r="X363" s="223"/>
      <c r="Y363" s="223"/>
      <c r="Z363" s="223"/>
    </row>
    <row r="364" spans="1:26" ht="12.75" customHeight="1" x14ac:dyDescent="0.2">
      <c r="A364" s="223"/>
      <c r="B364" s="223"/>
      <c r="C364" s="223"/>
      <c r="D364" s="223"/>
      <c r="E364" s="223"/>
      <c r="F364" s="223"/>
      <c r="G364" s="223"/>
      <c r="H364" s="223"/>
      <c r="I364" s="223"/>
      <c r="J364" s="223"/>
      <c r="K364" s="223"/>
      <c r="L364" s="223"/>
      <c r="M364" s="223"/>
      <c r="N364" s="223"/>
      <c r="O364" s="223"/>
      <c r="P364" s="223"/>
      <c r="Q364" s="223"/>
      <c r="R364" s="223"/>
      <c r="S364" s="223"/>
      <c r="T364" s="223"/>
      <c r="U364" s="223"/>
      <c r="V364" s="223"/>
      <c r="W364" s="223"/>
      <c r="X364" s="223"/>
      <c r="Y364" s="223"/>
      <c r="Z364" s="223"/>
    </row>
    <row r="365" spans="1:26" ht="12.75" customHeight="1" x14ac:dyDescent="0.2">
      <c r="A365" s="223"/>
      <c r="B365" s="223"/>
      <c r="C365" s="223"/>
      <c r="D365" s="223"/>
      <c r="E365" s="223"/>
      <c r="F365" s="223"/>
      <c r="G365" s="223"/>
      <c r="H365" s="223"/>
      <c r="I365" s="223"/>
      <c r="J365" s="223"/>
      <c r="K365" s="223"/>
      <c r="L365" s="223"/>
      <c r="M365" s="223"/>
      <c r="N365" s="223"/>
      <c r="O365" s="223"/>
      <c r="P365" s="223"/>
      <c r="Q365" s="223"/>
      <c r="R365" s="223"/>
      <c r="S365" s="223"/>
      <c r="T365" s="223"/>
      <c r="U365" s="223"/>
      <c r="V365" s="223"/>
      <c r="W365" s="223"/>
      <c r="X365" s="223"/>
      <c r="Y365" s="223"/>
      <c r="Z365" s="223"/>
    </row>
    <row r="366" spans="1:26" ht="12.75" customHeight="1" x14ac:dyDescent="0.2">
      <c r="A366" s="223"/>
      <c r="B366" s="223"/>
      <c r="C366" s="223"/>
      <c r="D366" s="223"/>
      <c r="E366" s="223"/>
      <c r="F366" s="223"/>
      <c r="G366" s="223"/>
      <c r="H366" s="223"/>
      <c r="I366" s="223"/>
      <c r="J366" s="223"/>
      <c r="K366" s="223"/>
      <c r="L366" s="223"/>
      <c r="M366" s="223"/>
      <c r="N366" s="223"/>
      <c r="O366" s="223"/>
      <c r="P366" s="223"/>
      <c r="Q366" s="223"/>
      <c r="R366" s="223"/>
      <c r="S366" s="223"/>
      <c r="T366" s="223"/>
      <c r="U366" s="223"/>
      <c r="V366" s="223"/>
      <c r="W366" s="223"/>
      <c r="X366" s="223"/>
      <c r="Y366" s="223"/>
      <c r="Z366" s="223"/>
    </row>
    <row r="367" spans="1:26" ht="12.75" customHeight="1" x14ac:dyDescent="0.2">
      <c r="A367" s="223"/>
      <c r="B367" s="223"/>
      <c r="C367" s="223"/>
      <c r="D367" s="223"/>
      <c r="E367" s="223"/>
      <c r="F367" s="223"/>
      <c r="G367" s="223"/>
      <c r="H367" s="223"/>
      <c r="I367" s="223"/>
      <c r="J367" s="223"/>
      <c r="K367" s="223"/>
      <c r="L367" s="223"/>
      <c r="M367" s="223"/>
      <c r="N367" s="223"/>
      <c r="O367" s="223"/>
      <c r="P367" s="223"/>
      <c r="Q367" s="223"/>
      <c r="R367" s="223"/>
      <c r="S367" s="223"/>
      <c r="T367" s="223"/>
      <c r="U367" s="223"/>
      <c r="V367" s="223"/>
      <c r="W367" s="223"/>
      <c r="X367" s="223"/>
      <c r="Y367" s="223"/>
      <c r="Z367" s="223"/>
    </row>
    <row r="368" spans="1:26" ht="12.75" customHeight="1" x14ac:dyDescent="0.2">
      <c r="A368" s="223"/>
      <c r="B368" s="223"/>
      <c r="C368" s="223"/>
      <c r="D368" s="223"/>
      <c r="E368" s="223"/>
      <c r="F368" s="223"/>
      <c r="G368" s="223"/>
      <c r="H368" s="223"/>
      <c r="I368" s="223"/>
      <c r="J368" s="223"/>
      <c r="K368" s="223"/>
      <c r="L368" s="223"/>
      <c r="M368" s="223"/>
      <c r="N368" s="223"/>
      <c r="O368" s="223"/>
      <c r="P368" s="223"/>
      <c r="Q368" s="223"/>
      <c r="R368" s="223"/>
      <c r="S368" s="223"/>
      <c r="T368" s="223"/>
      <c r="U368" s="223"/>
      <c r="V368" s="223"/>
      <c r="W368" s="223"/>
      <c r="X368" s="223"/>
      <c r="Y368" s="223"/>
      <c r="Z368" s="223"/>
    </row>
    <row r="369" spans="1:26" ht="12.75" customHeight="1" x14ac:dyDescent="0.2">
      <c r="A369" s="223"/>
      <c r="B369" s="223"/>
      <c r="C369" s="223"/>
      <c r="D369" s="223"/>
      <c r="E369" s="223"/>
      <c r="F369" s="223"/>
      <c r="G369" s="223"/>
      <c r="H369" s="223"/>
      <c r="I369" s="223"/>
      <c r="J369" s="223"/>
      <c r="K369" s="223"/>
      <c r="L369" s="223"/>
      <c r="M369" s="223"/>
      <c r="N369" s="223"/>
      <c r="O369" s="223"/>
      <c r="P369" s="223"/>
      <c r="Q369" s="223"/>
      <c r="R369" s="223"/>
      <c r="S369" s="223"/>
      <c r="T369" s="223"/>
      <c r="U369" s="223"/>
      <c r="V369" s="223"/>
      <c r="W369" s="223"/>
      <c r="X369" s="223"/>
      <c r="Y369" s="223"/>
      <c r="Z369" s="223"/>
    </row>
    <row r="370" spans="1:26" ht="12.75" customHeight="1" x14ac:dyDescent="0.2">
      <c r="A370" s="223"/>
      <c r="B370" s="223"/>
      <c r="C370" s="223"/>
      <c r="D370" s="223"/>
      <c r="E370" s="223"/>
      <c r="F370" s="223"/>
      <c r="G370" s="223"/>
      <c r="H370" s="223"/>
      <c r="I370" s="223"/>
      <c r="J370" s="223"/>
      <c r="K370" s="223"/>
      <c r="L370" s="223"/>
      <c r="M370" s="223"/>
      <c r="N370" s="223"/>
      <c r="O370" s="223"/>
      <c r="P370" s="223"/>
      <c r="Q370" s="223"/>
      <c r="R370" s="223"/>
      <c r="S370" s="223"/>
      <c r="T370" s="223"/>
      <c r="U370" s="223"/>
      <c r="V370" s="223"/>
      <c r="W370" s="223"/>
      <c r="X370" s="223"/>
      <c r="Y370" s="223"/>
      <c r="Z370" s="223"/>
    </row>
    <row r="371" spans="1:26" ht="12.75" customHeight="1" x14ac:dyDescent="0.2">
      <c r="A371" s="223"/>
      <c r="B371" s="223"/>
      <c r="C371" s="223"/>
      <c r="D371" s="223"/>
      <c r="E371" s="223"/>
      <c r="F371" s="223"/>
      <c r="G371" s="223"/>
      <c r="H371" s="223"/>
      <c r="I371" s="223"/>
      <c r="J371" s="223"/>
      <c r="K371" s="223"/>
      <c r="L371" s="223"/>
      <c r="M371" s="223"/>
      <c r="N371" s="223"/>
      <c r="O371" s="223"/>
      <c r="P371" s="223"/>
      <c r="Q371" s="223"/>
      <c r="R371" s="223"/>
      <c r="S371" s="223"/>
      <c r="T371" s="223"/>
      <c r="U371" s="223"/>
      <c r="V371" s="223"/>
      <c r="W371" s="223"/>
      <c r="X371" s="223"/>
      <c r="Y371" s="223"/>
      <c r="Z371" s="223"/>
    </row>
    <row r="372" spans="1:26" ht="12.75" customHeight="1" x14ac:dyDescent="0.2">
      <c r="A372" s="223"/>
      <c r="B372" s="223"/>
      <c r="C372" s="223"/>
      <c r="D372" s="223"/>
      <c r="E372" s="223"/>
      <c r="F372" s="223"/>
      <c r="G372" s="223"/>
      <c r="H372" s="223"/>
      <c r="I372" s="223"/>
      <c r="J372" s="223"/>
      <c r="K372" s="223"/>
      <c r="L372" s="223"/>
      <c r="M372" s="223"/>
      <c r="N372" s="223"/>
      <c r="O372" s="223"/>
      <c r="P372" s="223"/>
      <c r="Q372" s="223"/>
      <c r="R372" s="223"/>
      <c r="S372" s="223"/>
      <c r="T372" s="223"/>
      <c r="U372" s="223"/>
      <c r="V372" s="223"/>
      <c r="W372" s="223"/>
      <c r="X372" s="223"/>
      <c r="Y372" s="223"/>
      <c r="Z372" s="223"/>
    </row>
    <row r="373" spans="1:26" ht="12.75" customHeight="1" x14ac:dyDescent="0.2">
      <c r="A373" s="223"/>
      <c r="B373" s="223"/>
      <c r="C373" s="223"/>
      <c r="D373" s="223"/>
      <c r="E373" s="223"/>
      <c r="F373" s="223"/>
      <c r="G373" s="223"/>
      <c r="H373" s="223"/>
      <c r="I373" s="223"/>
      <c r="J373" s="223"/>
      <c r="K373" s="223"/>
      <c r="L373" s="223"/>
      <c r="M373" s="223"/>
      <c r="N373" s="223"/>
      <c r="O373" s="223"/>
      <c r="P373" s="223"/>
      <c r="Q373" s="223"/>
      <c r="R373" s="223"/>
      <c r="S373" s="223"/>
      <c r="T373" s="223"/>
      <c r="U373" s="223"/>
      <c r="V373" s="223"/>
      <c r="W373" s="223"/>
      <c r="X373" s="223"/>
      <c r="Y373" s="223"/>
      <c r="Z373" s="223"/>
    </row>
    <row r="374" spans="1:26" ht="12.75" customHeight="1" x14ac:dyDescent="0.2">
      <c r="A374" s="223"/>
      <c r="B374" s="223"/>
      <c r="C374" s="223"/>
      <c r="D374" s="223"/>
      <c r="E374" s="223"/>
      <c r="F374" s="223"/>
      <c r="G374" s="223"/>
      <c r="H374" s="223"/>
      <c r="I374" s="223"/>
      <c r="J374" s="223"/>
      <c r="K374" s="223"/>
      <c r="L374" s="223"/>
      <c r="M374" s="223"/>
      <c r="N374" s="223"/>
      <c r="O374" s="223"/>
      <c r="P374" s="223"/>
      <c r="Q374" s="223"/>
      <c r="R374" s="223"/>
      <c r="S374" s="223"/>
      <c r="T374" s="223"/>
      <c r="U374" s="223"/>
      <c r="V374" s="223"/>
      <c r="W374" s="223"/>
      <c r="X374" s="223"/>
      <c r="Y374" s="223"/>
      <c r="Z374" s="223"/>
    </row>
    <row r="375" spans="1:26" ht="12.75" customHeight="1" x14ac:dyDescent="0.2">
      <c r="A375" s="223"/>
      <c r="B375" s="223"/>
      <c r="C375" s="223"/>
      <c r="D375" s="223"/>
      <c r="E375" s="223"/>
      <c r="F375" s="223"/>
      <c r="G375" s="223"/>
      <c r="H375" s="223"/>
      <c r="I375" s="223"/>
      <c r="J375" s="223"/>
      <c r="K375" s="223"/>
      <c r="L375" s="223"/>
      <c r="M375" s="223"/>
      <c r="N375" s="223"/>
      <c r="O375" s="223"/>
      <c r="P375" s="223"/>
      <c r="Q375" s="223"/>
      <c r="R375" s="223"/>
      <c r="S375" s="223"/>
      <c r="T375" s="223"/>
      <c r="U375" s="223"/>
      <c r="V375" s="223"/>
      <c r="W375" s="223"/>
      <c r="X375" s="223"/>
      <c r="Y375" s="223"/>
      <c r="Z375" s="223"/>
    </row>
    <row r="376" spans="1:26" ht="12.75" customHeight="1" x14ac:dyDescent="0.2">
      <c r="A376" s="223"/>
      <c r="B376" s="223"/>
      <c r="C376" s="223"/>
      <c r="D376" s="223"/>
      <c r="E376" s="223"/>
      <c r="F376" s="223"/>
      <c r="G376" s="223"/>
      <c r="H376" s="223"/>
      <c r="I376" s="223"/>
      <c r="J376" s="223"/>
      <c r="K376" s="223"/>
      <c r="L376" s="223"/>
      <c r="M376" s="223"/>
      <c r="N376" s="223"/>
      <c r="O376" s="223"/>
      <c r="P376" s="223"/>
      <c r="Q376" s="223"/>
      <c r="R376" s="223"/>
      <c r="S376" s="223"/>
      <c r="T376" s="223"/>
      <c r="U376" s="223"/>
      <c r="V376" s="223"/>
      <c r="W376" s="223"/>
      <c r="X376" s="223"/>
      <c r="Y376" s="223"/>
      <c r="Z376" s="223"/>
    </row>
    <row r="377" spans="1:26" ht="12.75" customHeight="1" x14ac:dyDescent="0.2">
      <c r="A377" s="223"/>
      <c r="B377" s="223"/>
      <c r="C377" s="223"/>
      <c r="D377" s="223"/>
      <c r="E377" s="223"/>
      <c r="F377" s="223"/>
      <c r="G377" s="223"/>
      <c r="H377" s="223"/>
      <c r="I377" s="223"/>
      <c r="J377" s="223"/>
      <c r="K377" s="223"/>
      <c r="L377" s="223"/>
      <c r="M377" s="223"/>
      <c r="N377" s="223"/>
      <c r="O377" s="223"/>
      <c r="P377" s="223"/>
      <c r="Q377" s="223"/>
      <c r="R377" s="223"/>
      <c r="S377" s="223"/>
      <c r="T377" s="223"/>
      <c r="U377" s="223"/>
      <c r="V377" s="223"/>
      <c r="W377" s="223"/>
      <c r="X377" s="223"/>
      <c r="Y377" s="223"/>
      <c r="Z377" s="223"/>
    </row>
    <row r="378" spans="1:26" ht="12.75" customHeight="1" x14ac:dyDescent="0.2">
      <c r="A378" s="223"/>
      <c r="B378" s="223"/>
      <c r="C378" s="223"/>
      <c r="D378" s="223"/>
      <c r="E378" s="223"/>
      <c r="F378" s="223"/>
      <c r="G378" s="223"/>
      <c r="H378" s="223"/>
      <c r="I378" s="223"/>
      <c r="J378" s="223"/>
      <c r="K378" s="223"/>
      <c r="L378" s="223"/>
      <c r="M378" s="223"/>
      <c r="N378" s="223"/>
      <c r="O378" s="223"/>
      <c r="P378" s="223"/>
      <c r="Q378" s="223"/>
      <c r="R378" s="223"/>
      <c r="S378" s="223"/>
      <c r="T378" s="223"/>
      <c r="U378" s="223"/>
      <c r="V378" s="223"/>
      <c r="W378" s="223"/>
      <c r="X378" s="223"/>
      <c r="Y378" s="223"/>
      <c r="Z378" s="223"/>
    </row>
    <row r="379" spans="1:26" ht="12.75" customHeight="1" x14ac:dyDescent="0.2">
      <c r="A379" s="223"/>
      <c r="B379" s="223"/>
      <c r="C379" s="223"/>
      <c r="D379" s="223"/>
      <c r="E379" s="223"/>
      <c r="F379" s="223"/>
      <c r="G379" s="223"/>
      <c r="H379" s="223"/>
      <c r="I379" s="223"/>
      <c r="J379" s="223"/>
      <c r="K379" s="223"/>
      <c r="L379" s="223"/>
      <c r="M379" s="223"/>
      <c r="N379" s="223"/>
      <c r="O379" s="223"/>
      <c r="P379" s="223"/>
      <c r="Q379" s="223"/>
      <c r="R379" s="223"/>
      <c r="S379" s="223"/>
      <c r="T379" s="223"/>
      <c r="U379" s="223"/>
      <c r="V379" s="223"/>
      <c r="W379" s="223"/>
      <c r="X379" s="223"/>
      <c r="Y379" s="223"/>
      <c r="Z379" s="223"/>
    </row>
    <row r="380" spans="1:26" ht="12.75" customHeight="1" x14ac:dyDescent="0.2">
      <c r="A380" s="223"/>
      <c r="B380" s="223"/>
      <c r="C380" s="223"/>
      <c r="D380" s="223"/>
      <c r="E380" s="223"/>
      <c r="F380" s="223"/>
      <c r="G380" s="223"/>
      <c r="H380" s="223"/>
      <c r="I380" s="223"/>
      <c r="J380" s="223"/>
      <c r="K380" s="223"/>
      <c r="L380" s="223"/>
      <c r="M380" s="223"/>
      <c r="N380" s="223"/>
      <c r="O380" s="223"/>
      <c r="P380" s="223"/>
      <c r="Q380" s="223"/>
      <c r="R380" s="223"/>
      <c r="S380" s="223"/>
      <c r="T380" s="223"/>
      <c r="U380" s="223"/>
      <c r="V380" s="223"/>
      <c r="W380" s="223"/>
      <c r="X380" s="223"/>
      <c r="Y380" s="223"/>
      <c r="Z380" s="223"/>
    </row>
    <row r="381" spans="1:26" ht="12.75" customHeight="1" x14ac:dyDescent="0.2">
      <c r="A381" s="223"/>
      <c r="B381" s="223"/>
      <c r="C381" s="223"/>
      <c r="D381" s="223"/>
      <c r="E381" s="223"/>
      <c r="F381" s="223"/>
      <c r="G381" s="223"/>
      <c r="H381" s="223"/>
      <c r="I381" s="223"/>
      <c r="J381" s="223"/>
      <c r="K381" s="223"/>
      <c r="L381" s="223"/>
      <c r="M381" s="223"/>
      <c r="N381" s="223"/>
      <c r="O381" s="223"/>
      <c r="P381" s="223"/>
      <c r="Q381" s="223"/>
      <c r="R381" s="223"/>
      <c r="S381" s="223"/>
      <c r="T381" s="223"/>
      <c r="U381" s="223"/>
      <c r="V381" s="223"/>
      <c r="W381" s="223"/>
      <c r="X381" s="223"/>
      <c r="Y381" s="223"/>
      <c r="Z381" s="223"/>
    </row>
    <row r="382" spans="1:26" ht="12.75" customHeight="1" x14ac:dyDescent="0.2">
      <c r="A382" s="223"/>
      <c r="B382" s="223"/>
      <c r="C382" s="223"/>
      <c r="D382" s="223"/>
      <c r="E382" s="223"/>
      <c r="F382" s="223"/>
      <c r="G382" s="223"/>
      <c r="H382" s="223"/>
      <c r="I382" s="223"/>
      <c r="J382" s="223"/>
      <c r="K382" s="223"/>
      <c r="L382" s="223"/>
      <c r="M382" s="223"/>
      <c r="N382" s="223"/>
      <c r="O382" s="223"/>
      <c r="P382" s="223"/>
      <c r="Q382" s="223"/>
      <c r="R382" s="223"/>
      <c r="S382" s="223"/>
      <c r="T382" s="223"/>
      <c r="U382" s="223"/>
      <c r="V382" s="223"/>
      <c r="W382" s="223"/>
      <c r="X382" s="223"/>
      <c r="Y382" s="223"/>
      <c r="Z382" s="223"/>
    </row>
    <row r="383" spans="1:26" ht="12.75" customHeight="1" x14ac:dyDescent="0.2">
      <c r="A383" s="223"/>
      <c r="B383" s="223"/>
      <c r="C383" s="223"/>
      <c r="D383" s="223"/>
      <c r="E383" s="223"/>
      <c r="F383" s="223"/>
      <c r="G383" s="223"/>
      <c r="H383" s="223"/>
      <c r="I383" s="223"/>
      <c r="J383" s="223"/>
      <c r="K383" s="223"/>
      <c r="L383" s="223"/>
      <c r="M383" s="223"/>
      <c r="N383" s="223"/>
      <c r="O383" s="223"/>
      <c r="P383" s="223"/>
      <c r="Q383" s="223"/>
      <c r="R383" s="223"/>
      <c r="S383" s="223"/>
      <c r="T383" s="223"/>
      <c r="U383" s="223"/>
      <c r="V383" s="223"/>
      <c r="W383" s="223"/>
      <c r="X383" s="223"/>
      <c r="Y383" s="223"/>
      <c r="Z383" s="223"/>
    </row>
    <row r="384" spans="1:26" ht="12.75" customHeight="1" x14ac:dyDescent="0.2">
      <c r="A384" s="223"/>
      <c r="B384" s="223"/>
      <c r="C384" s="223"/>
      <c r="D384" s="223"/>
      <c r="E384" s="223"/>
      <c r="F384" s="223"/>
      <c r="G384" s="223"/>
      <c r="H384" s="223"/>
      <c r="I384" s="223"/>
      <c r="J384" s="223"/>
      <c r="K384" s="223"/>
      <c r="L384" s="223"/>
      <c r="M384" s="223"/>
      <c r="N384" s="223"/>
      <c r="O384" s="223"/>
      <c r="P384" s="223"/>
      <c r="Q384" s="223"/>
      <c r="R384" s="223"/>
      <c r="S384" s="223"/>
      <c r="T384" s="223"/>
      <c r="U384" s="223"/>
      <c r="V384" s="223"/>
      <c r="W384" s="223"/>
      <c r="X384" s="223"/>
      <c r="Y384" s="223"/>
      <c r="Z384" s="223"/>
    </row>
    <row r="385" spans="1:26" ht="12.75" customHeight="1" x14ac:dyDescent="0.2">
      <c r="A385" s="223"/>
      <c r="B385" s="223"/>
      <c r="C385" s="223"/>
      <c r="D385" s="223"/>
      <c r="E385" s="223"/>
      <c r="F385" s="223"/>
      <c r="G385" s="223"/>
      <c r="H385" s="223"/>
      <c r="I385" s="223"/>
      <c r="J385" s="223"/>
      <c r="K385" s="223"/>
      <c r="L385" s="223"/>
      <c r="M385" s="223"/>
      <c r="N385" s="223"/>
      <c r="O385" s="223"/>
      <c r="P385" s="223"/>
      <c r="Q385" s="223"/>
      <c r="R385" s="223"/>
      <c r="S385" s="223"/>
      <c r="T385" s="223"/>
      <c r="U385" s="223"/>
      <c r="V385" s="223"/>
      <c r="W385" s="223"/>
      <c r="X385" s="223"/>
      <c r="Y385" s="223"/>
      <c r="Z385" s="223"/>
    </row>
    <row r="386" spans="1:26" ht="12.75" customHeight="1" x14ac:dyDescent="0.2">
      <c r="A386" s="223"/>
      <c r="B386" s="223"/>
      <c r="C386" s="223"/>
      <c r="D386" s="223"/>
      <c r="E386" s="223"/>
      <c r="F386" s="223"/>
      <c r="G386" s="223"/>
      <c r="H386" s="223"/>
      <c r="I386" s="223"/>
      <c r="J386" s="223"/>
      <c r="K386" s="223"/>
      <c r="L386" s="223"/>
      <c r="M386" s="223"/>
      <c r="N386" s="223"/>
      <c r="O386" s="223"/>
      <c r="P386" s="223"/>
      <c r="Q386" s="223"/>
      <c r="R386" s="223"/>
      <c r="S386" s="223"/>
      <c r="T386" s="223"/>
      <c r="U386" s="223"/>
      <c r="V386" s="223"/>
      <c r="W386" s="223"/>
      <c r="X386" s="223"/>
      <c r="Y386" s="223"/>
      <c r="Z386" s="223"/>
    </row>
    <row r="387" spans="1:26" ht="12.75" customHeight="1" x14ac:dyDescent="0.2">
      <c r="A387" s="223"/>
      <c r="B387" s="223"/>
      <c r="C387" s="223"/>
      <c r="D387" s="223"/>
      <c r="E387" s="223"/>
      <c r="F387" s="223"/>
      <c r="G387" s="223"/>
      <c r="H387" s="223"/>
      <c r="I387" s="223"/>
      <c r="J387" s="223"/>
      <c r="K387" s="223"/>
      <c r="L387" s="223"/>
      <c r="M387" s="223"/>
      <c r="N387" s="223"/>
      <c r="O387" s="223"/>
      <c r="P387" s="223"/>
      <c r="Q387" s="223"/>
      <c r="R387" s="223"/>
      <c r="S387" s="223"/>
      <c r="T387" s="223"/>
      <c r="U387" s="223"/>
      <c r="V387" s="223"/>
      <c r="W387" s="223"/>
      <c r="X387" s="223"/>
      <c r="Y387" s="223"/>
      <c r="Z387" s="223"/>
    </row>
    <row r="388" spans="1:26" ht="12.75" customHeight="1" x14ac:dyDescent="0.2">
      <c r="A388" s="223"/>
      <c r="B388" s="223"/>
      <c r="C388" s="223"/>
      <c r="D388" s="223"/>
      <c r="E388" s="223"/>
      <c r="F388" s="223"/>
      <c r="G388" s="223"/>
      <c r="H388" s="223"/>
      <c r="I388" s="223"/>
      <c r="J388" s="223"/>
      <c r="K388" s="223"/>
      <c r="L388" s="223"/>
      <c r="M388" s="223"/>
      <c r="N388" s="223"/>
      <c r="O388" s="223"/>
      <c r="P388" s="223"/>
      <c r="Q388" s="223"/>
      <c r="R388" s="223"/>
      <c r="S388" s="223"/>
      <c r="T388" s="223"/>
      <c r="U388" s="223"/>
      <c r="V388" s="223"/>
      <c r="W388" s="223"/>
      <c r="X388" s="223"/>
      <c r="Y388" s="223"/>
      <c r="Z388" s="223"/>
    </row>
    <row r="389" spans="1:26" ht="12.75" customHeight="1" x14ac:dyDescent="0.2">
      <c r="A389" s="223"/>
      <c r="B389" s="223"/>
      <c r="C389" s="223"/>
      <c r="D389" s="223"/>
      <c r="E389" s="223"/>
      <c r="F389" s="223"/>
      <c r="G389" s="223"/>
      <c r="H389" s="223"/>
      <c r="I389" s="223"/>
      <c r="J389" s="223"/>
      <c r="K389" s="223"/>
      <c r="L389" s="223"/>
      <c r="M389" s="223"/>
      <c r="N389" s="223"/>
      <c r="O389" s="223"/>
      <c r="P389" s="223"/>
      <c r="Q389" s="223"/>
      <c r="R389" s="223"/>
      <c r="S389" s="223"/>
      <c r="T389" s="223"/>
      <c r="U389" s="223"/>
      <c r="V389" s="223"/>
      <c r="W389" s="223"/>
      <c r="X389" s="223"/>
      <c r="Y389" s="223"/>
      <c r="Z389" s="223"/>
    </row>
    <row r="390" spans="1:26" ht="12.75" customHeight="1" x14ac:dyDescent="0.2">
      <c r="A390" s="223"/>
      <c r="B390" s="223"/>
      <c r="C390" s="223"/>
      <c r="D390" s="223"/>
      <c r="E390" s="223"/>
      <c r="F390" s="223"/>
      <c r="G390" s="223"/>
      <c r="H390" s="223"/>
      <c r="I390" s="223"/>
      <c r="J390" s="223"/>
      <c r="K390" s="223"/>
      <c r="L390" s="223"/>
      <c r="M390" s="223"/>
      <c r="N390" s="223"/>
      <c r="O390" s="223"/>
      <c r="P390" s="223"/>
      <c r="Q390" s="223"/>
      <c r="R390" s="223"/>
      <c r="S390" s="223"/>
      <c r="T390" s="223"/>
      <c r="U390" s="223"/>
      <c r="V390" s="223"/>
      <c r="W390" s="223"/>
      <c r="X390" s="223"/>
      <c r="Y390" s="223"/>
      <c r="Z390" s="223"/>
    </row>
    <row r="391" spans="1:26" ht="12.75" customHeight="1" x14ac:dyDescent="0.2">
      <c r="A391" s="223"/>
      <c r="B391" s="223"/>
      <c r="C391" s="223"/>
      <c r="D391" s="223"/>
      <c r="E391" s="223"/>
      <c r="F391" s="223"/>
      <c r="G391" s="223"/>
      <c r="H391" s="223"/>
      <c r="I391" s="223"/>
      <c r="J391" s="223"/>
      <c r="K391" s="223"/>
      <c r="L391" s="223"/>
      <c r="M391" s="223"/>
      <c r="N391" s="223"/>
      <c r="O391" s="223"/>
      <c r="P391" s="223"/>
      <c r="Q391" s="223"/>
      <c r="R391" s="223"/>
      <c r="S391" s="223"/>
      <c r="T391" s="223"/>
      <c r="U391" s="223"/>
      <c r="V391" s="223"/>
      <c r="W391" s="223"/>
      <c r="X391" s="223"/>
      <c r="Y391" s="223"/>
      <c r="Z391" s="223"/>
    </row>
    <row r="392" spans="1:26" ht="12.75" customHeight="1" x14ac:dyDescent="0.2">
      <c r="A392" s="223"/>
      <c r="B392" s="223"/>
      <c r="C392" s="223"/>
      <c r="D392" s="223"/>
      <c r="E392" s="223"/>
      <c r="F392" s="223"/>
      <c r="G392" s="223"/>
      <c r="H392" s="223"/>
      <c r="I392" s="223"/>
      <c r="J392" s="223"/>
      <c r="K392" s="223"/>
      <c r="L392" s="223"/>
      <c r="M392" s="223"/>
      <c r="N392" s="223"/>
      <c r="O392" s="223"/>
      <c r="P392" s="223"/>
      <c r="Q392" s="223"/>
      <c r="R392" s="223"/>
      <c r="S392" s="223"/>
      <c r="T392" s="223"/>
      <c r="U392" s="223"/>
      <c r="V392" s="223"/>
      <c r="W392" s="223"/>
      <c r="X392" s="223"/>
      <c r="Y392" s="223"/>
      <c r="Z392" s="223"/>
    </row>
    <row r="393" spans="1:26" ht="12.75" customHeight="1" x14ac:dyDescent="0.2">
      <c r="A393" s="223"/>
      <c r="B393" s="223"/>
      <c r="C393" s="223"/>
      <c r="D393" s="223"/>
      <c r="E393" s="223"/>
      <c r="F393" s="223"/>
      <c r="G393" s="223"/>
      <c r="H393" s="223"/>
      <c r="I393" s="223"/>
      <c r="J393" s="223"/>
      <c r="K393" s="223"/>
      <c r="L393" s="223"/>
      <c r="M393" s="223"/>
      <c r="N393" s="223"/>
      <c r="O393" s="223"/>
      <c r="P393" s="223"/>
      <c r="Q393" s="223"/>
      <c r="R393" s="223"/>
      <c r="S393" s="223"/>
      <c r="T393" s="223"/>
      <c r="U393" s="223"/>
      <c r="V393" s="223"/>
      <c r="W393" s="223"/>
      <c r="X393" s="223"/>
      <c r="Y393" s="223"/>
      <c r="Z393" s="223"/>
    </row>
    <row r="394" spans="1:26" ht="12.75" customHeight="1" x14ac:dyDescent="0.2">
      <c r="A394" s="223"/>
      <c r="B394" s="223"/>
      <c r="C394" s="223"/>
      <c r="D394" s="223"/>
      <c r="E394" s="223"/>
      <c r="F394" s="223"/>
      <c r="G394" s="223"/>
      <c r="H394" s="223"/>
      <c r="I394" s="223"/>
      <c r="J394" s="223"/>
      <c r="K394" s="223"/>
      <c r="L394" s="223"/>
      <c r="M394" s="223"/>
      <c r="N394" s="223"/>
      <c r="O394" s="223"/>
      <c r="P394" s="223"/>
      <c r="Q394" s="223"/>
      <c r="R394" s="223"/>
      <c r="S394" s="223"/>
      <c r="T394" s="223"/>
      <c r="U394" s="223"/>
      <c r="V394" s="223"/>
      <c r="W394" s="223"/>
      <c r="X394" s="223"/>
      <c r="Y394" s="223"/>
      <c r="Z394" s="223"/>
    </row>
    <row r="395" spans="1:26" ht="12.75" customHeight="1" x14ac:dyDescent="0.2">
      <c r="A395" s="223"/>
      <c r="B395" s="223"/>
      <c r="C395" s="223"/>
      <c r="D395" s="223"/>
      <c r="E395" s="223"/>
      <c r="F395" s="223"/>
      <c r="G395" s="223"/>
      <c r="H395" s="223"/>
      <c r="I395" s="223"/>
      <c r="J395" s="223"/>
      <c r="K395" s="223"/>
      <c r="L395" s="223"/>
      <c r="M395" s="223"/>
      <c r="N395" s="223"/>
      <c r="O395" s="223"/>
      <c r="P395" s="223"/>
      <c r="Q395" s="223"/>
      <c r="R395" s="223"/>
      <c r="S395" s="223"/>
      <c r="T395" s="223"/>
      <c r="U395" s="223"/>
      <c r="V395" s="223"/>
      <c r="W395" s="223"/>
      <c r="X395" s="223"/>
      <c r="Y395" s="223"/>
      <c r="Z395" s="223"/>
    </row>
    <row r="396" spans="1:26" ht="12.75" customHeight="1" x14ac:dyDescent="0.2">
      <c r="A396" s="223"/>
      <c r="B396" s="223"/>
      <c r="C396" s="223"/>
      <c r="D396" s="223"/>
      <c r="E396" s="223"/>
      <c r="F396" s="223"/>
      <c r="G396" s="223"/>
      <c r="H396" s="223"/>
      <c r="I396" s="223"/>
      <c r="J396" s="223"/>
      <c r="K396" s="223"/>
      <c r="L396" s="223"/>
      <c r="M396" s="223"/>
      <c r="N396" s="223"/>
      <c r="O396" s="223"/>
      <c r="P396" s="223"/>
      <c r="Q396" s="223"/>
      <c r="R396" s="223"/>
      <c r="S396" s="223"/>
      <c r="T396" s="223"/>
      <c r="U396" s="223"/>
      <c r="V396" s="223"/>
      <c r="W396" s="223"/>
      <c r="X396" s="223"/>
      <c r="Y396" s="223"/>
      <c r="Z396" s="223"/>
    </row>
    <row r="397" spans="1:26" ht="12.75" customHeight="1" x14ac:dyDescent="0.2">
      <c r="A397" s="223"/>
      <c r="B397" s="223"/>
      <c r="C397" s="223"/>
      <c r="D397" s="223"/>
      <c r="E397" s="223"/>
      <c r="F397" s="223"/>
      <c r="G397" s="223"/>
      <c r="H397" s="223"/>
      <c r="I397" s="223"/>
      <c r="J397" s="223"/>
      <c r="K397" s="223"/>
      <c r="L397" s="223"/>
      <c r="M397" s="223"/>
      <c r="N397" s="223"/>
      <c r="O397" s="223"/>
      <c r="P397" s="223"/>
      <c r="Q397" s="223"/>
      <c r="R397" s="223"/>
      <c r="S397" s="223"/>
      <c r="T397" s="223"/>
      <c r="U397" s="223"/>
      <c r="V397" s="223"/>
      <c r="W397" s="223"/>
      <c r="X397" s="223"/>
      <c r="Y397" s="223"/>
      <c r="Z397" s="223"/>
    </row>
    <row r="398" spans="1:26" ht="12.75" customHeight="1" x14ac:dyDescent="0.2">
      <c r="A398" s="223"/>
      <c r="B398" s="223"/>
      <c r="C398" s="223"/>
      <c r="D398" s="223"/>
      <c r="E398" s="223"/>
      <c r="F398" s="223"/>
      <c r="G398" s="223"/>
      <c r="H398" s="223"/>
      <c r="I398" s="223"/>
      <c r="J398" s="223"/>
      <c r="K398" s="223"/>
      <c r="L398" s="223"/>
      <c r="M398" s="223"/>
      <c r="N398" s="223"/>
      <c r="O398" s="223"/>
      <c r="P398" s="223"/>
      <c r="Q398" s="223"/>
      <c r="R398" s="223"/>
      <c r="S398" s="223"/>
      <c r="T398" s="223"/>
      <c r="U398" s="223"/>
      <c r="V398" s="223"/>
      <c r="W398" s="223"/>
      <c r="X398" s="223"/>
      <c r="Y398" s="223"/>
      <c r="Z398" s="223"/>
    </row>
    <row r="399" spans="1:26" ht="12.75" customHeight="1" x14ac:dyDescent="0.2">
      <c r="A399" s="223"/>
      <c r="B399" s="223"/>
      <c r="C399" s="223"/>
      <c r="D399" s="223"/>
      <c r="E399" s="223"/>
      <c r="F399" s="223"/>
      <c r="G399" s="223"/>
      <c r="H399" s="223"/>
      <c r="I399" s="223"/>
      <c r="J399" s="223"/>
      <c r="K399" s="223"/>
      <c r="L399" s="223"/>
      <c r="M399" s="223"/>
      <c r="N399" s="223"/>
      <c r="O399" s="223"/>
      <c r="P399" s="223"/>
      <c r="Q399" s="223"/>
      <c r="R399" s="223"/>
      <c r="S399" s="223"/>
      <c r="T399" s="223"/>
      <c r="U399" s="223"/>
      <c r="V399" s="223"/>
      <c r="W399" s="223"/>
      <c r="X399" s="223"/>
      <c r="Y399" s="223"/>
      <c r="Z399" s="223"/>
    </row>
    <row r="400" spans="1:26" ht="12.75" customHeight="1" x14ac:dyDescent="0.2">
      <c r="A400" s="223"/>
      <c r="B400" s="223"/>
      <c r="C400" s="223"/>
      <c r="D400" s="223"/>
      <c r="E400" s="223"/>
      <c r="F400" s="223"/>
      <c r="G400" s="223"/>
      <c r="H400" s="223"/>
      <c r="I400" s="223"/>
      <c r="J400" s="223"/>
      <c r="K400" s="223"/>
      <c r="L400" s="223"/>
      <c r="M400" s="223"/>
      <c r="N400" s="223"/>
      <c r="O400" s="223"/>
      <c r="P400" s="223"/>
      <c r="Q400" s="223"/>
      <c r="R400" s="223"/>
      <c r="S400" s="223"/>
      <c r="T400" s="223"/>
      <c r="U400" s="223"/>
      <c r="V400" s="223"/>
      <c r="W400" s="223"/>
      <c r="X400" s="223"/>
      <c r="Y400" s="223"/>
      <c r="Z400" s="223"/>
    </row>
    <row r="401" spans="1:26" ht="12.75" customHeight="1" x14ac:dyDescent="0.2">
      <c r="A401" s="223"/>
      <c r="B401" s="223"/>
      <c r="C401" s="223"/>
      <c r="D401" s="223"/>
      <c r="E401" s="223"/>
      <c r="F401" s="223"/>
      <c r="G401" s="223"/>
      <c r="H401" s="223"/>
      <c r="I401" s="223"/>
      <c r="J401" s="223"/>
      <c r="K401" s="223"/>
      <c r="L401" s="223"/>
      <c r="M401" s="223"/>
      <c r="N401" s="223"/>
      <c r="O401" s="223"/>
      <c r="P401" s="223"/>
      <c r="Q401" s="223"/>
      <c r="R401" s="223"/>
      <c r="S401" s="223"/>
      <c r="T401" s="223"/>
      <c r="U401" s="223"/>
      <c r="V401" s="223"/>
      <c r="W401" s="223"/>
      <c r="X401" s="223"/>
      <c r="Y401" s="223"/>
      <c r="Z401" s="223"/>
    </row>
    <row r="402" spans="1:26" ht="12.75" customHeight="1" x14ac:dyDescent="0.2">
      <c r="A402" s="223"/>
      <c r="B402" s="223"/>
      <c r="C402" s="223"/>
      <c r="D402" s="223"/>
      <c r="E402" s="223"/>
      <c r="F402" s="223"/>
      <c r="G402" s="223"/>
      <c r="H402" s="223"/>
      <c r="I402" s="223"/>
      <c r="J402" s="223"/>
      <c r="K402" s="223"/>
      <c r="L402" s="223"/>
      <c r="M402" s="223"/>
      <c r="N402" s="223"/>
      <c r="O402" s="223"/>
      <c r="P402" s="223"/>
      <c r="Q402" s="223"/>
      <c r="R402" s="223"/>
      <c r="S402" s="223"/>
      <c r="T402" s="223"/>
      <c r="U402" s="223"/>
      <c r="V402" s="223"/>
      <c r="W402" s="223"/>
      <c r="X402" s="223"/>
      <c r="Y402" s="223"/>
      <c r="Z402" s="223"/>
    </row>
    <row r="403" spans="1:26" ht="12.75" customHeight="1" x14ac:dyDescent="0.2">
      <c r="A403" s="223"/>
      <c r="B403" s="223"/>
      <c r="C403" s="223"/>
      <c r="D403" s="223"/>
      <c r="E403" s="223"/>
      <c r="F403" s="223"/>
      <c r="G403" s="223"/>
      <c r="H403" s="223"/>
      <c r="I403" s="223"/>
      <c r="J403" s="223"/>
      <c r="K403" s="223"/>
      <c r="L403" s="223"/>
      <c r="M403" s="223"/>
      <c r="N403" s="223"/>
      <c r="O403" s="223"/>
      <c r="P403" s="223"/>
      <c r="Q403" s="223"/>
      <c r="R403" s="223"/>
      <c r="S403" s="223"/>
      <c r="T403" s="223"/>
      <c r="U403" s="223"/>
      <c r="V403" s="223"/>
      <c r="W403" s="223"/>
      <c r="X403" s="223"/>
      <c r="Y403" s="223"/>
      <c r="Z403" s="223"/>
    </row>
    <row r="404" spans="1:26" ht="12.75" customHeight="1" x14ac:dyDescent="0.2">
      <c r="A404" s="223"/>
      <c r="B404" s="223"/>
      <c r="C404" s="223"/>
      <c r="D404" s="223"/>
      <c r="E404" s="223"/>
      <c r="F404" s="223"/>
      <c r="G404" s="223"/>
      <c r="H404" s="223"/>
      <c r="I404" s="223"/>
      <c r="J404" s="223"/>
      <c r="K404" s="223"/>
      <c r="L404" s="223"/>
      <c r="M404" s="223"/>
      <c r="N404" s="223"/>
      <c r="O404" s="223"/>
      <c r="P404" s="223"/>
      <c r="Q404" s="223"/>
      <c r="R404" s="223"/>
      <c r="S404" s="223"/>
      <c r="T404" s="223"/>
      <c r="U404" s="223"/>
      <c r="V404" s="223"/>
      <c r="W404" s="223"/>
      <c r="X404" s="223"/>
      <c r="Y404" s="223"/>
      <c r="Z404" s="223"/>
    </row>
    <row r="405" spans="1:26" ht="12.75" customHeight="1" x14ac:dyDescent="0.2">
      <c r="A405" s="223"/>
      <c r="B405" s="223"/>
      <c r="C405" s="223"/>
      <c r="D405" s="223"/>
      <c r="E405" s="223"/>
      <c r="F405" s="223"/>
      <c r="G405" s="223"/>
      <c r="H405" s="223"/>
      <c r="I405" s="223"/>
      <c r="J405" s="223"/>
      <c r="K405" s="223"/>
      <c r="L405" s="223"/>
      <c r="M405" s="223"/>
      <c r="N405" s="223"/>
      <c r="O405" s="223"/>
      <c r="P405" s="223"/>
      <c r="Q405" s="223"/>
      <c r="R405" s="223"/>
      <c r="S405" s="223"/>
      <c r="T405" s="223"/>
      <c r="U405" s="223"/>
      <c r="V405" s="223"/>
      <c r="W405" s="223"/>
      <c r="X405" s="223"/>
      <c r="Y405" s="223"/>
      <c r="Z405" s="223"/>
    </row>
    <row r="406" spans="1:26" ht="12.75" customHeight="1" x14ac:dyDescent="0.2">
      <c r="A406" s="223"/>
      <c r="B406" s="223"/>
      <c r="C406" s="223"/>
      <c r="D406" s="223"/>
      <c r="E406" s="223"/>
      <c r="F406" s="223"/>
      <c r="G406" s="223"/>
      <c r="H406" s="223"/>
      <c r="I406" s="223"/>
      <c r="J406" s="223"/>
      <c r="K406" s="223"/>
      <c r="L406" s="223"/>
      <c r="M406" s="223"/>
      <c r="N406" s="223"/>
      <c r="O406" s="223"/>
      <c r="P406" s="223"/>
      <c r="Q406" s="223"/>
      <c r="R406" s="223"/>
      <c r="S406" s="223"/>
      <c r="T406" s="223"/>
      <c r="U406" s="223"/>
      <c r="V406" s="223"/>
      <c r="W406" s="223"/>
      <c r="X406" s="223"/>
      <c r="Y406" s="223"/>
      <c r="Z406" s="223"/>
    </row>
    <row r="407" spans="1:26" ht="12.75" customHeight="1" x14ac:dyDescent="0.2">
      <c r="A407" s="223"/>
      <c r="B407" s="223"/>
      <c r="C407" s="223"/>
      <c r="D407" s="223"/>
      <c r="E407" s="223"/>
      <c r="F407" s="223"/>
      <c r="G407" s="223"/>
      <c r="H407" s="223"/>
      <c r="I407" s="223"/>
      <c r="J407" s="223"/>
      <c r="K407" s="223"/>
      <c r="L407" s="223"/>
      <c r="M407" s="223"/>
      <c r="N407" s="223"/>
      <c r="O407" s="223"/>
      <c r="P407" s="223"/>
      <c r="Q407" s="223"/>
      <c r="R407" s="223"/>
      <c r="S407" s="223"/>
      <c r="T407" s="223"/>
      <c r="U407" s="223"/>
      <c r="V407" s="223"/>
      <c r="W407" s="223"/>
      <c r="X407" s="223"/>
      <c r="Y407" s="223"/>
      <c r="Z407" s="223"/>
    </row>
    <row r="408" spans="1:26" ht="12.75" customHeight="1" x14ac:dyDescent="0.2">
      <c r="A408" s="223"/>
      <c r="B408" s="223"/>
      <c r="C408" s="223"/>
      <c r="D408" s="223"/>
      <c r="E408" s="223"/>
      <c r="F408" s="223"/>
      <c r="G408" s="223"/>
      <c r="H408" s="223"/>
      <c r="I408" s="223"/>
      <c r="J408" s="223"/>
      <c r="K408" s="223"/>
      <c r="L408" s="223"/>
      <c r="M408" s="223"/>
      <c r="N408" s="223"/>
      <c r="O408" s="223"/>
      <c r="P408" s="223"/>
      <c r="Q408" s="223"/>
      <c r="R408" s="223"/>
      <c r="S408" s="223"/>
      <c r="T408" s="223"/>
      <c r="U408" s="223"/>
      <c r="V408" s="223"/>
      <c r="W408" s="223"/>
      <c r="X408" s="223"/>
      <c r="Y408" s="223"/>
      <c r="Z408" s="223"/>
    </row>
    <row r="409" spans="1:26" ht="12.75" customHeight="1" x14ac:dyDescent="0.2">
      <c r="A409" s="223"/>
      <c r="B409" s="223"/>
      <c r="C409" s="223"/>
      <c r="D409" s="223"/>
      <c r="E409" s="223"/>
      <c r="F409" s="223"/>
      <c r="G409" s="223"/>
      <c r="H409" s="223"/>
      <c r="I409" s="223"/>
      <c r="J409" s="223"/>
      <c r="K409" s="223"/>
      <c r="L409" s="223"/>
      <c r="M409" s="223"/>
      <c r="N409" s="223"/>
      <c r="O409" s="223"/>
      <c r="P409" s="223"/>
      <c r="Q409" s="223"/>
      <c r="R409" s="223"/>
      <c r="S409" s="223"/>
      <c r="T409" s="223"/>
      <c r="U409" s="223"/>
      <c r="V409" s="223"/>
      <c r="W409" s="223"/>
      <c r="X409" s="223"/>
      <c r="Y409" s="223"/>
      <c r="Z409" s="223"/>
    </row>
    <row r="410" spans="1:26" ht="12.75" customHeight="1" x14ac:dyDescent="0.2">
      <c r="A410" s="223"/>
      <c r="B410" s="223"/>
      <c r="C410" s="223"/>
      <c r="D410" s="223"/>
      <c r="E410" s="223"/>
      <c r="F410" s="223"/>
      <c r="G410" s="223"/>
      <c r="H410" s="223"/>
      <c r="I410" s="223"/>
      <c r="J410" s="223"/>
      <c r="K410" s="223"/>
      <c r="L410" s="223"/>
      <c r="M410" s="223"/>
      <c r="N410" s="223"/>
      <c r="O410" s="223"/>
      <c r="P410" s="223"/>
      <c r="Q410" s="223"/>
      <c r="R410" s="223"/>
      <c r="S410" s="223"/>
      <c r="T410" s="223"/>
      <c r="U410" s="223"/>
      <c r="V410" s="223"/>
      <c r="W410" s="223"/>
      <c r="X410" s="223"/>
      <c r="Y410" s="223"/>
      <c r="Z410" s="223"/>
    </row>
    <row r="411" spans="1:26" ht="12.75" customHeight="1" x14ac:dyDescent="0.2">
      <c r="A411" s="223"/>
      <c r="B411" s="223"/>
      <c r="C411" s="223"/>
      <c r="D411" s="223"/>
      <c r="E411" s="223"/>
      <c r="F411" s="223"/>
      <c r="G411" s="223"/>
      <c r="H411" s="223"/>
      <c r="I411" s="223"/>
      <c r="J411" s="223"/>
      <c r="K411" s="223"/>
      <c r="L411" s="223"/>
      <c r="M411" s="223"/>
      <c r="N411" s="223"/>
      <c r="O411" s="223"/>
      <c r="P411" s="223"/>
      <c r="Q411" s="223"/>
      <c r="R411" s="223"/>
      <c r="S411" s="223"/>
      <c r="T411" s="223"/>
      <c r="U411" s="223"/>
      <c r="V411" s="223"/>
      <c r="W411" s="223"/>
      <c r="X411" s="223"/>
      <c r="Y411" s="223"/>
      <c r="Z411" s="223"/>
    </row>
    <row r="412" spans="1:26" ht="12.75" customHeight="1" x14ac:dyDescent="0.2">
      <c r="A412" s="223"/>
      <c r="B412" s="223"/>
      <c r="C412" s="223"/>
      <c r="D412" s="223"/>
      <c r="E412" s="223"/>
      <c r="F412" s="223"/>
      <c r="G412" s="223"/>
      <c r="H412" s="223"/>
      <c r="I412" s="223"/>
      <c r="J412" s="223"/>
      <c r="K412" s="223"/>
      <c r="L412" s="223"/>
      <c r="M412" s="223"/>
      <c r="N412" s="223"/>
      <c r="O412" s="223"/>
      <c r="P412" s="223"/>
      <c r="Q412" s="223"/>
      <c r="R412" s="223"/>
      <c r="S412" s="223"/>
      <c r="T412" s="223"/>
      <c r="U412" s="223"/>
      <c r="V412" s="223"/>
      <c r="W412" s="223"/>
      <c r="X412" s="223"/>
      <c r="Y412" s="223"/>
      <c r="Z412" s="223"/>
    </row>
    <row r="413" spans="1:26" ht="12.75" customHeight="1" x14ac:dyDescent="0.2">
      <c r="A413" s="223"/>
      <c r="B413" s="223"/>
      <c r="C413" s="223"/>
      <c r="D413" s="223"/>
      <c r="E413" s="223"/>
      <c r="F413" s="223"/>
      <c r="G413" s="223"/>
      <c r="H413" s="223"/>
      <c r="I413" s="223"/>
      <c r="J413" s="223"/>
      <c r="K413" s="223"/>
      <c r="L413" s="223"/>
      <c r="M413" s="223"/>
      <c r="N413" s="223"/>
      <c r="O413" s="223"/>
      <c r="P413" s="223"/>
      <c r="Q413" s="223"/>
      <c r="R413" s="223"/>
      <c r="S413" s="223"/>
      <c r="T413" s="223"/>
      <c r="U413" s="223"/>
      <c r="V413" s="223"/>
      <c r="W413" s="223"/>
      <c r="X413" s="223"/>
      <c r="Y413" s="223"/>
      <c r="Z413" s="223"/>
    </row>
    <row r="414" spans="1:26" ht="12.75" customHeight="1" x14ac:dyDescent="0.2">
      <c r="A414" s="223"/>
      <c r="B414" s="223"/>
      <c r="C414" s="223"/>
      <c r="D414" s="223"/>
      <c r="E414" s="223"/>
      <c r="F414" s="223"/>
      <c r="G414" s="223"/>
      <c r="H414" s="223"/>
      <c r="I414" s="223"/>
      <c r="J414" s="223"/>
      <c r="K414" s="223"/>
      <c r="L414" s="223"/>
      <c r="M414" s="223"/>
      <c r="N414" s="223"/>
      <c r="O414" s="223"/>
      <c r="P414" s="223"/>
      <c r="Q414" s="223"/>
      <c r="R414" s="223"/>
      <c r="S414" s="223"/>
      <c r="T414" s="223"/>
      <c r="U414" s="223"/>
      <c r="V414" s="223"/>
      <c r="W414" s="223"/>
      <c r="X414" s="223"/>
      <c r="Y414" s="223"/>
      <c r="Z414" s="223"/>
    </row>
    <row r="415" spans="1:26" ht="12.75" customHeight="1" x14ac:dyDescent="0.2">
      <c r="A415" s="223"/>
      <c r="B415" s="223"/>
      <c r="C415" s="223"/>
      <c r="D415" s="223"/>
      <c r="E415" s="223"/>
      <c r="F415" s="223"/>
      <c r="G415" s="223"/>
      <c r="H415" s="223"/>
      <c r="I415" s="223"/>
      <c r="J415" s="223"/>
      <c r="K415" s="223"/>
      <c r="L415" s="223"/>
      <c r="M415" s="223"/>
      <c r="N415" s="223"/>
      <c r="O415" s="223"/>
      <c r="P415" s="223"/>
      <c r="Q415" s="223"/>
      <c r="R415" s="223"/>
      <c r="S415" s="223"/>
      <c r="T415" s="223"/>
      <c r="U415" s="223"/>
      <c r="V415" s="223"/>
      <c r="W415" s="223"/>
      <c r="X415" s="223"/>
      <c r="Y415" s="223"/>
      <c r="Z415" s="223"/>
    </row>
    <row r="416" spans="1:26" ht="12.75" customHeight="1" x14ac:dyDescent="0.2">
      <c r="A416" s="223"/>
      <c r="B416" s="223"/>
      <c r="C416" s="223"/>
      <c r="D416" s="223"/>
      <c r="E416" s="223"/>
      <c r="F416" s="223"/>
      <c r="G416" s="223"/>
      <c r="H416" s="223"/>
      <c r="I416" s="223"/>
      <c r="J416" s="223"/>
      <c r="K416" s="223"/>
      <c r="L416" s="223"/>
      <c r="M416" s="223"/>
      <c r="N416" s="223"/>
      <c r="O416" s="223"/>
      <c r="P416" s="223"/>
      <c r="Q416" s="223"/>
      <c r="R416" s="223"/>
      <c r="S416" s="223"/>
      <c r="T416" s="223"/>
      <c r="U416" s="223"/>
      <c r="V416" s="223"/>
      <c r="W416" s="223"/>
      <c r="X416" s="223"/>
      <c r="Y416" s="223"/>
      <c r="Z416" s="223"/>
    </row>
    <row r="417" spans="1:26" ht="12.75" customHeight="1" x14ac:dyDescent="0.2">
      <c r="A417" s="223"/>
      <c r="B417" s="223"/>
      <c r="C417" s="223"/>
      <c r="D417" s="223"/>
      <c r="E417" s="223"/>
      <c r="F417" s="223"/>
      <c r="G417" s="223"/>
      <c r="H417" s="223"/>
      <c r="I417" s="223"/>
      <c r="J417" s="223"/>
      <c r="K417" s="223"/>
      <c r="L417" s="223"/>
      <c r="M417" s="223"/>
      <c r="N417" s="223"/>
      <c r="O417" s="223"/>
      <c r="P417" s="223"/>
      <c r="Q417" s="223"/>
      <c r="R417" s="223"/>
      <c r="S417" s="223"/>
      <c r="T417" s="223"/>
      <c r="U417" s="223"/>
      <c r="V417" s="223"/>
      <c r="W417" s="223"/>
      <c r="X417" s="223"/>
      <c r="Y417" s="223"/>
      <c r="Z417" s="223"/>
    </row>
    <row r="418" spans="1:26" ht="12.75" customHeight="1" x14ac:dyDescent="0.2">
      <c r="A418" s="223"/>
      <c r="B418" s="223"/>
      <c r="C418" s="223"/>
      <c r="D418" s="223"/>
      <c r="E418" s="223"/>
      <c r="F418" s="223"/>
      <c r="G418" s="223"/>
      <c r="H418" s="223"/>
      <c r="I418" s="223"/>
      <c r="J418" s="223"/>
      <c r="K418" s="223"/>
      <c r="L418" s="223"/>
      <c r="M418" s="223"/>
      <c r="N418" s="223"/>
      <c r="O418" s="223"/>
      <c r="P418" s="223"/>
      <c r="Q418" s="223"/>
      <c r="R418" s="223"/>
      <c r="S418" s="223"/>
      <c r="T418" s="223"/>
      <c r="U418" s="223"/>
      <c r="V418" s="223"/>
      <c r="W418" s="223"/>
      <c r="X418" s="223"/>
      <c r="Y418" s="223"/>
      <c r="Z418" s="223"/>
    </row>
    <row r="419" spans="1:26" ht="12.75" customHeight="1" x14ac:dyDescent="0.2">
      <c r="A419" s="223"/>
      <c r="B419" s="223"/>
      <c r="C419" s="223"/>
      <c r="D419" s="223"/>
      <c r="E419" s="223"/>
      <c r="F419" s="223"/>
      <c r="G419" s="223"/>
      <c r="H419" s="223"/>
      <c r="I419" s="223"/>
      <c r="J419" s="223"/>
      <c r="K419" s="223"/>
      <c r="L419" s="223"/>
      <c r="M419" s="223"/>
      <c r="N419" s="223"/>
      <c r="O419" s="223"/>
      <c r="P419" s="223"/>
      <c r="Q419" s="223"/>
      <c r="R419" s="223"/>
      <c r="S419" s="223"/>
      <c r="T419" s="223"/>
      <c r="U419" s="223"/>
      <c r="V419" s="223"/>
      <c r="W419" s="223"/>
      <c r="X419" s="223"/>
      <c r="Y419" s="223"/>
      <c r="Z419" s="223"/>
    </row>
    <row r="420" spans="1:26" ht="12.75" customHeight="1" x14ac:dyDescent="0.2">
      <c r="A420" s="223"/>
      <c r="B420" s="223"/>
      <c r="C420" s="223"/>
      <c r="D420" s="223"/>
      <c r="E420" s="223"/>
      <c r="F420" s="223"/>
      <c r="G420" s="223"/>
      <c r="H420" s="223"/>
      <c r="I420" s="223"/>
      <c r="J420" s="223"/>
      <c r="K420" s="223"/>
      <c r="L420" s="223"/>
      <c r="M420" s="223"/>
      <c r="N420" s="223"/>
      <c r="O420" s="223"/>
      <c r="P420" s="223"/>
      <c r="Q420" s="223"/>
      <c r="R420" s="223"/>
      <c r="S420" s="223"/>
      <c r="T420" s="223"/>
      <c r="U420" s="223"/>
      <c r="V420" s="223"/>
      <c r="W420" s="223"/>
      <c r="X420" s="223"/>
      <c r="Y420" s="223"/>
      <c r="Z420" s="223"/>
    </row>
    <row r="421" spans="1:26" ht="12.75" customHeight="1" x14ac:dyDescent="0.2">
      <c r="A421" s="223"/>
      <c r="B421" s="223"/>
      <c r="C421" s="223"/>
      <c r="D421" s="223"/>
      <c r="E421" s="223"/>
      <c r="F421" s="223"/>
      <c r="G421" s="223"/>
      <c r="H421" s="223"/>
      <c r="I421" s="223"/>
      <c r="J421" s="223"/>
      <c r="K421" s="223"/>
      <c r="L421" s="223"/>
      <c r="M421" s="223"/>
      <c r="N421" s="223"/>
      <c r="O421" s="223"/>
      <c r="P421" s="223"/>
      <c r="Q421" s="223"/>
      <c r="R421" s="223"/>
      <c r="S421" s="223"/>
      <c r="T421" s="223"/>
      <c r="U421" s="223"/>
      <c r="V421" s="223"/>
      <c r="W421" s="223"/>
      <c r="X421" s="223"/>
      <c r="Y421" s="223"/>
      <c r="Z421" s="223"/>
    </row>
    <row r="422" spans="1:26" ht="12.75" customHeight="1" x14ac:dyDescent="0.2">
      <c r="A422" s="223"/>
      <c r="B422" s="223"/>
      <c r="C422" s="223"/>
      <c r="D422" s="223"/>
      <c r="E422" s="223"/>
      <c r="F422" s="223"/>
      <c r="G422" s="223"/>
      <c r="H422" s="223"/>
      <c r="I422" s="223"/>
      <c r="J422" s="223"/>
      <c r="K422" s="223"/>
      <c r="L422" s="223"/>
      <c r="M422" s="223"/>
      <c r="N422" s="223"/>
      <c r="O422" s="223"/>
      <c r="P422" s="223"/>
      <c r="Q422" s="223"/>
      <c r="R422" s="223"/>
      <c r="S422" s="223"/>
      <c r="T422" s="223"/>
      <c r="U422" s="223"/>
      <c r="V422" s="223"/>
      <c r="W422" s="223"/>
      <c r="X422" s="223"/>
      <c r="Y422" s="223"/>
      <c r="Z422" s="223"/>
    </row>
    <row r="423" spans="1:26" ht="12.75" customHeight="1" x14ac:dyDescent="0.2">
      <c r="A423" s="223"/>
      <c r="B423" s="223"/>
      <c r="C423" s="223"/>
      <c r="D423" s="223"/>
      <c r="E423" s="223"/>
      <c r="F423" s="223"/>
      <c r="G423" s="223"/>
      <c r="H423" s="223"/>
      <c r="I423" s="223"/>
      <c r="J423" s="223"/>
      <c r="K423" s="223"/>
      <c r="L423" s="223"/>
      <c r="M423" s="223"/>
      <c r="N423" s="223"/>
      <c r="O423" s="223"/>
      <c r="P423" s="223"/>
      <c r="Q423" s="223"/>
      <c r="R423" s="223"/>
      <c r="S423" s="223"/>
      <c r="T423" s="223"/>
      <c r="U423" s="223"/>
      <c r="V423" s="223"/>
      <c r="W423" s="223"/>
      <c r="X423" s="223"/>
      <c r="Y423" s="223"/>
      <c r="Z423" s="223"/>
    </row>
    <row r="424" spans="1:26" ht="12.75" customHeight="1" x14ac:dyDescent="0.2">
      <c r="A424" s="223"/>
      <c r="B424" s="223"/>
      <c r="C424" s="223"/>
      <c r="D424" s="223"/>
      <c r="E424" s="223"/>
      <c r="F424" s="223"/>
      <c r="G424" s="223"/>
      <c r="H424" s="223"/>
      <c r="I424" s="223"/>
      <c r="J424" s="223"/>
      <c r="K424" s="223"/>
      <c r="L424" s="223"/>
      <c r="M424" s="223"/>
      <c r="N424" s="223"/>
      <c r="O424" s="223"/>
      <c r="P424" s="223"/>
      <c r="Q424" s="223"/>
      <c r="R424" s="223"/>
      <c r="S424" s="223"/>
      <c r="T424" s="223"/>
      <c r="U424" s="223"/>
      <c r="V424" s="223"/>
      <c r="W424" s="223"/>
      <c r="X424" s="223"/>
      <c r="Y424" s="223"/>
      <c r="Z424" s="223"/>
    </row>
    <row r="425" spans="1:26" ht="12.75" customHeight="1" x14ac:dyDescent="0.2">
      <c r="A425" s="223"/>
      <c r="B425" s="223"/>
      <c r="C425" s="223"/>
      <c r="D425" s="223"/>
      <c r="E425" s="223"/>
      <c r="F425" s="223"/>
      <c r="G425" s="223"/>
      <c r="H425" s="223"/>
      <c r="I425" s="223"/>
      <c r="J425" s="223"/>
      <c r="K425" s="223"/>
      <c r="L425" s="223"/>
      <c r="M425" s="223"/>
      <c r="N425" s="223"/>
      <c r="O425" s="223"/>
      <c r="P425" s="223"/>
      <c r="Q425" s="223"/>
      <c r="R425" s="223"/>
      <c r="S425" s="223"/>
      <c r="T425" s="223"/>
      <c r="U425" s="223"/>
      <c r="V425" s="223"/>
      <c r="W425" s="223"/>
      <c r="X425" s="223"/>
      <c r="Y425" s="223"/>
      <c r="Z425" s="223"/>
    </row>
    <row r="426" spans="1:26" ht="12.75" customHeight="1" x14ac:dyDescent="0.2">
      <c r="A426" s="223"/>
      <c r="B426" s="223"/>
      <c r="C426" s="223"/>
      <c r="D426" s="223"/>
      <c r="E426" s="223"/>
      <c r="F426" s="223"/>
      <c r="G426" s="223"/>
      <c r="H426" s="223"/>
      <c r="I426" s="223"/>
      <c r="J426" s="223"/>
      <c r="K426" s="223"/>
      <c r="L426" s="223"/>
      <c r="M426" s="223"/>
      <c r="N426" s="223"/>
      <c r="O426" s="223"/>
      <c r="P426" s="223"/>
      <c r="Q426" s="223"/>
      <c r="R426" s="223"/>
      <c r="S426" s="223"/>
      <c r="T426" s="223"/>
      <c r="U426" s="223"/>
      <c r="V426" s="223"/>
      <c r="W426" s="223"/>
      <c r="X426" s="223"/>
      <c r="Y426" s="223"/>
      <c r="Z426" s="223"/>
    </row>
    <row r="427" spans="1:26" ht="12.75" customHeight="1" x14ac:dyDescent="0.2">
      <c r="A427" s="223"/>
      <c r="B427" s="223"/>
      <c r="C427" s="223"/>
      <c r="D427" s="223"/>
      <c r="E427" s="223"/>
      <c r="F427" s="223"/>
      <c r="G427" s="223"/>
      <c r="H427" s="223"/>
      <c r="I427" s="223"/>
      <c r="J427" s="223"/>
      <c r="K427" s="223"/>
      <c r="L427" s="223"/>
      <c r="M427" s="223"/>
      <c r="N427" s="223"/>
      <c r="O427" s="223"/>
      <c r="P427" s="223"/>
      <c r="Q427" s="223"/>
      <c r="R427" s="223"/>
      <c r="S427" s="223"/>
      <c r="T427" s="223"/>
      <c r="U427" s="223"/>
      <c r="V427" s="223"/>
      <c r="W427" s="223"/>
      <c r="X427" s="223"/>
      <c r="Y427" s="223"/>
      <c r="Z427" s="223"/>
    </row>
    <row r="428" spans="1:26" ht="12.75" customHeight="1" x14ac:dyDescent="0.2">
      <c r="A428" s="223"/>
      <c r="B428" s="223"/>
      <c r="C428" s="223"/>
      <c r="D428" s="223"/>
      <c r="E428" s="223"/>
      <c r="F428" s="223"/>
      <c r="G428" s="223"/>
      <c r="H428" s="223"/>
      <c r="I428" s="223"/>
      <c r="J428" s="223"/>
      <c r="K428" s="223"/>
      <c r="L428" s="223"/>
      <c r="M428" s="223"/>
      <c r="N428" s="223"/>
      <c r="O428" s="223"/>
      <c r="P428" s="223"/>
      <c r="Q428" s="223"/>
      <c r="R428" s="223"/>
      <c r="S428" s="223"/>
      <c r="T428" s="223"/>
      <c r="U428" s="223"/>
      <c r="V428" s="223"/>
      <c r="W428" s="223"/>
      <c r="X428" s="223"/>
      <c r="Y428" s="223"/>
      <c r="Z428" s="223"/>
    </row>
    <row r="429" spans="1:26" ht="12.75" customHeight="1" x14ac:dyDescent="0.2">
      <c r="A429" s="223"/>
      <c r="B429" s="223"/>
      <c r="C429" s="223"/>
      <c r="D429" s="223"/>
      <c r="E429" s="223"/>
      <c r="F429" s="223"/>
      <c r="G429" s="223"/>
      <c r="H429" s="223"/>
      <c r="I429" s="223"/>
      <c r="J429" s="223"/>
      <c r="K429" s="223"/>
      <c r="L429" s="223"/>
      <c r="M429" s="223"/>
      <c r="N429" s="223"/>
      <c r="O429" s="223"/>
      <c r="P429" s="223"/>
      <c r="Q429" s="223"/>
      <c r="R429" s="223"/>
      <c r="S429" s="223"/>
      <c r="T429" s="223"/>
      <c r="U429" s="223"/>
      <c r="V429" s="223"/>
      <c r="W429" s="223"/>
      <c r="X429" s="223"/>
      <c r="Y429" s="223"/>
      <c r="Z429" s="223"/>
    </row>
    <row r="430" spans="1:26" ht="12.75" customHeight="1" x14ac:dyDescent="0.2">
      <c r="A430" s="223"/>
      <c r="B430" s="223"/>
      <c r="C430" s="223"/>
      <c r="D430" s="223"/>
      <c r="E430" s="223"/>
      <c r="F430" s="223"/>
      <c r="G430" s="223"/>
      <c r="H430" s="223"/>
      <c r="I430" s="223"/>
      <c r="J430" s="223"/>
      <c r="K430" s="223"/>
      <c r="L430" s="223"/>
      <c r="M430" s="223"/>
      <c r="N430" s="223"/>
      <c r="O430" s="223"/>
      <c r="P430" s="223"/>
      <c r="Q430" s="223"/>
      <c r="R430" s="223"/>
      <c r="S430" s="223"/>
      <c r="T430" s="223"/>
      <c r="U430" s="223"/>
      <c r="V430" s="223"/>
      <c r="W430" s="223"/>
      <c r="X430" s="223"/>
      <c r="Y430" s="223"/>
      <c r="Z430" s="223"/>
    </row>
    <row r="431" spans="1:26" ht="12.75" customHeight="1" x14ac:dyDescent="0.2">
      <c r="A431" s="223"/>
      <c r="B431" s="223"/>
      <c r="C431" s="223"/>
      <c r="D431" s="223"/>
      <c r="E431" s="223"/>
      <c r="F431" s="223"/>
      <c r="G431" s="223"/>
      <c r="H431" s="223"/>
      <c r="I431" s="223"/>
      <c r="J431" s="223"/>
      <c r="K431" s="223"/>
      <c r="L431" s="223"/>
      <c r="M431" s="223"/>
      <c r="N431" s="223"/>
      <c r="O431" s="223"/>
      <c r="P431" s="223"/>
      <c r="Q431" s="223"/>
      <c r="R431" s="223"/>
      <c r="S431" s="223"/>
      <c r="T431" s="223"/>
      <c r="U431" s="223"/>
      <c r="V431" s="223"/>
      <c r="W431" s="223"/>
      <c r="X431" s="223"/>
      <c r="Y431" s="223"/>
      <c r="Z431" s="223"/>
    </row>
    <row r="432" spans="1:26" ht="12.75" customHeight="1" x14ac:dyDescent="0.2">
      <c r="A432" s="223"/>
      <c r="B432" s="223"/>
      <c r="C432" s="223"/>
      <c r="D432" s="223"/>
      <c r="E432" s="223"/>
      <c r="F432" s="223"/>
      <c r="G432" s="223"/>
      <c r="H432" s="223"/>
      <c r="I432" s="223"/>
      <c r="J432" s="223"/>
      <c r="K432" s="223"/>
      <c r="L432" s="223"/>
      <c r="M432" s="223"/>
      <c r="N432" s="223"/>
      <c r="O432" s="223"/>
      <c r="P432" s="223"/>
      <c r="Q432" s="223"/>
      <c r="R432" s="223"/>
      <c r="S432" s="223"/>
      <c r="T432" s="223"/>
      <c r="U432" s="223"/>
      <c r="V432" s="223"/>
      <c r="W432" s="223"/>
      <c r="X432" s="223"/>
      <c r="Y432" s="223"/>
      <c r="Z432" s="223"/>
    </row>
    <row r="433" spans="1:26" ht="12.75" customHeight="1" x14ac:dyDescent="0.2">
      <c r="A433" s="223"/>
      <c r="B433" s="223"/>
      <c r="C433" s="223"/>
      <c r="D433" s="223"/>
      <c r="E433" s="223"/>
      <c r="F433" s="223"/>
      <c r="G433" s="223"/>
      <c r="H433" s="223"/>
      <c r="I433" s="223"/>
      <c r="J433" s="223"/>
      <c r="K433" s="223"/>
      <c r="L433" s="223"/>
      <c r="M433" s="223"/>
      <c r="N433" s="223"/>
      <c r="O433" s="223"/>
      <c r="P433" s="223"/>
      <c r="Q433" s="223"/>
      <c r="R433" s="223"/>
      <c r="S433" s="223"/>
      <c r="T433" s="223"/>
      <c r="U433" s="223"/>
      <c r="V433" s="223"/>
      <c r="W433" s="223"/>
      <c r="X433" s="223"/>
      <c r="Y433" s="223"/>
      <c r="Z433" s="223"/>
    </row>
    <row r="434" spans="1:26" ht="12.75" customHeight="1" x14ac:dyDescent="0.2">
      <c r="A434" s="223"/>
      <c r="B434" s="223"/>
      <c r="C434" s="223"/>
      <c r="D434" s="223"/>
      <c r="E434" s="223"/>
      <c r="F434" s="223"/>
      <c r="G434" s="223"/>
      <c r="H434" s="223"/>
      <c r="I434" s="223"/>
      <c r="J434" s="223"/>
      <c r="K434" s="223"/>
      <c r="L434" s="223"/>
      <c r="M434" s="223"/>
      <c r="N434" s="223"/>
      <c r="O434" s="223"/>
      <c r="P434" s="223"/>
      <c r="Q434" s="223"/>
      <c r="R434" s="223"/>
      <c r="S434" s="223"/>
      <c r="T434" s="223"/>
      <c r="U434" s="223"/>
      <c r="V434" s="223"/>
      <c r="W434" s="223"/>
      <c r="X434" s="223"/>
      <c r="Y434" s="223"/>
      <c r="Z434" s="223"/>
    </row>
    <row r="435" spans="1:26" ht="12.75" customHeight="1" x14ac:dyDescent="0.2">
      <c r="A435" s="223"/>
      <c r="B435" s="223"/>
      <c r="C435" s="223"/>
      <c r="D435" s="223"/>
      <c r="E435" s="223"/>
      <c r="F435" s="223"/>
      <c r="G435" s="223"/>
      <c r="H435" s="223"/>
      <c r="I435" s="223"/>
      <c r="J435" s="223"/>
      <c r="K435" s="223"/>
      <c r="L435" s="223"/>
      <c r="M435" s="223"/>
      <c r="N435" s="223"/>
      <c r="O435" s="223"/>
      <c r="P435" s="223"/>
      <c r="Q435" s="223"/>
      <c r="R435" s="223"/>
      <c r="S435" s="223"/>
      <c r="T435" s="223"/>
      <c r="U435" s="223"/>
      <c r="V435" s="223"/>
      <c r="W435" s="223"/>
      <c r="X435" s="223"/>
      <c r="Y435" s="223"/>
      <c r="Z435" s="223"/>
    </row>
    <row r="436" spans="1:26" ht="12.75" customHeight="1" x14ac:dyDescent="0.2">
      <c r="A436" s="223"/>
      <c r="B436" s="223"/>
      <c r="C436" s="223"/>
      <c r="D436" s="223"/>
      <c r="E436" s="223"/>
      <c r="F436" s="223"/>
      <c r="G436" s="223"/>
      <c r="H436" s="223"/>
      <c r="I436" s="223"/>
      <c r="J436" s="223"/>
      <c r="K436" s="223"/>
      <c r="L436" s="223"/>
      <c r="M436" s="223"/>
      <c r="N436" s="223"/>
      <c r="O436" s="223"/>
      <c r="P436" s="223"/>
      <c r="Q436" s="223"/>
      <c r="R436" s="223"/>
      <c r="S436" s="223"/>
      <c r="T436" s="223"/>
      <c r="U436" s="223"/>
      <c r="V436" s="223"/>
      <c r="W436" s="223"/>
      <c r="X436" s="223"/>
      <c r="Y436" s="223"/>
      <c r="Z436" s="223"/>
    </row>
    <row r="437" spans="1:26" ht="12.75" customHeight="1" x14ac:dyDescent="0.2">
      <c r="A437" s="223"/>
      <c r="B437" s="223"/>
      <c r="C437" s="223"/>
      <c r="D437" s="223"/>
      <c r="E437" s="223"/>
      <c r="F437" s="223"/>
      <c r="G437" s="223"/>
      <c r="H437" s="223"/>
      <c r="I437" s="223"/>
      <c r="J437" s="223"/>
      <c r="K437" s="223"/>
      <c r="L437" s="223"/>
      <c r="M437" s="223"/>
      <c r="N437" s="223"/>
      <c r="O437" s="223"/>
      <c r="P437" s="223"/>
      <c r="Q437" s="223"/>
      <c r="R437" s="223"/>
      <c r="S437" s="223"/>
      <c r="T437" s="223"/>
      <c r="U437" s="223"/>
      <c r="V437" s="223"/>
      <c r="W437" s="223"/>
      <c r="X437" s="223"/>
      <c r="Y437" s="223"/>
      <c r="Z437" s="223"/>
    </row>
    <row r="438" spans="1:26" ht="12.75" customHeight="1" x14ac:dyDescent="0.2">
      <c r="A438" s="223"/>
      <c r="B438" s="223"/>
      <c r="C438" s="223"/>
      <c r="D438" s="223"/>
      <c r="E438" s="223"/>
      <c r="F438" s="223"/>
      <c r="G438" s="223"/>
      <c r="H438" s="223"/>
      <c r="I438" s="223"/>
      <c r="J438" s="223"/>
      <c r="K438" s="223"/>
      <c r="L438" s="223"/>
      <c r="M438" s="223"/>
      <c r="N438" s="223"/>
      <c r="O438" s="223"/>
      <c r="P438" s="223"/>
      <c r="Q438" s="223"/>
      <c r="R438" s="223"/>
      <c r="S438" s="223"/>
      <c r="T438" s="223"/>
      <c r="U438" s="223"/>
      <c r="V438" s="223"/>
      <c r="W438" s="223"/>
      <c r="X438" s="223"/>
      <c r="Y438" s="223"/>
      <c r="Z438" s="223"/>
    </row>
    <row r="439" spans="1:26" ht="12.75" customHeight="1" x14ac:dyDescent="0.2">
      <c r="A439" s="223"/>
      <c r="B439" s="223"/>
      <c r="C439" s="223"/>
      <c r="D439" s="223"/>
      <c r="E439" s="223"/>
      <c r="F439" s="223"/>
      <c r="G439" s="223"/>
      <c r="H439" s="223"/>
      <c r="I439" s="223"/>
      <c r="J439" s="223"/>
      <c r="K439" s="223"/>
      <c r="L439" s="223"/>
      <c r="M439" s="223"/>
      <c r="N439" s="223"/>
      <c r="O439" s="223"/>
      <c r="P439" s="223"/>
      <c r="Q439" s="223"/>
      <c r="R439" s="223"/>
      <c r="S439" s="223"/>
      <c r="T439" s="223"/>
      <c r="U439" s="223"/>
      <c r="V439" s="223"/>
      <c r="W439" s="223"/>
      <c r="X439" s="223"/>
      <c r="Y439" s="223"/>
      <c r="Z439" s="223"/>
    </row>
    <row r="440" spans="1:26" ht="12.75" customHeight="1" x14ac:dyDescent="0.2">
      <c r="A440" s="223"/>
      <c r="B440" s="223"/>
      <c r="C440" s="223"/>
      <c r="D440" s="223"/>
      <c r="E440" s="223"/>
      <c r="F440" s="223"/>
      <c r="G440" s="223"/>
      <c r="H440" s="223"/>
      <c r="I440" s="223"/>
      <c r="J440" s="223"/>
      <c r="K440" s="223"/>
      <c r="L440" s="223"/>
      <c r="M440" s="223"/>
      <c r="N440" s="223"/>
      <c r="O440" s="223"/>
      <c r="P440" s="223"/>
      <c r="Q440" s="223"/>
      <c r="R440" s="223"/>
      <c r="S440" s="223"/>
      <c r="T440" s="223"/>
      <c r="U440" s="223"/>
      <c r="V440" s="223"/>
      <c r="W440" s="223"/>
      <c r="X440" s="223"/>
      <c r="Y440" s="223"/>
      <c r="Z440" s="223"/>
    </row>
    <row r="441" spans="1:26" ht="12.75" customHeight="1" x14ac:dyDescent="0.2">
      <c r="A441" s="223"/>
      <c r="B441" s="223"/>
      <c r="C441" s="223"/>
      <c r="D441" s="223"/>
      <c r="E441" s="223"/>
      <c r="F441" s="223"/>
      <c r="G441" s="223"/>
      <c r="H441" s="223"/>
      <c r="I441" s="223"/>
      <c r="J441" s="223"/>
      <c r="K441" s="223"/>
      <c r="L441" s="223"/>
      <c r="M441" s="223"/>
      <c r="N441" s="223"/>
      <c r="O441" s="223"/>
      <c r="P441" s="223"/>
      <c r="Q441" s="223"/>
      <c r="R441" s="223"/>
      <c r="S441" s="223"/>
      <c r="T441" s="223"/>
      <c r="U441" s="223"/>
      <c r="V441" s="223"/>
      <c r="W441" s="223"/>
      <c r="X441" s="223"/>
      <c r="Y441" s="223"/>
      <c r="Z441" s="223"/>
    </row>
    <row r="442" spans="1:26" ht="12.75" customHeight="1" x14ac:dyDescent="0.2">
      <c r="A442" s="223"/>
      <c r="B442" s="223"/>
      <c r="C442" s="223"/>
      <c r="D442" s="223"/>
      <c r="E442" s="223"/>
      <c r="F442" s="223"/>
      <c r="G442" s="223"/>
      <c r="H442" s="223"/>
      <c r="I442" s="223"/>
      <c r="J442" s="223"/>
      <c r="K442" s="223"/>
      <c r="L442" s="223"/>
      <c r="M442" s="223"/>
      <c r="N442" s="223"/>
      <c r="O442" s="223"/>
      <c r="P442" s="223"/>
      <c r="Q442" s="223"/>
      <c r="R442" s="223"/>
      <c r="S442" s="223"/>
      <c r="T442" s="223"/>
      <c r="U442" s="223"/>
      <c r="V442" s="223"/>
      <c r="W442" s="223"/>
      <c r="X442" s="223"/>
      <c r="Y442" s="223"/>
      <c r="Z442" s="223"/>
    </row>
    <row r="443" spans="1:26" ht="12.75" customHeight="1" x14ac:dyDescent="0.2">
      <c r="A443" s="223"/>
      <c r="B443" s="223"/>
      <c r="C443" s="223"/>
      <c r="D443" s="223"/>
      <c r="E443" s="223"/>
      <c r="F443" s="223"/>
      <c r="G443" s="223"/>
      <c r="H443" s="223"/>
      <c r="I443" s="223"/>
      <c r="J443" s="223"/>
      <c r="K443" s="223"/>
      <c r="L443" s="223"/>
      <c r="M443" s="223"/>
      <c r="N443" s="223"/>
      <c r="O443" s="223"/>
      <c r="P443" s="223"/>
      <c r="Q443" s="223"/>
      <c r="R443" s="223"/>
      <c r="S443" s="223"/>
      <c r="T443" s="223"/>
      <c r="U443" s="223"/>
      <c r="V443" s="223"/>
      <c r="W443" s="223"/>
      <c r="X443" s="223"/>
      <c r="Y443" s="223"/>
      <c r="Z443" s="223"/>
    </row>
    <row r="444" spans="1:26" ht="12.75" customHeight="1" x14ac:dyDescent="0.2">
      <c r="A444" s="223"/>
      <c r="B444" s="223"/>
      <c r="C444" s="223"/>
      <c r="D444" s="223"/>
      <c r="E444" s="223"/>
      <c r="F444" s="223"/>
      <c r="G444" s="223"/>
      <c r="H444" s="223"/>
      <c r="I444" s="223"/>
      <c r="J444" s="223"/>
      <c r="K444" s="223"/>
      <c r="L444" s="223"/>
      <c r="M444" s="223"/>
      <c r="N444" s="223"/>
      <c r="O444" s="223"/>
      <c r="P444" s="223"/>
      <c r="Q444" s="223"/>
      <c r="R444" s="223"/>
      <c r="S444" s="223"/>
      <c r="T444" s="223"/>
      <c r="U444" s="223"/>
      <c r="V444" s="223"/>
      <c r="W444" s="223"/>
      <c r="X444" s="223"/>
      <c r="Y444" s="223"/>
      <c r="Z444" s="223"/>
    </row>
    <row r="445" spans="1:26" ht="12.75" customHeight="1" x14ac:dyDescent="0.2">
      <c r="A445" s="223"/>
      <c r="B445" s="223"/>
      <c r="C445" s="223"/>
      <c r="D445" s="223"/>
      <c r="E445" s="223"/>
      <c r="F445" s="223"/>
      <c r="G445" s="223"/>
      <c r="H445" s="223"/>
      <c r="I445" s="223"/>
      <c r="J445" s="223"/>
      <c r="K445" s="223"/>
      <c r="L445" s="223"/>
      <c r="M445" s="223"/>
      <c r="N445" s="223"/>
      <c r="O445" s="223"/>
      <c r="P445" s="223"/>
      <c r="Q445" s="223"/>
      <c r="R445" s="223"/>
      <c r="S445" s="223"/>
      <c r="T445" s="223"/>
      <c r="U445" s="223"/>
      <c r="V445" s="223"/>
      <c r="W445" s="223"/>
      <c r="X445" s="223"/>
      <c r="Y445" s="223"/>
      <c r="Z445" s="223"/>
    </row>
    <row r="446" spans="1:26" ht="12.75" customHeight="1" x14ac:dyDescent="0.2">
      <c r="A446" s="223"/>
      <c r="B446" s="223"/>
      <c r="C446" s="223"/>
      <c r="D446" s="223"/>
      <c r="E446" s="223"/>
      <c r="F446" s="223"/>
      <c r="G446" s="223"/>
      <c r="H446" s="223"/>
      <c r="I446" s="223"/>
      <c r="J446" s="223"/>
      <c r="K446" s="223"/>
      <c r="L446" s="223"/>
      <c r="M446" s="223"/>
      <c r="N446" s="223"/>
      <c r="O446" s="223"/>
      <c r="P446" s="223"/>
      <c r="Q446" s="223"/>
      <c r="R446" s="223"/>
      <c r="S446" s="223"/>
      <c r="T446" s="223"/>
      <c r="U446" s="223"/>
      <c r="V446" s="223"/>
      <c r="W446" s="223"/>
      <c r="X446" s="223"/>
      <c r="Y446" s="223"/>
      <c r="Z446" s="223"/>
    </row>
    <row r="447" spans="1:26" ht="12.75" customHeight="1" x14ac:dyDescent="0.2">
      <c r="A447" s="223"/>
      <c r="B447" s="223"/>
      <c r="C447" s="223"/>
      <c r="D447" s="223"/>
      <c r="E447" s="223"/>
      <c r="F447" s="223"/>
      <c r="G447" s="223"/>
      <c r="H447" s="223"/>
      <c r="I447" s="223"/>
      <c r="J447" s="223"/>
      <c r="K447" s="223"/>
      <c r="L447" s="223"/>
      <c r="M447" s="223"/>
      <c r="N447" s="223"/>
      <c r="O447" s="223"/>
      <c r="P447" s="223"/>
      <c r="Q447" s="223"/>
      <c r="R447" s="223"/>
      <c r="S447" s="223"/>
      <c r="T447" s="223"/>
      <c r="U447" s="223"/>
      <c r="V447" s="223"/>
      <c r="W447" s="223"/>
      <c r="X447" s="223"/>
      <c r="Y447" s="223"/>
      <c r="Z447" s="223"/>
    </row>
    <row r="448" spans="1:26" ht="12.75" customHeight="1" x14ac:dyDescent="0.2">
      <c r="A448" s="223"/>
      <c r="B448" s="223"/>
      <c r="C448" s="223"/>
      <c r="D448" s="223"/>
      <c r="E448" s="223"/>
      <c r="F448" s="223"/>
      <c r="G448" s="223"/>
      <c r="H448" s="223"/>
      <c r="I448" s="223"/>
      <c r="J448" s="223"/>
      <c r="K448" s="223"/>
      <c r="L448" s="223"/>
      <c r="M448" s="223"/>
      <c r="N448" s="223"/>
      <c r="O448" s="223"/>
      <c r="P448" s="223"/>
      <c r="Q448" s="223"/>
      <c r="R448" s="223"/>
      <c r="S448" s="223"/>
      <c r="T448" s="223"/>
      <c r="U448" s="223"/>
      <c r="V448" s="223"/>
      <c r="W448" s="223"/>
      <c r="X448" s="223"/>
      <c r="Y448" s="223"/>
      <c r="Z448" s="223"/>
    </row>
    <row r="449" spans="1:26" ht="12.75" customHeight="1" x14ac:dyDescent="0.2">
      <c r="A449" s="223"/>
      <c r="B449" s="223"/>
      <c r="C449" s="223"/>
      <c r="D449" s="223"/>
      <c r="E449" s="223"/>
      <c r="F449" s="223"/>
      <c r="G449" s="223"/>
      <c r="H449" s="223"/>
      <c r="I449" s="223"/>
      <c r="J449" s="223"/>
      <c r="K449" s="223"/>
      <c r="L449" s="223"/>
      <c r="M449" s="223"/>
      <c r="N449" s="223"/>
      <c r="O449" s="223"/>
      <c r="P449" s="223"/>
      <c r="Q449" s="223"/>
      <c r="R449" s="223"/>
      <c r="S449" s="223"/>
      <c r="T449" s="223"/>
      <c r="U449" s="223"/>
      <c r="V449" s="223"/>
      <c r="W449" s="223"/>
      <c r="X449" s="223"/>
      <c r="Y449" s="223"/>
      <c r="Z449" s="223"/>
    </row>
    <row r="450" spans="1:26" ht="12.75" customHeight="1" x14ac:dyDescent="0.2">
      <c r="A450" s="223"/>
      <c r="B450" s="223"/>
      <c r="C450" s="223"/>
      <c r="D450" s="223"/>
      <c r="E450" s="223"/>
      <c r="F450" s="223"/>
      <c r="G450" s="223"/>
      <c r="H450" s="223"/>
      <c r="I450" s="223"/>
      <c r="J450" s="223"/>
      <c r="K450" s="223"/>
      <c r="L450" s="223"/>
      <c r="M450" s="223"/>
      <c r="N450" s="223"/>
      <c r="O450" s="223"/>
      <c r="P450" s="223"/>
      <c r="Q450" s="223"/>
      <c r="R450" s="223"/>
      <c r="S450" s="223"/>
      <c r="T450" s="223"/>
      <c r="U450" s="223"/>
      <c r="V450" s="223"/>
      <c r="W450" s="223"/>
      <c r="X450" s="223"/>
      <c r="Y450" s="223"/>
      <c r="Z450" s="223"/>
    </row>
    <row r="451" spans="1:26" ht="12.75" customHeight="1" x14ac:dyDescent="0.2">
      <c r="A451" s="223"/>
      <c r="B451" s="223"/>
      <c r="C451" s="223"/>
      <c r="D451" s="223"/>
      <c r="E451" s="223"/>
      <c r="F451" s="223"/>
      <c r="G451" s="223"/>
      <c r="H451" s="223"/>
      <c r="I451" s="223"/>
      <c r="J451" s="223"/>
      <c r="K451" s="223"/>
      <c r="L451" s="223"/>
      <c r="M451" s="223"/>
      <c r="N451" s="223"/>
      <c r="O451" s="223"/>
      <c r="P451" s="223"/>
      <c r="Q451" s="223"/>
      <c r="R451" s="223"/>
      <c r="S451" s="223"/>
      <c r="T451" s="223"/>
      <c r="U451" s="223"/>
      <c r="V451" s="223"/>
      <c r="W451" s="223"/>
      <c r="X451" s="223"/>
      <c r="Y451" s="223"/>
      <c r="Z451" s="223"/>
    </row>
    <row r="452" spans="1:26" ht="12.75" customHeight="1" x14ac:dyDescent="0.2">
      <c r="A452" s="223"/>
      <c r="B452" s="223"/>
      <c r="C452" s="223"/>
      <c r="D452" s="223"/>
      <c r="E452" s="223"/>
      <c r="F452" s="223"/>
      <c r="G452" s="223"/>
      <c r="H452" s="223"/>
      <c r="I452" s="223"/>
      <c r="J452" s="223"/>
      <c r="K452" s="223"/>
      <c r="L452" s="223"/>
      <c r="M452" s="223"/>
      <c r="N452" s="223"/>
      <c r="O452" s="223"/>
      <c r="P452" s="223"/>
      <c r="Q452" s="223"/>
      <c r="R452" s="223"/>
      <c r="S452" s="223"/>
      <c r="T452" s="223"/>
      <c r="U452" s="223"/>
      <c r="V452" s="223"/>
      <c r="W452" s="223"/>
      <c r="X452" s="223"/>
      <c r="Y452" s="223"/>
      <c r="Z452" s="223"/>
    </row>
    <row r="453" spans="1:26" ht="12.75" customHeight="1" x14ac:dyDescent="0.2">
      <c r="A453" s="223"/>
      <c r="B453" s="223"/>
      <c r="C453" s="223"/>
      <c r="D453" s="223"/>
      <c r="E453" s="223"/>
      <c r="F453" s="223"/>
      <c r="G453" s="223"/>
      <c r="H453" s="223"/>
      <c r="I453" s="223"/>
      <c r="J453" s="223"/>
      <c r="K453" s="223"/>
      <c r="L453" s="223"/>
      <c r="M453" s="223"/>
      <c r="N453" s="223"/>
      <c r="O453" s="223"/>
      <c r="P453" s="223"/>
      <c r="Q453" s="223"/>
      <c r="R453" s="223"/>
      <c r="S453" s="223"/>
      <c r="T453" s="223"/>
      <c r="U453" s="223"/>
      <c r="V453" s="223"/>
      <c r="W453" s="223"/>
      <c r="X453" s="223"/>
      <c r="Y453" s="223"/>
      <c r="Z453" s="223"/>
    </row>
    <row r="454" spans="1:26" ht="12.75" customHeight="1" x14ac:dyDescent="0.2">
      <c r="A454" s="223"/>
      <c r="B454" s="223"/>
      <c r="C454" s="223"/>
      <c r="D454" s="223"/>
      <c r="E454" s="223"/>
      <c r="F454" s="223"/>
      <c r="G454" s="223"/>
      <c r="H454" s="223"/>
      <c r="I454" s="223"/>
      <c r="J454" s="223"/>
      <c r="K454" s="223"/>
      <c r="L454" s="223"/>
      <c r="M454" s="223"/>
      <c r="N454" s="223"/>
      <c r="O454" s="223"/>
      <c r="P454" s="223"/>
      <c r="Q454" s="223"/>
      <c r="R454" s="223"/>
      <c r="S454" s="223"/>
      <c r="T454" s="223"/>
      <c r="U454" s="223"/>
      <c r="V454" s="223"/>
      <c r="W454" s="223"/>
      <c r="X454" s="223"/>
      <c r="Y454" s="223"/>
      <c r="Z454" s="223"/>
    </row>
    <row r="455" spans="1:26" ht="12.75" customHeight="1" x14ac:dyDescent="0.2">
      <c r="A455" s="223"/>
      <c r="B455" s="223"/>
      <c r="C455" s="223"/>
      <c r="D455" s="223"/>
      <c r="E455" s="223"/>
      <c r="F455" s="223"/>
      <c r="G455" s="223"/>
      <c r="H455" s="223"/>
      <c r="I455" s="223"/>
      <c r="J455" s="223"/>
      <c r="K455" s="223"/>
      <c r="L455" s="223"/>
      <c r="M455" s="223"/>
      <c r="N455" s="223"/>
      <c r="O455" s="223"/>
      <c r="P455" s="223"/>
      <c r="Q455" s="223"/>
      <c r="R455" s="223"/>
      <c r="S455" s="223"/>
      <c r="T455" s="223"/>
      <c r="U455" s="223"/>
      <c r="V455" s="223"/>
      <c r="W455" s="223"/>
      <c r="X455" s="223"/>
      <c r="Y455" s="223"/>
      <c r="Z455" s="223"/>
    </row>
    <row r="456" spans="1:26" ht="12.75" customHeight="1" x14ac:dyDescent="0.2">
      <c r="A456" s="223"/>
      <c r="B456" s="223"/>
      <c r="C456" s="223"/>
      <c r="D456" s="223"/>
      <c r="E456" s="223"/>
      <c r="F456" s="223"/>
      <c r="G456" s="223"/>
      <c r="H456" s="223"/>
      <c r="I456" s="223"/>
      <c r="J456" s="223"/>
      <c r="K456" s="223"/>
      <c r="L456" s="223"/>
      <c r="M456" s="223"/>
      <c r="N456" s="223"/>
      <c r="O456" s="223"/>
      <c r="P456" s="223"/>
      <c r="Q456" s="223"/>
      <c r="R456" s="223"/>
      <c r="S456" s="223"/>
      <c r="T456" s="223"/>
      <c r="U456" s="223"/>
      <c r="V456" s="223"/>
      <c r="W456" s="223"/>
      <c r="X456" s="223"/>
      <c r="Y456" s="223"/>
      <c r="Z456" s="223"/>
    </row>
    <row r="457" spans="1:26" ht="12.75" customHeight="1" x14ac:dyDescent="0.2">
      <c r="A457" s="223"/>
      <c r="B457" s="223"/>
      <c r="C457" s="223"/>
      <c r="D457" s="223"/>
      <c r="E457" s="223"/>
      <c r="F457" s="223"/>
      <c r="G457" s="223"/>
      <c r="H457" s="223"/>
      <c r="I457" s="223"/>
      <c r="J457" s="223"/>
      <c r="K457" s="223"/>
      <c r="L457" s="223"/>
      <c r="M457" s="223"/>
      <c r="N457" s="223"/>
      <c r="O457" s="223"/>
      <c r="P457" s="223"/>
      <c r="Q457" s="223"/>
      <c r="R457" s="223"/>
      <c r="S457" s="223"/>
      <c r="T457" s="223"/>
      <c r="U457" s="223"/>
      <c r="V457" s="223"/>
      <c r="W457" s="223"/>
      <c r="X457" s="223"/>
      <c r="Y457" s="223"/>
      <c r="Z457" s="223"/>
    </row>
    <row r="458" spans="1:26" ht="12.75" customHeight="1" x14ac:dyDescent="0.2">
      <c r="A458" s="223"/>
      <c r="B458" s="223"/>
      <c r="C458" s="223"/>
      <c r="D458" s="223"/>
      <c r="E458" s="223"/>
      <c r="F458" s="223"/>
      <c r="G458" s="223"/>
      <c r="H458" s="223"/>
      <c r="I458" s="223"/>
      <c r="J458" s="223"/>
      <c r="K458" s="223"/>
      <c r="L458" s="223"/>
      <c r="M458" s="223"/>
      <c r="N458" s="223"/>
      <c r="O458" s="223"/>
      <c r="P458" s="223"/>
      <c r="Q458" s="223"/>
      <c r="R458" s="223"/>
      <c r="S458" s="223"/>
      <c r="T458" s="223"/>
      <c r="U458" s="223"/>
      <c r="V458" s="223"/>
      <c r="W458" s="223"/>
      <c r="X458" s="223"/>
      <c r="Y458" s="223"/>
      <c r="Z458" s="223"/>
    </row>
    <row r="459" spans="1:26" ht="12.75" customHeight="1" x14ac:dyDescent="0.2">
      <c r="A459" s="223"/>
      <c r="B459" s="223"/>
      <c r="C459" s="223"/>
      <c r="D459" s="223"/>
      <c r="E459" s="223"/>
      <c r="F459" s="223"/>
      <c r="G459" s="223"/>
      <c r="H459" s="223"/>
      <c r="I459" s="223"/>
      <c r="J459" s="223"/>
      <c r="K459" s="223"/>
      <c r="L459" s="223"/>
      <c r="M459" s="223"/>
      <c r="N459" s="223"/>
      <c r="O459" s="223"/>
      <c r="P459" s="223"/>
      <c r="Q459" s="223"/>
      <c r="R459" s="223"/>
      <c r="S459" s="223"/>
      <c r="T459" s="223"/>
      <c r="U459" s="223"/>
      <c r="V459" s="223"/>
      <c r="W459" s="223"/>
      <c r="X459" s="223"/>
      <c r="Y459" s="223"/>
      <c r="Z459" s="223"/>
    </row>
    <row r="460" spans="1:26" ht="12.75" customHeight="1" x14ac:dyDescent="0.2">
      <c r="A460" s="223"/>
      <c r="B460" s="223"/>
      <c r="C460" s="223"/>
      <c r="D460" s="223"/>
      <c r="E460" s="223"/>
      <c r="F460" s="223"/>
      <c r="G460" s="223"/>
      <c r="H460" s="223"/>
      <c r="I460" s="223"/>
      <c r="J460" s="223"/>
      <c r="K460" s="223"/>
      <c r="L460" s="223"/>
      <c r="M460" s="223"/>
      <c r="N460" s="223"/>
      <c r="O460" s="223"/>
      <c r="P460" s="223"/>
      <c r="Q460" s="223"/>
      <c r="R460" s="223"/>
      <c r="S460" s="223"/>
      <c r="T460" s="223"/>
      <c r="U460" s="223"/>
      <c r="V460" s="223"/>
      <c r="W460" s="223"/>
      <c r="X460" s="223"/>
      <c r="Y460" s="223"/>
      <c r="Z460" s="223"/>
    </row>
    <row r="461" spans="1:26" ht="12.75" customHeight="1" x14ac:dyDescent="0.2">
      <c r="A461" s="223"/>
      <c r="B461" s="223"/>
      <c r="C461" s="223"/>
      <c r="D461" s="223"/>
      <c r="E461" s="223"/>
      <c r="F461" s="223"/>
      <c r="G461" s="223"/>
      <c r="H461" s="223"/>
      <c r="I461" s="223"/>
      <c r="J461" s="223"/>
      <c r="K461" s="223"/>
      <c r="L461" s="223"/>
      <c r="M461" s="223"/>
      <c r="N461" s="223"/>
      <c r="O461" s="223"/>
      <c r="P461" s="223"/>
      <c r="Q461" s="223"/>
      <c r="R461" s="223"/>
      <c r="S461" s="223"/>
      <c r="T461" s="223"/>
      <c r="U461" s="223"/>
      <c r="V461" s="223"/>
      <c r="W461" s="223"/>
      <c r="X461" s="223"/>
      <c r="Y461" s="223"/>
      <c r="Z461" s="223"/>
    </row>
    <row r="462" spans="1:26" ht="12.75" customHeight="1" x14ac:dyDescent="0.2">
      <c r="A462" s="223"/>
      <c r="B462" s="223"/>
      <c r="C462" s="223"/>
      <c r="D462" s="223"/>
      <c r="E462" s="223"/>
      <c r="F462" s="223"/>
      <c r="G462" s="223"/>
      <c r="H462" s="223"/>
      <c r="I462" s="223"/>
      <c r="J462" s="223"/>
      <c r="K462" s="223"/>
      <c r="L462" s="223"/>
      <c r="M462" s="223"/>
      <c r="N462" s="223"/>
      <c r="O462" s="223"/>
      <c r="P462" s="223"/>
      <c r="Q462" s="223"/>
      <c r="R462" s="223"/>
      <c r="S462" s="223"/>
      <c r="T462" s="223"/>
      <c r="U462" s="223"/>
      <c r="V462" s="223"/>
      <c r="W462" s="223"/>
      <c r="X462" s="223"/>
      <c r="Y462" s="223"/>
      <c r="Z462" s="223"/>
    </row>
    <row r="463" spans="1:26" ht="12.75" customHeight="1" x14ac:dyDescent="0.2">
      <c r="A463" s="223"/>
      <c r="B463" s="223"/>
      <c r="C463" s="223"/>
      <c r="D463" s="223"/>
      <c r="E463" s="223"/>
      <c r="F463" s="223"/>
      <c r="G463" s="223"/>
      <c r="H463" s="223"/>
      <c r="I463" s="223"/>
      <c r="J463" s="223"/>
      <c r="K463" s="223"/>
      <c r="L463" s="223"/>
      <c r="M463" s="223"/>
      <c r="N463" s="223"/>
      <c r="O463" s="223"/>
      <c r="P463" s="223"/>
      <c r="Q463" s="223"/>
      <c r="R463" s="223"/>
      <c r="S463" s="223"/>
      <c r="T463" s="223"/>
      <c r="U463" s="223"/>
      <c r="V463" s="223"/>
      <c r="W463" s="223"/>
      <c r="X463" s="223"/>
      <c r="Y463" s="223"/>
      <c r="Z463" s="223"/>
    </row>
    <row r="464" spans="1:26" ht="12.75" customHeight="1" x14ac:dyDescent="0.2">
      <c r="A464" s="223"/>
      <c r="B464" s="223"/>
      <c r="C464" s="223"/>
      <c r="D464" s="223"/>
      <c r="E464" s="223"/>
      <c r="F464" s="223"/>
      <c r="G464" s="223"/>
      <c r="H464" s="223"/>
      <c r="I464" s="223"/>
      <c r="J464" s="223"/>
      <c r="K464" s="223"/>
      <c r="L464" s="223"/>
      <c r="M464" s="223"/>
      <c r="N464" s="223"/>
      <c r="O464" s="223"/>
      <c r="P464" s="223"/>
      <c r="Q464" s="223"/>
      <c r="R464" s="223"/>
      <c r="S464" s="223"/>
      <c r="T464" s="223"/>
      <c r="U464" s="223"/>
      <c r="V464" s="223"/>
      <c r="W464" s="223"/>
      <c r="X464" s="223"/>
      <c r="Y464" s="223"/>
      <c r="Z464" s="223"/>
    </row>
    <row r="465" spans="1:26" ht="12.75" customHeight="1" x14ac:dyDescent="0.2">
      <c r="A465" s="223"/>
      <c r="B465" s="223"/>
      <c r="C465" s="223"/>
      <c r="D465" s="223"/>
      <c r="E465" s="223"/>
      <c r="F465" s="223"/>
      <c r="G465" s="223"/>
      <c r="H465" s="223"/>
      <c r="I465" s="223"/>
      <c r="J465" s="223"/>
      <c r="K465" s="223"/>
      <c r="L465" s="223"/>
      <c r="M465" s="223"/>
      <c r="N465" s="223"/>
      <c r="O465" s="223"/>
      <c r="P465" s="223"/>
      <c r="Q465" s="223"/>
      <c r="R465" s="223"/>
      <c r="S465" s="223"/>
      <c r="T465" s="223"/>
      <c r="U465" s="223"/>
      <c r="V465" s="223"/>
      <c r="W465" s="223"/>
      <c r="X465" s="223"/>
      <c r="Y465" s="223"/>
      <c r="Z465" s="223"/>
    </row>
    <row r="466" spans="1:26" ht="12.75" customHeight="1" x14ac:dyDescent="0.2">
      <c r="A466" s="223"/>
      <c r="B466" s="223"/>
      <c r="C466" s="223"/>
      <c r="D466" s="223"/>
      <c r="E466" s="223"/>
      <c r="F466" s="223"/>
      <c r="G466" s="223"/>
      <c r="H466" s="223"/>
      <c r="I466" s="223"/>
      <c r="J466" s="223"/>
      <c r="K466" s="223"/>
      <c r="L466" s="223"/>
      <c r="M466" s="223"/>
      <c r="N466" s="223"/>
      <c r="O466" s="223"/>
      <c r="P466" s="223"/>
      <c r="Q466" s="223"/>
      <c r="R466" s="223"/>
      <c r="S466" s="223"/>
      <c r="T466" s="223"/>
      <c r="U466" s="223"/>
      <c r="V466" s="223"/>
      <c r="W466" s="223"/>
      <c r="X466" s="223"/>
      <c r="Y466" s="223"/>
      <c r="Z466" s="223"/>
    </row>
    <row r="467" spans="1:26" ht="12.75" customHeight="1" x14ac:dyDescent="0.2">
      <c r="A467" s="223"/>
      <c r="B467" s="223"/>
      <c r="C467" s="223"/>
      <c r="D467" s="223"/>
      <c r="E467" s="223"/>
      <c r="F467" s="223"/>
      <c r="G467" s="223"/>
      <c r="H467" s="223"/>
      <c r="I467" s="223"/>
      <c r="J467" s="223"/>
      <c r="K467" s="223"/>
      <c r="L467" s="223"/>
      <c r="M467" s="223"/>
      <c r="N467" s="223"/>
      <c r="O467" s="223"/>
      <c r="P467" s="223"/>
      <c r="Q467" s="223"/>
      <c r="R467" s="223"/>
      <c r="S467" s="223"/>
      <c r="T467" s="223"/>
      <c r="U467" s="223"/>
      <c r="V467" s="223"/>
      <c r="W467" s="223"/>
      <c r="X467" s="223"/>
      <c r="Y467" s="223"/>
      <c r="Z467" s="223"/>
    </row>
    <row r="468" spans="1:26" ht="12.75" customHeight="1" x14ac:dyDescent="0.2">
      <c r="A468" s="223"/>
      <c r="B468" s="223"/>
      <c r="C468" s="223"/>
      <c r="D468" s="223"/>
      <c r="E468" s="223"/>
      <c r="F468" s="223"/>
      <c r="G468" s="223"/>
      <c r="H468" s="223"/>
      <c r="I468" s="223"/>
      <c r="J468" s="223"/>
      <c r="K468" s="223"/>
      <c r="L468" s="223"/>
      <c r="M468" s="223"/>
      <c r="N468" s="223"/>
      <c r="O468" s="223"/>
      <c r="P468" s="223"/>
      <c r="Q468" s="223"/>
      <c r="R468" s="223"/>
      <c r="S468" s="223"/>
      <c r="T468" s="223"/>
      <c r="U468" s="223"/>
      <c r="V468" s="223"/>
      <c r="W468" s="223"/>
      <c r="X468" s="223"/>
      <c r="Y468" s="223"/>
      <c r="Z468" s="223"/>
    </row>
    <row r="469" spans="1:26" ht="12.75" customHeight="1" x14ac:dyDescent="0.2">
      <c r="A469" s="223"/>
      <c r="B469" s="223"/>
      <c r="C469" s="223"/>
      <c r="D469" s="223"/>
      <c r="E469" s="223"/>
      <c r="F469" s="223"/>
      <c r="G469" s="223"/>
      <c r="H469" s="223"/>
      <c r="I469" s="223"/>
      <c r="J469" s="223"/>
      <c r="K469" s="223"/>
      <c r="L469" s="223"/>
      <c r="M469" s="223"/>
      <c r="N469" s="223"/>
      <c r="O469" s="223"/>
      <c r="P469" s="223"/>
      <c r="Q469" s="223"/>
      <c r="R469" s="223"/>
      <c r="S469" s="223"/>
      <c r="T469" s="223"/>
      <c r="U469" s="223"/>
      <c r="V469" s="223"/>
      <c r="W469" s="223"/>
      <c r="X469" s="223"/>
      <c r="Y469" s="223"/>
      <c r="Z469" s="223"/>
    </row>
    <row r="470" spans="1:26" ht="12.75" customHeight="1" x14ac:dyDescent="0.2">
      <c r="A470" s="223"/>
      <c r="B470" s="223"/>
      <c r="C470" s="223"/>
      <c r="D470" s="223"/>
      <c r="E470" s="223"/>
      <c r="F470" s="223"/>
      <c r="G470" s="223"/>
      <c r="H470" s="223"/>
      <c r="I470" s="223"/>
      <c r="J470" s="223"/>
      <c r="K470" s="223"/>
      <c r="L470" s="223"/>
      <c r="M470" s="223"/>
      <c r="N470" s="223"/>
      <c r="O470" s="223"/>
      <c r="P470" s="223"/>
      <c r="Q470" s="223"/>
      <c r="R470" s="223"/>
      <c r="S470" s="223"/>
      <c r="T470" s="223"/>
      <c r="U470" s="223"/>
      <c r="V470" s="223"/>
      <c r="W470" s="223"/>
      <c r="X470" s="223"/>
      <c r="Y470" s="223"/>
      <c r="Z470" s="223"/>
    </row>
    <row r="471" spans="1:26" ht="12.75" customHeight="1" x14ac:dyDescent="0.2">
      <c r="A471" s="223"/>
      <c r="B471" s="223"/>
      <c r="C471" s="223"/>
      <c r="D471" s="223"/>
      <c r="E471" s="223"/>
      <c r="F471" s="223"/>
      <c r="G471" s="223"/>
      <c r="H471" s="223"/>
      <c r="I471" s="223"/>
      <c r="J471" s="223"/>
      <c r="K471" s="223"/>
      <c r="L471" s="223"/>
      <c r="M471" s="223"/>
      <c r="N471" s="223"/>
      <c r="O471" s="223"/>
      <c r="P471" s="223"/>
      <c r="Q471" s="223"/>
      <c r="R471" s="223"/>
      <c r="S471" s="223"/>
      <c r="T471" s="223"/>
      <c r="U471" s="223"/>
      <c r="V471" s="223"/>
      <c r="W471" s="223"/>
      <c r="X471" s="223"/>
      <c r="Y471" s="223"/>
      <c r="Z471" s="223"/>
    </row>
    <row r="472" spans="1:26" ht="12.75" customHeight="1" x14ac:dyDescent="0.2">
      <c r="A472" s="223"/>
      <c r="B472" s="223"/>
      <c r="C472" s="223"/>
      <c r="D472" s="223"/>
      <c r="E472" s="223"/>
      <c r="F472" s="223"/>
      <c r="G472" s="223"/>
      <c r="H472" s="223"/>
      <c r="I472" s="223"/>
      <c r="J472" s="223"/>
      <c r="K472" s="223"/>
      <c r="L472" s="223"/>
      <c r="M472" s="223"/>
      <c r="N472" s="223"/>
      <c r="O472" s="223"/>
      <c r="P472" s="223"/>
      <c r="Q472" s="223"/>
      <c r="R472" s="223"/>
      <c r="S472" s="223"/>
      <c r="T472" s="223"/>
      <c r="U472" s="223"/>
      <c r="V472" s="223"/>
      <c r="W472" s="223"/>
      <c r="X472" s="223"/>
      <c r="Y472" s="223"/>
      <c r="Z472" s="223"/>
    </row>
    <row r="473" spans="1:26" ht="12.75" customHeight="1" x14ac:dyDescent="0.2">
      <c r="A473" s="223"/>
      <c r="B473" s="223"/>
      <c r="C473" s="223"/>
      <c r="D473" s="223"/>
      <c r="E473" s="223"/>
      <c r="F473" s="223"/>
      <c r="G473" s="223"/>
      <c r="H473" s="223"/>
      <c r="I473" s="223"/>
      <c r="J473" s="223"/>
      <c r="K473" s="223"/>
      <c r="L473" s="223"/>
      <c r="M473" s="223"/>
      <c r="N473" s="223"/>
      <c r="O473" s="223"/>
      <c r="P473" s="223"/>
      <c r="Q473" s="223"/>
      <c r="R473" s="223"/>
      <c r="S473" s="223"/>
      <c r="T473" s="223"/>
      <c r="U473" s="223"/>
      <c r="V473" s="223"/>
      <c r="W473" s="223"/>
      <c r="X473" s="223"/>
      <c r="Y473" s="223"/>
      <c r="Z473" s="223"/>
    </row>
    <row r="474" spans="1:26" ht="12.75" customHeight="1" x14ac:dyDescent="0.2">
      <c r="A474" s="223"/>
      <c r="B474" s="223"/>
      <c r="C474" s="223"/>
      <c r="D474" s="223"/>
      <c r="E474" s="223"/>
      <c r="F474" s="223"/>
      <c r="G474" s="223"/>
      <c r="H474" s="223"/>
      <c r="I474" s="223"/>
      <c r="J474" s="223"/>
      <c r="K474" s="223"/>
      <c r="L474" s="223"/>
      <c r="M474" s="223"/>
      <c r="N474" s="223"/>
      <c r="O474" s="223"/>
      <c r="P474" s="223"/>
      <c r="Q474" s="223"/>
      <c r="R474" s="223"/>
      <c r="S474" s="223"/>
      <c r="T474" s="223"/>
      <c r="U474" s="223"/>
      <c r="V474" s="223"/>
      <c r="W474" s="223"/>
      <c r="X474" s="223"/>
      <c r="Y474" s="223"/>
      <c r="Z474" s="223"/>
    </row>
    <row r="475" spans="1:26" ht="12.75" customHeight="1" x14ac:dyDescent="0.2">
      <c r="A475" s="223"/>
      <c r="B475" s="223"/>
      <c r="C475" s="223"/>
      <c r="D475" s="223"/>
      <c r="E475" s="223"/>
      <c r="F475" s="223"/>
      <c r="G475" s="223"/>
      <c r="H475" s="223"/>
      <c r="I475" s="223"/>
      <c r="J475" s="223"/>
      <c r="K475" s="223"/>
      <c r="L475" s="223"/>
      <c r="M475" s="223"/>
      <c r="N475" s="223"/>
      <c r="O475" s="223"/>
      <c r="P475" s="223"/>
      <c r="Q475" s="223"/>
      <c r="R475" s="223"/>
      <c r="S475" s="223"/>
      <c r="T475" s="223"/>
      <c r="U475" s="223"/>
      <c r="V475" s="223"/>
      <c r="W475" s="223"/>
      <c r="X475" s="223"/>
      <c r="Y475" s="223"/>
      <c r="Z475" s="223"/>
    </row>
    <row r="476" spans="1:26" ht="12.75" customHeight="1" x14ac:dyDescent="0.2">
      <c r="A476" s="223"/>
      <c r="B476" s="223"/>
      <c r="C476" s="223"/>
      <c r="D476" s="223"/>
      <c r="E476" s="223"/>
      <c r="F476" s="223"/>
      <c r="G476" s="223"/>
      <c r="H476" s="223"/>
      <c r="I476" s="223"/>
      <c r="J476" s="223"/>
      <c r="K476" s="223"/>
      <c r="L476" s="223"/>
      <c r="M476" s="223"/>
      <c r="N476" s="223"/>
      <c r="O476" s="223"/>
      <c r="P476" s="223"/>
      <c r="Q476" s="223"/>
      <c r="R476" s="223"/>
      <c r="S476" s="223"/>
      <c r="T476" s="223"/>
      <c r="U476" s="223"/>
      <c r="V476" s="223"/>
      <c r="W476" s="223"/>
      <c r="X476" s="223"/>
      <c r="Y476" s="223"/>
      <c r="Z476" s="223"/>
    </row>
    <row r="477" spans="1:26" ht="12.75" customHeight="1" x14ac:dyDescent="0.2">
      <c r="A477" s="223"/>
      <c r="B477" s="223"/>
      <c r="C477" s="223"/>
      <c r="D477" s="223"/>
      <c r="E477" s="223"/>
      <c r="F477" s="223"/>
      <c r="G477" s="223"/>
      <c r="H477" s="223"/>
      <c r="I477" s="223"/>
      <c r="J477" s="223"/>
      <c r="K477" s="223"/>
      <c r="L477" s="223"/>
      <c r="M477" s="223"/>
      <c r="N477" s="223"/>
      <c r="O477" s="223"/>
      <c r="P477" s="223"/>
      <c r="Q477" s="223"/>
      <c r="R477" s="223"/>
      <c r="S477" s="223"/>
      <c r="T477" s="223"/>
      <c r="U477" s="223"/>
      <c r="V477" s="223"/>
      <c r="W477" s="223"/>
      <c r="X477" s="223"/>
      <c r="Y477" s="223"/>
      <c r="Z477" s="223"/>
    </row>
    <row r="478" spans="1:26" ht="12.75" customHeight="1" x14ac:dyDescent="0.2">
      <c r="A478" s="223"/>
      <c r="B478" s="223"/>
      <c r="C478" s="223"/>
      <c r="D478" s="223"/>
      <c r="E478" s="223"/>
      <c r="F478" s="223"/>
      <c r="G478" s="223"/>
      <c r="H478" s="223"/>
      <c r="I478" s="223"/>
      <c r="J478" s="223"/>
      <c r="K478" s="223"/>
      <c r="L478" s="223"/>
      <c r="M478" s="223"/>
      <c r="N478" s="223"/>
      <c r="O478" s="223"/>
      <c r="P478" s="223"/>
      <c r="Q478" s="223"/>
      <c r="R478" s="223"/>
      <c r="S478" s="223"/>
      <c r="T478" s="223"/>
      <c r="U478" s="223"/>
      <c r="V478" s="223"/>
      <c r="W478" s="223"/>
      <c r="X478" s="223"/>
      <c r="Y478" s="223"/>
      <c r="Z478" s="223"/>
    </row>
    <row r="479" spans="1:26" ht="12.75" customHeight="1" x14ac:dyDescent="0.2">
      <c r="A479" s="223"/>
      <c r="B479" s="223"/>
      <c r="C479" s="223"/>
      <c r="D479" s="223"/>
      <c r="E479" s="223"/>
      <c r="F479" s="223"/>
      <c r="G479" s="223"/>
      <c r="H479" s="223"/>
      <c r="I479" s="223"/>
      <c r="J479" s="223"/>
      <c r="K479" s="223"/>
      <c r="L479" s="223"/>
      <c r="M479" s="223"/>
      <c r="N479" s="223"/>
      <c r="O479" s="223"/>
      <c r="P479" s="223"/>
      <c r="Q479" s="223"/>
      <c r="R479" s="223"/>
      <c r="S479" s="223"/>
      <c r="T479" s="223"/>
      <c r="U479" s="223"/>
      <c r="V479" s="223"/>
      <c r="W479" s="223"/>
      <c r="X479" s="223"/>
      <c r="Y479" s="223"/>
      <c r="Z479" s="223"/>
    </row>
    <row r="480" spans="1:26" ht="12.75" customHeight="1" x14ac:dyDescent="0.2">
      <c r="A480" s="223"/>
      <c r="B480" s="223"/>
      <c r="C480" s="223"/>
      <c r="D480" s="223"/>
      <c r="E480" s="223"/>
      <c r="F480" s="223"/>
      <c r="G480" s="223"/>
      <c r="H480" s="223"/>
      <c r="I480" s="223"/>
      <c r="J480" s="223"/>
      <c r="K480" s="223"/>
      <c r="L480" s="223"/>
      <c r="M480" s="223"/>
      <c r="N480" s="223"/>
      <c r="O480" s="223"/>
      <c r="P480" s="223"/>
      <c r="Q480" s="223"/>
      <c r="R480" s="223"/>
      <c r="S480" s="223"/>
      <c r="T480" s="223"/>
      <c r="U480" s="223"/>
      <c r="V480" s="223"/>
      <c r="W480" s="223"/>
      <c r="X480" s="223"/>
      <c r="Y480" s="223"/>
      <c r="Z480" s="223"/>
    </row>
    <row r="481" spans="1:26" ht="12.75" customHeight="1" x14ac:dyDescent="0.2">
      <c r="A481" s="223"/>
      <c r="B481" s="223"/>
      <c r="C481" s="223"/>
      <c r="D481" s="223"/>
      <c r="E481" s="223"/>
      <c r="F481" s="223"/>
      <c r="G481" s="223"/>
      <c r="H481" s="223"/>
      <c r="I481" s="223"/>
      <c r="J481" s="223"/>
      <c r="K481" s="223"/>
      <c r="L481" s="223"/>
      <c r="M481" s="223"/>
      <c r="N481" s="223"/>
      <c r="O481" s="223"/>
      <c r="P481" s="223"/>
      <c r="Q481" s="223"/>
      <c r="R481" s="223"/>
      <c r="S481" s="223"/>
      <c r="T481" s="223"/>
      <c r="U481" s="223"/>
      <c r="V481" s="223"/>
      <c r="W481" s="223"/>
      <c r="X481" s="223"/>
      <c r="Y481" s="223"/>
      <c r="Z481" s="223"/>
    </row>
    <row r="482" spans="1:26" ht="12.75" customHeight="1" x14ac:dyDescent="0.2">
      <c r="A482" s="223"/>
      <c r="B482" s="223"/>
      <c r="C482" s="223"/>
      <c r="D482" s="223"/>
      <c r="E482" s="223"/>
      <c r="F482" s="223"/>
      <c r="G482" s="223"/>
      <c r="H482" s="223"/>
      <c r="I482" s="223"/>
      <c r="J482" s="223"/>
      <c r="K482" s="223"/>
      <c r="L482" s="223"/>
      <c r="M482" s="223"/>
      <c r="N482" s="223"/>
      <c r="O482" s="223"/>
      <c r="P482" s="223"/>
      <c r="Q482" s="223"/>
      <c r="R482" s="223"/>
      <c r="S482" s="223"/>
      <c r="T482" s="223"/>
      <c r="U482" s="223"/>
      <c r="V482" s="223"/>
      <c r="W482" s="223"/>
      <c r="X482" s="223"/>
      <c r="Y482" s="223"/>
      <c r="Z482" s="223"/>
    </row>
    <row r="483" spans="1:26" ht="12.75" customHeight="1" x14ac:dyDescent="0.2">
      <c r="A483" s="223"/>
      <c r="B483" s="223"/>
      <c r="C483" s="223"/>
      <c r="D483" s="223"/>
      <c r="E483" s="223"/>
      <c r="F483" s="223"/>
      <c r="G483" s="223"/>
      <c r="H483" s="223"/>
      <c r="I483" s="223"/>
      <c r="J483" s="223"/>
      <c r="K483" s="223"/>
      <c r="L483" s="223"/>
      <c r="M483" s="223"/>
      <c r="N483" s="223"/>
      <c r="O483" s="223"/>
      <c r="P483" s="223"/>
      <c r="Q483" s="223"/>
      <c r="R483" s="223"/>
      <c r="S483" s="223"/>
      <c r="T483" s="223"/>
      <c r="U483" s="223"/>
      <c r="V483" s="223"/>
      <c r="W483" s="223"/>
      <c r="X483" s="223"/>
      <c r="Y483" s="223"/>
      <c r="Z483" s="223"/>
    </row>
    <row r="484" spans="1:26" ht="12.75" customHeight="1" x14ac:dyDescent="0.2">
      <c r="A484" s="223"/>
      <c r="B484" s="223"/>
      <c r="C484" s="223"/>
      <c r="D484" s="223"/>
      <c r="E484" s="223"/>
      <c r="F484" s="223"/>
      <c r="G484" s="223"/>
      <c r="H484" s="223"/>
      <c r="I484" s="223"/>
      <c r="J484" s="223"/>
      <c r="K484" s="223"/>
      <c r="L484" s="223"/>
      <c r="M484" s="223"/>
      <c r="N484" s="223"/>
      <c r="O484" s="223"/>
      <c r="P484" s="223"/>
      <c r="Q484" s="223"/>
      <c r="R484" s="223"/>
      <c r="S484" s="223"/>
      <c r="T484" s="223"/>
      <c r="U484" s="223"/>
      <c r="V484" s="223"/>
      <c r="W484" s="223"/>
      <c r="X484" s="223"/>
      <c r="Y484" s="223"/>
      <c r="Z484" s="223"/>
    </row>
    <row r="485" spans="1:26" ht="12.75" customHeight="1" x14ac:dyDescent="0.2">
      <c r="A485" s="223"/>
      <c r="B485" s="223"/>
      <c r="C485" s="223"/>
      <c r="D485" s="223"/>
      <c r="E485" s="223"/>
      <c r="F485" s="223"/>
      <c r="G485" s="223"/>
      <c r="H485" s="223"/>
      <c r="I485" s="223"/>
      <c r="J485" s="223"/>
      <c r="K485" s="223"/>
      <c r="L485" s="223"/>
      <c r="M485" s="223"/>
      <c r="N485" s="223"/>
      <c r="O485" s="223"/>
      <c r="P485" s="223"/>
      <c r="Q485" s="223"/>
      <c r="R485" s="223"/>
      <c r="S485" s="223"/>
      <c r="T485" s="223"/>
      <c r="U485" s="223"/>
      <c r="V485" s="223"/>
      <c r="W485" s="223"/>
      <c r="X485" s="223"/>
      <c r="Y485" s="223"/>
      <c r="Z485" s="223"/>
    </row>
    <row r="486" spans="1:26" ht="12.75" customHeight="1" x14ac:dyDescent="0.2">
      <c r="A486" s="223"/>
      <c r="B486" s="223"/>
      <c r="C486" s="223"/>
      <c r="D486" s="223"/>
      <c r="E486" s="223"/>
      <c r="F486" s="223"/>
      <c r="G486" s="223"/>
      <c r="H486" s="223"/>
      <c r="I486" s="223"/>
      <c r="J486" s="223"/>
      <c r="K486" s="223"/>
      <c r="L486" s="223"/>
      <c r="M486" s="223"/>
      <c r="N486" s="223"/>
      <c r="O486" s="223"/>
      <c r="P486" s="223"/>
      <c r="Q486" s="223"/>
      <c r="R486" s="223"/>
      <c r="S486" s="223"/>
      <c r="T486" s="223"/>
      <c r="U486" s="223"/>
      <c r="V486" s="223"/>
      <c r="W486" s="223"/>
      <c r="X486" s="223"/>
      <c r="Y486" s="223"/>
      <c r="Z486" s="223"/>
    </row>
    <row r="487" spans="1:26" ht="12.75" customHeight="1" x14ac:dyDescent="0.2">
      <c r="A487" s="223"/>
      <c r="B487" s="223"/>
      <c r="C487" s="223"/>
      <c r="D487" s="223"/>
      <c r="E487" s="223"/>
      <c r="F487" s="223"/>
      <c r="G487" s="223"/>
      <c r="H487" s="223"/>
      <c r="I487" s="223"/>
      <c r="J487" s="223"/>
      <c r="K487" s="223"/>
      <c r="L487" s="223"/>
      <c r="M487" s="223"/>
      <c r="N487" s="223"/>
      <c r="O487" s="223"/>
      <c r="P487" s="223"/>
      <c r="Q487" s="223"/>
      <c r="R487" s="223"/>
      <c r="S487" s="223"/>
      <c r="T487" s="223"/>
      <c r="U487" s="223"/>
      <c r="V487" s="223"/>
      <c r="W487" s="223"/>
      <c r="X487" s="223"/>
      <c r="Y487" s="223"/>
      <c r="Z487" s="223"/>
    </row>
    <row r="488" spans="1:26" ht="12.75" customHeight="1" x14ac:dyDescent="0.2">
      <c r="A488" s="223"/>
      <c r="B488" s="223"/>
      <c r="C488" s="223"/>
      <c r="D488" s="223"/>
      <c r="E488" s="223"/>
      <c r="F488" s="223"/>
      <c r="G488" s="223"/>
      <c r="H488" s="223"/>
      <c r="I488" s="223"/>
      <c r="J488" s="223"/>
      <c r="K488" s="223"/>
      <c r="L488" s="223"/>
      <c r="M488" s="223"/>
      <c r="N488" s="223"/>
      <c r="O488" s="223"/>
      <c r="P488" s="223"/>
      <c r="Q488" s="223"/>
      <c r="R488" s="223"/>
      <c r="S488" s="223"/>
      <c r="T488" s="223"/>
      <c r="U488" s="223"/>
      <c r="V488" s="223"/>
      <c r="W488" s="223"/>
      <c r="X488" s="223"/>
      <c r="Y488" s="223"/>
      <c r="Z488" s="223"/>
    </row>
    <row r="489" spans="1:26" ht="12.75" customHeight="1" x14ac:dyDescent="0.2">
      <c r="A489" s="223"/>
      <c r="B489" s="223"/>
      <c r="C489" s="223"/>
      <c r="D489" s="223"/>
      <c r="E489" s="223"/>
      <c r="F489" s="223"/>
      <c r="G489" s="223"/>
      <c r="H489" s="223"/>
      <c r="I489" s="223"/>
      <c r="J489" s="223"/>
      <c r="K489" s="223"/>
      <c r="L489" s="223"/>
      <c r="M489" s="223"/>
      <c r="N489" s="223"/>
      <c r="O489" s="223"/>
      <c r="P489" s="223"/>
      <c r="Q489" s="223"/>
      <c r="R489" s="223"/>
      <c r="S489" s="223"/>
      <c r="T489" s="223"/>
      <c r="U489" s="223"/>
      <c r="V489" s="223"/>
      <c r="W489" s="223"/>
      <c r="X489" s="223"/>
      <c r="Y489" s="223"/>
      <c r="Z489" s="223"/>
    </row>
    <row r="490" spans="1:26" ht="12.75" customHeight="1" x14ac:dyDescent="0.2">
      <c r="A490" s="223"/>
      <c r="B490" s="223"/>
      <c r="C490" s="223"/>
      <c r="D490" s="223"/>
      <c r="E490" s="223"/>
      <c r="F490" s="223"/>
      <c r="G490" s="223"/>
      <c r="H490" s="223"/>
      <c r="I490" s="223"/>
      <c r="J490" s="223"/>
      <c r="K490" s="223"/>
      <c r="L490" s="223"/>
      <c r="M490" s="223"/>
      <c r="N490" s="223"/>
      <c r="O490" s="223"/>
      <c r="P490" s="223"/>
      <c r="Q490" s="223"/>
      <c r="R490" s="223"/>
      <c r="S490" s="223"/>
      <c r="T490" s="223"/>
      <c r="U490" s="223"/>
      <c r="V490" s="223"/>
      <c r="W490" s="223"/>
      <c r="X490" s="223"/>
      <c r="Y490" s="223"/>
      <c r="Z490" s="223"/>
    </row>
    <row r="491" spans="1:26" ht="12.75" customHeight="1" x14ac:dyDescent="0.2">
      <c r="A491" s="223"/>
      <c r="B491" s="223"/>
      <c r="C491" s="223"/>
      <c r="D491" s="223"/>
      <c r="E491" s="223"/>
      <c r="F491" s="223"/>
      <c r="G491" s="223"/>
      <c r="H491" s="223"/>
      <c r="I491" s="223"/>
      <c r="J491" s="223"/>
      <c r="K491" s="223"/>
      <c r="L491" s="223"/>
      <c r="M491" s="223"/>
      <c r="N491" s="223"/>
      <c r="O491" s="223"/>
      <c r="P491" s="223"/>
      <c r="Q491" s="223"/>
      <c r="R491" s="223"/>
      <c r="S491" s="223"/>
      <c r="T491" s="223"/>
      <c r="U491" s="223"/>
      <c r="V491" s="223"/>
      <c r="W491" s="223"/>
      <c r="X491" s="223"/>
      <c r="Y491" s="223"/>
      <c r="Z491" s="223"/>
    </row>
    <row r="492" spans="1:26" ht="12.75" customHeight="1" x14ac:dyDescent="0.2">
      <c r="A492" s="223"/>
      <c r="B492" s="223"/>
      <c r="C492" s="223"/>
      <c r="D492" s="223"/>
      <c r="E492" s="223"/>
      <c r="F492" s="223"/>
      <c r="G492" s="223"/>
      <c r="H492" s="223"/>
      <c r="I492" s="223"/>
      <c r="J492" s="223"/>
      <c r="K492" s="223"/>
      <c r="L492" s="223"/>
      <c r="M492" s="223"/>
      <c r="N492" s="223"/>
      <c r="O492" s="223"/>
      <c r="P492" s="223"/>
      <c r="Q492" s="223"/>
      <c r="R492" s="223"/>
      <c r="S492" s="223"/>
      <c r="T492" s="223"/>
      <c r="U492" s="223"/>
      <c r="V492" s="223"/>
      <c r="W492" s="223"/>
      <c r="X492" s="223"/>
      <c r="Y492" s="223"/>
      <c r="Z492" s="223"/>
    </row>
    <row r="493" spans="1:26" ht="12.75" customHeight="1" x14ac:dyDescent="0.2">
      <c r="A493" s="223"/>
      <c r="B493" s="223"/>
      <c r="C493" s="223"/>
      <c r="D493" s="223"/>
      <c r="E493" s="223"/>
      <c r="F493" s="223"/>
      <c r="G493" s="223"/>
      <c r="H493" s="223"/>
      <c r="I493" s="223"/>
      <c r="J493" s="223"/>
      <c r="K493" s="223"/>
      <c r="L493" s="223"/>
      <c r="M493" s="223"/>
      <c r="N493" s="223"/>
      <c r="O493" s="223"/>
      <c r="P493" s="223"/>
      <c r="Q493" s="223"/>
      <c r="R493" s="223"/>
      <c r="S493" s="223"/>
      <c r="T493" s="223"/>
      <c r="U493" s="223"/>
      <c r="V493" s="223"/>
      <c r="W493" s="223"/>
      <c r="X493" s="223"/>
      <c r="Y493" s="223"/>
      <c r="Z493" s="223"/>
    </row>
    <row r="494" spans="1:26" ht="12.75" customHeight="1" x14ac:dyDescent="0.2">
      <c r="A494" s="223"/>
      <c r="B494" s="223"/>
      <c r="C494" s="223"/>
      <c r="D494" s="223"/>
      <c r="E494" s="223"/>
      <c r="F494" s="223"/>
      <c r="G494" s="223"/>
      <c r="H494" s="223"/>
      <c r="I494" s="223"/>
      <c r="J494" s="223"/>
      <c r="K494" s="223"/>
      <c r="L494" s="223"/>
      <c r="M494" s="223"/>
      <c r="N494" s="223"/>
      <c r="O494" s="223"/>
      <c r="P494" s="223"/>
      <c r="Q494" s="223"/>
      <c r="R494" s="223"/>
      <c r="S494" s="223"/>
      <c r="T494" s="223"/>
      <c r="U494" s="223"/>
      <c r="V494" s="223"/>
      <c r="W494" s="223"/>
      <c r="X494" s="223"/>
      <c r="Y494" s="223"/>
      <c r="Z494" s="223"/>
    </row>
    <row r="495" spans="1:26" ht="12.75" customHeight="1" x14ac:dyDescent="0.2">
      <c r="A495" s="223"/>
      <c r="B495" s="223"/>
      <c r="C495" s="223"/>
      <c r="D495" s="223"/>
      <c r="E495" s="223"/>
      <c r="F495" s="223"/>
      <c r="G495" s="223"/>
      <c r="H495" s="223"/>
      <c r="I495" s="223"/>
      <c r="J495" s="223"/>
      <c r="K495" s="223"/>
      <c r="L495" s="223"/>
      <c r="M495" s="223"/>
      <c r="N495" s="223"/>
      <c r="O495" s="223"/>
      <c r="P495" s="223"/>
      <c r="Q495" s="223"/>
      <c r="R495" s="223"/>
      <c r="S495" s="223"/>
      <c r="T495" s="223"/>
      <c r="U495" s="223"/>
      <c r="V495" s="223"/>
      <c r="W495" s="223"/>
      <c r="X495" s="223"/>
      <c r="Y495" s="223"/>
      <c r="Z495" s="223"/>
    </row>
    <row r="496" spans="1:26" ht="12.75" customHeight="1" x14ac:dyDescent="0.2">
      <c r="A496" s="223"/>
      <c r="B496" s="223"/>
      <c r="C496" s="223"/>
      <c r="D496" s="223"/>
      <c r="E496" s="223"/>
      <c r="F496" s="223"/>
      <c r="G496" s="223"/>
      <c r="H496" s="223"/>
      <c r="I496" s="223"/>
      <c r="J496" s="223"/>
      <c r="K496" s="223"/>
      <c r="L496" s="223"/>
      <c r="M496" s="223"/>
      <c r="N496" s="223"/>
      <c r="O496" s="223"/>
      <c r="P496" s="223"/>
      <c r="Q496" s="223"/>
      <c r="R496" s="223"/>
      <c r="S496" s="223"/>
      <c r="T496" s="223"/>
      <c r="U496" s="223"/>
      <c r="V496" s="223"/>
      <c r="W496" s="223"/>
      <c r="X496" s="223"/>
      <c r="Y496" s="223"/>
      <c r="Z496" s="223"/>
    </row>
    <row r="497" spans="1:26" ht="12.75" customHeight="1" x14ac:dyDescent="0.2">
      <c r="A497" s="223"/>
      <c r="B497" s="223"/>
      <c r="C497" s="223"/>
      <c r="D497" s="223"/>
      <c r="E497" s="223"/>
      <c r="F497" s="223"/>
      <c r="G497" s="223"/>
      <c r="H497" s="223"/>
      <c r="I497" s="223"/>
      <c r="J497" s="223"/>
      <c r="K497" s="223"/>
      <c r="L497" s="223"/>
      <c r="M497" s="223"/>
      <c r="N497" s="223"/>
      <c r="O497" s="223"/>
      <c r="P497" s="223"/>
      <c r="Q497" s="223"/>
      <c r="R497" s="223"/>
      <c r="S497" s="223"/>
      <c r="T497" s="223"/>
      <c r="U497" s="223"/>
      <c r="V497" s="223"/>
      <c r="W497" s="223"/>
      <c r="X497" s="223"/>
      <c r="Y497" s="223"/>
      <c r="Z497" s="223"/>
    </row>
    <row r="498" spans="1:26" ht="12.75" customHeight="1" x14ac:dyDescent="0.2">
      <c r="A498" s="223"/>
      <c r="B498" s="223"/>
      <c r="C498" s="223"/>
      <c r="D498" s="223"/>
      <c r="E498" s="223"/>
      <c r="F498" s="223"/>
      <c r="G498" s="223"/>
      <c r="H498" s="223"/>
      <c r="I498" s="223"/>
      <c r="J498" s="223"/>
      <c r="K498" s="223"/>
      <c r="L498" s="223"/>
      <c r="M498" s="223"/>
      <c r="N498" s="223"/>
      <c r="O498" s="223"/>
      <c r="P498" s="223"/>
      <c r="Q498" s="223"/>
      <c r="R498" s="223"/>
      <c r="S498" s="223"/>
      <c r="T498" s="223"/>
      <c r="U498" s="223"/>
      <c r="V498" s="223"/>
      <c r="W498" s="223"/>
      <c r="X498" s="223"/>
      <c r="Y498" s="223"/>
      <c r="Z498" s="223"/>
    </row>
    <row r="499" spans="1:26" ht="12.75" customHeight="1" x14ac:dyDescent="0.2">
      <c r="A499" s="223"/>
      <c r="B499" s="223"/>
      <c r="C499" s="223"/>
      <c r="D499" s="223"/>
      <c r="E499" s="223"/>
      <c r="F499" s="223"/>
      <c r="G499" s="223"/>
      <c r="H499" s="223"/>
      <c r="I499" s="223"/>
      <c r="J499" s="223"/>
      <c r="K499" s="223"/>
      <c r="L499" s="223"/>
      <c r="M499" s="223"/>
      <c r="N499" s="223"/>
      <c r="O499" s="223"/>
      <c r="P499" s="223"/>
      <c r="Q499" s="223"/>
      <c r="R499" s="223"/>
      <c r="S499" s="223"/>
      <c r="T499" s="223"/>
      <c r="U499" s="223"/>
      <c r="V499" s="223"/>
      <c r="W499" s="223"/>
      <c r="X499" s="223"/>
      <c r="Y499" s="223"/>
      <c r="Z499" s="223"/>
    </row>
    <row r="500" spans="1:26" ht="12.75" customHeight="1" x14ac:dyDescent="0.2">
      <c r="A500" s="223"/>
      <c r="B500" s="223"/>
      <c r="C500" s="223"/>
      <c r="D500" s="223"/>
      <c r="E500" s="223"/>
      <c r="F500" s="223"/>
      <c r="G500" s="223"/>
      <c r="H500" s="223"/>
      <c r="I500" s="223"/>
      <c r="J500" s="223"/>
      <c r="K500" s="223"/>
      <c r="L500" s="223"/>
      <c r="M500" s="223"/>
      <c r="N500" s="223"/>
      <c r="O500" s="223"/>
      <c r="P500" s="223"/>
      <c r="Q500" s="223"/>
      <c r="R500" s="223"/>
      <c r="S500" s="223"/>
      <c r="T500" s="223"/>
      <c r="U500" s="223"/>
      <c r="V500" s="223"/>
      <c r="W500" s="223"/>
      <c r="X500" s="223"/>
      <c r="Y500" s="223"/>
      <c r="Z500" s="223"/>
    </row>
    <row r="501" spans="1:26" ht="12.75" customHeight="1" x14ac:dyDescent="0.2">
      <c r="A501" s="223"/>
      <c r="B501" s="223"/>
      <c r="C501" s="223"/>
      <c r="D501" s="223"/>
      <c r="E501" s="223"/>
      <c r="F501" s="223"/>
      <c r="G501" s="223"/>
      <c r="H501" s="223"/>
      <c r="I501" s="223"/>
      <c r="J501" s="223"/>
      <c r="K501" s="223"/>
      <c r="L501" s="223"/>
      <c r="M501" s="223"/>
      <c r="N501" s="223"/>
      <c r="O501" s="223"/>
      <c r="P501" s="223"/>
      <c r="Q501" s="223"/>
      <c r="R501" s="223"/>
      <c r="S501" s="223"/>
      <c r="T501" s="223"/>
      <c r="U501" s="223"/>
      <c r="V501" s="223"/>
      <c r="W501" s="223"/>
      <c r="X501" s="223"/>
      <c r="Y501" s="223"/>
      <c r="Z501" s="223"/>
    </row>
    <row r="502" spans="1:26" ht="12.75" customHeight="1" x14ac:dyDescent="0.2">
      <c r="A502" s="223"/>
      <c r="B502" s="223"/>
      <c r="C502" s="223"/>
      <c r="D502" s="223"/>
      <c r="E502" s="223"/>
      <c r="F502" s="223"/>
      <c r="G502" s="223"/>
      <c r="H502" s="223"/>
      <c r="I502" s="223"/>
      <c r="J502" s="223"/>
      <c r="K502" s="223"/>
      <c r="L502" s="223"/>
      <c r="M502" s="223"/>
      <c r="N502" s="223"/>
      <c r="O502" s="223"/>
      <c r="P502" s="223"/>
      <c r="Q502" s="223"/>
      <c r="R502" s="223"/>
      <c r="S502" s="223"/>
      <c r="T502" s="223"/>
      <c r="U502" s="223"/>
      <c r="V502" s="223"/>
      <c r="W502" s="223"/>
      <c r="X502" s="223"/>
      <c r="Y502" s="223"/>
      <c r="Z502" s="223"/>
    </row>
    <row r="503" spans="1:26" ht="12.75" customHeight="1" x14ac:dyDescent="0.2">
      <c r="A503" s="223"/>
      <c r="B503" s="223"/>
      <c r="C503" s="223"/>
      <c r="D503" s="223"/>
      <c r="E503" s="223"/>
      <c r="F503" s="223"/>
      <c r="G503" s="223"/>
      <c r="H503" s="223"/>
      <c r="I503" s="223"/>
      <c r="J503" s="223"/>
      <c r="K503" s="223"/>
      <c r="L503" s="223"/>
      <c r="M503" s="223"/>
      <c r="N503" s="223"/>
      <c r="O503" s="223"/>
      <c r="P503" s="223"/>
      <c r="Q503" s="223"/>
      <c r="R503" s="223"/>
      <c r="S503" s="223"/>
      <c r="T503" s="223"/>
      <c r="U503" s="223"/>
      <c r="V503" s="223"/>
      <c r="W503" s="223"/>
      <c r="X503" s="223"/>
      <c r="Y503" s="223"/>
      <c r="Z503" s="223"/>
    </row>
    <row r="504" spans="1:26" ht="12.75" customHeight="1" x14ac:dyDescent="0.2">
      <c r="A504" s="223"/>
      <c r="B504" s="223"/>
      <c r="C504" s="223"/>
      <c r="D504" s="223"/>
      <c r="E504" s="223"/>
      <c r="F504" s="223"/>
      <c r="G504" s="223"/>
      <c r="H504" s="223"/>
      <c r="I504" s="223"/>
      <c r="J504" s="223"/>
      <c r="K504" s="223"/>
      <c r="L504" s="223"/>
      <c r="M504" s="223"/>
      <c r="N504" s="223"/>
      <c r="O504" s="223"/>
      <c r="P504" s="223"/>
      <c r="Q504" s="223"/>
      <c r="R504" s="223"/>
      <c r="S504" s="223"/>
      <c r="T504" s="223"/>
      <c r="U504" s="223"/>
      <c r="V504" s="223"/>
      <c r="W504" s="223"/>
      <c r="X504" s="223"/>
      <c r="Y504" s="223"/>
      <c r="Z504" s="223"/>
    </row>
    <row r="505" spans="1:26" ht="12.75" customHeight="1" x14ac:dyDescent="0.2">
      <c r="A505" s="223"/>
      <c r="B505" s="223"/>
      <c r="C505" s="223"/>
      <c r="D505" s="223"/>
      <c r="E505" s="223"/>
      <c r="F505" s="223"/>
      <c r="G505" s="223"/>
      <c r="H505" s="223"/>
      <c r="I505" s="223"/>
      <c r="J505" s="223"/>
      <c r="K505" s="223"/>
      <c r="L505" s="223"/>
      <c r="M505" s="223"/>
      <c r="N505" s="223"/>
      <c r="O505" s="223"/>
      <c r="P505" s="223"/>
      <c r="Q505" s="223"/>
      <c r="R505" s="223"/>
      <c r="S505" s="223"/>
      <c r="T505" s="223"/>
      <c r="U505" s="223"/>
      <c r="V505" s="223"/>
      <c r="W505" s="223"/>
      <c r="X505" s="223"/>
      <c r="Y505" s="223"/>
      <c r="Z505" s="223"/>
    </row>
    <row r="506" spans="1:26" ht="12.75" customHeight="1" x14ac:dyDescent="0.2">
      <c r="A506" s="223"/>
      <c r="B506" s="223"/>
      <c r="C506" s="223"/>
      <c r="D506" s="223"/>
      <c r="E506" s="223"/>
      <c r="F506" s="223"/>
      <c r="G506" s="223"/>
      <c r="H506" s="223"/>
      <c r="I506" s="223"/>
      <c r="J506" s="223"/>
      <c r="K506" s="223"/>
      <c r="L506" s="223"/>
      <c r="M506" s="223"/>
      <c r="N506" s="223"/>
      <c r="O506" s="223"/>
      <c r="P506" s="223"/>
      <c r="Q506" s="223"/>
      <c r="R506" s="223"/>
      <c r="S506" s="223"/>
      <c r="T506" s="223"/>
      <c r="U506" s="223"/>
      <c r="V506" s="223"/>
      <c r="W506" s="223"/>
      <c r="X506" s="223"/>
      <c r="Y506" s="223"/>
      <c r="Z506" s="223"/>
    </row>
    <row r="507" spans="1:26" ht="12.75" customHeight="1" x14ac:dyDescent="0.2">
      <c r="A507" s="223"/>
      <c r="B507" s="223"/>
      <c r="C507" s="223"/>
      <c r="D507" s="223"/>
      <c r="E507" s="223"/>
      <c r="F507" s="223"/>
      <c r="G507" s="223"/>
      <c r="H507" s="223"/>
      <c r="I507" s="223"/>
      <c r="J507" s="223"/>
      <c r="K507" s="223"/>
      <c r="L507" s="223"/>
      <c r="M507" s="223"/>
      <c r="N507" s="223"/>
      <c r="O507" s="223"/>
      <c r="P507" s="223"/>
      <c r="Q507" s="223"/>
      <c r="R507" s="223"/>
      <c r="S507" s="223"/>
      <c r="T507" s="223"/>
      <c r="U507" s="223"/>
      <c r="V507" s="223"/>
      <c r="W507" s="223"/>
      <c r="X507" s="223"/>
      <c r="Y507" s="223"/>
      <c r="Z507" s="223"/>
    </row>
    <row r="508" spans="1:26" ht="12.75" customHeight="1" x14ac:dyDescent="0.2">
      <c r="A508" s="223"/>
      <c r="B508" s="223"/>
      <c r="C508" s="223"/>
      <c r="D508" s="223"/>
      <c r="E508" s="223"/>
      <c r="F508" s="223"/>
      <c r="G508" s="223"/>
      <c r="H508" s="223"/>
      <c r="I508" s="223"/>
      <c r="J508" s="223"/>
      <c r="K508" s="223"/>
      <c r="L508" s="223"/>
      <c r="M508" s="223"/>
      <c r="N508" s="223"/>
      <c r="O508" s="223"/>
      <c r="P508" s="223"/>
      <c r="Q508" s="223"/>
      <c r="R508" s="223"/>
      <c r="S508" s="223"/>
      <c r="T508" s="223"/>
      <c r="U508" s="223"/>
      <c r="V508" s="223"/>
      <c r="W508" s="223"/>
      <c r="X508" s="223"/>
      <c r="Y508" s="223"/>
      <c r="Z508" s="223"/>
    </row>
    <row r="509" spans="1:26" ht="12.75" customHeight="1" x14ac:dyDescent="0.2">
      <c r="A509" s="223"/>
      <c r="B509" s="223"/>
      <c r="C509" s="223"/>
      <c r="D509" s="223"/>
      <c r="E509" s="223"/>
      <c r="F509" s="223"/>
      <c r="G509" s="223"/>
      <c r="H509" s="223"/>
      <c r="I509" s="223"/>
      <c r="J509" s="223"/>
      <c r="K509" s="223"/>
      <c r="L509" s="223"/>
      <c r="M509" s="223"/>
      <c r="N509" s="223"/>
      <c r="O509" s="223"/>
      <c r="P509" s="223"/>
      <c r="Q509" s="223"/>
      <c r="R509" s="223"/>
      <c r="S509" s="223"/>
      <c r="T509" s="223"/>
      <c r="U509" s="223"/>
      <c r="V509" s="223"/>
      <c r="W509" s="223"/>
      <c r="X509" s="223"/>
      <c r="Y509" s="223"/>
      <c r="Z509" s="223"/>
    </row>
    <row r="510" spans="1:26" ht="12.75" customHeight="1" x14ac:dyDescent="0.2">
      <c r="A510" s="223"/>
      <c r="B510" s="223"/>
      <c r="C510" s="223"/>
      <c r="D510" s="223"/>
      <c r="E510" s="223"/>
      <c r="F510" s="223"/>
      <c r="G510" s="223"/>
      <c r="H510" s="223"/>
      <c r="I510" s="223"/>
      <c r="J510" s="223"/>
      <c r="K510" s="223"/>
      <c r="L510" s="223"/>
      <c r="M510" s="223"/>
      <c r="N510" s="223"/>
      <c r="O510" s="223"/>
      <c r="P510" s="223"/>
      <c r="Q510" s="223"/>
      <c r="R510" s="223"/>
      <c r="S510" s="223"/>
      <c r="T510" s="223"/>
      <c r="U510" s="223"/>
      <c r="V510" s="223"/>
      <c r="W510" s="223"/>
      <c r="X510" s="223"/>
      <c r="Y510" s="223"/>
      <c r="Z510" s="223"/>
    </row>
    <row r="511" spans="1:26" ht="12.75" customHeight="1" x14ac:dyDescent="0.2">
      <c r="A511" s="223"/>
      <c r="B511" s="223"/>
      <c r="C511" s="223"/>
      <c r="D511" s="223"/>
      <c r="E511" s="223"/>
      <c r="F511" s="223"/>
      <c r="G511" s="223"/>
      <c r="H511" s="223"/>
      <c r="I511" s="223"/>
      <c r="J511" s="223"/>
      <c r="K511" s="223"/>
      <c r="L511" s="223"/>
      <c r="M511" s="223"/>
      <c r="N511" s="223"/>
      <c r="O511" s="223"/>
      <c r="P511" s="223"/>
      <c r="Q511" s="223"/>
      <c r="R511" s="223"/>
      <c r="S511" s="223"/>
      <c r="T511" s="223"/>
      <c r="U511" s="223"/>
      <c r="V511" s="223"/>
      <c r="W511" s="223"/>
      <c r="X511" s="223"/>
      <c r="Y511" s="223"/>
      <c r="Z511" s="223"/>
    </row>
    <row r="512" spans="1:26" ht="12.75" customHeight="1" x14ac:dyDescent="0.2">
      <c r="A512" s="223"/>
      <c r="B512" s="223"/>
      <c r="C512" s="223"/>
      <c r="D512" s="223"/>
      <c r="E512" s="223"/>
      <c r="F512" s="223"/>
      <c r="G512" s="223"/>
      <c r="H512" s="223"/>
      <c r="I512" s="223"/>
      <c r="J512" s="223"/>
      <c r="K512" s="223"/>
      <c r="L512" s="223"/>
      <c r="M512" s="223"/>
      <c r="N512" s="223"/>
      <c r="O512" s="223"/>
      <c r="P512" s="223"/>
      <c r="Q512" s="223"/>
      <c r="R512" s="223"/>
      <c r="S512" s="223"/>
      <c r="T512" s="223"/>
      <c r="U512" s="223"/>
      <c r="V512" s="223"/>
      <c r="W512" s="223"/>
      <c r="X512" s="223"/>
      <c r="Y512" s="223"/>
      <c r="Z512" s="223"/>
    </row>
    <row r="513" spans="1:26" ht="12.75" customHeight="1" x14ac:dyDescent="0.2">
      <c r="A513" s="223"/>
      <c r="B513" s="223"/>
      <c r="C513" s="223"/>
      <c r="D513" s="223"/>
      <c r="E513" s="223"/>
      <c r="F513" s="223"/>
      <c r="G513" s="223"/>
      <c r="H513" s="223"/>
      <c r="I513" s="223"/>
      <c r="J513" s="223"/>
      <c r="K513" s="223"/>
      <c r="L513" s="223"/>
      <c r="M513" s="223"/>
      <c r="N513" s="223"/>
      <c r="O513" s="223"/>
      <c r="P513" s="223"/>
      <c r="Q513" s="223"/>
      <c r="R513" s="223"/>
      <c r="S513" s="223"/>
      <c r="T513" s="223"/>
      <c r="U513" s="223"/>
      <c r="V513" s="223"/>
      <c r="W513" s="223"/>
      <c r="X513" s="223"/>
      <c r="Y513" s="223"/>
      <c r="Z513" s="223"/>
    </row>
    <row r="514" spans="1:26" ht="12.75" customHeight="1" x14ac:dyDescent="0.2">
      <c r="A514" s="223"/>
      <c r="B514" s="223"/>
      <c r="C514" s="223"/>
      <c r="D514" s="223"/>
      <c r="E514" s="223"/>
      <c r="F514" s="223"/>
      <c r="G514" s="223"/>
      <c r="H514" s="223"/>
      <c r="I514" s="223"/>
      <c r="J514" s="223"/>
      <c r="K514" s="223"/>
      <c r="L514" s="223"/>
      <c r="M514" s="223"/>
      <c r="N514" s="223"/>
      <c r="O514" s="223"/>
      <c r="P514" s="223"/>
      <c r="Q514" s="223"/>
      <c r="R514" s="223"/>
      <c r="S514" s="223"/>
      <c r="T514" s="223"/>
      <c r="U514" s="223"/>
      <c r="V514" s="223"/>
      <c r="W514" s="223"/>
      <c r="X514" s="223"/>
      <c r="Y514" s="223"/>
      <c r="Z514" s="223"/>
    </row>
    <row r="515" spans="1:26" ht="12.75" customHeight="1" x14ac:dyDescent="0.2">
      <c r="A515" s="223"/>
      <c r="B515" s="223"/>
      <c r="C515" s="223"/>
      <c r="D515" s="223"/>
      <c r="E515" s="223"/>
      <c r="F515" s="223"/>
      <c r="G515" s="223"/>
      <c r="H515" s="223"/>
      <c r="I515" s="223"/>
      <c r="J515" s="223"/>
      <c r="K515" s="223"/>
      <c r="L515" s="223"/>
      <c r="M515" s="223"/>
      <c r="N515" s="223"/>
      <c r="O515" s="223"/>
      <c r="P515" s="223"/>
      <c r="Q515" s="223"/>
      <c r="R515" s="223"/>
      <c r="S515" s="223"/>
      <c r="T515" s="223"/>
      <c r="U515" s="223"/>
      <c r="V515" s="223"/>
      <c r="W515" s="223"/>
      <c r="X515" s="223"/>
      <c r="Y515" s="223"/>
      <c r="Z515" s="223"/>
    </row>
    <row r="516" spans="1:26" ht="12.75" customHeight="1" x14ac:dyDescent="0.2">
      <c r="A516" s="223"/>
      <c r="B516" s="223"/>
      <c r="C516" s="223"/>
      <c r="D516" s="223"/>
      <c r="E516" s="223"/>
      <c r="F516" s="223"/>
      <c r="G516" s="223"/>
      <c r="H516" s="223"/>
      <c r="I516" s="223"/>
      <c r="J516" s="223"/>
      <c r="K516" s="223"/>
      <c r="L516" s="223"/>
      <c r="M516" s="223"/>
      <c r="N516" s="223"/>
      <c r="O516" s="223"/>
      <c r="P516" s="223"/>
      <c r="Q516" s="223"/>
      <c r="R516" s="223"/>
      <c r="S516" s="223"/>
      <c r="T516" s="223"/>
      <c r="U516" s="223"/>
      <c r="V516" s="223"/>
      <c r="W516" s="223"/>
      <c r="X516" s="223"/>
      <c r="Y516" s="223"/>
      <c r="Z516" s="223"/>
    </row>
    <row r="517" spans="1:26" ht="12.75" customHeight="1" x14ac:dyDescent="0.2">
      <c r="A517" s="223"/>
      <c r="B517" s="223"/>
      <c r="C517" s="223"/>
      <c r="D517" s="223"/>
      <c r="E517" s="223"/>
      <c r="F517" s="223"/>
      <c r="G517" s="223"/>
      <c r="H517" s="223"/>
      <c r="I517" s="223"/>
      <c r="J517" s="223"/>
      <c r="K517" s="223"/>
      <c r="L517" s="223"/>
      <c r="M517" s="223"/>
      <c r="N517" s="223"/>
      <c r="O517" s="223"/>
      <c r="P517" s="223"/>
      <c r="Q517" s="223"/>
      <c r="R517" s="223"/>
      <c r="S517" s="223"/>
      <c r="T517" s="223"/>
      <c r="U517" s="223"/>
      <c r="V517" s="223"/>
      <c r="W517" s="223"/>
      <c r="X517" s="223"/>
      <c r="Y517" s="223"/>
      <c r="Z517" s="223"/>
    </row>
    <row r="518" spans="1:26" ht="12.75" customHeight="1" x14ac:dyDescent="0.2">
      <c r="A518" s="223"/>
      <c r="B518" s="223"/>
      <c r="C518" s="223"/>
      <c r="D518" s="223"/>
      <c r="E518" s="223"/>
      <c r="F518" s="223"/>
      <c r="G518" s="223"/>
      <c r="H518" s="223"/>
      <c r="I518" s="223"/>
      <c r="J518" s="223"/>
      <c r="K518" s="223"/>
      <c r="L518" s="223"/>
      <c r="M518" s="223"/>
      <c r="N518" s="223"/>
      <c r="O518" s="223"/>
      <c r="P518" s="223"/>
      <c r="Q518" s="223"/>
      <c r="R518" s="223"/>
      <c r="S518" s="223"/>
      <c r="T518" s="223"/>
      <c r="U518" s="223"/>
      <c r="V518" s="223"/>
      <c r="W518" s="223"/>
      <c r="X518" s="223"/>
      <c r="Y518" s="223"/>
      <c r="Z518" s="223"/>
    </row>
    <row r="519" spans="1:26" ht="12.75" customHeight="1" x14ac:dyDescent="0.2">
      <c r="A519" s="223"/>
      <c r="B519" s="223"/>
      <c r="C519" s="223"/>
      <c r="D519" s="223"/>
      <c r="E519" s="223"/>
      <c r="F519" s="223"/>
      <c r="G519" s="223"/>
      <c r="H519" s="223"/>
      <c r="I519" s="223"/>
      <c r="J519" s="223"/>
      <c r="K519" s="223"/>
      <c r="L519" s="223"/>
      <c r="M519" s="223"/>
      <c r="N519" s="223"/>
      <c r="O519" s="223"/>
      <c r="P519" s="223"/>
      <c r="Q519" s="223"/>
      <c r="R519" s="223"/>
      <c r="S519" s="223"/>
      <c r="T519" s="223"/>
      <c r="U519" s="223"/>
      <c r="V519" s="223"/>
      <c r="W519" s="223"/>
      <c r="X519" s="223"/>
      <c r="Y519" s="223"/>
      <c r="Z519" s="223"/>
    </row>
    <row r="520" spans="1:26" ht="12.75" customHeight="1" x14ac:dyDescent="0.2">
      <c r="A520" s="223"/>
      <c r="B520" s="223"/>
      <c r="C520" s="223"/>
      <c r="D520" s="223"/>
      <c r="E520" s="223"/>
      <c r="F520" s="223"/>
      <c r="G520" s="223"/>
      <c r="H520" s="223"/>
      <c r="I520" s="223"/>
      <c r="J520" s="223"/>
      <c r="K520" s="223"/>
      <c r="L520" s="223"/>
      <c r="M520" s="223"/>
      <c r="N520" s="223"/>
      <c r="O520" s="223"/>
      <c r="P520" s="223"/>
      <c r="Q520" s="223"/>
      <c r="R520" s="223"/>
      <c r="S520" s="223"/>
      <c r="T520" s="223"/>
      <c r="U520" s="223"/>
      <c r="V520" s="223"/>
      <c r="W520" s="223"/>
      <c r="X520" s="223"/>
      <c r="Y520" s="223"/>
      <c r="Z520" s="223"/>
    </row>
    <row r="521" spans="1:26" ht="12.75" customHeight="1" x14ac:dyDescent="0.2">
      <c r="A521" s="223"/>
      <c r="B521" s="223"/>
      <c r="C521" s="223"/>
      <c r="D521" s="223"/>
      <c r="E521" s="223"/>
      <c r="F521" s="223"/>
      <c r="G521" s="223"/>
      <c r="H521" s="223"/>
      <c r="I521" s="223"/>
      <c r="J521" s="223"/>
      <c r="K521" s="223"/>
      <c r="L521" s="223"/>
      <c r="M521" s="223"/>
      <c r="N521" s="223"/>
      <c r="O521" s="223"/>
      <c r="P521" s="223"/>
      <c r="Q521" s="223"/>
      <c r="R521" s="223"/>
      <c r="S521" s="223"/>
      <c r="T521" s="223"/>
      <c r="U521" s="223"/>
      <c r="V521" s="223"/>
      <c r="W521" s="223"/>
      <c r="X521" s="223"/>
      <c r="Y521" s="223"/>
      <c r="Z521" s="223"/>
    </row>
    <row r="522" spans="1:26" ht="12.75" customHeight="1" x14ac:dyDescent="0.2">
      <c r="A522" s="223"/>
      <c r="B522" s="223"/>
      <c r="C522" s="223"/>
      <c r="D522" s="223"/>
      <c r="E522" s="223"/>
      <c r="F522" s="223"/>
      <c r="G522" s="223"/>
      <c r="H522" s="223"/>
      <c r="I522" s="223"/>
      <c r="J522" s="223"/>
      <c r="K522" s="223"/>
      <c r="L522" s="223"/>
      <c r="M522" s="223"/>
      <c r="N522" s="223"/>
      <c r="O522" s="223"/>
      <c r="P522" s="223"/>
      <c r="Q522" s="223"/>
      <c r="R522" s="223"/>
      <c r="S522" s="223"/>
      <c r="T522" s="223"/>
      <c r="U522" s="223"/>
      <c r="V522" s="223"/>
      <c r="W522" s="223"/>
      <c r="X522" s="223"/>
      <c r="Y522" s="223"/>
      <c r="Z522" s="223"/>
    </row>
    <row r="523" spans="1:26" ht="12.75" customHeight="1" x14ac:dyDescent="0.2">
      <c r="A523" s="223"/>
      <c r="B523" s="223"/>
      <c r="C523" s="223"/>
      <c r="D523" s="223"/>
      <c r="E523" s="223"/>
      <c r="F523" s="223"/>
      <c r="G523" s="223"/>
      <c r="H523" s="223"/>
      <c r="I523" s="223"/>
      <c r="J523" s="223"/>
      <c r="K523" s="223"/>
      <c r="L523" s="223"/>
      <c r="M523" s="223"/>
      <c r="N523" s="223"/>
      <c r="O523" s="223"/>
      <c r="P523" s="223"/>
      <c r="Q523" s="223"/>
      <c r="R523" s="223"/>
      <c r="S523" s="223"/>
      <c r="T523" s="223"/>
      <c r="U523" s="223"/>
      <c r="V523" s="223"/>
      <c r="W523" s="223"/>
      <c r="X523" s="223"/>
      <c r="Y523" s="223"/>
      <c r="Z523" s="223"/>
    </row>
    <row r="524" spans="1:26" ht="12.75" customHeight="1" x14ac:dyDescent="0.2">
      <c r="A524" s="223"/>
      <c r="B524" s="223"/>
      <c r="C524" s="223"/>
      <c r="D524" s="223"/>
      <c r="E524" s="223"/>
      <c r="F524" s="223"/>
      <c r="G524" s="223"/>
      <c r="H524" s="223"/>
      <c r="I524" s="223"/>
      <c r="J524" s="223"/>
      <c r="K524" s="223"/>
      <c r="L524" s="223"/>
      <c r="M524" s="223"/>
      <c r="N524" s="223"/>
      <c r="O524" s="223"/>
      <c r="P524" s="223"/>
      <c r="Q524" s="223"/>
      <c r="R524" s="223"/>
      <c r="S524" s="223"/>
      <c r="T524" s="223"/>
      <c r="U524" s="223"/>
      <c r="V524" s="223"/>
      <c r="W524" s="223"/>
      <c r="X524" s="223"/>
      <c r="Y524" s="223"/>
      <c r="Z524" s="223"/>
    </row>
    <row r="525" spans="1:26" ht="12.75" customHeight="1" x14ac:dyDescent="0.2">
      <c r="A525" s="223"/>
      <c r="B525" s="223"/>
      <c r="C525" s="223"/>
      <c r="D525" s="223"/>
      <c r="E525" s="223"/>
      <c r="F525" s="223"/>
      <c r="G525" s="223"/>
      <c r="H525" s="223"/>
      <c r="I525" s="223"/>
      <c r="J525" s="223"/>
      <c r="K525" s="223"/>
      <c r="L525" s="223"/>
      <c r="M525" s="223"/>
      <c r="N525" s="223"/>
      <c r="O525" s="223"/>
      <c r="P525" s="223"/>
      <c r="Q525" s="223"/>
      <c r="R525" s="223"/>
      <c r="S525" s="223"/>
      <c r="T525" s="223"/>
      <c r="U525" s="223"/>
      <c r="V525" s="223"/>
      <c r="W525" s="223"/>
      <c r="X525" s="223"/>
      <c r="Y525" s="223"/>
      <c r="Z525" s="223"/>
    </row>
    <row r="526" spans="1:26" ht="12.75" customHeight="1" x14ac:dyDescent="0.2">
      <c r="A526" s="223"/>
      <c r="B526" s="223"/>
      <c r="C526" s="223"/>
      <c r="D526" s="223"/>
      <c r="E526" s="223"/>
      <c r="F526" s="223"/>
      <c r="G526" s="223"/>
      <c r="H526" s="223"/>
      <c r="I526" s="223"/>
      <c r="J526" s="223"/>
      <c r="K526" s="223"/>
      <c r="L526" s="223"/>
      <c r="M526" s="223"/>
      <c r="N526" s="223"/>
      <c r="O526" s="223"/>
      <c r="P526" s="223"/>
      <c r="Q526" s="223"/>
      <c r="R526" s="223"/>
      <c r="S526" s="223"/>
      <c r="T526" s="223"/>
      <c r="U526" s="223"/>
      <c r="V526" s="223"/>
      <c r="W526" s="223"/>
      <c r="X526" s="223"/>
      <c r="Y526" s="223"/>
      <c r="Z526" s="223"/>
    </row>
    <row r="527" spans="1:26" ht="12.75" customHeight="1" x14ac:dyDescent="0.2">
      <c r="A527" s="223"/>
      <c r="B527" s="223"/>
      <c r="C527" s="223"/>
      <c r="D527" s="223"/>
      <c r="E527" s="223"/>
      <c r="F527" s="223"/>
      <c r="G527" s="223"/>
      <c r="H527" s="223"/>
      <c r="I527" s="223"/>
      <c r="J527" s="223"/>
      <c r="K527" s="223"/>
      <c r="L527" s="223"/>
      <c r="M527" s="223"/>
      <c r="N527" s="223"/>
      <c r="O527" s="223"/>
      <c r="P527" s="223"/>
      <c r="Q527" s="223"/>
      <c r="R527" s="223"/>
      <c r="S527" s="223"/>
      <c r="T527" s="223"/>
      <c r="U527" s="223"/>
      <c r="V527" s="223"/>
      <c r="W527" s="223"/>
      <c r="X527" s="223"/>
      <c r="Y527" s="223"/>
      <c r="Z527" s="223"/>
    </row>
    <row r="528" spans="1:26" ht="12.75" customHeight="1" x14ac:dyDescent="0.2">
      <c r="A528" s="223"/>
      <c r="B528" s="223"/>
      <c r="C528" s="223"/>
      <c r="D528" s="223"/>
      <c r="E528" s="223"/>
      <c r="F528" s="223"/>
      <c r="G528" s="223"/>
      <c r="H528" s="223"/>
      <c r="I528" s="223"/>
      <c r="J528" s="223"/>
      <c r="K528" s="223"/>
      <c r="L528" s="223"/>
      <c r="M528" s="223"/>
      <c r="N528" s="223"/>
      <c r="O528" s="223"/>
      <c r="P528" s="223"/>
      <c r="Q528" s="223"/>
      <c r="R528" s="223"/>
      <c r="S528" s="223"/>
      <c r="T528" s="223"/>
      <c r="U528" s="223"/>
      <c r="V528" s="223"/>
      <c r="W528" s="223"/>
      <c r="X528" s="223"/>
      <c r="Y528" s="223"/>
      <c r="Z528" s="223"/>
    </row>
    <row r="529" spans="1:26" ht="12.75" customHeight="1" x14ac:dyDescent="0.2">
      <c r="A529" s="223"/>
      <c r="B529" s="223"/>
      <c r="C529" s="223"/>
      <c r="D529" s="223"/>
      <c r="E529" s="223"/>
      <c r="F529" s="223"/>
      <c r="G529" s="223"/>
      <c r="H529" s="223"/>
      <c r="I529" s="223"/>
      <c r="J529" s="223"/>
      <c r="K529" s="223"/>
      <c r="L529" s="223"/>
      <c r="M529" s="223"/>
      <c r="N529" s="223"/>
      <c r="O529" s="223"/>
      <c r="P529" s="223"/>
      <c r="Q529" s="223"/>
      <c r="R529" s="223"/>
      <c r="S529" s="223"/>
      <c r="T529" s="223"/>
      <c r="U529" s="223"/>
      <c r="V529" s="223"/>
      <c r="W529" s="223"/>
      <c r="X529" s="223"/>
      <c r="Y529" s="223"/>
      <c r="Z529" s="223"/>
    </row>
    <row r="530" spans="1:26" ht="12.75" customHeight="1" x14ac:dyDescent="0.2">
      <c r="A530" s="223"/>
      <c r="B530" s="223"/>
      <c r="C530" s="223"/>
      <c r="D530" s="223"/>
      <c r="E530" s="223"/>
      <c r="F530" s="223"/>
      <c r="G530" s="223"/>
      <c r="H530" s="223"/>
      <c r="I530" s="223"/>
      <c r="J530" s="223"/>
      <c r="K530" s="223"/>
      <c r="L530" s="223"/>
      <c r="M530" s="223"/>
      <c r="N530" s="223"/>
      <c r="O530" s="223"/>
      <c r="P530" s="223"/>
      <c r="Q530" s="223"/>
      <c r="R530" s="223"/>
      <c r="S530" s="223"/>
      <c r="T530" s="223"/>
      <c r="U530" s="223"/>
      <c r="V530" s="223"/>
      <c r="W530" s="223"/>
      <c r="X530" s="223"/>
      <c r="Y530" s="223"/>
      <c r="Z530" s="223"/>
    </row>
    <row r="531" spans="1:26" ht="12.75" customHeight="1" x14ac:dyDescent="0.2">
      <c r="A531" s="223"/>
      <c r="B531" s="223"/>
      <c r="C531" s="223"/>
      <c r="D531" s="223"/>
      <c r="E531" s="223"/>
      <c r="F531" s="223"/>
      <c r="G531" s="223"/>
      <c r="H531" s="223"/>
      <c r="I531" s="223"/>
      <c r="J531" s="223"/>
      <c r="K531" s="223"/>
      <c r="L531" s="223"/>
      <c r="M531" s="223"/>
      <c r="N531" s="223"/>
      <c r="O531" s="223"/>
      <c r="P531" s="223"/>
      <c r="Q531" s="223"/>
      <c r="R531" s="223"/>
      <c r="S531" s="223"/>
      <c r="T531" s="223"/>
      <c r="U531" s="223"/>
      <c r="V531" s="223"/>
      <c r="W531" s="223"/>
      <c r="X531" s="223"/>
      <c r="Y531" s="223"/>
      <c r="Z531" s="223"/>
    </row>
    <row r="532" spans="1:26" ht="12.75" customHeight="1" x14ac:dyDescent="0.2">
      <c r="A532" s="223"/>
      <c r="B532" s="223"/>
      <c r="C532" s="223"/>
      <c r="D532" s="223"/>
      <c r="E532" s="223"/>
      <c r="F532" s="223"/>
      <c r="G532" s="223"/>
      <c r="H532" s="223"/>
      <c r="I532" s="223"/>
      <c r="J532" s="223"/>
      <c r="K532" s="223"/>
      <c r="L532" s="223"/>
      <c r="M532" s="223"/>
      <c r="N532" s="223"/>
      <c r="O532" s="223"/>
      <c r="P532" s="223"/>
      <c r="Q532" s="223"/>
      <c r="R532" s="223"/>
      <c r="S532" s="223"/>
      <c r="T532" s="223"/>
      <c r="U532" s="223"/>
      <c r="V532" s="223"/>
      <c r="W532" s="223"/>
      <c r="X532" s="223"/>
      <c r="Y532" s="223"/>
      <c r="Z532" s="223"/>
    </row>
    <row r="533" spans="1:26" ht="12.75" customHeight="1" x14ac:dyDescent="0.2">
      <c r="A533" s="223"/>
      <c r="B533" s="223"/>
      <c r="C533" s="223"/>
      <c r="D533" s="223"/>
      <c r="E533" s="223"/>
      <c r="F533" s="223"/>
      <c r="G533" s="223"/>
      <c r="H533" s="223"/>
      <c r="I533" s="223"/>
      <c r="J533" s="223"/>
      <c r="K533" s="223"/>
      <c r="L533" s="223"/>
      <c r="M533" s="223"/>
      <c r="N533" s="223"/>
      <c r="O533" s="223"/>
      <c r="P533" s="223"/>
      <c r="Q533" s="223"/>
      <c r="R533" s="223"/>
      <c r="S533" s="223"/>
      <c r="T533" s="223"/>
      <c r="U533" s="223"/>
      <c r="V533" s="223"/>
      <c r="W533" s="223"/>
      <c r="X533" s="223"/>
      <c r="Y533" s="223"/>
      <c r="Z533" s="223"/>
    </row>
    <row r="534" spans="1:26" ht="12.75" customHeight="1" x14ac:dyDescent="0.2">
      <c r="A534" s="223"/>
      <c r="B534" s="223"/>
      <c r="C534" s="223"/>
      <c r="D534" s="223"/>
      <c r="E534" s="223"/>
      <c r="F534" s="223"/>
      <c r="G534" s="223"/>
      <c r="H534" s="223"/>
      <c r="I534" s="223"/>
      <c r="J534" s="223"/>
      <c r="K534" s="223"/>
      <c r="L534" s="223"/>
      <c r="M534" s="223"/>
      <c r="N534" s="223"/>
      <c r="O534" s="223"/>
      <c r="P534" s="223"/>
      <c r="Q534" s="223"/>
      <c r="R534" s="223"/>
      <c r="S534" s="223"/>
      <c r="T534" s="223"/>
      <c r="U534" s="223"/>
      <c r="V534" s="223"/>
      <c r="W534" s="223"/>
      <c r="X534" s="223"/>
      <c r="Y534" s="223"/>
      <c r="Z534" s="223"/>
    </row>
    <row r="535" spans="1:26" ht="12.75" customHeight="1" x14ac:dyDescent="0.2">
      <c r="A535" s="223"/>
      <c r="B535" s="223"/>
      <c r="C535" s="223"/>
      <c r="D535" s="223"/>
      <c r="E535" s="223"/>
      <c r="F535" s="223"/>
      <c r="G535" s="223"/>
      <c r="H535" s="223"/>
      <c r="I535" s="223"/>
      <c r="J535" s="223"/>
      <c r="K535" s="223"/>
      <c r="L535" s="223"/>
      <c r="M535" s="223"/>
      <c r="N535" s="223"/>
      <c r="O535" s="223"/>
      <c r="P535" s="223"/>
      <c r="Q535" s="223"/>
      <c r="R535" s="223"/>
      <c r="S535" s="223"/>
      <c r="T535" s="223"/>
      <c r="U535" s="223"/>
      <c r="V535" s="223"/>
      <c r="W535" s="223"/>
      <c r="X535" s="223"/>
      <c r="Y535" s="223"/>
      <c r="Z535" s="223"/>
    </row>
    <row r="536" spans="1:26" ht="12.75" customHeight="1" x14ac:dyDescent="0.2">
      <c r="A536" s="223"/>
      <c r="B536" s="223"/>
      <c r="C536" s="223"/>
      <c r="D536" s="223"/>
      <c r="E536" s="223"/>
      <c r="F536" s="223"/>
      <c r="G536" s="223"/>
      <c r="H536" s="223"/>
      <c r="I536" s="223"/>
      <c r="J536" s="223"/>
      <c r="K536" s="223"/>
      <c r="L536" s="223"/>
      <c r="M536" s="223"/>
      <c r="N536" s="223"/>
      <c r="O536" s="223"/>
      <c r="P536" s="223"/>
      <c r="Q536" s="223"/>
      <c r="R536" s="223"/>
      <c r="S536" s="223"/>
      <c r="T536" s="223"/>
      <c r="U536" s="223"/>
      <c r="V536" s="223"/>
      <c r="W536" s="223"/>
      <c r="X536" s="223"/>
      <c r="Y536" s="223"/>
      <c r="Z536" s="223"/>
    </row>
    <row r="537" spans="1:26" ht="12.75" customHeight="1" x14ac:dyDescent="0.2">
      <c r="A537" s="223"/>
      <c r="B537" s="223"/>
      <c r="C537" s="223"/>
      <c r="D537" s="223"/>
      <c r="E537" s="223"/>
      <c r="F537" s="223"/>
      <c r="G537" s="223"/>
      <c r="H537" s="223"/>
      <c r="I537" s="223"/>
      <c r="J537" s="223"/>
      <c r="K537" s="223"/>
      <c r="L537" s="223"/>
      <c r="M537" s="223"/>
      <c r="N537" s="223"/>
      <c r="O537" s="223"/>
      <c r="P537" s="223"/>
      <c r="Q537" s="223"/>
      <c r="R537" s="223"/>
      <c r="S537" s="223"/>
      <c r="T537" s="223"/>
      <c r="U537" s="223"/>
      <c r="V537" s="223"/>
      <c r="W537" s="223"/>
      <c r="X537" s="223"/>
      <c r="Y537" s="223"/>
      <c r="Z537" s="223"/>
    </row>
    <row r="538" spans="1:26" ht="12.75" customHeight="1" x14ac:dyDescent="0.2">
      <c r="A538" s="223"/>
      <c r="B538" s="223"/>
      <c r="C538" s="223"/>
      <c r="D538" s="223"/>
      <c r="E538" s="223"/>
      <c r="F538" s="223"/>
      <c r="G538" s="223"/>
      <c r="H538" s="223"/>
      <c r="I538" s="223"/>
      <c r="J538" s="223"/>
      <c r="K538" s="223"/>
      <c r="L538" s="223"/>
      <c r="M538" s="223"/>
      <c r="N538" s="223"/>
      <c r="O538" s="223"/>
      <c r="P538" s="223"/>
      <c r="Q538" s="223"/>
      <c r="R538" s="223"/>
      <c r="S538" s="223"/>
      <c r="T538" s="223"/>
      <c r="U538" s="223"/>
      <c r="V538" s="223"/>
      <c r="W538" s="223"/>
      <c r="X538" s="223"/>
      <c r="Y538" s="223"/>
      <c r="Z538" s="223"/>
    </row>
    <row r="539" spans="1:26" ht="12.75" customHeight="1" x14ac:dyDescent="0.2">
      <c r="A539" s="223"/>
      <c r="B539" s="223"/>
      <c r="C539" s="223"/>
      <c r="D539" s="223"/>
      <c r="E539" s="223"/>
      <c r="F539" s="223"/>
      <c r="G539" s="223"/>
      <c r="H539" s="223"/>
      <c r="I539" s="223"/>
      <c r="J539" s="223"/>
      <c r="K539" s="223"/>
      <c r="L539" s="223"/>
      <c r="M539" s="223"/>
      <c r="N539" s="223"/>
      <c r="O539" s="223"/>
      <c r="P539" s="223"/>
      <c r="Q539" s="223"/>
      <c r="R539" s="223"/>
      <c r="S539" s="223"/>
      <c r="T539" s="223"/>
      <c r="U539" s="223"/>
      <c r="V539" s="223"/>
      <c r="W539" s="223"/>
      <c r="X539" s="223"/>
      <c r="Y539" s="223"/>
      <c r="Z539" s="223"/>
    </row>
    <row r="540" spans="1:26" ht="12.75" customHeight="1" x14ac:dyDescent="0.2">
      <c r="A540" s="223"/>
      <c r="B540" s="223"/>
      <c r="C540" s="223"/>
      <c r="D540" s="223"/>
      <c r="E540" s="223"/>
      <c r="F540" s="223"/>
      <c r="G540" s="223"/>
      <c r="H540" s="223"/>
      <c r="I540" s="223"/>
      <c r="J540" s="223"/>
      <c r="K540" s="223"/>
      <c r="L540" s="223"/>
      <c r="M540" s="223"/>
      <c r="N540" s="223"/>
      <c r="O540" s="223"/>
      <c r="P540" s="223"/>
      <c r="Q540" s="223"/>
      <c r="R540" s="223"/>
      <c r="S540" s="223"/>
      <c r="T540" s="223"/>
      <c r="U540" s="223"/>
      <c r="V540" s="223"/>
      <c r="W540" s="223"/>
      <c r="X540" s="223"/>
      <c r="Y540" s="223"/>
      <c r="Z540" s="223"/>
    </row>
    <row r="541" spans="1:26" ht="12.75" customHeight="1" x14ac:dyDescent="0.2">
      <c r="A541" s="223"/>
      <c r="B541" s="223"/>
      <c r="C541" s="223"/>
      <c r="D541" s="223"/>
      <c r="E541" s="223"/>
      <c r="F541" s="223"/>
      <c r="G541" s="223"/>
      <c r="H541" s="223"/>
      <c r="I541" s="223"/>
      <c r="J541" s="223"/>
      <c r="K541" s="223"/>
      <c r="L541" s="223"/>
      <c r="M541" s="223"/>
      <c r="N541" s="223"/>
      <c r="O541" s="223"/>
      <c r="P541" s="223"/>
      <c r="Q541" s="223"/>
      <c r="R541" s="223"/>
      <c r="S541" s="223"/>
      <c r="T541" s="223"/>
      <c r="U541" s="223"/>
      <c r="V541" s="223"/>
      <c r="W541" s="223"/>
      <c r="X541" s="223"/>
      <c r="Y541" s="223"/>
      <c r="Z541" s="223"/>
    </row>
    <row r="542" spans="1:26" ht="12.75" customHeight="1" x14ac:dyDescent="0.2">
      <c r="A542" s="223"/>
      <c r="B542" s="223"/>
      <c r="C542" s="223"/>
      <c r="D542" s="223"/>
      <c r="E542" s="223"/>
      <c r="F542" s="223"/>
      <c r="G542" s="223"/>
      <c r="H542" s="223"/>
      <c r="I542" s="223"/>
      <c r="J542" s="223"/>
      <c r="K542" s="223"/>
      <c r="L542" s="223"/>
      <c r="M542" s="223"/>
      <c r="N542" s="223"/>
      <c r="O542" s="223"/>
      <c r="P542" s="223"/>
      <c r="Q542" s="223"/>
      <c r="R542" s="223"/>
      <c r="S542" s="223"/>
      <c r="T542" s="223"/>
      <c r="U542" s="223"/>
      <c r="V542" s="223"/>
      <c r="W542" s="223"/>
      <c r="X542" s="223"/>
      <c r="Y542" s="223"/>
      <c r="Z542" s="223"/>
    </row>
    <row r="543" spans="1:26" ht="12.75" customHeight="1" x14ac:dyDescent="0.2">
      <c r="A543" s="223"/>
      <c r="B543" s="223"/>
      <c r="C543" s="223"/>
      <c r="D543" s="223"/>
      <c r="E543" s="223"/>
      <c r="F543" s="223"/>
      <c r="G543" s="223"/>
      <c r="H543" s="223"/>
      <c r="I543" s="223"/>
      <c r="J543" s="223"/>
      <c r="K543" s="223"/>
      <c r="L543" s="223"/>
      <c r="M543" s="223"/>
      <c r="N543" s="223"/>
      <c r="O543" s="223"/>
      <c r="P543" s="223"/>
      <c r="Q543" s="223"/>
      <c r="R543" s="223"/>
      <c r="S543" s="223"/>
      <c r="T543" s="223"/>
      <c r="U543" s="223"/>
      <c r="V543" s="223"/>
      <c r="W543" s="223"/>
      <c r="X543" s="223"/>
      <c r="Y543" s="223"/>
      <c r="Z543" s="223"/>
    </row>
    <row r="544" spans="1:26" ht="12.75" customHeight="1" x14ac:dyDescent="0.2">
      <c r="A544" s="223"/>
      <c r="B544" s="223"/>
      <c r="C544" s="223"/>
      <c r="D544" s="223"/>
      <c r="E544" s="223"/>
      <c r="F544" s="223"/>
      <c r="G544" s="223"/>
      <c r="H544" s="223"/>
      <c r="I544" s="223"/>
      <c r="J544" s="223"/>
      <c r="K544" s="223"/>
      <c r="L544" s="223"/>
      <c r="M544" s="223"/>
      <c r="N544" s="223"/>
      <c r="O544" s="223"/>
      <c r="P544" s="223"/>
      <c r="Q544" s="223"/>
      <c r="R544" s="223"/>
      <c r="S544" s="223"/>
      <c r="T544" s="223"/>
      <c r="U544" s="223"/>
      <c r="V544" s="223"/>
      <c r="W544" s="223"/>
      <c r="X544" s="223"/>
      <c r="Y544" s="223"/>
      <c r="Z544" s="223"/>
    </row>
    <row r="545" spans="1:26" ht="12.75" customHeight="1" x14ac:dyDescent="0.2">
      <c r="A545" s="223"/>
      <c r="B545" s="223"/>
      <c r="C545" s="223"/>
      <c r="D545" s="223"/>
      <c r="E545" s="223"/>
      <c r="F545" s="223"/>
      <c r="G545" s="223"/>
      <c r="H545" s="223"/>
      <c r="I545" s="223"/>
      <c r="J545" s="223"/>
      <c r="K545" s="223"/>
      <c r="L545" s="223"/>
      <c r="M545" s="223"/>
      <c r="N545" s="223"/>
      <c r="O545" s="223"/>
      <c r="P545" s="223"/>
      <c r="Q545" s="223"/>
      <c r="R545" s="223"/>
      <c r="S545" s="223"/>
      <c r="T545" s="223"/>
      <c r="U545" s="223"/>
      <c r="V545" s="223"/>
      <c r="W545" s="223"/>
      <c r="X545" s="223"/>
      <c r="Y545" s="223"/>
      <c r="Z545" s="223"/>
    </row>
    <row r="546" spans="1:26" ht="12.75" customHeight="1" x14ac:dyDescent="0.2">
      <c r="A546" s="223"/>
      <c r="B546" s="223"/>
      <c r="C546" s="223"/>
      <c r="D546" s="223"/>
      <c r="E546" s="223"/>
      <c r="F546" s="223"/>
      <c r="G546" s="223"/>
      <c r="H546" s="223"/>
      <c r="I546" s="223"/>
      <c r="J546" s="223"/>
      <c r="K546" s="223"/>
      <c r="L546" s="223"/>
      <c r="M546" s="223"/>
      <c r="N546" s="223"/>
      <c r="O546" s="223"/>
      <c r="P546" s="223"/>
      <c r="Q546" s="223"/>
      <c r="R546" s="223"/>
      <c r="S546" s="223"/>
      <c r="T546" s="223"/>
      <c r="U546" s="223"/>
      <c r="V546" s="223"/>
      <c r="W546" s="223"/>
      <c r="X546" s="223"/>
      <c r="Y546" s="223"/>
      <c r="Z546" s="223"/>
    </row>
    <row r="547" spans="1:26" ht="12.75" customHeight="1" x14ac:dyDescent="0.2">
      <c r="A547" s="223"/>
      <c r="B547" s="223"/>
      <c r="C547" s="223"/>
      <c r="D547" s="223"/>
      <c r="E547" s="223"/>
      <c r="F547" s="223"/>
      <c r="G547" s="223"/>
      <c r="H547" s="223"/>
      <c r="I547" s="223"/>
      <c r="J547" s="223"/>
      <c r="K547" s="223"/>
      <c r="L547" s="223"/>
      <c r="M547" s="223"/>
      <c r="N547" s="223"/>
      <c r="O547" s="223"/>
      <c r="P547" s="223"/>
      <c r="Q547" s="223"/>
      <c r="R547" s="223"/>
      <c r="S547" s="223"/>
      <c r="T547" s="223"/>
      <c r="U547" s="223"/>
      <c r="V547" s="223"/>
      <c r="W547" s="223"/>
      <c r="X547" s="223"/>
      <c r="Y547" s="223"/>
      <c r="Z547" s="223"/>
    </row>
    <row r="548" spans="1:26" ht="12.75" customHeight="1" x14ac:dyDescent="0.2">
      <c r="A548" s="223"/>
      <c r="B548" s="223"/>
      <c r="C548" s="223"/>
      <c r="D548" s="223"/>
      <c r="E548" s="223"/>
      <c r="F548" s="223"/>
      <c r="G548" s="223"/>
      <c r="H548" s="223"/>
      <c r="I548" s="223"/>
      <c r="J548" s="223"/>
      <c r="K548" s="223"/>
      <c r="L548" s="223"/>
      <c r="M548" s="223"/>
      <c r="N548" s="223"/>
      <c r="O548" s="223"/>
      <c r="P548" s="223"/>
      <c r="Q548" s="223"/>
      <c r="R548" s="223"/>
      <c r="S548" s="223"/>
      <c r="T548" s="223"/>
      <c r="U548" s="223"/>
      <c r="V548" s="223"/>
      <c r="W548" s="223"/>
      <c r="X548" s="223"/>
      <c r="Y548" s="223"/>
      <c r="Z548" s="223"/>
    </row>
    <row r="549" spans="1:26" ht="12.75" customHeight="1" x14ac:dyDescent="0.2">
      <c r="A549" s="223"/>
      <c r="B549" s="223"/>
      <c r="C549" s="223"/>
      <c r="D549" s="223"/>
      <c r="E549" s="223"/>
      <c r="F549" s="223"/>
      <c r="G549" s="223"/>
      <c r="H549" s="223"/>
      <c r="I549" s="223"/>
      <c r="J549" s="223"/>
      <c r="K549" s="223"/>
      <c r="L549" s="223"/>
      <c r="M549" s="223"/>
      <c r="N549" s="223"/>
      <c r="O549" s="223"/>
      <c r="P549" s="223"/>
      <c r="Q549" s="223"/>
      <c r="R549" s="223"/>
      <c r="S549" s="223"/>
      <c r="T549" s="223"/>
      <c r="U549" s="223"/>
      <c r="V549" s="223"/>
      <c r="W549" s="223"/>
      <c r="X549" s="223"/>
      <c r="Y549" s="223"/>
      <c r="Z549" s="223"/>
    </row>
    <row r="550" spans="1:26" ht="12.75" customHeight="1" x14ac:dyDescent="0.2">
      <c r="A550" s="223"/>
      <c r="B550" s="223"/>
      <c r="C550" s="223"/>
      <c r="D550" s="223"/>
      <c r="E550" s="223"/>
      <c r="F550" s="223"/>
      <c r="G550" s="223"/>
      <c r="H550" s="223"/>
      <c r="I550" s="223"/>
      <c r="J550" s="223"/>
      <c r="K550" s="223"/>
      <c r="L550" s="223"/>
      <c r="M550" s="223"/>
      <c r="N550" s="223"/>
      <c r="O550" s="223"/>
      <c r="P550" s="223"/>
      <c r="Q550" s="223"/>
      <c r="R550" s="223"/>
      <c r="S550" s="223"/>
      <c r="T550" s="223"/>
      <c r="U550" s="223"/>
      <c r="V550" s="223"/>
      <c r="W550" s="223"/>
      <c r="X550" s="223"/>
      <c r="Y550" s="223"/>
      <c r="Z550" s="223"/>
    </row>
    <row r="551" spans="1:26" ht="12.75" customHeight="1" x14ac:dyDescent="0.2">
      <c r="A551" s="223"/>
      <c r="B551" s="223"/>
      <c r="C551" s="223"/>
      <c r="D551" s="223"/>
      <c r="E551" s="223"/>
      <c r="F551" s="223"/>
      <c r="G551" s="223"/>
      <c r="H551" s="223"/>
      <c r="I551" s="223"/>
      <c r="J551" s="223"/>
      <c r="K551" s="223"/>
      <c r="L551" s="223"/>
      <c r="M551" s="223"/>
      <c r="N551" s="223"/>
      <c r="O551" s="223"/>
      <c r="P551" s="223"/>
      <c r="Q551" s="223"/>
      <c r="R551" s="223"/>
      <c r="S551" s="223"/>
      <c r="T551" s="223"/>
      <c r="U551" s="223"/>
      <c r="V551" s="223"/>
      <c r="W551" s="223"/>
      <c r="X551" s="223"/>
      <c r="Y551" s="223"/>
      <c r="Z551" s="223"/>
    </row>
    <row r="552" spans="1:26" ht="12.75" customHeight="1" x14ac:dyDescent="0.2">
      <c r="A552" s="223"/>
      <c r="B552" s="223"/>
      <c r="C552" s="223"/>
      <c r="D552" s="223"/>
      <c r="E552" s="223"/>
      <c r="F552" s="223"/>
      <c r="G552" s="223"/>
      <c r="H552" s="223"/>
      <c r="I552" s="223"/>
      <c r="J552" s="223"/>
      <c r="K552" s="223"/>
      <c r="L552" s="223"/>
      <c r="M552" s="223"/>
      <c r="N552" s="223"/>
      <c r="O552" s="223"/>
      <c r="P552" s="223"/>
      <c r="Q552" s="223"/>
      <c r="R552" s="223"/>
      <c r="S552" s="223"/>
      <c r="T552" s="223"/>
      <c r="U552" s="223"/>
      <c r="V552" s="223"/>
      <c r="W552" s="223"/>
      <c r="X552" s="223"/>
      <c r="Y552" s="223"/>
      <c r="Z552" s="223"/>
    </row>
    <row r="553" spans="1:26" ht="12.75" customHeight="1" x14ac:dyDescent="0.2">
      <c r="A553" s="223"/>
      <c r="B553" s="223"/>
      <c r="C553" s="223"/>
      <c r="D553" s="223"/>
      <c r="E553" s="223"/>
      <c r="F553" s="223"/>
      <c r="G553" s="223"/>
      <c r="H553" s="223"/>
      <c r="I553" s="223"/>
      <c r="J553" s="223"/>
      <c r="K553" s="223"/>
      <c r="L553" s="223"/>
      <c r="M553" s="223"/>
      <c r="N553" s="223"/>
      <c r="O553" s="223"/>
      <c r="P553" s="223"/>
      <c r="Q553" s="223"/>
      <c r="R553" s="223"/>
      <c r="S553" s="223"/>
      <c r="T553" s="223"/>
      <c r="U553" s="223"/>
      <c r="V553" s="223"/>
      <c r="W553" s="223"/>
      <c r="X553" s="223"/>
      <c r="Y553" s="223"/>
      <c r="Z553" s="223"/>
    </row>
    <row r="554" spans="1:26" ht="12.75" customHeight="1" x14ac:dyDescent="0.2">
      <c r="A554" s="223"/>
      <c r="B554" s="223"/>
      <c r="C554" s="223"/>
      <c r="D554" s="223"/>
      <c r="E554" s="223"/>
      <c r="F554" s="223"/>
      <c r="G554" s="223"/>
      <c r="H554" s="223"/>
      <c r="I554" s="223"/>
      <c r="J554" s="223"/>
      <c r="K554" s="223"/>
      <c r="L554" s="223"/>
      <c r="M554" s="223"/>
      <c r="N554" s="223"/>
      <c r="O554" s="223"/>
      <c r="P554" s="223"/>
      <c r="Q554" s="223"/>
      <c r="R554" s="223"/>
      <c r="S554" s="223"/>
      <c r="T554" s="223"/>
      <c r="U554" s="223"/>
      <c r="V554" s="223"/>
      <c r="W554" s="223"/>
      <c r="X554" s="223"/>
      <c r="Y554" s="223"/>
      <c r="Z554" s="223"/>
    </row>
    <row r="555" spans="1:26" ht="12.75" customHeight="1" x14ac:dyDescent="0.2">
      <c r="A555" s="223"/>
      <c r="B555" s="223"/>
      <c r="C555" s="223"/>
      <c r="D555" s="223"/>
      <c r="E555" s="223"/>
      <c r="F555" s="223"/>
      <c r="G555" s="223"/>
      <c r="H555" s="223"/>
      <c r="I555" s="223"/>
      <c r="J555" s="223"/>
      <c r="K555" s="223"/>
      <c r="L555" s="223"/>
      <c r="M555" s="223"/>
      <c r="N555" s="223"/>
      <c r="O555" s="223"/>
      <c r="P555" s="223"/>
      <c r="Q555" s="223"/>
      <c r="R555" s="223"/>
      <c r="S555" s="223"/>
      <c r="T555" s="223"/>
      <c r="U555" s="223"/>
      <c r="V555" s="223"/>
      <c r="W555" s="223"/>
      <c r="X555" s="223"/>
      <c r="Y555" s="223"/>
      <c r="Z555" s="223"/>
    </row>
    <row r="556" spans="1:26" ht="12.75" customHeight="1" x14ac:dyDescent="0.2">
      <c r="A556" s="223"/>
      <c r="B556" s="223"/>
      <c r="C556" s="223"/>
      <c r="D556" s="223"/>
      <c r="E556" s="223"/>
      <c r="F556" s="223"/>
      <c r="G556" s="223"/>
      <c r="H556" s="223"/>
      <c r="I556" s="223"/>
      <c r="J556" s="223"/>
      <c r="K556" s="223"/>
      <c r="L556" s="223"/>
      <c r="M556" s="223"/>
      <c r="N556" s="223"/>
      <c r="O556" s="223"/>
      <c r="P556" s="223"/>
      <c r="Q556" s="223"/>
      <c r="R556" s="223"/>
      <c r="S556" s="223"/>
      <c r="T556" s="223"/>
      <c r="U556" s="223"/>
      <c r="V556" s="223"/>
      <c r="W556" s="223"/>
      <c r="X556" s="223"/>
      <c r="Y556" s="223"/>
      <c r="Z556" s="223"/>
    </row>
    <row r="557" spans="1:26" ht="12.75" customHeight="1" x14ac:dyDescent="0.2">
      <c r="A557" s="223"/>
      <c r="B557" s="223"/>
      <c r="C557" s="223"/>
      <c r="D557" s="223"/>
      <c r="E557" s="223"/>
      <c r="F557" s="223"/>
      <c r="G557" s="223"/>
      <c r="H557" s="223"/>
      <c r="I557" s="223"/>
      <c r="J557" s="223"/>
      <c r="K557" s="223"/>
      <c r="L557" s="223"/>
      <c r="M557" s="223"/>
      <c r="N557" s="223"/>
      <c r="O557" s="223"/>
      <c r="P557" s="223"/>
      <c r="Q557" s="223"/>
      <c r="R557" s="223"/>
      <c r="S557" s="223"/>
      <c r="T557" s="223"/>
      <c r="U557" s="223"/>
      <c r="V557" s="223"/>
      <c r="W557" s="223"/>
      <c r="X557" s="223"/>
      <c r="Y557" s="223"/>
      <c r="Z557" s="223"/>
    </row>
    <row r="558" spans="1:26" ht="12.75" customHeight="1" x14ac:dyDescent="0.2">
      <c r="A558" s="223"/>
      <c r="B558" s="223"/>
      <c r="C558" s="223"/>
      <c r="D558" s="223"/>
      <c r="E558" s="223"/>
      <c r="F558" s="223"/>
      <c r="G558" s="223"/>
      <c r="H558" s="223"/>
      <c r="I558" s="223"/>
      <c r="J558" s="223"/>
      <c r="K558" s="223"/>
      <c r="L558" s="223"/>
      <c r="M558" s="223"/>
      <c r="N558" s="223"/>
      <c r="O558" s="223"/>
      <c r="P558" s="223"/>
      <c r="Q558" s="223"/>
      <c r="R558" s="223"/>
      <c r="S558" s="223"/>
      <c r="T558" s="223"/>
      <c r="U558" s="223"/>
      <c r="V558" s="223"/>
      <c r="W558" s="223"/>
      <c r="X558" s="223"/>
      <c r="Y558" s="223"/>
      <c r="Z558" s="223"/>
    </row>
    <row r="559" spans="1:26" ht="12.75" customHeight="1" x14ac:dyDescent="0.2">
      <c r="A559" s="223"/>
      <c r="B559" s="223"/>
      <c r="C559" s="223"/>
      <c r="D559" s="223"/>
      <c r="E559" s="223"/>
      <c r="F559" s="223"/>
      <c r="G559" s="223"/>
      <c r="H559" s="223"/>
      <c r="I559" s="223"/>
      <c r="J559" s="223"/>
      <c r="K559" s="223"/>
      <c r="L559" s="223"/>
      <c r="M559" s="223"/>
      <c r="N559" s="223"/>
      <c r="O559" s="223"/>
      <c r="P559" s="223"/>
      <c r="Q559" s="223"/>
      <c r="R559" s="223"/>
      <c r="S559" s="223"/>
      <c r="T559" s="223"/>
      <c r="U559" s="223"/>
      <c r="V559" s="223"/>
      <c r="W559" s="223"/>
      <c r="X559" s="223"/>
      <c r="Y559" s="223"/>
      <c r="Z559" s="223"/>
    </row>
    <row r="560" spans="1:26" ht="12.75" customHeight="1" x14ac:dyDescent="0.2">
      <c r="A560" s="223"/>
      <c r="B560" s="223"/>
      <c r="C560" s="223"/>
      <c r="D560" s="223"/>
      <c r="E560" s="223"/>
      <c r="F560" s="223"/>
      <c r="G560" s="223"/>
      <c r="H560" s="223"/>
      <c r="I560" s="223"/>
      <c r="J560" s="223"/>
      <c r="K560" s="223"/>
      <c r="L560" s="223"/>
      <c r="M560" s="223"/>
      <c r="N560" s="223"/>
      <c r="O560" s="223"/>
      <c r="P560" s="223"/>
      <c r="Q560" s="223"/>
      <c r="R560" s="223"/>
      <c r="S560" s="223"/>
      <c r="T560" s="223"/>
      <c r="U560" s="223"/>
      <c r="V560" s="223"/>
      <c r="W560" s="223"/>
      <c r="X560" s="223"/>
      <c r="Y560" s="223"/>
      <c r="Z560" s="223"/>
    </row>
    <row r="561" spans="1:26" ht="12.75" customHeight="1" x14ac:dyDescent="0.2">
      <c r="A561" s="223"/>
      <c r="B561" s="223"/>
      <c r="C561" s="223"/>
      <c r="D561" s="223"/>
      <c r="E561" s="223"/>
      <c r="F561" s="223"/>
      <c r="G561" s="223"/>
      <c r="H561" s="223"/>
      <c r="I561" s="223"/>
      <c r="J561" s="223"/>
      <c r="K561" s="223"/>
      <c r="L561" s="223"/>
      <c r="M561" s="223"/>
      <c r="N561" s="223"/>
      <c r="O561" s="223"/>
      <c r="P561" s="223"/>
      <c r="Q561" s="223"/>
      <c r="R561" s="223"/>
      <c r="S561" s="223"/>
      <c r="T561" s="223"/>
      <c r="U561" s="223"/>
      <c r="V561" s="223"/>
      <c r="W561" s="223"/>
      <c r="X561" s="223"/>
      <c r="Y561" s="223"/>
      <c r="Z561" s="223"/>
    </row>
    <row r="562" spans="1:26" ht="12.75" customHeight="1" x14ac:dyDescent="0.2">
      <c r="A562" s="223"/>
      <c r="B562" s="223"/>
      <c r="C562" s="223"/>
      <c r="D562" s="223"/>
      <c r="E562" s="223"/>
      <c r="F562" s="223"/>
      <c r="G562" s="223"/>
      <c r="H562" s="223"/>
      <c r="I562" s="223"/>
      <c r="J562" s="223"/>
      <c r="K562" s="223"/>
      <c r="L562" s="223"/>
      <c r="M562" s="223"/>
      <c r="N562" s="223"/>
      <c r="O562" s="223"/>
      <c r="P562" s="223"/>
      <c r="Q562" s="223"/>
      <c r="R562" s="223"/>
      <c r="S562" s="223"/>
      <c r="T562" s="223"/>
      <c r="U562" s="223"/>
      <c r="V562" s="223"/>
      <c r="W562" s="223"/>
      <c r="X562" s="223"/>
      <c r="Y562" s="223"/>
      <c r="Z562" s="223"/>
    </row>
    <row r="563" spans="1:26" ht="12.75" customHeight="1" x14ac:dyDescent="0.2">
      <c r="A563" s="223"/>
      <c r="B563" s="223"/>
      <c r="C563" s="223"/>
      <c r="D563" s="223"/>
      <c r="E563" s="223"/>
      <c r="F563" s="223"/>
      <c r="G563" s="223"/>
      <c r="H563" s="223"/>
      <c r="I563" s="223"/>
      <c r="J563" s="223"/>
      <c r="K563" s="223"/>
      <c r="L563" s="223"/>
      <c r="M563" s="223"/>
      <c r="N563" s="223"/>
      <c r="O563" s="223"/>
      <c r="P563" s="223"/>
      <c r="Q563" s="223"/>
      <c r="R563" s="223"/>
      <c r="S563" s="223"/>
      <c r="T563" s="223"/>
      <c r="U563" s="223"/>
      <c r="V563" s="223"/>
      <c r="W563" s="223"/>
      <c r="X563" s="223"/>
      <c r="Y563" s="223"/>
      <c r="Z563" s="223"/>
    </row>
    <row r="564" spans="1:26" ht="12.75" customHeight="1" x14ac:dyDescent="0.2">
      <c r="A564" s="223"/>
      <c r="B564" s="223"/>
      <c r="C564" s="223"/>
      <c r="D564" s="223"/>
      <c r="E564" s="223"/>
      <c r="F564" s="223"/>
      <c r="G564" s="223"/>
      <c r="H564" s="223"/>
      <c r="I564" s="223"/>
      <c r="J564" s="223"/>
      <c r="K564" s="223"/>
      <c r="L564" s="223"/>
      <c r="M564" s="223"/>
      <c r="N564" s="223"/>
      <c r="O564" s="223"/>
      <c r="P564" s="223"/>
      <c r="Q564" s="223"/>
      <c r="R564" s="223"/>
      <c r="S564" s="223"/>
      <c r="T564" s="223"/>
      <c r="U564" s="223"/>
      <c r="V564" s="223"/>
      <c r="W564" s="223"/>
      <c r="X564" s="223"/>
      <c r="Y564" s="223"/>
      <c r="Z564" s="223"/>
    </row>
    <row r="565" spans="1:26" ht="12.75" customHeight="1" x14ac:dyDescent="0.2">
      <c r="A565" s="223"/>
      <c r="B565" s="223"/>
      <c r="C565" s="223"/>
      <c r="D565" s="223"/>
      <c r="E565" s="223"/>
      <c r="F565" s="223"/>
      <c r="G565" s="223"/>
      <c r="H565" s="223"/>
      <c r="I565" s="223"/>
      <c r="J565" s="223"/>
      <c r="K565" s="223"/>
      <c r="L565" s="223"/>
      <c r="M565" s="223"/>
      <c r="N565" s="223"/>
      <c r="O565" s="223"/>
      <c r="P565" s="223"/>
      <c r="Q565" s="223"/>
      <c r="R565" s="223"/>
      <c r="S565" s="223"/>
      <c r="T565" s="223"/>
      <c r="U565" s="223"/>
      <c r="V565" s="223"/>
      <c r="W565" s="223"/>
      <c r="X565" s="223"/>
      <c r="Y565" s="223"/>
      <c r="Z565" s="223"/>
    </row>
    <row r="566" spans="1:26" ht="12.75" customHeight="1" x14ac:dyDescent="0.2">
      <c r="A566" s="223"/>
      <c r="B566" s="223"/>
      <c r="C566" s="223"/>
      <c r="D566" s="223"/>
      <c r="E566" s="223"/>
      <c r="F566" s="223"/>
      <c r="G566" s="223"/>
      <c r="H566" s="223"/>
      <c r="I566" s="223"/>
      <c r="J566" s="223"/>
      <c r="K566" s="223"/>
      <c r="L566" s="223"/>
      <c r="M566" s="223"/>
      <c r="N566" s="223"/>
      <c r="O566" s="223"/>
      <c r="P566" s="223"/>
      <c r="Q566" s="223"/>
      <c r="R566" s="223"/>
      <c r="S566" s="223"/>
      <c r="T566" s="223"/>
      <c r="U566" s="223"/>
      <c r="V566" s="223"/>
      <c r="W566" s="223"/>
      <c r="X566" s="223"/>
      <c r="Y566" s="223"/>
      <c r="Z566" s="223"/>
    </row>
    <row r="567" spans="1:26" ht="12.75" customHeight="1" x14ac:dyDescent="0.2">
      <c r="A567" s="223"/>
      <c r="B567" s="223"/>
      <c r="C567" s="223"/>
      <c r="D567" s="223"/>
      <c r="E567" s="223"/>
      <c r="F567" s="223"/>
      <c r="G567" s="223"/>
      <c r="H567" s="223"/>
      <c r="I567" s="223"/>
      <c r="J567" s="223"/>
      <c r="K567" s="223"/>
      <c r="L567" s="223"/>
      <c r="M567" s="223"/>
      <c r="N567" s="223"/>
      <c r="O567" s="223"/>
      <c r="P567" s="223"/>
      <c r="Q567" s="223"/>
      <c r="R567" s="223"/>
      <c r="S567" s="223"/>
      <c r="T567" s="223"/>
      <c r="U567" s="223"/>
      <c r="V567" s="223"/>
      <c r="W567" s="223"/>
      <c r="X567" s="223"/>
      <c r="Y567" s="223"/>
      <c r="Z567" s="223"/>
    </row>
    <row r="568" spans="1:26" ht="12.75" customHeight="1" x14ac:dyDescent="0.2">
      <c r="A568" s="223"/>
      <c r="B568" s="223"/>
      <c r="C568" s="223"/>
      <c r="D568" s="223"/>
      <c r="E568" s="223"/>
      <c r="F568" s="223"/>
      <c r="G568" s="223"/>
      <c r="H568" s="223"/>
      <c r="I568" s="223"/>
      <c r="J568" s="223"/>
      <c r="K568" s="223"/>
      <c r="L568" s="223"/>
      <c r="M568" s="223"/>
      <c r="N568" s="223"/>
      <c r="O568" s="223"/>
      <c r="P568" s="223"/>
      <c r="Q568" s="223"/>
      <c r="R568" s="223"/>
      <c r="S568" s="223"/>
      <c r="T568" s="223"/>
      <c r="U568" s="223"/>
      <c r="V568" s="223"/>
      <c r="W568" s="223"/>
      <c r="X568" s="223"/>
      <c r="Y568" s="223"/>
      <c r="Z568" s="223"/>
    </row>
    <row r="569" spans="1:26" ht="12.75" customHeight="1" x14ac:dyDescent="0.2">
      <c r="A569" s="223"/>
      <c r="B569" s="223"/>
      <c r="C569" s="223"/>
      <c r="D569" s="223"/>
      <c r="E569" s="223"/>
      <c r="F569" s="223"/>
      <c r="G569" s="223"/>
      <c r="H569" s="223"/>
      <c r="I569" s="223"/>
      <c r="J569" s="223"/>
      <c r="K569" s="223"/>
      <c r="L569" s="223"/>
      <c r="M569" s="223"/>
      <c r="N569" s="223"/>
      <c r="O569" s="223"/>
      <c r="P569" s="223"/>
      <c r="Q569" s="223"/>
      <c r="R569" s="223"/>
      <c r="S569" s="223"/>
      <c r="T569" s="223"/>
      <c r="U569" s="223"/>
      <c r="V569" s="223"/>
      <c r="W569" s="223"/>
      <c r="X569" s="223"/>
      <c r="Y569" s="223"/>
      <c r="Z569" s="223"/>
    </row>
    <row r="570" spans="1:26" ht="12.75" customHeight="1" x14ac:dyDescent="0.2">
      <c r="A570" s="223"/>
      <c r="B570" s="223"/>
      <c r="C570" s="223"/>
      <c r="D570" s="223"/>
      <c r="E570" s="223"/>
      <c r="F570" s="223"/>
      <c r="G570" s="223"/>
      <c r="H570" s="223"/>
      <c r="I570" s="223"/>
      <c r="J570" s="223"/>
      <c r="K570" s="223"/>
      <c r="L570" s="223"/>
      <c r="M570" s="223"/>
      <c r="N570" s="223"/>
      <c r="O570" s="223"/>
      <c r="P570" s="223"/>
      <c r="Q570" s="223"/>
      <c r="R570" s="223"/>
      <c r="S570" s="223"/>
      <c r="T570" s="223"/>
      <c r="U570" s="223"/>
      <c r="V570" s="223"/>
      <c r="W570" s="223"/>
      <c r="X570" s="223"/>
      <c r="Y570" s="223"/>
      <c r="Z570" s="223"/>
    </row>
    <row r="571" spans="1:26" ht="12.75" customHeight="1" x14ac:dyDescent="0.2">
      <c r="A571" s="223"/>
      <c r="B571" s="223"/>
      <c r="C571" s="223"/>
      <c r="D571" s="223"/>
      <c r="E571" s="223"/>
      <c r="F571" s="223"/>
      <c r="G571" s="223"/>
      <c r="H571" s="223"/>
      <c r="I571" s="223"/>
      <c r="J571" s="223"/>
      <c r="K571" s="223"/>
      <c r="L571" s="223"/>
      <c r="M571" s="223"/>
      <c r="N571" s="223"/>
      <c r="O571" s="223"/>
      <c r="P571" s="223"/>
      <c r="Q571" s="223"/>
      <c r="R571" s="223"/>
      <c r="S571" s="223"/>
      <c r="T571" s="223"/>
      <c r="U571" s="223"/>
      <c r="V571" s="223"/>
      <c r="W571" s="223"/>
      <c r="X571" s="223"/>
      <c r="Y571" s="223"/>
      <c r="Z571" s="223"/>
    </row>
    <row r="572" spans="1:26" ht="12.75" customHeight="1" x14ac:dyDescent="0.2">
      <c r="A572" s="223"/>
      <c r="B572" s="223"/>
      <c r="C572" s="223"/>
      <c r="D572" s="223"/>
      <c r="E572" s="223"/>
      <c r="F572" s="223"/>
      <c r="G572" s="223"/>
      <c r="H572" s="223"/>
      <c r="I572" s="223"/>
      <c r="J572" s="223"/>
      <c r="K572" s="223"/>
      <c r="L572" s="223"/>
      <c r="M572" s="223"/>
      <c r="N572" s="223"/>
      <c r="O572" s="223"/>
      <c r="P572" s="223"/>
      <c r="Q572" s="223"/>
      <c r="R572" s="223"/>
      <c r="S572" s="223"/>
      <c r="T572" s="223"/>
      <c r="U572" s="223"/>
      <c r="V572" s="223"/>
      <c r="W572" s="223"/>
      <c r="X572" s="223"/>
      <c r="Y572" s="223"/>
      <c r="Z572" s="223"/>
    </row>
    <row r="573" spans="1:26" ht="12.75" customHeight="1" x14ac:dyDescent="0.2">
      <c r="A573" s="223"/>
      <c r="B573" s="223"/>
      <c r="C573" s="223"/>
      <c r="D573" s="223"/>
      <c r="E573" s="223"/>
      <c r="F573" s="223"/>
      <c r="G573" s="223"/>
      <c r="H573" s="223"/>
      <c r="I573" s="223"/>
      <c r="J573" s="223"/>
      <c r="K573" s="223"/>
      <c r="L573" s="223"/>
      <c r="M573" s="223"/>
      <c r="N573" s="223"/>
      <c r="O573" s="223"/>
      <c r="P573" s="223"/>
      <c r="Q573" s="223"/>
      <c r="R573" s="223"/>
      <c r="S573" s="223"/>
      <c r="T573" s="223"/>
      <c r="U573" s="223"/>
      <c r="V573" s="223"/>
      <c r="W573" s="223"/>
      <c r="X573" s="223"/>
      <c r="Y573" s="223"/>
      <c r="Z573" s="223"/>
    </row>
    <row r="574" spans="1:26" ht="12.75" customHeight="1" x14ac:dyDescent="0.2">
      <c r="A574" s="223"/>
      <c r="B574" s="223"/>
      <c r="C574" s="223"/>
      <c r="D574" s="223"/>
      <c r="E574" s="223"/>
      <c r="F574" s="223"/>
      <c r="G574" s="223"/>
      <c r="H574" s="223"/>
      <c r="I574" s="223"/>
      <c r="J574" s="223"/>
      <c r="K574" s="223"/>
      <c r="L574" s="223"/>
      <c r="M574" s="223"/>
      <c r="N574" s="223"/>
      <c r="O574" s="223"/>
      <c r="P574" s="223"/>
      <c r="Q574" s="223"/>
      <c r="R574" s="223"/>
      <c r="S574" s="223"/>
      <c r="T574" s="223"/>
      <c r="U574" s="223"/>
      <c r="V574" s="223"/>
      <c r="W574" s="223"/>
      <c r="X574" s="223"/>
      <c r="Y574" s="223"/>
      <c r="Z574" s="223"/>
    </row>
    <row r="575" spans="1:26" ht="12.75" customHeight="1" x14ac:dyDescent="0.2">
      <c r="A575" s="223"/>
      <c r="B575" s="223"/>
      <c r="C575" s="223"/>
      <c r="D575" s="223"/>
      <c r="E575" s="223"/>
      <c r="F575" s="223"/>
      <c r="G575" s="223"/>
      <c r="H575" s="223"/>
      <c r="I575" s="223"/>
      <c r="J575" s="223"/>
      <c r="K575" s="223"/>
      <c r="L575" s="223"/>
      <c r="M575" s="223"/>
      <c r="N575" s="223"/>
      <c r="O575" s="223"/>
      <c r="P575" s="223"/>
      <c r="Q575" s="223"/>
      <c r="R575" s="223"/>
      <c r="S575" s="223"/>
      <c r="T575" s="223"/>
      <c r="U575" s="223"/>
      <c r="V575" s="223"/>
      <c r="W575" s="223"/>
      <c r="X575" s="223"/>
      <c r="Y575" s="223"/>
      <c r="Z575" s="223"/>
    </row>
    <row r="576" spans="1:26" ht="12.75" customHeight="1" x14ac:dyDescent="0.2">
      <c r="A576" s="223"/>
      <c r="B576" s="223"/>
      <c r="C576" s="223"/>
      <c r="D576" s="223"/>
      <c r="E576" s="223"/>
      <c r="F576" s="223"/>
      <c r="G576" s="223"/>
      <c r="H576" s="223"/>
      <c r="I576" s="223"/>
      <c r="J576" s="223"/>
      <c r="K576" s="223"/>
      <c r="L576" s="223"/>
      <c r="M576" s="223"/>
      <c r="N576" s="223"/>
      <c r="O576" s="223"/>
      <c r="P576" s="223"/>
      <c r="Q576" s="223"/>
      <c r="R576" s="223"/>
      <c r="S576" s="223"/>
      <c r="T576" s="223"/>
      <c r="U576" s="223"/>
      <c r="V576" s="223"/>
      <c r="W576" s="223"/>
      <c r="X576" s="223"/>
      <c r="Y576" s="223"/>
      <c r="Z576" s="223"/>
    </row>
    <row r="577" spans="1:26" ht="12.75" customHeight="1" x14ac:dyDescent="0.2">
      <c r="A577" s="223"/>
      <c r="B577" s="223"/>
      <c r="C577" s="223"/>
      <c r="D577" s="223"/>
      <c r="E577" s="223"/>
      <c r="F577" s="223"/>
      <c r="G577" s="223"/>
      <c r="H577" s="223"/>
      <c r="I577" s="223"/>
      <c r="J577" s="223"/>
      <c r="K577" s="223"/>
      <c r="L577" s="223"/>
      <c r="M577" s="223"/>
      <c r="N577" s="223"/>
      <c r="O577" s="223"/>
      <c r="P577" s="223"/>
      <c r="Q577" s="223"/>
      <c r="R577" s="223"/>
      <c r="S577" s="223"/>
      <c r="T577" s="223"/>
      <c r="U577" s="223"/>
      <c r="V577" s="223"/>
      <c r="W577" s="223"/>
      <c r="X577" s="223"/>
      <c r="Y577" s="223"/>
      <c r="Z577" s="223"/>
    </row>
    <row r="578" spans="1:26" ht="12.75" customHeight="1" x14ac:dyDescent="0.2">
      <c r="A578" s="223"/>
      <c r="B578" s="223"/>
      <c r="C578" s="223"/>
      <c r="D578" s="223"/>
      <c r="E578" s="223"/>
      <c r="F578" s="223"/>
      <c r="G578" s="223"/>
      <c r="H578" s="223"/>
      <c r="I578" s="223"/>
      <c r="J578" s="223"/>
      <c r="K578" s="223"/>
      <c r="L578" s="223"/>
      <c r="M578" s="223"/>
      <c r="N578" s="223"/>
      <c r="O578" s="223"/>
      <c r="P578" s="223"/>
      <c r="Q578" s="223"/>
      <c r="R578" s="223"/>
      <c r="S578" s="223"/>
      <c r="T578" s="223"/>
      <c r="U578" s="223"/>
      <c r="V578" s="223"/>
      <c r="W578" s="223"/>
      <c r="X578" s="223"/>
      <c r="Y578" s="223"/>
      <c r="Z578" s="223"/>
    </row>
    <row r="579" spans="1:26" ht="12.75" customHeight="1" x14ac:dyDescent="0.2">
      <c r="A579" s="223"/>
      <c r="B579" s="223"/>
      <c r="C579" s="223"/>
      <c r="D579" s="223"/>
      <c r="E579" s="223"/>
      <c r="F579" s="223"/>
      <c r="G579" s="223"/>
      <c r="H579" s="223"/>
      <c r="I579" s="223"/>
      <c r="J579" s="223"/>
      <c r="K579" s="223"/>
      <c r="L579" s="223"/>
      <c r="M579" s="223"/>
      <c r="N579" s="223"/>
      <c r="O579" s="223"/>
      <c r="P579" s="223"/>
      <c r="Q579" s="223"/>
      <c r="R579" s="223"/>
      <c r="S579" s="223"/>
      <c r="T579" s="223"/>
      <c r="U579" s="223"/>
      <c r="V579" s="223"/>
      <c r="W579" s="223"/>
      <c r="X579" s="223"/>
      <c r="Y579" s="223"/>
      <c r="Z579" s="223"/>
    </row>
    <row r="580" spans="1:26" ht="12.75" customHeight="1" x14ac:dyDescent="0.2">
      <c r="A580" s="223"/>
      <c r="B580" s="223"/>
      <c r="C580" s="223"/>
      <c r="D580" s="223"/>
      <c r="E580" s="223"/>
      <c r="F580" s="223"/>
      <c r="G580" s="223"/>
      <c r="H580" s="223"/>
      <c r="I580" s="223"/>
      <c r="J580" s="223"/>
      <c r="K580" s="223"/>
      <c r="L580" s="223"/>
      <c r="M580" s="223"/>
      <c r="N580" s="223"/>
      <c r="O580" s="223"/>
      <c r="P580" s="223"/>
      <c r="Q580" s="223"/>
      <c r="R580" s="223"/>
      <c r="S580" s="223"/>
      <c r="T580" s="223"/>
      <c r="U580" s="223"/>
      <c r="V580" s="223"/>
      <c r="W580" s="223"/>
      <c r="X580" s="223"/>
      <c r="Y580" s="223"/>
      <c r="Z580" s="223"/>
    </row>
    <row r="581" spans="1:26" ht="12.75" customHeight="1" x14ac:dyDescent="0.2">
      <c r="A581" s="223"/>
      <c r="B581" s="223"/>
      <c r="C581" s="223"/>
      <c r="D581" s="223"/>
      <c r="E581" s="223"/>
      <c r="F581" s="223"/>
      <c r="G581" s="223"/>
      <c r="H581" s="223"/>
      <c r="I581" s="223"/>
      <c r="J581" s="223"/>
      <c r="K581" s="223"/>
      <c r="L581" s="223"/>
      <c r="M581" s="223"/>
      <c r="N581" s="223"/>
      <c r="O581" s="223"/>
      <c r="P581" s="223"/>
      <c r="Q581" s="223"/>
      <c r="R581" s="223"/>
      <c r="S581" s="223"/>
      <c r="T581" s="223"/>
      <c r="U581" s="223"/>
      <c r="V581" s="223"/>
      <c r="W581" s="223"/>
      <c r="X581" s="223"/>
      <c r="Y581" s="223"/>
      <c r="Z581" s="223"/>
    </row>
    <row r="582" spans="1:26" ht="12.75" customHeight="1" x14ac:dyDescent="0.2">
      <c r="A582" s="223"/>
      <c r="B582" s="223"/>
      <c r="C582" s="223"/>
      <c r="D582" s="223"/>
      <c r="E582" s="223"/>
      <c r="F582" s="223"/>
      <c r="G582" s="223"/>
      <c r="H582" s="223"/>
      <c r="I582" s="223"/>
      <c r="J582" s="223"/>
      <c r="K582" s="223"/>
      <c r="L582" s="223"/>
      <c r="M582" s="223"/>
      <c r="N582" s="223"/>
      <c r="O582" s="223"/>
      <c r="P582" s="223"/>
      <c r="Q582" s="223"/>
      <c r="R582" s="223"/>
      <c r="S582" s="223"/>
      <c r="T582" s="223"/>
      <c r="U582" s="223"/>
      <c r="V582" s="223"/>
      <c r="W582" s="223"/>
      <c r="X582" s="223"/>
      <c r="Y582" s="223"/>
      <c r="Z582" s="223"/>
    </row>
    <row r="583" spans="1:26" ht="12.75" customHeight="1" x14ac:dyDescent="0.2">
      <c r="A583" s="223"/>
      <c r="B583" s="223"/>
      <c r="C583" s="223"/>
      <c r="D583" s="223"/>
      <c r="E583" s="223"/>
      <c r="F583" s="223"/>
      <c r="G583" s="223"/>
      <c r="H583" s="223"/>
      <c r="I583" s="223"/>
      <c r="J583" s="223"/>
      <c r="K583" s="223"/>
      <c r="L583" s="223"/>
      <c r="M583" s="223"/>
      <c r="N583" s="223"/>
      <c r="O583" s="223"/>
      <c r="P583" s="223"/>
      <c r="Q583" s="223"/>
      <c r="R583" s="223"/>
      <c r="S583" s="223"/>
      <c r="T583" s="223"/>
      <c r="U583" s="223"/>
      <c r="V583" s="223"/>
      <c r="W583" s="223"/>
      <c r="X583" s="223"/>
      <c r="Y583" s="223"/>
      <c r="Z583" s="223"/>
    </row>
    <row r="584" spans="1:26" ht="12.75" customHeight="1" x14ac:dyDescent="0.2">
      <c r="A584" s="223"/>
      <c r="B584" s="223"/>
      <c r="C584" s="223"/>
      <c r="D584" s="223"/>
      <c r="E584" s="223"/>
      <c r="F584" s="223"/>
      <c r="G584" s="223"/>
      <c r="H584" s="223"/>
      <c r="I584" s="223"/>
      <c r="J584" s="223"/>
      <c r="K584" s="223"/>
      <c r="L584" s="223"/>
      <c r="M584" s="223"/>
      <c r="N584" s="223"/>
      <c r="O584" s="223"/>
      <c r="P584" s="223"/>
      <c r="Q584" s="223"/>
      <c r="R584" s="223"/>
      <c r="S584" s="223"/>
      <c r="T584" s="223"/>
      <c r="U584" s="223"/>
      <c r="V584" s="223"/>
      <c r="W584" s="223"/>
      <c r="X584" s="223"/>
      <c r="Y584" s="223"/>
      <c r="Z584" s="223"/>
    </row>
    <row r="585" spans="1:26" ht="12.75" customHeight="1" x14ac:dyDescent="0.2">
      <c r="A585" s="223"/>
      <c r="B585" s="223"/>
      <c r="C585" s="223"/>
      <c r="D585" s="223"/>
      <c r="E585" s="223"/>
      <c r="F585" s="223"/>
      <c r="G585" s="223"/>
      <c r="H585" s="223"/>
      <c r="I585" s="223"/>
      <c r="J585" s="223"/>
      <c r="K585" s="223"/>
      <c r="L585" s="223"/>
      <c r="M585" s="223"/>
      <c r="N585" s="223"/>
      <c r="O585" s="223"/>
      <c r="P585" s="223"/>
      <c r="Q585" s="223"/>
      <c r="R585" s="223"/>
      <c r="S585" s="223"/>
      <c r="T585" s="223"/>
      <c r="U585" s="223"/>
      <c r="V585" s="223"/>
      <c r="W585" s="223"/>
      <c r="X585" s="223"/>
      <c r="Y585" s="223"/>
      <c r="Z585" s="223"/>
    </row>
    <row r="586" spans="1:26" ht="12.75" customHeight="1" x14ac:dyDescent="0.2">
      <c r="A586" s="223"/>
      <c r="B586" s="223"/>
      <c r="C586" s="223"/>
      <c r="D586" s="223"/>
      <c r="E586" s="223"/>
      <c r="F586" s="223"/>
      <c r="G586" s="223"/>
      <c r="H586" s="223"/>
      <c r="I586" s="223"/>
      <c r="J586" s="223"/>
      <c r="K586" s="223"/>
      <c r="L586" s="223"/>
      <c r="M586" s="223"/>
      <c r="N586" s="223"/>
      <c r="O586" s="223"/>
      <c r="P586" s="223"/>
      <c r="Q586" s="223"/>
      <c r="R586" s="223"/>
      <c r="S586" s="223"/>
      <c r="T586" s="223"/>
      <c r="U586" s="223"/>
      <c r="V586" s="223"/>
      <c r="W586" s="223"/>
      <c r="X586" s="223"/>
      <c r="Y586" s="223"/>
      <c r="Z586" s="223"/>
    </row>
    <row r="587" spans="1:26" ht="12.75" customHeight="1" x14ac:dyDescent="0.2">
      <c r="A587" s="223"/>
      <c r="B587" s="223"/>
      <c r="C587" s="223"/>
      <c r="D587" s="223"/>
      <c r="E587" s="223"/>
      <c r="F587" s="223"/>
      <c r="G587" s="223"/>
      <c r="H587" s="223"/>
      <c r="I587" s="223"/>
      <c r="J587" s="223"/>
      <c r="K587" s="223"/>
      <c r="L587" s="223"/>
      <c r="M587" s="223"/>
      <c r="N587" s="223"/>
      <c r="O587" s="223"/>
      <c r="P587" s="223"/>
      <c r="Q587" s="223"/>
      <c r="R587" s="223"/>
      <c r="S587" s="223"/>
      <c r="T587" s="223"/>
      <c r="U587" s="223"/>
      <c r="V587" s="223"/>
      <c r="W587" s="223"/>
      <c r="X587" s="223"/>
      <c r="Y587" s="223"/>
      <c r="Z587" s="223"/>
    </row>
    <row r="588" spans="1:26" ht="12.75" customHeight="1" x14ac:dyDescent="0.2">
      <c r="A588" s="223"/>
      <c r="B588" s="223"/>
      <c r="C588" s="223"/>
      <c r="D588" s="223"/>
      <c r="E588" s="223"/>
      <c r="F588" s="223"/>
      <c r="G588" s="223"/>
      <c r="H588" s="223"/>
      <c r="I588" s="223"/>
      <c r="J588" s="223"/>
      <c r="K588" s="223"/>
      <c r="L588" s="223"/>
      <c r="M588" s="223"/>
      <c r="N588" s="223"/>
      <c r="O588" s="223"/>
      <c r="P588" s="223"/>
      <c r="Q588" s="223"/>
      <c r="R588" s="223"/>
      <c r="S588" s="223"/>
      <c r="T588" s="223"/>
      <c r="U588" s="223"/>
      <c r="V588" s="223"/>
      <c r="W588" s="223"/>
      <c r="X588" s="223"/>
      <c r="Y588" s="223"/>
      <c r="Z588" s="223"/>
    </row>
    <row r="589" spans="1:26" ht="12.75" customHeight="1" x14ac:dyDescent="0.2">
      <c r="A589" s="223"/>
      <c r="B589" s="223"/>
      <c r="C589" s="223"/>
      <c r="D589" s="223"/>
      <c r="E589" s="223"/>
      <c r="F589" s="223"/>
      <c r="G589" s="223"/>
      <c r="H589" s="223"/>
      <c r="I589" s="223"/>
      <c r="J589" s="223"/>
      <c r="K589" s="223"/>
      <c r="L589" s="223"/>
      <c r="M589" s="223"/>
      <c r="N589" s="223"/>
      <c r="O589" s="223"/>
      <c r="P589" s="223"/>
      <c r="Q589" s="223"/>
      <c r="R589" s="223"/>
      <c r="S589" s="223"/>
      <c r="T589" s="223"/>
      <c r="U589" s="223"/>
      <c r="V589" s="223"/>
      <c r="W589" s="223"/>
      <c r="X589" s="223"/>
      <c r="Y589" s="223"/>
      <c r="Z589" s="223"/>
    </row>
    <row r="590" spans="1:26" ht="12.75" customHeight="1" x14ac:dyDescent="0.2">
      <c r="A590" s="223"/>
      <c r="B590" s="223"/>
      <c r="C590" s="223"/>
      <c r="D590" s="223"/>
      <c r="E590" s="223"/>
      <c r="F590" s="223"/>
      <c r="G590" s="223"/>
      <c r="H590" s="223"/>
      <c r="I590" s="223"/>
      <c r="J590" s="223"/>
      <c r="K590" s="223"/>
      <c r="L590" s="223"/>
      <c r="M590" s="223"/>
      <c r="N590" s="223"/>
      <c r="O590" s="223"/>
      <c r="P590" s="223"/>
      <c r="Q590" s="223"/>
      <c r="R590" s="223"/>
      <c r="S590" s="223"/>
      <c r="T590" s="223"/>
      <c r="U590" s="223"/>
      <c r="V590" s="223"/>
      <c r="W590" s="223"/>
      <c r="X590" s="223"/>
      <c r="Y590" s="223"/>
      <c r="Z590" s="223"/>
    </row>
    <row r="591" spans="1:26" ht="12.75" customHeight="1" x14ac:dyDescent="0.2">
      <c r="A591" s="223"/>
      <c r="B591" s="223"/>
      <c r="C591" s="223"/>
      <c r="D591" s="223"/>
      <c r="E591" s="223"/>
      <c r="F591" s="223"/>
      <c r="G591" s="223"/>
      <c r="H591" s="223"/>
      <c r="I591" s="223"/>
      <c r="J591" s="223"/>
      <c r="K591" s="223"/>
      <c r="L591" s="223"/>
      <c r="M591" s="223"/>
      <c r="N591" s="223"/>
      <c r="O591" s="223"/>
      <c r="P591" s="223"/>
      <c r="Q591" s="223"/>
      <c r="R591" s="223"/>
      <c r="S591" s="223"/>
      <c r="T591" s="223"/>
      <c r="U591" s="223"/>
      <c r="V591" s="223"/>
      <c r="W591" s="223"/>
      <c r="X591" s="223"/>
      <c r="Y591" s="223"/>
      <c r="Z591" s="223"/>
    </row>
    <row r="592" spans="1:26" ht="12.75" customHeight="1" x14ac:dyDescent="0.2">
      <c r="A592" s="223"/>
      <c r="B592" s="223"/>
      <c r="C592" s="223"/>
      <c r="D592" s="223"/>
      <c r="E592" s="223"/>
      <c r="F592" s="223"/>
      <c r="G592" s="223"/>
      <c r="H592" s="223"/>
      <c r="I592" s="223"/>
      <c r="J592" s="223"/>
      <c r="K592" s="223"/>
      <c r="L592" s="223"/>
      <c r="M592" s="223"/>
      <c r="N592" s="223"/>
      <c r="O592" s="223"/>
      <c r="P592" s="223"/>
      <c r="Q592" s="223"/>
      <c r="R592" s="223"/>
      <c r="S592" s="223"/>
      <c r="T592" s="223"/>
      <c r="U592" s="223"/>
      <c r="V592" s="223"/>
      <c r="W592" s="223"/>
      <c r="X592" s="223"/>
      <c r="Y592" s="223"/>
      <c r="Z592" s="223"/>
    </row>
    <row r="593" spans="1:26" ht="12.75" customHeight="1" x14ac:dyDescent="0.2">
      <c r="A593" s="223"/>
      <c r="B593" s="223"/>
      <c r="C593" s="223"/>
      <c r="D593" s="223"/>
      <c r="E593" s="223"/>
      <c r="F593" s="223"/>
      <c r="G593" s="223"/>
      <c r="H593" s="223"/>
      <c r="I593" s="223"/>
      <c r="J593" s="223"/>
      <c r="K593" s="223"/>
      <c r="L593" s="223"/>
      <c r="M593" s="223"/>
      <c r="N593" s="223"/>
      <c r="O593" s="223"/>
      <c r="P593" s="223"/>
      <c r="Q593" s="223"/>
      <c r="R593" s="223"/>
      <c r="S593" s="223"/>
      <c r="T593" s="223"/>
      <c r="U593" s="223"/>
      <c r="V593" s="223"/>
      <c r="W593" s="223"/>
      <c r="X593" s="223"/>
      <c r="Y593" s="223"/>
      <c r="Z593" s="223"/>
    </row>
    <row r="594" spans="1:26" ht="12.75" customHeight="1" x14ac:dyDescent="0.2">
      <c r="A594" s="223"/>
      <c r="B594" s="223"/>
      <c r="C594" s="223"/>
      <c r="D594" s="223"/>
      <c r="E594" s="223"/>
      <c r="F594" s="223"/>
      <c r="G594" s="223"/>
      <c r="H594" s="223"/>
      <c r="I594" s="223"/>
      <c r="J594" s="223"/>
      <c r="K594" s="223"/>
      <c r="L594" s="223"/>
      <c r="M594" s="223"/>
      <c r="N594" s="223"/>
      <c r="O594" s="223"/>
      <c r="P594" s="223"/>
      <c r="Q594" s="223"/>
      <c r="R594" s="223"/>
      <c r="S594" s="223"/>
      <c r="T594" s="223"/>
      <c r="U594" s="223"/>
      <c r="V594" s="223"/>
      <c r="W594" s="223"/>
      <c r="X594" s="223"/>
      <c r="Y594" s="223"/>
      <c r="Z594" s="223"/>
    </row>
    <row r="595" spans="1:26" ht="12.75" customHeight="1" x14ac:dyDescent="0.2">
      <c r="A595" s="223"/>
      <c r="B595" s="223"/>
      <c r="C595" s="223"/>
      <c r="D595" s="223"/>
      <c r="E595" s="223"/>
      <c r="F595" s="223"/>
      <c r="G595" s="223"/>
      <c r="H595" s="223"/>
      <c r="I595" s="223"/>
      <c r="J595" s="223"/>
      <c r="K595" s="223"/>
      <c r="L595" s="223"/>
      <c r="M595" s="223"/>
      <c r="N595" s="223"/>
      <c r="O595" s="223"/>
      <c r="P595" s="223"/>
      <c r="Q595" s="223"/>
      <c r="R595" s="223"/>
      <c r="S595" s="223"/>
      <c r="T595" s="223"/>
      <c r="U595" s="223"/>
      <c r="V595" s="223"/>
      <c r="W595" s="223"/>
      <c r="X595" s="223"/>
      <c r="Y595" s="223"/>
      <c r="Z595" s="223"/>
    </row>
    <row r="596" spans="1:26" ht="12.75" customHeight="1" x14ac:dyDescent="0.2">
      <c r="A596" s="223"/>
      <c r="B596" s="223"/>
      <c r="C596" s="223"/>
      <c r="D596" s="223"/>
      <c r="E596" s="223"/>
      <c r="F596" s="223"/>
      <c r="G596" s="223"/>
      <c r="H596" s="223"/>
      <c r="I596" s="223"/>
      <c r="J596" s="223"/>
      <c r="K596" s="223"/>
      <c r="L596" s="223"/>
      <c r="M596" s="223"/>
      <c r="N596" s="223"/>
      <c r="O596" s="223"/>
      <c r="P596" s="223"/>
      <c r="Q596" s="223"/>
      <c r="R596" s="223"/>
      <c r="S596" s="223"/>
      <c r="T596" s="223"/>
      <c r="U596" s="223"/>
      <c r="V596" s="223"/>
      <c r="W596" s="223"/>
      <c r="X596" s="223"/>
      <c r="Y596" s="223"/>
      <c r="Z596" s="223"/>
    </row>
    <row r="597" spans="1:26" ht="12.75" customHeight="1" x14ac:dyDescent="0.2">
      <c r="A597" s="223"/>
      <c r="B597" s="223"/>
      <c r="C597" s="223"/>
      <c r="D597" s="223"/>
      <c r="E597" s="223"/>
      <c r="F597" s="223"/>
      <c r="G597" s="223"/>
      <c r="H597" s="223"/>
      <c r="I597" s="223"/>
      <c r="J597" s="223"/>
      <c r="K597" s="223"/>
      <c r="L597" s="223"/>
      <c r="M597" s="223"/>
      <c r="N597" s="223"/>
      <c r="O597" s="223"/>
      <c r="P597" s="223"/>
      <c r="Q597" s="223"/>
      <c r="R597" s="223"/>
      <c r="S597" s="223"/>
      <c r="T597" s="223"/>
      <c r="U597" s="223"/>
      <c r="V597" s="223"/>
      <c r="W597" s="223"/>
      <c r="X597" s="223"/>
      <c r="Y597" s="223"/>
      <c r="Z597" s="223"/>
    </row>
    <row r="598" spans="1:26" ht="12.75" customHeight="1" x14ac:dyDescent="0.2">
      <c r="A598" s="223"/>
      <c r="B598" s="223"/>
      <c r="C598" s="223"/>
      <c r="D598" s="223"/>
      <c r="E598" s="223"/>
      <c r="F598" s="223"/>
      <c r="G598" s="223"/>
      <c r="H598" s="223"/>
      <c r="I598" s="223"/>
      <c r="J598" s="223"/>
      <c r="K598" s="223"/>
      <c r="L598" s="223"/>
      <c r="M598" s="223"/>
      <c r="N598" s="223"/>
      <c r="O598" s="223"/>
      <c r="P598" s="223"/>
      <c r="Q598" s="223"/>
      <c r="R598" s="223"/>
      <c r="S598" s="223"/>
      <c r="T598" s="223"/>
      <c r="U598" s="223"/>
      <c r="V598" s="223"/>
      <c r="W598" s="223"/>
      <c r="X598" s="223"/>
      <c r="Y598" s="223"/>
      <c r="Z598" s="223"/>
    </row>
    <row r="599" spans="1:26" ht="12.75" customHeight="1" x14ac:dyDescent="0.2">
      <c r="A599" s="223"/>
      <c r="B599" s="223"/>
      <c r="C599" s="223"/>
      <c r="D599" s="223"/>
      <c r="E599" s="223"/>
      <c r="F599" s="223"/>
      <c r="G599" s="223"/>
      <c r="H599" s="223"/>
      <c r="I599" s="223"/>
      <c r="J599" s="223"/>
      <c r="K599" s="223"/>
      <c r="L599" s="223"/>
      <c r="M599" s="223"/>
      <c r="N599" s="223"/>
      <c r="O599" s="223"/>
      <c r="P599" s="223"/>
      <c r="Q599" s="223"/>
      <c r="R599" s="223"/>
      <c r="S599" s="223"/>
      <c r="T599" s="223"/>
      <c r="U599" s="223"/>
      <c r="V599" s="223"/>
      <c r="W599" s="223"/>
      <c r="X599" s="223"/>
      <c r="Y599" s="223"/>
      <c r="Z599" s="223"/>
    </row>
    <row r="600" spans="1:26" ht="12.75" customHeight="1" x14ac:dyDescent="0.2">
      <c r="A600" s="223"/>
      <c r="B600" s="223"/>
      <c r="C600" s="223"/>
      <c r="D600" s="223"/>
      <c r="E600" s="223"/>
      <c r="F600" s="223"/>
      <c r="G600" s="223"/>
      <c r="H600" s="223"/>
      <c r="I600" s="223"/>
      <c r="J600" s="223"/>
      <c r="K600" s="223"/>
      <c r="L600" s="223"/>
      <c r="M600" s="223"/>
      <c r="N600" s="223"/>
      <c r="O600" s="223"/>
      <c r="P600" s="223"/>
      <c r="Q600" s="223"/>
      <c r="R600" s="223"/>
      <c r="S600" s="223"/>
      <c r="T600" s="223"/>
      <c r="U600" s="223"/>
      <c r="V600" s="223"/>
      <c r="W600" s="223"/>
      <c r="X600" s="223"/>
      <c r="Y600" s="223"/>
      <c r="Z600" s="223"/>
    </row>
    <row r="601" spans="1:26" ht="12.75" customHeight="1" x14ac:dyDescent="0.2">
      <c r="A601" s="223"/>
      <c r="B601" s="223"/>
      <c r="C601" s="223"/>
      <c r="D601" s="223"/>
      <c r="E601" s="223"/>
      <c r="F601" s="223"/>
      <c r="G601" s="223"/>
      <c r="H601" s="223"/>
      <c r="I601" s="223"/>
      <c r="J601" s="223"/>
      <c r="K601" s="223"/>
      <c r="L601" s="223"/>
      <c r="M601" s="223"/>
      <c r="N601" s="223"/>
      <c r="O601" s="223"/>
      <c r="P601" s="223"/>
      <c r="Q601" s="223"/>
      <c r="R601" s="223"/>
      <c r="S601" s="223"/>
      <c r="T601" s="223"/>
      <c r="U601" s="223"/>
      <c r="V601" s="223"/>
      <c r="W601" s="223"/>
      <c r="X601" s="223"/>
      <c r="Y601" s="223"/>
      <c r="Z601" s="223"/>
    </row>
    <row r="602" spans="1:26" ht="12.75" customHeight="1" x14ac:dyDescent="0.2">
      <c r="A602" s="223"/>
      <c r="B602" s="223"/>
      <c r="C602" s="223"/>
      <c r="D602" s="223"/>
      <c r="E602" s="223"/>
      <c r="F602" s="223"/>
      <c r="G602" s="223"/>
      <c r="H602" s="223"/>
      <c r="I602" s="223"/>
      <c r="J602" s="223"/>
      <c r="K602" s="223"/>
      <c r="L602" s="223"/>
      <c r="M602" s="223"/>
      <c r="N602" s="223"/>
      <c r="O602" s="223"/>
      <c r="P602" s="223"/>
      <c r="Q602" s="223"/>
      <c r="R602" s="223"/>
      <c r="S602" s="223"/>
      <c r="T602" s="223"/>
      <c r="U602" s="223"/>
      <c r="V602" s="223"/>
      <c r="W602" s="223"/>
      <c r="X602" s="223"/>
      <c r="Y602" s="223"/>
      <c r="Z602" s="223"/>
    </row>
    <row r="603" spans="1:26" ht="12.75" customHeight="1" x14ac:dyDescent="0.2">
      <c r="A603" s="223"/>
      <c r="B603" s="223"/>
      <c r="C603" s="223"/>
      <c r="D603" s="223"/>
      <c r="E603" s="223"/>
      <c r="F603" s="223"/>
      <c r="G603" s="223"/>
      <c r="H603" s="223"/>
      <c r="I603" s="223"/>
      <c r="J603" s="223"/>
      <c r="K603" s="223"/>
      <c r="L603" s="223"/>
      <c r="M603" s="223"/>
      <c r="N603" s="223"/>
      <c r="O603" s="223"/>
      <c r="P603" s="223"/>
      <c r="Q603" s="223"/>
      <c r="R603" s="223"/>
      <c r="S603" s="223"/>
      <c r="T603" s="223"/>
      <c r="U603" s="223"/>
      <c r="V603" s="223"/>
      <c r="W603" s="223"/>
      <c r="X603" s="223"/>
      <c r="Y603" s="223"/>
      <c r="Z603" s="223"/>
    </row>
    <row r="604" spans="1:26" ht="12.75" customHeight="1" x14ac:dyDescent="0.2">
      <c r="A604" s="223"/>
      <c r="B604" s="223"/>
      <c r="C604" s="223"/>
      <c r="D604" s="223"/>
      <c r="E604" s="223"/>
      <c r="F604" s="223"/>
      <c r="G604" s="223"/>
      <c r="H604" s="223"/>
      <c r="I604" s="223"/>
      <c r="J604" s="223"/>
      <c r="K604" s="223"/>
      <c r="L604" s="223"/>
      <c r="M604" s="223"/>
      <c r="N604" s="223"/>
      <c r="O604" s="223"/>
      <c r="P604" s="223"/>
      <c r="Q604" s="223"/>
      <c r="R604" s="223"/>
      <c r="S604" s="223"/>
      <c r="T604" s="223"/>
      <c r="U604" s="223"/>
      <c r="V604" s="223"/>
      <c r="W604" s="223"/>
      <c r="X604" s="223"/>
      <c r="Y604" s="223"/>
      <c r="Z604" s="223"/>
    </row>
    <row r="605" spans="1:26" ht="12.75" customHeight="1" x14ac:dyDescent="0.2">
      <c r="A605" s="223"/>
      <c r="B605" s="223"/>
      <c r="C605" s="223"/>
      <c r="D605" s="223"/>
      <c r="E605" s="223"/>
      <c r="F605" s="223"/>
      <c r="G605" s="223"/>
      <c r="H605" s="223"/>
      <c r="I605" s="223"/>
      <c r="J605" s="223"/>
      <c r="K605" s="223"/>
      <c r="L605" s="223"/>
      <c r="M605" s="223"/>
      <c r="N605" s="223"/>
      <c r="O605" s="223"/>
      <c r="P605" s="223"/>
      <c r="Q605" s="223"/>
      <c r="R605" s="223"/>
      <c r="S605" s="223"/>
      <c r="T605" s="223"/>
      <c r="U605" s="223"/>
      <c r="V605" s="223"/>
      <c r="W605" s="223"/>
      <c r="X605" s="223"/>
      <c r="Y605" s="223"/>
      <c r="Z605" s="223"/>
    </row>
    <row r="606" spans="1:26" ht="12.75" customHeight="1" x14ac:dyDescent="0.2">
      <c r="A606" s="223"/>
      <c r="B606" s="223"/>
      <c r="C606" s="223"/>
      <c r="D606" s="223"/>
      <c r="E606" s="223"/>
      <c r="F606" s="223"/>
      <c r="G606" s="223"/>
      <c r="H606" s="223"/>
      <c r="I606" s="223"/>
      <c r="J606" s="223"/>
      <c r="K606" s="223"/>
      <c r="L606" s="223"/>
      <c r="M606" s="223"/>
      <c r="N606" s="223"/>
      <c r="O606" s="223"/>
      <c r="P606" s="223"/>
      <c r="Q606" s="223"/>
      <c r="R606" s="223"/>
      <c r="S606" s="223"/>
      <c r="T606" s="223"/>
      <c r="U606" s="223"/>
      <c r="V606" s="223"/>
      <c r="W606" s="223"/>
      <c r="X606" s="223"/>
      <c r="Y606" s="223"/>
      <c r="Z606" s="223"/>
    </row>
    <row r="607" spans="1:26" ht="12.75" customHeight="1" x14ac:dyDescent="0.2">
      <c r="A607" s="223"/>
      <c r="B607" s="223"/>
      <c r="C607" s="223"/>
      <c r="D607" s="223"/>
      <c r="E607" s="223"/>
      <c r="F607" s="223"/>
      <c r="G607" s="223"/>
      <c r="H607" s="223"/>
      <c r="I607" s="223"/>
      <c r="J607" s="223"/>
      <c r="K607" s="223"/>
      <c r="L607" s="223"/>
      <c r="M607" s="223"/>
      <c r="N607" s="223"/>
      <c r="O607" s="223"/>
      <c r="P607" s="223"/>
      <c r="Q607" s="223"/>
      <c r="R607" s="223"/>
      <c r="S607" s="223"/>
      <c r="T607" s="223"/>
      <c r="U607" s="223"/>
      <c r="V607" s="223"/>
      <c r="W607" s="223"/>
      <c r="X607" s="223"/>
      <c r="Y607" s="223"/>
      <c r="Z607" s="223"/>
    </row>
    <row r="608" spans="1:26" ht="12.75" customHeight="1" x14ac:dyDescent="0.2">
      <c r="A608" s="223"/>
      <c r="B608" s="223"/>
      <c r="C608" s="223"/>
      <c r="D608" s="223"/>
      <c r="E608" s="223"/>
      <c r="F608" s="223"/>
      <c r="G608" s="223"/>
      <c r="H608" s="223"/>
      <c r="I608" s="223"/>
      <c r="J608" s="223"/>
      <c r="K608" s="223"/>
      <c r="L608" s="223"/>
      <c r="M608" s="223"/>
      <c r="N608" s="223"/>
      <c r="O608" s="223"/>
      <c r="P608" s="223"/>
      <c r="Q608" s="223"/>
      <c r="R608" s="223"/>
      <c r="S608" s="223"/>
      <c r="T608" s="223"/>
      <c r="U608" s="223"/>
      <c r="V608" s="223"/>
      <c r="W608" s="223"/>
      <c r="X608" s="223"/>
      <c r="Y608" s="223"/>
      <c r="Z608" s="223"/>
    </row>
    <row r="609" spans="1:26" ht="12.75" customHeight="1" x14ac:dyDescent="0.2">
      <c r="A609" s="223"/>
      <c r="B609" s="223"/>
      <c r="C609" s="223"/>
      <c r="D609" s="223"/>
      <c r="E609" s="223"/>
      <c r="F609" s="223"/>
      <c r="G609" s="223"/>
      <c r="H609" s="223"/>
      <c r="I609" s="223"/>
      <c r="J609" s="223"/>
      <c r="K609" s="223"/>
      <c r="L609" s="223"/>
      <c r="M609" s="223"/>
      <c r="N609" s="223"/>
      <c r="O609" s="223"/>
      <c r="P609" s="223"/>
      <c r="Q609" s="223"/>
      <c r="R609" s="223"/>
      <c r="S609" s="223"/>
      <c r="T609" s="223"/>
      <c r="U609" s="223"/>
      <c r="V609" s="223"/>
      <c r="W609" s="223"/>
      <c r="X609" s="223"/>
      <c r="Y609" s="223"/>
      <c r="Z609" s="223"/>
    </row>
    <row r="610" spans="1:26" ht="12.75" customHeight="1" x14ac:dyDescent="0.2">
      <c r="A610" s="223"/>
      <c r="B610" s="223"/>
      <c r="C610" s="223"/>
      <c r="D610" s="223"/>
      <c r="E610" s="223"/>
      <c r="F610" s="223"/>
      <c r="G610" s="223"/>
      <c r="H610" s="223"/>
      <c r="I610" s="223"/>
      <c r="J610" s="223"/>
      <c r="K610" s="223"/>
      <c r="L610" s="223"/>
      <c r="M610" s="223"/>
      <c r="N610" s="223"/>
      <c r="O610" s="223"/>
      <c r="P610" s="223"/>
      <c r="Q610" s="223"/>
      <c r="R610" s="223"/>
      <c r="S610" s="223"/>
      <c r="T610" s="223"/>
      <c r="U610" s="223"/>
      <c r="V610" s="223"/>
      <c r="W610" s="223"/>
      <c r="X610" s="223"/>
      <c r="Y610" s="223"/>
      <c r="Z610" s="223"/>
    </row>
    <row r="611" spans="1:26" ht="12.75" customHeight="1" x14ac:dyDescent="0.2">
      <c r="A611" s="223"/>
      <c r="B611" s="223"/>
      <c r="C611" s="223"/>
      <c r="D611" s="223"/>
      <c r="E611" s="223"/>
      <c r="F611" s="223"/>
      <c r="G611" s="223"/>
      <c r="H611" s="223"/>
      <c r="I611" s="223"/>
      <c r="J611" s="223"/>
      <c r="K611" s="223"/>
      <c r="L611" s="223"/>
      <c r="M611" s="223"/>
      <c r="N611" s="223"/>
      <c r="O611" s="223"/>
      <c r="P611" s="223"/>
      <c r="Q611" s="223"/>
      <c r="R611" s="223"/>
      <c r="S611" s="223"/>
      <c r="T611" s="223"/>
      <c r="U611" s="223"/>
      <c r="V611" s="223"/>
      <c r="W611" s="223"/>
      <c r="X611" s="223"/>
      <c r="Y611" s="223"/>
      <c r="Z611" s="223"/>
    </row>
    <row r="612" spans="1:26" ht="12.75" customHeight="1" x14ac:dyDescent="0.2">
      <c r="A612" s="223"/>
      <c r="B612" s="223"/>
      <c r="C612" s="223"/>
      <c r="D612" s="223"/>
      <c r="E612" s="223"/>
      <c r="F612" s="223"/>
      <c r="G612" s="223"/>
      <c r="H612" s="223"/>
      <c r="I612" s="223"/>
      <c r="J612" s="223"/>
      <c r="K612" s="223"/>
      <c r="L612" s="223"/>
      <c r="M612" s="223"/>
      <c r="N612" s="223"/>
      <c r="O612" s="223"/>
      <c r="P612" s="223"/>
      <c r="Q612" s="223"/>
      <c r="R612" s="223"/>
      <c r="S612" s="223"/>
      <c r="T612" s="223"/>
      <c r="U612" s="223"/>
      <c r="V612" s="223"/>
      <c r="W612" s="223"/>
      <c r="X612" s="223"/>
      <c r="Y612" s="223"/>
      <c r="Z612" s="223"/>
    </row>
    <row r="613" spans="1:26" ht="12.75" customHeight="1" x14ac:dyDescent="0.2">
      <c r="A613" s="223"/>
      <c r="B613" s="223"/>
      <c r="C613" s="223"/>
      <c r="D613" s="223"/>
      <c r="E613" s="223"/>
      <c r="F613" s="223"/>
      <c r="G613" s="223"/>
      <c r="H613" s="223"/>
      <c r="I613" s="223"/>
      <c r="J613" s="223"/>
      <c r="K613" s="223"/>
      <c r="L613" s="223"/>
      <c r="M613" s="223"/>
      <c r="N613" s="223"/>
      <c r="O613" s="223"/>
      <c r="P613" s="223"/>
      <c r="Q613" s="223"/>
      <c r="R613" s="223"/>
      <c r="S613" s="223"/>
      <c r="T613" s="223"/>
      <c r="U613" s="223"/>
      <c r="V613" s="223"/>
      <c r="W613" s="223"/>
      <c r="X613" s="223"/>
      <c r="Y613" s="223"/>
      <c r="Z613" s="223"/>
    </row>
    <row r="614" spans="1:26" ht="12.75" customHeight="1" x14ac:dyDescent="0.2">
      <c r="A614" s="223"/>
      <c r="B614" s="223"/>
      <c r="C614" s="223"/>
      <c r="D614" s="223"/>
      <c r="E614" s="223"/>
      <c r="F614" s="223"/>
      <c r="G614" s="223"/>
      <c r="H614" s="223"/>
      <c r="I614" s="223"/>
      <c r="J614" s="223"/>
      <c r="K614" s="223"/>
      <c r="L614" s="223"/>
      <c r="M614" s="223"/>
      <c r="N614" s="223"/>
      <c r="O614" s="223"/>
      <c r="P614" s="223"/>
      <c r="Q614" s="223"/>
      <c r="R614" s="223"/>
      <c r="S614" s="223"/>
      <c r="T614" s="223"/>
      <c r="U614" s="223"/>
      <c r="V614" s="223"/>
      <c r="W614" s="223"/>
      <c r="X614" s="223"/>
      <c r="Y614" s="223"/>
      <c r="Z614" s="223"/>
    </row>
    <row r="615" spans="1:26" ht="12.75" customHeight="1" x14ac:dyDescent="0.2">
      <c r="A615" s="223"/>
      <c r="B615" s="223"/>
      <c r="C615" s="223"/>
      <c r="D615" s="223"/>
      <c r="E615" s="223"/>
      <c r="F615" s="223"/>
      <c r="G615" s="223"/>
      <c r="H615" s="223"/>
      <c r="I615" s="223"/>
      <c r="J615" s="223"/>
      <c r="K615" s="223"/>
      <c r="L615" s="223"/>
      <c r="M615" s="223"/>
      <c r="N615" s="223"/>
      <c r="O615" s="223"/>
      <c r="P615" s="223"/>
      <c r="Q615" s="223"/>
      <c r="R615" s="223"/>
      <c r="S615" s="223"/>
      <c r="T615" s="223"/>
      <c r="U615" s="223"/>
      <c r="V615" s="223"/>
      <c r="W615" s="223"/>
      <c r="X615" s="223"/>
      <c r="Y615" s="223"/>
      <c r="Z615" s="223"/>
    </row>
    <row r="616" spans="1:26" ht="12.75" customHeight="1" x14ac:dyDescent="0.2">
      <c r="A616" s="223"/>
      <c r="B616" s="223"/>
      <c r="C616" s="223"/>
      <c r="D616" s="223"/>
      <c r="E616" s="223"/>
      <c r="F616" s="223"/>
      <c r="G616" s="223"/>
      <c r="H616" s="223"/>
      <c r="I616" s="223"/>
      <c r="J616" s="223"/>
      <c r="K616" s="223"/>
      <c r="L616" s="223"/>
      <c r="M616" s="223"/>
      <c r="N616" s="223"/>
      <c r="O616" s="223"/>
      <c r="P616" s="223"/>
      <c r="Q616" s="223"/>
      <c r="R616" s="223"/>
      <c r="S616" s="223"/>
      <c r="T616" s="223"/>
      <c r="U616" s="223"/>
      <c r="V616" s="223"/>
      <c r="W616" s="223"/>
      <c r="X616" s="223"/>
      <c r="Y616" s="223"/>
      <c r="Z616" s="223"/>
    </row>
    <row r="617" spans="1:26" ht="12.75" customHeight="1" x14ac:dyDescent="0.2">
      <c r="A617" s="223"/>
      <c r="B617" s="223"/>
      <c r="C617" s="223"/>
      <c r="D617" s="223"/>
      <c r="E617" s="223"/>
      <c r="F617" s="223"/>
      <c r="G617" s="223"/>
      <c r="H617" s="223"/>
      <c r="I617" s="223"/>
      <c r="J617" s="223"/>
      <c r="K617" s="223"/>
      <c r="L617" s="223"/>
      <c r="M617" s="223"/>
      <c r="N617" s="223"/>
      <c r="O617" s="223"/>
      <c r="P617" s="223"/>
      <c r="Q617" s="223"/>
      <c r="R617" s="223"/>
      <c r="S617" s="223"/>
      <c r="T617" s="223"/>
      <c r="U617" s="223"/>
      <c r="V617" s="223"/>
      <c r="W617" s="223"/>
      <c r="X617" s="223"/>
      <c r="Y617" s="223"/>
      <c r="Z617" s="223"/>
    </row>
    <row r="618" spans="1:26" ht="12.75" customHeight="1" x14ac:dyDescent="0.2">
      <c r="A618" s="223"/>
      <c r="B618" s="223"/>
      <c r="C618" s="223"/>
      <c r="D618" s="223"/>
      <c r="E618" s="223"/>
      <c r="F618" s="223"/>
      <c r="G618" s="223"/>
      <c r="H618" s="223"/>
      <c r="I618" s="223"/>
      <c r="J618" s="223"/>
      <c r="K618" s="223"/>
      <c r="L618" s="223"/>
      <c r="M618" s="223"/>
      <c r="N618" s="223"/>
      <c r="O618" s="223"/>
      <c r="P618" s="223"/>
      <c r="Q618" s="223"/>
      <c r="R618" s="223"/>
      <c r="S618" s="223"/>
      <c r="T618" s="223"/>
      <c r="U618" s="223"/>
      <c r="V618" s="223"/>
      <c r="W618" s="223"/>
      <c r="X618" s="223"/>
      <c r="Y618" s="223"/>
      <c r="Z618" s="223"/>
    </row>
    <row r="619" spans="1:26" ht="12.75" customHeight="1" x14ac:dyDescent="0.2">
      <c r="A619" s="223"/>
      <c r="B619" s="223"/>
      <c r="C619" s="223"/>
      <c r="D619" s="223"/>
      <c r="E619" s="223"/>
      <c r="F619" s="223"/>
      <c r="G619" s="223"/>
      <c r="H619" s="223"/>
      <c r="I619" s="223"/>
      <c r="J619" s="223"/>
      <c r="K619" s="223"/>
      <c r="L619" s="223"/>
      <c r="M619" s="223"/>
      <c r="N619" s="223"/>
      <c r="O619" s="223"/>
      <c r="P619" s="223"/>
      <c r="Q619" s="223"/>
      <c r="R619" s="223"/>
      <c r="S619" s="223"/>
      <c r="T619" s="223"/>
      <c r="U619" s="223"/>
      <c r="V619" s="223"/>
      <c r="W619" s="223"/>
      <c r="X619" s="223"/>
      <c r="Y619" s="223"/>
      <c r="Z619" s="223"/>
    </row>
    <row r="620" spans="1:26" ht="12.75" customHeight="1" x14ac:dyDescent="0.2">
      <c r="A620" s="223"/>
      <c r="B620" s="223"/>
      <c r="C620" s="223"/>
      <c r="D620" s="223"/>
      <c r="E620" s="223"/>
      <c r="F620" s="223"/>
      <c r="G620" s="223"/>
      <c r="H620" s="223"/>
      <c r="I620" s="223"/>
      <c r="J620" s="223"/>
      <c r="K620" s="223"/>
      <c r="L620" s="223"/>
      <c r="M620" s="223"/>
      <c r="N620" s="223"/>
      <c r="O620" s="223"/>
      <c r="P620" s="223"/>
      <c r="Q620" s="223"/>
      <c r="R620" s="223"/>
      <c r="S620" s="223"/>
      <c r="T620" s="223"/>
      <c r="U620" s="223"/>
      <c r="V620" s="223"/>
      <c r="W620" s="223"/>
      <c r="X620" s="223"/>
      <c r="Y620" s="223"/>
      <c r="Z620" s="223"/>
    </row>
    <row r="621" spans="1:26" ht="12.75" customHeight="1" x14ac:dyDescent="0.2">
      <c r="A621" s="223"/>
      <c r="B621" s="223"/>
      <c r="C621" s="223"/>
      <c r="D621" s="223"/>
      <c r="E621" s="223"/>
      <c r="F621" s="223"/>
      <c r="G621" s="223"/>
      <c r="H621" s="223"/>
      <c r="I621" s="223"/>
      <c r="J621" s="223"/>
      <c r="K621" s="223"/>
      <c r="L621" s="223"/>
      <c r="M621" s="223"/>
      <c r="N621" s="223"/>
      <c r="O621" s="223"/>
      <c r="P621" s="223"/>
      <c r="Q621" s="223"/>
      <c r="R621" s="223"/>
      <c r="S621" s="223"/>
      <c r="T621" s="223"/>
      <c r="U621" s="223"/>
      <c r="V621" s="223"/>
      <c r="W621" s="223"/>
      <c r="X621" s="223"/>
      <c r="Y621" s="223"/>
      <c r="Z621" s="223"/>
    </row>
    <row r="622" spans="1:26" ht="12.75" customHeight="1" x14ac:dyDescent="0.2">
      <c r="A622" s="223"/>
      <c r="B622" s="223"/>
      <c r="C622" s="223"/>
      <c r="D622" s="223"/>
      <c r="E622" s="223"/>
      <c r="F622" s="223"/>
      <c r="G622" s="223"/>
      <c r="H622" s="223"/>
      <c r="I622" s="223"/>
      <c r="J622" s="223"/>
      <c r="K622" s="223"/>
      <c r="L622" s="223"/>
      <c r="M622" s="223"/>
      <c r="N622" s="223"/>
      <c r="O622" s="223"/>
      <c r="P622" s="223"/>
      <c r="Q622" s="223"/>
      <c r="R622" s="223"/>
      <c r="S622" s="223"/>
      <c r="T622" s="223"/>
      <c r="U622" s="223"/>
      <c r="V622" s="223"/>
      <c r="W622" s="223"/>
      <c r="X622" s="223"/>
      <c r="Y622" s="223"/>
      <c r="Z622" s="223"/>
    </row>
    <row r="623" spans="1:26" ht="12.75" customHeight="1" x14ac:dyDescent="0.2">
      <c r="A623" s="223"/>
      <c r="B623" s="223"/>
      <c r="C623" s="223"/>
      <c r="D623" s="223"/>
      <c r="E623" s="223"/>
      <c r="F623" s="223"/>
      <c r="G623" s="223"/>
      <c r="H623" s="223"/>
      <c r="I623" s="223"/>
      <c r="J623" s="223"/>
      <c r="K623" s="223"/>
      <c r="L623" s="223"/>
      <c r="M623" s="223"/>
      <c r="N623" s="223"/>
      <c r="O623" s="223"/>
      <c r="P623" s="223"/>
      <c r="Q623" s="223"/>
      <c r="R623" s="223"/>
      <c r="S623" s="223"/>
      <c r="T623" s="223"/>
      <c r="U623" s="223"/>
      <c r="V623" s="223"/>
      <c r="W623" s="223"/>
      <c r="X623" s="223"/>
      <c r="Y623" s="223"/>
      <c r="Z623" s="223"/>
    </row>
    <row r="624" spans="1:26" ht="12.75" customHeight="1" x14ac:dyDescent="0.2">
      <c r="A624" s="223"/>
      <c r="B624" s="223"/>
      <c r="C624" s="223"/>
      <c r="D624" s="223"/>
      <c r="E624" s="223"/>
      <c r="F624" s="223"/>
      <c r="G624" s="223"/>
      <c r="H624" s="223"/>
      <c r="I624" s="223"/>
      <c r="J624" s="223"/>
      <c r="K624" s="223"/>
      <c r="L624" s="223"/>
      <c r="M624" s="223"/>
      <c r="N624" s="223"/>
      <c r="O624" s="223"/>
      <c r="P624" s="223"/>
      <c r="Q624" s="223"/>
      <c r="R624" s="223"/>
      <c r="S624" s="223"/>
      <c r="T624" s="223"/>
      <c r="U624" s="223"/>
      <c r="V624" s="223"/>
      <c r="W624" s="223"/>
      <c r="X624" s="223"/>
      <c r="Y624" s="223"/>
      <c r="Z624" s="223"/>
    </row>
    <row r="625" spans="1:26" ht="12.75" customHeight="1" x14ac:dyDescent="0.2">
      <c r="A625" s="223"/>
      <c r="B625" s="223"/>
      <c r="C625" s="223"/>
      <c r="D625" s="223"/>
      <c r="E625" s="223"/>
      <c r="F625" s="223"/>
      <c r="G625" s="223"/>
      <c r="H625" s="223"/>
      <c r="I625" s="223"/>
      <c r="J625" s="223"/>
      <c r="K625" s="223"/>
      <c r="L625" s="223"/>
      <c r="M625" s="223"/>
      <c r="N625" s="223"/>
      <c r="O625" s="223"/>
      <c r="P625" s="223"/>
      <c r="Q625" s="223"/>
      <c r="R625" s="223"/>
      <c r="S625" s="223"/>
      <c r="T625" s="223"/>
      <c r="U625" s="223"/>
      <c r="V625" s="223"/>
      <c r="W625" s="223"/>
      <c r="X625" s="223"/>
      <c r="Y625" s="223"/>
      <c r="Z625" s="223"/>
    </row>
    <row r="626" spans="1:26" ht="12.75" customHeight="1" x14ac:dyDescent="0.2">
      <c r="A626" s="223"/>
      <c r="B626" s="223"/>
      <c r="C626" s="223"/>
      <c r="D626" s="223"/>
      <c r="E626" s="223"/>
      <c r="F626" s="223"/>
      <c r="G626" s="223"/>
      <c r="H626" s="223"/>
      <c r="I626" s="223"/>
      <c r="J626" s="223"/>
      <c r="K626" s="223"/>
      <c r="L626" s="223"/>
      <c r="M626" s="223"/>
      <c r="N626" s="223"/>
      <c r="O626" s="223"/>
      <c r="P626" s="223"/>
      <c r="Q626" s="223"/>
      <c r="R626" s="223"/>
      <c r="S626" s="223"/>
      <c r="T626" s="223"/>
      <c r="U626" s="223"/>
      <c r="V626" s="223"/>
      <c r="W626" s="223"/>
      <c r="X626" s="223"/>
      <c r="Y626" s="223"/>
      <c r="Z626" s="223"/>
    </row>
    <row r="627" spans="1:26" ht="12.75" customHeight="1" x14ac:dyDescent="0.2">
      <c r="A627" s="223"/>
      <c r="B627" s="223"/>
      <c r="C627" s="223"/>
      <c r="D627" s="223"/>
      <c r="E627" s="223"/>
      <c r="F627" s="223"/>
      <c r="G627" s="223"/>
      <c r="H627" s="223"/>
      <c r="I627" s="223"/>
      <c r="J627" s="223"/>
      <c r="K627" s="223"/>
      <c r="L627" s="223"/>
      <c r="M627" s="223"/>
      <c r="N627" s="223"/>
      <c r="O627" s="223"/>
      <c r="P627" s="223"/>
      <c r="Q627" s="223"/>
      <c r="R627" s="223"/>
      <c r="S627" s="223"/>
      <c r="T627" s="223"/>
      <c r="U627" s="223"/>
      <c r="V627" s="223"/>
      <c r="W627" s="223"/>
      <c r="X627" s="223"/>
      <c r="Y627" s="223"/>
      <c r="Z627" s="223"/>
    </row>
    <row r="628" spans="1:26" ht="12.75" customHeight="1" x14ac:dyDescent="0.2">
      <c r="A628" s="223"/>
      <c r="B628" s="223"/>
      <c r="C628" s="223"/>
      <c r="D628" s="223"/>
      <c r="E628" s="223"/>
      <c r="F628" s="223"/>
      <c r="G628" s="223"/>
      <c r="H628" s="223"/>
      <c r="I628" s="223"/>
      <c r="J628" s="223"/>
      <c r="K628" s="223"/>
      <c r="L628" s="223"/>
      <c r="M628" s="223"/>
      <c r="N628" s="223"/>
      <c r="O628" s="223"/>
      <c r="P628" s="223"/>
      <c r="Q628" s="223"/>
      <c r="R628" s="223"/>
      <c r="S628" s="223"/>
      <c r="T628" s="223"/>
      <c r="U628" s="223"/>
      <c r="V628" s="223"/>
      <c r="W628" s="223"/>
      <c r="X628" s="223"/>
      <c r="Y628" s="223"/>
      <c r="Z628" s="223"/>
    </row>
    <row r="629" spans="1:26" ht="12.75" customHeight="1" x14ac:dyDescent="0.2">
      <c r="A629" s="223"/>
      <c r="B629" s="223"/>
      <c r="C629" s="223"/>
      <c r="D629" s="223"/>
      <c r="E629" s="223"/>
      <c r="F629" s="223"/>
      <c r="G629" s="223"/>
      <c r="H629" s="223"/>
      <c r="I629" s="223"/>
      <c r="J629" s="223"/>
      <c r="K629" s="223"/>
      <c r="L629" s="223"/>
      <c r="M629" s="223"/>
      <c r="N629" s="223"/>
      <c r="O629" s="223"/>
      <c r="P629" s="223"/>
      <c r="Q629" s="223"/>
      <c r="R629" s="223"/>
      <c r="S629" s="223"/>
      <c r="T629" s="223"/>
      <c r="U629" s="223"/>
      <c r="V629" s="223"/>
      <c r="W629" s="223"/>
      <c r="X629" s="223"/>
      <c r="Y629" s="223"/>
      <c r="Z629" s="223"/>
    </row>
    <row r="630" spans="1:26" ht="12.75" customHeight="1" x14ac:dyDescent="0.2">
      <c r="A630" s="223"/>
      <c r="B630" s="223"/>
      <c r="C630" s="223"/>
      <c r="D630" s="223"/>
      <c r="E630" s="223"/>
      <c r="F630" s="223"/>
      <c r="G630" s="223"/>
      <c r="H630" s="223"/>
      <c r="I630" s="223"/>
      <c r="J630" s="223"/>
      <c r="K630" s="223"/>
      <c r="L630" s="223"/>
      <c r="M630" s="223"/>
      <c r="N630" s="223"/>
      <c r="O630" s="223"/>
      <c r="P630" s="223"/>
      <c r="Q630" s="223"/>
      <c r="R630" s="223"/>
      <c r="S630" s="223"/>
      <c r="T630" s="223"/>
      <c r="U630" s="223"/>
      <c r="V630" s="223"/>
      <c r="W630" s="223"/>
      <c r="X630" s="223"/>
      <c r="Y630" s="223"/>
      <c r="Z630" s="223"/>
    </row>
    <row r="631" spans="1:26" ht="12.75" customHeight="1" x14ac:dyDescent="0.2">
      <c r="A631" s="223"/>
      <c r="B631" s="223"/>
      <c r="C631" s="223"/>
      <c r="D631" s="223"/>
      <c r="E631" s="223"/>
      <c r="F631" s="223"/>
      <c r="G631" s="223"/>
      <c r="H631" s="223"/>
      <c r="I631" s="223"/>
      <c r="J631" s="223"/>
      <c r="K631" s="223"/>
      <c r="L631" s="223"/>
      <c r="M631" s="223"/>
      <c r="N631" s="223"/>
      <c r="O631" s="223"/>
      <c r="P631" s="223"/>
      <c r="Q631" s="223"/>
      <c r="R631" s="223"/>
      <c r="S631" s="223"/>
      <c r="T631" s="223"/>
      <c r="U631" s="223"/>
      <c r="V631" s="223"/>
      <c r="W631" s="223"/>
      <c r="X631" s="223"/>
      <c r="Y631" s="223"/>
      <c r="Z631" s="223"/>
    </row>
    <row r="632" spans="1:26" ht="12.75" customHeight="1" x14ac:dyDescent="0.2">
      <c r="A632" s="223"/>
      <c r="B632" s="223"/>
      <c r="C632" s="223"/>
      <c r="D632" s="223"/>
      <c r="E632" s="223"/>
      <c r="F632" s="223"/>
      <c r="G632" s="223"/>
      <c r="H632" s="223"/>
      <c r="I632" s="223"/>
      <c r="J632" s="223"/>
      <c r="K632" s="223"/>
      <c r="L632" s="223"/>
      <c r="M632" s="223"/>
      <c r="N632" s="223"/>
      <c r="O632" s="223"/>
      <c r="P632" s="223"/>
      <c r="Q632" s="223"/>
      <c r="R632" s="223"/>
      <c r="S632" s="223"/>
      <c r="T632" s="223"/>
      <c r="U632" s="223"/>
      <c r="V632" s="223"/>
      <c r="W632" s="223"/>
      <c r="X632" s="223"/>
      <c r="Y632" s="223"/>
      <c r="Z632" s="223"/>
    </row>
    <row r="633" spans="1:26" ht="12.75" customHeight="1" x14ac:dyDescent="0.2">
      <c r="A633" s="223"/>
      <c r="B633" s="223"/>
      <c r="C633" s="223"/>
      <c r="D633" s="223"/>
      <c r="E633" s="223"/>
      <c r="F633" s="223"/>
      <c r="G633" s="223"/>
      <c r="H633" s="223"/>
      <c r="I633" s="223"/>
      <c r="J633" s="223"/>
      <c r="K633" s="223"/>
      <c r="L633" s="223"/>
      <c r="M633" s="223"/>
      <c r="N633" s="223"/>
      <c r="O633" s="223"/>
      <c r="P633" s="223"/>
      <c r="Q633" s="223"/>
      <c r="R633" s="223"/>
      <c r="S633" s="223"/>
      <c r="T633" s="223"/>
      <c r="U633" s="223"/>
      <c r="V633" s="223"/>
      <c r="W633" s="223"/>
      <c r="X633" s="223"/>
      <c r="Y633" s="223"/>
      <c r="Z633" s="223"/>
    </row>
    <row r="634" spans="1:26" ht="12.75" customHeight="1" x14ac:dyDescent="0.2">
      <c r="A634" s="223"/>
      <c r="B634" s="223"/>
      <c r="C634" s="223"/>
      <c r="D634" s="223"/>
      <c r="E634" s="223"/>
      <c r="F634" s="223"/>
      <c r="G634" s="223"/>
      <c r="H634" s="223"/>
      <c r="I634" s="223"/>
      <c r="J634" s="223"/>
      <c r="K634" s="223"/>
      <c r="L634" s="223"/>
      <c r="M634" s="223"/>
      <c r="N634" s="223"/>
      <c r="O634" s="223"/>
      <c r="P634" s="223"/>
      <c r="Q634" s="223"/>
      <c r="R634" s="223"/>
      <c r="S634" s="223"/>
      <c r="T634" s="223"/>
      <c r="U634" s="223"/>
      <c r="V634" s="223"/>
      <c r="W634" s="223"/>
      <c r="X634" s="223"/>
      <c r="Y634" s="223"/>
      <c r="Z634" s="223"/>
    </row>
    <row r="635" spans="1:26" ht="12.75" customHeight="1" x14ac:dyDescent="0.2">
      <c r="A635" s="223"/>
      <c r="B635" s="223"/>
      <c r="C635" s="223"/>
      <c r="D635" s="223"/>
      <c r="E635" s="223"/>
      <c r="F635" s="223"/>
      <c r="G635" s="223"/>
      <c r="H635" s="223"/>
      <c r="I635" s="223"/>
      <c r="J635" s="223"/>
      <c r="K635" s="223"/>
      <c r="L635" s="223"/>
      <c r="M635" s="223"/>
      <c r="N635" s="223"/>
      <c r="O635" s="223"/>
      <c r="P635" s="223"/>
      <c r="Q635" s="223"/>
      <c r="R635" s="223"/>
      <c r="S635" s="223"/>
      <c r="T635" s="223"/>
      <c r="U635" s="223"/>
      <c r="V635" s="223"/>
      <c r="W635" s="223"/>
      <c r="X635" s="223"/>
      <c r="Y635" s="223"/>
      <c r="Z635" s="223"/>
    </row>
    <row r="636" spans="1:26" ht="12.75" customHeight="1" x14ac:dyDescent="0.2">
      <c r="A636" s="223"/>
      <c r="B636" s="223"/>
      <c r="C636" s="223"/>
      <c r="D636" s="223"/>
      <c r="E636" s="223"/>
      <c r="F636" s="223"/>
      <c r="G636" s="223"/>
      <c r="H636" s="223"/>
      <c r="I636" s="223"/>
      <c r="J636" s="223"/>
      <c r="K636" s="223"/>
      <c r="L636" s="223"/>
      <c r="M636" s="223"/>
      <c r="N636" s="223"/>
      <c r="O636" s="223"/>
      <c r="P636" s="223"/>
      <c r="Q636" s="223"/>
      <c r="R636" s="223"/>
      <c r="S636" s="223"/>
      <c r="T636" s="223"/>
      <c r="U636" s="223"/>
      <c r="V636" s="223"/>
      <c r="W636" s="223"/>
      <c r="X636" s="223"/>
      <c r="Y636" s="223"/>
      <c r="Z636" s="223"/>
    </row>
    <row r="637" spans="1:26" ht="12.75" customHeight="1" x14ac:dyDescent="0.2">
      <c r="A637" s="223"/>
      <c r="B637" s="223"/>
      <c r="C637" s="223"/>
      <c r="D637" s="223"/>
      <c r="E637" s="223"/>
      <c r="F637" s="223"/>
      <c r="G637" s="223"/>
      <c r="H637" s="223"/>
      <c r="I637" s="223"/>
      <c r="J637" s="223"/>
      <c r="K637" s="223"/>
      <c r="L637" s="223"/>
      <c r="M637" s="223"/>
      <c r="N637" s="223"/>
      <c r="O637" s="223"/>
      <c r="P637" s="223"/>
      <c r="Q637" s="223"/>
      <c r="R637" s="223"/>
      <c r="S637" s="223"/>
      <c r="T637" s="223"/>
      <c r="U637" s="223"/>
      <c r="V637" s="223"/>
      <c r="W637" s="223"/>
      <c r="X637" s="223"/>
      <c r="Y637" s="223"/>
      <c r="Z637" s="223"/>
    </row>
    <row r="638" spans="1:26" ht="12.75" customHeight="1" x14ac:dyDescent="0.2">
      <c r="A638" s="223"/>
      <c r="B638" s="223"/>
      <c r="C638" s="223"/>
      <c r="D638" s="223"/>
      <c r="E638" s="223"/>
      <c r="F638" s="223"/>
      <c r="G638" s="223"/>
      <c r="H638" s="223"/>
      <c r="I638" s="223"/>
      <c r="J638" s="223"/>
      <c r="K638" s="223"/>
      <c r="L638" s="223"/>
      <c r="M638" s="223"/>
      <c r="N638" s="223"/>
      <c r="O638" s="223"/>
      <c r="P638" s="223"/>
      <c r="Q638" s="223"/>
      <c r="R638" s="223"/>
      <c r="S638" s="223"/>
      <c r="T638" s="223"/>
      <c r="U638" s="223"/>
      <c r="V638" s="223"/>
      <c r="W638" s="223"/>
      <c r="X638" s="223"/>
      <c r="Y638" s="223"/>
      <c r="Z638" s="223"/>
    </row>
    <row r="639" spans="1:26" ht="12.75" customHeight="1" x14ac:dyDescent="0.2">
      <c r="A639" s="223"/>
      <c r="B639" s="223"/>
      <c r="C639" s="223"/>
      <c r="D639" s="223"/>
      <c r="E639" s="223"/>
      <c r="F639" s="223"/>
      <c r="G639" s="223"/>
      <c r="H639" s="223"/>
      <c r="I639" s="223"/>
      <c r="J639" s="223"/>
      <c r="K639" s="223"/>
      <c r="L639" s="223"/>
      <c r="M639" s="223"/>
      <c r="N639" s="223"/>
      <c r="O639" s="223"/>
      <c r="P639" s="223"/>
      <c r="Q639" s="223"/>
      <c r="R639" s="223"/>
      <c r="S639" s="223"/>
      <c r="T639" s="223"/>
      <c r="U639" s="223"/>
      <c r="V639" s="223"/>
      <c r="W639" s="223"/>
      <c r="X639" s="223"/>
      <c r="Y639" s="223"/>
      <c r="Z639" s="223"/>
    </row>
    <row r="640" spans="1:26" ht="12.75" customHeight="1" x14ac:dyDescent="0.2">
      <c r="A640" s="223"/>
      <c r="B640" s="223"/>
      <c r="C640" s="223"/>
      <c r="D640" s="223"/>
      <c r="E640" s="223"/>
      <c r="F640" s="223"/>
      <c r="G640" s="223"/>
      <c r="H640" s="223"/>
      <c r="I640" s="223"/>
      <c r="J640" s="223"/>
      <c r="K640" s="223"/>
      <c r="L640" s="223"/>
      <c r="M640" s="223"/>
      <c r="N640" s="223"/>
      <c r="O640" s="223"/>
      <c r="P640" s="223"/>
      <c r="Q640" s="223"/>
      <c r="R640" s="223"/>
      <c r="S640" s="223"/>
      <c r="T640" s="223"/>
      <c r="U640" s="223"/>
      <c r="V640" s="223"/>
      <c r="W640" s="223"/>
      <c r="X640" s="223"/>
      <c r="Y640" s="223"/>
      <c r="Z640" s="223"/>
    </row>
    <row r="641" spans="1:26" ht="12.75" customHeight="1" x14ac:dyDescent="0.2">
      <c r="A641" s="223"/>
      <c r="B641" s="223"/>
      <c r="C641" s="223"/>
      <c r="D641" s="223"/>
      <c r="E641" s="223"/>
      <c r="F641" s="223"/>
      <c r="G641" s="223"/>
      <c r="H641" s="223"/>
      <c r="I641" s="223"/>
      <c r="J641" s="223"/>
      <c r="K641" s="223"/>
      <c r="L641" s="223"/>
      <c r="M641" s="223"/>
      <c r="N641" s="223"/>
      <c r="O641" s="223"/>
      <c r="P641" s="223"/>
      <c r="Q641" s="223"/>
      <c r="R641" s="223"/>
      <c r="S641" s="223"/>
      <c r="T641" s="223"/>
      <c r="U641" s="223"/>
      <c r="V641" s="223"/>
      <c r="W641" s="223"/>
      <c r="X641" s="223"/>
      <c r="Y641" s="223"/>
      <c r="Z641" s="223"/>
    </row>
    <row r="642" spans="1:26" ht="12.75" customHeight="1" x14ac:dyDescent="0.2">
      <c r="A642" s="223"/>
      <c r="B642" s="223"/>
      <c r="C642" s="223"/>
      <c r="D642" s="223"/>
      <c r="E642" s="223"/>
      <c r="F642" s="223"/>
      <c r="G642" s="223"/>
      <c r="H642" s="223"/>
      <c r="I642" s="223"/>
      <c r="J642" s="223"/>
      <c r="K642" s="223"/>
      <c r="L642" s="223"/>
      <c r="M642" s="223"/>
      <c r="N642" s="223"/>
      <c r="O642" s="223"/>
      <c r="P642" s="223"/>
      <c r="Q642" s="223"/>
      <c r="R642" s="223"/>
      <c r="S642" s="223"/>
      <c r="T642" s="223"/>
      <c r="U642" s="223"/>
      <c r="V642" s="223"/>
      <c r="W642" s="223"/>
      <c r="X642" s="223"/>
      <c r="Y642" s="223"/>
      <c r="Z642" s="223"/>
    </row>
    <row r="643" spans="1:26" ht="12.75" customHeight="1" x14ac:dyDescent="0.2">
      <c r="A643" s="223"/>
      <c r="B643" s="223"/>
      <c r="C643" s="223"/>
      <c r="D643" s="223"/>
      <c r="E643" s="223"/>
      <c r="F643" s="223"/>
      <c r="G643" s="223"/>
      <c r="H643" s="223"/>
      <c r="I643" s="223"/>
      <c r="J643" s="223"/>
      <c r="K643" s="223"/>
      <c r="L643" s="223"/>
      <c r="M643" s="223"/>
      <c r="N643" s="223"/>
      <c r="O643" s="223"/>
      <c r="P643" s="223"/>
      <c r="Q643" s="223"/>
      <c r="R643" s="223"/>
      <c r="S643" s="223"/>
      <c r="T643" s="223"/>
      <c r="U643" s="223"/>
      <c r="V643" s="223"/>
      <c r="W643" s="223"/>
      <c r="X643" s="223"/>
      <c r="Y643" s="223"/>
      <c r="Z643" s="223"/>
    </row>
    <row r="644" spans="1:26" ht="12.75" customHeight="1" x14ac:dyDescent="0.2">
      <c r="A644" s="223"/>
      <c r="B644" s="223"/>
      <c r="C644" s="223"/>
      <c r="D644" s="223"/>
      <c r="E644" s="223"/>
      <c r="F644" s="223"/>
      <c r="G644" s="223"/>
      <c r="H644" s="223"/>
      <c r="I644" s="223"/>
      <c r="J644" s="223"/>
      <c r="K644" s="223"/>
      <c r="L644" s="223"/>
      <c r="M644" s="223"/>
      <c r="N644" s="223"/>
      <c r="O644" s="223"/>
      <c r="P644" s="223"/>
      <c r="Q644" s="223"/>
      <c r="R644" s="223"/>
      <c r="S644" s="223"/>
      <c r="T644" s="223"/>
      <c r="U644" s="223"/>
      <c r="V644" s="223"/>
      <c r="W644" s="223"/>
      <c r="X644" s="223"/>
      <c r="Y644" s="223"/>
      <c r="Z644" s="223"/>
    </row>
    <row r="645" spans="1:26" ht="12.75" customHeight="1" x14ac:dyDescent="0.2">
      <c r="A645" s="223"/>
      <c r="B645" s="223"/>
      <c r="C645" s="223"/>
      <c r="D645" s="223"/>
      <c r="E645" s="223"/>
      <c r="F645" s="223"/>
      <c r="G645" s="223"/>
      <c r="H645" s="223"/>
      <c r="I645" s="223"/>
      <c r="J645" s="223"/>
      <c r="K645" s="223"/>
      <c r="L645" s="223"/>
      <c r="M645" s="223"/>
      <c r="N645" s="223"/>
      <c r="O645" s="223"/>
      <c r="P645" s="223"/>
      <c r="Q645" s="223"/>
      <c r="R645" s="223"/>
      <c r="S645" s="223"/>
      <c r="T645" s="223"/>
      <c r="U645" s="223"/>
      <c r="V645" s="223"/>
      <c r="W645" s="223"/>
      <c r="X645" s="223"/>
      <c r="Y645" s="223"/>
      <c r="Z645" s="223"/>
    </row>
    <row r="646" spans="1:26" ht="12.75" customHeight="1" x14ac:dyDescent="0.2">
      <c r="A646" s="223"/>
      <c r="B646" s="223"/>
      <c r="C646" s="223"/>
      <c r="D646" s="223"/>
      <c r="E646" s="223"/>
      <c r="F646" s="223"/>
      <c r="G646" s="223"/>
      <c r="H646" s="223"/>
      <c r="I646" s="223"/>
      <c r="J646" s="223"/>
      <c r="K646" s="223"/>
      <c r="L646" s="223"/>
      <c r="M646" s="223"/>
      <c r="N646" s="223"/>
      <c r="O646" s="223"/>
      <c r="P646" s="223"/>
      <c r="Q646" s="223"/>
      <c r="R646" s="223"/>
      <c r="S646" s="223"/>
      <c r="T646" s="223"/>
      <c r="U646" s="223"/>
      <c r="V646" s="223"/>
      <c r="W646" s="223"/>
      <c r="X646" s="223"/>
      <c r="Y646" s="223"/>
      <c r="Z646" s="223"/>
    </row>
    <row r="647" spans="1:26" ht="12.75" customHeight="1" x14ac:dyDescent="0.2">
      <c r="A647" s="223"/>
      <c r="B647" s="223"/>
      <c r="C647" s="223"/>
      <c r="D647" s="223"/>
      <c r="E647" s="223"/>
      <c r="F647" s="223"/>
      <c r="G647" s="223"/>
      <c r="H647" s="223"/>
      <c r="I647" s="223"/>
      <c r="J647" s="223"/>
      <c r="K647" s="223"/>
      <c r="L647" s="223"/>
      <c r="M647" s="223"/>
      <c r="N647" s="223"/>
      <c r="O647" s="223"/>
      <c r="P647" s="223"/>
      <c r="Q647" s="223"/>
      <c r="R647" s="223"/>
      <c r="S647" s="223"/>
      <c r="T647" s="223"/>
      <c r="U647" s="223"/>
      <c r="V647" s="223"/>
      <c r="W647" s="223"/>
      <c r="X647" s="223"/>
      <c r="Y647" s="223"/>
      <c r="Z647" s="223"/>
    </row>
    <row r="648" spans="1:26" ht="12.75" customHeight="1" x14ac:dyDescent="0.2">
      <c r="A648" s="223"/>
      <c r="B648" s="223"/>
      <c r="C648" s="223"/>
      <c r="D648" s="223"/>
      <c r="E648" s="223"/>
      <c r="F648" s="223"/>
      <c r="G648" s="223"/>
      <c r="H648" s="223"/>
      <c r="I648" s="223"/>
      <c r="J648" s="223"/>
      <c r="K648" s="223"/>
      <c r="L648" s="223"/>
      <c r="M648" s="223"/>
      <c r="N648" s="223"/>
      <c r="O648" s="223"/>
      <c r="P648" s="223"/>
      <c r="Q648" s="223"/>
      <c r="R648" s="223"/>
      <c r="S648" s="223"/>
      <c r="T648" s="223"/>
      <c r="U648" s="223"/>
      <c r="V648" s="223"/>
      <c r="W648" s="223"/>
      <c r="X648" s="223"/>
      <c r="Y648" s="223"/>
      <c r="Z648" s="223"/>
    </row>
    <row r="649" spans="1:26" ht="12.75" customHeight="1" x14ac:dyDescent="0.2">
      <c r="A649" s="223"/>
      <c r="B649" s="223"/>
      <c r="C649" s="223"/>
      <c r="D649" s="223"/>
      <c r="E649" s="223"/>
      <c r="F649" s="223"/>
      <c r="G649" s="223"/>
      <c r="H649" s="223"/>
      <c r="I649" s="223"/>
      <c r="J649" s="223"/>
      <c r="K649" s="223"/>
      <c r="L649" s="223"/>
      <c r="M649" s="223"/>
      <c r="N649" s="223"/>
      <c r="O649" s="223"/>
      <c r="P649" s="223"/>
      <c r="Q649" s="223"/>
      <c r="R649" s="223"/>
      <c r="S649" s="223"/>
      <c r="T649" s="223"/>
      <c r="U649" s="223"/>
      <c r="V649" s="223"/>
      <c r="W649" s="223"/>
      <c r="X649" s="223"/>
      <c r="Y649" s="223"/>
      <c r="Z649" s="223"/>
    </row>
    <row r="650" spans="1:26" ht="12.75" customHeight="1" x14ac:dyDescent="0.2">
      <c r="A650" s="223"/>
      <c r="B650" s="223"/>
      <c r="C650" s="223"/>
      <c r="D650" s="223"/>
      <c r="E650" s="223"/>
      <c r="F650" s="223"/>
      <c r="G650" s="223"/>
      <c r="H650" s="223"/>
      <c r="I650" s="223"/>
      <c r="J650" s="223"/>
      <c r="K650" s="223"/>
      <c r="L650" s="223"/>
      <c r="M650" s="223"/>
      <c r="N650" s="223"/>
      <c r="O650" s="223"/>
      <c r="P650" s="223"/>
      <c r="Q650" s="223"/>
      <c r="R650" s="223"/>
      <c r="S650" s="223"/>
      <c r="T650" s="223"/>
      <c r="U650" s="223"/>
      <c r="V650" s="223"/>
      <c r="W650" s="223"/>
      <c r="X650" s="223"/>
      <c r="Y650" s="223"/>
      <c r="Z650" s="223"/>
    </row>
    <row r="651" spans="1:26" ht="12.75" customHeight="1" x14ac:dyDescent="0.2">
      <c r="A651" s="223"/>
      <c r="B651" s="223"/>
      <c r="C651" s="223"/>
      <c r="D651" s="223"/>
      <c r="E651" s="223"/>
      <c r="F651" s="223"/>
      <c r="G651" s="223"/>
      <c r="H651" s="223"/>
      <c r="I651" s="223"/>
      <c r="J651" s="223"/>
      <c r="K651" s="223"/>
      <c r="L651" s="223"/>
      <c r="M651" s="223"/>
      <c r="N651" s="223"/>
      <c r="O651" s="223"/>
      <c r="P651" s="223"/>
      <c r="Q651" s="223"/>
      <c r="R651" s="223"/>
      <c r="S651" s="223"/>
      <c r="T651" s="223"/>
      <c r="U651" s="223"/>
      <c r="V651" s="223"/>
      <c r="W651" s="223"/>
      <c r="X651" s="223"/>
      <c r="Y651" s="223"/>
      <c r="Z651" s="223"/>
    </row>
    <row r="652" spans="1:26" ht="12.75" customHeight="1" x14ac:dyDescent="0.2">
      <c r="A652" s="223"/>
      <c r="B652" s="223"/>
      <c r="C652" s="223"/>
      <c r="D652" s="223"/>
      <c r="E652" s="223"/>
      <c r="F652" s="223"/>
      <c r="G652" s="223"/>
      <c r="H652" s="223"/>
      <c r="I652" s="223"/>
      <c r="J652" s="223"/>
      <c r="K652" s="223"/>
      <c r="L652" s="223"/>
      <c r="M652" s="223"/>
      <c r="N652" s="223"/>
      <c r="O652" s="223"/>
      <c r="P652" s="223"/>
      <c r="Q652" s="223"/>
      <c r="R652" s="223"/>
      <c r="S652" s="223"/>
      <c r="T652" s="223"/>
      <c r="U652" s="223"/>
      <c r="V652" s="223"/>
      <c r="W652" s="223"/>
      <c r="X652" s="223"/>
      <c r="Y652" s="223"/>
      <c r="Z652" s="223"/>
    </row>
    <row r="653" spans="1:26" ht="12.75" customHeight="1" x14ac:dyDescent="0.2">
      <c r="A653" s="223"/>
      <c r="B653" s="223"/>
      <c r="C653" s="223"/>
      <c r="D653" s="223"/>
      <c r="E653" s="223"/>
      <c r="F653" s="223"/>
      <c r="G653" s="223"/>
      <c r="H653" s="223"/>
      <c r="I653" s="223"/>
      <c r="J653" s="223"/>
      <c r="K653" s="223"/>
      <c r="L653" s="223"/>
      <c r="M653" s="223"/>
      <c r="N653" s="223"/>
      <c r="O653" s="223"/>
      <c r="P653" s="223"/>
      <c r="Q653" s="223"/>
      <c r="R653" s="223"/>
      <c r="S653" s="223"/>
      <c r="T653" s="223"/>
      <c r="U653" s="223"/>
      <c r="V653" s="223"/>
      <c r="W653" s="223"/>
      <c r="X653" s="223"/>
      <c r="Y653" s="223"/>
      <c r="Z653" s="223"/>
    </row>
    <row r="654" spans="1:26" ht="12.75" customHeight="1" x14ac:dyDescent="0.2">
      <c r="A654" s="223"/>
      <c r="B654" s="223"/>
      <c r="C654" s="223"/>
      <c r="D654" s="223"/>
      <c r="E654" s="223"/>
      <c r="F654" s="223"/>
      <c r="G654" s="223"/>
      <c r="H654" s="223"/>
      <c r="I654" s="223"/>
      <c r="J654" s="223"/>
      <c r="K654" s="223"/>
      <c r="L654" s="223"/>
      <c r="M654" s="223"/>
      <c r="N654" s="223"/>
      <c r="O654" s="223"/>
      <c r="P654" s="223"/>
      <c r="Q654" s="223"/>
      <c r="R654" s="223"/>
      <c r="S654" s="223"/>
      <c r="T654" s="223"/>
      <c r="U654" s="223"/>
      <c r="V654" s="223"/>
      <c r="W654" s="223"/>
      <c r="X654" s="223"/>
      <c r="Y654" s="223"/>
      <c r="Z654" s="223"/>
    </row>
    <row r="655" spans="1:26" ht="12.75" customHeight="1" x14ac:dyDescent="0.2">
      <c r="A655" s="223"/>
      <c r="B655" s="223"/>
      <c r="C655" s="223"/>
      <c r="D655" s="223"/>
      <c r="E655" s="223"/>
      <c r="F655" s="223"/>
      <c r="G655" s="223"/>
      <c r="H655" s="223"/>
      <c r="I655" s="223"/>
      <c r="J655" s="223"/>
      <c r="K655" s="223"/>
      <c r="L655" s="223"/>
      <c r="M655" s="223"/>
      <c r="N655" s="223"/>
      <c r="O655" s="223"/>
      <c r="P655" s="223"/>
      <c r="Q655" s="223"/>
      <c r="R655" s="223"/>
      <c r="S655" s="223"/>
      <c r="T655" s="223"/>
      <c r="U655" s="223"/>
      <c r="V655" s="223"/>
      <c r="W655" s="223"/>
      <c r="X655" s="223"/>
      <c r="Y655" s="223"/>
      <c r="Z655" s="223"/>
    </row>
    <row r="656" spans="1:26" ht="12.75" customHeight="1" x14ac:dyDescent="0.2">
      <c r="A656" s="223"/>
      <c r="B656" s="223"/>
      <c r="C656" s="223"/>
      <c r="D656" s="223"/>
      <c r="E656" s="223"/>
      <c r="F656" s="223"/>
      <c r="G656" s="223"/>
      <c r="H656" s="223"/>
      <c r="I656" s="223"/>
      <c r="J656" s="223"/>
      <c r="K656" s="223"/>
      <c r="L656" s="223"/>
      <c r="M656" s="223"/>
      <c r="N656" s="223"/>
      <c r="O656" s="223"/>
      <c r="P656" s="223"/>
      <c r="Q656" s="223"/>
      <c r="R656" s="223"/>
      <c r="S656" s="223"/>
      <c r="T656" s="223"/>
      <c r="U656" s="223"/>
      <c r="V656" s="223"/>
      <c r="W656" s="223"/>
      <c r="X656" s="223"/>
      <c r="Y656" s="223"/>
      <c r="Z656" s="223"/>
    </row>
    <row r="657" spans="1:26" ht="12.75" customHeight="1" x14ac:dyDescent="0.2">
      <c r="A657" s="223"/>
      <c r="B657" s="223"/>
      <c r="C657" s="223"/>
      <c r="D657" s="223"/>
      <c r="E657" s="223"/>
      <c r="F657" s="223"/>
      <c r="G657" s="223"/>
      <c r="H657" s="223"/>
      <c r="I657" s="223"/>
      <c r="J657" s="223"/>
      <c r="K657" s="223"/>
      <c r="L657" s="223"/>
      <c r="M657" s="223"/>
      <c r="N657" s="223"/>
      <c r="O657" s="223"/>
      <c r="P657" s="223"/>
      <c r="Q657" s="223"/>
      <c r="R657" s="223"/>
      <c r="S657" s="223"/>
      <c r="T657" s="223"/>
      <c r="U657" s="223"/>
      <c r="V657" s="223"/>
      <c r="W657" s="223"/>
      <c r="X657" s="223"/>
      <c r="Y657" s="223"/>
      <c r="Z657" s="223"/>
    </row>
    <row r="658" spans="1:26" ht="12.75" customHeight="1" x14ac:dyDescent="0.2">
      <c r="A658" s="223"/>
      <c r="B658" s="223"/>
      <c r="C658" s="223"/>
      <c r="D658" s="223"/>
      <c r="E658" s="223"/>
      <c r="F658" s="223"/>
      <c r="G658" s="223"/>
      <c r="H658" s="223"/>
      <c r="I658" s="223"/>
      <c r="J658" s="223"/>
      <c r="K658" s="223"/>
      <c r="L658" s="223"/>
      <c r="M658" s="223"/>
      <c r="N658" s="223"/>
      <c r="O658" s="223"/>
      <c r="P658" s="223"/>
      <c r="Q658" s="223"/>
      <c r="R658" s="223"/>
      <c r="S658" s="223"/>
      <c r="T658" s="223"/>
      <c r="U658" s="223"/>
      <c r="V658" s="223"/>
      <c r="W658" s="223"/>
      <c r="X658" s="223"/>
      <c r="Y658" s="223"/>
      <c r="Z658" s="223"/>
    </row>
    <row r="659" spans="1:26" ht="12.75" customHeight="1" x14ac:dyDescent="0.2">
      <c r="A659" s="223"/>
      <c r="B659" s="223"/>
      <c r="C659" s="223"/>
      <c r="D659" s="223"/>
      <c r="E659" s="223"/>
      <c r="F659" s="223"/>
      <c r="G659" s="223"/>
      <c r="H659" s="223"/>
      <c r="I659" s="223"/>
      <c r="J659" s="223"/>
      <c r="K659" s="223"/>
      <c r="L659" s="223"/>
      <c r="M659" s="223"/>
      <c r="N659" s="223"/>
      <c r="O659" s="223"/>
      <c r="P659" s="223"/>
      <c r="Q659" s="223"/>
      <c r="R659" s="223"/>
      <c r="S659" s="223"/>
      <c r="T659" s="223"/>
      <c r="U659" s="223"/>
      <c r="V659" s="223"/>
      <c r="W659" s="223"/>
      <c r="X659" s="223"/>
      <c r="Y659" s="223"/>
      <c r="Z659" s="223"/>
    </row>
    <row r="660" spans="1:26" ht="12.75" customHeight="1" x14ac:dyDescent="0.2">
      <c r="A660" s="223"/>
      <c r="B660" s="223"/>
      <c r="C660" s="223"/>
      <c r="D660" s="223"/>
      <c r="E660" s="223"/>
      <c r="F660" s="223"/>
      <c r="G660" s="223"/>
      <c r="H660" s="223"/>
      <c r="I660" s="223"/>
      <c r="J660" s="223"/>
      <c r="K660" s="223"/>
      <c r="L660" s="223"/>
      <c r="M660" s="223"/>
      <c r="N660" s="223"/>
      <c r="O660" s="223"/>
      <c r="P660" s="223"/>
      <c r="Q660" s="223"/>
      <c r="R660" s="223"/>
      <c r="S660" s="223"/>
      <c r="T660" s="223"/>
      <c r="U660" s="223"/>
      <c r="V660" s="223"/>
      <c r="W660" s="223"/>
      <c r="X660" s="223"/>
      <c r="Y660" s="223"/>
      <c r="Z660" s="223"/>
    </row>
    <row r="661" spans="1:26" ht="12.75" customHeight="1" x14ac:dyDescent="0.2">
      <c r="A661" s="223"/>
      <c r="B661" s="223"/>
      <c r="C661" s="223"/>
      <c r="D661" s="223"/>
      <c r="E661" s="223"/>
      <c r="F661" s="223"/>
      <c r="G661" s="223"/>
      <c r="H661" s="223"/>
      <c r="I661" s="223"/>
      <c r="J661" s="223"/>
      <c r="K661" s="223"/>
      <c r="L661" s="223"/>
      <c r="M661" s="223"/>
      <c r="N661" s="223"/>
      <c r="O661" s="223"/>
      <c r="P661" s="223"/>
      <c r="Q661" s="223"/>
      <c r="R661" s="223"/>
      <c r="S661" s="223"/>
      <c r="T661" s="223"/>
      <c r="U661" s="223"/>
      <c r="V661" s="223"/>
      <c r="W661" s="223"/>
      <c r="X661" s="223"/>
      <c r="Y661" s="223"/>
      <c r="Z661" s="223"/>
    </row>
    <row r="662" spans="1:26" ht="12.75" customHeight="1" x14ac:dyDescent="0.2">
      <c r="A662" s="223"/>
      <c r="B662" s="223"/>
      <c r="C662" s="223"/>
      <c r="D662" s="223"/>
      <c r="E662" s="223"/>
      <c r="F662" s="223"/>
      <c r="G662" s="223"/>
      <c r="H662" s="223"/>
      <c r="I662" s="223"/>
      <c r="J662" s="223"/>
      <c r="K662" s="223"/>
      <c r="L662" s="223"/>
      <c r="M662" s="223"/>
      <c r="N662" s="223"/>
      <c r="O662" s="223"/>
      <c r="P662" s="223"/>
      <c r="Q662" s="223"/>
      <c r="R662" s="223"/>
      <c r="S662" s="223"/>
      <c r="T662" s="223"/>
      <c r="U662" s="223"/>
      <c r="V662" s="223"/>
      <c r="W662" s="223"/>
      <c r="X662" s="223"/>
      <c r="Y662" s="223"/>
      <c r="Z662" s="223"/>
    </row>
    <row r="663" spans="1:26" ht="12.75" customHeight="1" x14ac:dyDescent="0.2">
      <c r="A663" s="223"/>
      <c r="B663" s="223"/>
      <c r="C663" s="223"/>
      <c r="D663" s="223"/>
      <c r="E663" s="223"/>
      <c r="F663" s="223"/>
      <c r="G663" s="223"/>
      <c r="H663" s="223"/>
      <c r="I663" s="223"/>
      <c r="J663" s="223"/>
      <c r="K663" s="223"/>
      <c r="L663" s="223"/>
      <c r="M663" s="223"/>
      <c r="N663" s="223"/>
      <c r="O663" s="223"/>
      <c r="P663" s="223"/>
      <c r="Q663" s="223"/>
      <c r="R663" s="223"/>
      <c r="S663" s="223"/>
      <c r="T663" s="223"/>
      <c r="U663" s="223"/>
      <c r="V663" s="223"/>
      <c r="W663" s="223"/>
      <c r="X663" s="223"/>
      <c r="Y663" s="223"/>
      <c r="Z663" s="223"/>
    </row>
    <row r="664" spans="1:26" ht="12.75" customHeight="1" x14ac:dyDescent="0.2">
      <c r="A664" s="223"/>
      <c r="B664" s="223"/>
      <c r="C664" s="223"/>
      <c r="D664" s="223"/>
      <c r="E664" s="223"/>
      <c r="F664" s="223"/>
      <c r="G664" s="223"/>
      <c r="H664" s="223"/>
      <c r="I664" s="223"/>
      <c r="J664" s="223"/>
      <c r="K664" s="223"/>
      <c r="L664" s="223"/>
      <c r="M664" s="223"/>
      <c r="N664" s="223"/>
      <c r="O664" s="223"/>
      <c r="P664" s="223"/>
      <c r="Q664" s="223"/>
      <c r="R664" s="223"/>
      <c r="S664" s="223"/>
      <c r="T664" s="223"/>
      <c r="U664" s="223"/>
      <c r="V664" s="223"/>
      <c r="W664" s="223"/>
      <c r="X664" s="223"/>
      <c r="Y664" s="223"/>
      <c r="Z664" s="223"/>
    </row>
    <row r="665" spans="1:26" ht="12.75" customHeight="1" x14ac:dyDescent="0.2">
      <c r="A665" s="223"/>
      <c r="B665" s="223"/>
      <c r="C665" s="223"/>
      <c r="D665" s="223"/>
      <c r="E665" s="223"/>
      <c r="F665" s="223"/>
      <c r="G665" s="223"/>
      <c r="H665" s="223"/>
      <c r="I665" s="223"/>
      <c r="J665" s="223"/>
      <c r="K665" s="223"/>
      <c r="L665" s="223"/>
      <c r="M665" s="223"/>
      <c r="N665" s="223"/>
      <c r="O665" s="223"/>
      <c r="P665" s="223"/>
      <c r="Q665" s="223"/>
      <c r="R665" s="223"/>
      <c r="S665" s="223"/>
      <c r="T665" s="223"/>
      <c r="U665" s="223"/>
      <c r="V665" s="223"/>
      <c r="W665" s="223"/>
      <c r="X665" s="223"/>
      <c r="Y665" s="223"/>
      <c r="Z665" s="223"/>
    </row>
    <row r="666" spans="1:26" ht="12.75" customHeight="1" x14ac:dyDescent="0.2">
      <c r="A666" s="223"/>
      <c r="B666" s="223"/>
      <c r="C666" s="223"/>
      <c r="D666" s="223"/>
      <c r="E666" s="223"/>
      <c r="F666" s="223"/>
      <c r="G666" s="223"/>
      <c r="H666" s="223"/>
      <c r="I666" s="223"/>
      <c r="J666" s="223"/>
      <c r="K666" s="223"/>
      <c r="L666" s="223"/>
      <c r="M666" s="223"/>
      <c r="N666" s="223"/>
      <c r="O666" s="223"/>
      <c r="P666" s="223"/>
      <c r="Q666" s="223"/>
      <c r="R666" s="223"/>
      <c r="S666" s="223"/>
      <c r="T666" s="223"/>
      <c r="U666" s="223"/>
      <c r="V666" s="223"/>
      <c r="W666" s="223"/>
      <c r="X666" s="223"/>
      <c r="Y666" s="223"/>
      <c r="Z666" s="223"/>
    </row>
    <row r="667" spans="1:26" ht="12.75" customHeight="1" x14ac:dyDescent="0.2">
      <c r="A667" s="223"/>
      <c r="B667" s="223"/>
      <c r="C667" s="223"/>
      <c r="D667" s="223"/>
      <c r="E667" s="223"/>
      <c r="F667" s="223"/>
      <c r="G667" s="223"/>
      <c r="H667" s="223"/>
      <c r="I667" s="223"/>
      <c r="J667" s="223"/>
      <c r="K667" s="223"/>
      <c r="L667" s="223"/>
      <c r="M667" s="223"/>
      <c r="N667" s="223"/>
      <c r="O667" s="223"/>
      <c r="P667" s="223"/>
      <c r="Q667" s="223"/>
      <c r="R667" s="223"/>
      <c r="S667" s="223"/>
      <c r="T667" s="223"/>
      <c r="U667" s="223"/>
      <c r="V667" s="223"/>
      <c r="W667" s="223"/>
      <c r="X667" s="223"/>
      <c r="Y667" s="223"/>
      <c r="Z667" s="223"/>
    </row>
    <row r="668" spans="1:26" ht="12.75" customHeight="1" x14ac:dyDescent="0.2">
      <c r="A668" s="223"/>
      <c r="B668" s="223"/>
      <c r="C668" s="223"/>
      <c r="D668" s="223"/>
      <c r="E668" s="223"/>
      <c r="F668" s="223"/>
      <c r="G668" s="223"/>
      <c r="H668" s="223"/>
      <c r="I668" s="223"/>
      <c r="J668" s="223"/>
      <c r="K668" s="223"/>
      <c r="L668" s="223"/>
      <c r="M668" s="223"/>
      <c r="N668" s="223"/>
      <c r="O668" s="223"/>
      <c r="P668" s="223"/>
      <c r="Q668" s="223"/>
      <c r="R668" s="223"/>
      <c r="S668" s="223"/>
      <c r="T668" s="223"/>
      <c r="U668" s="223"/>
      <c r="V668" s="223"/>
      <c r="W668" s="223"/>
      <c r="X668" s="223"/>
      <c r="Y668" s="223"/>
      <c r="Z668" s="223"/>
    </row>
    <row r="669" spans="1:26" ht="12.75" customHeight="1" x14ac:dyDescent="0.2">
      <c r="A669" s="223"/>
      <c r="B669" s="223"/>
      <c r="C669" s="223"/>
      <c r="D669" s="223"/>
      <c r="E669" s="223"/>
      <c r="F669" s="223"/>
      <c r="G669" s="223"/>
      <c r="H669" s="223"/>
      <c r="I669" s="223"/>
      <c r="J669" s="223"/>
      <c r="K669" s="223"/>
      <c r="L669" s="223"/>
      <c r="M669" s="223"/>
      <c r="N669" s="223"/>
      <c r="O669" s="223"/>
      <c r="P669" s="223"/>
      <c r="Q669" s="223"/>
      <c r="R669" s="223"/>
      <c r="S669" s="223"/>
      <c r="T669" s="223"/>
      <c r="U669" s="223"/>
      <c r="V669" s="223"/>
      <c r="W669" s="223"/>
      <c r="X669" s="223"/>
      <c r="Y669" s="223"/>
      <c r="Z669" s="223"/>
    </row>
    <row r="670" spans="1:26" ht="12.75" customHeight="1" x14ac:dyDescent="0.2">
      <c r="A670" s="223"/>
      <c r="B670" s="223"/>
      <c r="C670" s="223"/>
      <c r="D670" s="223"/>
      <c r="E670" s="223"/>
      <c r="F670" s="223"/>
      <c r="G670" s="223"/>
      <c r="H670" s="223"/>
      <c r="I670" s="223"/>
      <c r="J670" s="223"/>
      <c r="K670" s="223"/>
      <c r="L670" s="223"/>
      <c r="M670" s="223"/>
      <c r="N670" s="223"/>
      <c r="O670" s="223"/>
      <c r="P670" s="223"/>
      <c r="Q670" s="223"/>
      <c r="R670" s="223"/>
      <c r="S670" s="223"/>
      <c r="T670" s="223"/>
      <c r="U670" s="223"/>
      <c r="V670" s="223"/>
      <c r="W670" s="223"/>
      <c r="X670" s="223"/>
      <c r="Y670" s="223"/>
      <c r="Z670" s="223"/>
    </row>
    <row r="671" spans="1:26" ht="12.75" customHeight="1" x14ac:dyDescent="0.2">
      <c r="A671" s="223"/>
      <c r="B671" s="223"/>
      <c r="C671" s="223"/>
      <c r="D671" s="223"/>
      <c r="E671" s="223"/>
      <c r="F671" s="223"/>
      <c r="G671" s="223"/>
      <c r="H671" s="223"/>
      <c r="I671" s="223"/>
      <c r="J671" s="223"/>
      <c r="K671" s="223"/>
      <c r="L671" s="223"/>
      <c r="M671" s="223"/>
      <c r="N671" s="223"/>
      <c r="O671" s="223"/>
      <c r="P671" s="223"/>
      <c r="Q671" s="223"/>
      <c r="R671" s="223"/>
      <c r="S671" s="223"/>
      <c r="T671" s="223"/>
      <c r="U671" s="223"/>
      <c r="V671" s="223"/>
      <c r="W671" s="223"/>
      <c r="X671" s="223"/>
      <c r="Y671" s="223"/>
      <c r="Z671" s="223"/>
    </row>
    <row r="672" spans="1:26" ht="12.75" customHeight="1" x14ac:dyDescent="0.2">
      <c r="A672" s="223"/>
      <c r="B672" s="223"/>
      <c r="C672" s="223"/>
      <c r="D672" s="223"/>
      <c r="E672" s="223"/>
      <c r="F672" s="223"/>
      <c r="G672" s="223"/>
      <c r="H672" s="223"/>
      <c r="I672" s="223"/>
      <c r="J672" s="223"/>
      <c r="K672" s="223"/>
      <c r="L672" s="223"/>
      <c r="M672" s="223"/>
      <c r="N672" s="223"/>
      <c r="O672" s="223"/>
      <c r="P672" s="223"/>
      <c r="Q672" s="223"/>
      <c r="R672" s="223"/>
      <c r="S672" s="223"/>
      <c r="T672" s="223"/>
      <c r="U672" s="223"/>
      <c r="V672" s="223"/>
      <c r="W672" s="223"/>
      <c r="X672" s="223"/>
      <c r="Y672" s="223"/>
      <c r="Z672" s="223"/>
    </row>
    <row r="673" spans="1:26" ht="12.75" customHeight="1" x14ac:dyDescent="0.2">
      <c r="A673" s="223"/>
      <c r="B673" s="223"/>
      <c r="C673" s="223"/>
      <c r="D673" s="223"/>
      <c r="E673" s="223"/>
      <c r="F673" s="223"/>
      <c r="G673" s="223"/>
      <c r="H673" s="223"/>
      <c r="I673" s="223"/>
      <c r="J673" s="223"/>
      <c r="K673" s="223"/>
      <c r="L673" s="223"/>
      <c r="M673" s="223"/>
      <c r="N673" s="223"/>
      <c r="O673" s="223"/>
      <c r="P673" s="223"/>
      <c r="Q673" s="223"/>
      <c r="R673" s="223"/>
      <c r="S673" s="223"/>
      <c r="T673" s="223"/>
      <c r="U673" s="223"/>
      <c r="V673" s="223"/>
      <c r="W673" s="223"/>
      <c r="X673" s="223"/>
      <c r="Y673" s="223"/>
      <c r="Z673" s="223"/>
    </row>
    <row r="674" spans="1:26" ht="12.75" customHeight="1" x14ac:dyDescent="0.2">
      <c r="A674" s="223"/>
      <c r="B674" s="223"/>
      <c r="C674" s="223"/>
      <c r="D674" s="223"/>
      <c r="E674" s="223"/>
      <c r="F674" s="223"/>
      <c r="G674" s="223"/>
      <c r="H674" s="223"/>
      <c r="I674" s="223"/>
      <c r="J674" s="223"/>
      <c r="K674" s="223"/>
      <c r="L674" s="223"/>
      <c r="M674" s="223"/>
      <c r="N674" s="223"/>
      <c r="O674" s="223"/>
      <c r="P674" s="223"/>
      <c r="Q674" s="223"/>
      <c r="R674" s="223"/>
      <c r="S674" s="223"/>
      <c r="T674" s="223"/>
      <c r="U674" s="223"/>
      <c r="V674" s="223"/>
      <c r="W674" s="223"/>
      <c r="X674" s="223"/>
      <c r="Y674" s="223"/>
      <c r="Z674" s="223"/>
    </row>
    <row r="675" spans="1:26" ht="12.75" customHeight="1" x14ac:dyDescent="0.2">
      <c r="A675" s="223"/>
      <c r="B675" s="223"/>
      <c r="C675" s="223"/>
      <c r="D675" s="223"/>
      <c r="E675" s="223"/>
      <c r="F675" s="223"/>
      <c r="G675" s="223"/>
      <c r="H675" s="223"/>
      <c r="I675" s="223"/>
      <c r="J675" s="223"/>
      <c r="K675" s="223"/>
      <c r="L675" s="223"/>
      <c r="M675" s="223"/>
      <c r="N675" s="223"/>
      <c r="O675" s="223"/>
      <c r="P675" s="223"/>
      <c r="Q675" s="223"/>
      <c r="R675" s="223"/>
      <c r="S675" s="223"/>
      <c r="T675" s="223"/>
      <c r="U675" s="223"/>
      <c r="V675" s="223"/>
      <c r="W675" s="223"/>
      <c r="X675" s="223"/>
      <c r="Y675" s="223"/>
      <c r="Z675" s="223"/>
    </row>
    <row r="676" spans="1:26" ht="12.75" customHeight="1" x14ac:dyDescent="0.2">
      <c r="A676" s="223"/>
      <c r="B676" s="223"/>
      <c r="C676" s="223"/>
      <c r="D676" s="223"/>
      <c r="E676" s="223"/>
      <c r="F676" s="223"/>
      <c r="G676" s="223"/>
      <c r="H676" s="223"/>
      <c r="I676" s="223"/>
      <c r="J676" s="223"/>
      <c r="K676" s="223"/>
      <c r="L676" s="223"/>
      <c r="M676" s="223"/>
      <c r="N676" s="223"/>
      <c r="O676" s="223"/>
      <c r="P676" s="223"/>
      <c r="Q676" s="223"/>
      <c r="R676" s="223"/>
      <c r="S676" s="223"/>
      <c r="T676" s="223"/>
      <c r="U676" s="223"/>
      <c r="V676" s="223"/>
      <c r="W676" s="223"/>
      <c r="X676" s="223"/>
      <c r="Y676" s="223"/>
      <c r="Z676" s="223"/>
    </row>
    <row r="677" spans="1:26" ht="12.75" customHeight="1" x14ac:dyDescent="0.2">
      <c r="A677" s="223"/>
      <c r="B677" s="223"/>
      <c r="C677" s="223"/>
      <c r="D677" s="223"/>
      <c r="E677" s="223"/>
      <c r="F677" s="223"/>
      <c r="G677" s="223"/>
      <c r="H677" s="223"/>
      <c r="I677" s="223"/>
      <c r="J677" s="223"/>
      <c r="K677" s="223"/>
      <c r="L677" s="223"/>
      <c r="M677" s="223"/>
      <c r="N677" s="223"/>
      <c r="O677" s="223"/>
      <c r="P677" s="223"/>
      <c r="Q677" s="223"/>
      <c r="R677" s="223"/>
      <c r="S677" s="223"/>
      <c r="T677" s="223"/>
      <c r="U677" s="223"/>
      <c r="V677" s="223"/>
      <c r="W677" s="223"/>
      <c r="X677" s="223"/>
      <c r="Y677" s="223"/>
      <c r="Z677" s="223"/>
    </row>
    <row r="678" spans="1:26" ht="12.75" customHeight="1" x14ac:dyDescent="0.2">
      <c r="A678" s="223"/>
      <c r="B678" s="223"/>
      <c r="C678" s="223"/>
      <c r="D678" s="223"/>
      <c r="E678" s="223"/>
      <c r="F678" s="223"/>
      <c r="G678" s="223"/>
      <c r="H678" s="223"/>
      <c r="I678" s="223"/>
      <c r="J678" s="223"/>
      <c r="K678" s="223"/>
      <c r="L678" s="223"/>
      <c r="M678" s="223"/>
      <c r="N678" s="223"/>
      <c r="O678" s="223"/>
      <c r="P678" s="223"/>
      <c r="Q678" s="223"/>
      <c r="R678" s="223"/>
      <c r="S678" s="223"/>
      <c r="T678" s="223"/>
      <c r="U678" s="223"/>
      <c r="V678" s="223"/>
      <c r="W678" s="223"/>
      <c r="X678" s="223"/>
      <c r="Y678" s="223"/>
      <c r="Z678" s="223"/>
    </row>
    <row r="679" spans="1:26" ht="12.75" customHeight="1" x14ac:dyDescent="0.2">
      <c r="A679" s="223"/>
      <c r="B679" s="223"/>
      <c r="C679" s="223"/>
      <c r="D679" s="223"/>
      <c r="E679" s="223"/>
      <c r="F679" s="223"/>
      <c r="G679" s="223"/>
      <c r="H679" s="223"/>
      <c r="I679" s="223"/>
      <c r="J679" s="223"/>
      <c r="K679" s="223"/>
      <c r="L679" s="223"/>
      <c r="M679" s="223"/>
      <c r="N679" s="223"/>
      <c r="O679" s="223"/>
      <c r="P679" s="223"/>
      <c r="Q679" s="223"/>
      <c r="R679" s="223"/>
      <c r="S679" s="223"/>
      <c r="T679" s="223"/>
      <c r="U679" s="223"/>
      <c r="V679" s="223"/>
      <c r="W679" s="223"/>
      <c r="X679" s="223"/>
      <c r="Y679" s="223"/>
      <c r="Z679" s="223"/>
    </row>
    <row r="680" spans="1:26" ht="12.75" customHeight="1" x14ac:dyDescent="0.2">
      <c r="A680" s="223"/>
      <c r="B680" s="223"/>
      <c r="C680" s="223"/>
      <c r="D680" s="223"/>
      <c r="E680" s="223"/>
      <c r="F680" s="223"/>
      <c r="G680" s="223"/>
      <c r="H680" s="223"/>
      <c r="I680" s="223"/>
      <c r="J680" s="223"/>
      <c r="K680" s="223"/>
      <c r="L680" s="223"/>
      <c r="M680" s="223"/>
      <c r="N680" s="223"/>
      <c r="O680" s="223"/>
      <c r="P680" s="223"/>
      <c r="Q680" s="223"/>
      <c r="R680" s="223"/>
      <c r="S680" s="223"/>
      <c r="T680" s="223"/>
      <c r="U680" s="223"/>
      <c r="V680" s="223"/>
      <c r="W680" s="223"/>
      <c r="X680" s="223"/>
      <c r="Y680" s="223"/>
      <c r="Z680" s="223"/>
    </row>
    <row r="681" spans="1:26" ht="12.75" customHeight="1" x14ac:dyDescent="0.2">
      <c r="A681" s="223"/>
      <c r="B681" s="223"/>
      <c r="C681" s="223"/>
      <c r="D681" s="223"/>
      <c r="E681" s="223"/>
      <c r="F681" s="223"/>
      <c r="G681" s="223"/>
      <c r="H681" s="223"/>
      <c r="I681" s="223"/>
      <c r="J681" s="223"/>
      <c r="K681" s="223"/>
      <c r="L681" s="223"/>
      <c r="M681" s="223"/>
      <c r="N681" s="223"/>
      <c r="O681" s="223"/>
      <c r="P681" s="223"/>
      <c r="Q681" s="223"/>
      <c r="R681" s="223"/>
      <c r="S681" s="223"/>
      <c r="T681" s="223"/>
      <c r="U681" s="223"/>
      <c r="V681" s="223"/>
      <c r="W681" s="223"/>
      <c r="X681" s="223"/>
      <c r="Y681" s="223"/>
      <c r="Z681" s="223"/>
    </row>
    <row r="682" spans="1:26" ht="12.75" customHeight="1" x14ac:dyDescent="0.2">
      <c r="A682" s="223"/>
      <c r="B682" s="223"/>
      <c r="C682" s="223"/>
      <c r="D682" s="223"/>
      <c r="E682" s="223"/>
      <c r="F682" s="223"/>
      <c r="G682" s="223"/>
      <c r="H682" s="223"/>
      <c r="I682" s="223"/>
      <c r="J682" s="223"/>
      <c r="K682" s="223"/>
      <c r="L682" s="223"/>
      <c r="M682" s="223"/>
      <c r="N682" s="223"/>
      <c r="O682" s="223"/>
      <c r="P682" s="223"/>
      <c r="Q682" s="223"/>
      <c r="R682" s="223"/>
      <c r="S682" s="223"/>
      <c r="T682" s="223"/>
      <c r="U682" s="223"/>
      <c r="V682" s="223"/>
      <c r="W682" s="223"/>
      <c r="X682" s="223"/>
      <c r="Y682" s="223"/>
      <c r="Z682" s="223"/>
    </row>
    <row r="683" spans="1:26" ht="12.75" customHeight="1" x14ac:dyDescent="0.2">
      <c r="A683" s="223"/>
      <c r="B683" s="223"/>
      <c r="C683" s="223"/>
      <c r="D683" s="223"/>
      <c r="E683" s="223"/>
      <c r="F683" s="223"/>
      <c r="G683" s="223"/>
      <c r="H683" s="223"/>
      <c r="I683" s="223"/>
      <c r="J683" s="223"/>
      <c r="K683" s="223"/>
      <c r="L683" s="223"/>
      <c r="M683" s="223"/>
      <c r="N683" s="223"/>
      <c r="O683" s="223"/>
      <c r="P683" s="223"/>
      <c r="Q683" s="223"/>
      <c r="R683" s="223"/>
      <c r="S683" s="223"/>
      <c r="T683" s="223"/>
      <c r="U683" s="223"/>
      <c r="V683" s="223"/>
      <c r="W683" s="223"/>
      <c r="X683" s="223"/>
      <c r="Y683" s="223"/>
      <c r="Z683" s="223"/>
    </row>
    <row r="684" spans="1:26" ht="12.75" customHeight="1" x14ac:dyDescent="0.2">
      <c r="A684" s="223"/>
      <c r="B684" s="223"/>
      <c r="C684" s="223"/>
      <c r="D684" s="223"/>
      <c r="E684" s="223"/>
      <c r="F684" s="223"/>
      <c r="G684" s="223"/>
      <c r="H684" s="223"/>
      <c r="I684" s="223"/>
      <c r="J684" s="223"/>
      <c r="K684" s="223"/>
      <c r="L684" s="223"/>
      <c r="M684" s="223"/>
      <c r="N684" s="223"/>
      <c r="O684" s="223"/>
      <c r="P684" s="223"/>
      <c r="Q684" s="223"/>
      <c r="R684" s="223"/>
      <c r="S684" s="223"/>
      <c r="T684" s="223"/>
      <c r="U684" s="223"/>
      <c r="V684" s="223"/>
      <c r="W684" s="223"/>
      <c r="X684" s="223"/>
      <c r="Y684" s="223"/>
      <c r="Z684" s="223"/>
    </row>
    <row r="685" spans="1:26" ht="12.75" customHeight="1" x14ac:dyDescent="0.2">
      <c r="A685" s="223"/>
      <c r="B685" s="223"/>
      <c r="C685" s="223"/>
      <c r="D685" s="223"/>
      <c r="E685" s="223"/>
      <c r="F685" s="223"/>
      <c r="G685" s="223"/>
      <c r="H685" s="223"/>
      <c r="I685" s="223"/>
      <c r="J685" s="223"/>
      <c r="K685" s="223"/>
      <c r="L685" s="223"/>
      <c r="M685" s="223"/>
      <c r="N685" s="223"/>
      <c r="O685" s="223"/>
      <c r="P685" s="223"/>
      <c r="Q685" s="223"/>
      <c r="R685" s="223"/>
      <c r="S685" s="223"/>
      <c r="T685" s="223"/>
      <c r="U685" s="223"/>
      <c r="V685" s="223"/>
      <c r="W685" s="223"/>
      <c r="X685" s="223"/>
      <c r="Y685" s="223"/>
      <c r="Z685" s="223"/>
    </row>
    <row r="686" spans="1:26" ht="12.75" customHeight="1" x14ac:dyDescent="0.2">
      <c r="A686" s="223"/>
      <c r="B686" s="223"/>
      <c r="C686" s="223"/>
      <c r="D686" s="223"/>
      <c r="E686" s="223"/>
      <c r="F686" s="223"/>
      <c r="G686" s="223"/>
      <c r="H686" s="223"/>
      <c r="I686" s="223"/>
      <c r="J686" s="223"/>
      <c r="K686" s="223"/>
      <c r="L686" s="223"/>
      <c r="M686" s="223"/>
      <c r="N686" s="223"/>
      <c r="O686" s="223"/>
      <c r="P686" s="223"/>
      <c r="Q686" s="223"/>
      <c r="R686" s="223"/>
      <c r="S686" s="223"/>
      <c r="T686" s="223"/>
      <c r="U686" s="223"/>
      <c r="V686" s="223"/>
      <c r="W686" s="223"/>
      <c r="X686" s="223"/>
      <c r="Y686" s="223"/>
      <c r="Z686" s="223"/>
    </row>
    <row r="687" spans="1:26" ht="12.75" customHeight="1" x14ac:dyDescent="0.2">
      <c r="A687" s="223"/>
      <c r="B687" s="223"/>
      <c r="C687" s="223"/>
      <c r="D687" s="223"/>
      <c r="E687" s="223"/>
      <c r="F687" s="223"/>
      <c r="G687" s="223"/>
      <c r="H687" s="223"/>
      <c r="I687" s="223"/>
      <c r="J687" s="223"/>
      <c r="K687" s="223"/>
      <c r="L687" s="223"/>
      <c r="M687" s="223"/>
      <c r="N687" s="223"/>
      <c r="O687" s="223"/>
      <c r="P687" s="223"/>
      <c r="Q687" s="223"/>
      <c r="R687" s="223"/>
      <c r="S687" s="223"/>
      <c r="T687" s="223"/>
      <c r="U687" s="223"/>
      <c r="V687" s="223"/>
      <c r="W687" s="223"/>
      <c r="X687" s="223"/>
      <c r="Y687" s="223"/>
      <c r="Z687" s="223"/>
    </row>
    <row r="688" spans="1:26" ht="12.75" customHeight="1" x14ac:dyDescent="0.2">
      <c r="A688" s="223"/>
      <c r="B688" s="223"/>
      <c r="C688" s="223"/>
      <c r="D688" s="223"/>
      <c r="E688" s="223"/>
      <c r="F688" s="223"/>
      <c r="G688" s="223"/>
      <c r="H688" s="223"/>
      <c r="I688" s="223"/>
      <c r="J688" s="223"/>
      <c r="K688" s="223"/>
      <c r="L688" s="223"/>
      <c r="M688" s="223"/>
      <c r="N688" s="223"/>
      <c r="O688" s="223"/>
      <c r="P688" s="223"/>
      <c r="Q688" s="223"/>
      <c r="R688" s="223"/>
      <c r="S688" s="223"/>
      <c r="T688" s="223"/>
      <c r="U688" s="223"/>
      <c r="V688" s="223"/>
      <c r="W688" s="223"/>
      <c r="X688" s="223"/>
      <c r="Y688" s="223"/>
      <c r="Z688" s="223"/>
    </row>
    <row r="689" spans="1:26" ht="12.75" customHeight="1" x14ac:dyDescent="0.2">
      <c r="A689" s="223"/>
      <c r="B689" s="223"/>
      <c r="C689" s="223"/>
      <c r="D689" s="223"/>
      <c r="E689" s="223"/>
      <c r="F689" s="223"/>
      <c r="G689" s="223"/>
      <c r="H689" s="223"/>
      <c r="I689" s="223"/>
      <c r="J689" s="223"/>
      <c r="K689" s="223"/>
      <c r="L689" s="223"/>
      <c r="M689" s="223"/>
      <c r="N689" s="223"/>
      <c r="O689" s="223"/>
      <c r="P689" s="223"/>
      <c r="Q689" s="223"/>
      <c r="R689" s="223"/>
      <c r="S689" s="223"/>
      <c r="T689" s="223"/>
      <c r="U689" s="223"/>
      <c r="V689" s="223"/>
      <c r="W689" s="223"/>
      <c r="X689" s="223"/>
      <c r="Y689" s="223"/>
      <c r="Z689" s="223"/>
    </row>
    <row r="690" spans="1:26" ht="12.75" customHeight="1" x14ac:dyDescent="0.2">
      <c r="A690" s="223"/>
      <c r="B690" s="223"/>
      <c r="C690" s="223"/>
      <c r="D690" s="223"/>
      <c r="E690" s="223"/>
      <c r="F690" s="223"/>
      <c r="G690" s="223"/>
      <c r="H690" s="223"/>
      <c r="I690" s="223"/>
      <c r="J690" s="223"/>
      <c r="K690" s="223"/>
      <c r="L690" s="223"/>
      <c r="M690" s="223"/>
      <c r="N690" s="223"/>
      <c r="O690" s="223"/>
      <c r="P690" s="223"/>
      <c r="Q690" s="223"/>
      <c r="R690" s="223"/>
      <c r="S690" s="223"/>
      <c r="T690" s="223"/>
      <c r="U690" s="223"/>
      <c r="V690" s="223"/>
      <c r="W690" s="223"/>
      <c r="X690" s="223"/>
      <c r="Y690" s="223"/>
      <c r="Z690" s="223"/>
    </row>
    <row r="691" spans="1:26" ht="12.75" customHeight="1" x14ac:dyDescent="0.2">
      <c r="A691" s="223"/>
      <c r="B691" s="223"/>
      <c r="C691" s="223"/>
      <c r="D691" s="223"/>
      <c r="E691" s="223"/>
      <c r="F691" s="223"/>
      <c r="G691" s="223"/>
      <c r="H691" s="223"/>
      <c r="I691" s="223"/>
      <c r="J691" s="223"/>
      <c r="K691" s="223"/>
      <c r="L691" s="223"/>
      <c r="M691" s="223"/>
      <c r="N691" s="223"/>
      <c r="O691" s="223"/>
      <c r="P691" s="223"/>
      <c r="Q691" s="223"/>
      <c r="R691" s="223"/>
      <c r="S691" s="223"/>
      <c r="T691" s="223"/>
      <c r="U691" s="223"/>
      <c r="V691" s="223"/>
      <c r="W691" s="223"/>
      <c r="X691" s="223"/>
      <c r="Y691" s="223"/>
      <c r="Z691" s="223"/>
    </row>
    <row r="692" spans="1:26" ht="12.75" customHeight="1" x14ac:dyDescent="0.2">
      <c r="A692" s="223"/>
      <c r="B692" s="223"/>
      <c r="C692" s="223"/>
      <c r="D692" s="223"/>
      <c r="E692" s="223"/>
      <c r="F692" s="223"/>
      <c r="G692" s="223"/>
      <c r="H692" s="223"/>
      <c r="I692" s="223"/>
      <c r="J692" s="223"/>
      <c r="K692" s="223"/>
      <c r="L692" s="223"/>
      <c r="M692" s="223"/>
      <c r="N692" s="223"/>
      <c r="O692" s="223"/>
      <c r="P692" s="223"/>
      <c r="Q692" s="223"/>
      <c r="R692" s="223"/>
      <c r="S692" s="223"/>
      <c r="T692" s="223"/>
      <c r="U692" s="223"/>
      <c r="V692" s="223"/>
      <c r="W692" s="223"/>
      <c r="X692" s="223"/>
      <c r="Y692" s="223"/>
      <c r="Z692" s="223"/>
    </row>
    <row r="693" spans="1:26" ht="12.75" customHeight="1" x14ac:dyDescent="0.2">
      <c r="A693" s="223"/>
      <c r="B693" s="223"/>
      <c r="C693" s="223"/>
      <c r="D693" s="223"/>
      <c r="E693" s="223"/>
      <c r="F693" s="223"/>
      <c r="G693" s="223"/>
      <c r="H693" s="223"/>
      <c r="I693" s="223"/>
      <c r="J693" s="223"/>
      <c r="K693" s="223"/>
      <c r="L693" s="223"/>
      <c r="M693" s="223"/>
      <c r="N693" s="223"/>
      <c r="O693" s="223"/>
      <c r="P693" s="223"/>
      <c r="Q693" s="223"/>
      <c r="R693" s="223"/>
      <c r="S693" s="223"/>
      <c r="T693" s="223"/>
      <c r="U693" s="223"/>
      <c r="V693" s="223"/>
      <c r="W693" s="223"/>
      <c r="X693" s="223"/>
      <c r="Y693" s="223"/>
      <c r="Z693" s="223"/>
    </row>
    <row r="694" spans="1:26" ht="12.75" customHeight="1" x14ac:dyDescent="0.2">
      <c r="A694" s="223"/>
      <c r="B694" s="223"/>
      <c r="C694" s="223"/>
      <c r="D694" s="223"/>
      <c r="E694" s="223"/>
      <c r="F694" s="223"/>
      <c r="G694" s="223"/>
      <c r="H694" s="223"/>
      <c r="I694" s="223"/>
      <c r="J694" s="223"/>
      <c r="K694" s="223"/>
      <c r="L694" s="223"/>
      <c r="M694" s="223"/>
      <c r="N694" s="223"/>
      <c r="O694" s="223"/>
      <c r="P694" s="223"/>
      <c r="Q694" s="223"/>
      <c r="R694" s="223"/>
      <c r="S694" s="223"/>
      <c r="T694" s="223"/>
      <c r="U694" s="223"/>
      <c r="V694" s="223"/>
      <c r="W694" s="223"/>
      <c r="X694" s="223"/>
      <c r="Y694" s="223"/>
      <c r="Z694" s="223"/>
    </row>
    <row r="695" spans="1:26" ht="12.75" customHeight="1" x14ac:dyDescent="0.2">
      <c r="A695" s="223"/>
      <c r="B695" s="223"/>
      <c r="C695" s="223"/>
      <c r="D695" s="223"/>
      <c r="E695" s="223"/>
      <c r="F695" s="223"/>
      <c r="G695" s="223"/>
      <c r="H695" s="223"/>
      <c r="I695" s="223"/>
      <c r="J695" s="223"/>
      <c r="K695" s="223"/>
      <c r="L695" s="223"/>
      <c r="M695" s="223"/>
      <c r="N695" s="223"/>
      <c r="O695" s="223"/>
      <c r="P695" s="223"/>
      <c r="Q695" s="223"/>
      <c r="R695" s="223"/>
      <c r="S695" s="223"/>
      <c r="T695" s="223"/>
      <c r="U695" s="223"/>
      <c r="V695" s="223"/>
      <c r="W695" s="223"/>
      <c r="X695" s="223"/>
      <c r="Y695" s="223"/>
      <c r="Z695" s="223"/>
    </row>
    <row r="696" spans="1:26" ht="12.75" customHeight="1" x14ac:dyDescent="0.2">
      <c r="A696" s="223"/>
      <c r="B696" s="223"/>
      <c r="C696" s="223"/>
      <c r="D696" s="223"/>
      <c r="E696" s="223"/>
      <c r="F696" s="223"/>
      <c r="G696" s="223"/>
      <c r="H696" s="223"/>
      <c r="I696" s="223"/>
      <c r="J696" s="223"/>
      <c r="K696" s="223"/>
      <c r="L696" s="223"/>
      <c r="M696" s="223"/>
      <c r="N696" s="223"/>
      <c r="O696" s="223"/>
      <c r="P696" s="223"/>
      <c r="Q696" s="223"/>
      <c r="R696" s="223"/>
      <c r="S696" s="223"/>
      <c r="T696" s="223"/>
      <c r="U696" s="223"/>
      <c r="V696" s="223"/>
      <c r="W696" s="223"/>
      <c r="X696" s="223"/>
      <c r="Y696" s="223"/>
      <c r="Z696" s="223"/>
    </row>
    <row r="697" spans="1:26" ht="12.75" customHeight="1" x14ac:dyDescent="0.2">
      <c r="A697" s="223"/>
      <c r="B697" s="223"/>
      <c r="C697" s="223"/>
      <c r="D697" s="223"/>
      <c r="E697" s="223"/>
      <c r="F697" s="223"/>
      <c r="G697" s="223"/>
      <c r="H697" s="223"/>
      <c r="I697" s="223"/>
      <c r="J697" s="223"/>
      <c r="K697" s="223"/>
      <c r="L697" s="223"/>
      <c r="M697" s="223"/>
      <c r="N697" s="223"/>
      <c r="O697" s="223"/>
      <c r="P697" s="223"/>
      <c r="Q697" s="223"/>
      <c r="R697" s="223"/>
      <c r="S697" s="223"/>
      <c r="T697" s="223"/>
      <c r="U697" s="223"/>
      <c r="V697" s="223"/>
      <c r="W697" s="223"/>
      <c r="X697" s="223"/>
      <c r="Y697" s="223"/>
      <c r="Z697" s="223"/>
    </row>
    <row r="698" spans="1:26" ht="12.75" customHeight="1" x14ac:dyDescent="0.2">
      <c r="A698" s="223"/>
      <c r="B698" s="223"/>
      <c r="C698" s="223"/>
      <c r="D698" s="223"/>
      <c r="E698" s="223"/>
      <c r="F698" s="223"/>
      <c r="G698" s="223"/>
      <c r="H698" s="223"/>
      <c r="I698" s="223"/>
      <c r="J698" s="223"/>
      <c r="K698" s="223"/>
      <c r="L698" s="223"/>
      <c r="M698" s="223"/>
      <c r="N698" s="223"/>
      <c r="O698" s="223"/>
      <c r="P698" s="223"/>
      <c r="Q698" s="223"/>
      <c r="R698" s="223"/>
      <c r="S698" s="223"/>
      <c r="T698" s="223"/>
      <c r="U698" s="223"/>
      <c r="V698" s="223"/>
      <c r="W698" s="223"/>
      <c r="X698" s="223"/>
      <c r="Y698" s="223"/>
      <c r="Z698" s="223"/>
    </row>
    <row r="699" spans="1:26" ht="12.75" customHeight="1" x14ac:dyDescent="0.2">
      <c r="A699" s="223"/>
      <c r="B699" s="223"/>
      <c r="C699" s="223"/>
      <c r="D699" s="223"/>
      <c r="E699" s="223"/>
      <c r="F699" s="223"/>
      <c r="G699" s="223"/>
      <c r="H699" s="223"/>
      <c r="I699" s="223"/>
      <c r="J699" s="223"/>
      <c r="K699" s="223"/>
      <c r="L699" s="223"/>
      <c r="M699" s="223"/>
      <c r="N699" s="223"/>
      <c r="O699" s="223"/>
      <c r="P699" s="223"/>
      <c r="Q699" s="223"/>
      <c r="R699" s="223"/>
      <c r="S699" s="223"/>
      <c r="T699" s="223"/>
      <c r="U699" s="223"/>
      <c r="V699" s="223"/>
      <c r="W699" s="223"/>
      <c r="X699" s="223"/>
      <c r="Y699" s="223"/>
      <c r="Z699" s="223"/>
    </row>
    <row r="700" spans="1:26" ht="12.75" customHeight="1" x14ac:dyDescent="0.2">
      <c r="A700" s="223"/>
      <c r="B700" s="223"/>
      <c r="C700" s="223"/>
      <c r="D700" s="223"/>
      <c r="E700" s="223"/>
      <c r="F700" s="223"/>
      <c r="G700" s="223"/>
      <c r="H700" s="223"/>
      <c r="I700" s="223"/>
      <c r="J700" s="223"/>
      <c r="K700" s="223"/>
      <c r="L700" s="223"/>
      <c r="M700" s="223"/>
      <c r="N700" s="223"/>
      <c r="O700" s="223"/>
      <c r="P700" s="223"/>
      <c r="Q700" s="223"/>
      <c r="R700" s="223"/>
      <c r="S700" s="223"/>
      <c r="T700" s="223"/>
      <c r="U700" s="223"/>
      <c r="V700" s="223"/>
      <c r="W700" s="223"/>
      <c r="X700" s="223"/>
      <c r="Y700" s="223"/>
      <c r="Z700" s="223"/>
    </row>
    <row r="701" spans="1:26" ht="12.75" customHeight="1" x14ac:dyDescent="0.2">
      <c r="A701" s="223"/>
      <c r="B701" s="223"/>
      <c r="C701" s="223"/>
      <c r="D701" s="223"/>
      <c r="E701" s="223"/>
      <c r="F701" s="223"/>
      <c r="G701" s="223"/>
      <c r="H701" s="223"/>
      <c r="I701" s="223"/>
      <c r="J701" s="223"/>
      <c r="K701" s="223"/>
      <c r="L701" s="223"/>
      <c r="M701" s="223"/>
      <c r="N701" s="223"/>
      <c r="O701" s="223"/>
      <c r="P701" s="223"/>
      <c r="Q701" s="223"/>
      <c r="R701" s="223"/>
      <c r="S701" s="223"/>
      <c r="T701" s="223"/>
      <c r="U701" s="223"/>
      <c r="V701" s="223"/>
      <c r="W701" s="223"/>
      <c r="X701" s="223"/>
      <c r="Y701" s="223"/>
      <c r="Z701" s="223"/>
    </row>
    <row r="702" spans="1:26" ht="12.75" customHeight="1" x14ac:dyDescent="0.2">
      <c r="A702" s="223"/>
      <c r="B702" s="223"/>
      <c r="C702" s="223"/>
      <c r="D702" s="223"/>
      <c r="E702" s="223"/>
      <c r="F702" s="223"/>
      <c r="G702" s="223"/>
      <c r="H702" s="223"/>
      <c r="I702" s="223"/>
      <c r="J702" s="223"/>
      <c r="K702" s="223"/>
      <c r="L702" s="223"/>
      <c r="M702" s="223"/>
      <c r="N702" s="223"/>
      <c r="O702" s="223"/>
      <c r="P702" s="223"/>
      <c r="Q702" s="223"/>
      <c r="R702" s="223"/>
      <c r="S702" s="223"/>
      <c r="T702" s="223"/>
      <c r="U702" s="223"/>
      <c r="V702" s="223"/>
      <c r="W702" s="223"/>
      <c r="X702" s="223"/>
      <c r="Y702" s="223"/>
      <c r="Z702" s="223"/>
    </row>
    <row r="703" spans="1:26" ht="12.75" customHeight="1" x14ac:dyDescent="0.2">
      <c r="A703" s="223"/>
      <c r="B703" s="223"/>
      <c r="C703" s="223"/>
      <c r="D703" s="223"/>
      <c r="E703" s="223"/>
      <c r="F703" s="223"/>
      <c r="G703" s="223"/>
      <c r="H703" s="223"/>
      <c r="I703" s="223"/>
      <c r="J703" s="223"/>
      <c r="K703" s="223"/>
      <c r="L703" s="223"/>
      <c r="M703" s="223"/>
      <c r="N703" s="223"/>
      <c r="O703" s="223"/>
      <c r="P703" s="223"/>
      <c r="Q703" s="223"/>
      <c r="R703" s="223"/>
      <c r="S703" s="223"/>
      <c r="T703" s="223"/>
      <c r="U703" s="223"/>
      <c r="V703" s="223"/>
      <c r="W703" s="223"/>
      <c r="X703" s="223"/>
      <c r="Y703" s="223"/>
      <c r="Z703" s="223"/>
    </row>
    <row r="704" spans="1:26" ht="12.75" customHeight="1" x14ac:dyDescent="0.2">
      <c r="A704" s="223"/>
      <c r="B704" s="223"/>
      <c r="C704" s="223"/>
      <c r="D704" s="223"/>
      <c r="E704" s="223"/>
      <c r="F704" s="223"/>
      <c r="G704" s="223"/>
      <c r="H704" s="223"/>
      <c r="I704" s="223"/>
      <c r="J704" s="223"/>
      <c r="K704" s="223"/>
      <c r="L704" s="223"/>
      <c r="M704" s="223"/>
      <c r="N704" s="223"/>
      <c r="O704" s="223"/>
      <c r="P704" s="223"/>
      <c r="Q704" s="223"/>
      <c r="R704" s="223"/>
      <c r="S704" s="223"/>
      <c r="T704" s="223"/>
      <c r="U704" s="223"/>
      <c r="V704" s="223"/>
      <c r="W704" s="223"/>
      <c r="X704" s="223"/>
      <c r="Y704" s="223"/>
      <c r="Z704" s="223"/>
    </row>
    <row r="705" spans="1:26" ht="12.75" customHeight="1" x14ac:dyDescent="0.2">
      <c r="A705" s="223"/>
      <c r="B705" s="223"/>
      <c r="C705" s="223"/>
      <c r="D705" s="223"/>
      <c r="E705" s="223"/>
      <c r="F705" s="223"/>
      <c r="G705" s="223"/>
      <c r="H705" s="223"/>
      <c r="I705" s="223"/>
      <c r="J705" s="223"/>
      <c r="K705" s="223"/>
      <c r="L705" s="223"/>
      <c r="M705" s="223"/>
      <c r="N705" s="223"/>
      <c r="O705" s="223"/>
      <c r="P705" s="223"/>
      <c r="Q705" s="223"/>
      <c r="R705" s="223"/>
      <c r="S705" s="223"/>
      <c r="T705" s="223"/>
      <c r="U705" s="223"/>
      <c r="V705" s="223"/>
      <c r="W705" s="223"/>
      <c r="X705" s="223"/>
      <c r="Y705" s="223"/>
      <c r="Z705" s="223"/>
    </row>
    <row r="706" spans="1:26" ht="12.75" customHeight="1" x14ac:dyDescent="0.2">
      <c r="A706" s="223"/>
      <c r="B706" s="223"/>
      <c r="C706" s="223"/>
      <c r="D706" s="223"/>
      <c r="E706" s="223"/>
      <c r="F706" s="223"/>
      <c r="G706" s="223"/>
      <c r="H706" s="223"/>
      <c r="I706" s="223"/>
      <c r="J706" s="223"/>
      <c r="K706" s="223"/>
      <c r="L706" s="223"/>
      <c r="M706" s="223"/>
      <c r="N706" s="223"/>
      <c r="O706" s="223"/>
      <c r="P706" s="223"/>
      <c r="Q706" s="223"/>
      <c r="R706" s="223"/>
      <c r="S706" s="223"/>
      <c r="T706" s="223"/>
      <c r="U706" s="223"/>
      <c r="V706" s="223"/>
      <c r="W706" s="223"/>
      <c r="X706" s="223"/>
      <c r="Y706" s="223"/>
      <c r="Z706" s="223"/>
    </row>
    <row r="707" spans="1:26" ht="12.75" customHeight="1" x14ac:dyDescent="0.2">
      <c r="A707" s="223"/>
      <c r="B707" s="223"/>
      <c r="C707" s="223"/>
      <c r="D707" s="223"/>
      <c r="E707" s="223"/>
      <c r="F707" s="223"/>
      <c r="G707" s="223"/>
      <c r="H707" s="223"/>
      <c r="I707" s="223"/>
      <c r="J707" s="223"/>
      <c r="K707" s="223"/>
      <c r="L707" s="223"/>
      <c r="M707" s="223"/>
      <c r="N707" s="223"/>
      <c r="O707" s="223"/>
      <c r="P707" s="223"/>
      <c r="Q707" s="223"/>
      <c r="R707" s="223"/>
      <c r="S707" s="223"/>
      <c r="T707" s="223"/>
      <c r="U707" s="223"/>
      <c r="V707" s="223"/>
      <c r="W707" s="223"/>
      <c r="X707" s="223"/>
      <c r="Y707" s="223"/>
      <c r="Z707" s="223"/>
    </row>
    <row r="708" spans="1:26" ht="12.75" customHeight="1" x14ac:dyDescent="0.2">
      <c r="A708" s="223"/>
      <c r="B708" s="223"/>
      <c r="C708" s="223"/>
      <c r="D708" s="223"/>
      <c r="E708" s="223"/>
      <c r="F708" s="223"/>
      <c r="G708" s="223"/>
      <c r="H708" s="223"/>
      <c r="I708" s="223"/>
      <c r="J708" s="223"/>
      <c r="K708" s="223"/>
      <c r="L708" s="223"/>
      <c r="M708" s="223"/>
      <c r="N708" s="223"/>
      <c r="O708" s="223"/>
      <c r="P708" s="223"/>
      <c r="Q708" s="223"/>
      <c r="R708" s="223"/>
      <c r="S708" s="223"/>
      <c r="T708" s="223"/>
      <c r="U708" s="223"/>
      <c r="V708" s="223"/>
      <c r="W708" s="223"/>
      <c r="X708" s="223"/>
      <c r="Y708" s="223"/>
      <c r="Z708" s="223"/>
    </row>
    <row r="709" spans="1:26" ht="12.75" customHeight="1" x14ac:dyDescent="0.2">
      <c r="A709" s="223"/>
      <c r="B709" s="223"/>
      <c r="C709" s="223"/>
      <c r="D709" s="223"/>
      <c r="E709" s="223"/>
      <c r="F709" s="223"/>
      <c r="G709" s="223"/>
      <c r="H709" s="223"/>
      <c r="I709" s="223"/>
      <c r="J709" s="223"/>
      <c r="K709" s="223"/>
      <c r="L709" s="223"/>
      <c r="M709" s="223"/>
      <c r="N709" s="223"/>
      <c r="O709" s="223"/>
      <c r="P709" s="223"/>
      <c r="Q709" s="223"/>
      <c r="R709" s="223"/>
      <c r="S709" s="223"/>
      <c r="T709" s="223"/>
      <c r="U709" s="223"/>
      <c r="V709" s="223"/>
      <c r="W709" s="223"/>
      <c r="X709" s="223"/>
      <c r="Y709" s="223"/>
      <c r="Z709" s="223"/>
    </row>
    <row r="710" spans="1:26" ht="12.75" customHeight="1" x14ac:dyDescent="0.2">
      <c r="A710" s="223"/>
      <c r="B710" s="223"/>
      <c r="C710" s="223"/>
      <c r="D710" s="223"/>
      <c r="E710" s="223"/>
      <c r="F710" s="223"/>
      <c r="G710" s="223"/>
      <c r="H710" s="223"/>
      <c r="I710" s="223"/>
      <c r="J710" s="223"/>
      <c r="K710" s="223"/>
      <c r="L710" s="223"/>
      <c r="M710" s="223"/>
      <c r="N710" s="223"/>
      <c r="O710" s="223"/>
      <c r="P710" s="223"/>
      <c r="Q710" s="223"/>
      <c r="R710" s="223"/>
      <c r="S710" s="223"/>
      <c r="T710" s="223"/>
      <c r="U710" s="223"/>
      <c r="V710" s="223"/>
      <c r="W710" s="223"/>
      <c r="X710" s="223"/>
      <c r="Y710" s="223"/>
      <c r="Z710" s="223"/>
    </row>
    <row r="711" spans="1:26" ht="12.75" customHeight="1" x14ac:dyDescent="0.2">
      <c r="A711" s="223"/>
      <c r="B711" s="223"/>
      <c r="C711" s="223"/>
      <c r="D711" s="223"/>
      <c r="E711" s="223"/>
      <c r="F711" s="223"/>
      <c r="G711" s="223"/>
      <c r="H711" s="223"/>
      <c r="I711" s="223"/>
      <c r="J711" s="223"/>
      <c r="K711" s="223"/>
      <c r="L711" s="223"/>
      <c r="M711" s="223"/>
      <c r="N711" s="223"/>
      <c r="O711" s="223"/>
      <c r="P711" s="223"/>
      <c r="Q711" s="223"/>
      <c r="R711" s="223"/>
      <c r="S711" s="223"/>
      <c r="T711" s="223"/>
      <c r="U711" s="223"/>
      <c r="V711" s="223"/>
      <c r="W711" s="223"/>
      <c r="X711" s="223"/>
      <c r="Y711" s="223"/>
      <c r="Z711" s="223"/>
    </row>
    <row r="712" spans="1:26" ht="12.75" customHeight="1" x14ac:dyDescent="0.2">
      <c r="A712" s="223"/>
      <c r="B712" s="223"/>
      <c r="C712" s="223"/>
      <c r="D712" s="223"/>
      <c r="E712" s="223"/>
      <c r="F712" s="223"/>
      <c r="G712" s="223"/>
      <c r="H712" s="223"/>
      <c r="I712" s="223"/>
      <c r="J712" s="223"/>
      <c r="K712" s="223"/>
      <c r="L712" s="223"/>
      <c r="M712" s="223"/>
      <c r="N712" s="223"/>
      <c r="O712" s="223"/>
      <c r="P712" s="223"/>
      <c r="Q712" s="223"/>
      <c r="R712" s="223"/>
      <c r="S712" s="223"/>
      <c r="T712" s="223"/>
      <c r="U712" s="223"/>
      <c r="V712" s="223"/>
      <c r="W712" s="223"/>
      <c r="X712" s="223"/>
      <c r="Y712" s="223"/>
      <c r="Z712" s="223"/>
    </row>
    <row r="713" spans="1:26" ht="12.75" customHeight="1" x14ac:dyDescent="0.2">
      <c r="A713" s="223"/>
      <c r="B713" s="223"/>
      <c r="C713" s="223"/>
      <c r="D713" s="223"/>
      <c r="E713" s="223"/>
      <c r="F713" s="223"/>
      <c r="G713" s="223"/>
      <c r="H713" s="223"/>
      <c r="I713" s="223"/>
      <c r="J713" s="223"/>
      <c r="K713" s="223"/>
      <c r="L713" s="223"/>
      <c r="M713" s="223"/>
      <c r="N713" s="223"/>
      <c r="O713" s="223"/>
      <c r="P713" s="223"/>
      <c r="Q713" s="223"/>
      <c r="R713" s="223"/>
      <c r="S713" s="223"/>
      <c r="T713" s="223"/>
      <c r="U713" s="223"/>
      <c r="V713" s="223"/>
      <c r="W713" s="223"/>
      <c r="X713" s="223"/>
      <c r="Y713" s="223"/>
      <c r="Z713" s="223"/>
    </row>
    <row r="714" spans="1:26" ht="12.75" customHeight="1" x14ac:dyDescent="0.2">
      <c r="A714" s="223"/>
      <c r="B714" s="223"/>
      <c r="C714" s="223"/>
      <c r="D714" s="223"/>
      <c r="E714" s="223"/>
      <c r="F714" s="223"/>
      <c r="G714" s="223"/>
      <c r="H714" s="223"/>
      <c r="I714" s="223"/>
      <c r="J714" s="223"/>
      <c r="K714" s="223"/>
      <c r="L714" s="223"/>
      <c r="M714" s="223"/>
      <c r="N714" s="223"/>
      <c r="O714" s="223"/>
      <c r="P714" s="223"/>
      <c r="Q714" s="223"/>
      <c r="R714" s="223"/>
      <c r="S714" s="223"/>
      <c r="T714" s="223"/>
      <c r="U714" s="223"/>
      <c r="V714" s="223"/>
      <c r="W714" s="223"/>
      <c r="X714" s="223"/>
      <c r="Y714" s="223"/>
      <c r="Z714" s="223"/>
    </row>
    <row r="715" spans="1:26" ht="12.75" customHeight="1" x14ac:dyDescent="0.2">
      <c r="A715" s="223"/>
      <c r="B715" s="223"/>
      <c r="C715" s="223"/>
      <c r="D715" s="223"/>
      <c r="E715" s="223"/>
      <c r="F715" s="223"/>
      <c r="G715" s="223"/>
      <c r="H715" s="223"/>
      <c r="I715" s="223"/>
      <c r="J715" s="223"/>
      <c r="K715" s="223"/>
      <c r="L715" s="223"/>
      <c r="M715" s="223"/>
      <c r="N715" s="223"/>
      <c r="O715" s="223"/>
      <c r="P715" s="223"/>
      <c r="Q715" s="223"/>
      <c r="R715" s="223"/>
      <c r="S715" s="223"/>
      <c r="T715" s="223"/>
      <c r="U715" s="223"/>
      <c r="V715" s="223"/>
      <c r="W715" s="223"/>
      <c r="X715" s="223"/>
      <c r="Y715" s="223"/>
      <c r="Z715" s="223"/>
    </row>
    <row r="716" spans="1:26" ht="12.75" customHeight="1" x14ac:dyDescent="0.2">
      <c r="A716" s="223"/>
      <c r="B716" s="223"/>
      <c r="C716" s="223"/>
      <c r="D716" s="223"/>
      <c r="E716" s="223"/>
      <c r="F716" s="223"/>
      <c r="G716" s="223"/>
      <c r="H716" s="223"/>
      <c r="I716" s="223"/>
      <c r="J716" s="223"/>
      <c r="K716" s="223"/>
      <c r="L716" s="223"/>
      <c r="M716" s="223"/>
      <c r="N716" s="223"/>
      <c r="O716" s="223"/>
      <c r="P716" s="223"/>
      <c r="Q716" s="223"/>
      <c r="R716" s="223"/>
      <c r="S716" s="223"/>
      <c r="T716" s="223"/>
      <c r="U716" s="223"/>
      <c r="V716" s="223"/>
      <c r="W716" s="223"/>
      <c r="X716" s="223"/>
      <c r="Y716" s="223"/>
      <c r="Z716" s="223"/>
    </row>
    <row r="717" spans="1:26" ht="12.75" customHeight="1" x14ac:dyDescent="0.2">
      <c r="A717" s="223"/>
      <c r="B717" s="223"/>
      <c r="C717" s="223"/>
      <c r="D717" s="223"/>
      <c r="E717" s="223"/>
      <c r="F717" s="223"/>
      <c r="G717" s="223"/>
      <c r="H717" s="223"/>
      <c r="I717" s="223"/>
      <c r="J717" s="223"/>
      <c r="K717" s="223"/>
      <c r="L717" s="223"/>
      <c r="M717" s="223"/>
      <c r="N717" s="223"/>
      <c r="O717" s="223"/>
      <c r="P717" s="223"/>
      <c r="Q717" s="223"/>
      <c r="R717" s="223"/>
      <c r="S717" s="223"/>
      <c r="T717" s="223"/>
      <c r="U717" s="223"/>
      <c r="V717" s="223"/>
      <c r="W717" s="223"/>
      <c r="X717" s="223"/>
      <c r="Y717" s="223"/>
      <c r="Z717" s="223"/>
    </row>
    <row r="718" spans="1:26" ht="12.75" customHeight="1" x14ac:dyDescent="0.2">
      <c r="A718" s="223"/>
      <c r="B718" s="223"/>
      <c r="C718" s="223"/>
      <c r="D718" s="223"/>
      <c r="E718" s="223"/>
      <c r="F718" s="223"/>
      <c r="G718" s="223"/>
      <c r="H718" s="223"/>
      <c r="I718" s="223"/>
      <c r="J718" s="223"/>
      <c r="K718" s="223"/>
      <c r="L718" s="223"/>
      <c r="M718" s="223"/>
      <c r="N718" s="223"/>
      <c r="O718" s="223"/>
      <c r="P718" s="223"/>
      <c r="Q718" s="223"/>
      <c r="R718" s="223"/>
      <c r="S718" s="223"/>
      <c r="T718" s="223"/>
      <c r="U718" s="223"/>
      <c r="V718" s="223"/>
      <c r="W718" s="223"/>
      <c r="X718" s="223"/>
      <c r="Y718" s="223"/>
      <c r="Z718" s="223"/>
    </row>
    <row r="719" spans="1:26" ht="12.75" customHeight="1" x14ac:dyDescent="0.2">
      <c r="A719" s="223"/>
      <c r="B719" s="223"/>
      <c r="C719" s="223"/>
      <c r="D719" s="223"/>
      <c r="E719" s="223"/>
      <c r="F719" s="223"/>
      <c r="G719" s="223"/>
      <c r="H719" s="223"/>
      <c r="I719" s="223"/>
      <c r="J719" s="223"/>
      <c r="K719" s="223"/>
      <c r="L719" s="223"/>
      <c r="M719" s="223"/>
      <c r="N719" s="223"/>
      <c r="O719" s="223"/>
      <c r="P719" s="223"/>
      <c r="Q719" s="223"/>
      <c r="R719" s="223"/>
      <c r="S719" s="223"/>
      <c r="T719" s="223"/>
      <c r="U719" s="223"/>
      <c r="V719" s="223"/>
      <c r="W719" s="223"/>
      <c r="X719" s="223"/>
      <c r="Y719" s="223"/>
      <c r="Z719" s="223"/>
    </row>
    <row r="720" spans="1:26" ht="12.75" customHeight="1" x14ac:dyDescent="0.2">
      <c r="A720" s="223"/>
      <c r="B720" s="223"/>
      <c r="C720" s="223"/>
      <c r="D720" s="223"/>
      <c r="E720" s="223"/>
      <c r="F720" s="223"/>
      <c r="G720" s="223"/>
      <c r="H720" s="223"/>
      <c r="I720" s="223"/>
      <c r="J720" s="223"/>
      <c r="K720" s="223"/>
      <c r="L720" s="223"/>
      <c r="M720" s="223"/>
      <c r="N720" s="223"/>
      <c r="O720" s="223"/>
      <c r="P720" s="223"/>
      <c r="Q720" s="223"/>
      <c r="R720" s="223"/>
      <c r="S720" s="223"/>
      <c r="T720" s="223"/>
      <c r="U720" s="223"/>
      <c r="V720" s="223"/>
      <c r="W720" s="223"/>
      <c r="X720" s="223"/>
      <c r="Y720" s="223"/>
      <c r="Z720" s="223"/>
    </row>
    <row r="721" spans="1:26" ht="12.75" customHeight="1" x14ac:dyDescent="0.2">
      <c r="A721" s="223"/>
      <c r="B721" s="223"/>
      <c r="C721" s="223"/>
      <c r="D721" s="223"/>
      <c r="E721" s="223"/>
      <c r="F721" s="223"/>
      <c r="G721" s="223"/>
      <c r="H721" s="223"/>
      <c r="I721" s="223"/>
      <c r="J721" s="223"/>
      <c r="K721" s="223"/>
      <c r="L721" s="223"/>
      <c r="M721" s="223"/>
      <c r="N721" s="223"/>
      <c r="O721" s="223"/>
      <c r="P721" s="223"/>
      <c r="Q721" s="223"/>
      <c r="R721" s="223"/>
      <c r="S721" s="223"/>
      <c r="T721" s="223"/>
      <c r="U721" s="223"/>
      <c r="V721" s="223"/>
      <c r="W721" s="223"/>
      <c r="X721" s="223"/>
      <c r="Y721" s="223"/>
      <c r="Z721" s="223"/>
    </row>
    <row r="722" spans="1:26" ht="12.75" customHeight="1" x14ac:dyDescent="0.2">
      <c r="A722" s="223"/>
      <c r="B722" s="223"/>
      <c r="C722" s="223"/>
      <c r="D722" s="223"/>
      <c r="E722" s="223"/>
      <c r="F722" s="223"/>
      <c r="G722" s="223"/>
      <c r="H722" s="223"/>
      <c r="I722" s="223"/>
      <c r="J722" s="223"/>
      <c r="K722" s="223"/>
      <c r="L722" s="223"/>
      <c r="M722" s="223"/>
      <c r="N722" s="223"/>
      <c r="O722" s="223"/>
      <c r="P722" s="223"/>
      <c r="Q722" s="223"/>
      <c r="R722" s="223"/>
      <c r="S722" s="223"/>
      <c r="T722" s="223"/>
      <c r="U722" s="223"/>
      <c r="V722" s="223"/>
      <c r="W722" s="223"/>
      <c r="X722" s="223"/>
      <c r="Y722" s="223"/>
      <c r="Z722" s="223"/>
    </row>
    <row r="723" spans="1:26" ht="12.75" customHeight="1" x14ac:dyDescent="0.2">
      <c r="A723" s="223"/>
      <c r="B723" s="223"/>
      <c r="C723" s="223"/>
      <c r="D723" s="223"/>
      <c r="E723" s="223"/>
      <c r="F723" s="223"/>
      <c r="G723" s="223"/>
      <c r="H723" s="223"/>
      <c r="I723" s="223"/>
      <c r="J723" s="223"/>
      <c r="K723" s="223"/>
      <c r="L723" s="223"/>
      <c r="M723" s="223"/>
      <c r="N723" s="223"/>
      <c r="O723" s="223"/>
      <c r="P723" s="223"/>
      <c r="Q723" s="223"/>
      <c r="R723" s="223"/>
      <c r="S723" s="223"/>
      <c r="T723" s="223"/>
      <c r="U723" s="223"/>
      <c r="V723" s="223"/>
      <c r="W723" s="223"/>
      <c r="X723" s="223"/>
      <c r="Y723" s="223"/>
      <c r="Z723" s="223"/>
    </row>
    <row r="724" spans="1:26" ht="12.75" customHeight="1" x14ac:dyDescent="0.2">
      <c r="A724" s="223"/>
      <c r="B724" s="223"/>
      <c r="C724" s="223"/>
      <c r="D724" s="223"/>
      <c r="E724" s="223"/>
      <c r="F724" s="223"/>
      <c r="G724" s="223"/>
      <c r="H724" s="223"/>
      <c r="I724" s="223"/>
      <c r="J724" s="223"/>
      <c r="K724" s="223"/>
      <c r="L724" s="223"/>
      <c r="M724" s="223"/>
      <c r="N724" s="223"/>
      <c r="O724" s="223"/>
      <c r="P724" s="223"/>
      <c r="Q724" s="223"/>
      <c r="R724" s="223"/>
      <c r="S724" s="223"/>
      <c r="T724" s="223"/>
      <c r="U724" s="223"/>
      <c r="V724" s="223"/>
      <c r="W724" s="223"/>
      <c r="X724" s="223"/>
      <c r="Y724" s="223"/>
      <c r="Z724" s="223"/>
    </row>
    <row r="725" spans="1:26" ht="12.75" customHeight="1" x14ac:dyDescent="0.2">
      <c r="A725" s="223"/>
      <c r="B725" s="223"/>
      <c r="C725" s="223"/>
      <c r="D725" s="223"/>
      <c r="E725" s="223"/>
      <c r="F725" s="223"/>
      <c r="G725" s="223"/>
      <c r="H725" s="223"/>
      <c r="I725" s="223"/>
      <c r="J725" s="223"/>
      <c r="K725" s="223"/>
      <c r="L725" s="223"/>
      <c r="M725" s="223"/>
      <c r="N725" s="223"/>
      <c r="O725" s="223"/>
      <c r="P725" s="223"/>
      <c r="Q725" s="223"/>
      <c r="R725" s="223"/>
      <c r="S725" s="223"/>
      <c r="T725" s="223"/>
      <c r="U725" s="223"/>
      <c r="V725" s="223"/>
      <c r="W725" s="223"/>
      <c r="X725" s="223"/>
      <c r="Y725" s="223"/>
      <c r="Z725" s="223"/>
    </row>
    <row r="726" spans="1:26" ht="12.75" customHeight="1" x14ac:dyDescent="0.2">
      <c r="A726" s="223"/>
      <c r="B726" s="223"/>
      <c r="C726" s="223"/>
      <c r="D726" s="223"/>
      <c r="E726" s="223"/>
      <c r="F726" s="223"/>
      <c r="G726" s="223"/>
      <c r="H726" s="223"/>
      <c r="I726" s="223"/>
      <c r="J726" s="223"/>
      <c r="K726" s="223"/>
      <c r="L726" s="223"/>
      <c r="M726" s="223"/>
      <c r="N726" s="223"/>
      <c r="O726" s="223"/>
      <c r="P726" s="223"/>
      <c r="Q726" s="223"/>
      <c r="R726" s="223"/>
      <c r="S726" s="223"/>
      <c r="T726" s="223"/>
      <c r="U726" s="223"/>
      <c r="V726" s="223"/>
      <c r="W726" s="223"/>
      <c r="X726" s="223"/>
      <c r="Y726" s="223"/>
      <c r="Z726" s="223"/>
    </row>
    <row r="727" spans="1:26" ht="12.75" customHeight="1" x14ac:dyDescent="0.2">
      <c r="A727" s="223"/>
      <c r="B727" s="223"/>
      <c r="C727" s="223"/>
      <c r="D727" s="223"/>
      <c r="E727" s="223"/>
      <c r="F727" s="223"/>
      <c r="G727" s="223"/>
      <c r="H727" s="223"/>
      <c r="I727" s="223"/>
      <c r="J727" s="223"/>
      <c r="K727" s="223"/>
      <c r="L727" s="223"/>
      <c r="M727" s="223"/>
      <c r="N727" s="223"/>
      <c r="O727" s="223"/>
      <c r="P727" s="223"/>
      <c r="Q727" s="223"/>
      <c r="R727" s="223"/>
      <c r="S727" s="223"/>
      <c r="T727" s="223"/>
      <c r="U727" s="223"/>
      <c r="V727" s="223"/>
      <c r="W727" s="223"/>
      <c r="X727" s="223"/>
      <c r="Y727" s="223"/>
      <c r="Z727" s="223"/>
    </row>
    <row r="728" spans="1:26" ht="12.75" customHeight="1" x14ac:dyDescent="0.2">
      <c r="A728" s="223"/>
      <c r="B728" s="223"/>
      <c r="C728" s="223"/>
      <c r="D728" s="223"/>
      <c r="E728" s="223"/>
      <c r="F728" s="223"/>
      <c r="G728" s="223"/>
      <c r="H728" s="223"/>
      <c r="I728" s="223"/>
      <c r="J728" s="223"/>
      <c r="K728" s="223"/>
      <c r="L728" s="223"/>
      <c r="M728" s="223"/>
      <c r="N728" s="223"/>
      <c r="O728" s="223"/>
      <c r="P728" s="223"/>
      <c r="Q728" s="223"/>
      <c r="R728" s="223"/>
      <c r="S728" s="223"/>
      <c r="T728" s="223"/>
      <c r="U728" s="223"/>
      <c r="V728" s="223"/>
      <c r="W728" s="223"/>
      <c r="X728" s="223"/>
      <c r="Y728" s="223"/>
      <c r="Z728" s="223"/>
    </row>
    <row r="729" spans="1:26" ht="12.75" customHeight="1" x14ac:dyDescent="0.2">
      <c r="A729" s="223"/>
      <c r="B729" s="223"/>
      <c r="C729" s="223"/>
      <c r="D729" s="223"/>
      <c r="E729" s="223"/>
      <c r="F729" s="223"/>
      <c r="G729" s="223"/>
      <c r="H729" s="223"/>
      <c r="I729" s="223"/>
      <c r="J729" s="223"/>
      <c r="K729" s="223"/>
      <c r="L729" s="223"/>
      <c r="M729" s="223"/>
      <c r="N729" s="223"/>
      <c r="O729" s="223"/>
      <c r="P729" s="223"/>
      <c r="Q729" s="223"/>
      <c r="R729" s="223"/>
      <c r="S729" s="223"/>
      <c r="T729" s="223"/>
      <c r="U729" s="223"/>
      <c r="V729" s="223"/>
      <c r="W729" s="223"/>
      <c r="X729" s="223"/>
      <c r="Y729" s="223"/>
      <c r="Z729" s="223"/>
    </row>
    <row r="730" spans="1:26" ht="12.75" customHeight="1" x14ac:dyDescent="0.2">
      <c r="A730" s="223"/>
      <c r="B730" s="223"/>
      <c r="C730" s="223"/>
      <c r="D730" s="223"/>
      <c r="E730" s="223"/>
      <c r="F730" s="223"/>
      <c r="G730" s="223"/>
      <c r="H730" s="223"/>
      <c r="I730" s="223"/>
      <c r="J730" s="223"/>
      <c r="K730" s="223"/>
      <c r="L730" s="223"/>
      <c r="M730" s="223"/>
      <c r="N730" s="223"/>
      <c r="O730" s="223"/>
      <c r="P730" s="223"/>
      <c r="Q730" s="223"/>
      <c r="R730" s="223"/>
      <c r="S730" s="223"/>
      <c r="T730" s="223"/>
      <c r="U730" s="223"/>
      <c r="V730" s="223"/>
      <c r="W730" s="223"/>
      <c r="X730" s="223"/>
      <c r="Y730" s="223"/>
      <c r="Z730" s="223"/>
    </row>
    <row r="731" spans="1:26" ht="12.75" customHeight="1" x14ac:dyDescent="0.2">
      <c r="A731" s="223"/>
      <c r="B731" s="223"/>
      <c r="C731" s="223"/>
      <c r="D731" s="223"/>
      <c r="E731" s="223"/>
      <c r="F731" s="223"/>
      <c r="G731" s="223"/>
      <c r="H731" s="223"/>
      <c r="I731" s="223"/>
      <c r="J731" s="223"/>
      <c r="K731" s="223"/>
      <c r="L731" s="223"/>
      <c r="M731" s="223"/>
      <c r="N731" s="223"/>
      <c r="O731" s="223"/>
      <c r="P731" s="223"/>
      <c r="Q731" s="223"/>
      <c r="R731" s="223"/>
      <c r="S731" s="223"/>
      <c r="T731" s="223"/>
      <c r="U731" s="223"/>
      <c r="V731" s="223"/>
      <c r="W731" s="223"/>
      <c r="X731" s="223"/>
      <c r="Y731" s="223"/>
      <c r="Z731" s="223"/>
    </row>
    <row r="732" spans="1:26" ht="12.75" customHeight="1" x14ac:dyDescent="0.2">
      <c r="A732" s="223"/>
      <c r="B732" s="223"/>
      <c r="C732" s="223"/>
      <c r="D732" s="223"/>
      <c r="E732" s="223"/>
      <c r="F732" s="223"/>
      <c r="G732" s="223"/>
      <c r="H732" s="223"/>
      <c r="I732" s="223"/>
      <c r="J732" s="223"/>
      <c r="K732" s="223"/>
      <c r="L732" s="223"/>
      <c r="M732" s="223"/>
      <c r="N732" s="223"/>
      <c r="O732" s="223"/>
      <c r="P732" s="223"/>
      <c r="Q732" s="223"/>
      <c r="R732" s="223"/>
      <c r="S732" s="223"/>
      <c r="T732" s="223"/>
      <c r="U732" s="223"/>
      <c r="V732" s="223"/>
      <c r="W732" s="223"/>
      <c r="X732" s="223"/>
      <c r="Y732" s="223"/>
      <c r="Z732" s="223"/>
    </row>
    <row r="733" spans="1:26" ht="12.75" customHeight="1" x14ac:dyDescent="0.2">
      <c r="A733" s="223"/>
      <c r="B733" s="223"/>
      <c r="C733" s="223"/>
      <c r="D733" s="223"/>
      <c r="E733" s="223"/>
      <c r="F733" s="223"/>
      <c r="G733" s="223"/>
      <c r="H733" s="223"/>
      <c r="I733" s="223"/>
      <c r="J733" s="223"/>
      <c r="K733" s="223"/>
      <c r="L733" s="223"/>
      <c r="M733" s="223"/>
      <c r="N733" s="223"/>
      <c r="O733" s="223"/>
      <c r="P733" s="223"/>
      <c r="Q733" s="223"/>
      <c r="R733" s="223"/>
      <c r="S733" s="223"/>
      <c r="T733" s="223"/>
      <c r="U733" s="223"/>
      <c r="V733" s="223"/>
      <c r="W733" s="223"/>
      <c r="X733" s="223"/>
      <c r="Y733" s="223"/>
      <c r="Z733" s="223"/>
    </row>
    <row r="734" spans="1:26" ht="12.75" customHeight="1" x14ac:dyDescent="0.2">
      <c r="A734" s="223"/>
      <c r="B734" s="223"/>
      <c r="C734" s="223"/>
      <c r="D734" s="223"/>
      <c r="E734" s="223"/>
      <c r="F734" s="223"/>
      <c r="G734" s="223"/>
      <c r="H734" s="223"/>
      <c r="I734" s="223"/>
      <c r="J734" s="223"/>
      <c r="K734" s="223"/>
      <c r="L734" s="223"/>
      <c r="M734" s="223"/>
      <c r="N734" s="223"/>
      <c r="O734" s="223"/>
      <c r="P734" s="223"/>
      <c r="Q734" s="223"/>
      <c r="R734" s="223"/>
      <c r="S734" s="223"/>
      <c r="T734" s="223"/>
      <c r="U734" s="223"/>
      <c r="V734" s="223"/>
      <c r="W734" s="223"/>
      <c r="X734" s="223"/>
      <c r="Y734" s="223"/>
      <c r="Z734" s="223"/>
    </row>
    <row r="735" spans="1:26" ht="12.75" customHeight="1" x14ac:dyDescent="0.2">
      <c r="A735" s="223"/>
      <c r="B735" s="223"/>
      <c r="C735" s="223"/>
      <c r="D735" s="223"/>
      <c r="E735" s="223"/>
      <c r="F735" s="223"/>
      <c r="G735" s="223"/>
      <c r="H735" s="223"/>
      <c r="I735" s="223"/>
      <c r="J735" s="223"/>
      <c r="K735" s="223"/>
      <c r="L735" s="223"/>
      <c r="M735" s="223"/>
      <c r="N735" s="223"/>
      <c r="O735" s="223"/>
      <c r="P735" s="223"/>
      <c r="Q735" s="223"/>
      <c r="R735" s="223"/>
      <c r="S735" s="223"/>
      <c r="T735" s="223"/>
      <c r="U735" s="223"/>
      <c r="V735" s="223"/>
      <c r="W735" s="223"/>
      <c r="X735" s="223"/>
      <c r="Y735" s="223"/>
      <c r="Z735" s="223"/>
    </row>
    <row r="736" spans="1:26" ht="12.75" customHeight="1" x14ac:dyDescent="0.2">
      <c r="A736" s="223"/>
      <c r="B736" s="223"/>
      <c r="C736" s="223"/>
      <c r="D736" s="223"/>
      <c r="E736" s="223"/>
      <c r="F736" s="223"/>
      <c r="G736" s="223"/>
      <c r="H736" s="223"/>
      <c r="I736" s="223"/>
      <c r="J736" s="223"/>
      <c r="K736" s="223"/>
      <c r="L736" s="223"/>
      <c r="M736" s="223"/>
      <c r="N736" s="223"/>
      <c r="O736" s="223"/>
      <c r="P736" s="223"/>
      <c r="Q736" s="223"/>
      <c r="R736" s="223"/>
      <c r="S736" s="223"/>
      <c r="T736" s="223"/>
      <c r="U736" s="223"/>
      <c r="V736" s="223"/>
      <c r="W736" s="223"/>
      <c r="X736" s="223"/>
      <c r="Y736" s="223"/>
      <c r="Z736" s="223"/>
    </row>
    <row r="737" spans="1:26" ht="12.75" customHeight="1" x14ac:dyDescent="0.2">
      <c r="A737" s="223"/>
      <c r="B737" s="223"/>
      <c r="C737" s="223"/>
      <c r="D737" s="223"/>
      <c r="E737" s="223"/>
      <c r="F737" s="223"/>
      <c r="G737" s="223"/>
      <c r="H737" s="223"/>
      <c r="I737" s="223"/>
      <c r="J737" s="223"/>
      <c r="K737" s="223"/>
      <c r="L737" s="223"/>
      <c r="M737" s="223"/>
      <c r="N737" s="223"/>
      <c r="O737" s="223"/>
      <c r="P737" s="223"/>
      <c r="Q737" s="223"/>
      <c r="R737" s="223"/>
      <c r="S737" s="223"/>
      <c r="T737" s="223"/>
      <c r="U737" s="223"/>
      <c r="V737" s="223"/>
      <c r="W737" s="223"/>
      <c r="X737" s="223"/>
      <c r="Y737" s="223"/>
      <c r="Z737" s="223"/>
    </row>
    <row r="738" spans="1:26" ht="12.75" customHeight="1" x14ac:dyDescent="0.2">
      <c r="A738" s="223"/>
      <c r="B738" s="223"/>
      <c r="C738" s="223"/>
      <c r="D738" s="223"/>
      <c r="E738" s="223"/>
      <c r="F738" s="223"/>
      <c r="G738" s="223"/>
      <c r="H738" s="223"/>
      <c r="I738" s="223"/>
      <c r="J738" s="223"/>
      <c r="K738" s="223"/>
      <c r="L738" s="223"/>
      <c r="M738" s="223"/>
      <c r="N738" s="223"/>
      <c r="O738" s="223"/>
      <c r="P738" s="223"/>
      <c r="Q738" s="223"/>
      <c r="R738" s="223"/>
      <c r="S738" s="223"/>
      <c r="T738" s="223"/>
      <c r="U738" s="223"/>
      <c r="V738" s="223"/>
      <c r="W738" s="223"/>
      <c r="X738" s="223"/>
      <c r="Y738" s="223"/>
      <c r="Z738" s="223"/>
    </row>
    <row r="739" spans="1:26" ht="12.75" customHeight="1" x14ac:dyDescent="0.2">
      <c r="A739" s="223"/>
      <c r="B739" s="223"/>
      <c r="C739" s="223"/>
      <c r="D739" s="223"/>
      <c r="E739" s="223"/>
      <c r="F739" s="223"/>
      <c r="G739" s="223"/>
      <c r="H739" s="223"/>
      <c r="I739" s="223"/>
      <c r="J739" s="223"/>
      <c r="K739" s="223"/>
      <c r="L739" s="223"/>
      <c r="M739" s="223"/>
      <c r="N739" s="223"/>
      <c r="O739" s="223"/>
      <c r="P739" s="223"/>
      <c r="Q739" s="223"/>
      <c r="R739" s="223"/>
      <c r="S739" s="223"/>
      <c r="T739" s="223"/>
      <c r="U739" s="223"/>
      <c r="V739" s="223"/>
      <c r="W739" s="223"/>
      <c r="X739" s="223"/>
      <c r="Y739" s="223"/>
      <c r="Z739" s="223"/>
    </row>
    <row r="740" spans="1:26" ht="12.75" customHeight="1" x14ac:dyDescent="0.2">
      <c r="A740" s="223"/>
      <c r="B740" s="223"/>
      <c r="C740" s="223"/>
      <c r="D740" s="223"/>
      <c r="E740" s="223"/>
      <c r="F740" s="223"/>
      <c r="G740" s="223"/>
      <c r="H740" s="223"/>
      <c r="I740" s="223"/>
      <c r="J740" s="223"/>
      <c r="K740" s="223"/>
      <c r="L740" s="223"/>
      <c r="M740" s="223"/>
      <c r="N740" s="223"/>
      <c r="O740" s="223"/>
      <c r="P740" s="223"/>
      <c r="Q740" s="223"/>
      <c r="R740" s="223"/>
      <c r="S740" s="223"/>
      <c r="T740" s="223"/>
      <c r="U740" s="223"/>
      <c r="V740" s="223"/>
      <c r="W740" s="223"/>
      <c r="X740" s="223"/>
      <c r="Y740" s="223"/>
      <c r="Z740" s="223"/>
    </row>
    <row r="741" spans="1:26" ht="12.75" customHeight="1" x14ac:dyDescent="0.2">
      <c r="A741" s="223"/>
      <c r="B741" s="223"/>
      <c r="C741" s="223"/>
      <c r="D741" s="223"/>
      <c r="E741" s="223"/>
      <c r="F741" s="223"/>
      <c r="G741" s="223"/>
      <c r="H741" s="223"/>
      <c r="I741" s="223"/>
      <c r="J741" s="223"/>
      <c r="K741" s="223"/>
      <c r="L741" s="223"/>
      <c r="M741" s="223"/>
      <c r="N741" s="223"/>
      <c r="O741" s="223"/>
      <c r="P741" s="223"/>
      <c r="Q741" s="223"/>
      <c r="R741" s="223"/>
      <c r="S741" s="223"/>
      <c r="T741" s="223"/>
      <c r="U741" s="223"/>
      <c r="V741" s="223"/>
      <c r="W741" s="223"/>
      <c r="X741" s="223"/>
      <c r="Y741" s="223"/>
      <c r="Z741" s="223"/>
    </row>
    <row r="742" spans="1:26" ht="12.75" customHeight="1" x14ac:dyDescent="0.2">
      <c r="A742" s="223"/>
      <c r="B742" s="223"/>
      <c r="C742" s="223"/>
      <c r="D742" s="223"/>
      <c r="E742" s="223"/>
      <c r="F742" s="223"/>
      <c r="G742" s="223"/>
      <c r="H742" s="223"/>
      <c r="I742" s="223"/>
      <c r="J742" s="223"/>
      <c r="K742" s="223"/>
      <c r="L742" s="223"/>
      <c r="M742" s="223"/>
      <c r="N742" s="223"/>
      <c r="O742" s="223"/>
      <c r="P742" s="223"/>
      <c r="Q742" s="223"/>
      <c r="R742" s="223"/>
      <c r="S742" s="223"/>
      <c r="T742" s="223"/>
      <c r="U742" s="223"/>
      <c r="V742" s="223"/>
      <c r="W742" s="223"/>
      <c r="X742" s="223"/>
      <c r="Y742" s="223"/>
      <c r="Z742" s="223"/>
    </row>
    <row r="743" spans="1:26" ht="12.75" customHeight="1" x14ac:dyDescent="0.2">
      <c r="A743" s="223"/>
      <c r="B743" s="223"/>
      <c r="C743" s="223"/>
      <c r="D743" s="223"/>
      <c r="E743" s="223"/>
      <c r="F743" s="223"/>
      <c r="G743" s="223"/>
      <c r="H743" s="223"/>
      <c r="I743" s="223"/>
      <c r="J743" s="223"/>
      <c r="K743" s="223"/>
      <c r="L743" s="223"/>
      <c r="M743" s="223"/>
      <c r="N743" s="223"/>
      <c r="O743" s="223"/>
      <c r="P743" s="223"/>
      <c r="Q743" s="223"/>
      <c r="R743" s="223"/>
      <c r="S743" s="223"/>
      <c r="T743" s="223"/>
      <c r="U743" s="223"/>
      <c r="V743" s="223"/>
      <c r="W743" s="223"/>
      <c r="X743" s="223"/>
      <c r="Y743" s="223"/>
      <c r="Z743" s="223"/>
    </row>
    <row r="744" spans="1:26" ht="12.75" customHeight="1" x14ac:dyDescent="0.2">
      <c r="A744" s="223"/>
      <c r="B744" s="223"/>
      <c r="C744" s="223"/>
      <c r="D744" s="223"/>
      <c r="E744" s="223"/>
      <c r="F744" s="223"/>
      <c r="G744" s="223"/>
      <c r="H744" s="223"/>
      <c r="I744" s="223"/>
      <c r="J744" s="223"/>
      <c r="K744" s="223"/>
      <c r="L744" s="223"/>
      <c r="M744" s="223"/>
      <c r="N744" s="223"/>
      <c r="O744" s="223"/>
      <c r="P744" s="223"/>
      <c r="Q744" s="223"/>
      <c r="R744" s="223"/>
      <c r="S744" s="223"/>
      <c r="T744" s="223"/>
      <c r="U744" s="223"/>
      <c r="V744" s="223"/>
      <c r="W744" s="223"/>
      <c r="X744" s="223"/>
      <c r="Y744" s="223"/>
      <c r="Z744" s="223"/>
    </row>
    <row r="745" spans="1:26" ht="12.75" customHeight="1" x14ac:dyDescent="0.2">
      <c r="A745" s="223"/>
      <c r="B745" s="223"/>
      <c r="C745" s="223"/>
      <c r="D745" s="223"/>
      <c r="E745" s="223"/>
      <c r="F745" s="223"/>
      <c r="G745" s="223"/>
      <c r="H745" s="223"/>
      <c r="I745" s="223"/>
      <c r="J745" s="223"/>
      <c r="K745" s="223"/>
      <c r="L745" s="223"/>
      <c r="M745" s="223"/>
      <c r="N745" s="223"/>
      <c r="O745" s="223"/>
      <c r="P745" s="223"/>
      <c r="Q745" s="223"/>
      <c r="R745" s="223"/>
      <c r="S745" s="223"/>
      <c r="T745" s="223"/>
      <c r="U745" s="223"/>
      <c r="V745" s="223"/>
      <c r="W745" s="223"/>
      <c r="X745" s="223"/>
      <c r="Y745" s="223"/>
      <c r="Z745" s="223"/>
    </row>
    <row r="746" spans="1:26" ht="12.75" customHeight="1" x14ac:dyDescent="0.2">
      <c r="A746" s="223"/>
      <c r="B746" s="223"/>
      <c r="C746" s="223"/>
      <c r="D746" s="223"/>
      <c r="E746" s="223"/>
      <c r="F746" s="223"/>
      <c r="G746" s="223"/>
      <c r="H746" s="223"/>
      <c r="I746" s="223"/>
      <c r="J746" s="223"/>
      <c r="K746" s="223"/>
      <c r="L746" s="223"/>
      <c r="M746" s="223"/>
      <c r="N746" s="223"/>
      <c r="O746" s="223"/>
      <c r="P746" s="223"/>
      <c r="Q746" s="223"/>
      <c r="R746" s="223"/>
      <c r="S746" s="223"/>
      <c r="T746" s="223"/>
      <c r="U746" s="223"/>
      <c r="V746" s="223"/>
      <c r="W746" s="223"/>
      <c r="X746" s="223"/>
      <c r="Y746" s="223"/>
      <c r="Z746" s="223"/>
    </row>
    <row r="747" spans="1:26" ht="12.75" customHeight="1" x14ac:dyDescent="0.2">
      <c r="A747" s="223"/>
      <c r="B747" s="223"/>
      <c r="C747" s="223"/>
      <c r="D747" s="223"/>
      <c r="E747" s="223"/>
      <c r="F747" s="223"/>
      <c r="G747" s="223"/>
      <c r="H747" s="223"/>
      <c r="I747" s="223"/>
      <c r="J747" s="223"/>
      <c r="K747" s="223"/>
      <c r="L747" s="223"/>
      <c r="M747" s="223"/>
      <c r="N747" s="223"/>
      <c r="O747" s="223"/>
      <c r="P747" s="223"/>
      <c r="Q747" s="223"/>
      <c r="R747" s="223"/>
      <c r="S747" s="223"/>
      <c r="T747" s="223"/>
      <c r="U747" s="223"/>
      <c r="V747" s="223"/>
      <c r="W747" s="223"/>
      <c r="X747" s="223"/>
      <c r="Y747" s="223"/>
      <c r="Z747" s="223"/>
    </row>
    <row r="748" spans="1:26" ht="12.75" customHeight="1" x14ac:dyDescent="0.2">
      <c r="A748" s="223"/>
      <c r="B748" s="223"/>
      <c r="C748" s="223"/>
      <c r="D748" s="223"/>
      <c r="E748" s="223"/>
      <c r="F748" s="223"/>
      <c r="G748" s="223"/>
      <c r="H748" s="223"/>
      <c r="I748" s="223"/>
      <c r="J748" s="223"/>
      <c r="K748" s="223"/>
      <c r="L748" s="223"/>
      <c r="M748" s="223"/>
      <c r="N748" s="223"/>
      <c r="O748" s="223"/>
      <c r="P748" s="223"/>
      <c r="Q748" s="223"/>
      <c r="R748" s="223"/>
      <c r="S748" s="223"/>
      <c r="T748" s="223"/>
      <c r="U748" s="223"/>
      <c r="V748" s="223"/>
      <c r="W748" s="223"/>
      <c r="X748" s="223"/>
      <c r="Y748" s="223"/>
      <c r="Z748" s="223"/>
    </row>
    <row r="749" spans="1:26" ht="12.75" customHeight="1" x14ac:dyDescent="0.2">
      <c r="A749" s="223"/>
      <c r="B749" s="223"/>
      <c r="C749" s="223"/>
      <c r="D749" s="223"/>
      <c r="E749" s="223"/>
      <c r="F749" s="223"/>
      <c r="G749" s="223"/>
      <c r="H749" s="223"/>
      <c r="I749" s="223"/>
      <c r="J749" s="223"/>
      <c r="K749" s="223"/>
      <c r="L749" s="223"/>
      <c r="M749" s="223"/>
      <c r="N749" s="223"/>
      <c r="O749" s="223"/>
      <c r="P749" s="223"/>
      <c r="Q749" s="223"/>
      <c r="R749" s="223"/>
      <c r="S749" s="223"/>
      <c r="T749" s="223"/>
      <c r="U749" s="223"/>
      <c r="V749" s="223"/>
      <c r="W749" s="223"/>
      <c r="X749" s="223"/>
      <c r="Y749" s="223"/>
      <c r="Z749" s="223"/>
    </row>
    <row r="750" spans="1:26" ht="12.75" customHeight="1" x14ac:dyDescent="0.2">
      <c r="A750" s="223"/>
      <c r="B750" s="223"/>
      <c r="C750" s="223"/>
      <c r="D750" s="223"/>
      <c r="E750" s="223"/>
      <c r="F750" s="223"/>
      <c r="G750" s="223"/>
      <c r="H750" s="223"/>
      <c r="I750" s="223"/>
      <c r="J750" s="223"/>
      <c r="K750" s="223"/>
      <c r="L750" s="223"/>
      <c r="M750" s="223"/>
      <c r="N750" s="223"/>
      <c r="O750" s="223"/>
      <c r="P750" s="223"/>
      <c r="Q750" s="223"/>
      <c r="R750" s="223"/>
      <c r="S750" s="223"/>
      <c r="T750" s="223"/>
      <c r="U750" s="223"/>
      <c r="V750" s="223"/>
      <c r="W750" s="223"/>
      <c r="X750" s="223"/>
      <c r="Y750" s="223"/>
      <c r="Z750" s="223"/>
    </row>
    <row r="751" spans="1:26" ht="12.75" customHeight="1" x14ac:dyDescent="0.2">
      <c r="A751" s="223"/>
      <c r="B751" s="223"/>
      <c r="C751" s="223"/>
      <c r="D751" s="223"/>
      <c r="E751" s="223"/>
      <c r="F751" s="223"/>
      <c r="G751" s="223"/>
      <c r="H751" s="223"/>
      <c r="I751" s="223"/>
      <c r="J751" s="223"/>
      <c r="K751" s="223"/>
      <c r="L751" s="223"/>
      <c r="M751" s="223"/>
      <c r="N751" s="223"/>
      <c r="O751" s="223"/>
      <c r="P751" s="223"/>
      <c r="Q751" s="223"/>
      <c r="R751" s="223"/>
      <c r="S751" s="223"/>
      <c r="T751" s="223"/>
      <c r="U751" s="223"/>
      <c r="V751" s="223"/>
      <c r="W751" s="223"/>
      <c r="X751" s="223"/>
      <c r="Y751" s="223"/>
      <c r="Z751" s="223"/>
    </row>
    <row r="752" spans="1:26" ht="12.75" customHeight="1" x14ac:dyDescent="0.2">
      <c r="A752" s="223"/>
      <c r="B752" s="223"/>
      <c r="C752" s="223"/>
      <c r="D752" s="223"/>
      <c r="E752" s="223"/>
      <c r="F752" s="223"/>
      <c r="G752" s="223"/>
      <c r="H752" s="223"/>
      <c r="I752" s="223"/>
      <c r="J752" s="223"/>
      <c r="K752" s="223"/>
      <c r="L752" s="223"/>
      <c r="M752" s="223"/>
      <c r="N752" s="223"/>
      <c r="O752" s="223"/>
      <c r="P752" s="223"/>
      <c r="Q752" s="223"/>
      <c r="R752" s="223"/>
      <c r="S752" s="223"/>
      <c r="T752" s="223"/>
      <c r="U752" s="223"/>
      <c r="V752" s="223"/>
      <c r="W752" s="223"/>
      <c r="X752" s="223"/>
      <c r="Y752" s="223"/>
      <c r="Z752" s="223"/>
    </row>
    <row r="753" spans="1:26" ht="12.75" customHeight="1" x14ac:dyDescent="0.2">
      <c r="A753" s="223"/>
      <c r="B753" s="223"/>
      <c r="C753" s="223"/>
      <c r="D753" s="223"/>
      <c r="E753" s="223"/>
      <c r="F753" s="223"/>
      <c r="G753" s="223"/>
      <c r="H753" s="223"/>
      <c r="I753" s="223"/>
      <c r="J753" s="223"/>
      <c r="K753" s="223"/>
      <c r="L753" s="223"/>
      <c r="M753" s="223"/>
      <c r="N753" s="223"/>
      <c r="O753" s="223"/>
      <c r="P753" s="223"/>
      <c r="Q753" s="223"/>
      <c r="R753" s="223"/>
      <c r="S753" s="223"/>
      <c r="T753" s="223"/>
      <c r="U753" s="223"/>
      <c r="V753" s="223"/>
      <c r="W753" s="223"/>
      <c r="X753" s="223"/>
      <c r="Y753" s="223"/>
      <c r="Z753" s="223"/>
    </row>
    <row r="754" spans="1:26" ht="12.75" customHeight="1" x14ac:dyDescent="0.2">
      <c r="A754" s="223"/>
      <c r="B754" s="223"/>
      <c r="C754" s="223"/>
      <c r="D754" s="223"/>
      <c r="E754" s="223"/>
      <c r="F754" s="223"/>
      <c r="G754" s="223"/>
      <c r="H754" s="223"/>
      <c r="I754" s="223"/>
      <c r="J754" s="223"/>
      <c r="K754" s="223"/>
      <c r="L754" s="223"/>
      <c r="M754" s="223"/>
      <c r="N754" s="223"/>
      <c r="O754" s="223"/>
      <c r="P754" s="223"/>
      <c r="Q754" s="223"/>
      <c r="R754" s="223"/>
      <c r="S754" s="223"/>
      <c r="T754" s="223"/>
      <c r="U754" s="223"/>
      <c r="V754" s="223"/>
      <c r="W754" s="223"/>
      <c r="X754" s="223"/>
      <c r="Y754" s="223"/>
      <c r="Z754" s="223"/>
    </row>
    <row r="755" spans="1:26" ht="12.75" customHeight="1" x14ac:dyDescent="0.2">
      <c r="A755" s="223"/>
      <c r="B755" s="223"/>
      <c r="C755" s="223"/>
      <c r="D755" s="223"/>
      <c r="E755" s="223"/>
      <c r="F755" s="223"/>
      <c r="G755" s="223"/>
      <c r="H755" s="223"/>
      <c r="I755" s="223"/>
      <c r="J755" s="223"/>
      <c r="K755" s="223"/>
      <c r="L755" s="223"/>
      <c r="M755" s="223"/>
      <c r="N755" s="223"/>
      <c r="O755" s="223"/>
      <c r="P755" s="223"/>
      <c r="Q755" s="223"/>
      <c r="R755" s="223"/>
      <c r="S755" s="223"/>
      <c r="T755" s="223"/>
      <c r="U755" s="223"/>
      <c r="V755" s="223"/>
      <c r="W755" s="223"/>
      <c r="X755" s="223"/>
      <c r="Y755" s="223"/>
      <c r="Z755" s="223"/>
    </row>
    <row r="756" spans="1:26" ht="12.75" customHeight="1" x14ac:dyDescent="0.2">
      <c r="A756" s="223"/>
      <c r="B756" s="223"/>
      <c r="C756" s="223"/>
      <c r="D756" s="223"/>
      <c r="E756" s="223"/>
      <c r="F756" s="223"/>
      <c r="G756" s="223"/>
      <c r="H756" s="223"/>
      <c r="I756" s="223"/>
      <c r="J756" s="223"/>
      <c r="K756" s="223"/>
      <c r="L756" s="223"/>
      <c r="M756" s="223"/>
      <c r="N756" s="223"/>
      <c r="O756" s="223"/>
      <c r="P756" s="223"/>
      <c r="Q756" s="223"/>
      <c r="R756" s="223"/>
      <c r="S756" s="223"/>
      <c r="T756" s="223"/>
      <c r="U756" s="223"/>
      <c r="V756" s="223"/>
      <c r="W756" s="223"/>
      <c r="X756" s="223"/>
      <c r="Y756" s="223"/>
      <c r="Z756" s="223"/>
    </row>
    <row r="757" spans="1:26" ht="12.75" customHeight="1" x14ac:dyDescent="0.2">
      <c r="A757" s="223"/>
      <c r="B757" s="223"/>
      <c r="C757" s="223"/>
      <c r="D757" s="223"/>
      <c r="E757" s="223"/>
      <c r="F757" s="223"/>
      <c r="G757" s="223"/>
      <c r="H757" s="223"/>
      <c r="I757" s="223"/>
      <c r="J757" s="223"/>
      <c r="K757" s="223"/>
      <c r="L757" s="223"/>
      <c r="M757" s="223"/>
      <c r="N757" s="223"/>
      <c r="O757" s="223"/>
      <c r="P757" s="223"/>
      <c r="Q757" s="223"/>
      <c r="R757" s="223"/>
      <c r="S757" s="223"/>
      <c r="T757" s="223"/>
      <c r="U757" s="223"/>
      <c r="V757" s="223"/>
      <c r="W757" s="223"/>
      <c r="X757" s="223"/>
      <c r="Y757" s="223"/>
      <c r="Z757" s="223"/>
    </row>
    <row r="758" spans="1:26" ht="12.75" customHeight="1" x14ac:dyDescent="0.2">
      <c r="A758" s="223"/>
      <c r="B758" s="223"/>
      <c r="C758" s="223"/>
      <c r="D758" s="223"/>
      <c r="E758" s="223"/>
      <c r="F758" s="223"/>
      <c r="G758" s="223"/>
      <c r="H758" s="223"/>
      <c r="I758" s="223"/>
      <c r="J758" s="223"/>
      <c r="K758" s="223"/>
      <c r="L758" s="223"/>
      <c r="M758" s="223"/>
      <c r="N758" s="223"/>
      <c r="O758" s="223"/>
      <c r="P758" s="223"/>
      <c r="Q758" s="223"/>
      <c r="R758" s="223"/>
      <c r="S758" s="223"/>
      <c r="T758" s="223"/>
      <c r="U758" s="223"/>
      <c r="V758" s="223"/>
      <c r="W758" s="223"/>
      <c r="X758" s="223"/>
      <c r="Y758" s="223"/>
      <c r="Z758" s="223"/>
    </row>
    <row r="759" spans="1:26" ht="12.75" customHeight="1" x14ac:dyDescent="0.2">
      <c r="A759" s="223"/>
      <c r="B759" s="223"/>
      <c r="C759" s="223"/>
      <c r="D759" s="223"/>
      <c r="E759" s="223"/>
      <c r="F759" s="223"/>
      <c r="G759" s="223"/>
      <c r="H759" s="223"/>
      <c r="I759" s="223"/>
      <c r="J759" s="223"/>
      <c r="K759" s="223"/>
      <c r="L759" s="223"/>
      <c r="M759" s="223"/>
      <c r="N759" s="223"/>
      <c r="O759" s="223"/>
      <c r="P759" s="223"/>
      <c r="Q759" s="223"/>
      <c r="R759" s="223"/>
      <c r="S759" s="223"/>
      <c r="T759" s="223"/>
      <c r="U759" s="223"/>
      <c r="V759" s="223"/>
      <c r="W759" s="223"/>
      <c r="X759" s="223"/>
      <c r="Y759" s="223"/>
      <c r="Z759" s="223"/>
    </row>
    <row r="760" spans="1:26" ht="12.75" customHeight="1" x14ac:dyDescent="0.2">
      <c r="A760" s="223"/>
      <c r="B760" s="223"/>
      <c r="C760" s="223"/>
      <c r="D760" s="223"/>
      <c r="E760" s="223"/>
      <c r="F760" s="223"/>
      <c r="G760" s="223"/>
      <c r="H760" s="223"/>
      <c r="I760" s="223"/>
      <c r="J760" s="223"/>
      <c r="K760" s="223"/>
      <c r="L760" s="223"/>
      <c r="M760" s="223"/>
      <c r="N760" s="223"/>
      <c r="O760" s="223"/>
      <c r="P760" s="223"/>
      <c r="Q760" s="223"/>
      <c r="R760" s="223"/>
      <c r="S760" s="223"/>
      <c r="T760" s="223"/>
      <c r="U760" s="223"/>
      <c r="V760" s="223"/>
      <c r="W760" s="223"/>
      <c r="X760" s="223"/>
      <c r="Y760" s="223"/>
      <c r="Z760" s="223"/>
    </row>
    <row r="761" spans="1:26" ht="12.75" customHeight="1" x14ac:dyDescent="0.2">
      <c r="A761" s="223"/>
      <c r="B761" s="223"/>
      <c r="C761" s="223"/>
      <c r="D761" s="223"/>
      <c r="E761" s="223"/>
      <c r="F761" s="223"/>
      <c r="G761" s="223"/>
      <c r="H761" s="223"/>
      <c r="I761" s="223"/>
      <c r="J761" s="223"/>
      <c r="K761" s="223"/>
      <c r="L761" s="223"/>
      <c r="M761" s="223"/>
      <c r="N761" s="223"/>
      <c r="O761" s="223"/>
      <c r="P761" s="223"/>
      <c r="Q761" s="223"/>
      <c r="R761" s="223"/>
      <c r="S761" s="223"/>
      <c r="T761" s="223"/>
      <c r="U761" s="223"/>
      <c r="V761" s="223"/>
      <c r="W761" s="223"/>
      <c r="X761" s="223"/>
      <c r="Y761" s="223"/>
      <c r="Z761" s="223"/>
    </row>
    <row r="762" spans="1:26" ht="12.75" customHeight="1" x14ac:dyDescent="0.2">
      <c r="A762" s="223"/>
      <c r="B762" s="223"/>
      <c r="C762" s="223"/>
      <c r="D762" s="223"/>
      <c r="E762" s="223"/>
      <c r="F762" s="223"/>
      <c r="G762" s="223"/>
      <c r="H762" s="223"/>
      <c r="I762" s="223"/>
      <c r="J762" s="223"/>
      <c r="K762" s="223"/>
      <c r="L762" s="223"/>
      <c r="M762" s="223"/>
      <c r="N762" s="223"/>
      <c r="O762" s="223"/>
      <c r="P762" s="223"/>
      <c r="Q762" s="223"/>
      <c r="R762" s="223"/>
      <c r="S762" s="223"/>
      <c r="T762" s="223"/>
      <c r="U762" s="223"/>
      <c r="V762" s="223"/>
      <c r="W762" s="223"/>
      <c r="X762" s="223"/>
      <c r="Y762" s="223"/>
      <c r="Z762" s="223"/>
    </row>
    <row r="763" spans="1:26" ht="12.75" customHeight="1" x14ac:dyDescent="0.2">
      <c r="A763" s="223"/>
      <c r="B763" s="223"/>
      <c r="C763" s="223"/>
      <c r="D763" s="223"/>
      <c r="E763" s="223"/>
      <c r="F763" s="223"/>
      <c r="G763" s="223"/>
      <c r="H763" s="223"/>
      <c r="I763" s="223"/>
      <c r="J763" s="223"/>
      <c r="K763" s="223"/>
      <c r="L763" s="223"/>
      <c r="M763" s="223"/>
      <c r="N763" s="223"/>
      <c r="O763" s="223"/>
      <c r="P763" s="223"/>
      <c r="Q763" s="223"/>
      <c r="R763" s="223"/>
      <c r="S763" s="223"/>
      <c r="T763" s="223"/>
      <c r="U763" s="223"/>
      <c r="V763" s="223"/>
      <c r="W763" s="223"/>
      <c r="X763" s="223"/>
      <c r="Y763" s="223"/>
      <c r="Z763" s="223"/>
    </row>
    <row r="764" spans="1:26" ht="12.75" customHeight="1" x14ac:dyDescent="0.2">
      <c r="A764" s="223"/>
      <c r="B764" s="223"/>
      <c r="C764" s="223"/>
      <c r="D764" s="223"/>
      <c r="E764" s="223"/>
      <c r="F764" s="223"/>
      <c r="G764" s="223"/>
      <c r="H764" s="223"/>
      <c r="I764" s="223"/>
      <c r="J764" s="223"/>
      <c r="K764" s="223"/>
      <c r="L764" s="223"/>
      <c r="M764" s="223"/>
      <c r="N764" s="223"/>
      <c r="O764" s="223"/>
      <c r="P764" s="223"/>
      <c r="Q764" s="223"/>
      <c r="R764" s="223"/>
      <c r="S764" s="223"/>
      <c r="T764" s="223"/>
      <c r="U764" s="223"/>
      <c r="V764" s="223"/>
      <c r="W764" s="223"/>
      <c r="X764" s="223"/>
      <c r="Y764" s="223"/>
      <c r="Z764" s="223"/>
    </row>
    <row r="765" spans="1:26" ht="12.75" customHeight="1" x14ac:dyDescent="0.2">
      <c r="A765" s="223"/>
      <c r="B765" s="223"/>
      <c r="C765" s="223"/>
      <c r="D765" s="223"/>
      <c r="E765" s="223"/>
      <c r="F765" s="223"/>
      <c r="G765" s="223"/>
      <c r="H765" s="223"/>
      <c r="I765" s="223"/>
      <c r="J765" s="223"/>
      <c r="K765" s="223"/>
      <c r="L765" s="223"/>
      <c r="M765" s="223"/>
      <c r="N765" s="223"/>
      <c r="O765" s="223"/>
      <c r="P765" s="223"/>
      <c r="Q765" s="223"/>
      <c r="R765" s="223"/>
      <c r="S765" s="223"/>
      <c r="T765" s="223"/>
      <c r="U765" s="223"/>
      <c r="V765" s="223"/>
      <c r="W765" s="223"/>
      <c r="X765" s="223"/>
      <c r="Y765" s="223"/>
      <c r="Z765" s="223"/>
    </row>
    <row r="766" spans="1:26" ht="12.75" customHeight="1" x14ac:dyDescent="0.2">
      <c r="A766" s="223"/>
      <c r="B766" s="223"/>
      <c r="C766" s="223"/>
      <c r="D766" s="223"/>
      <c r="E766" s="223"/>
      <c r="F766" s="223"/>
      <c r="G766" s="223"/>
      <c r="H766" s="223"/>
      <c r="I766" s="223"/>
      <c r="J766" s="223"/>
      <c r="K766" s="223"/>
      <c r="L766" s="223"/>
      <c r="M766" s="223"/>
      <c r="N766" s="223"/>
      <c r="O766" s="223"/>
      <c r="P766" s="223"/>
      <c r="Q766" s="223"/>
      <c r="R766" s="223"/>
      <c r="S766" s="223"/>
      <c r="T766" s="223"/>
      <c r="U766" s="223"/>
      <c r="V766" s="223"/>
      <c r="W766" s="223"/>
      <c r="X766" s="223"/>
      <c r="Y766" s="223"/>
      <c r="Z766" s="223"/>
    </row>
    <row r="767" spans="1:26" ht="12.75" customHeight="1" x14ac:dyDescent="0.2">
      <c r="A767" s="223"/>
      <c r="B767" s="223"/>
      <c r="C767" s="223"/>
      <c r="D767" s="223"/>
      <c r="E767" s="223"/>
      <c r="F767" s="223"/>
      <c r="G767" s="223"/>
      <c r="H767" s="223"/>
      <c r="I767" s="223"/>
      <c r="J767" s="223"/>
      <c r="K767" s="223"/>
      <c r="L767" s="223"/>
      <c r="M767" s="223"/>
      <c r="N767" s="223"/>
      <c r="O767" s="223"/>
      <c r="P767" s="223"/>
      <c r="Q767" s="223"/>
      <c r="R767" s="223"/>
      <c r="S767" s="223"/>
      <c r="T767" s="223"/>
      <c r="U767" s="223"/>
      <c r="V767" s="223"/>
      <c r="W767" s="223"/>
      <c r="X767" s="223"/>
      <c r="Y767" s="223"/>
      <c r="Z767" s="223"/>
    </row>
    <row r="768" spans="1:26" ht="12.75" customHeight="1" x14ac:dyDescent="0.2">
      <c r="A768" s="223"/>
      <c r="B768" s="223"/>
      <c r="C768" s="223"/>
      <c r="D768" s="223"/>
      <c r="E768" s="223"/>
      <c r="F768" s="223"/>
      <c r="G768" s="223"/>
      <c r="H768" s="223"/>
      <c r="I768" s="223"/>
      <c r="J768" s="223"/>
      <c r="K768" s="223"/>
      <c r="L768" s="223"/>
      <c r="M768" s="223"/>
      <c r="N768" s="223"/>
      <c r="O768" s="223"/>
      <c r="P768" s="223"/>
      <c r="Q768" s="223"/>
      <c r="R768" s="223"/>
      <c r="S768" s="223"/>
      <c r="T768" s="223"/>
      <c r="U768" s="223"/>
      <c r="V768" s="223"/>
      <c r="W768" s="223"/>
      <c r="X768" s="223"/>
      <c r="Y768" s="223"/>
      <c r="Z768" s="223"/>
    </row>
    <row r="769" spans="1:26" ht="12.75" customHeight="1" x14ac:dyDescent="0.2">
      <c r="A769" s="223"/>
      <c r="B769" s="223"/>
      <c r="C769" s="223"/>
      <c r="D769" s="223"/>
      <c r="E769" s="223"/>
      <c r="F769" s="223"/>
      <c r="G769" s="223"/>
      <c r="H769" s="223"/>
      <c r="I769" s="223"/>
      <c r="J769" s="223"/>
      <c r="K769" s="223"/>
      <c r="L769" s="223"/>
      <c r="M769" s="223"/>
      <c r="N769" s="223"/>
      <c r="O769" s="223"/>
      <c r="P769" s="223"/>
      <c r="Q769" s="223"/>
      <c r="R769" s="223"/>
      <c r="S769" s="223"/>
      <c r="T769" s="223"/>
      <c r="U769" s="223"/>
      <c r="V769" s="223"/>
      <c r="W769" s="223"/>
      <c r="X769" s="223"/>
      <c r="Y769" s="223"/>
      <c r="Z769" s="223"/>
    </row>
    <row r="770" spans="1:26" ht="12.75" customHeight="1" x14ac:dyDescent="0.2">
      <c r="A770" s="223"/>
      <c r="B770" s="223"/>
      <c r="C770" s="223"/>
      <c r="D770" s="223"/>
      <c r="E770" s="223"/>
      <c r="F770" s="223"/>
      <c r="G770" s="223"/>
      <c r="H770" s="223"/>
      <c r="I770" s="223"/>
      <c r="J770" s="223"/>
      <c r="K770" s="223"/>
      <c r="L770" s="223"/>
      <c r="M770" s="223"/>
      <c r="N770" s="223"/>
      <c r="O770" s="223"/>
      <c r="P770" s="223"/>
      <c r="Q770" s="223"/>
      <c r="R770" s="223"/>
      <c r="S770" s="223"/>
      <c r="T770" s="223"/>
      <c r="U770" s="223"/>
      <c r="V770" s="223"/>
      <c r="W770" s="223"/>
      <c r="X770" s="223"/>
      <c r="Y770" s="223"/>
      <c r="Z770" s="223"/>
    </row>
    <row r="771" spans="1:26" ht="12.75" customHeight="1" x14ac:dyDescent="0.2">
      <c r="A771" s="223"/>
      <c r="B771" s="223"/>
      <c r="C771" s="223"/>
      <c r="D771" s="223"/>
      <c r="E771" s="223"/>
      <c r="F771" s="223"/>
      <c r="G771" s="223"/>
      <c r="H771" s="223"/>
      <c r="I771" s="223"/>
      <c r="J771" s="223"/>
      <c r="K771" s="223"/>
      <c r="L771" s="223"/>
      <c r="M771" s="223"/>
      <c r="N771" s="223"/>
      <c r="O771" s="223"/>
      <c r="P771" s="223"/>
      <c r="Q771" s="223"/>
      <c r="R771" s="223"/>
      <c r="S771" s="223"/>
      <c r="T771" s="223"/>
      <c r="U771" s="223"/>
      <c r="V771" s="223"/>
      <c r="W771" s="223"/>
      <c r="X771" s="223"/>
      <c r="Y771" s="223"/>
      <c r="Z771" s="223"/>
    </row>
    <row r="772" spans="1:26" ht="12.75" customHeight="1" x14ac:dyDescent="0.2">
      <c r="A772" s="223"/>
      <c r="B772" s="223"/>
      <c r="C772" s="223"/>
      <c r="D772" s="223"/>
      <c r="E772" s="223"/>
      <c r="F772" s="223"/>
      <c r="G772" s="223"/>
      <c r="H772" s="223"/>
      <c r="I772" s="223"/>
      <c r="J772" s="223"/>
      <c r="K772" s="223"/>
      <c r="L772" s="223"/>
      <c r="M772" s="223"/>
      <c r="N772" s="223"/>
      <c r="O772" s="223"/>
      <c r="P772" s="223"/>
      <c r="Q772" s="223"/>
      <c r="R772" s="223"/>
      <c r="S772" s="223"/>
      <c r="T772" s="223"/>
      <c r="U772" s="223"/>
      <c r="V772" s="223"/>
      <c r="W772" s="223"/>
      <c r="X772" s="223"/>
      <c r="Y772" s="223"/>
      <c r="Z772" s="223"/>
    </row>
    <row r="773" spans="1:26" ht="12.75" customHeight="1" x14ac:dyDescent="0.2">
      <c r="A773" s="223"/>
      <c r="B773" s="223"/>
      <c r="C773" s="223"/>
      <c r="D773" s="223"/>
      <c r="E773" s="223"/>
      <c r="F773" s="223"/>
      <c r="G773" s="223"/>
      <c r="H773" s="223"/>
      <c r="I773" s="223"/>
      <c r="J773" s="223"/>
      <c r="K773" s="223"/>
      <c r="L773" s="223"/>
      <c r="M773" s="223"/>
      <c r="N773" s="223"/>
      <c r="O773" s="223"/>
      <c r="P773" s="223"/>
      <c r="Q773" s="223"/>
      <c r="R773" s="223"/>
      <c r="S773" s="223"/>
      <c r="T773" s="223"/>
      <c r="U773" s="223"/>
      <c r="V773" s="223"/>
      <c r="W773" s="223"/>
      <c r="X773" s="223"/>
      <c r="Y773" s="223"/>
      <c r="Z773" s="223"/>
    </row>
    <row r="774" spans="1:26" ht="12.75" customHeight="1" x14ac:dyDescent="0.2">
      <c r="A774" s="223"/>
      <c r="B774" s="223"/>
      <c r="C774" s="223"/>
      <c r="D774" s="223"/>
      <c r="E774" s="223"/>
      <c r="F774" s="223"/>
      <c r="G774" s="223"/>
      <c r="H774" s="223"/>
      <c r="I774" s="223"/>
      <c r="J774" s="223"/>
      <c r="K774" s="223"/>
      <c r="L774" s="223"/>
      <c r="M774" s="223"/>
      <c r="N774" s="223"/>
      <c r="O774" s="223"/>
      <c r="P774" s="223"/>
      <c r="Q774" s="223"/>
      <c r="R774" s="223"/>
      <c r="S774" s="223"/>
      <c r="T774" s="223"/>
      <c r="U774" s="223"/>
      <c r="V774" s="223"/>
      <c r="W774" s="223"/>
      <c r="X774" s="223"/>
      <c r="Y774" s="223"/>
      <c r="Z774" s="223"/>
    </row>
    <row r="775" spans="1:26" ht="12.75" customHeight="1" x14ac:dyDescent="0.2">
      <c r="A775" s="223"/>
      <c r="B775" s="223"/>
      <c r="C775" s="223"/>
      <c r="D775" s="223"/>
      <c r="E775" s="223"/>
      <c r="F775" s="223"/>
      <c r="G775" s="223"/>
      <c r="H775" s="223"/>
      <c r="I775" s="223"/>
      <c r="J775" s="223"/>
      <c r="K775" s="223"/>
      <c r="L775" s="223"/>
      <c r="M775" s="223"/>
      <c r="N775" s="223"/>
      <c r="O775" s="223"/>
      <c r="P775" s="223"/>
      <c r="Q775" s="223"/>
      <c r="R775" s="223"/>
      <c r="S775" s="223"/>
      <c r="T775" s="223"/>
      <c r="U775" s="223"/>
      <c r="V775" s="223"/>
      <c r="W775" s="223"/>
      <c r="X775" s="223"/>
      <c r="Y775" s="223"/>
      <c r="Z775" s="223"/>
    </row>
    <row r="776" spans="1:26" ht="12.75" customHeight="1" x14ac:dyDescent="0.2">
      <c r="A776" s="223"/>
      <c r="B776" s="223"/>
      <c r="C776" s="223"/>
      <c r="D776" s="223"/>
      <c r="E776" s="223"/>
      <c r="F776" s="223"/>
      <c r="G776" s="223"/>
      <c r="H776" s="223"/>
      <c r="I776" s="223"/>
      <c r="J776" s="223"/>
      <c r="K776" s="223"/>
      <c r="L776" s="223"/>
      <c r="M776" s="223"/>
      <c r="N776" s="223"/>
      <c r="O776" s="223"/>
      <c r="P776" s="223"/>
      <c r="Q776" s="223"/>
      <c r="R776" s="223"/>
      <c r="S776" s="223"/>
      <c r="T776" s="223"/>
      <c r="U776" s="223"/>
      <c r="V776" s="223"/>
      <c r="W776" s="223"/>
      <c r="X776" s="223"/>
      <c r="Y776" s="223"/>
      <c r="Z776" s="223"/>
    </row>
    <row r="777" spans="1:26" ht="12.75" customHeight="1" x14ac:dyDescent="0.2">
      <c r="A777" s="223"/>
      <c r="B777" s="223"/>
      <c r="C777" s="223"/>
      <c r="D777" s="223"/>
      <c r="E777" s="223"/>
      <c r="F777" s="223"/>
      <c r="G777" s="223"/>
      <c r="H777" s="223"/>
      <c r="I777" s="223"/>
      <c r="J777" s="223"/>
      <c r="K777" s="223"/>
      <c r="L777" s="223"/>
      <c r="M777" s="223"/>
      <c r="N777" s="223"/>
      <c r="O777" s="223"/>
      <c r="P777" s="223"/>
      <c r="Q777" s="223"/>
      <c r="R777" s="223"/>
      <c r="S777" s="223"/>
      <c r="T777" s="223"/>
      <c r="U777" s="223"/>
      <c r="V777" s="223"/>
      <c r="W777" s="223"/>
      <c r="X777" s="223"/>
      <c r="Y777" s="223"/>
      <c r="Z777" s="223"/>
    </row>
    <row r="778" spans="1:26" ht="12.75" customHeight="1" x14ac:dyDescent="0.2">
      <c r="A778" s="223"/>
      <c r="B778" s="223"/>
      <c r="C778" s="223"/>
      <c r="D778" s="223"/>
      <c r="E778" s="223"/>
      <c r="F778" s="223"/>
      <c r="G778" s="223"/>
      <c r="H778" s="223"/>
      <c r="I778" s="223"/>
      <c r="J778" s="223"/>
      <c r="K778" s="223"/>
      <c r="L778" s="223"/>
      <c r="M778" s="223"/>
      <c r="N778" s="223"/>
      <c r="O778" s="223"/>
      <c r="P778" s="223"/>
      <c r="Q778" s="223"/>
      <c r="R778" s="223"/>
      <c r="S778" s="223"/>
      <c r="T778" s="223"/>
      <c r="U778" s="223"/>
      <c r="V778" s="223"/>
      <c r="W778" s="223"/>
      <c r="X778" s="223"/>
      <c r="Y778" s="223"/>
      <c r="Z778" s="223"/>
    </row>
    <row r="779" spans="1:26" ht="12.75" customHeight="1" x14ac:dyDescent="0.2">
      <c r="A779" s="223"/>
      <c r="B779" s="223"/>
      <c r="C779" s="223"/>
      <c r="D779" s="223"/>
      <c r="E779" s="223"/>
      <c r="F779" s="223"/>
      <c r="G779" s="223"/>
      <c r="H779" s="223"/>
      <c r="I779" s="223"/>
      <c r="J779" s="223"/>
      <c r="K779" s="223"/>
      <c r="L779" s="223"/>
      <c r="M779" s="223"/>
      <c r="N779" s="223"/>
      <c r="O779" s="223"/>
      <c r="P779" s="223"/>
      <c r="Q779" s="223"/>
      <c r="R779" s="223"/>
      <c r="S779" s="223"/>
      <c r="T779" s="223"/>
      <c r="U779" s="223"/>
      <c r="V779" s="223"/>
      <c r="W779" s="223"/>
      <c r="X779" s="223"/>
      <c r="Y779" s="223"/>
      <c r="Z779" s="223"/>
    </row>
    <row r="780" spans="1:26" ht="12.75" customHeight="1" x14ac:dyDescent="0.2">
      <c r="A780" s="223"/>
      <c r="B780" s="223"/>
      <c r="C780" s="223"/>
      <c r="D780" s="223"/>
      <c r="E780" s="223"/>
      <c r="F780" s="223"/>
      <c r="G780" s="223"/>
      <c r="H780" s="223"/>
      <c r="I780" s="223"/>
      <c r="J780" s="223"/>
      <c r="K780" s="223"/>
      <c r="L780" s="223"/>
      <c r="M780" s="223"/>
      <c r="N780" s="223"/>
      <c r="O780" s="223"/>
      <c r="P780" s="223"/>
      <c r="Q780" s="223"/>
      <c r="R780" s="223"/>
      <c r="S780" s="223"/>
      <c r="T780" s="223"/>
      <c r="U780" s="223"/>
      <c r="V780" s="223"/>
      <c r="W780" s="223"/>
      <c r="X780" s="223"/>
      <c r="Y780" s="223"/>
      <c r="Z780" s="223"/>
    </row>
    <row r="781" spans="1:26" ht="12.75" customHeight="1" x14ac:dyDescent="0.2">
      <c r="A781" s="223"/>
      <c r="B781" s="223"/>
      <c r="C781" s="223"/>
      <c r="D781" s="223"/>
      <c r="E781" s="223"/>
      <c r="F781" s="223"/>
      <c r="G781" s="223"/>
      <c r="H781" s="223"/>
      <c r="I781" s="223"/>
      <c r="J781" s="223"/>
      <c r="K781" s="223"/>
      <c r="L781" s="223"/>
      <c r="M781" s="223"/>
      <c r="N781" s="223"/>
      <c r="O781" s="223"/>
      <c r="P781" s="223"/>
      <c r="Q781" s="223"/>
      <c r="R781" s="223"/>
      <c r="S781" s="223"/>
      <c r="T781" s="223"/>
      <c r="U781" s="223"/>
      <c r="V781" s="223"/>
      <c r="W781" s="223"/>
      <c r="X781" s="223"/>
      <c r="Y781" s="223"/>
      <c r="Z781" s="223"/>
    </row>
    <row r="782" spans="1:26" ht="12.75" customHeight="1" x14ac:dyDescent="0.2">
      <c r="A782" s="223"/>
      <c r="B782" s="223"/>
      <c r="C782" s="223"/>
      <c r="D782" s="223"/>
      <c r="E782" s="223"/>
      <c r="F782" s="223"/>
      <c r="G782" s="223"/>
      <c r="H782" s="223"/>
      <c r="I782" s="223"/>
      <c r="J782" s="223"/>
      <c r="K782" s="223"/>
      <c r="L782" s="223"/>
      <c r="M782" s="223"/>
      <c r="N782" s="223"/>
      <c r="O782" s="223"/>
      <c r="P782" s="223"/>
      <c r="Q782" s="223"/>
      <c r="R782" s="223"/>
      <c r="S782" s="223"/>
      <c r="T782" s="223"/>
      <c r="U782" s="223"/>
      <c r="V782" s="223"/>
      <c r="W782" s="223"/>
      <c r="X782" s="223"/>
      <c r="Y782" s="223"/>
      <c r="Z782" s="223"/>
    </row>
    <row r="783" spans="1:26" ht="12.75" customHeight="1" x14ac:dyDescent="0.2">
      <c r="A783" s="223"/>
      <c r="B783" s="223"/>
      <c r="C783" s="223"/>
      <c r="D783" s="223"/>
      <c r="E783" s="223"/>
      <c r="F783" s="223"/>
      <c r="G783" s="223"/>
      <c r="H783" s="223"/>
      <c r="I783" s="223"/>
      <c r="J783" s="223"/>
      <c r="K783" s="223"/>
      <c r="L783" s="223"/>
      <c r="M783" s="223"/>
      <c r="N783" s="223"/>
      <c r="O783" s="223"/>
      <c r="P783" s="223"/>
      <c r="Q783" s="223"/>
      <c r="R783" s="223"/>
      <c r="S783" s="223"/>
      <c r="T783" s="223"/>
      <c r="U783" s="223"/>
      <c r="V783" s="223"/>
      <c r="W783" s="223"/>
      <c r="X783" s="223"/>
      <c r="Y783" s="223"/>
      <c r="Z783" s="223"/>
    </row>
    <row r="784" spans="1:26" ht="12.75" customHeight="1" x14ac:dyDescent="0.2">
      <c r="A784" s="223"/>
      <c r="B784" s="223"/>
      <c r="C784" s="223"/>
      <c r="D784" s="223"/>
      <c r="E784" s="223"/>
      <c r="F784" s="223"/>
      <c r="G784" s="223"/>
      <c r="H784" s="223"/>
      <c r="I784" s="223"/>
      <c r="J784" s="223"/>
      <c r="K784" s="223"/>
      <c r="L784" s="223"/>
      <c r="M784" s="223"/>
      <c r="N784" s="223"/>
      <c r="O784" s="223"/>
      <c r="P784" s="223"/>
      <c r="Q784" s="223"/>
      <c r="R784" s="223"/>
      <c r="S784" s="223"/>
      <c r="T784" s="223"/>
      <c r="U784" s="223"/>
      <c r="V784" s="223"/>
      <c r="W784" s="223"/>
      <c r="X784" s="223"/>
      <c r="Y784" s="223"/>
      <c r="Z784" s="223"/>
    </row>
    <row r="785" spans="1:26" ht="12.75" customHeight="1" x14ac:dyDescent="0.2">
      <c r="A785" s="223"/>
      <c r="B785" s="223"/>
      <c r="C785" s="223"/>
      <c r="D785" s="223"/>
      <c r="E785" s="223"/>
      <c r="F785" s="223"/>
      <c r="G785" s="223"/>
      <c r="H785" s="223"/>
      <c r="I785" s="223"/>
      <c r="J785" s="223"/>
      <c r="K785" s="223"/>
      <c r="L785" s="223"/>
      <c r="M785" s="223"/>
      <c r="N785" s="223"/>
      <c r="O785" s="223"/>
      <c r="P785" s="223"/>
      <c r="Q785" s="223"/>
      <c r="R785" s="223"/>
      <c r="S785" s="223"/>
      <c r="T785" s="223"/>
      <c r="U785" s="223"/>
      <c r="V785" s="223"/>
      <c r="W785" s="223"/>
      <c r="X785" s="223"/>
      <c r="Y785" s="223"/>
      <c r="Z785" s="223"/>
    </row>
    <row r="786" spans="1:26" ht="12.75" customHeight="1" x14ac:dyDescent="0.2">
      <c r="A786" s="223"/>
      <c r="B786" s="223"/>
      <c r="C786" s="223"/>
      <c r="D786" s="223"/>
      <c r="E786" s="223"/>
      <c r="F786" s="223"/>
      <c r="G786" s="223"/>
      <c r="H786" s="223"/>
      <c r="I786" s="223"/>
      <c r="J786" s="223"/>
      <c r="K786" s="223"/>
      <c r="L786" s="223"/>
      <c r="M786" s="223"/>
      <c r="N786" s="223"/>
      <c r="O786" s="223"/>
      <c r="P786" s="223"/>
      <c r="Q786" s="223"/>
      <c r="R786" s="223"/>
      <c r="S786" s="223"/>
      <c r="T786" s="223"/>
      <c r="U786" s="223"/>
      <c r="V786" s="223"/>
      <c r="W786" s="223"/>
      <c r="X786" s="223"/>
      <c r="Y786" s="223"/>
      <c r="Z786" s="223"/>
    </row>
    <row r="787" spans="1:26" ht="12.75" customHeight="1" x14ac:dyDescent="0.2">
      <c r="A787" s="223"/>
      <c r="B787" s="223"/>
      <c r="C787" s="223"/>
      <c r="D787" s="223"/>
      <c r="E787" s="223"/>
      <c r="F787" s="223"/>
      <c r="G787" s="223"/>
      <c r="H787" s="223"/>
      <c r="I787" s="223"/>
      <c r="J787" s="223"/>
      <c r="K787" s="223"/>
      <c r="L787" s="223"/>
      <c r="M787" s="223"/>
      <c r="N787" s="223"/>
      <c r="O787" s="223"/>
      <c r="P787" s="223"/>
      <c r="Q787" s="223"/>
      <c r="R787" s="223"/>
      <c r="S787" s="223"/>
      <c r="T787" s="223"/>
      <c r="U787" s="223"/>
      <c r="V787" s="223"/>
      <c r="W787" s="223"/>
      <c r="X787" s="223"/>
      <c r="Y787" s="223"/>
      <c r="Z787" s="223"/>
    </row>
    <row r="788" spans="1:26" ht="12.75" customHeight="1" x14ac:dyDescent="0.2">
      <c r="A788" s="223"/>
      <c r="B788" s="223"/>
      <c r="C788" s="223"/>
      <c r="D788" s="223"/>
      <c r="E788" s="223"/>
      <c r="F788" s="223"/>
      <c r="G788" s="223"/>
      <c r="H788" s="223"/>
      <c r="I788" s="223"/>
      <c r="J788" s="223"/>
      <c r="K788" s="223"/>
      <c r="L788" s="223"/>
      <c r="M788" s="223"/>
      <c r="N788" s="223"/>
      <c r="O788" s="223"/>
      <c r="P788" s="223"/>
      <c r="Q788" s="223"/>
      <c r="R788" s="223"/>
      <c r="S788" s="223"/>
      <c r="T788" s="223"/>
      <c r="U788" s="223"/>
      <c r="V788" s="223"/>
      <c r="W788" s="223"/>
      <c r="X788" s="223"/>
      <c r="Y788" s="223"/>
      <c r="Z788" s="223"/>
    </row>
    <row r="789" spans="1:26" ht="12.75" customHeight="1" x14ac:dyDescent="0.2">
      <c r="A789" s="223"/>
      <c r="B789" s="223"/>
      <c r="C789" s="223"/>
      <c r="D789" s="223"/>
      <c r="E789" s="223"/>
      <c r="F789" s="223"/>
      <c r="G789" s="223"/>
      <c r="H789" s="223"/>
      <c r="I789" s="223"/>
      <c r="J789" s="223"/>
      <c r="K789" s="223"/>
      <c r="L789" s="223"/>
      <c r="M789" s="223"/>
      <c r="N789" s="223"/>
      <c r="O789" s="223"/>
      <c r="P789" s="223"/>
      <c r="Q789" s="223"/>
      <c r="R789" s="223"/>
      <c r="S789" s="223"/>
      <c r="T789" s="223"/>
      <c r="U789" s="223"/>
      <c r="V789" s="223"/>
      <c r="W789" s="223"/>
      <c r="X789" s="223"/>
      <c r="Y789" s="223"/>
      <c r="Z789" s="223"/>
    </row>
    <row r="790" spans="1:26" ht="12.75" customHeight="1" x14ac:dyDescent="0.2">
      <c r="A790" s="223"/>
      <c r="B790" s="223"/>
      <c r="C790" s="223"/>
      <c r="D790" s="223"/>
      <c r="E790" s="223"/>
      <c r="F790" s="223"/>
      <c r="G790" s="223"/>
      <c r="H790" s="223"/>
      <c r="I790" s="223"/>
      <c r="J790" s="223"/>
      <c r="K790" s="223"/>
      <c r="L790" s="223"/>
      <c r="M790" s="223"/>
      <c r="N790" s="223"/>
      <c r="O790" s="223"/>
      <c r="P790" s="223"/>
      <c r="Q790" s="223"/>
      <c r="R790" s="223"/>
      <c r="S790" s="223"/>
      <c r="T790" s="223"/>
      <c r="U790" s="223"/>
      <c r="V790" s="223"/>
      <c r="W790" s="223"/>
      <c r="X790" s="223"/>
      <c r="Y790" s="223"/>
      <c r="Z790" s="223"/>
    </row>
    <row r="791" spans="1:26" ht="12.75" customHeight="1" x14ac:dyDescent="0.2">
      <c r="A791" s="223"/>
      <c r="B791" s="223"/>
      <c r="C791" s="223"/>
      <c r="D791" s="223"/>
      <c r="E791" s="223"/>
      <c r="F791" s="223"/>
      <c r="G791" s="223"/>
      <c r="H791" s="223"/>
      <c r="I791" s="223"/>
      <c r="J791" s="223"/>
      <c r="K791" s="223"/>
      <c r="L791" s="223"/>
      <c r="M791" s="223"/>
      <c r="N791" s="223"/>
      <c r="O791" s="223"/>
      <c r="P791" s="223"/>
      <c r="Q791" s="223"/>
      <c r="R791" s="223"/>
      <c r="S791" s="223"/>
      <c r="T791" s="223"/>
      <c r="U791" s="223"/>
      <c r="V791" s="223"/>
      <c r="W791" s="223"/>
      <c r="X791" s="223"/>
      <c r="Y791" s="223"/>
      <c r="Z791" s="223"/>
    </row>
    <row r="792" spans="1:26" ht="12.75" customHeight="1" x14ac:dyDescent="0.2">
      <c r="A792" s="223"/>
      <c r="B792" s="223"/>
      <c r="C792" s="223"/>
      <c r="D792" s="223"/>
      <c r="E792" s="223"/>
      <c r="F792" s="223"/>
      <c r="G792" s="223"/>
      <c r="H792" s="223"/>
      <c r="I792" s="223"/>
      <c r="J792" s="223"/>
      <c r="K792" s="223"/>
      <c r="L792" s="223"/>
      <c r="M792" s="223"/>
      <c r="N792" s="223"/>
      <c r="O792" s="223"/>
      <c r="P792" s="223"/>
      <c r="Q792" s="223"/>
      <c r="R792" s="223"/>
      <c r="S792" s="223"/>
      <c r="T792" s="223"/>
      <c r="U792" s="223"/>
      <c r="V792" s="223"/>
      <c r="W792" s="223"/>
      <c r="X792" s="223"/>
      <c r="Y792" s="223"/>
      <c r="Z792" s="223"/>
    </row>
    <row r="793" spans="1:26" ht="12.75" customHeight="1" x14ac:dyDescent="0.2">
      <c r="A793" s="223"/>
      <c r="B793" s="223"/>
      <c r="C793" s="223"/>
      <c r="D793" s="223"/>
      <c r="E793" s="223"/>
      <c r="F793" s="223"/>
      <c r="G793" s="223"/>
      <c r="H793" s="223"/>
      <c r="I793" s="223"/>
      <c r="J793" s="223"/>
      <c r="K793" s="223"/>
      <c r="L793" s="223"/>
      <c r="M793" s="223"/>
      <c r="N793" s="223"/>
      <c r="O793" s="223"/>
      <c r="P793" s="223"/>
      <c r="Q793" s="223"/>
      <c r="R793" s="223"/>
      <c r="S793" s="223"/>
      <c r="T793" s="223"/>
      <c r="U793" s="223"/>
      <c r="V793" s="223"/>
      <c r="W793" s="223"/>
      <c r="X793" s="223"/>
      <c r="Y793" s="223"/>
      <c r="Z793" s="223"/>
    </row>
    <row r="794" spans="1:26" ht="12.75" customHeight="1" x14ac:dyDescent="0.2">
      <c r="A794" s="223"/>
      <c r="B794" s="223"/>
      <c r="C794" s="223"/>
      <c r="D794" s="223"/>
      <c r="E794" s="223"/>
      <c r="F794" s="223"/>
      <c r="G794" s="223"/>
      <c r="H794" s="223"/>
      <c r="I794" s="223"/>
      <c r="J794" s="223"/>
      <c r="K794" s="223"/>
      <c r="L794" s="223"/>
      <c r="M794" s="223"/>
      <c r="N794" s="223"/>
      <c r="O794" s="223"/>
      <c r="P794" s="223"/>
      <c r="Q794" s="223"/>
      <c r="R794" s="223"/>
      <c r="S794" s="223"/>
      <c r="T794" s="223"/>
      <c r="U794" s="223"/>
      <c r="V794" s="223"/>
      <c r="W794" s="223"/>
      <c r="X794" s="223"/>
      <c r="Y794" s="223"/>
      <c r="Z794" s="223"/>
    </row>
    <row r="795" spans="1:26" ht="12.75" customHeight="1" x14ac:dyDescent="0.2">
      <c r="A795" s="223"/>
      <c r="B795" s="223"/>
      <c r="C795" s="223"/>
      <c r="D795" s="223"/>
      <c r="E795" s="223"/>
      <c r="F795" s="223"/>
      <c r="G795" s="223"/>
      <c r="H795" s="223"/>
      <c r="I795" s="223"/>
      <c r="J795" s="223"/>
      <c r="K795" s="223"/>
      <c r="L795" s="223"/>
      <c r="M795" s="223"/>
      <c r="N795" s="223"/>
      <c r="O795" s="223"/>
      <c r="P795" s="223"/>
      <c r="Q795" s="223"/>
      <c r="R795" s="223"/>
      <c r="S795" s="223"/>
      <c r="T795" s="223"/>
      <c r="U795" s="223"/>
      <c r="V795" s="223"/>
      <c r="W795" s="223"/>
      <c r="X795" s="223"/>
      <c r="Y795" s="223"/>
      <c r="Z795" s="223"/>
    </row>
    <row r="796" spans="1:26" ht="12.75" customHeight="1" x14ac:dyDescent="0.2">
      <c r="A796" s="223"/>
      <c r="B796" s="223"/>
      <c r="C796" s="223"/>
      <c r="D796" s="223"/>
      <c r="E796" s="223"/>
      <c r="F796" s="223"/>
      <c r="G796" s="223"/>
      <c r="H796" s="223"/>
      <c r="I796" s="223"/>
      <c r="J796" s="223"/>
      <c r="K796" s="223"/>
      <c r="L796" s="223"/>
      <c r="M796" s="223"/>
      <c r="N796" s="223"/>
      <c r="O796" s="223"/>
      <c r="P796" s="223"/>
      <c r="Q796" s="223"/>
      <c r="R796" s="223"/>
      <c r="S796" s="223"/>
      <c r="T796" s="223"/>
      <c r="U796" s="223"/>
      <c r="V796" s="223"/>
      <c r="W796" s="223"/>
      <c r="X796" s="223"/>
      <c r="Y796" s="223"/>
      <c r="Z796" s="223"/>
    </row>
    <row r="797" spans="1:26" ht="12.75" customHeight="1" x14ac:dyDescent="0.2">
      <c r="A797" s="223"/>
      <c r="B797" s="223"/>
      <c r="C797" s="223"/>
      <c r="D797" s="223"/>
      <c r="E797" s="223"/>
      <c r="F797" s="223"/>
      <c r="G797" s="223"/>
      <c r="H797" s="223"/>
      <c r="I797" s="223"/>
      <c r="J797" s="223"/>
      <c r="K797" s="223"/>
      <c r="L797" s="223"/>
      <c r="M797" s="223"/>
      <c r="N797" s="223"/>
      <c r="O797" s="223"/>
      <c r="P797" s="223"/>
      <c r="Q797" s="223"/>
      <c r="R797" s="223"/>
      <c r="S797" s="223"/>
      <c r="T797" s="223"/>
      <c r="U797" s="223"/>
      <c r="V797" s="223"/>
      <c r="W797" s="223"/>
      <c r="X797" s="223"/>
      <c r="Y797" s="223"/>
      <c r="Z797" s="223"/>
    </row>
    <row r="798" spans="1:26" ht="12.75" customHeight="1" x14ac:dyDescent="0.2">
      <c r="A798" s="223"/>
      <c r="B798" s="223"/>
      <c r="C798" s="223"/>
      <c r="D798" s="223"/>
      <c r="E798" s="223"/>
      <c r="F798" s="223"/>
      <c r="G798" s="223"/>
      <c r="H798" s="223"/>
      <c r="I798" s="223"/>
      <c r="J798" s="223"/>
      <c r="K798" s="223"/>
      <c r="L798" s="223"/>
      <c r="M798" s="223"/>
      <c r="N798" s="223"/>
      <c r="O798" s="223"/>
      <c r="P798" s="223"/>
      <c r="Q798" s="223"/>
      <c r="R798" s="223"/>
      <c r="S798" s="223"/>
      <c r="T798" s="223"/>
      <c r="U798" s="223"/>
      <c r="V798" s="223"/>
      <c r="W798" s="223"/>
      <c r="X798" s="223"/>
      <c r="Y798" s="223"/>
      <c r="Z798" s="223"/>
    </row>
    <row r="799" spans="1:26" ht="12.75" customHeight="1" x14ac:dyDescent="0.2">
      <c r="A799" s="223"/>
      <c r="B799" s="223"/>
      <c r="C799" s="223"/>
      <c r="D799" s="223"/>
      <c r="E799" s="223"/>
      <c r="F799" s="223"/>
      <c r="G799" s="223"/>
      <c r="H799" s="223"/>
      <c r="I799" s="223"/>
      <c r="J799" s="223"/>
      <c r="K799" s="223"/>
      <c r="L799" s="223"/>
      <c r="M799" s="223"/>
      <c r="N799" s="223"/>
      <c r="O799" s="223"/>
      <c r="P799" s="223"/>
      <c r="Q799" s="223"/>
      <c r="R799" s="223"/>
      <c r="S799" s="223"/>
      <c r="T799" s="223"/>
      <c r="U799" s="223"/>
      <c r="V799" s="223"/>
      <c r="W799" s="223"/>
      <c r="X799" s="223"/>
      <c r="Y799" s="223"/>
      <c r="Z799" s="223"/>
    </row>
    <row r="800" spans="1:26" ht="12.75" customHeight="1" x14ac:dyDescent="0.2">
      <c r="A800" s="223"/>
      <c r="B800" s="223"/>
      <c r="C800" s="223"/>
      <c r="D800" s="223"/>
      <c r="E800" s="223"/>
      <c r="F800" s="223"/>
      <c r="G800" s="223"/>
      <c r="H800" s="223"/>
      <c r="I800" s="223"/>
      <c r="J800" s="223"/>
      <c r="K800" s="223"/>
      <c r="L800" s="223"/>
      <c r="M800" s="223"/>
      <c r="N800" s="223"/>
      <c r="O800" s="223"/>
      <c r="P800" s="223"/>
      <c r="Q800" s="223"/>
      <c r="R800" s="223"/>
      <c r="S800" s="223"/>
      <c r="T800" s="223"/>
      <c r="U800" s="223"/>
      <c r="V800" s="223"/>
      <c r="W800" s="223"/>
      <c r="X800" s="223"/>
      <c r="Y800" s="223"/>
      <c r="Z800" s="223"/>
    </row>
    <row r="801" spans="1:26" ht="12.75" customHeight="1" x14ac:dyDescent="0.2">
      <c r="A801" s="223"/>
      <c r="B801" s="223"/>
      <c r="C801" s="223"/>
      <c r="D801" s="223"/>
      <c r="E801" s="223"/>
      <c r="F801" s="223"/>
      <c r="G801" s="223"/>
      <c r="H801" s="223"/>
      <c r="I801" s="223"/>
      <c r="J801" s="223"/>
      <c r="K801" s="223"/>
      <c r="L801" s="223"/>
      <c r="M801" s="223"/>
      <c r="N801" s="223"/>
      <c r="O801" s="223"/>
      <c r="P801" s="223"/>
      <c r="Q801" s="223"/>
      <c r="R801" s="223"/>
      <c r="S801" s="223"/>
      <c r="T801" s="223"/>
      <c r="U801" s="223"/>
      <c r="V801" s="223"/>
      <c r="W801" s="223"/>
      <c r="X801" s="223"/>
      <c r="Y801" s="223"/>
      <c r="Z801" s="223"/>
    </row>
    <row r="802" spans="1:26" ht="12.75" customHeight="1" x14ac:dyDescent="0.2">
      <c r="A802" s="223"/>
      <c r="B802" s="223"/>
      <c r="C802" s="223"/>
      <c r="D802" s="223"/>
      <c r="E802" s="223"/>
      <c r="F802" s="223"/>
      <c r="G802" s="223"/>
      <c r="H802" s="223"/>
      <c r="I802" s="223"/>
      <c r="J802" s="223"/>
      <c r="K802" s="223"/>
      <c r="L802" s="223"/>
      <c r="M802" s="223"/>
      <c r="N802" s="223"/>
      <c r="O802" s="223"/>
      <c r="P802" s="223"/>
      <c r="Q802" s="223"/>
      <c r="R802" s="223"/>
      <c r="S802" s="223"/>
      <c r="T802" s="223"/>
      <c r="U802" s="223"/>
      <c r="V802" s="223"/>
      <c r="W802" s="223"/>
      <c r="X802" s="223"/>
      <c r="Y802" s="223"/>
      <c r="Z802" s="223"/>
    </row>
    <row r="803" spans="1:26" ht="12.75" customHeight="1" x14ac:dyDescent="0.2">
      <c r="A803" s="223"/>
      <c r="B803" s="223"/>
      <c r="C803" s="223"/>
      <c r="D803" s="223"/>
      <c r="E803" s="223"/>
      <c r="F803" s="223"/>
      <c r="G803" s="223"/>
      <c r="H803" s="223"/>
      <c r="I803" s="223"/>
      <c r="J803" s="223"/>
      <c r="K803" s="223"/>
      <c r="L803" s="223"/>
      <c r="M803" s="223"/>
      <c r="N803" s="223"/>
      <c r="O803" s="223"/>
      <c r="P803" s="223"/>
      <c r="Q803" s="223"/>
      <c r="R803" s="223"/>
      <c r="S803" s="223"/>
      <c r="T803" s="223"/>
      <c r="U803" s="223"/>
      <c r="V803" s="223"/>
      <c r="W803" s="223"/>
      <c r="X803" s="223"/>
      <c r="Y803" s="223"/>
      <c r="Z803" s="223"/>
    </row>
    <row r="804" spans="1:26" ht="12.75" customHeight="1" x14ac:dyDescent="0.2">
      <c r="A804" s="223"/>
      <c r="B804" s="223"/>
      <c r="C804" s="223"/>
      <c r="D804" s="223"/>
      <c r="E804" s="223"/>
      <c r="F804" s="223"/>
      <c r="G804" s="223"/>
      <c r="H804" s="223"/>
      <c r="I804" s="223"/>
      <c r="J804" s="223"/>
      <c r="K804" s="223"/>
      <c r="L804" s="223"/>
      <c r="M804" s="223"/>
      <c r="N804" s="223"/>
      <c r="O804" s="223"/>
      <c r="P804" s="223"/>
      <c r="Q804" s="223"/>
      <c r="R804" s="223"/>
      <c r="S804" s="223"/>
      <c r="T804" s="223"/>
      <c r="U804" s="223"/>
      <c r="V804" s="223"/>
      <c r="W804" s="223"/>
      <c r="X804" s="223"/>
      <c r="Y804" s="223"/>
      <c r="Z804" s="223"/>
    </row>
    <row r="805" spans="1:26" ht="12.75" customHeight="1" x14ac:dyDescent="0.2">
      <c r="A805" s="223"/>
      <c r="B805" s="223"/>
      <c r="C805" s="223"/>
      <c r="D805" s="223"/>
      <c r="E805" s="223"/>
      <c r="F805" s="223"/>
      <c r="G805" s="223"/>
      <c r="H805" s="223"/>
      <c r="I805" s="223"/>
      <c r="J805" s="223"/>
      <c r="K805" s="223"/>
      <c r="L805" s="223"/>
      <c r="M805" s="223"/>
      <c r="N805" s="223"/>
      <c r="O805" s="223"/>
      <c r="P805" s="223"/>
      <c r="Q805" s="223"/>
      <c r="R805" s="223"/>
      <c r="S805" s="223"/>
      <c r="T805" s="223"/>
      <c r="U805" s="223"/>
      <c r="V805" s="223"/>
      <c r="W805" s="223"/>
      <c r="X805" s="223"/>
      <c r="Y805" s="223"/>
      <c r="Z805" s="223"/>
    </row>
    <row r="806" spans="1:26" ht="12.75" customHeight="1" x14ac:dyDescent="0.2">
      <c r="A806" s="223"/>
      <c r="B806" s="223"/>
      <c r="C806" s="223"/>
      <c r="D806" s="223"/>
      <c r="E806" s="223"/>
      <c r="F806" s="223"/>
      <c r="G806" s="223"/>
      <c r="H806" s="223"/>
      <c r="I806" s="223"/>
      <c r="J806" s="223"/>
      <c r="K806" s="223"/>
      <c r="L806" s="223"/>
      <c r="M806" s="223"/>
      <c r="N806" s="223"/>
      <c r="O806" s="223"/>
      <c r="P806" s="223"/>
      <c r="Q806" s="223"/>
      <c r="R806" s="223"/>
      <c r="S806" s="223"/>
      <c r="T806" s="223"/>
      <c r="U806" s="223"/>
      <c r="V806" s="223"/>
      <c r="W806" s="223"/>
      <c r="X806" s="223"/>
      <c r="Y806" s="223"/>
      <c r="Z806" s="223"/>
    </row>
    <row r="807" spans="1:26" ht="12.75" customHeight="1" x14ac:dyDescent="0.2">
      <c r="A807" s="223"/>
      <c r="B807" s="223"/>
      <c r="C807" s="223"/>
      <c r="D807" s="223"/>
      <c r="E807" s="223"/>
      <c r="F807" s="223"/>
      <c r="G807" s="223"/>
      <c r="H807" s="223"/>
      <c r="I807" s="223"/>
      <c r="J807" s="223"/>
      <c r="K807" s="223"/>
      <c r="L807" s="223"/>
      <c r="M807" s="223"/>
      <c r="N807" s="223"/>
      <c r="O807" s="223"/>
      <c r="P807" s="223"/>
      <c r="Q807" s="223"/>
      <c r="R807" s="223"/>
      <c r="S807" s="223"/>
      <c r="T807" s="223"/>
      <c r="U807" s="223"/>
      <c r="V807" s="223"/>
      <c r="W807" s="223"/>
      <c r="X807" s="223"/>
      <c r="Y807" s="223"/>
      <c r="Z807" s="223"/>
    </row>
    <row r="808" spans="1:26" ht="12.75" customHeight="1" x14ac:dyDescent="0.2">
      <c r="A808" s="223"/>
      <c r="B808" s="223"/>
      <c r="C808" s="223"/>
      <c r="D808" s="223"/>
      <c r="E808" s="223"/>
      <c r="F808" s="223"/>
      <c r="G808" s="223"/>
      <c r="H808" s="223"/>
      <c r="I808" s="223"/>
      <c r="J808" s="223"/>
      <c r="K808" s="223"/>
      <c r="L808" s="223"/>
      <c r="M808" s="223"/>
      <c r="N808" s="223"/>
      <c r="O808" s="223"/>
      <c r="P808" s="223"/>
      <c r="Q808" s="223"/>
      <c r="R808" s="223"/>
      <c r="S808" s="223"/>
      <c r="T808" s="223"/>
      <c r="U808" s="223"/>
      <c r="V808" s="223"/>
      <c r="W808" s="223"/>
      <c r="X808" s="223"/>
      <c r="Y808" s="223"/>
      <c r="Z808" s="223"/>
    </row>
    <row r="809" spans="1:26" ht="12.75" customHeight="1" x14ac:dyDescent="0.2">
      <c r="A809" s="223"/>
      <c r="B809" s="223"/>
      <c r="C809" s="223"/>
      <c r="D809" s="223"/>
      <c r="E809" s="223"/>
      <c r="F809" s="223"/>
      <c r="G809" s="223"/>
      <c r="H809" s="223"/>
      <c r="I809" s="223"/>
      <c r="J809" s="223"/>
      <c r="K809" s="223"/>
      <c r="L809" s="223"/>
      <c r="M809" s="223"/>
      <c r="N809" s="223"/>
      <c r="O809" s="223"/>
      <c r="P809" s="223"/>
      <c r="Q809" s="223"/>
      <c r="R809" s="223"/>
      <c r="S809" s="223"/>
      <c r="T809" s="223"/>
      <c r="U809" s="223"/>
      <c r="V809" s="223"/>
      <c r="W809" s="223"/>
      <c r="X809" s="223"/>
      <c r="Y809" s="223"/>
      <c r="Z809" s="223"/>
    </row>
    <row r="810" spans="1:26" ht="12.75" customHeight="1" x14ac:dyDescent="0.2">
      <c r="A810" s="223"/>
      <c r="B810" s="223"/>
      <c r="C810" s="223"/>
      <c r="D810" s="223"/>
      <c r="E810" s="223"/>
      <c r="F810" s="223"/>
      <c r="G810" s="223"/>
      <c r="H810" s="223"/>
      <c r="I810" s="223"/>
      <c r="J810" s="223"/>
      <c r="K810" s="223"/>
      <c r="L810" s="223"/>
      <c r="M810" s="223"/>
      <c r="N810" s="223"/>
      <c r="O810" s="223"/>
      <c r="P810" s="223"/>
      <c r="Q810" s="223"/>
      <c r="R810" s="223"/>
      <c r="S810" s="223"/>
      <c r="T810" s="223"/>
      <c r="U810" s="223"/>
      <c r="V810" s="223"/>
      <c r="W810" s="223"/>
      <c r="X810" s="223"/>
      <c r="Y810" s="223"/>
      <c r="Z810" s="223"/>
    </row>
    <row r="811" spans="1:26" ht="12.75" customHeight="1" x14ac:dyDescent="0.2">
      <c r="A811" s="223"/>
      <c r="B811" s="223"/>
      <c r="C811" s="223"/>
      <c r="D811" s="223"/>
      <c r="E811" s="223"/>
      <c r="F811" s="223"/>
      <c r="G811" s="223"/>
      <c r="H811" s="223"/>
      <c r="I811" s="223"/>
      <c r="J811" s="223"/>
      <c r="K811" s="223"/>
      <c r="L811" s="223"/>
      <c r="M811" s="223"/>
      <c r="N811" s="223"/>
      <c r="O811" s="223"/>
      <c r="P811" s="223"/>
      <c r="Q811" s="223"/>
      <c r="R811" s="223"/>
      <c r="S811" s="223"/>
      <c r="T811" s="223"/>
      <c r="U811" s="223"/>
      <c r="V811" s="223"/>
      <c r="W811" s="223"/>
      <c r="X811" s="223"/>
      <c r="Y811" s="223"/>
      <c r="Z811" s="223"/>
    </row>
    <row r="812" spans="1:26" ht="12.75" customHeight="1" x14ac:dyDescent="0.2">
      <c r="A812" s="223"/>
      <c r="B812" s="223"/>
      <c r="C812" s="223"/>
      <c r="D812" s="223"/>
      <c r="E812" s="223"/>
      <c r="F812" s="223"/>
      <c r="G812" s="223"/>
      <c r="H812" s="223"/>
      <c r="I812" s="223"/>
      <c r="J812" s="223"/>
      <c r="K812" s="223"/>
      <c r="L812" s="223"/>
      <c r="M812" s="223"/>
      <c r="N812" s="223"/>
      <c r="O812" s="223"/>
      <c r="P812" s="223"/>
      <c r="Q812" s="223"/>
      <c r="R812" s="223"/>
      <c r="S812" s="223"/>
      <c r="T812" s="223"/>
      <c r="U812" s="223"/>
      <c r="V812" s="223"/>
      <c r="W812" s="223"/>
      <c r="X812" s="223"/>
      <c r="Y812" s="223"/>
      <c r="Z812" s="223"/>
    </row>
    <row r="813" spans="1:26" ht="12.75" customHeight="1" x14ac:dyDescent="0.2">
      <c r="A813" s="223"/>
      <c r="B813" s="223"/>
      <c r="C813" s="223"/>
      <c r="D813" s="223"/>
      <c r="E813" s="223"/>
      <c r="F813" s="223"/>
      <c r="G813" s="223"/>
      <c r="H813" s="223"/>
      <c r="I813" s="223"/>
      <c r="J813" s="223"/>
      <c r="K813" s="223"/>
      <c r="L813" s="223"/>
      <c r="M813" s="223"/>
      <c r="N813" s="223"/>
      <c r="O813" s="223"/>
      <c r="P813" s="223"/>
      <c r="Q813" s="223"/>
      <c r="R813" s="223"/>
      <c r="S813" s="223"/>
      <c r="T813" s="223"/>
      <c r="U813" s="223"/>
      <c r="V813" s="223"/>
      <c r="W813" s="223"/>
      <c r="X813" s="223"/>
      <c r="Y813" s="223"/>
      <c r="Z813" s="223"/>
    </row>
    <row r="814" spans="1:26" ht="12.75" customHeight="1" x14ac:dyDescent="0.2">
      <c r="A814" s="223"/>
      <c r="B814" s="223"/>
      <c r="C814" s="223"/>
      <c r="D814" s="223"/>
      <c r="E814" s="223"/>
      <c r="F814" s="223"/>
      <c r="G814" s="223"/>
      <c r="H814" s="223"/>
      <c r="I814" s="223"/>
      <c r="J814" s="223"/>
      <c r="K814" s="223"/>
      <c r="L814" s="223"/>
      <c r="M814" s="223"/>
      <c r="N814" s="223"/>
      <c r="O814" s="223"/>
      <c r="P814" s="223"/>
      <c r="Q814" s="223"/>
      <c r="R814" s="223"/>
      <c r="S814" s="223"/>
      <c r="T814" s="223"/>
      <c r="U814" s="223"/>
      <c r="V814" s="223"/>
      <c r="W814" s="223"/>
      <c r="X814" s="223"/>
      <c r="Y814" s="223"/>
      <c r="Z814" s="223"/>
    </row>
    <row r="815" spans="1:26" ht="12.75" customHeight="1" x14ac:dyDescent="0.2">
      <c r="A815" s="223"/>
      <c r="B815" s="223"/>
      <c r="C815" s="223"/>
      <c r="D815" s="223"/>
      <c r="E815" s="223"/>
      <c r="F815" s="223"/>
      <c r="G815" s="223"/>
      <c r="H815" s="223"/>
      <c r="I815" s="223"/>
      <c r="J815" s="223"/>
      <c r="K815" s="223"/>
      <c r="L815" s="223"/>
      <c r="M815" s="223"/>
      <c r="N815" s="223"/>
      <c r="O815" s="223"/>
      <c r="P815" s="223"/>
      <c r="Q815" s="223"/>
      <c r="R815" s="223"/>
      <c r="S815" s="223"/>
      <c r="T815" s="223"/>
      <c r="U815" s="223"/>
      <c r="V815" s="223"/>
      <c r="W815" s="223"/>
      <c r="X815" s="223"/>
      <c r="Y815" s="223"/>
      <c r="Z815" s="223"/>
    </row>
    <row r="816" spans="1:26" ht="12.75" customHeight="1" x14ac:dyDescent="0.2">
      <c r="A816" s="223"/>
      <c r="B816" s="223"/>
      <c r="C816" s="223"/>
      <c r="D816" s="223"/>
      <c r="E816" s="223"/>
      <c r="F816" s="223"/>
      <c r="G816" s="223"/>
      <c r="H816" s="223"/>
      <c r="I816" s="223"/>
      <c r="J816" s="223"/>
      <c r="K816" s="223"/>
      <c r="L816" s="223"/>
      <c r="M816" s="223"/>
      <c r="N816" s="223"/>
      <c r="O816" s="223"/>
      <c r="P816" s="223"/>
      <c r="Q816" s="223"/>
      <c r="R816" s="223"/>
      <c r="S816" s="223"/>
      <c r="T816" s="223"/>
      <c r="U816" s="223"/>
      <c r="V816" s="223"/>
      <c r="W816" s="223"/>
      <c r="X816" s="223"/>
      <c r="Y816" s="223"/>
      <c r="Z816" s="223"/>
    </row>
    <row r="817" spans="1:26" ht="12.75" customHeight="1" x14ac:dyDescent="0.2">
      <c r="A817" s="223"/>
      <c r="B817" s="223"/>
      <c r="C817" s="223"/>
      <c r="D817" s="223"/>
      <c r="E817" s="223"/>
      <c r="F817" s="223"/>
      <c r="G817" s="223"/>
      <c r="H817" s="223"/>
      <c r="I817" s="223"/>
      <c r="J817" s="223"/>
      <c r="K817" s="223"/>
      <c r="L817" s="223"/>
      <c r="M817" s="223"/>
      <c r="N817" s="223"/>
      <c r="O817" s="223"/>
      <c r="P817" s="223"/>
      <c r="Q817" s="223"/>
      <c r="R817" s="223"/>
      <c r="S817" s="223"/>
      <c r="T817" s="223"/>
      <c r="U817" s="223"/>
      <c r="V817" s="223"/>
      <c r="W817" s="223"/>
      <c r="X817" s="223"/>
      <c r="Y817" s="223"/>
      <c r="Z817" s="223"/>
    </row>
    <row r="818" spans="1:26" ht="12.75" customHeight="1" x14ac:dyDescent="0.2">
      <c r="A818" s="223"/>
      <c r="B818" s="223"/>
      <c r="C818" s="223"/>
      <c r="D818" s="223"/>
      <c r="E818" s="223"/>
      <c r="F818" s="223"/>
      <c r="G818" s="223"/>
      <c r="H818" s="223"/>
      <c r="I818" s="223"/>
      <c r="J818" s="223"/>
      <c r="K818" s="223"/>
      <c r="L818" s="223"/>
      <c r="M818" s="223"/>
      <c r="N818" s="223"/>
      <c r="O818" s="223"/>
      <c r="P818" s="223"/>
      <c r="Q818" s="223"/>
      <c r="R818" s="223"/>
      <c r="S818" s="223"/>
      <c r="T818" s="223"/>
      <c r="U818" s="223"/>
      <c r="V818" s="223"/>
      <c r="W818" s="223"/>
      <c r="X818" s="223"/>
      <c r="Y818" s="223"/>
      <c r="Z818" s="223"/>
    </row>
    <row r="819" spans="1:26" ht="12.75" customHeight="1" x14ac:dyDescent="0.2">
      <c r="A819" s="223"/>
      <c r="B819" s="223"/>
      <c r="C819" s="223"/>
      <c r="D819" s="223"/>
      <c r="E819" s="223"/>
      <c r="F819" s="223"/>
      <c r="G819" s="223"/>
      <c r="H819" s="223"/>
      <c r="I819" s="223"/>
      <c r="J819" s="223"/>
      <c r="K819" s="223"/>
      <c r="L819" s="223"/>
      <c r="M819" s="223"/>
      <c r="N819" s="223"/>
      <c r="O819" s="223"/>
      <c r="P819" s="223"/>
      <c r="Q819" s="223"/>
      <c r="R819" s="223"/>
      <c r="S819" s="223"/>
      <c r="T819" s="223"/>
      <c r="U819" s="223"/>
      <c r="V819" s="223"/>
      <c r="W819" s="223"/>
      <c r="X819" s="223"/>
      <c r="Y819" s="223"/>
      <c r="Z819" s="223"/>
    </row>
    <row r="820" spans="1:26" ht="12.75" customHeight="1" x14ac:dyDescent="0.2">
      <c r="A820" s="223"/>
      <c r="B820" s="223"/>
      <c r="C820" s="223"/>
      <c r="D820" s="223"/>
      <c r="E820" s="223"/>
      <c r="F820" s="223"/>
      <c r="G820" s="223"/>
      <c r="H820" s="223"/>
      <c r="I820" s="223"/>
      <c r="J820" s="223"/>
      <c r="K820" s="223"/>
      <c r="L820" s="223"/>
      <c r="M820" s="223"/>
      <c r="N820" s="223"/>
      <c r="O820" s="223"/>
      <c r="P820" s="223"/>
      <c r="Q820" s="223"/>
      <c r="R820" s="223"/>
      <c r="S820" s="223"/>
      <c r="T820" s="223"/>
      <c r="U820" s="223"/>
      <c r="V820" s="223"/>
      <c r="W820" s="223"/>
      <c r="X820" s="223"/>
      <c r="Y820" s="223"/>
      <c r="Z820" s="223"/>
    </row>
    <row r="821" spans="1:26" ht="12.75" customHeight="1" x14ac:dyDescent="0.2">
      <c r="A821" s="223"/>
      <c r="B821" s="223"/>
      <c r="C821" s="223"/>
      <c r="D821" s="223"/>
      <c r="E821" s="223"/>
      <c r="F821" s="223"/>
      <c r="G821" s="223"/>
      <c r="H821" s="223"/>
      <c r="I821" s="223"/>
      <c r="J821" s="223"/>
      <c r="K821" s="223"/>
      <c r="L821" s="223"/>
      <c r="M821" s="223"/>
      <c r="N821" s="223"/>
      <c r="O821" s="223"/>
      <c r="P821" s="223"/>
      <c r="Q821" s="223"/>
      <c r="R821" s="223"/>
      <c r="S821" s="223"/>
      <c r="T821" s="223"/>
      <c r="U821" s="223"/>
      <c r="V821" s="223"/>
      <c r="W821" s="223"/>
      <c r="X821" s="223"/>
      <c r="Y821" s="223"/>
      <c r="Z821" s="223"/>
    </row>
    <row r="822" spans="1:26" ht="12.75" customHeight="1" x14ac:dyDescent="0.2">
      <c r="A822" s="223"/>
      <c r="B822" s="223"/>
      <c r="C822" s="223"/>
      <c r="D822" s="223"/>
      <c r="E822" s="223"/>
      <c r="F822" s="223"/>
      <c r="G822" s="223"/>
      <c r="H822" s="223"/>
      <c r="I822" s="223"/>
      <c r="J822" s="223"/>
      <c r="K822" s="223"/>
      <c r="L822" s="223"/>
      <c r="M822" s="223"/>
      <c r="N822" s="223"/>
      <c r="O822" s="223"/>
      <c r="P822" s="223"/>
      <c r="Q822" s="223"/>
      <c r="R822" s="223"/>
      <c r="S822" s="223"/>
      <c r="T822" s="223"/>
      <c r="U822" s="223"/>
      <c r="V822" s="223"/>
      <c r="W822" s="223"/>
      <c r="X822" s="223"/>
      <c r="Y822" s="223"/>
      <c r="Z822" s="223"/>
    </row>
    <row r="823" spans="1:26" ht="12.75" customHeight="1" x14ac:dyDescent="0.2">
      <c r="A823" s="223"/>
      <c r="B823" s="223"/>
      <c r="C823" s="223"/>
      <c r="D823" s="223"/>
      <c r="E823" s="223"/>
      <c r="F823" s="223"/>
      <c r="G823" s="223"/>
      <c r="H823" s="223"/>
      <c r="I823" s="223"/>
      <c r="J823" s="223"/>
      <c r="K823" s="223"/>
      <c r="L823" s="223"/>
      <c r="M823" s="223"/>
      <c r="N823" s="223"/>
      <c r="O823" s="223"/>
      <c r="P823" s="223"/>
      <c r="Q823" s="223"/>
      <c r="R823" s="223"/>
      <c r="S823" s="223"/>
      <c r="T823" s="223"/>
      <c r="U823" s="223"/>
      <c r="V823" s="223"/>
      <c r="W823" s="223"/>
      <c r="X823" s="223"/>
      <c r="Y823" s="223"/>
      <c r="Z823" s="223"/>
    </row>
    <row r="824" spans="1:26" ht="12.75" customHeight="1" x14ac:dyDescent="0.2">
      <c r="A824" s="223"/>
      <c r="B824" s="223"/>
      <c r="C824" s="223"/>
      <c r="D824" s="223"/>
      <c r="E824" s="223"/>
      <c r="F824" s="223"/>
      <c r="G824" s="223"/>
      <c r="H824" s="223"/>
      <c r="I824" s="223"/>
      <c r="J824" s="223"/>
      <c r="K824" s="223"/>
      <c r="L824" s="223"/>
      <c r="M824" s="223"/>
      <c r="N824" s="223"/>
      <c r="O824" s="223"/>
      <c r="P824" s="223"/>
      <c r="Q824" s="223"/>
      <c r="R824" s="223"/>
      <c r="S824" s="223"/>
      <c r="T824" s="223"/>
      <c r="U824" s="223"/>
      <c r="V824" s="223"/>
      <c r="W824" s="223"/>
      <c r="X824" s="223"/>
      <c r="Y824" s="223"/>
      <c r="Z824" s="223"/>
    </row>
    <row r="825" spans="1:26" ht="12.75" customHeight="1" x14ac:dyDescent="0.2">
      <c r="A825" s="223"/>
      <c r="B825" s="223"/>
      <c r="C825" s="223"/>
      <c r="D825" s="223"/>
      <c r="E825" s="223"/>
      <c r="F825" s="223"/>
      <c r="G825" s="223"/>
      <c r="H825" s="223"/>
      <c r="I825" s="223"/>
      <c r="J825" s="223"/>
      <c r="K825" s="223"/>
      <c r="L825" s="223"/>
      <c r="M825" s="223"/>
      <c r="N825" s="223"/>
      <c r="O825" s="223"/>
      <c r="P825" s="223"/>
      <c r="Q825" s="223"/>
      <c r="R825" s="223"/>
      <c r="S825" s="223"/>
      <c r="T825" s="223"/>
      <c r="U825" s="223"/>
      <c r="V825" s="223"/>
      <c r="W825" s="223"/>
      <c r="X825" s="223"/>
      <c r="Y825" s="223"/>
      <c r="Z825" s="223"/>
    </row>
    <row r="826" spans="1:26" ht="12.75" customHeight="1" x14ac:dyDescent="0.2">
      <c r="A826" s="223"/>
      <c r="B826" s="223"/>
      <c r="C826" s="223"/>
      <c r="D826" s="223"/>
      <c r="E826" s="223"/>
      <c r="F826" s="223"/>
      <c r="G826" s="223"/>
      <c r="H826" s="223"/>
      <c r="I826" s="223"/>
      <c r="J826" s="223"/>
      <c r="K826" s="223"/>
      <c r="L826" s="223"/>
      <c r="M826" s="223"/>
      <c r="N826" s="223"/>
      <c r="O826" s="223"/>
      <c r="P826" s="223"/>
      <c r="Q826" s="223"/>
      <c r="R826" s="223"/>
      <c r="S826" s="223"/>
      <c r="T826" s="223"/>
      <c r="U826" s="223"/>
      <c r="V826" s="223"/>
      <c r="W826" s="223"/>
      <c r="X826" s="223"/>
      <c r="Y826" s="223"/>
      <c r="Z826" s="223"/>
    </row>
    <row r="827" spans="1:26" ht="12.75" customHeight="1" x14ac:dyDescent="0.2">
      <c r="A827" s="223"/>
      <c r="B827" s="223"/>
      <c r="C827" s="223"/>
      <c r="D827" s="223"/>
      <c r="E827" s="223"/>
      <c r="F827" s="223"/>
      <c r="G827" s="223"/>
      <c r="H827" s="223"/>
      <c r="I827" s="223"/>
      <c r="J827" s="223"/>
      <c r="K827" s="223"/>
      <c r="L827" s="223"/>
      <c r="M827" s="223"/>
      <c r="N827" s="223"/>
      <c r="O827" s="223"/>
      <c r="P827" s="223"/>
      <c r="Q827" s="223"/>
      <c r="R827" s="223"/>
      <c r="S827" s="223"/>
      <c r="T827" s="223"/>
      <c r="U827" s="223"/>
      <c r="V827" s="223"/>
      <c r="W827" s="223"/>
      <c r="X827" s="223"/>
      <c r="Y827" s="223"/>
      <c r="Z827" s="223"/>
    </row>
    <row r="828" spans="1:26" ht="12.75" customHeight="1" x14ac:dyDescent="0.2">
      <c r="A828" s="223"/>
      <c r="B828" s="223"/>
      <c r="C828" s="223"/>
      <c r="D828" s="223"/>
      <c r="E828" s="223"/>
      <c r="F828" s="223"/>
      <c r="G828" s="223"/>
      <c r="H828" s="223"/>
      <c r="I828" s="223"/>
      <c r="J828" s="223"/>
      <c r="K828" s="223"/>
      <c r="L828" s="223"/>
      <c r="M828" s="223"/>
      <c r="N828" s="223"/>
      <c r="O828" s="223"/>
      <c r="P828" s="223"/>
      <c r="Q828" s="223"/>
      <c r="R828" s="223"/>
      <c r="S828" s="223"/>
      <c r="T828" s="223"/>
      <c r="U828" s="223"/>
      <c r="V828" s="223"/>
      <c r="W828" s="223"/>
      <c r="X828" s="223"/>
      <c r="Y828" s="223"/>
      <c r="Z828" s="223"/>
    </row>
    <row r="829" spans="1:26" ht="12.75" customHeight="1" x14ac:dyDescent="0.2">
      <c r="A829" s="223"/>
      <c r="B829" s="223"/>
      <c r="C829" s="223"/>
      <c r="D829" s="223"/>
      <c r="E829" s="223"/>
      <c r="F829" s="223"/>
      <c r="G829" s="223"/>
      <c r="H829" s="223"/>
      <c r="I829" s="223"/>
      <c r="J829" s="223"/>
      <c r="K829" s="223"/>
      <c r="L829" s="223"/>
      <c r="M829" s="223"/>
      <c r="N829" s="223"/>
      <c r="O829" s="223"/>
      <c r="P829" s="223"/>
      <c r="Q829" s="223"/>
      <c r="R829" s="223"/>
      <c r="S829" s="223"/>
      <c r="T829" s="223"/>
      <c r="U829" s="223"/>
      <c r="V829" s="223"/>
      <c r="W829" s="223"/>
      <c r="X829" s="223"/>
      <c r="Y829" s="223"/>
      <c r="Z829" s="223"/>
    </row>
    <row r="830" spans="1:26" ht="12.75" customHeight="1" x14ac:dyDescent="0.2">
      <c r="A830" s="223"/>
      <c r="B830" s="223"/>
      <c r="C830" s="223"/>
      <c r="D830" s="223"/>
      <c r="E830" s="223"/>
      <c r="F830" s="223"/>
      <c r="G830" s="223"/>
      <c r="H830" s="223"/>
      <c r="I830" s="223"/>
      <c r="J830" s="223"/>
      <c r="K830" s="223"/>
      <c r="L830" s="223"/>
      <c r="M830" s="223"/>
      <c r="N830" s="223"/>
      <c r="O830" s="223"/>
      <c r="P830" s="223"/>
      <c r="Q830" s="223"/>
      <c r="R830" s="223"/>
      <c r="S830" s="223"/>
      <c r="T830" s="223"/>
      <c r="U830" s="223"/>
      <c r="V830" s="223"/>
      <c r="W830" s="223"/>
      <c r="X830" s="223"/>
      <c r="Y830" s="223"/>
      <c r="Z830" s="223"/>
    </row>
    <row r="831" spans="1:26" ht="12.75" customHeight="1" x14ac:dyDescent="0.2">
      <c r="A831" s="223"/>
      <c r="B831" s="223"/>
      <c r="C831" s="223"/>
      <c r="D831" s="223"/>
      <c r="E831" s="223"/>
      <c r="F831" s="223"/>
      <c r="G831" s="223"/>
      <c r="H831" s="223"/>
      <c r="I831" s="223"/>
      <c r="J831" s="223"/>
      <c r="K831" s="223"/>
      <c r="L831" s="223"/>
      <c r="M831" s="223"/>
      <c r="N831" s="223"/>
      <c r="O831" s="223"/>
      <c r="P831" s="223"/>
      <c r="Q831" s="223"/>
      <c r="R831" s="223"/>
      <c r="S831" s="223"/>
      <c r="T831" s="223"/>
      <c r="U831" s="223"/>
      <c r="V831" s="223"/>
      <c r="W831" s="223"/>
      <c r="X831" s="223"/>
      <c r="Y831" s="223"/>
      <c r="Z831" s="223"/>
    </row>
    <row r="832" spans="1:26" ht="12.75" customHeight="1" x14ac:dyDescent="0.2">
      <c r="A832" s="223"/>
      <c r="B832" s="223"/>
      <c r="C832" s="223"/>
      <c r="D832" s="223"/>
      <c r="E832" s="223"/>
      <c r="F832" s="223"/>
      <c r="G832" s="223"/>
      <c r="H832" s="223"/>
      <c r="I832" s="223"/>
      <c r="J832" s="223"/>
      <c r="K832" s="223"/>
      <c r="L832" s="223"/>
      <c r="M832" s="223"/>
      <c r="N832" s="223"/>
      <c r="O832" s="223"/>
      <c r="P832" s="223"/>
      <c r="Q832" s="223"/>
      <c r="R832" s="223"/>
      <c r="S832" s="223"/>
      <c r="T832" s="223"/>
      <c r="U832" s="223"/>
      <c r="V832" s="223"/>
      <c r="W832" s="223"/>
      <c r="X832" s="223"/>
      <c r="Y832" s="223"/>
      <c r="Z832" s="223"/>
    </row>
    <row r="833" spans="1:26" ht="12.75" customHeight="1" x14ac:dyDescent="0.2">
      <c r="A833" s="223"/>
      <c r="B833" s="223"/>
      <c r="C833" s="223"/>
      <c r="D833" s="223"/>
      <c r="E833" s="223"/>
      <c r="F833" s="223"/>
      <c r="G833" s="223"/>
      <c r="H833" s="223"/>
      <c r="I833" s="223"/>
      <c r="J833" s="223"/>
      <c r="K833" s="223"/>
      <c r="L833" s="223"/>
      <c r="M833" s="223"/>
      <c r="N833" s="223"/>
      <c r="O833" s="223"/>
      <c r="P833" s="223"/>
      <c r="Q833" s="223"/>
      <c r="R833" s="223"/>
      <c r="S833" s="223"/>
      <c r="T833" s="223"/>
      <c r="U833" s="223"/>
      <c r="V833" s="223"/>
      <c r="W833" s="223"/>
      <c r="X833" s="223"/>
      <c r="Y833" s="223"/>
      <c r="Z833" s="223"/>
    </row>
    <row r="834" spans="1:26" ht="12.75" customHeight="1" x14ac:dyDescent="0.2">
      <c r="A834" s="223"/>
      <c r="B834" s="223"/>
      <c r="C834" s="223"/>
      <c r="D834" s="223"/>
      <c r="E834" s="223"/>
      <c r="F834" s="223"/>
      <c r="G834" s="223"/>
      <c r="H834" s="223"/>
      <c r="I834" s="223"/>
      <c r="J834" s="223"/>
      <c r="K834" s="223"/>
      <c r="L834" s="223"/>
      <c r="M834" s="223"/>
      <c r="N834" s="223"/>
      <c r="O834" s="223"/>
      <c r="P834" s="223"/>
      <c r="Q834" s="223"/>
      <c r="R834" s="223"/>
      <c r="S834" s="223"/>
      <c r="T834" s="223"/>
      <c r="U834" s="223"/>
      <c r="V834" s="223"/>
      <c r="W834" s="223"/>
      <c r="X834" s="223"/>
      <c r="Y834" s="223"/>
      <c r="Z834" s="223"/>
    </row>
    <row r="835" spans="1:26" ht="12.75" customHeight="1" x14ac:dyDescent="0.2">
      <c r="A835" s="223"/>
      <c r="B835" s="223"/>
      <c r="C835" s="223"/>
      <c r="D835" s="223"/>
      <c r="E835" s="223"/>
      <c r="F835" s="223"/>
      <c r="G835" s="223"/>
      <c r="H835" s="223"/>
      <c r="I835" s="223"/>
      <c r="J835" s="223"/>
      <c r="K835" s="223"/>
      <c r="L835" s="223"/>
      <c r="M835" s="223"/>
      <c r="N835" s="223"/>
      <c r="O835" s="223"/>
      <c r="P835" s="223"/>
      <c r="Q835" s="223"/>
      <c r="R835" s="223"/>
      <c r="S835" s="223"/>
      <c r="T835" s="223"/>
      <c r="U835" s="223"/>
      <c r="V835" s="223"/>
      <c r="W835" s="223"/>
      <c r="X835" s="223"/>
      <c r="Y835" s="223"/>
      <c r="Z835" s="223"/>
    </row>
    <row r="836" spans="1:26" ht="12.75" customHeight="1" x14ac:dyDescent="0.2">
      <c r="A836" s="223"/>
      <c r="B836" s="223"/>
      <c r="C836" s="223"/>
      <c r="D836" s="223"/>
      <c r="E836" s="223"/>
      <c r="F836" s="223"/>
      <c r="G836" s="223"/>
      <c r="H836" s="223"/>
      <c r="I836" s="223"/>
      <c r="J836" s="223"/>
      <c r="K836" s="223"/>
      <c r="L836" s="223"/>
      <c r="M836" s="223"/>
      <c r="N836" s="223"/>
      <c r="O836" s="223"/>
      <c r="P836" s="223"/>
      <c r="Q836" s="223"/>
      <c r="R836" s="223"/>
      <c r="S836" s="223"/>
      <c r="T836" s="223"/>
      <c r="U836" s="223"/>
      <c r="V836" s="223"/>
      <c r="W836" s="223"/>
      <c r="X836" s="223"/>
      <c r="Y836" s="223"/>
      <c r="Z836" s="223"/>
    </row>
    <row r="837" spans="1:26" ht="12.75" customHeight="1" x14ac:dyDescent="0.2">
      <c r="A837" s="223"/>
      <c r="B837" s="223"/>
      <c r="C837" s="223"/>
      <c r="D837" s="223"/>
      <c r="E837" s="223"/>
      <c r="F837" s="223"/>
      <c r="G837" s="223"/>
      <c r="H837" s="223"/>
      <c r="I837" s="223"/>
      <c r="J837" s="223"/>
      <c r="K837" s="223"/>
      <c r="L837" s="223"/>
      <c r="M837" s="223"/>
      <c r="N837" s="223"/>
      <c r="O837" s="223"/>
      <c r="P837" s="223"/>
      <c r="Q837" s="223"/>
      <c r="R837" s="223"/>
      <c r="S837" s="223"/>
      <c r="T837" s="223"/>
      <c r="U837" s="223"/>
      <c r="V837" s="223"/>
      <c r="W837" s="223"/>
      <c r="X837" s="223"/>
      <c r="Y837" s="223"/>
      <c r="Z837" s="223"/>
    </row>
    <row r="838" spans="1:26" ht="12.75" customHeight="1" x14ac:dyDescent="0.2">
      <c r="A838" s="223"/>
      <c r="B838" s="223"/>
      <c r="C838" s="223"/>
      <c r="D838" s="223"/>
      <c r="E838" s="223"/>
      <c r="F838" s="223"/>
      <c r="G838" s="223"/>
      <c r="H838" s="223"/>
      <c r="I838" s="223"/>
      <c r="J838" s="223"/>
      <c r="K838" s="223"/>
      <c r="L838" s="223"/>
      <c r="M838" s="223"/>
      <c r="N838" s="223"/>
      <c r="O838" s="223"/>
      <c r="P838" s="223"/>
      <c r="Q838" s="223"/>
      <c r="R838" s="223"/>
      <c r="S838" s="223"/>
      <c r="T838" s="223"/>
      <c r="U838" s="223"/>
      <c r="V838" s="223"/>
      <c r="W838" s="223"/>
      <c r="X838" s="223"/>
      <c r="Y838" s="223"/>
      <c r="Z838" s="223"/>
    </row>
    <row r="839" spans="1:26" ht="12.75" customHeight="1" x14ac:dyDescent="0.2">
      <c r="A839" s="223"/>
      <c r="B839" s="223"/>
      <c r="C839" s="223"/>
      <c r="D839" s="223"/>
      <c r="E839" s="223"/>
      <c r="F839" s="223"/>
      <c r="G839" s="223"/>
      <c r="H839" s="223"/>
      <c r="I839" s="223"/>
      <c r="J839" s="223"/>
      <c r="K839" s="223"/>
      <c r="L839" s="223"/>
      <c r="M839" s="223"/>
      <c r="N839" s="223"/>
      <c r="O839" s="223"/>
      <c r="P839" s="223"/>
      <c r="Q839" s="223"/>
      <c r="R839" s="223"/>
      <c r="S839" s="223"/>
      <c r="T839" s="223"/>
      <c r="U839" s="223"/>
      <c r="V839" s="223"/>
      <c r="W839" s="223"/>
      <c r="X839" s="223"/>
      <c r="Y839" s="223"/>
      <c r="Z839" s="223"/>
    </row>
    <row r="840" spans="1:26" ht="12.75" customHeight="1" x14ac:dyDescent="0.2">
      <c r="A840" s="223"/>
      <c r="B840" s="223"/>
      <c r="C840" s="223"/>
      <c r="D840" s="223"/>
      <c r="E840" s="223"/>
      <c r="F840" s="223"/>
      <c r="G840" s="223"/>
      <c r="H840" s="223"/>
      <c r="I840" s="223"/>
      <c r="J840" s="223"/>
      <c r="K840" s="223"/>
      <c r="L840" s="223"/>
      <c r="M840" s="223"/>
      <c r="N840" s="223"/>
      <c r="O840" s="223"/>
      <c r="P840" s="223"/>
      <c r="Q840" s="223"/>
      <c r="R840" s="223"/>
      <c r="S840" s="223"/>
      <c r="T840" s="223"/>
      <c r="U840" s="223"/>
      <c r="V840" s="223"/>
      <c r="W840" s="223"/>
      <c r="X840" s="223"/>
      <c r="Y840" s="223"/>
      <c r="Z840" s="223"/>
    </row>
    <row r="841" spans="1:26" ht="12.75" customHeight="1" x14ac:dyDescent="0.2">
      <c r="A841" s="223"/>
      <c r="B841" s="223"/>
      <c r="C841" s="223"/>
      <c r="D841" s="223"/>
      <c r="E841" s="223"/>
      <c r="F841" s="223"/>
      <c r="G841" s="223"/>
      <c r="H841" s="223"/>
      <c r="I841" s="223"/>
      <c r="J841" s="223"/>
      <c r="K841" s="223"/>
      <c r="L841" s="223"/>
      <c r="M841" s="223"/>
      <c r="N841" s="223"/>
      <c r="O841" s="223"/>
      <c r="P841" s="223"/>
      <c r="Q841" s="223"/>
      <c r="R841" s="223"/>
      <c r="S841" s="223"/>
      <c r="T841" s="223"/>
      <c r="U841" s="223"/>
      <c r="V841" s="223"/>
      <c r="W841" s="223"/>
      <c r="X841" s="223"/>
      <c r="Y841" s="223"/>
      <c r="Z841" s="223"/>
    </row>
    <row r="842" spans="1:26" ht="12.75" customHeight="1" x14ac:dyDescent="0.2">
      <c r="A842" s="223"/>
      <c r="B842" s="223"/>
      <c r="C842" s="223"/>
      <c r="D842" s="223"/>
      <c r="E842" s="223"/>
      <c r="F842" s="223"/>
      <c r="G842" s="223"/>
      <c r="H842" s="223"/>
      <c r="I842" s="223"/>
      <c r="J842" s="223"/>
      <c r="K842" s="223"/>
      <c r="L842" s="223"/>
      <c r="M842" s="223"/>
      <c r="N842" s="223"/>
      <c r="O842" s="223"/>
      <c r="P842" s="223"/>
      <c r="Q842" s="223"/>
      <c r="R842" s="223"/>
      <c r="S842" s="223"/>
      <c r="T842" s="223"/>
      <c r="U842" s="223"/>
      <c r="V842" s="223"/>
      <c r="W842" s="223"/>
      <c r="X842" s="223"/>
      <c r="Y842" s="223"/>
      <c r="Z842" s="223"/>
    </row>
    <row r="843" spans="1:26" ht="12.75" customHeight="1" x14ac:dyDescent="0.2">
      <c r="A843" s="223"/>
      <c r="B843" s="223"/>
      <c r="C843" s="223"/>
      <c r="D843" s="223"/>
      <c r="E843" s="223"/>
      <c r="F843" s="223"/>
      <c r="G843" s="223"/>
      <c r="H843" s="223"/>
      <c r="I843" s="223"/>
      <c r="J843" s="223"/>
      <c r="K843" s="223"/>
      <c r="L843" s="223"/>
      <c r="M843" s="223"/>
      <c r="N843" s="223"/>
      <c r="O843" s="223"/>
      <c r="P843" s="223"/>
      <c r="Q843" s="223"/>
      <c r="R843" s="223"/>
      <c r="S843" s="223"/>
      <c r="T843" s="223"/>
      <c r="U843" s="223"/>
      <c r="V843" s="223"/>
      <c r="W843" s="223"/>
      <c r="X843" s="223"/>
      <c r="Y843" s="223"/>
      <c r="Z843" s="223"/>
    </row>
    <row r="844" spans="1:26" ht="12.75" customHeight="1" x14ac:dyDescent="0.2">
      <c r="A844" s="223"/>
      <c r="B844" s="223"/>
      <c r="C844" s="223"/>
      <c r="D844" s="223"/>
      <c r="E844" s="223"/>
      <c r="F844" s="223"/>
      <c r="G844" s="223"/>
      <c r="H844" s="223"/>
      <c r="I844" s="223"/>
      <c r="J844" s="223"/>
      <c r="K844" s="223"/>
      <c r="L844" s="223"/>
      <c r="M844" s="223"/>
      <c r="N844" s="223"/>
      <c r="O844" s="223"/>
      <c r="P844" s="223"/>
      <c r="Q844" s="223"/>
      <c r="R844" s="223"/>
      <c r="S844" s="223"/>
      <c r="T844" s="223"/>
      <c r="U844" s="223"/>
      <c r="V844" s="223"/>
      <c r="W844" s="223"/>
      <c r="X844" s="223"/>
      <c r="Y844" s="223"/>
      <c r="Z844" s="223"/>
    </row>
    <row r="845" spans="1:26" ht="12.75" customHeight="1" x14ac:dyDescent="0.2">
      <c r="A845" s="223"/>
      <c r="B845" s="223"/>
      <c r="C845" s="223"/>
      <c r="D845" s="223"/>
      <c r="E845" s="223"/>
      <c r="F845" s="223"/>
      <c r="G845" s="223"/>
      <c r="H845" s="223"/>
      <c r="I845" s="223"/>
      <c r="J845" s="223"/>
      <c r="K845" s="223"/>
      <c r="L845" s="223"/>
      <c r="M845" s="223"/>
      <c r="N845" s="223"/>
      <c r="O845" s="223"/>
      <c r="P845" s="223"/>
      <c r="Q845" s="223"/>
      <c r="R845" s="223"/>
      <c r="S845" s="223"/>
      <c r="T845" s="223"/>
      <c r="U845" s="223"/>
      <c r="V845" s="223"/>
      <c r="W845" s="223"/>
      <c r="X845" s="223"/>
      <c r="Y845" s="223"/>
      <c r="Z845" s="223"/>
    </row>
    <row r="846" spans="1:26" ht="12.75" customHeight="1" x14ac:dyDescent="0.2">
      <c r="A846" s="223"/>
      <c r="B846" s="223"/>
      <c r="C846" s="223"/>
      <c r="D846" s="223"/>
      <c r="E846" s="223"/>
      <c r="F846" s="223"/>
      <c r="G846" s="223"/>
      <c r="H846" s="223"/>
      <c r="I846" s="223"/>
      <c r="J846" s="223"/>
      <c r="K846" s="223"/>
      <c r="L846" s="223"/>
      <c r="M846" s="223"/>
      <c r="N846" s="223"/>
      <c r="O846" s="223"/>
      <c r="P846" s="223"/>
      <c r="Q846" s="223"/>
      <c r="R846" s="223"/>
      <c r="S846" s="223"/>
      <c r="T846" s="223"/>
      <c r="U846" s="223"/>
      <c r="V846" s="223"/>
      <c r="W846" s="223"/>
      <c r="X846" s="223"/>
      <c r="Y846" s="223"/>
      <c r="Z846" s="223"/>
    </row>
    <row r="847" spans="1:26" ht="12.75" customHeight="1" x14ac:dyDescent="0.2">
      <c r="A847" s="223"/>
      <c r="B847" s="223"/>
      <c r="C847" s="223"/>
      <c r="D847" s="223"/>
      <c r="E847" s="223"/>
      <c r="F847" s="223"/>
      <c r="G847" s="223"/>
      <c r="H847" s="223"/>
      <c r="I847" s="223"/>
      <c r="J847" s="223"/>
      <c r="K847" s="223"/>
      <c r="L847" s="223"/>
      <c r="M847" s="223"/>
      <c r="N847" s="223"/>
      <c r="O847" s="223"/>
      <c r="P847" s="223"/>
      <c r="Q847" s="223"/>
      <c r="R847" s="223"/>
      <c r="S847" s="223"/>
      <c r="T847" s="223"/>
      <c r="U847" s="223"/>
      <c r="V847" s="223"/>
      <c r="W847" s="223"/>
      <c r="X847" s="223"/>
      <c r="Y847" s="223"/>
      <c r="Z847" s="223"/>
    </row>
    <row r="848" spans="1:26" ht="12.75" customHeight="1" x14ac:dyDescent="0.2">
      <c r="A848" s="223"/>
      <c r="B848" s="223"/>
      <c r="C848" s="223"/>
      <c r="D848" s="223"/>
      <c r="E848" s="223"/>
      <c r="F848" s="223"/>
      <c r="G848" s="223"/>
      <c r="H848" s="223"/>
      <c r="I848" s="223"/>
      <c r="J848" s="223"/>
      <c r="K848" s="223"/>
      <c r="L848" s="223"/>
      <c r="M848" s="223"/>
      <c r="N848" s="223"/>
      <c r="O848" s="223"/>
      <c r="P848" s="223"/>
      <c r="Q848" s="223"/>
      <c r="R848" s="223"/>
      <c r="S848" s="223"/>
      <c r="T848" s="223"/>
      <c r="U848" s="223"/>
      <c r="V848" s="223"/>
      <c r="W848" s="223"/>
      <c r="X848" s="223"/>
      <c r="Y848" s="223"/>
      <c r="Z848" s="223"/>
    </row>
    <row r="849" spans="1:26" ht="12.75" customHeight="1" x14ac:dyDescent="0.2">
      <c r="A849" s="223"/>
      <c r="B849" s="223"/>
      <c r="C849" s="223"/>
      <c r="D849" s="223"/>
      <c r="E849" s="223"/>
      <c r="F849" s="223"/>
      <c r="G849" s="223"/>
      <c r="H849" s="223"/>
      <c r="I849" s="223"/>
      <c r="J849" s="223"/>
      <c r="K849" s="223"/>
      <c r="L849" s="223"/>
      <c r="M849" s="223"/>
      <c r="N849" s="223"/>
      <c r="O849" s="223"/>
      <c r="P849" s="223"/>
      <c r="Q849" s="223"/>
      <c r="R849" s="223"/>
      <c r="S849" s="223"/>
      <c r="T849" s="223"/>
      <c r="U849" s="223"/>
      <c r="V849" s="223"/>
      <c r="W849" s="223"/>
      <c r="X849" s="223"/>
      <c r="Y849" s="223"/>
      <c r="Z849" s="223"/>
    </row>
    <row r="850" spans="1:26" ht="12.75" customHeight="1" x14ac:dyDescent="0.2">
      <c r="A850" s="223"/>
      <c r="B850" s="223"/>
      <c r="C850" s="223"/>
      <c r="D850" s="223"/>
      <c r="E850" s="223"/>
      <c r="F850" s="223"/>
      <c r="G850" s="223"/>
      <c r="H850" s="223"/>
      <c r="I850" s="223"/>
      <c r="J850" s="223"/>
      <c r="K850" s="223"/>
      <c r="L850" s="223"/>
      <c r="M850" s="223"/>
      <c r="N850" s="223"/>
      <c r="O850" s="223"/>
      <c r="P850" s="223"/>
      <c r="Q850" s="223"/>
      <c r="R850" s="223"/>
      <c r="S850" s="223"/>
      <c r="T850" s="223"/>
      <c r="U850" s="223"/>
      <c r="V850" s="223"/>
      <c r="W850" s="223"/>
      <c r="X850" s="223"/>
      <c r="Y850" s="223"/>
      <c r="Z850" s="223"/>
    </row>
    <row r="851" spans="1:26" ht="12.75" customHeight="1" x14ac:dyDescent="0.2">
      <c r="A851" s="223"/>
      <c r="B851" s="223"/>
      <c r="C851" s="223"/>
      <c r="D851" s="223"/>
      <c r="E851" s="223"/>
      <c r="F851" s="223"/>
      <c r="G851" s="223"/>
      <c r="H851" s="223"/>
      <c r="I851" s="223"/>
      <c r="J851" s="223"/>
      <c r="K851" s="223"/>
      <c r="L851" s="223"/>
      <c r="M851" s="223"/>
      <c r="N851" s="223"/>
      <c r="O851" s="223"/>
      <c r="P851" s="223"/>
      <c r="Q851" s="223"/>
      <c r="R851" s="223"/>
      <c r="S851" s="223"/>
      <c r="T851" s="223"/>
      <c r="U851" s="223"/>
      <c r="V851" s="223"/>
      <c r="W851" s="223"/>
      <c r="X851" s="223"/>
      <c r="Y851" s="223"/>
      <c r="Z851" s="223"/>
    </row>
    <row r="852" spans="1:26" ht="12.75" customHeight="1" x14ac:dyDescent="0.2">
      <c r="A852" s="223"/>
      <c r="B852" s="223"/>
      <c r="C852" s="223"/>
      <c r="D852" s="223"/>
      <c r="E852" s="223"/>
      <c r="F852" s="223"/>
      <c r="G852" s="223"/>
      <c r="H852" s="223"/>
      <c r="I852" s="223"/>
      <c r="J852" s="223"/>
      <c r="K852" s="223"/>
      <c r="L852" s="223"/>
      <c r="M852" s="223"/>
      <c r="N852" s="223"/>
      <c r="O852" s="223"/>
      <c r="P852" s="223"/>
      <c r="Q852" s="223"/>
      <c r="R852" s="223"/>
      <c r="S852" s="223"/>
      <c r="T852" s="223"/>
      <c r="U852" s="223"/>
      <c r="V852" s="223"/>
      <c r="W852" s="223"/>
      <c r="X852" s="223"/>
      <c r="Y852" s="223"/>
      <c r="Z852" s="223"/>
    </row>
    <row r="853" spans="1:26" ht="12.75" customHeight="1" x14ac:dyDescent="0.2">
      <c r="A853" s="223"/>
      <c r="B853" s="223"/>
      <c r="C853" s="223"/>
      <c r="D853" s="223"/>
      <c r="E853" s="223"/>
      <c r="F853" s="223"/>
      <c r="G853" s="223"/>
      <c r="H853" s="223"/>
      <c r="I853" s="223"/>
      <c r="J853" s="223"/>
      <c r="K853" s="223"/>
      <c r="L853" s="223"/>
      <c r="M853" s="223"/>
      <c r="N853" s="223"/>
      <c r="O853" s="223"/>
      <c r="P853" s="223"/>
      <c r="Q853" s="223"/>
      <c r="R853" s="223"/>
      <c r="S853" s="223"/>
      <c r="T853" s="223"/>
      <c r="U853" s="223"/>
      <c r="V853" s="223"/>
      <c r="W853" s="223"/>
      <c r="X853" s="223"/>
      <c r="Y853" s="223"/>
      <c r="Z853" s="223"/>
    </row>
    <row r="854" spans="1:26" ht="12.75" customHeight="1" x14ac:dyDescent="0.2">
      <c r="A854" s="223"/>
      <c r="B854" s="223"/>
      <c r="C854" s="223"/>
      <c r="D854" s="223"/>
      <c r="E854" s="223"/>
      <c r="F854" s="223"/>
      <c r="G854" s="223"/>
      <c r="H854" s="223"/>
      <c r="I854" s="223"/>
      <c r="J854" s="223"/>
      <c r="K854" s="223"/>
      <c r="L854" s="223"/>
      <c r="M854" s="223"/>
      <c r="N854" s="223"/>
      <c r="O854" s="223"/>
      <c r="P854" s="223"/>
      <c r="Q854" s="223"/>
      <c r="R854" s="223"/>
      <c r="S854" s="223"/>
      <c r="T854" s="223"/>
      <c r="U854" s="223"/>
      <c r="V854" s="223"/>
      <c r="W854" s="223"/>
      <c r="X854" s="223"/>
      <c r="Y854" s="223"/>
      <c r="Z854" s="223"/>
    </row>
    <row r="855" spans="1:26" ht="12.75" customHeight="1" x14ac:dyDescent="0.2">
      <c r="A855" s="223"/>
      <c r="B855" s="223"/>
      <c r="C855" s="223"/>
      <c r="D855" s="223"/>
      <c r="E855" s="223"/>
      <c r="F855" s="223"/>
      <c r="G855" s="223"/>
      <c r="H855" s="223"/>
      <c r="I855" s="223"/>
      <c r="J855" s="223"/>
      <c r="K855" s="223"/>
      <c r="L855" s="223"/>
      <c r="M855" s="223"/>
      <c r="N855" s="223"/>
      <c r="O855" s="223"/>
      <c r="P855" s="223"/>
      <c r="Q855" s="223"/>
      <c r="R855" s="223"/>
      <c r="S855" s="223"/>
      <c r="T855" s="223"/>
      <c r="U855" s="223"/>
      <c r="V855" s="223"/>
      <c r="W855" s="223"/>
      <c r="X855" s="223"/>
      <c r="Y855" s="223"/>
      <c r="Z855" s="223"/>
    </row>
    <row r="856" spans="1:26" ht="12.75" customHeight="1" x14ac:dyDescent="0.2">
      <c r="A856" s="223"/>
      <c r="B856" s="223"/>
      <c r="C856" s="223"/>
      <c r="D856" s="223"/>
      <c r="E856" s="223"/>
      <c r="F856" s="223"/>
      <c r="G856" s="223"/>
      <c r="H856" s="223"/>
      <c r="I856" s="223"/>
      <c r="J856" s="223"/>
      <c r="K856" s="223"/>
      <c r="L856" s="223"/>
      <c r="M856" s="223"/>
      <c r="N856" s="223"/>
      <c r="O856" s="223"/>
      <c r="P856" s="223"/>
      <c r="Q856" s="223"/>
      <c r="R856" s="223"/>
      <c r="S856" s="223"/>
      <c r="T856" s="223"/>
      <c r="U856" s="223"/>
      <c r="V856" s="223"/>
      <c r="W856" s="223"/>
      <c r="X856" s="223"/>
      <c r="Y856" s="223"/>
      <c r="Z856" s="223"/>
    </row>
    <row r="857" spans="1:26" ht="12.75" customHeight="1" x14ac:dyDescent="0.2">
      <c r="A857" s="223"/>
      <c r="B857" s="223"/>
      <c r="C857" s="223"/>
      <c r="D857" s="223"/>
      <c r="E857" s="223"/>
      <c r="F857" s="223"/>
      <c r="G857" s="223"/>
      <c r="H857" s="223"/>
      <c r="I857" s="223"/>
      <c r="J857" s="223"/>
      <c r="K857" s="223"/>
      <c r="L857" s="223"/>
      <c r="M857" s="223"/>
      <c r="N857" s="223"/>
      <c r="O857" s="223"/>
      <c r="P857" s="223"/>
      <c r="Q857" s="223"/>
      <c r="R857" s="223"/>
      <c r="S857" s="223"/>
      <c r="T857" s="223"/>
      <c r="U857" s="223"/>
      <c r="V857" s="223"/>
      <c r="W857" s="223"/>
      <c r="X857" s="223"/>
      <c r="Y857" s="223"/>
      <c r="Z857" s="223"/>
    </row>
    <row r="858" spans="1:26" ht="12.75" customHeight="1" x14ac:dyDescent="0.2">
      <c r="A858" s="223"/>
      <c r="B858" s="223"/>
      <c r="C858" s="223"/>
      <c r="D858" s="223"/>
      <c r="E858" s="223"/>
      <c r="F858" s="223"/>
      <c r="G858" s="223"/>
      <c r="H858" s="223"/>
      <c r="I858" s="223"/>
      <c r="J858" s="223"/>
      <c r="K858" s="223"/>
      <c r="L858" s="223"/>
      <c r="M858" s="223"/>
      <c r="N858" s="223"/>
      <c r="O858" s="223"/>
      <c r="P858" s="223"/>
      <c r="Q858" s="223"/>
      <c r="R858" s="223"/>
      <c r="S858" s="223"/>
      <c r="T858" s="223"/>
      <c r="U858" s="223"/>
      <c r="V858" s="223"/>
      <c r="W858" s="223"/>
      <c r="X858" s="223"/>
      <c r="Y858" s="223"/>
      <c r="Z858" s="223"/>
    </row>
    <row r="859" spans="1:26" ht="12.75" customHeight="1" x14ac:dyDescent="0.2">
      <c r="A859" s="223"/>
      <c r="B859" s="223"/>
      <c r="C859" s="223"/>
      <c r="D859" s="223"/>
      <c r="E859" s="223"/>
      <c r="F859" s="223"/>
      <c r="G859" s="223"/>
      <c r="H859" s="223"/>
      <c r="I859" s="223"/>
      <c r="J859" s="223"/>
      <c r="K859" s="223"/>
      <c r="L859" s="223"/>
      <c r="M859" s="223"/>
      <c r="N859" s="223"/>
      <c r="O859" s="223"/>
      <c r="P859" s="223"/>
      <c r="Q859" s="223"/>
      <c r="R859" s="223"/>
      <c r="S859" s="223"/>
      <c r="T859" s="223"/>
      <c r="U859" s="223"/>
      <c r="V859" s="223"/>
      <c r="W859" s="223"/>
      <c r="X859" s="223"/>
      <c r="Y859" s="223"/>
      <c r="Z859" s="223"/>
    </row>
    <row r="860" spans="1:26" ht="12.75" customHeight="1" x14ac:dyDescent="0.2">
      <c r="A860" s="223"/>
      <c r="B860" s="223"/>
      <c r="C860" s="223"/>
      <c r="D860" s="223"/>
      <c r="E860" s="223"/>
      <c r="F860" s="223"/>
      <c r="G860" s="223"/>
      <c r="H860" s="223"/>
      <c r="I860" s="223"/>
      <c r="J860" s="223"/>
      <c r="K860" s="223"/>
      <c r="L860" s="223"/>
      <c r="M860" s="223"/>
      <c r="N860" s="223"/>
      <c r="O860" s="223"/>
      <c r="P860" s="223"/>
      <c r="Q860" s="223"/>
      <c r="R860" s="223"/>
      <c r="S860" s="223"/>
      <c r="T860" s="223"/>
      <c r="U860" s="223"/>
      <c r="V860" s="223"/>
      <c r="W860" s="223"/>
      <c r="X860" s="223"/>
      <c r="Y860" s="223"/>
      <c r="Z860" s="223"/>
    </row>
    <row r="861" spans="1:26" ht="12.75" customHeight="1" x14ac:dyDescent="0.2">
      <c r="A861" s="223"/>
      <c r="B861" s="223"/>
      <c r="C861" s="223"/>
      <c r="D861" s="223"/>
      <c r="E861" s="223"/>
      <c r="F861" s="223"/>
      <c r="G861" s="223"/>
      <c r="H861" s="223"/>
      <c r="I861" s="223"/>
      <c r="J861" s="223"/>
      <c r="K861" s="223"/>
      <c r="L861" s="223"/>
      <c r="M861" s="223"/>
      <c r="N861" s="223"/>
      <c r="O861" s="223"/>
      <c r="P861" s="223"/>
      <c r="Q861" s="223"/>
      <c r="R861" s="223"/>
      <c r="S861" s="223"/>
      <c r="T861" s="223"/>
      <c r="U861" s="223"/>
      <c r="V861" s="223"/>
      <c r="W861" s="223"/>
      <c r="X861" s="223"/>
      <c r="Y861" s="223"/>
      <c r="Z861" s="223"/>
    </row>
    <row r="862" spans="1:26" ht="12.75" customHeight="1" x14ac:dyDescent="0.2">
      <c r="A862" s="223"/>
      <c r="B862" s="223"/>
      <c r="C862" s="223"/>
      <c r="D862" s="223"/>
      <c r="E862" s="223"/>
      <c r="F862" s="223"/>
      <c r="G862" s="223"/>
      <c r="H862" s="223"/>
      <c r="I862" s="223"/>
      <c r="J862" s="223"/>
      <c r="K862" s="223"/>
      <c r="L862" s="223"/>
      <c r="M862" s="223"/>
      <c r="N862" s="223"/>
      <c r="O862" s="223"/>
      <c r="P862" s="223"/>
      <c r="Q862" s="223"/>
      <c r="R862" s="223"/>
      <c r="S862" s="223"/>
      <c r="T862" s="223"/>
      <c r="U862" s="223"/>
      <c r="V862" s="223"/>
      <c r="W862" s="223"/>
      <c r="X862" s="223"/>
      <c r="Y862" s="223"/>
      <c r="Z862" s="223"/>
    </row>
    <row r="863" spans="1:26" ht="12.75" customHeight="1" x14ac:dyDescent="0.2">
      <c r="A863" s="223"/>
      <c r="B863" s="223"/>
      <c r="C863" s="223"/>
      <c r="D863" s="223"/>
      <c r="E863" s="223"/>
      <c r="F863" s="223"/>
      <c r="G863" s="223"/>
      <c r="H863" s="223"/>
      <c r="I863" s="223"/>
      <c r="J863" s="223"/>
      <c r="K863" s="223"/>
      <c r="L863" s="223"/>
      <c r="M863" s="223"/>
      <c r="N863" s="223"/>
      <c r="O863" s="223"/>
      <c r="P863" s="223"/>
      <c r="Q863" s="223"/>
      <c r="R863" s="223"/>
      <c r="S863" s="223"/>
      <c r="T863" s="223"/>
      <c r="U863" s="223"/>
      <c r="V863" s="223"/>
      <c r="W863" s="223"/>
      <c r="X863" s="223"/>
      <c r="Y863" s="223"/>
      <c r="Z863" s="223"/>
    </row>
    <row r="864" spans="1:26" ht="12.75" customHeight="1" x14ac:dyDescent="0.2">
      <c r="A864" s="223"/>
      <c r="B864" s="223"/>
      <c r="C864" s="223"/>
      <c r="D864" s="223"/>
      <c r="E864" s="223"/>
      <c r="F864" s="223"/>
      <c r="G864" s="223"/>
      <c r="H864" s="223"/>
      <c r="I864" s="223"/>
      <c r="J864" s="223"/>
      <c r="K864" s="223"/>
      <c r="L864" s="223"/>
      <c r="M864" s="223"/>
      <c r="N864" s="223"/>
      <c r="O864" s="223"/>
      <c r="P864" s="223"/>
      <c r="Q864" s="223"/>
      <c r="R864" s="223"/>
      <c r="S864" s="223"/>
      <c r="T864" s="223"/>
      <c r="U864" s="223"/>
      <c r="V864" s="223"/>
      <c r="W864" s="223"/>
      <c r="X864" s="223"/>
      <c r="Y864" s="223"/>
      <c r="Z864" s="223"/>
    </row>
    <row r="865" spans="1:26" ht="12.75" customHeight="1" x14ac:dyDescent="0.2">
      <c r="A865" s="223"/>
      <c r="B865" s="223"/>
      <c r="C865" s="223"/>
      <c r="D865" s="223"/>
      <c r="E865" s="223"/>
      <c r="F865" s="223"/>
      <c r="G865" s="223"/>
      <c r="H865" s="223"/>
      <c r="I865" s="223"/>
      <c r="J865" s="223"/>
      <c r="K865" s="223"/>
      <c r="L865" s="223"/>
      <c r="M865" s="223"/>
      <c r="N865" s="223"/>
      <c r="O865" s="223"/>
      <c r="P865" s="223"/>
      <c r="Q865" s="223"/>
      <c r="R865" s="223"/>
      <c r="S865" s="223"/>
      <c r="T865" s="223"/>
      <c r="U865" s="223"/>
      <c r="V865" s="223"/>
      <c r="W865" s="223"/>
      <c r="X865" s="223"/>
      <c r="Y865" s="223"/>
      <c r="Z865" s="223"/>
    </row>
    <row r="866" spans="1:26" ht="12.75" customHeight="1" x14ac:dyDescent="0.2">
      <c r="A866" s="223"/>
      <c r="B866" s="223"/>
      <c r="C866" s="223"/>
      <c r="D866" s="223"/>
      <c r="E866" s="223"/>
      <c r="F866" s="223"/>
      <c r="G866" s="223"/>
      <c r="H866" s="223"/>
      <c r="I866" s="223"/>
      <c r="J866" s="223"/>
      <c r="K866" s="223"/>
      <c r="L866" s="223"/>
      <c r="M866" s="223"/>
      <c r="N866" s="223"/>
      <c r="O866" s="223"/>
      <c r="P866" s="223"/>
      <c r="Q866" s="223"/>
      <c r="R866" s="223"/>
      <c r="S866" s="223"/>
      <c r="T866" s="223"/>
      <c r="U866" s="223"/>
      <c r="V866" s="223"/>
      <c r="W866" s="223"/>
      <c r="X866" s="223"/>
      <c r="Y866" s="223"/>
      <c r="Z866" s="223"/>
    </row>
    <row r="867" spans="1:26" ht="12.75" customHeight="1" x14ac:dyDescent="0.2">
      <c r="A867" s="223"/>
      <c r="B867" s="223"/>
      <c r="C867" s="223"/>
      <c r="D867" s="223"/>
      <c r="E867" s="223"/>
      <c r="F867" s="223"/>
      <c r="G867" s="223"/>
      <c r="H867" s="223"/>
      <c r="I867" s="223"/>
      <c r="J867" s="223"/>
      <c r="K867" s="223"/>
      <c r="L867" s="223"/>
      <c r="M867" s="223"/>
      <c r="N867" s="223"/>
      <c r="O867" s="223"/>
      <c r="P867" s="223"/>
      <c r="Q867" s="223"/>
      <c r="R867" s="223"/>
      <c r="S867" s="223"/>
      <c r="T867" s="223"/>
      <c r="U867" s="223"/>
      <c r="V867" s="223"/>
      <c r="W867" s="223"/>
      <c r="X867" s="223"/>
      <c r="Y867" s="223"/>
      <c r="Z867" s="223"/>
    </row>
    <row r="868" spans="1:26" ht="12.75" customHeight="1" x14ac:dyDescent="0.2">
      <c r="A868" s="223"/>
      <c r="B868" s="223"/>
      <c r="C868" s="223"/>
      <c r="D868" s="223"/>
      <c r="E868" s="223"/>
      <c r="F868" s="223"/>
      <c r="G868" s="223"/>
      <c r="H868" s="223"/>
      <c r="I868" s="223"/>
      <c r="J868" s="223"/>
      <c r="K868" s="223"/>
      <c r="L868" s="223"/>
      <c r="M868" s="223"/>
      <c r="N868" s="223"/>
      <c r="O868" s="223"/>
      <c r="P868" s="223"/>
      <c r="Q868" s="223"/>
      <c r="R868" s="223"/>
      <c r="S868" s="223"/>
      <c r="T868" s="223"/>
      <c r="U868" s="223"/>
      <c r="V868" s="223"/>
      <c r="W868" s="223"/>
      <c r="X868" s="223"/>
      <c r="Y868" s="223"/>
      <c r="Z868" s="223"/>
    </row>
    <row r="869" spans="1:26" ht="12.75" customHeight="1" x14ac:dyDescent="0.2">
      <c r="A869" s="223"/>
      <c r="B869" s="223"/>
      <c r="C869" s="223"/>
      <c r="D869" s="223"/>
      <c r="E869" s="223"/>
      <c r="F869" s="223"/>
      <c r="G869" s="223"/>
      <c r="H869" s="223"/>
      <c r="I869" s="223"/>
      <c r="J869" s="223"/>
      <c r="K869" s="223"/>
      <c r="L869" s="223"/>
      <c r="M869" s="223"/>
      <c r="N869" s="223"/>
      <c r="O869" s="223"/>
      <c r="P869" s="223"/>
      <c r="Q869" s="223"/>
      <c r="R869" s="223"/>
      <c r="S869" s="223"/>
      <c r="T869" s="223"/>
      <c r="U869" s="223"/>
      <c r="V869" s="223"/>
      <c r="W869" s="223"/>
      <c r="X869" s="223"/>
      <c r="Y869" s="223"/>
      <c r="Z869" s="223"/>
    </row>
    <row r="870" spans="1:26" ht="12.75" customHeight="1" x14ac:dyDescent="0.2">
      <c r="A870" s="223"/>
      <c r="B870" s="223"/>
      <c r="C870" s="223"/>
      <c r="D870" s="223"/>
      <c r="E870" s="223"/>
      <c r="F870" s="223"/>
      <c r="G870" s="223"/>
      <c r="H870" s="223"/>
      <c r="I870" s="223"/>
      <c r="J870" s="223"/>
      <c r="K870" s="223"/>
      <c r="L870" s="223"/>
      <c r="M870" s="223"/>
      <c r="N870" s="223"/>
      <c r="O870" s="223"/>
      <c r="P870" s="223"/>
      <c r="Q870" s="223"/>
      <c r="R870" s="223"/>
      <c r="S870" s="223"/>
      <c r="T870" s="223"/>
      <c r="U870" s="223"/>
      <c r="V870" s="223"/>
      <c r="W870" s="223"/>
      <c r="X870" s="223"/>
      <c r="Y870" s="223"/>
      <c r="Z870" s="223"/>
    </row>
    <row r="871" spans="1:26" ht="12.75" customHeight="1" x14ac:dyDescent="0.2">
      <c r="A871" s="223"/>
      <c r="B871" s="223"/>
      <c r="C871" s="223"/>
      <c r="D871" s="223"/>
      <c r="E871" s="223"/>
      <c r="F871" s="223"/>
      <c r="G871" s="223"/>
      <c r="H871" s="223"/>
      <c r="I871" s="223"/>
      <c r="J871" s="223"/>
      <c r="K871" s="223"/>
      <c r="L871" s="223"/>
      <c r="M871" s="223"/>
      <c r="N871" s="223"/>
      <c r="O871" s="223"/>
      <c r="P871" s="223"/>
      <c r="Q871" s="223"/>
      <c r="R871" s="223"/>
      <c r="S871" s="223"/>
      <c r="T871" s="223"/>
      <c r="U871" s="223"/>
      <c r="V871" s="223"/>
      <c r="W871" s="223"/>
      <c r="X871" s="223"/>
      <c r="Y871" s="223"/>
      <c r="Z871" s="223"/>
    </row>
    <row r="872" spans="1:26" ht="12.75" customHeight="1" x14ac:dyDescent="0.2">
      <c r="A872" s="223"/>
      <c r="B872" s="223"/>
      <c r="C872" s="223"/>
      <c r="D872" s="223"/>
      <c r="E872" s="223"/>
      <c r="F872" s="223"/>
      <c r="G872" s="223"/>
      <c r="H872" s="223"/>
      <c r="I872" s="223"/>
      <c r="J872" s="223"/>
      <c r="K872" s="223"/>
      <c r="L872" s="223"/>
      <c r="M872" s="223"/>
      <c r="N872" s="223"/>
      <c r="O872" s="223"/>
      <c r="P872" s="223"/>
      <c r="Q872" s="223"/>
      <c r="R872" s="223"/>
      <c r="S872" s="223"/>
      <c r="T872" s="223"/>
      <c r="U872" s="223"/>
      <c r="V872" s="223"/>
      <c r="W872" s="223"/>
      <c r="X872" s="223"/>
      <c r="Y872" s="223"/>
      <c r="Z872" s="223"/>
    </row>
    <row r="873" spans="1:26" ht="12.75" customHeight="1" x14ac:dyDescent="0.2">
      <c r="A873" s="223"/>
      <c r="B873" s="223"/>
      <c r="C873" s="223"/>
      <c r="D873" s="223"/>
      <c r="E873" s="223"/>
      <c r="F873" s="223"/>
      <c r="G873" s="223"/>
      <c r="H873" s="223"/>
      <c r="I873" s="223"/>
      <c r="J873" s="223"/>
      <c r="K873" s="223"/>
      <c r="L873" s="223"/>
      <c r="M873" s="223"/>
      <c r="N873" s="223"/>
      <c r="O873" s="223"/>
      <c r="P873" s="223"/>
      <c r="Q873" s="223"/>
      <c r="R873" s="223"/>
      <c r="S873" s="223"/>
      <c r="T873" s="223"/>
      <c r="U873" s="223"/>
      <c r="V873" s="223"/>
      <c r="W873" s="223"/>
      <c r="X873" s="223"/>
      <c r="Y873" s="223"/>
      <c r="Z873" s="223"/>
    </row>
    <row r="874" spans="1:26" ht="12.75" customHeight="1" x14ac:dyDescent="0.2">
      <c r="A874" s="223"/>
      <c r="B874" s="223"/>
      <c r="C874" s="223"/>
      <c r="D874" s="223"/>
      <c r="E874" s="223"/>
      <c r="F874" s="223"/>
      <c r="G874" s="223"/>
      <c r="H874" s="223"/>
      <c r="I874" s="223"/>
      <c r="J874" s="223"/>
      <c r="K874" s="223"/>
      <c r="L874" s="223"/>
      <c r="M874" s="223"/>
      <c r="N874" s="223"/>
      <c r="O874" s="223"/>
      <c r="P874" s="223"/>
      <c r="Q874" s="223"/>
      <c r="R874" s="223"/>
      <c r="S874" s="223"/>
      <c r="T874" s="223"/>
      <c r="U874" s="223"/>
      <c r="V874" s="223"/>
      <c r="W874" s="223"/>
      <c r="X874" s="223"/>
      <c r="Y874" s="223"/>
      <c r="Z874" s="223"/>
    </row>
    <row r="875" spans="1:26" ht="12.75" customHeight="1" x14ac:dyDescent="0.2">
      <c r="A875" s="223"/>
      <c r="B875" s="223"/>
      <c r="C875" s="223"/>
      <c r="D875" s="223"/>
      <c r="E875" s="223"/>
      <c r="F875" s="223"/>
      <c r="G875" s="223"/>
      <c r="H875" s="223"/>
      <c r="I875" s="223"/>
      <c r="J875" s="223"/>
      <c r="K875" s="223"/>
      <c r="L875" s="223"/>
      <c r="M875" s="223"/>
      <c r="N875" s="223"/>
      <c r="O875" s="223"/>
      <c r="P875" s="223"/>
      <c r="Q875" s="223"/>
      <c r="R875" s="223"/>
      <c r="S875" s="223"/>
      <c r="T875" s="223"/>
      <c r="U875" s="223"/>
      <c r="V875" s="223"/>
      <c r="W875" s="223"/>
      <c r="X875" s="223"/>
      <c r="Y875" s="223"/>
      <c r="Z875" s="223"/>
    </row>
    <row r="876" spans="1:26" ht="12.75" customHeight="1" x14ac:dyDescent="0.2">
      <c r="A876" s="223"/>
      <c r="B876" s="223"/>
      <c r="C876" s="223"/>
      <c r="D876" s="223"/>
      <c r="E876" s="223"/>
      <c r="F876" s="223"/>
      <c r="G876" s="223"/>
      <c r="H876" s="223"/>
      <c r="I876" s="223"/>
      <c r="J876" s="223"/>
      <c r="K876" s="223"/>
      <c r="L876" s="223"/>
      <c r="M876" s="223"/>
      <c r="N876" s="223"/>
      <c r="O876" s="223"/>
      <c r="P876" s="223"/>
      <c r="Q876" s="223"/>
      <c r="R876" s="223"/>
      <c r="S876" s="223"/>
      <c r="T876" s="223"/>
      <c r="U876" s="223"/>
      <c r="V876" s="223"/>
      <c r="W876" s="223"/>
      <c r="X876" s="223"/>
      <c r="Y876" s="223"/>
      <c r="Z876" s="223"/>
    </row>
    <row r="877" spans="1:26" ht="12.75" customHeight="1" x14ac:dyDescent="0.2">
      <c r="A877" s="223"/>
      <c r="B877" s="223"/>
      <c r="C877" s="223"/>
      <c r="D877" s="223"/>
      <c r="E877" s="223"/>
      <c r="F877" s="223"/>
      <c r="G877" s="223"/>
      <c r="H877" s="223"/>
      <c r="I877" s="223"/>
      <c r="J877" s="223"/>
      <c r="K877" s="223"/>
      <c r="L877" s="223"/>
      <c r="M877" s="223"/>
      <c r="N877" s="223"/>
      <c r="O877" s="223"/>
      <c r="P877" s="223"/>
      <c r="Q877" s="223"/>
      <c r="R877" s="223"/>
      <c r="S877" s="223"/>
      <c r="T877" s="223"/>
      <c r="U877" s="223"/>
      <c r="V877" s="223"/>
      <c r="W877" s="223"/>
      <c r="X877" s="223"/>
      <c r="Y877" s="223"/>
      <c r="Z877" s="223"/>
    </row>
    <row r="878" spans="1:26" ht="12.75" customHeight="1" x14ac:dyDescent="0.2">
      <c r="A878" s="223"/>
      <c r="B878" s="223"/>
      <c r="C878" s="223"/>
      <c r="D878" s="223"/>
      <c r="E878" s="223"/>
      <c r="F878" s="223"/>
      <c r="G878" s="223"/>
      <c r="H878" s="223"/>
      <c r="I878" s="223"/>
      <c r="J878" s="223"/>
      <c r="K878" s="223"/>
      <c r="L878" s="223"/>
      <c r="M878" s="223"/>
      <c r="N878" s="223"/>
      <c r="O878" s="223"/>
      <c r="P878" s="223"/>
      <c r="Q878" s="223"/>
      <c r="R878" s="223"/>
      <c r="S878" s="223"/>
      <c r="T878" s="223"/>
      <c r="U878" s="223"/>
      <c r="V878" s="223"/>
      <c r="W878" s="223"/>
      <c r="X878" s="223"/>
      <c r="Y878" s="223"/>
      <c r="Z878" s="223"/>
    </row>
    <row r="879" spans="1:26" ht="12.75" customHeight="1" x14ac:dyDescent="0.2">
      <c r="A879" s="223"/>
      <c r="B879" s="223"/>
      <c r="C879" s="223"/>
      <c r="D879" s="223"/>
      <c r="E879" s="223"/>
      <c r="F879" s="223"/>
      <c r="G879" s="223"/>
      <c r="H879" s="223"/>
      <c r="I879" s="223"/>
      <c r="J879" s="223"/>
      <c r="K879" s="223"/>
      <c r="L879" s="223"/>
      <c r="M879" s="223"/>
      <c r="N879" s="223"/>
      <c r="O879" s="223"/>
      <c r="P879" s="223"/>
      <c r="Q879" s="223"/>
      <c r="R879" s="223"/>
      <c r="S879" s="223"/>
      <c r="T879" s="223"/>
      <c r="U879" s="223"/>
      <c r="V879" s="223"/>
      <c r="W879" s="223"/>
      <c r="X879" s="223"/>
      <c r="Y879" s="223"/>
      <c r="Z879" s="223"/>
    </row>
    <row r="880" spans="1:26" ht="12.75" customHeight="1" x14ac:dyDescent="0.2">
      <c r="A880" s="223"/>
      <c r="B880" s="223"/>
      <c r="C880" s="223"/>
      <c r="D880" s="223"/>
      <c r="E880" s="223"/>
      <c r="F880" s="223"/>
      <c r="G880" s="223"/>
      <c r="H880" s="223"/>
      <c r="I880" s="223"/>
      <c r="J880" s="223"/>
      <c r="K880" s="223"/>
      <c r="L880" s="223"/>
      <c r="M880" s="223"/>
      <c r="N880" s="223"/>
      <c r="O880" s="223"/>
      <c r="P880" s="223"/>
      <c r="Q880" s="223"/>
      <c r="R880" s="223"/>
      <c r="S880" s="223"/>
      <c r="T880" s="223"/>
      <c r="U880" s="223"/>
      <c r="V880" s="223"/>
      <c r="W880" s="223"/>
      <c r="X880" s="223"/>
      <c r="Y880" s="223"/>
      <c r="Z880" s="223"/>
    </row>
    <row r="881" spans="1:26" ht="12.75" customHeight="1" x14ac:dyDescent="0.2">
      <c r="A881" s="223"/>
      <c r="B881" s="223"/>
      <c r="C881" s="223"/>
      <c r="D881" s="223"/>
      <c r="E881" s="223"/>
      <c r="F881" s="223"/>
      <c r="G881" s="223"/>
      <c r="H881" s="223"/>
      <c r="I881" s="223"/>
      <c r="J881" s="223"/>
      <c r="K881" s="223"/>
      <c r="L881" s="223"/>
      <c r="M881" s="223"/>
      <c r="N881" s="223"/>
      <c r="O881" s="223"/>
      <c r="P881" s="223"/>
      <c r="Q881" s="223"/>
      <c r="R881" s="223"/>
      <c r="S881" s="223"/>
      <c r="T881" s="223"/>
      <c r="U881" s="223"/>
      <c r="V881" s="223"/>
      <c r="W881" s="223"/>
      <c r="X881" s="223"/>
      <c r="Y881" s="223"/>
      <c r="Z881" s="223"/>
    </row>
    <row r="882" spans="1:26" ht="12.75" customHeight="1" x14ac:dyDescent="0.2">
      <c r="A882" s="223"/>
      <c r="B882" s="223"/>
      <c r="C882" s="223"/>
      <c r="D882" s="223"/>
      <c r="E882" s="223"/>
      <c r="F882" s="223"/>
      <c r="G882" s="223"/>
      <c r="H882" s="223"/>
      <c r="I882" s="223"/>
      <c r="J882" s="223"/>
      <c r="K882" s="223"/>
      <c r="L882" s="223"/>
      <c r="M882" s="223"/>
      <c r="N882" s="223"/>
      <c r="O882" s="223"/>
      <c r="P882" s="223"/>
      <c r="Q882" s="223"/>
      <c r="R882" s="223"/>
      <c r="S882" s="223"/>
      <c r="T882" s="223"/>
      <c r="U882" s="223"/>
      <c r="V882" s="223"/>
      <c r="W882" s="223"/>
      <c r="X882" s="223"/>
      <c r="Y882" s="223"/>
      <c r="Z882" s="223"/>
    </row>
    <row r="883" spans="1:26" ht="12.75" customHeight="1" x14ac:dyDescent="0.2">
      <c r="A883" s="223"/>
      <c r="B883" s="223"/>
      <c r="C883" s="223"/>
      <c r="D883" s="223"/>
      <c r="E883" s="223"/>
      <c r="F883" s="223"/>
      <c r="G883" s="223"/>
      <c r="H883" s="223"/>
      <c r="I883" s="223"/>
      <c r="J883" s="223"/>
      <c r="K883" s="223"/>
      <c r="L883" s="223"/>
      <c r="M883" s="223"/>
      <c r="N883" s="223"/>
      <c r="O883" s="223"/>
      <c r="P883" s="223"/>
      <c r="Q883" s="223"/>
      <c r="R883" s="223"/>
      <c r="S883" s="223"/>
      <c r="T883" s="223"/>
      <c r="U883" s="223"/>
      <c r="V883" s="223"/>
      <c r="W883" s="223"/>
      <c r="X883" s="223"/>
      <c r="Y883" s="223"/>
      <c r="Z883" s="223"/>
    </row>
    <row r="884" spans="1:26" ht="12.75" customHeight="1" x14ac:dyDescent="0.2">
      <c r="A884" s="223"/>
      <c r="B884" s="223"/>
      <c r="C884" s="223"/>
      <c r="D884" s="223"/>
      <c r="E884" s="223"/>
      <c r="F884" s="223"/>
      <c r="G884" s="223"/>
      <c r="H884" s="223"/>
      <c r="I884" s="223"/>
      <c r="J884" s="223"/>
      <c r="K884" s="223"/>
      <c r="L884" s="223"/>
      <c r="M884" s="223"/>
      <c r="N884" s="223"/>
      <c r="O884" s="223"/>
      <c r="P884" s="223"/>
      <c r="Q884" s="223"/>
      <c r="R884" s="223"/>
      <c r="S884" s="223"/>
      <c r="T884" s="223"/>
      <c r="U884" s="223"/>
      <c r="V884" s="223"/>
      <c r="W884" s="223"/>
      <c r="X884" s="223"/>
      <c r="Y884" s="223"/>
      <c r="Z884" s="223"/>
    </row>
    <row r="885" spans="1:26" ht="12.75" customHeight="1" x14ac:dyDescent="0.2">
      <c r="A885" s="223"/>
      <c r="B885" s="223"/>
      <c r="C885" s="223"/>
      <c r="D885" s="223"/>
      <c r="E885" s="223"/>
      <c r="F885" s="223"/>
      <c r="G885" s="223"/>
      <c r="H885" s="223"/>
      <c r="I885" s="223"/>
      <c r="J885" s="223"/>
      <c r="K885" s="223"/>
      <c r="L885" s="223"/>
      <c r="M885" s="223"/>
      <c r="N885" s="223"/>
      <c r="O885" s="223"/>
      <c r="P885" s="223"/>
      <c r="Q885" s="223"/>
      <c r="R885" s="223"/>
      <c r="S885" s="223"/>
      <c r="T885" s="223"/>
      <c r="U885" s="223"/>
      <c r="V885" s="223"/>
      <c r="W885" s="223"/>
      <c r="X885" s="223"/>
      <c r="Y885" s="223"/>
      <c r="Z885" s="223"/>
    </row>
    <row r="886" spans="1:26" ht="12.75" customHeight="1" x14ac:dyDescent="0.2">
      <c r="A886" s="223"/>
      <c r="B886" s="223"/>
      <c r="C886" s="223"/>
      <c r="D886" s="223"/>
      <c r="E886" s="223"/>
      <c r="F886" s="223"/>
      <c r="G886" s="223"/>
      <c r="H886" s="223"/>
      <c r="I886" s="223"/>
      <c r="J886" s="223"/>
      <c r="K886" s="223"/>
      <c r="L886" s="223"/>
      <c r="M886" s="223"/>
      <c r="N886" s="223"/>
      <c r="O886" s="223"/>
      <c r="P886" s="223"/>
      <c r="Q886" s="223"/>
      <c r="R886" s="223"/>
      <c r="S886" s="223"/>
      <c r="T886" s="223"/>
      <c r="U886" s="223"/>
      <c r="V886" s="223"/>
      <c r="W886" s="223"/>
      <c r="X886" s="223"/>
      <c r="Y886" s="223"/>
      <c r="Z886" s="223"/>
    </row>
    <row r="887" spans="1:26" ht="12.75" customHeight="1" x14ac:dyDescent="0.2">
      <c r="A887" s="223"/>
      <c r="B887" s="223"/>
      <c r="C887" s="223"/>
      <c r="D887" s="223"/>
      <c r="E887" s="223"/>
      <c r="F887" s="223"/>
      <c r="G887" s="223"/>
      <c r="H887" s="223"/>
      <c r="I887" s="223"/>
      <c r="J887" s="223"/>
      <c r="K887" s="223"/>
      <c r="L887" s="223"/>
      <c r="M887" s="223"/>
      <c r="N887" s="223"/>
      <c r="O887" s="223"/>
      <c r="P887" s="223"/>
      <c r="Q887" s="223"/>
      <c r="R887" s="223"/>
      <c r="S887" s="223"/>
      <c r="T887" s="223"/>
      <c r="U887" s="223"/>
      <c r="V887" s="223"/>
      <c r="W887" s="223"/>
      <c r="X887" s="223"/>
      <c r="Y887" s="223"/>
      <c r="Z887" s="223"/>
    </row>
    <row r="888" spans="1:26" ht="12.75" customHeight="1" x14ac:dyDescent="0.2">
      <c r="A888" s="223"/>
      <c r="B888" s="223"/>
      <c r="C888" s="223"/>
      <c r="D888" s="223"/>
      <c r="E888" s="223"/>
      <c r="F888" s="223"/>
      <c r="G888" s="223"/>
      <c r="H888" s="223"/>
      <c r="I888" s="223"/>
      <c r="J888" s="223"/>
      <c r="K888" s="223"/>
      <c r="L888" s="223"/>
      <c r="M888" s="223"/>
      <c r="N888" s="223"/>
      <c r="O888" s="223"/>
      <c r="P888" s="223"/>
      <c r="Q888" s="223"/>
      <c r="R888" s="223"/>
      <c r="S888" s="223"/>
      <c r="T888" s="223"/>
      <c r="U888" s="223"/>
      <c r="V888" s="223"/>
      <c r="W888" s="223"/>
      <c r="X888" s="223"/>
      <c r="Y888" s="223"/>
      <c r="Z888" s="223"/>
    </row>
    <row r="889" spans="1:26" ht="12.75" customHeight="1" x14ac:dyDescent="0.2">
      <c r="A889" s="223"/>
      <c r="B889" s="223"/>
      <c r="C889" s="223"/>
      <c r="D889" s="223"/>
      <c r="E889" s="223"/>
      <c r="F889" s="223"/>
      <c r="G889" s="223"/>
      <c r="H889" s="223"/>
      <c r="I889" s="223"/>
      <c r="J889" s="223"/>
      <c r="K889" s="223"/>
      <c r="L889" s="223"/>
      <c r="M889" s="223"/>
      <c r="N889" s="223"/>
      <c r="O889" s="223"/>
      <c r="P889" s="223"/>
      <c r="Q889" s="223"/>
      <c r="R889" s="223"/>
      <c r="S889" s="223"/>
      <c r="T889" s="223"/>
      <c r="U889" s="223"/>
      <c r="V889" s="223"/>
      <c r="W889" s="223"/>
      <c r="X889" s="223"/>
      <c r="Y889" s="223"/>
      <c r="Z889" s="223"/>
    </row>
    <row r="890" spans="1:26" ht="12.75" customHeight="1" x14ac:dyDescent="0.2">
      <c r="A890" s="223"/>
      <c r="B890" s="223"/>
      <c r="C890" s="223"/>
      <c r="D890" s="223"/>
      <c r="E890" s="223"/>
      <c r="F890" s="223"/>
      <c r="G890" s="223"/>
      <c r="H890" s="223"/>
      <c r="I890" s="223"/>
      <c r="J890" s="223"/>
      <c r="K890" s="223"/>
      <c r="L890" s="223"/>
      <c r="M890" s="223"/>
      <c r="N890" s="223"/>
      <c r="O890" s="223"/>
      <c r="P890" s="223"/>
      <c r="Q890" s="223"/>
      <c r="R890" s="223"/>
      <c r="S890" s="223"/>
      <c r="T890" s="223"/>
      <c r="U890" s="223"/>
      <c r="V890" s="223"/>
      <c r="W890" s="223"/>
      <c r="X890" s="223"/>
      <c r="Y890" s="223"/>
      <c r="Z890" s="223"/>
    </row>
    <row r="891" spans="1:26" ht="12.75" customHeight="1" x14ac:dyDescent="0.2">
      <c r="A891" s="223"/>
      <c r="B891" s="223"/>
      <c r="C891" s="223"/>
      <c r="D891" s="223"/>
      <c r="E891" s="223"/>
      <c r="F891" s="223"/>
      <c r="G891" s="223"/>
      <c r="H891" s="223"/>
      <c r="I891" s="223"/>
      <c r="J891" s="223"/>
      <c r="K891" s="223"/>
      <c r="L891" s="223"/>
      <c r="M891" s="223"/>
      <c r="N891" s="223"/>
      <c r="O891" s="223"/>
      <c r="P891" s="223"/>
      <c r="Q891" s="223"/>
      <c r="R891" s="223"/>
      <c r="S891" s="223"/>
      <c r="T891" s="223"/>
      <c r="U891" s="223"/>
      <c r="V891" s="223"/>
      <c r="W891" s="223"/>
      <c r="X891" s="223"/>
      <c r="Y891" s="223"/>
      <c r="Z891" s="223"/>
    </row>
    <row r="892" spans="1:26" ht="12.75" customHeight="1" x14ac:dyDescent="0.2">
      <c r="A892" s="223"/>
      <c r="B892" s="223"/>
      <c r="C892" s="223"/>
      <c r="D892" s="223"/>
      <c r="E892" s="223"/>
      <c r="F892" s="223"/>
      <c r="G892" s="223"/>
      <c r="H892" s="223"/>
      <c r="I892" s="223"/>
      <c r="J892" s="223"/>
      <c r="K892" s="223"/>
      <c r="L892" s="223"/>
      <c r="M892" s="223"/>
      <c r="N892" s="223"/>
      <c r="O892" s="223"/>
      <c r="P892" s="223"/>
      <c r="Q892" s="223"/>
      <c r="R892" s="223"/>
      <c r="S892" s="223"/>
      <c r="T892" s="223"/>
      <c r="U892" s="223"/>
      <c r="V892" s="223"/>
      <c r="W892" s="223"/>
      <c r="X892" s="223"/>
      <c r="Y892" s="223"/>
      <c r="Z892" s="223"/>
    </row>
    <row r="893" spans="1:26" ht="12.75" customHeight="1" x14ac:dyDescent="0.2">
      <c r="A893" s="223"/>
      <c r="B893" s="223"/>
      <c r="C893" s="223"/>
      <c r="D893" s="223"/>
      <c r="E893" s="223"/>
      <c r="F893" s="223"/>
      <c r="G893" s="223"/>
      <c r="H893" s="223"/>
      <c r="I893" s="223"/>
      <c r="J893" s="223"/>
      <c r="K893" s="223"/>
      <c r="L893" s="223"/>
      <c r="M893" s="223"/>
      <c r="N893" s="223"/>
      <c r="O893" s="223"/>
      <c r="P893" s="223"/>
      <c r="Q893" s="223"/>
      <c r="R893" s="223"/>
      <c r="S893" s="223"/>
      <c r="T893" s="223"/>
      <c r="U893" s="223"/>
      <c r="V893" s="223"/>
      <c r="W893" s="223"/>
      <c r="X893" s="223"/>
      <c r="Y893" s="223"/>
      <c r="Z893" s="223"/>
    </row>
    <row r="894" spans="1:26" ht="12.75" customHeight="1" x14ac:dyDescent="0.2">
      <c r="A894" s="223"/>
      <c r="B894" s="223"/>
      <c r="C894" s="223"/>
      <c r="D894" s="223"/>
      <c r="E894" s="223"/>
      <c r="F894" s="223"/>
      <c r="G894" s="223"/>
      <c r="H894" s="223"/>
      <c r="I894" s="223"/>
      <c r="J894" s="223"/>
      <c r="K894" s="223"/>
      <c r="L894" s="223"/>
      <c r="M894" s="223"/>
      <c r="N894" s="223"/>
      <c r="O894" s="223"/>
      <c r="P894" s="223"/>
      <c r="Q894" s="223"/>
      <c r="R894" s="223"/>
      <c r="S894" s="223"/>
      <c r="T894" s="223"/>
      <c r="U894" s="223"/>
      <c r="V894" s="223"/>
      <c r="W894" s="223"/>
      <c r="X894" s="223"/>
      <c r="Y894" s="223"/>
      <c r="Z894" s="223"/>
    </row>
    <row r="895" spans="1:26" ht="12.75" customHeight="1" x14ac:dyDescent="0.2">
      <c r="A895" s="223"/>
      <c r="B895" s="223"/>
      <c r="C895" s="223"/>
      <c r="D895" s="223"/>
      <c r="E895" s="223"/>
      <c r="F895" s="223"/>
      <c r="G895" s="223"/>
      <c r="H895" s="223"/>
      <c r="I895" s="223"/>
      <c r="J895" s="223"/>
      <c r="K895" s="223"/>
      <c r="L895" s="223"/>
      <c r="M895" s="223"/>
      <c r="N895" s="223"/>
      <c r="O895" s="223"/>
      <c r="P895" s="223"/>
      <c r="Q895" s="223"/>
      <c r="R895" s="223"/>
      <c r="S895" s="223"/>
      <c r="T895" s="223"/>
      <c r="U895" s="223"/>
      <c r="V895" s="223"/>
      <c r="W895" s="223"/>
      <c r="X895" s="223"/>
      <c r="Y895" s="223"/>
      <c r="Z895" s="223"/>
    </row>
    <row r="896" spans="1:26" ht="12.75" customHeight="1" x14ac:dyDescent="0.2">
      <c r="A896" s="223"/>
      <c r="B896" s="223"/>
      <c r="C896" s="223"/>
      <c r="D896" s="223"/>
      <c r="E896" s="223"/>
      <c r="F896" s="223"/>
      <c r="G896" s="223"/>
      <c r="H896" s="223"/>
      <c r="I896" s="223"/>
      <c r="J896" s="223"/>
      <c r="K896" s="223"/>
      <c r="L896" s="223"/>
      <c r="M896" s="223"/>
      <c r="N896" s="223"/>
      <c r="O896" s="223"/>
      <c r="P896" s="223"/>
      <c r="Q896" s="223"/>
      <c r="R896" s="223"/>
      <c r="S896" s="223"/>
      <c r="T896" s="223"/>
      <c r="U896" s="223"/>
      <c r="V896" s="223"/>
      <c r="W896" s="223"/>
      <c r="X896" s="223"/>
      <c r="Y896" s="223"/>
      <c r="Z896" s="223"/>
    </row>
    <row r="897" spans="1:26" ht="12.75" customHeight="1" x14ac:dyDescent="0.2">
      <c r="A897" s="223"/>
      <c r="B897" s="223"/>
      <c r="C897" s="223"/>
      <c r="D897" s="223"/>
      <c r="E897" s="223"/>
      <c r="F897" s="223"/>
      <c r="G897" s="223"/>
      <c r="H897" s="223"/>
      <c r="I897" s="223"/>
      <c r="J897" s="223"/>
      <c r="K897" s="223"/>
      <c r="L897" s="223"/>
      <c r="M897" s="223"/>
      <c r="N897" s="223"/>
      <c r="O897" s="223"/>
      <c r="P897" s="223"/>
      <c r="Q897" s="223"/>
      <c r="R897" s="223"/>
      <c r="S897" s="223"/>
      <c r="T897" s="223"/>
      <c r="U897" s="223"/>
      <c r="V897" s="223"/>
      <c r="W897" s="223"/>
      <c r="X897" s="223"/>
      <c r="Y897" s="223"/>
      <c r="Z897" s="223"/>
    </row>
    <row r="898" spans="1:26" ht="12.75" customHeight="1" x14ac:dyDescent="0.2">
      <c r="A898" s="223"/>
      <c r="B898" s="223"/>
      <c r="C898" s="223"/>
      <c r="D898" s="223"/>
      <c r="E898" s="223"/>
      <c r="F898" s="223"/>
      <c r="G898" s="223"/>
      <c r="H898" s="223"/>
      <c r="I898" s="223"/>
      <c r="J898" s="223"/>
      <c r="K898" s="223"/>
      <c r="L898" s="223"/>
      <c r="M898" s="223"/>
      <c r="N898" s="223"/>
      <c r="O898" s="223"/>
      <c r="P898" s="223"/>
      <c r="Q898" s="223"/>
      <c r="R898" s="223"/>
      <c r="S898" s="223"/>
      <c r="T898" s="223"/>
      <c r="U898" s="223"/>
      <c r="V898" s="223"/>
      <c r="W898" s="223"/>
      <c r="X898" s="223"/>
      <c r="Y898" s="223"/>
      <c r="Z898" s="223"/>
    </row>
    <row r="899" spans="1:26" ht="12.75" customHeight="1" x14ac:dyDescent="0.2">
      <c r="A899" s="223"/>
      <c r="B899" s="223"/>
      <c r="C899" s="223"/>
      <c r="D899" s="223"/>
      <c r="E899" s="223"/>
      <c r="F899" s="223"/>
      <c r="G899" s="223"/>
      <c r="H899" s="223"/>
      <c r="I899" s="223"/>
      <c r="J899" s="223"/>
      <c r="K899" s="223"/>
      <c r="L899" s="223"/>
      <c r="M899" s="223"/>
      <c r="N899" s="223"/>
      <c r="O899" s="223"/>
      <c r="P899" s="223"/>
      <c r="Q899" s="223"/>
      <c r="R899" s="223"/>
      <c r="S899" s="223"/>
      <c r="T899" s="223"/>
      <c r="U899" s="223"/>
      <c r="V899" s="223"/>
      <c r="W899" s="223"/>
      <c r="X899" s="223"/>
      <c r="Y899" s="223"/>
      <c r="Z899" s="223"/>
    </row>
    <row r="900" spans="1:26" ht="12.75" customHeight="1" x14ac:dyDescent="0.2">
      <c r="A900" s="223"/>
      <c r="B900" s="223"/>
      <c r="C900" s="223"/>
      <c r="D900" s="223"/>
      <c r="E900" s="223"/>
      <c r="F900" s="223"/>
      <c r="G900" s="223"/>
      <c r="H900" s="223"/>
      <c r="I900" s="223"/>
      <c r="J900" s="223"/>
      <c r="K900" s="223"/>
      <c r="L900" s="223"/>
      <c r="M900" s="223"/>
      <c r="N900" s="223"/>
      <c r="O900" s="223"/>
      <c r="P900" s="223"/>
      <c r="Q900" s="223"/>
      <c r="R900" s="223"/>
      <c r="S900" s="223"/>
      <c r="T900" s="223"/>
      <c r="U900" s="223"/>
      <c r="V900" s="223"/>
      <c r="W900" s="223"/>
      <c r="X900" s="223"/>
      <c r="Y900" s="223"/>
      <c r="Z900" s="223"/>
    </row>
    <row r="901" spans="1:26" ht="12.75" customHeight="1" x14ac:dyDescent="0.2">
      <c r="A901" s="223"/>
      <c r="B901" s="223"/>
      <c r="C901" s="223"/>
      <c r="D901" s="223"/>
      <c r="E901" s="223"/>
      <c r="F901" s="223"/>
      <c r="G901" s="223"/>
      <c r="H901" s="223"/>
      <c r="I901" s="223"/>
      <c r="J901" s="223"/>
      <c r="K901" s="223"/>
      <c r="L901" s="223"/>
      <c r="M901" s="223"/>
      <c r="N901" s="223"/>
      <c r="O901" s="223"/>
      <c r="P901" s="223"/>
      <c r="Q901" s="223"/>
      <c r="R901" s="223"/>
      <c r="S901" s="223"/>
      <c r="T901" s="223"/>
      <c r="U901" s="223"/>
      <c r="V901" s="223"/>
      <c r="W901" s="223"/>
      <c r="X901" s="223"/>
      <c r="Y901" s="223"/>
      <c r="Z901" s="223"/>
    </row>
    <row r="902" spans="1:26" ht="12.75" customHeight="1" x14ac:dyDescent="0.2">
      <c r="A902" s="223"/>
      <c r="B902" s="223"/>
      <c r="C902" s="223"/>
      <c r="D902" s="223"/>
      <c r="E902" s="223"/>
      <c r="F902" s="223"/>
      <c r="G902" s="223"/>
      <c r="H902" s="223"/>
      <c r="I902" s="223"/>
      <c r="J902" s="223"/>
      <c r="K902" s="223"/>
      <c r="L902" s="223"/>
      <c r="M902" s="223"/>
      <c r="N902" s="223"/>
      <c r="O902" s="223"/>
      <c r="P902" s="223"/>
      <c r="Q902" s="223"/>
      <c r="R902" s="223"/>
      <c r="S902" s="223"/>
      <c r="T902" s="223"/>
      <c r="U902" s="223"/>
      <c r="V902" s="223"/>
      <c r="W902" s="223"/>
      <c r="X902" s="223"/>
      <c r="Y902" s="223"/>
      <c r="Z902" s="223"/>
    </row>
    <row r="903" spans="1:26" ht="12.75" customHeight="1" x14ac:dyDescent="0.2">
      <c r="A903" s="223"/>
      <c r="B903" s="223"/>
      <c r="C903" s="223"/>
      <c r="D903" s="223"/>
      <c r="E903" s="223"/>
      <c r="F903" s="223"/>
      <c r="G903" s="223"/>
      <c r="H903" s="223"/>
      <c r="I903" s="223"/>
      <c r="J903" s="223"/>
      <c r="K903" s="223"/>
      <c r="L903" s="223"/>
      <c r="M903" s="223"/>
      <c r="N903" s="223"/>
      <c r="O903" s="223"/>
      <c r="P903" s="223"/>
      <c r="Q903" s="223"/>
      <c r="R903" s="223"/>
      <c r="S903" s="223"/>
      <c r="T903" s="223"/>
      <c r="U903" s="223"/>
      <c r="V903" s="223"/>
      <c r="W903" s="223"/>
      <c r="X903" s="223"/>
      <c r="Y903" s="223"/>
      <c r="Z903" s="223"/>
    </row>
    <row r="904" spans="1:26" ht="12.75" customHeight="1" x14ac:dyDescent="0.2">
      <c r="A904" s="223"/>
      <c r="B904" s="223"/>
      <c r="C904" s="223"/>
      <c r="D904" s="223"/>
      <c r="E904" s="223"/>
      <c r="F904" s="223"/>
      <c r="G904" s="223"/>
      <c r="H904" s="223"/>
      <c r="I904" s="223"/>
      <c r="J904" s="223"/>
      <c r="K904" s="223"/>
      <c r="L904" s="223"/>
      <c r="M904" s="223"/>
      <c r="N904" s="223"/>
      <c r="O904" s="223"/>
      <c r="P904" s="223"/>
      <c r="Q904" s="223"/>
      <c r="R904" s="223"/>
      <c r="S904" s="223"/>
      <c r="T904" s="223"/>
      <c r="U904" s="223"/>
      <c r="V904" s="223"/>
      <c r="W904" s="223"/>
      <c r="X904" s="223"/>
      <c r="Y904" s="223"/>
      <c r="Z904" s="223"/>
    </row>
    <row r="905" spans="1:26" ht="12.75" customHeight="1" x14ac:dyDescent="0.2">
      <c r="A905" s="223"/>
      <c r="B905" s="223"/>
      <c r="C905" s="223"/>
      <c r="D905" s="223"/>
      <c r="E905" s="223"/>
      <c r="F905" s="223"/>
      <c r="G905" s="223"/>
      <c r="H905" s="223"/>
      <c r="I905" s="223"/>
      <c r="J905" s="223"/>
      <c r="K905" s="223"/>
      <c r="L905" s="223"/>
      <c r="M905" s="223"/>
      <c r="N905" s="223"/>
      <c r="O905" s="223"/>
      <c r="P905" s="223"/>
      <c r="Q905" s="223"/>
      <c r="R905" s="223"/>
      <c r="S905" s="223"/>
      <c r="T905" s="223"/>
      <c r="U905" s="223"/>
      <c r="V905" s="223"/>
      <c r="W905" s="223"/>
      <c r="X905" s="223"/>
      <c r="Y905" s="223"/>
      <c r="Z905" s="223"/>
    </row>
    <row r="906" spans="1:26" ht="12.75" customHeight="1" x14ac:dyDescent="0.2">
      <c r="A906" s="223"/>
      <c r="B906" s="223"/>
      <c r="C906" s="223"/>
      <c r="D906" s="223"/>
      <c r="E906" s="223"/>
      <c r="F906" s="223"/>
      <c r="G906" s="223"/>
      <c r="H906" s="223"/>
      <c r="I906" s="223"/>
      <c r="J906" s="223"/>
      <c r="K906" s="223"/>
      <c r="L906" s="223"/>
      <c r="M906" s="223"/>
      <c r="N906" s="223"/>
      <c r="O906" s="223"/>
      <c r="P906" s="223"/>
      <c r="Q906" s="223"/>
      <c r="R906" s="223"/>
      <c r="S906" s="223"/>
      <c r="T906" s="223"/>
      <c r="U906" s="223"/>
      <c r="V906" s="223"/>
      <c r="W906" s="223"/>
      <c r="X906" s="223"/>
      <c r="Y906" s="223"/>
      <c r="Z906" s="223"/>
    </row>
    <row r="907" spans="1:26" ht="12.75" customHeight="1" x14ac:dyDescent="0.2">
      <c r="A907" s="223"/>
      <c r="B907" s="223"/>
      <c r="C907" s="223"/>
      <c r="D907" s="223"/>
      <c r="E907" s="223"/>
      <c r="F907" s="223"/>
      <c r="G907" s="223"/>
      <c r="H907" s="223"/>
      <c r="I907" s="223"/>
      <c r="J907" s="223"/>
      <c r="K907" s="223"/>
      <c r="L907" s="223"/>
      <c r="M907" s="223"/>
      <c r="N907" s="223"/>
      <c r="O907" s="223"/>
      <c r="P907" s="223"/>
      <c r="Q907" s="223"/>
      <c r="R907" s="223"/>
      <c r="S907" s="223"/>
      <c r="T907" s="223"/>
      <c r="U907" s="223"/>
      <c r="V907" s="223"/>
      <c r="W907" s="223"/>
      <c r="X907" s="223"/>
      <c r="Y907" s="223"/>
      <c r="Z907" s="223"/>
    </row>
    <row r="908" spans="1:26" ht="12.75" customHeight="1" x14ac:dyDescent="0.2">
      <c r="A908" s="223"/>
      <c r="B908" s="223"/>
      <c r="C908" s="223"/>
      <c r="D908" s="223"/>
      <c r="E908" s="223"/>
      <c r="F908" s="223"/>
      <c r="G908" s="223"/>
      <c r="H908" s="223"/>
      <c r="I908" s="223"/>
      <c r="J908" s="223"/>
      <c r="K908" s="223"/>
      <c r="L908" s="223"/>
      <c r="M908" s="223"/>
      <c r="N908" s="223"/>
      <c r="O908" s="223"/>
      <c r="P908" s="223"/>
      <c r="Q908" s="223"/>
      <c r="R908" s="223"/>
      <c r="S908" s="223"/>
      <c r="T908" s="223"/>
      <c r="U908" s="223"/>
      <c r="V908" s="223"/>
      <c r="W908" s="223"/>
      <c r="X908" s="223"/>
      <c r="Y908" s="223"/>
      <c r="Z908" s="223"/>
    </row>
    <row r="909" spans="1:26" ht="12.75" customHeight="1" x14ac:dyDescent="0.2">
      <c r="A909" s="223"/>
      <c r="B909" s="223"/>
      <c r="C909" s="223"/>
      <c r="D909" s="223"/>
      <c r="E909" s="223"/>
      <c r="F909" s="223"/>
      <c r="G909" s="223"/>
      <c r="H909" s="223"/>
      <c r="I909" s="223"/>
      <c r="J909" s="223"/>
      <c r="K909" s="223"/>
      <c r="L909" s="223"/>
      <c r="M909" s="223"/>
      <c r="N909" s="223"/>
      <c r="O909" s="223"/>
      <c r="P909" s="223"/>
      <c r="Q909" s="223"/>
      <c r="R909" s="223"/>
      <c r="S909" s="223"/>
      <c r="T909" s="223"/>
      <c r="U909" s="223"/>
      <c r="V909" s="223"/>
      <c r="W909" s="223"/>
      <c r="X909" s="223"/>
      <c r="Y909" s="223"/>
      <c r="Z909" s="223"/>
    </row>
    <row r="910" spans="1:26" ht="12.75" customHeight="1" x14ac:dyDescent="0.2">
      <c r="A910" s="223"/>
      <c r="B910" s="223"/>
      <c r="C910" s="223"/>
      <c r="D910" s="223"/>
      <c r="E910" s="223"/>
      <c r="F910" s="223"/>
      <c r="G910" s="223"/>
      <c r="H910" s="223"/>
      <c r="I910" s="223"/>
      <c r="J910" s="223"/>
      <c r="K910" s="223"/>
      <c r="L910" s="223"/>
      <c r="M910" s="223"/>
      <c r="N910" s="223"/>
      <c r="O910" s="223"/>
      <c r="P910" s="223"/>
      <c r="Q910" s="223"/>
      <c r="R910" s="223"/>
      <c r="S910" s="223"/>
      <c r="T910" s="223"/>
      <c r="U910" s="223"/>
      <c r="V910" s="223"/>
      <c r="W910" s="223"/>
      <c r="X910" s="223"/>
      <c r="Y910" s="223"/>
      <c r="Z910" s="223"/>
    </row>
    <row r="911" spans="1:26" ht="12.75" customHeight="1" x14ac:dyDescent="0.2">
      <c r="A911" s="223"/>
      <c r="B911" s="223"/>
      <c r="C911" s="223"/>
      <c r="D911" s="223"/>
      <c r="E911" s="223"/>
      <c r="F911" s="223"/>
      <c r="G911" s="223"/>
      <c r="H911" s="223"/>
      <c r="I911" s="223"/>
      <c r="J911" s="223"/>
      <c r="K911" s="223"/>
      <c r="L911" s="223"/>
      <c r="M911" s="223"/>
      <c r="N911" s="223"/>
      <c r="O911" s="223"/>
      <c r="P911" s="223"/>
      <c r="Q911" s="223"/>
      <c r="R911" s="223"/>
      <c r="S911" s="223"/>
      <c r="T911" s="223"/>
      <c r="U911" s="223"/>
      <c r="V911" s="223"/>
      <c r="W911" s="223"/>
      <c r="X911" s="223"/>
      <c r="Y911" s="223"/>
      <c r="Z911" s="223"/>
    </row>
    <row r="912" spans="1:26" ht="12.75" customHeight="1" x14ac:dyDescent="0.2">
      <c r="A912" s="223"/>
      <c r="B912" s="223"/>
      <c r="C912" s="223"/>
      <c r="D912" s="223"/>
      <c r="E912" s="223"/>
      <c r="F912" s="223"/>
      <c r="G912" s="223"/>
      <c r="H912" s="223"/>
      <c r="I912" s="223"/>
      <c r="J912" s="223"/>
      <c r="K912" s="223"/>
      <c r="L912" s="223"/>
      <c r="M912" s="223"/>
      <c r="N912" s="223"/>
      <c r="O912" s="223"/>
      <c r="P912" s="223"/>
      <c r="Q912" s="223"/>
      <c r="R912" s="223"/>
      <c r="S912" s="223"/>
      <c r="T912" s="223"/>
      <c r="U912" s="223"/>
      <c r="V912" s="223"/>
      <c r="W912" s="223"/>
      <c r="X912" s="223"/>
      <c r="Y912" s="223"/>
      <c r="Z912" s="223"/>
    </row>
    <row r="913" spans="1:26" ht="12.75" customHeight="1" x14ac:dyDescent="0.2">
      <c r="A913" s="223"/>
      <c r="B913" s="223"/>
      <c r="C913" s="223"/>
      <c r="D913" s="223"/>
      <c r="E913" s="223"/>
      <c r="F913" s="223"/>
      <c r="G913" s="223"/>
      <c r="H913" s="223"/>
      <c r="I913" s="223"/>
      <c r="J913" s="223"/>
      <c r="K913" s="223"/>
      <c r="L913" s="223"/>
      <c r="M913" s="223"/>
      <c r="N913" s="223"/>
      <c r="O913" s="223"/>
      <c r="P913" s="223"/>
      <c r="Q913" s="223"/>
      <c r="R913" s="223"/>
      <c r="S913" s="223"/>
      <c r="T913" s="223"/>
      <c r="U913" s="223"/>
      <c r="V913" s="223"/>
      <c r="W913" s="223"/>
      <c r="X913" s="223"/>
      <c r="Y913" s="223"/>
      <c r="Z913" s="223"/>
    </row>
    <row r="914" spans="1:26" ht="12.75" customHeight="1" x14ac:dyDescent="0.2">
      <c r="A914" s="223"/>
      <c r="B914" s="223"/>
      <c r="C914" s="223"/>
      <c r="D914" s="223"/>
      <c r="E914" s="223"/>
      <c r="F914" s="223"/>
      <c r="G914" s="223"/>
      <c r="H914" s="223"/>
      <c r="I914" s="223"/>
      <c r="J914" s="223"/>
      <c r="K914" s="223"/>
      <c r="L914" s="223"/>
      <c r="M914" s="223"/>
      <c r="N914" s="223"/>
      <c r="O914" s="223"/>
      <c r="P914" s="223"/>
      <c r="Q914" s="223"/>
      <c r="R914" s="223"/>
      <c r="S914" s="223"/>
      <c r="T914" s="223"/>
      <c r="U914" s="223"/>
      <c r="V914" s="223"/>
      <c r="W914" s="223"/>
      <c r="X914" s="223"/>
      <c r="Y914" s="223"/>
      <c r="Z914" s="223"/>
    </row>
    <row r="915" spans="1:26" ht="12.75" customHeight="1" x14ac:dyDescent="0.2">
      <c r="A915" s="223"/>
      <c r="B915" s="223"/>
      <c r="C915" s="223"/>
      <c r="D915" s="223"/>
      <c r="E915" s="223"/>
      <c r="F915" s="223"/>
      <c r="G915" s="223"/>
      <c r="H915" s="223"/>
      <c r="I915" s="223"/>
      <c r="J915" s="223"/>
      <c r="K915" s="223"/>
      <c r="L915" s="223"/>
      <c r="M915" s="223"/>
      <c r="N915" s="223"/>
      <c r="O915" s="223"/>
      <c r="P915" s="223"/>
      <c r="Q915" s="223"/>
      <c r="R915" s="223"/>
      <c r="S915" s="223"/>
      <c r="T915" s="223"/>
      <c r="U915" s="223"/>
      <c r="V915" s="223"/>
      <c r="W915" s="223"/>
      <c r="X915" s="223"/>
      <c r="Y915" s="223"/>
      <c r="Z915" s="223"/>
    </row>
    <row r="916" spans="1:26" ht="12.75" customHeight="1" x14ac:dyDescent="0.2">
      <c r="A916" s="223"/>
      <c r="B916" s="223"/>
      <c r="C916" s="223"/>
      <c r="D916" s="223"/>
      <c r="E916" s="223"/>
      <c r="F916" s="223"/>
      <c r="G916" s="223"/>
      <c r="H916" s="223"/>
      <c r="I916" s="223"/>
      <c r="J916" s="223"/>
      <c r="K916" s="223"/>
      <c r="L916" s="223"/>
      <c r="M916" s="223"/>
      <c r="N916" s="223"/>
      <c r="O916" s="223"/>
      <c r="P916" s="223"/>
      <c r="Q916" s="223"/>
      <c r="R916" s="223"/>
      <c r="S916" s="223"/>
      <c r="T916" s="223"/>
      <c r="U916" s="223"/>
      <c r="V916" s="223"/>
      <c r="W916" s="223"/>
      <c r="X916" s="223"/>
      <c r="Y916" s="223"/>
      <c r="Z916" s="223"/>
    </row>
    <row r="917" spans="1:26" ht="12.75" customHeight="1" x14ac:dyDescent="0.2">
      <c r="A917" s="223"/>
      <c r="B917" s="223"/>
      <c r="C917" s="223"/>
      <c r="D917" s="223"/>
      <c r="E917" s="223"/>
      <c r="F917" s="223"/>
      <c r="G917" s="223"/>
      <c r="H917" s="223"/>
      <c r="I917" s="223"/>
      <c r="J917" s="223"/>
      <c r="K917" s="223"/>
      <c r="L917" s="223"/>
      <c r="M917" s="223"/>
      <c r="N917" s="223"/>
      <c r="O917" s="223"/>
      <c r="P917" s="223"/>
      <c r="Q917" s="223"/>
      <c r="R917" s="223"/>
      <c r="S917" s="223"/>
      <c r="T917" s="223"/>
      <c r="U917" s="223"/>
      <c r="V917" s="223"/>
      <c r="W917" s="223"/>
      <c r="X917" s="223"/>
      <c r="Y917" s="223"/>
      <c r="Z917" s="223"/>
    </row>
    <row r="918" spans="1:26" ht="12.75" customHeight="1" x14ac:dyDescent="0.2">
      <c r="A918" s="223"/>
      <c r="B918" s="223"/>
      <c r="C918" s="223"/>
      <c r="D918" s="223"/>
      <c r="E918" s="223"/>
      <c r="F918" s="223"/>
      <c r="G918" s="223"/>
      <c r="H918" s="223"/>
      <c r="I918" s="223"/>
      <c r="J918" s="223"/>
      <c r="K918" s="223"/>
      <c r="L918" s="223"/>
      <c r="M918" s="223"/>
      <c r="N918" s="223"/>
      <c r="O918" s="223"/>
      <c r="P918" s="223"/>
      <c r="Q918" s="223"/>
      <c r="R918" s="223"/>
      <c r="S918" s="223"/>
      <c r="T918" s="223"/>
      <c r="U918" s="223"/>
      <c r="V918" s="223"/>
      <c r="W918" s="223"/>
      <c r="X918" s="223"/>
      <c r="Y918" s="223"/>
      <c r="Z918" s="223"/>
    </row>
    <row r="919" spans="1:26" ht="12.75" customHeight="1" x14ac:dyDescent="0.2">
      <c r="A919" s="223"/>
      <c r="B919" s="223"/>
      <c r="C919" s="223"/>
      <c r="D919" s="223"/>
      <c r="E919" s="223"/>
      <c r="F919" s="223"/>
      <c r="G919" s="223"/>
      <c r="H919" s="223"/>
      <c r="I919" s="223"/>
      <c r="J919" s="223"/>
      <c r="K919" s="223"/>
      <c r="L919" s="223"/>
      <c r="M919" s="223"/>
      <c r="N919" s="223"/>
      <c r="O919" s="223"/>
      <c r="P919" s="223"/>
      <c r="Q919" s="223"/>
      <c r="R919" s="223"/>
      <c r="S919" s="223"/>
      <c r="T919" s="223"/>
      <c r="U919" s="223"/>
      <c r="V919" s="223"/>
      <c r="W919" s="223"/>
      <c r="X919" s="223"/>
      <c r="Y919" s="223"/>
      <c r="Z919" s="223"/>
    </row>
    <row r="920" spans="1:26" ht="12.75" customHeight="1" x14ac:dyDescent="0.2">
      <c r="A920" s="223"/>
      <c r="B920" s="223"/>
      <c r="C920" s="223"/>
      <c r="D920" s="223"/>
      <c r="E920" s="223"/>
      <c r="F920" s="223"/>
      <c r="G920" s="223"/>
      <c r="H920" s="223"/>
      <c r="I920" s="223"/>
      <c r="J920" s="223"/>
      <c r="K920" s="223"/>
      <c r="L920" s="223"/>
      <c r="M920" s="223"/>
      <c r="N920" s="223"/>
      <c r="O920" s="223"/>
      <c r="P920" s="223"/>
      <c r="Q920" s="223"/>
      <c r="R920" s="223"/>
      <c r="S920" s="223"/>
      <c r="T920" s="223"/>
      <c r="U920" s="223"/>
      <c r="V920" s="223"/>
      <c r="W920" s="223"/>
      <c r="X920" s="223"/>
      <c r="Y920" s="223"/>
      <c r="Z920" s="223"/>
    </row>
    <row r="921" spans="1:26" ht="12.75" customHeight="1" x14ac:dyDescent="0.2">
      <c r="A921" s="223"/>
      <c r="B921" s="223"/>
      <c r="C921" s="223"/>
      <c r="D921" s="223"/>
      <c r="E921" s="223"/>
      <c r="F921" s="223"/>
      <c r="G921" s="223"/>
      <c r="H921" s="223"/>
      <c r="I921" s="223"/>
      <c r="J921" s="223"/>
      <c r="K921" s="223"/>
      <c r="L921" s="223"/>
      <c r="M921" s="223"/>
      <c r="N921" s="223"/>
      <c r="O921" s="223"/>
      <c r="P921" s="223"/>
      <c r="Q921" s="223"/>
      <c r="R921" s="223"/>
      <c r="S921" s="223"/>
      <c r="T921" s="223"/>
      <c r="U921" s="223"/>
      <c r="V921" s="223"/>
      <c r="W921" s="223"/>
      <c r="X921" s="223"/>
      <c r="Y921" s="223"/>
      <c r="Z921" s="223"/>
    </row>
    <row r="922" spans="1:26" ht="12.75" customHeight="1" x14ac:dyDescent="0.2">
      <c r="A922" s="223"/>
      <c r="B922" s="223"/>
      <c r="C922" s="223"/>
      <c r="D922" s="223"/>
      <c r="E922" s="223"/>
      <c r="F922" s="223"/>
      <c r="G922" s="223"/>
      <c r="H922" s="223"/>
      <c r="I922" s="223"/>
      <c r="J922" s="223"/>
      <c r="K922" s="223"/>
      <c r="L922" s="223"/>
      <c r="M922" s="223"/>
      <c r="N922" s="223"/>
      <c r="O922" s="223"/>
      <c r="P922" s="223"/>
      <c r="Q922" s="223"/>
      <c r="R922" s="223"/>
      <c r="S922" s="223"/>
      <c r="T922" s="223"/>
      <c r="U922" s="223"/>
      <c r="V922" s="223"/>
      <c r="W922" s="223"/>
      <c r="X922" s="223"/>
      <c r="Y922" s="223"/>
      <c r="Z922" s="223"/>
    </row>
    <row r="923" spans="1:26" ht="12.75" customHeight="1" x14ac:dyDescent="0.2">
      <c r="A923" s="223"/>
      <c r="B923" s="223"/>
      <c r="C923" s="223"/>
      <c r="D923" s="223"/>
      <c r="E923" s="223"/>
      <c r="F923" s="223"/>
      <c r="G923" s="223"/>
      <c r="H923" s="223"/>
      <c r="I923" s="223"/>
      <c r="J923" s="223"/>
      <c r="K923" s="223"/>
      <c r="L923" s="223"/>
      <c r="M923" s="223"/>
      <c r="N923" s="223"/>
      <c r="O923" s="223"/>
      <c r="P923" s="223"/>
      <c r="Q923" s="223"/>
      <c r="R923" s="223"/>
      <c r="S923" s="223"/>
      <c r="T923" s="223"/>
      <c r="U923" s="223"/>
      <c r="V923" s="223"/>
      <c r="W923" s="223"/>
      <c r="X923" s="223"/>
      <c r="Y923" s="223"/>
      <c r="Z923" s="223"/>
    </row>
    <row r="924" spans="1:26" ht="12.75" customHeight="1" x14ac:dyDescent="0.2">
      <c r="A924" s="223"/>
      <c r="B924" s="223"/>
      <c r="C924" s="223"/>
      <c r="D924" s="223"/>
      <c r="E924" s="223"/>
      <c r="F924" s="223"/>
      <c r="G924" s="223"/>
      <c r="H924" s="223"/>
      <c r="I924" s="223"/>
      <c r="J924" s="223"/>
      <c r="K924" s="223"/>
      <c r="L924" s="223"/>
      <c r="M924" s="223"/>
      <c r="N924" s="223"/>
      <c r="O924" s="223"/>
      <c r="P924" s="223"/>
      <c r="Q924" s="223"/>
      <c r="R924" s="223"/>
      <c r="S924" s="223"/>
      <c r="T924" s="223"/>
      <c r="U924" s="223"/>
      <c r="V924" s="223"/>
      <c r="W924" s="223"/>
      <c r="X924" s="223"/>
      <c r="Y924" s="223"/>
      <c r="Z924" s="223"/>
    </row>
    <row r="925" spans="1:26" ht="12.75" customHeight="1" x14ac:dyDescent="0.2">
      <c r="A925" s="223"/>
      <c r="B925" s="223"/>
      <c r="C925" s="223"/>
      <c r="D925" s="223"/>
      <c r="E925" s="223"/>
      <c r="F925" s="223"/>
      <c r="G925" s="223"/>
      <c r="H925" s="223"/>
      <c r="I925" s="223"/>
      <c r="J925" s="223"/>
      <c r="K925" s="223"/>
      <c r="L925" s="223"/>
      <c r="M925" s="223"/>
      <c r="N925" s="223"/>
      <c r="O925" s="223"/>
      <c r="P925" s="223"/>
      <c r="Q925" s="223"/>
      <c r="R925" s="223"/>
      <c r="S925" s="223"/>
      <c r="T925" s="223"/>
      <c r="U925" s="223"/>
      <c r="V925" s="223"/>
      <c r="W925" s="223"/>
      <c r="X925" s="223"/>
      <c r="Y925" s="223"/>
      <c r="Z925" s="223"/>
    </row>
    <row r="926" spans="1:26" ht="12.75" customHeight="1" x14ac:dyDescent="0.2">
      <c r="A926" s="223"/>
      <c r="B926" s="223"/>
      <c r="C926" s="223"/>
      <c r="D926" s="223"/>
      <c r="E926" s="223"/>
      <c r="F926" s="223"/>
      <c r="G926" s="223"/>
      <c r="H926" s="223"/>
      <c r="I926" s="223"/>
      <c r="J926" s="223"/>
      <c r="K926" s="223"/>
      <c r="L926" s="223"/>
      <c r="M926" s="223"/>
      <c r="N926" s="223"/>
      <c r="O926" s="223"/>
      <c r="P926" s="223"/>
      <c r="Q926" s="223"/>
      <c r="R926" s="223"/>
      <c r="S926" s="223"/>
      <c r="T926" s="223"/>
      <c r="U926" s="223"/>
      <c r="V926" s="223"/>
      <c r="W926" s="223"/>
      <c r="X926" s="223"/>
      <c r="Y926" s="223"/>
      <c r="Z926" s="223"/>
    </row>
    <row r="927" spans="1:26" ht="12.75" customHeight="1" x14ac:dyDescent="0.2">
      <c r="A927" s="223"/>
      <c r="B927" s="223"/>
      <c r="C927" s="223"/>
      <c r="D927" s="223"/>
      <c r="E927" s="223"/>
      <c r="F927" s="223"/>
      <c r="G927" s="223"/>
      <c r="H927" s="223"/>
      <c r="I927" s="223"/>
      <c r="J927" s="223"/>
      <c r="K927" s="223"/>
      <c r="L927" s="223"/>
      <c r="M927" s="223"/>
      <c r="N927" s="223"/>
      <c r="O927" s="223"/>
      <c r="P927" s="223"/>
      <c r="Q927" s="223"/>
      <c r="R927" s="223"/>
      <c r="S927" s="223"/>
      <c r="T927" s="223"/>
      <c r="U927" s="223"/>
      <c r="V927" s="223"/>
      <c r="W927" s="223"/>
      <c r="X927" s="223"/>
      <c r="Y927" s="223"/>
      <c r="Z927" s="223"/>
    </row>
    <row r="928" spans="1:26" ht="12.75" customHeight="1" x14ac:dyDescent="0.2">
      <c r="A928" s="223"/>
      <c r="B928" s="223"/>
      <c r="C928" s="223"/>
      <c r="D928" s="223"/>
      <c r="E928" s="223"/>
      <c r="F928" s="223"/>
      <c r="G928" s="223"/>
      <c r="H928" s="223"/>
      <c r="I928" s="223"/>
      <c r="J928" s="223"/>
      <c r="K928" s="223"/>
      <c r="L928" s="223"/>
      <c r="M928" s="223"/>
      <c r="N928" s="223"/>
      <c r="O928" s="223"/>
      <c r="P928" s="223"/>
      <c r="Q928" s="223"/>
      <c r="R928" s="223"/>
      <c r="S928" s="223"/>
      <c r="T928" s="223"/>
      <c r="U928" s="223"/>
      <c r="V928" s="223"/>
      <c r="W928" s="223"/>
      <c r="X928" s="223"/>
      <c r="Y928" s="223"/>
      <c r="Z928" s="223"/>
    </row>
    <row r="929" spans="1:26" ht="12.75" customHeight="1" x14ac:dyDescent="0.2">
      <c r="A929" s="223"/>
      <c r="B929" s="223"/>
      <c r="C929" s="223"/>
      <c r="D929" s="223"/>
      <c r="E929" s="223"/>
      <c r="F929" s="223"/>
      <c r="G929" s="223"/>
      <c r="H929" s="223"/>
      <c r="I929" s="223"/>
      <c r="J929" s="223"/>
      <c r="K929" s="223"/>
      <c r="L929" s="223"/>
      <c r="M929" s="223"/>
      <c r="N929" s="223"/>
      <c r="O929" s="223"/>
      <c r="P929" s="223"/>
      <c r="Q929" s="223"/>
      <c r="R929" s="223"/>
      <c r="S929" s="223"/>
      <c r="T929" s="223"/>
      <c r="U929" s="223"/>
      <c r="V929" s="223"/>
      <c r="W929" s="223"/>
      <c r="X929" s="223"/>
      <c r="Y929" s="223"/>
      <c r="Z929" s="223"/>
    </row>
    <row r="930" spans="1:26" ht="12.75" customHeight="1" x14ac:dyDescent="0.2">
      <c r="A930" s="223"/>
      <c r="B930" s="223"/>
      <c r="C930" s="223"/>
      <c r="D930" s="223"/>
      <c r="E930" s="223"/>
      <c r="F930" s="223"/>
      <c r="G930" s="223"/>
      <c r="H930" s="223"/>
      <c r="I930" s="223"/>
      <c r="J930" s="223"/>
      <c r="K930" s="223"/>
      <c r="L930" s="223"/>
      <c r="M930" s="223"/>
      <c r="N930" s="223"/>
      <c r="O930" s="223"/>
      <c r="P930" s="223"/>
      <c r="Q930" s="223"/>
      <c r="R930" s="223"/>
      <c r="S930" s="223"/>
      <c r="T930" s="223"/>
      <c r="U930" s="223"/>
      <c r="V930" s="223"/>
      <c r="W930" s="223"/>
      <c r="X930" s="223"/>
      <c r="Y930" s="223"/>
      <c r="Z930" s="223"/>
    </row>
    <row r="931" spans="1:26" ht="12.75" customHeight="1" x14ac:dyDescent="0.2">
      <c r="A931" s="223"/>
      <c r="B931" s="223"/>
      <c r="C931" s="223"/>
      <c r="D931" s="223"/>
      <c r="E931" s="223"/>
      <c r="F931" s="223"/>
      <c r="G931" s="223"/>
      <c r="H931" s="223"/>
      <c r="I931" s="223"/>
      <c r="J931" s="223"/>
      <c r="K931" s="223"/>
      <c r="L931" s="223"/>
      <c r="M931" s="223"/>
      <c r="N931" s="223"/>
      <c r="O931" s="223"/>
      <c r="P931" s="223"/>
      <c r="Q931" s="223"/>
      <c r="R931" s="223"/>
      <c r="S931" s="223"/>
      <c r="T931" s="223"/>
      <c r="U931" s="223"/>
      <c r="V931" s="223"/>
      <c r="W931" s="223"/>
      <c r="X931" s="223"/>
      <c r="Y931" s="223"/>
      <c r="Z931" s="223"/>
    </row>
    <row r="932" spans="1:26" ht="12.75" customHeight="1" x14ac:dyDescent="0.2">
      <c r="A932" s="223"/>
      <c r="B932" s="223"/>
      <c r="C932" s="223"/>
      <c r="D932" s="223"/>
      <c r="E932" s="223"/>
      <c r="F932" s="223"/>
      <c r="G932" s="223"/>
      <c r="H932" s="223"/>
      <c r="I932" s="223"/>
      <c r="J932" s="223"/>
      <c r="K932" s="223"/>
      <c r="L932" s="223"/>
      <c r="M932" s="223"/>
      <c r="N932" s="223"/>
      <c r="O932" s="223"/>
      <c r="P932" s="223"/>
      <c r="Q932" s="223"/>
      <c r="R932" s="223"/>
      <c r="S932" s="223"/>
      <c r="T932" s="223"/>
      <c r="U932" s="223"/>
      <c r="V932" s="223"/>
      <c r="W932" s="223"/>
      <c r="X932" s="223"/>
      <c r="Y932" s="223"/>
      <c r="Z932" s="223"/>
    </row>
    <row r="933" spans="1:26" ht="12.75" customHeight="1" x14ac:dyDescent="0.2">
      <c r="A933" s="223"/>
      <c r="B933" s="223"/>
      <c r="C933" s="223"/>
      <c r="D933" s="223"/>
      <c r="E933" s="223"/>
      <c r="F933" s="223"/>
      <c r="G933" s="223"/>
      <c r="H933" s="223"/>
      <c r="I933" s="223"/>
      <c r="J933" s="223"/>
      <c r="K933" s="223"/>
      <c r="L933" s="223"/>
      <c r="M933" s="223"/>
      <c r="N933" s="223"/>
      <c r="O933" s="223"/>
      <c r="P933" s="223"/>
      <c r="Q933" s="223"/>
      <c r="R933" s="223"/>
      <c r="S933" s="223"/>
      <c r="T933" s="223"/>
      <c r="U933" s="223"/>
      <c r="V933" s="223"/>
      <c r="W933" s="223"/>
      <c r="X933" s="223"/>
      <c r="Y933" s="223"/>
      <c r="Z933" s="223"/>
    </row>
    <row r="934" spans="1:26" ht="12.75" customHeight="1" x14ac:dyDescent="0.2">
      <c r="A934" s="223"/>
      <c r="B934" s="223"/>
      <c r="C934" s="223"/>
      <c r="D934" s="223"/>
      <c r="E934" s="223"/>
      <c r="F934" s="223"/>
      <c r="G934" s="223"/>
      <c r="H934" s="223"/>
      <c r="I934" s="223"/>
      <c r="J934" s="223"/>
      <c r="K934" s="223"/>
      <c r="L934" s="223"/>
      <c r="M934" s="223"/>
      <c r="N934" s="223"/>
      <c r="O934" s="223"/>
      <c r="P934" s="223"/>
      <c r="Q934" s="223"/>
      <c r="R934" s="223"/>
      <c r="S934" s="223"/>
      <c r="T934" s="223"/>
      <c r="U934" s="223"/>
      <c r="V934" s="223"/>
      <c r="W934" s="223"/>
      <c r="X934" s="223"/>
      <c r="Y934" s="223"/>
      <c r="Z934" s="223"/>
    </row>
    <row r="935" spans="1:26" ht="12.75" customHeight="1" x14ac:dyDescent="0.2">
      <c r="A935" s="223"/>
      <c r="B935" s="223"/>
      <c r="C935" s="223"/>
      <c r="D935" s="223"/>
      <c r="E935" s="223"/>
      <c r="F935" s="223"/>
      <c r="G935" s="223"/>
      <c r="H935" s="223"/>
      <c r="I935" s="223"/>
      <c r="J935" s="223"/>
      <c r="K935" s="223"/>
      <c r="L935" s="223"/>
      <c r="M935" s="223"/>
      <c r="N935" s="223"/>
      <c r="O935" s="223"/>
      <c r="P935" s="223"/>
      <c r="Q935" s="223"/>
      <c r="R935" s="223"/>
      <c r="S935" s="223"/>
      <c r="T935" s="223"/>
      <c r="U935" s="223"/>
      <c r="V935" s="223"/>
      <c r="W935" s="223"/>
      <c r="X935" s="223"/>
      <c r="Y935" s="223"/>
      <c r="Z935" s="223"/>
    </row>
    <row r="936" spans="1:26" ht="12.75" customHeight="1" x14ac:dyDescent="0.2">
      <c r="A936" s="223"/>
      <c r="B936" s="223"/>
      <c r="C936" s="223"/>
      <c r="D936" s="223"/>
      <c r="E936" s="223"/>
      <c r="F936" s="223"/>
      <c r="G936" s="223"/>
      <c r="H936" s="223"/>
      <c r="I936" s="223"/>
      <c r="J936" s="223"/>
      <c r="K936" s="223"/>
      <c r="L936" s="223"/>
      <c r="M936" s="223"/>
      <c r="N936" s="223"/>
      <c r="O936" s="223"/>
      <c r="P936" s="223"/>
      <c r="Q936" s="223"/>
      <c r="R936" s="223"/>
      <c r="S936" s="223"/>
      <c r="T936" s="223"/>
      <c r="U936" s="223"/>
      <c r="V936" s="223"/>
      <c r="W936" s="223"/>
      <c r="X936" s="223"/>
      <c r="Y936" s="223"/>
      <c r="Z936" s="223"/>
    </row>
    <row r="937" spans="1:26" ht="12.75" customHeight="1" x14ac:dyDescent="0.2">
      <c r="A937" s="223"/>
      <c r="B937" s="223"/>
      <c r="C937" s="223"/>
      <c r="D937" s="223"/>
      <c r="E937" s="223"/>
      <c r="F937" s="223"/>
      <c r="G937" s="223"/>
      <c r="H937" s="223"/>
      <c r="I937" s="223"/>
      <c r="J937" s="223"/>
      <c r="K937" s="223"/>
      <c r="L937" s="223"/>
      <c r="M937" s="223"/>
      <c r="N937" s="223"/>
      <c r="O937" s="223"/>
      <c r="P937" s="223"/>
      <c r="Q937" s="223"/>
      <c r="R937" s="223"/>
      <c r="S937" s="223"/>
      <c r="T937" s="223"/>
      <c r="U937" s="223"/>
      <c r="V937" s="223"/>
      <c r="W937" s="223"/>
      <c r="X937" s="223"/>
      <c r="Y937" s="223"/>
      <c r="Z937" s="223"/>
    </row>
    <row r="938" spans="1:26" ht="12.75" customHeight="1" x14ac:dyDescent="0.2">
      <c r="A938" s="223"/>
      <c r="B938" s="223"/>
      <c r="C938" s="223"/>
      <c r="D938" s="223"/>
      <c r="E938" s="223"/>
      <c r="F938" s="223"/>
      <c r="G938" s="223"/>
      <c r="H938" s="223"/>
      <c r="I938" s="223"/>
      <c r="J938" s="223"/>
      <c r="K938" s="223"/>
      <c r="L938" s="223"/>
      <c r="M938" s="223"/>
      <c r="N938" s="223"/>
      <c r="O938" s="223"/>
      <c r="P938" s="223"/>
      <c r="Q938" s="223"/>
      <c r="R938" s="223"/>
      <c r="S938" s="223"/>
      <c r="T938" s="223"/>
      <c r="U938" s="223"/>
      <c r="V938" s="223"/>
      <c r="W938" s="223"/>
      <c r="X938" s="223"/>
      <c r="Y938" s="223"/>
      <c r="Z938" s="223"/>
    </row>
    <row r="939" spans="1:26" ht="12.75" customHeight="1" x14ac:dyDescent="0.2">
      <c r="A939" s="223"/>
      <c r="B939" s="223"/>
      <c r="C939" s="223"/>
      <c r="D939" s="223"/>
      <c r="E939" s="223"/>
      <c r="F939" s="223"/>
      <c r="G939" s="223"/>
      <c r="H939" s="223"/>
      <c r="I939" s="223"/>
      <c r="J939" s="223"/>
      <c r="K939" s="223"/>
      <c r="L939" s="223"/>
      <c r="M939" s="223"/>
      <c r="N939" s="223"/>
      <c r="O939" s="223"/>
      <c r="P939" s="223"/>
      <c r="Q939" s="223"/>
      <c r="R939" s="223"/>
      <c r="S939" s="223"/>
      <c r="T939" s="223"/>
      <c r="U939" s="223"/>
      <c r="V939" s="223"/>
      <c r="W939" s="223"/>
      <c r="X939" s="223"/>
      <c r="Y939" s="223"/>
      <c r="Z939" s="223"/>
    </row>
    <row r="940" spans="1:26" ht="12.75" customHeight="1" x14ac:dyDescent="0.2">
      <c r="A940" s="223"/>
      <c r="B940" s="223"/>
      <c r="C940" s="223"/>
      <c r="D940" s="223"/>
      <c r="E940" s="223"/>
      <c r="F940" s="223"/>
      <c r="G940" s="223"/>
      <c r="H940" s="223"/>
      <c r="I940" s="223"/>
      <c r="J940" s="223"/>
      <c r="K940" s="223"/>
      <c r="L940" s="223"/>
      <c r="M940" s="223"/>
      <c r="N940" s="223"/>
      <c r="O940" s="223"/>
      <c r="P940" s="223"/>
      <c r="Q940" s="223"/>
      <c r="R940" s="223"/>
      <c r="S940" s="223"/>
      <c r="T940" s="223"/>
      <c r="U940" s="223"/>
      <c r="V940" s="223"/>
      <c r="W940" s="223"/>
      <c r="X940" s="223"/>
      <c r="Y940" s="223"/>
      <c r="Z940" s="223"/>
    </row>
    <row r="941" spans="1:26" ht="12.75" customHeight="1" x14ac:dyDescent="0.2">
      <c r="A941" s="223"/>
      <c r="B941" s="223"/>
      <c r="C941" s="223"/>
      <c r="D941" s="223"/>
      <c r="E941" s="223"/>
      <c r="F941" s="223"/>
      <c r="G941" s="223"/>
      <c r="H941" s="223"/>
      <c r="I941" s="223"/>
      <c r="J941" s="223"/>
      <c r="K941" s="223"/>
      <c r="L941" s="223"/>
      <c r="M941" s="223"/>
      <c r="N941" s="223"/>
      <c r="O941" s="223"/>
      <c r="P941" s="223"/>
      <c r="Q941" s="223"/>
      <c r="R941" s="223"/>
      <c r="S941" s="223"/>
      <c r="T941" s="223"/>
      <c r="U941" s="223"/>
      <c r="V941" s="223"/>
      <c r="W941" s="223"/>
      <c r="X941" s="223"/>
      <c r="Y941" s="223"/>
      <c r="Z941" s="223"/>
    </row>
    <row r="942" spans="1:26" ht="12.75" customHeight="1" x14ac:dyDescent="0.2">
      <c r="A942" s="223"/>
      <c r="B942" s="223"/>
      <c r="C942" s="223"/>
      <c r="D942" s="223"/>
      <c r="E942" s="223"/>
      <c r="F942" s="223"/>
      <c r="G942" s="223"/>
      <c r="H942" s="223"/>
      <c r="I942" s="223"/>
      <c r="J942" s="223"/>
      <c r="K942" s="223"/>
      <c r="L942" s="223"/>
      <c r="M942" s="223"/>
      <c r="N942" s="223"/>
      <c r="O942" s="223"/>
      <c r="P942" s="223"/>
      <c r="Q942" s="223"/>
      <c r="R942" s="223"/>
      <c r="S942" s="223"/>
      <c r="T942" s="223"/>
      <c r="U942" s="223"/>
      <c r="V942" s="223"/>
      <c r="W942" s="223"/>
      <c r="X942" s="223"/>
      <c r="Y942" s="223"/>
      <c r="Z942" s="223"/>
    </row>
    <row r="943" spans="1:26" ht="12.75" customHeight="1" x14ac:dyDescent="0.2">
      <c r="A943" s="223"/>
      <c r="B943" s="223"/>
      <c r="C943" s="223"/>
      <c r="D943" s="223"/>
      <c r="E943" s="223"/>
      <c r="F943" s="223"/>
      <c r="G943" s="223"/>
      <c r="H943" s="223"/>
      <c r="I943" s="223"/>
      <c r="J943" s="223"/>
      <c r="K943" s="223"/>
      <c r="L943" s="223"/>
      <c r="M943" s="223"/>
      <c r="N943" s="223"/>
      <c r="O943" s="223"/>
      <c r="P943" s="223"/>
      <c r="Q943" s="223"/>
      <c r="R943" s="223"/>
      <c r="S943" s="223"/>
      <c r="T943" s="223"/>
      <c r="U943" s="223"/>
      <c r="V943" s="223"/>
      <c r="W943" s="223"/>
      <c r="X943" s="223"/>
      <c r="Y943" s="223"/>
      <c r="Z943" s="223"/>
    </row>
    <row r="944" spans="1:26" ht="12.75" customHeight="1" x14ac:dyDescent="0.2">
      <c r="A944" s="223"/>
      <c r="B944" s="223"/>
      <c r="C944" s="223"/>
      <c r="D944" s="223"/>
      <c r="E944" s="223"/>
      <c r="F944" s="223"/>
      <c r="G944" s="223"/>
      <c r="H944" s="223"/>
      <c r="I944" s="223"/>
      <c r="J944" s="223"/>
      <c r="K944" s="223"/>
      <c r="L944" s="223"/>
      <c r="M944" s="223"/>
      <c r="N944" s="223"/>
      <c r="O944" s="223"/>
      <c r="P944" s="223"/>
      <c r="Q944" s="223"/>
      <c r="R944" s="223"/>
      <c r="S944" s="223"/>
      <c r="T944" s="223"/>
      <c r="U944" s="223"/>
      <c r="V944" s="223"/>
      <c r="W944" s="223"/>
      <c r="X944" s="223"/>
      <c r="Y944" s="223"/>
      <c r="Z944" s="223"/>
    </row>
    <row r="945" spans="1:26" ht="12.75" customHeight="1" x14ac:dyDescent="0.2">
      <c r="A945" s="223"/>
      <c r="B945" s="223"/>
      <c r="C945" s="223"/>
      <c r="D945" s="223"/>
      <c r="E945" s="223"/>
      <c r="F945" s="223"/>
      <c r="G945" s="223"/>
      <c r="H945" s="223"/>
      <c r="I945" s="223"/>
      <c r="J945" s="223"/>
      <c r="K945" s="223"/>
      <c r="L945" s="223"/>
      <c r="M945" s="223"/>
      <c r="N945" s="223"/>
      <c r="O945" s="223"/>
      <c r="P945" s="223"/>
      <c r="Q945" s="223"/>
      <c r="R945" s="223"/>
      <c r="S945" s="223"/>
      <c r="T945" s="223"/>
      <c r="U945" s="223"/>
      <c r="V945" s="223"/>
      <c r="W945" s="223"/>
      <c r="X945" s="223"/>
      <c r="Y945" s="223"/>
      <c r="Z945" s="223"/>
    </row>
    <row r="946" spans="1:26" ht="12.75" customHeight="1" x14ac:dyDescent="0.2">
      <c r="A946" s="223"/>
      <c r="B946" s="223"/>
      <c r="C946" s="223"/>
      <c r="D946" s="223"/>
      <c r="E946" s="223"/>
      <c r="F946" s="223"/>
      <c r="G946" s="223"/>
      <c r="H946" s="223"/>
      <c r="I946" s="223"/>
      <c r="J946" s="223"/>
      <c r="K946" s="223"/>
      <c r="L946" s="223"/>
      <c r="M946" s="223"/>
      <c r="N946" s="223"/>
      <c r="O946" s="223"/>
      <c r="P946" s="223"/>
      <c r="Q946" s="223"/>
      <c r="R946" s="223"/>
      <c r="S946" s="223"/>
      <c r="T946" s="223"/>
      <c r="U946" s="223"/>
      <c r="V946" s="223"/>
      <c r="W946" s="223"/>
      <c r="X946" s="223"/>
      <c r="Y946" s="223"/>
      <c r="Z946" s="223"/>
    </row>
    <row r="947" spans="1:26" ht="12.75" customHeight="1" x14ac:dyDescent="0.2">
      <c r="A947" s="223"/>
      <c r="B947" s="223"/>
      <c r="C947" s="223"/>
      <c r="D947" s="223"/>
      <c r="E947" s="223"/>
      <c r="F947" s="223"/>
      <c r="G947" s="223"/>
      <c r="H947" s="223"/>
      <c r="I947" s="223"/>
      <c r="J947" s="223"/>
      <c r="K947" s="223"/>
      <c r="L947" s="223"/>
      <c r="M947" s="223"/>
      <c r="N947" s="223"/>
      <c r="O947" s="223"/>
      <c r="P947" s="223"/>
      <c r="Q947" s="223"/>
      <c r="R947" s="223"/>
      <c r="S947" s="223"/>
      <c r="T947" s="223"/>
      <c r="U947" s="223"/>
      <c r="V947" s="223"/>
      <c r="W947" s="223"/>
      <c r="X947" s="223"/>
      <c r="Y947" s="223"/>
      <c r="Z947" s="223"/>
    </row>
    <row r="948" spans="1:26" ht="12.75" customHeight="1" x14ac:dyDescent="0.2">
      <c r="A948" s="223"/>
      <c r="B948" s="223"/>
      <c r="C948" s="223"/>
      <c r="D948" s="223"/>
      <c r="E948" s="223"/>
      <c r="F948" s="223"/>
      <c r="G948" s="223"/>
      <c r="H948" s="223"/>
      <c r="I948" s="223"/>
      <c r="J948" s="223"/>
      <c r="K948" s="223"/>
      <c r="L948" s="223"/>
      <c r="M948" s="223"/>
      <c r="N948" s="223"/>
      <c r="O948" s="223"/>
      <c r="P948" s="223"/>
      <c r="Q948" s="223"/>
      <c r="R948" s="223"/>
      <c r="S948" s="223"/>
      <c r="T948" s="223"/>
      <c r="U948" s="223"/>
      <c r="V948" s="223"/>
      <c r="W948" s="223"/>
      <c r="X948" s="223"/>
      <c r="Y948" s="223"/>
      <c r="Z948" s="223"/>
    </row>
    <row r="949" spans="1:26" ht="12.75" customHeight="1" x14ac:dyDescent="0.2">
      <c r="A949" s="223"/>
      <c r="B949" s="223"/>
      <c r="C949" s="223"/>
      <c r="D949" s="223"/>
      <c r="E949" s="223"/>
      <c r="F949" s="223"/>
      <c r="G949" s="223"/>
      <c r="H949" s="223"/>
      <c r="I949" s="223"/>
      <c r="J949" s="223"/>
      <c r="K949" s="223"/>
      <c r="L949" s="223"/>
      <c r="M949" s="223"/>
      <c r="N949" s="223"/>
      <c r="O949" s="223"/>
      <c r="P949" s="223"/>
      <c r="Q949" s="223"/>
      <c r="R949" s="223"/>
      <c r="S949" s="223"/>
      <c r="T949" s="223"/>
      <c r="U949" s="223"/>
      <c r="V949" s="223"/>
      <c r="W949" s="223"/>
      <c r="X949" s="223"/>
      <c r="Y949" s="223"/>
      <c r="Z949" s="223"/>
    </row>
    <row r="950" spans="1:26" ht="12.75" customHeight="1" x14ac:dyDescent="0.2">
      <c r="A950" s="223"/>
      <c r="B950" s="223"/>
      <c r="C950" s="223"/>
      <c r="D950" s="223"/>
      <c r="E950" s="223"/>
      <c r="F950" s="223"/>
      <c r="G950" s="223"/>
      <c r="H950" s="223"/>
      <c r="I950" s="223"/>
      <c r="J950" s="223"/>
      <c r="K950" s="223"/>
      <c r="L950" s="223"/>
      <c r="M950" s="223"/>
      <c r="N950" s="223"/>
      <c r="O950" s="223"/>
      <c r="P950" s="223"/>
      <c r="Q950" s="223"/>
      <c r="R950" s="223"/>
      <c r="S950" s="223"/>
      <c r="T950" s="223"/>
      <c r="U950" s="223"/>
      <c r="V950" s="223"/>
      <c r="W950" s="223"/>
      <c r="X950" s="223"/>
      <c r="Y950" s="223"/>
      <c r="Z950" s="223"/>
    </row>
    <row r="951" spans="1:26" ht="12.75" customHeight="1" x14ac:dyDescent="0.2">
      <c r="A951" s="223"/>
      <c r="B951" s="223"/>
      <c r="C951" s="223"/>
      <c r="D951" s="223"/>
      <c r="E951" s="223"/>
      <c r="F951" s="223"/>
      <c r="G951" s="223"/>
      <c r="H951" s="223"/>
      <c r="I951" s="223"/>
      <c r="J951" s="223"/>
      <c r="K951" s="223"/>
      <c r="L951" s="223"/>
      <c r="M951" s="223"/>
      <c r="N951" s="223"/>
      <c r="O951" s="223"/>
      <c r="P951" s="223"/>
      <c r="Q951" s="223"/>
      <c r="R951" s="223"/>
      <c r="S951" s="223"/>
      <c r="T951" s="223"/>
      <c r="U951" s="223"/>
      <c r="V951" s="223"/>
      <c r="W951" s="223"/>
      <c r="X951" s="223"/>
      <c r="Y951" s="223"/>
      <c r="Z951" s="223"/>
    </row>
    <row r="952" spans="1:26" ht="12.75" customHeight="1" x14ac:dyDescent="0.2">
      <c r="A952" s="223"/>
      <c r="B952" s="223"/>
      <c r="C952" s="223"/>
      <c r="D952" s="223"/>
      <c r="E952" s="223"/>
      <c r="F952" s="223"/>
      <c r="G952" s="223"/>
      <c r="H952" s="223"/>
      <c r="I952" s="223"/>
      <c r="J952" s="223"/>
      <c r="K952" s="223"/>
      <c r="L952" s="223"/>
      <c r="M952" s="223"/>
      <c r="N952" s="223"/>
      <c r="O952" s="223"/>
      <c r="P952" s="223"/>
      <c r="Q952" s="223"/>
      <c r="R952" s="223"/>
      <c r="S952" s="223"/>
      <c r="T952" s="223"/>
      <c r="U952" s="223"/>
      <c r="V952" s="223"/>
      <c r="W952" s="223"/>
      <c r="X952" s="223"/>
      <c r="Y952" s="223"/>
      <c r="Z952" s="223"/>
    </row>
    <row r="953" spans="1:26" ht="12.75" customHeight="1" x14ac:dyDescent="0.2">
      <c r="A953" s="223"/>
      <c r="B953" s="223"/>
      <c r="C953" s="223"/>
      <c r="D953" s="223"/>
      <c r="E953" s="223"/>
      <c r="F953" s="223"/>
      <c r="G953" s="223"/>
      <c r="H953" s="223"/>
      <c r="I953" s="223"/>
      <c r="J953" s="223"/>
      <c r="K953" s="223"/>
      <c r="L953" s="223"/>
      <c r="M953" s="223"/>
      <c r="N953" s="223"/>
      <c r="O953" s="223"/>
      <c r="P953" s="223"/>
      <c r="Q953" s="223"/>
      <c r="R953" s="223"/>
      <c r="S953" s="223"/>
      <c r="T953" s="223"/>
      <c r="U953" s="223"/>
      <c r="V953" s="223"/>
      <c r="W953" s="223"/>
      <c r="X953" s="223"/>
      <c r="Y953" s="223"/>
      <c r="Z953" s="223"/>
    </row>
    <row r="954" spans="1:26" ht="12.75" customHeight="1" x14ac:dyDescent="0.2">
      <c r="A954" s="223"/>
      <c r="B954" s="223"/>
      <c r="C954" s="223"/>
      <c r="D954" s="223"/>
      <c r="E954" s="223"/>
      <c r="F954" s="223"/>
      <c r="G954" s="223"/>
      <c r="H954" s="223"/>
      <c r="I954" s="223"/>
      <c r="J954" s="223"/>
      <c r="K954" s="223"/>
      <c r="L954" s="223"/>
      <c r="M954" s="223"/>
      <c r="N954" s="223"/>
      <c r="O954" s="223"/>
      <c r="P954" s="223"/>
      <c r="Q954" s="223"/>
      <c r="R954" s="223"/>
      <c r="S954" s="223"/>
      <c r="T954" s="223"/>
      <c r="U954" s="223"/>
      <c r="V954" s="223"/>
      <c r="W954" s="223"/>
      <c r="X954" s="223"/>
      <c r="Y954" s="223"/>
      <c r="Z954" s="223"/>
    </row>
    <row r="955" spans="1:26" ht="12.75" customHeight="1" x14ac:dyDescent="0.2">
      <c r="A955" s="223"/>
      <c r="B955" s="223"/>
      <c r="C955" s="223"/>
      <c r="D955" s="223"/>
      <c r="E955" s="223"/>
      <c r="F955" s="223"/>
      <c r="G955" s="223"/>
      <c r="H955" s="223"/>
      <c r="I955" s="223"/>
      <c r="J955" s="223"/>
      <c r="K955" s="223"/>
      <c r="L955" s="223"/>
      <c r="M955" s="223"/>
      <c r="N955" s="223"/>
      <c r="O955" s="223"/>
      <c r="P955" s="223"/>
      <c r="Q955" s="223"/>
      <c r="R955" s="223"/>
      <c r="S955" s="223"/>
      <c r="T955" s="223"/>
      <c r="U955" s="223"/>
      <c r="V955" s="223"/>
      <c r="W955" s="223"/>
      <c r="X955" s="223"/>
      <c r="Y955" s="223"/>
      <c r="Z955" s="223"/>
    </row>
    <row r="956" spans="1:26" ht="12.75" customHeight="1" x14ac:dyDescent="0.2">
      <c r="A956" s="223"/>
      <c r="B956" s="223"/>
      <c r="C956" s="223"/>
      <c r="D956" s="223"/>
      <c r="E956" s="223"/>
      <c r="F956" s="223"/>
      <c r="G956" s="223"/>
      <c r="H956" s="223"/>
      <c r="I956" s="223"/>
      <c r="J956" s="223"/>
      <c r="K956" s="223"/>
      <c r="L956" s="223"/>
      <c r="M956" s="223"/>
      <c r="N956" s="223"/>
      <c r="O956" s="223"/>
      <c r="P956" s="223"/>
      <c r="Q956" s="223"/>
      <c r="R956" s="223"/>
      <c r="S956" s="223"/>
      <c r="T956" s="223"/>
      <c r="U956" s="223"/>
      <c r="V956" s="223"/>
      <c r="W956" s="223"/>
      <c r="X956" s="223"/>
      <c r="Y956" s="223"/>
      <c r="Z956" s="223"/>
    </row>
    <row r="957" spans="1:26" ht="12.75" customHeight="1" x14ac:dyDescent="0.2">
      <c r="A957" s="223"/>
      <c r="B957" s="223"/>
      <c r="C957" s="223"/>
      <c r="D957" s="223"/>
      <c r="E957" s="223"/>
      <c r="F957" s="223"/>
      <c r="G957" s="223"/>
      <c r="H957" s="223"/>
      <c r="I957" s="223"/>
      <c r="J957" s="223"/>
      <c r="K957" s="223"/>
      <c r="L957" s="223"/>
      <c r="M957" s="223"/>
      <c r="N957" s="223"/>
      <c r="O957" s="223"/>
      <c r="P957" s="223"/>
      <c r="Q957" s="223"/>
      <c r="R957" s="223"/>
      <c r="S957" s="223"/>
      <c r="T957" s="223"/>
      <c r="U957" s="223"/>
      <c r="V957" s="223"/>
      <c r="W957" s="223"/>
      <c r="X957" s="223"/>
      <c r="Y957" s="223"/>
      <c r="Z957" s="223"/>
    </row>
    <row r="958" spans="1:26" ht="12.75" customHeight="1" x14ac:dyDescent="0.2">
      <c r="A958" s="223"/>
      <c r="B958" s="223"/>
      <c r="C958" s="223"/>
      <c r="D958" s="223"/>
      <c r="E958" s="223"/>
      <c r="F958" s="223"/>
      <c r="G958" s="223"/>
      <c r="H958" s="223"/>
      <c r="I958" s="223"/>
      <c r="J958" s="223"/>
      <c r="K958" s="223"/>
      <c r="L958" s="223"/>
      <c r="M958" s="223"/>
      <c r="N958" s="223"/>
      <c r="O958" s="223"/>
      <c r="P958" s="223"/>
      <c r="Q958" s="223"/>
      <c r="R958" s="223"/>
      <c r="S958" s="223"/>
      <c r="T958" s="223"/>
      <c r="U958" s="223"/>
      <c r="V958" s="223"/>
      <c r="W958" s="223"/>
      <c r="X958" s="223"/>
      <c r="Y958" s="223"/>
      <c r="Z958" s="223"/>
    </row>
    <row r="959" spans="1:26" ht="12.75" customHeight="1" x14ac:dyDescent="0.2">
      <c r="A959" s="223"/>
      <c r="B959" s="223"/>
      <c r="C959" s="223"/>
      <c r="D959" s="223"/>
      <c r="E959" s="223"/>
      <c r="F959" s="223"/>
      <c r="G959" s="223"/>
      <c r="H959" s="223"/>
      <c r="I959" s="223"/>
      <c r="J959" s="223"/>
      <c r="K959" s="223"/>
      <c r="L959" s="223"/>
      <c r="M959" s="223"/>
      <c r="N959" s="223"/>
      <c r="O959" s="223"/>
      <c r="P959" s="223"/>
      <c r="Q959" s="223"/>
      <c r="R959" s="223"/>
      <c r="S959" s="223"/>
      <c r="T959" s="223"/>
      <c r="U959" s="223"/>
      <c r="V959" s="223"/>
      <c r="W959" s="223"/>
      <c r="X959" s="223"/>
      <c r="Y959" s="223"/>
      <c r="Z959" s="223"/>
    </row>
    <row r="960" spans="1:26" ht="12.75" customHeight="1" x14ac:dyDescent="0.2">
      <c r="A960" s="223"/>
      <c r="B960" s="223"/>
      <c r="C960" s="223"/>
      <c r="D960" s="223"/>
      <c r="E960" s="223"/>
      <c r="F960" s="223"/>
      <c r="G960" s="223"/>
      <c r="H960" s="223"/>
      <c r="I960" s="223"/>
      <c r="J960" s="223"/>
      <c r="K960" s="223"/>
      <c r="L960" s="223"/>
      <c r="M960" s="223"/>
      <c r="N960" s="223"/>
      <c r="O960" s="223"/>
      <c r="P960" s="223"/>
      <c r="Q960" s="223"/>
      <c r="R960" s="223"/>
      <c r="S960" s="223"/>
      <c r="T960" s="223"/>
      <c r="U960" s="223"/>
      <c r="V960" s="223"/>
      <c r="W960" s="223"/>
      <c r="X960" s="223"/>
      <c r="Y960" s="223"/>
      <c r="Z960" s="223"/>
    </row>
    <row r="961" spans="1:26" ht="12.75" customHeight="1" x14ac:dyDescent="0.2">
      <c r="A961" s="223"/>
      <c r="B961" s="223"/>
      <c r="C961" s="223"/>
      <c r="D961" s="223"/>
      <c r="E961" s="223"/>
      <c r="F961" s="223"/>
      <c r="G961" s="223"/>
      <c r="H961" s="223"/>
      <c r="I961" s="223"/>
      <c r="J961" s="223"/>
      <c r="K961" s="223"/>
      <c r="L961" s="223"/>
      <c r="M961" s="223"/>
      <c r="N961" s="223"/>
      <c r="O961" s="223"/>
      <c r="P961" s="223"/>
      <c r="Q961" s="223"/>
      <c r="R961" s="223"/>
      <c r="S961" s="223"/>
      <c r="T961" s="223"/>
      <c r="U961" s="223"/>
      <c r="V961" s="223"/>
      <c r="W961" s="223"/>
      <c r="X961" s="223"/>
      <c r="Y961" s="223"/>
      <c r="Z961" s="223"/>
    </row>
    <row r="962" spans="1:26" ht="12.75" customHeight="1" x14ac:dyDescent="0.2">
      <c r="A962" s="223"/>
      <c r="B962" s="223"/>
      <c r="C962" s="223"/>
      <c r="D962" s="223"/>
      <c r="E962" s="223"/>
      <c r="F962" s="223"/>
      <c r="G962" s="223"/>
      <c r="H962" s="223"/>
      <c r="I962" s="223"/>
      <c r="J962" s="223"/>
      <c r="K962" s="223"/>
      <c r="L962" s="223"/>
      <c r="M962" s="223"/>
      <c r="N962" s="223"/>
      <c r="O962" s="223"/>
      <c r="P962" s="223"/>
      <c r="Q962" s="223"/>
      <c r="R962" s="223"/>
      <c r="S962" s="223"/>
      <c r="T962" s="223"/>
      <c r="U962" s="223"/>
      <c r="V962" s="223"/>
      <c r="W962" s="223"/>
      <c r="X962" s="223"/>
      <c r="Y962" s="223"/>
      <c r="Z962" s="223"/>
    </row>
    <row r="963" spans="1:26" ht="12.75" customHeight="1" x14ac:dyDescent="0.2">
      <c r="A963" s="223"/>
      <c r="B963" s="223"/>
      <c r="C963" s="223"/>
      <c r="D963" s="223"/>
      <c r="E963" s="223"/>
      <c r="F963" s="223"/>
      <c r="G963" s="223"/>
      <c r="H963" s="223"/>
      <c r="I963" s="223"/>
      <c r="J963" s="223"/>
      <c r="K963" s="223"/>
      <c r="L963" s="223"/>
      <c r="M963" s="223"/>
      <c r="N963" s="223"/>
      <c r="O963" s="223"/>
      <c r="P963" s="223"/>
      <c r="Q963" s="223"/>
      <c r="R963" s="223"/>
      <c r="S963" s="223"/>
      <c r="T963" s="223"/>
      <c r="U963" s="223"/>
      <c r="V963" s="223"/>
      <c r="W963" s="223"/>
      <c r="X963" s="223"/>
      <c r="Y963" s="223"/>
      <c r="Z963" s="223"/>
    </row>
    <row r="964" spans="1:26" ht="12.75" customHeight="1" x14ac:dyDescent="0.2">
      <c r="A964" s="223"/>
      <c r="B964" s="223"/>
      <c r="C964" s="223"/>
      <c r="D964" s="223"/>
      <c r="E964" s="223"/>
      <c r="F964" s="223"/>
      <c r="G964" s="223"/>
      <c r="H964" s="223"/>
      <c r="I964" s="223"/>
      <c r="J964" s="223"/>
      <c r="K964" s="223"/>
      <c r="L964" s="223"/>
      <c r="M964" s="223"/>
      <c r="N964" s="223"/>
      <c r="O964" s="223"/>
      <c r="P964" s="223"/>
      <c r="Q964" s="223"/>
      <c r="R964" s="223"/>
      <c r="S964" s="223"/>
      <c r="T964" s="223"/>
      <c r="U964" s="223"/>
      <c r="V964" s="223"/>
      <c r="W964" s="223"/>
      <c r="X964" s="223"/>
      <c r="Y964" s="223"/>
      <c r="Z964" s="223"/>
    </row>
    <row r="965" spans="1:26" ht="12.75" customHeight="1" x14ac:dyDescent="0.2">
      <c r="A965" s="223"/>
      <c r="B965" s="223"/>
      <c r="C965" s="223"/>
      <c r="D965" s="223"/>
      <c r="E965" s="223"/>
      <c r="F965" s="223"/>
      <c r="G965" s="223"/>
      <c r="H965" s="223"/>
      <c r="I965" s="223"/>
      <c r="J965" s="223"/>
      <c r="K965" s="223"/>
      <c r="L965" s="223"/>
      <c r="M965" s="223"/>
      <c r="N965" s="223"/>
      <c r="O965" s="223"/>
      <c r="P965" s="223"/>
      <c r="Q965" s="223"/>
      <c r="R965" s="223"/>
      <c r="S965" s="223"/>
      <c r="T965" s="223"/>
      <c r="U965" s="223"/>
      <c r="V965" s="223"/>
      <c r="W965" s="223"/>
      <c r="X965" s="223"/>
      <c r="Y965" s="223"/>
      <c r="Z965" s="223"/>
    </row>
    <row r="966" spans="1:26" ht="12.75" customHeight="1" x14ac:dyDescent="0.2">
      <c r="A966" s="223"/>
      <c r="B966" s="223"/>
      <c r="C966" s="223"/>
      <c r="D966" s="223"/>
      <c r="E966" s="223"/>
      <c r="F966" s="223"/>
      <c r="G966" s="223"/>
      <c r="H966" s="223"/>
      <c r="I966" s="223"/>
      <c r="J966" s="223"/>
      <c r="K966" s="223"/>
      <c r="L966" s="223"/>
      <c r="M966" s="223"/>
      <c r="N966" s="223"/>
      <c r="O966" s="223"/>
      <c r="P966" s="223"/>
      <c r="Q966" s="223"/>
      <c r="R966" s="223"/>
      <c r="S966" s="223"/>
      <c r="T966" s="223"/>
      <c r="U966" s="223"/>
      <c r="V966" s="223"/>
      <c r="W966" s="223"/>
      <c r="X966" s="223"/>
      <c r="Y966" s="223"/>
      <c r="Z966" s="223"/>
    </row>
    <row r="967" spans="1:26" ht="12.75" customHeight="1" x14ac:dyDescent="0.2">
      <c r="A967" s="223"/>
      <c r="B967" s="223"/>
      <c r="C967" s="223"/>
      <c r="D967" s="223"/>
      <c r="E967" s="223"/>
      <c r="F967" s="223"/>
      <c r="G967" s="223"/>
      <c r="H967" s="223"/>
      <c r="I967" s="223"/>
      <c r="J967" s="223"/>
      <c r="K967" s="223"/>
      <c r="L967" s="223"/>
      <c r="M967" s="223"/>
      <c r="N967" s="223"/>
      <c r="O967" s="223"/>
      <c r="P967" s="223"/>
      <c r="Q967" s="223"/>
      <c r="R967" s="223"/>
      <c r="S967" s="223"/>
      <c r="T967" s="223"/>
      <c r="U967" s="223"/>
      <c r="V967" s="223"/>
      <c r="W967" s="223"/>
      <c r="X967" s="223"/>
      <c r="Y967" s="223"/>
      <c r="Z967" s="223"/>
    </row>
    <row r="968" spans="1:26" ht="12.75" customHeight="1" x14ac:dyDescent="0.2">
      <c r="A968" s="223"/>
      <c r="B968" s="223"/>
      <c r="C968" s="223"/>
      <c r="D968" s="223"/>
      <c r="E968" s="223"/>
      <c r="F968" s="223"/>
      <c r="G968" s="223"/>
      <c r="H968" s="223"/>
      <c r="I968" s="223"/>
      <c r="J968" s="223"/>
      <c r="K968" s="223"/>
      <c r="L968" s="223"/>
      <c r="M968" s="223"/>
      <c r="N968" s="223"/>
      <c r="O968" s="223"/>
      <c r="P968" s="223"/>
      <c r="Q968" s="223"/>
      <c r="R968" s="223"/>
      <c r="S968" s="223"/>
      <c r="T968" s="223"/>
      <c r="U968" s="223"/>
      <c r="V968" s="223"/>
      <c r="W968" s="223"/>
      <c r="X968" s="223"/>
      <c r="Y968" s="223"/>
      <c r="Z968" s="223"/>
    </row>
    <row r="969" spans="1:26" ht="12.75" customHeight="1" x14ac:dyDescent="0.2">
      <c r="A969" s="223"/>
      <c r="B969" s="223"/>
      <c r="C969" s="223"/>
      <c r="D969" s="223"/>
      <c r="E969" s="223"/>
      <c r="F969" s="223"/>
      <c r="G969" s="223"/>
      <c r="H969" s="223"/>
      <c r="I969" s="223"/>
      <c r="J969" s="223"/>
      <c r="K969" s="223"/>
      <c r="L969" s="223"/>
      <c r="M969" s="223"/>
      <c r="N969" s="223"/>
      <c r="O969" s="223"/>
      <c r="P969" s="223"/>
      <c r="Q969" s="223"/>
      <c r="R969" s="223"/>
      <c r="S969" s="223"/>
      <c r="T969" s="223"/>
      <c r="U969" s="223"/>
      <c r="V969" s="223"/>
      <c r="W969" s="223"/>
      <c r="X969" s="223"/>
      <c r="Y969" s="223"/>
      <c r="Z969" s="223"/>
    </row>
    <row r="970" spans="1:26" ht="12.75" customHeight="1" x14ac:dyDescent="0.2">
      <c r="A970" s="223"/>
      <c r="B970" s="223"/>
      <c r="C970" s="223"/>
      <c r="D970" s="223"/>
      <c r="E970" s="223"/>
      <c r="F970" s="223"/>
      <c r="G970" s="223"/>
      <c r="H970" s="223"/>
      <c r="I970" s="223"/>
      <c r="J970" s="223"/>
      <c r="K970" s="223"/>
      <c r="L970" s="223"/>
      <c r="M970" s="223"/>
      <c r="N970" s="223"/>
      <c r="O970" s="223"/>
      <c r="P970" s="223"/>
      <c r="Q970" s="223"/>
      <c r="R970" s="223"/>
      <c r="S970" s="223"/>
      <c r="T970" s="223"/>
      <c r="U970" s="223"/>
      <c r="V970" s="223"/>
      <c r="W970" s="223"/>
      <c r="X970" s="223"/>
      <c r="Y970" s="223"/>
      <c r="Z970" s="223"/>
    </row>
    <row r="971" spans="1:26" ht="12.75" customHeight="1" x14ac:dyDescent="0.2">
      <c r="A971" s="223"/>
      <c r="B971" s="223"/>
      <c r="C971" s="223"/>
      <c r="D971" s="223"/>
      <c r="E971" s="223"/>
      <c r="F971" s="223"/>
      <c r="G971" s="223"/>
      <c r="H971" s="223"/>
      <c r="I971" s="223"/>
      <c r="J971" s="223"/>
      <c r="K971" s="223"/>
      <c r="L971" s="223"/>
      <c r="M971" s="223"/>
      <c r="N971" s="223"/>
      <c r="O971" s="223"/>
      <c r="P971" s="223"/>
      <c r="Q971" s="223"/>
      <c r="R971" s="223"/>
      <c r="S971" s="223"/>
      <c r="T971" s="223"/>
      <c r="U971" s="223"/>
      <c r="V971" s="223"/>
      <c r="W971" s="223"/>
      <c r="X971" s="223"/>
      <c r="Y971" s="223"/>
      <c r="Z971" s="223"/>
    </row>
    <row r="972" spans="1:26" ht="12.75" customHeight="1" x14ac:dyDescent="0.2">
      <c r="A972" s="223"/>
      <c r="B972" s="223"/>
      <c r="C972" s="223"/>
      <c r="D972" s="223"/>
      <c r="E972" s="223"/>
      <c r="F972" s="223"/>
      <c r="G972" s="223"/>
      <c r="H972" s="223"/>
      <c r="I972" s="223"/>
      <c r="J972" s="223"/>
      <c r="K972" s="223"/>
      <c r="L972" s="223"/>
      <c r="M972" s="223"/>
      <c r="N972" s="223"/>
      <c r="O972" s="223"/>
      <c r="P972" s="223"/>
      <c r="Q972" s="223"/>
      <c r="R972" s="223"/>
      <c r="S972" s="223"/>
      <c r="T972" s="223"/>
      <c r="U972" s="223"/>
      <c r="V972" s="223"/>
      <c r="W972" s="223"/>
      <c r="X972" s="223"/>
      <c r="Y972" s="223"/>
      <c r="Z972" s="223"/>
    </row>
    <row r="973" spans="1:26" ht="12.75" customHeight="1" x14ac:dyDescent="0.2">
      <c r="A973" s="223"/>
      <c r="B973" s="223"/>
      <c r="C973" s="223"/>
      <c r="D973" s="223"/>
      <c r="E973" s="223"/>
      <c r="F973" s="223"/>
      <c r="G973" s="223"/>
      <c r="H973" s="223"/>
      <c r="I973" s="223"/>
      <c r="J973" s="223"/>
      <c r="K973" s="223"/>
      <c r="L973" s="223"/>
      <c r="M973" s="223"/>
      <c r="N973" s="223"/>
      <c r="O973" s="223"/>
      <c r="P973" s="223"/>
      <c r="Q973" s="223"/>
      <c r="R973" s="223"/>
      <c r="S973" s="223"/>
      <c r="T973" s="223"/>
      <c r="U973" s="223"/>
      <c r="V973" s="223"/>
      <c r="W973" s="223"/>
      <c r="X973" s="223"/>
      <c r="Y973" s="223"/>
      <c r="Z973" s="223"/>
    </row>
    <row r="974" spans="1:26" ht="12.75" customHeight="1" x14ac:dyDescent="0.2">
      <c r="A974" s="223"/>
      <c r="B974" s="223"/>
      <c r="C974" s="223"/>
      <c r="D974" s="223"/>
      <c r="E974" s="223"/>
      <c r="F974" s="223"/>
      <c r="G974" s="223"/>
      <c r="H974" s="223"/>
      <c r="I974" s="223"/>
      <c r="J974" s="223"/>
      <c r="K974" s="223"/>
      <c r="L974" s="223"/>
      <c r="M974" s="223"/>
      <c r="N974" s="223"/>
      <c r="O974" s="223"/>
      <c r="P974" s="223"/>
      <c r="Q974" s="223"/>
      <c r="R974" s="223"/>
      <c r="S974" s="223"/>
      <c r="T974" s="223"/>
      <c r="U974" s="223"/>
      <c r="V974" s="223"/>
      <c r="W974" s="223"/>
      <c r="X974" s="223"/>
      <c r="Y974" s="223"/>
      <c r="Z974" s="223"/>
    </row>
    <row r="975" spans="1:26" ht="12.75" customHeight="1" x14ac:dyDescent="0.2">
      <c r="A975" s="223"/>
      <c r="B975" s="223"/>
      <c r="C975" s="223"/>
      <c r="D975" s="223"/>
      <c r="E975" s="223"/>
      <c r="F975" s="223"/>
      <c r="G975" s="223"/>
      <c r="H975" s="223"/>
      <c r="I975" s="223"/>
      <c r="J975" s="223"/>
      <c r="K975" s="223"/>
      <c r="L975" s="223"/>
      <c r="M975" s="223"/>
      <c r="N975" s="223"/>
      <c r="O975" s="223"/>
      <c r="P975" s="223"/>
      <c r="Q975" s="223"/>
      <c r="R975" s="223"/>
      <c r="S975" s="223"/>
      <c r="T975" s="223"/>
      <c r="U975" s="223"/>
      <c r="V975" s="223"/>
      <c r="W975" s="223"/>
      <c r="X975" s="223"/>
      <c r="Y975" s="223"/>
      <c r="Z975" s="223"/>
    </row>
    <row r="976" spans="1:26" ht="12.75" customHeight="1" x14ac:dyDescent="0.2">
      <c r="A976" s="223"/>
      <c r="B976" s="223"/>
      <c r="C976" s="223"/>
      <c r="D976" s="223"/>
      <c r="E976" s="223"/>
      <c r="F976" s="223"/>
      <c r="G976" s="223"/>
      <c r="H976" s="223"/>
      <c r="I976" s="223"/>
      <c r="J976" s="223"/>
      <c r="K976" s="223"/>
      <c r="L976" s="223"/>
      <c r="M976" s="223"/>
      <c r="N976" s="223"/>
      <c r="O976" s="223"/>
      <c r="P976" s="223"/>
      <c r="Q976" s="223"/>
      <c r="R976" s="223"/>
      <c r="S976" s="223"/>
      <c r="T976" s="223"/>
      <c r="U976" s="223"/>
      <c r="V976" s="223"/>
      <c r="W976" s="223"/>
      <c r="X976" s="223"/>
      <c r="Y976" s="223"/>
      <c r="Z976" s="223"/>
    </row>
    <row r="977" spans="1:26" ht="12.75" customHeight="1" x14ac:dyDescent="0.2">
      <c r="A977" s="223"/>
      <c r="B977" s="223"/>
      <c r="C977" s="223"/>
      <c r="D977" s="223"/>
      <c r="E977" s="223"/>
      <c r="F977" s="223"/>
      <c r="G977" s="223"/>
      <c r="H977" s="223"/>
      <c r="I977" s="223"/>
      <c r="J977" s="223"/>
      <c r="K977" s="223"/>
      <c r="L977" s="223"/>
      <c r="M977" s="223"/>
      <c r="N977" s="223"/>
      <c r="O977" s="223"/>
      <c r="P977" s="223"/>
      <c r="Q977" s="223"/>
      <c r="R977" s="223"/>
      <c r="S977" s="223"/>
      <c r="T977" s="223"/>
      <c r="U977" s="223"/>
      <c r="V977" s="223"/>
      <c r="W977" s="223"/>
      <c r="X977" s="223"/>
      <c r="Y977" s="223"/>
      <c r="Z977" s="223"/>
    </row>
    <row r="978" spans="1:26" ht="12.75" customHeight="1" x14ac:dyDescent="0.2">
      <c r="A978" s="223"/>
      <c r="B978" s="223"/>
      <c r="C978" s="223"/>
      <c r="D978" s="223"/>
      <c r="E978" s="223"/>
      <c r="F978" s="223"/>
      <c r="G978" s="223"/>
      <c r="H978" s="223"/>
      <c r="I978" s="223"/>
      <c r="J978" s="223"/>
      <c r="K978" s="223"/>
      <c r="L978" s="223"/>
      <c r="M978" s="223"/>
      <c r="N978" s="223"/>
      <c r="O978" s="223"/>
      <c r="P978" s="223"/>
      <c r="Q978" s="223"/>
      <c r="R978" s="223"/>
      <c r="S978" s="223"/>
      <c r="T978" s="223"/>
      <c r="U978" s="223"/>
      <c r="V978" s="223"/>
      <c r="W978" s="223"/>
      <c r="X978" s="223"/>
      <c r="Y978" s="223"/>
      <c r="Z978" s="223"/>
    </row>
    <row r="979" spans="1:26" ht="12.75" customHeight="1" x14ac:dyDescent="0.2">
      <c r="A979" s="223"/>
      <c r="B979" s="223"/>
      <c r="C979" s="223"/>
      <c r="D979" s="223"/>
      <c r="E979" s="223"/>
      <c r="F979" s="223"/>
      <c r="G979" s="223"/>
      <c r="H979" s="223"/>
      <c r="I979" s="223"/>
      <c r="J979" s="223"/>
      <c r="K979" s="223"/>
      <c r="L979" s="223"/>
      <c r="M979" s="223"/>
      <c r="N979" s="223"/>
      <c r="O979" s="223"/>
      <c r="P979" s="223"/>
      <c r="Q979" s="223"/>
      <c r="R979" s="223"/>
      <c r="S979" s="223"/>
      <c r="T979" s="223"/>
      <c r="U979" s="223"/>
      <c r="V979" s="223"/>
      <c r="W979" s="223"/>
      <c r="X979" s="223"/>
      <c r="Y979" s="223"/>
      <c r="Z979" s="223"/>
    </row>
    <row r="980" spans="1:26" ht="12.75" customHeight="1" x14ac:dyDescent="0.2">
      <c r="A980" s="223"/>
      <c r="B980" s="223"/>
      <c r="C980" s="223"/>
      <c r="D980" s="223"/>
      <c r="E980" s="223"/>
      <c r="F980" s="223"/>
      <c r="G980" s="223"/>
      <c r="H980" s="223"/>
      <c r="I980" s="223"/>
      <c r="J980" s="223"/>
      <c r="K980" s="223"/>
      <c r="L980" s="223"/>
      <c r="M980" s="223"/>
      <c r="N980" s="223"/>
      <c r="O980" s="223"/>
      <c r="P980" s="223"/>
      <c r="Q980" s="223"/>
      <c r="R980" s="223"/>
      <c r="S980" s="223"/>
      <c r="T980" s="223"/>
      <c r="U980" s="223"/>
      <c r="V980" s="223"/>
      <c r="W980" s="223"/>
      <c r="X980" s="223"/>
      <c r="Y980" s="223"/>
      <c r="Z980" s="223"/>
    </row>
    <row r="981" spans="1:26" ht="12.75" customHeight="1" x14ac:dyDescent="0.2">
      <c r="A981" s="223"/>
      <c r="B981" s="223"/>
      <c r="C981" s="223"/>
      <c r="D981" s="223"/>
      <c r="E981" s="223"/>
      <c r="F981" s="223"/>
      <c r="G981" s="223"/>
      <c r="H981" s="223"/>
      <c r="I981" s="223"/>
      <c r="J981" s="223"/>
      <c r="K981" s="223"/>
      <c r="L981" s="223"/>
      <c r="M981" s="223"/>
      <c r="N981" s="223"/>
      <c r="O981" s="223"/>
      <c r="P981" s="223"/>
      <c r="Q981" s="223"/>
      <c r="R981" s="223"/>
      <c r="S981" s="223"/>
      <c r="T981" s="223"/>
      <c r="U981" s="223"/>
      <c r="V981" s="223"/>
      <c r="W981" s="223"/>
      <c r="X981" s="223"/>
      <c r="Y981" s="223"/>
      <c r="Z981" s="223"/>
    </row>
    <row r="982" spans="1:26" ht="12.75" customHeight="1" x14ac:dyDescent="0.2">
      <c r="A982" s="223"/>
      <c r="B982" s="223"/>
      <c r="C982" s="223"/>
      <c r="D982" s="223"/>
      <c r="E982" s="223"/>
      <c r="F982" s="223"/>
      <c r="G982" s="223"/>
      <c r="H982" s="223"/>
      <c r="I982" s="223"/>
      <c r="J982" s="223"/>
      <c r="K982" s="223"/>
      <c r="L982" s="223"/>
      <c r="M982" s="223"/>
      <c r="N982" s="223"/>
      <c r="O982" s="223"/>
      <c r="P982" s="223"/>
      <c r="Q982" s="223"/>
      <c r="R982" s="223"/>
      <c r="S982" s="223"/>
      <c r="T982" s="223"/>
      <c r="U982" s="223"/>
      <c r="V982" s="223"/>
      <c r="W982" s="223"/>
      <c r="X982" s="223"/>
      <c r="Y982" s="223"/>
      <c r="Z982" s="223"/>
    </row>
    <row r="983" spans="1:26" ht="12.75" customHeight="1" x14ac:dyDescent="0.2">
      <c r="A983" s="223"/>
      <c r="B983" s="223"/>
      <c r="C983" s="223"/>
      <c r="D983" s="223"/>
      <c r="E983" s="223"/>
      <c r="F983" s="223"/>
      <c r="G983" s="223"/>
      <c r="H983" s="223"/>
      <c r="I983" s="223"/>
      <c r="J983" s="223"/>
      <c r="K983" s="223"/>
      <c r="L983" s="223"/>
      <c r="M983" s="223"/>
      <c r="N983" s="223"/>
      <c r="O983" s="223"/>
      <c r="P983" s="223"/>
      <c r="Q983" s="223"/>
      <c r="R983" s="223"/>
      <c r="S983" s="223"/>
      <c r="T983" s="223"/>
      <c r="U983" s="223"/>
      <c r="V983" s="223"/>
      <c r="W983" s="223"/>
      <c r="X983" s="223"/>
      <c r="Y983" s="223"/>
      <c r="Z983" s="223"/>
    </row>
    <row r="984" spans="1:26" ht="12.75" customHeight="1" x14ac:dyDescent="0.2">
      <c r="A984" s="223"/>
      <c r="B984" s="223"/>
      <c r="C984" s="223"/>
      <c r="D984" s="223"/>
      <c r="E984" s="223"/>
      <c r="F984" s="223"/>
      <c r="G984" s="223"/>
      <c r="H984" s="223"/>
      <c r="I984" s="223"/>
      <c r="J984" s="223"/>
      <c r="K984" s="223"/>
      <c r="L984" s="223"/>
      <c r="M984" s="223"/>
      <c r="N984" s="223"/>
      <c r="O984" s="223"/>
      <c r="P984" s="223"/>
      <c r="Q984" s="223"/>
      <c r="R984" s="223"/>
      <c r="S984" s="223"/>
      <c r="T984" s="223"/>
      <c r="U984" s="223"/>
      <c r="V984" s="223"/>
      <c r="W984" s="223"/>
      <c r="X984" s="223"/>
      <c r="Y984" s="223"/>
      <c r="Z984" s="223"/>
    </row>
    <row r="985" spans="1:26" ht="12.75" customHeight="1" x14ac:dyDescent="0.2">
      <c r="A985" s="223"/>
      <c r="B985" s="223"/>
      <c r="C985" s="223"/>
      <c r="D985" s="223"/>
      <c r="E985" s="223"/>
      <c r="F985" s="223"/>
      <c r="G985" s="223"/>
      <c r="H985" s="223"/>
      <c r="I985" s="223"/>
      <c r="J985" s="223"/>
      <c r="K985" s="223"/>
      <c r="L985" s="223"/>
      <c r="M985" s="223"/>
      <c r="N985" s="223"/>
      <c r="O985" s="223"/>
      <c r="P985" s="223"/>
      <c r="Q985" s="223"/>
      <c r="R985" s="223"/>
      <c r="S985" s="223"/>
      <c r="T985" s="223"/>
      <c r="U985" s="223"/>
      <c r="V985" s="223"/>
      <c r="W985" s="223"/>
      <c r="X985" s="223"/>
      <c r="Y985" s="223"/>
      <c r="Z985" s="223"/>
    </row>
    <row r="986" spans="1:26" ht="12.75" customHeight="1" x14ac:dyDescent="0.2">
      <c r="A986" s="223"/>
      <c r="B986" s="223"/>
      <c r="C986" s="223"/>
      <c r="D986" s="223"/>
      <c r="E986" s="223"/>
      <c r="F986" s="223"/>
      <c r="G986" s="223"/>
      <c r="H986" s="223"/>
      <c r="I986" s="223"/>
      <c r="J986" s="223"/>
      <c r="K986" s="223"/>
      <c r="L986" s="223"/>
      <c r="M986" s="223"/>
      <c r="N986" s="223"/>
      <c r="O986" s="223"/>
      <c r="P986" s="223"/>
      <c r="Q986" s="223"/>
      <c r="R986" s="223"/>
      <c r="S986" s="223"/>
      <c r="T986" s="223"/>
      <c r="U986" s="223"/>
      <c r="V986" s="223"/>
      <c r="W986" s="223"/>
      <c r="X986" s="223"/>
      <c r="Y986" s="223"/>
      <c r="Z986" s="223"/>
    </row>
    <row r="987" spans="1:26" ht="12.75" customHeight="1" x14ac:dyDescent="0.2">
      <c r="A987" s="223"/>
      <c r="B987" s="223"/>
      <c r="C987" s="223"/>
      <c r="D987" s="223"/>
      <c r="E987" s="223"/>
      <c r="F987" s="223"/>
      <c r="G987" s="223"/>
      <c r="H987" s="223"/>
      <c r="I987" s="223"/>
      <c r="J987" s="223"/>
      <c r="K987" s="223"/>
      <c r="L987" s="223"/>
      <c r="M987" s="223"/>
      <c r="N987" s="223"/>
      <c r="O987" s="223"/>
      <c r="P987" s="223"/>
      <c r="Q987" s="223"/>
      <c r="R987" s="223"/>
      <c r="S987" s="223"/>
      <c r="T987" s="223"/>
      <c r="U987" s="223"/>
      <c r="V987" s="223"/>
      <c r="W987" s="223"/>
      <c r="X987" s="223"/>
      <c r="Y987" s="223"/>
      <c r="Z987" s="223"/>
    </row>
    <row r="988" spans="1:26" ht="12.75" customHeight="1" x14ac:dyDescent="0.2">
      <c r="A988" s="223"/>
      <c r="B988" s="223"/>
      <c r="C988" s="223"/>
      <c r="D988" s="223"/>
      <c r="E988" s="223"/>
      <c r="F988" s="223"/>
      <c r="G988" s="223"/>
      <c r="H988" s="223"/>
      <c r="I988" s="223"/>
      <c r="J988" s="223"/>
      <c r="K988" s="223"/>
      <c r="L988" s="223"/>
      <c r="M988" s="223"/>
      <c r="N988" s="223"/>
      <c r="O988" s="223"/>
      <c r="P988" s="223"/>
      <c r="Q988" s="223"/>
      <c r="R988" s="223"/>
      <c r="S988" s="223"/>
      <c r="T988" s="223"/>
      <c r="U988" s="223"/>
      <c r="V988" s="223"/>
      <c r="W988" s="223"/>
      <c r="X988" s="223"/>
      <c r="Y988" s="223"/>
      <c r="Z988" s="223"/>
    </row>
    <row r="989" spans="1:26" ht="12.75" customHeight="1" x14ac:dyDescent="0.2">
      <c r="A989" s="223"/>
      <c r="B989" s="223"/>
      <c r="C989" s="223"/>
      <c r="D989" s="223"/>
      <c r="E989" s="223"/>
      <c r="F989" s="223"/>
      <c r="G989" s="223"/>
      <c r="H989" s="223"/>
      <c r="I989" s="223"/>
      <c r="J989" s="223"/>
      <c r="K989" s="223"/>
      <c r="L989" s="223"/>
      <c r="M989" s="223"/>
      <c r="N989" s="223"/>
      <c r="O989" s="223"/>
      <c r="P989" s="223"/>
      <c r="Q989" s="223"/>
      <c r="R989" s="223"/>
      <c r="S989" s="223"/>
      <c r="T989" s="223"/>
      <c r="U989" s="223"/>
      <c r="V989" s="223"/>
      <c r="W989" s="223"/>
      <c r="X989" s="223"/>
      <c r="Y989" s="223"/>
      <c r="Z989" s="223"/>
    </row>
    <row r="990" spans="1:26" ht="12.75" customHeight="1" x14ac:dyDescent="0.2">
      <c r="A990" s="223"/>
      <c r="B990" s="223"/>
      <c r="C990" s="223"/>
      <c r="D990" s="223"/>
      <c r="E990" s="223"/>
      <c r="F990" s="223"/>
      <c r="G990" s="223"/>
      <c r="H990" s="223"/>
      <c r="I990" s="223"/>
      <c r="J990" s="223"/>
      <c r="K990" s="223"/>
      <c r="L990" s="223"/>
      <c r="M990" s="223"/>
      <c r="N990" s="223"/>
      <c r="O990" s="223"/>
      <c r="P990" s="223"/>
      <c r="Q990" s="223"/>
      <c r="R990" s="223"/>
      <c r="S990" s="223"/>
      <c r="T990" s="223"/>
      <c r="U990" s="223"/>
      <c r="V990" s="223"/>
      <c r="W990" s="223"/>
      <c r="X990" s="223"/>
      <c r="Y990" s="223"/>
      <c r="Z990" s="223"/>
    </row>
    <row r="991" spans="1:26" ht="12.75" customHeight="1" x14ac:dyDescent="0.2">
      <c r="A991" s="223"/>
      <c r="B991" s="223"/>
      <c r="C991" s="223"/>
      <c r="D991" s="223"/>
      <c r="E991" s="223"/>
      <c r="F991" s="223"/>
      <c r="G991" s="223"/>
      <c r="H991" s="223"/>
      <c r="I991" s="223"/>
      <c r="J991" s="223"/>
      <c r="K991" s="223"/>
      <c r="L991" s="223"/>
      <c r="M991" s="223"/>
      <c r="N991" s="223"/>
      <c r="O991" s="223"/>
      <c r="P991" s="223"/>
      <c r="Q991" s="223"/>
      <c r="R991" s="223"/>
      <c r="S991" s="223"/>
      <c r="T991" s="223"/>
      <c r="U991" s="223"/>
      <c r="V991" s="223"/>
      <c r="W991" s="223"/>
      <c r="X991" s="223"/>
      <c r="Y991" s="223"/>
      <c r="Z991" s="223"/>
    </row>
    <row r="992" spans="1:26" ht="12.75" customHeight="1" x14ac:dyDescent="0.2">
      <c r="A992" s="223"/>
      <c r="B992" s="223"/>
      <c r="C992" s="223"/>
      <c r="D992" s="223"/>
      <c r="E992" s="223"/>
      <c r="F992" s="223"/>
      <c r="G992" s="223"/>
      <c r="H992" s="223"/>
      <c r="I992" s="223"/>
      <c r="J992" s="223"/>
      <c r="K992" s="223"/>
      <c r="L992" s="223"/>
      <c r="M992" s="223"/>
      <c r="N992" s="223"/>
      <c r="O992" s="223"/>
      <c r="P992" s="223"/>
      <c r="Q992" s="223"/>
      <c r="R992" s="223"/>
      <c r="S992" s="223"/>
      <c r="T992" s="223"/>
      <c r="U992" s="223"/>
      <c r="V992" s="223"/>
      <c r="W992" s="223"/>
      <c r="X992" s="223"/>
      <c r="Y992" s="223"/>
      <c r="Z992" s="223"/>
    </row>
    <row r="993" spans="1:26" ht="12.75" customHeight="1" x14ac:dyDescent="0.2">
      <c r="A993" s="223"/>
      <c r="B993" s="223"/>
      <c r="C993" s="223"/>
      <c r="D993" s="223"/>
      <c r="E993" s="223"/>
      <c r="F993" s="223"/>
      <c r="G993" s="223"/>
      <c r="H993" s="223"/>
      <c r="I993" s="223"/>
      <c r="J993" s="223"/>
      <c r="K993" s="223"/>
      <c r="L993" s="223"/>
      <c r="M993" s="223"/>
      <c r="N993" s="223"/>
      <c r="O993" s="223"/>
      <c r="P993" s="223"/>
      <c r="Q993" s="223"/>
      <c r="R993" s="223"/>
      <c r="S993" s="223"/>
      <c r="T993" s="223"/>
      <c r="U993" s="223"/>
      <c r="V993" s="223"/>
      <c r="W993" s="223"/>
      <c r="X993" s="223"/>
      <c r="Y993" s="223"/>
      <c r="Z993" s="223"/>
    </row>
    <row r="994" spans="1:26" ht="12.75" customHeight="1" x14ac:dyDescent="0.2">
      <c r="A994" s="223"/>
      <c r="B994" s="223"/>
      <c r="C994" s="223"/>
      <c r="D994" s="223"/>
      <c r="E994" s="223"/>
      <c r="F994" s="223"/>
      <c r="G994" s="223"/>
      <c r="H994" s="223"/>
      <c r="I994" s="223"/>
      <c r="J994" s="223"/>
      <c r="K994" s="223"/>
      <c r="L994" s="223"/>
      <c r="M994" s="223"/>
      <c r="N994" s="223"/>
      <c r="O994" s="223"/>
      <c r="P994" s="223"/>
      <c r="Q994" s="223"/>
      <c r="R994" s="223"/>
      <c r="S994" s="223"/>
      <c r="T994" s="223"/>
      <c r="U994" s="223"/>
      <c r="V994" s="223"/>
      <c r="W994" s="223"/>
      <c r="X994" s="223"/>
      <c r="Y994" s="223"/>
      <c r="Z994" s="223"/>
    </row>
    <row r="995" spans="1:26" ht="12.75" customHeight="1" x14ac:dyDescent="0.2">
      <c r="A995" s="223"/>
      <c r="B995" s="223"/>
      <c r="C995" s="223"/>
      <c r="D995" s="223"/>
      <c r="E995" s="223"/>
      <c r="F995" s="223"/>
      <c r="G995" s="223"/>
      <c r="H995" s="223"/>
      <c r="I995" s="223"/>
      <c r="J995" s="223"/>
      <c r="K995" s="223"/>
      <c r="L995" s="223"/>
      <c r="M995" s="223"/>
      <c r="N995" s="223"/>
      <c r="O995" s="223"/>
      <c r="P995" s="223"/>
      <c r="Q995" s="223"/>
      <c r="R995" s="223"/>
      <c r="S995" s="223"/>
      <c r="T995" s="223"/>
      <c r="U995" s="223"/>
      <c r="V995" s="223"/>
      <c r="W995" s="223"/>
      <c r="X995" s="223"/>
      <c r="Y995" s="223"/>
      <c r="Z995" s="223"/>
    </row>
    <row r="996" spans="1:26" ht="12.75" customHeight="1" x14ac:dyDescent="0.2">
      <c r="A996" s="223"/>
      <c r="B996" s="223"/>
      <c r="C996" s="223"/>
      <c r="D996" s="223"/>
      <c r="E996" s="223"/>
      <c r="F996" s="223"/>
      <c r="G996" s="223"/>
      <c r="H996" s="223"/>
      <c r="I996" s="223"/>
      <c r="J996" s="223"/>
      <c r="K996" s="223"/>
      <c r="L996" s="223"/>
      <c r="M996" s="223"/>
      <c r="N996" s="223"/>
      <c r="O996" s="223"/>
      <c r="P996" s="223"/>
      <c r="Q996" s="223"/>
      <c r="R996" s="223"/>
      <c r="S996" s="223"/>
      <c r="T996" s="223"/>
      <c r="U996" s="223"/>
      <c r="V996" s="223"/>
      <c r="W996" s="223"/>
      <c r="X996" s="223"/>
      <c r="Y996" s="223"/>
      <c r="Z996" s="223"/>
    </row>
    <row r="997" spans="1:26" ht="12.75" customHeight="1" x14ac:dyDescent="0.2">
      <c r="A997" s="223"/>
      <c r="B997" s="223"/>
      <c r="C997" s="223"/>
      <c r="D997" s="223"/>
      <c r="E997" s="223"/>
      <c r="F997" s="223"/>
      <c r="G997" s="223"/>
      <c r="H997" s="223"/>
      <c r="I997" s="223"/>
      <c r="J997" s="223"/>
      <c r="K997" s="223"/>
      <c r="L997" s="223"/>
      <c r="M997" s="223"/>
      <c r="N997" s="223"/>
      <c r="O997" s="223"/>
      <c r="P997" s="223"/>
      <c r="Q997" s="223"/>
      <c r="R997" s="223"/>
      <c r="S997" s="223"/>
      <c r="T997" s="223"/>
      <c r="U997" s="223"/>
      <c r="V997" s="223"/>
      <c r="W997" s="223"/>
      <c r="X997" s="223"/>
      <c r="Y997" s="223"/>
      <c r="Z997" s="223"/>
    </row>
    <row r="998" spans="1:26" ht="12.75" customHeight="1" x14ac:dyDescent="0.2">
      <c r="A998" s="223"/>
      <c r="B998" s="223"/>
      <c r="C998" s="223"/>
      <c r="D998" s="223"/>
      <c r="E998" s="223"/>
      <c r="F998" s="223"/>
      <c r="G998" s="223"/>
      <c r="H998" s="223"/>
      <c r="I998" s="223"/>
      <c r="J998" s="223"/>
      <c r="K998" s="223"/>
      <c r="L998" s="223"/>
      <c r="M998" s="223"/>
      <c r="N998" s="223"/>
      <c r="O998" s="223"/>
      <c r="P998" s="223"/>
      <c r="Q998" s="223"/>
      <c r="R998" s="223"/>
      <c r="S998" s="223"/>
      <c r="T998" s="223"/>
      <c r="U998" s="223"/>
      <c r="V998" s="223"/>
      <c r="W998" s="223"/>
      <c r="X998" s="223"/>
      <c r="Y998" s="223"/>
      <c r="Z998" s="223"/>
    </row>
    <row r="999" spans="1:26" ht="12.75" customHeight="1" x14ac:dyDescent="0.2">
      <c r="A999" s="223"/>
      <c r="B999" s="223"/>
      <c r="C999" s="223"/>
      <c r="D999" s="223"/>
      <c r="E999" s="223"/>
      <c r="F999" s="223"/>
      <c r="G999" s="223"/>
      <c r="H999" s="223"/>
      <c r="I999" s="223"/>
      <c r="J999" s="223"/>
      <c r="K999" s="223"/>
      <c r="L999" s="223"/>
      <c r="M999" s="223"/>
      <c r="N999" s="223"/>
      <c r="O999" s="223"/>
      <c r="P999" s="223"/>
      <c r="Q999" s="223"/>
      <c r="R999" s="223"/>
      <c r="S999" s="223"/>
      <c r="T999" s="223"/>
      <c r="U999" s="223"/>
      <c r="V999" s="223"/>
      <c r="W999" s="223"/>
      <c r="X999" s="223"/>
      <c r="Y999" s="223"/>
      <c r="Z999" s="223"/>
    </row>
    <row r="1000" spans="1:26" ht="12.75" customHeight="1" x14ac:dyDescent="0.2">
      <c r="A1000" s="223"/>
      <c r="B1000" s="223"/>
      <c r="C1000" s="223"/>
      <c r="D1000" s="223"/>
      <c r="E1000" s="223"/>
      <c r="F1000" s="223"/>
      <c r="G1000" s="223"/>
      <c r="H1000" s="223"/>
      <c r="I1000" s="223"/>
      <c r="J1000" s="223"/>
      <c r="K1000" s="223"/>
      <c r="L1000" s="223"/>
      <c r="M1000" s="223"/>
      <c r="N1000" s="223"/>
      <c r="O1000" s="223"/>
      <c r="P1000" s="223"/>
      <c r="Q1000" s="223"/>
      <c r="R1000" s="223"/>
      <c r="S1000" s="223"/>
      <c r="T1000" s="223"/>
      <c r="U1000" s="223"/>
      <c r="V1000" s="223"/>
      <c r="W1000" s="223"/>
      <c r="X1000" s="223"/>
      <c r="Y1000" s="223"/>
      <c r="Z1000" s="223"/>
    </row>
  </sheetData>
  <sheetProtection algorithmName="SHA-512" hashValue="q8oXdQBKCyOrji8Vv2bGuljxL1HyWzJcJFem/9ZXXlSa16rZZJU8bRqrtloeIt2iwYCwTo7JcQ0XcJDPjweZYw==" saltValue="af+iixsG1mz6EmiuKTb7iw==" spinCount="100000" sheet="1" objects="1" scenarios="1"/>
  <mergeCells count="2">
    <mergeCell ref="A1:G1"/>
    <mergeCell ref="J3:K3"/>
  </mergeCells>
  <conditionalFormatting sqref="C4:G5 C4:F23 C25:F33">
    <cfRule type="cellIs" dxfId="18" priority="1" operator="equal">
      <formula>"NO CUMPLE"</formula>
    </cfRule>
  </conditionalFormatting>
  <conditionalFormatting sqref="C4:G5 C4:F23 C25:F33">
    <cfRule type="cellIs" dxfId="17" priority="2" operator="equal">
      <formula>"CUMPLE"</formula>
    </cfRule>
  </conditionalFormatting>
  <conditionalFormatting sqref="G4:G5 G25:G33">
    <cfRule type="cellIs" dxfId="16" priority="3" operator="equal">
      <formula>"NO CUMPLE"</formula>
    </cfRule>
  </conditionalFormatting>
  <conditionalFormatting sqref="G4:G5 G25:G33">
    <cfRule type="cellIs" dxfId="15" priority="4" operator="equal">
      <formula>"CUMPLE"</formula>
    </cfRule>
  </conditionalFormatting>
  <conditionalFormatting sqref="G6:G23">
    <cfRule type="cellIs" dxfId="14" priority="5" operator="equal">
      <formula>"NO CUMPLE"</formula>
    </cfRule>
  </conditionalFormatting>
  <conditionalFormatting sqref="G6:G23">
    <cfRule type="cellIs" dxfId="13" priority="6" operator="equal">
      <formula>"CUMPLE"</formula>
    </cfRule>
  </conditionalFormatting>
  <conditionalFormatting sqref="C24:G24">
    <cfRule type="cellIs" dxfId="12" priority="7" operator="equal">
      <formula>"NO CUMPLE"</formula>
    </cfRule>
  </conditionalFormatting>
  <conditionalFormatting sqref="C24:G24">
    <cfRule type="cellIs" dxfId="11" priority="8" operator="equal">
      <formula>"CUMPLE"</formula>
    </cfRule>
  </conditionalFormatting>
  <dataValidations count="1">
    <dataValidation type="list" allowBlank="1" showErrorMessage="1" sqref="C4:G33">
      <formula1>"CUMPLE,NO CUMPLE"</formula1>
    </dataValidation>
  </dataValidations>
  <pageMargins left="0.7" right="0.7" top="0.75" bottom="0.75" header="0" footer="0"/>
  <pageSetup orientation="landscape"/>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R109"/>
  <sheetViews>
    <sheetView workbookViewId="0"/>
  </sheetViews>
  <sheetFormatPr baseColWidth="10" defaultColWidth="14.42578125" defaultRowHeight="15" customHeight="1" x14ac:dyDescent="0.2"/>
  <cols>
    <col min="1" max="1" width="3.7109375" customWidth="1"/>
    <col min="2" max="2" width="9.140625" customWidth="1"/>
    <col min="3" max="3" width="153.28515625" customWidth="1"/>
    <col min="4" max="4" width="11" customWidth="1"/>
    <col min="5" max="5" width="13" customWidth="1"/>
    <col min="6" max="6" width="18.7109375" customWidth="1"/>
    <col min="7" max="7" width="22.85546875" customWidth="1"/>
    <col min="8" max="8" width="25" customWidth="1"/>
    <col min="9" max="9" width="13.5703125" customWidth="1"/>
    <col min="10" max="10" width="12.28515625" customWidth="1"/>
    <col min="11" max="11" width="9.140625" customWidth="1"/>
    <col min="12" max="12" width="109" customWidth="1"/>
    <col min="13" max="13" width="11" customWidth="1"/>
    <col min="14" max="14" width="13" customWidth="1"/>
    <col min="15" max="15" width="18.7109375" customWidth="1"/>
    <col min="16" max="16" width="19.85546875" customWidth="1"/>
    <col min="17" max="17" width="25" customWidth="1"/>
    <col min="18" max="18" width="18.28515625" customWidth="1"/>
    <col min="19" max="19" width="13.7109375" customWidth="1"/>
    <col min="20" max="20" width="9.140625" customWidth="1"/>
    <col min="21" max="21" width="109" customWidth="1"/>
    <col min="22" max="22" width="11" customWidth="1"/>
    <col min="23" max="23" width="13" customWidth="1"/>
    <col min="24" max="24" width="18.7109375" customWidth="1"/>
    <col min="25" max="25" width="19.85546875" customWidth="1"/>
    <col min="26" max="26" width="25" customWidth="1"/>
    <col min="27" max="28" width="11.42578125" customWidth="1"/>
    <col min="29" max="29" width="9.140625" customWidth="1"/>
    <col min="30" max="30" width="109" customWidth="1"/>
    <col min="31" max="31" width="11" customWidth="1"/>
    <col min="32" max="32" width="13" customWidth="1"/>
    <col min="33" max="33" width="18.7109375" customWidth="1"/>
    <col min="34" max="34" width="19.85546875" customWidth="1"/>
    <col min="35" max="35" width="25" customWidth="1"/>
    <col min="36" max="37" width="11.42578125" customWidth="1"/>
    <col min="38" max="38" width="9.140625" customWidth="1"/>
    <col min="39" max="39" width="109" customWidth="1"/>
    <col min="40" max="40" width="11" customWidth="1"/>
    <col min="41" max="41" width="13" customWidth="1"/>
    <col min="42" max="42" width="18.7109375" customWidth="1"/>
    <col min="43" max="43" width="19.85546875" customWidth="1"/>
    <col min="44" max="44" width="25" customWidth="1"/>
    <col min="45" max="46" width="11.42578125" customWidth="1"/>
    <col min="47" max="47" width="9.140625" customWidth="1"/>
    <col min="48" max="48" width="109" customWidth="1"/>
    <col min="49" max="49" width="11" customWidth="1"/>
    <col min="50" max="50" width="13" customWidth="1"/>
    <col min="51" max="51" width="18.7109375" customWidth="1"/>
    <col min="52" max="52" width="19.85546875" customWidth="1"/>
    <col min="53" max="53" width="25" customWidth="1"/>
    <col min="54" max="55" width="11.42578125" customWidth="1"/>
    <col min="56" max="56" width="9.140625" customWidth="1"/>
    <col min="57" max="57" width="109" customWidth="1"/>
    <col min="58" max="58" width="11" customWidth="1"/>
    <col min="59" max="59" width="13" customWidth="1"/>
    <col min="60" max="60" width="18.7109375" customWidth="1"/>
    <col min="61" max="61" width="19.85546875" customWidth="1"/>
    <col min="62" max="62" width="25" customWidth="1"/>
    <col min="63" max="64" width="11.42578125" customWidth="1"/>
    <col min="65" max="65" width="9.140625" customWidth="1"/>
    <col min="66" max="66" width="109" customWidth="1"/>
    <col min="67" max="67" width="11" customWidth="1"/>
    <col min="68" max="68" width="13" customWidth="1"/>
    <col min="69" max="69" width="18.7109375" customWidth="1"/>
    <col min="70" max="70" width="19.85546875" customWidth="1"/>
    <col min="71" max="71" width="25" customWidth="1"/>
    <col min="72" max="73" width="11.42578125" customWidth="1"/>
    <col min="74" max="74" width="9.140625" customWidth="1"/>
    <col min="75" max="75" width="109" customWidth="1"/>
    <col min="76" max="76" width="11" customWidth="1"/>
    <col min="77" max="77" width="13" customWidth="1"/>
    <col min="78" max="78" width="18.7109375" customWidth="1"/>
    <col min="79" max="79" width="19.85546875" customWidth="1"/>
    <col min="80" max="80" width="25" customWidth="1"/>
    <col min="81" max="82" width="11.42578125" customWidth="1"/>
    <col min="83" max="83" width="9.140625" customWidth="1"/>
    <col min="84" max="84" width="109" customWidth="1"/>
    <col min="85" max="85" width="11" customWidth="1"/>
    <col min="86" max="86" width="13" customWidth="1"/>
    <col min="87" max="87" width="18.7109375" customWidth="1"/>
    <col min="88" max="88" width="19.85546875" customWidth="1"/>
    <col min="89" max="89" width="25" customWidth="1"/>
    <col min="90" max="91" width="11.42578125" customWidth="1"/>
    <col min="92" max="92" width="9.140625" customWidth="1"/>
    <col min="93" max="93" width="109" customWidth="1"/>
    <col min="94" max="94" width="11" customWidth="1"/>
    <col min="95" max="95" width="13" customWidth="1"/>
    <col min="96" max="96" width="18.7109375" customWidth="1"/>
    <col min="97" max="97" width="19.85546875" customWidth="1"/>
    <col min="98" max="98" width="25" customWidth="1"/>
    <col min="99" max="100" width="11.42578125" customWidth="1"/>
    <col min="101" max="101" width="9.140625" customWidth="1"/>
    <col min="102" max="102" width="109" customWidth="1"/>
    <col min="103" max="103" width="11" customWidth="1"/>
    <col min="104" max="104" width="13" customWidth="1"/>
    <col min="105" max="105" width="18.7109375" customWidth="1"/>
    <col min="106" max="106" width="19.85546875" customWidth="1"/>
    <col min="107" max="107" width="25" customWidth="1"/>
    <col min="108" max="109" width="11.42578125" customWidth="1"/>
    <col min="110" max="110" width="9.140625" customWidth="1"/>
    <col min="111" max="111" width="109" customWidth="1"/>
    <col min="112" max="112" width="11" customWidth="1"/>
    <col min="113" max="113" width="13" customWidth="1"/>
    <col min="114" max="114" width="18.7109375" customWidth="1"/>
    <col min="115" max="115" width="19.85546875" customWidth="1"/>
    <col min="116" max="116" width="25" customWidth="1"/>
    <col min="117" max="118" width="11.42578125" customWidth="1"/>
    <col min="119" max="119" width="9.140625" customWidth="1"/>
    <col min="120" max="120" width="109" customWidth="1"/>
    <col min="121" max="121" width="11" customWidth="1"/>
    <col min="122" max="122" width="13" customWidth="1"/>
    <col min="123" max="123" width="18.7109375" customWidth="1"/>
    <col min="124" max="124" width="19.85546875" customWidth="1"/>
    <col min="125" max="125" width="25" customWidth="1"/>
    <col min="126" max="127" width="11.42578125" customWidth="1"/>
    <col min="128" max="128" width="9.140625" customWidth="1"/>
    <col min="129" max="129" width="109" customWidth="1"/>
    <col min="130" max="130" width="11" customWidth="1"/>
    <col min="131" max="131" width="13" customWidth="1"/>
    <col min="132" max="132" width="18.7109375" customWidth="1"/>
    <col min="133" max="133" width="19.85546875" customWidth="1"/>
    <col min="134" max="134" width="25" customWidth="1"/>
    <col min="135" max="136" width="11.42578125" customWidth="1"/>
    <col min="137" max="137" width="9.140625" customWidth="1"/>
    <col min="138" max="138" width="109" customWidth="1"/>
    <col min="139" max="139" width="11" customWidth="1"/>
    <col min="140" max="140" width="13" customWidth="1"/>
    <col min="141" max="141" width="18.7109375" customWidth="1"/>
    <col min="142" max="142" width="19.85546875" customWidth="1"/>
    <col min="143" max="143" width="25" customWidth="1"/>
    <col min="144" max="146" width="11.42578125" customWidth="1"/>
    <col min="147" max="147" width="66" customWidth="1"/>
    <col min="148" max="150" width="11.42578125" customWidth="1"/>
    <col min="151" max="151" width="14.28515625" customWidth="1"/>
    <col min="152" max="152" width="17" customWidth="1"/>
    <col min="153" max="155" width="11.42578125" customWidth="1"/>
    <col min="156" max="156" width="68.140625" customWidth="1"/>
    <col min="157" max="159" width="11.42578125" customWidth="1"/>
    <col min="160" max="160" width="14.5703125" customWidth="1"/>
    <col min="161" max="161" width="16.140625" customWidth="1"/>
    <col min="162" max="164" width="11.42578125" customWidth="1"/>
    <col min="165" max="165" width="69" customWidth="1"/>
    <col min="166" max="173" width="11.42578125" customWidth="1"/>
    <col min="174" max="174" width="68.7109375" customWidth="1"/>
    <col min="175" max="182" width="11.42578125" customWidth="1"/>
    <col min="183" max="183" width="68.7109375" customWidth="1"/>
    <col min="184" max="191" width="11.42578125" customWidth="1"/>
    <col min="192" max="192" width="69" customWidth="1"/>
    <col min="193" max="200" width="11.42578125" customWidth="1"/>
    <col min="201" max="201" width="68.7109375" customWidth="1"/>
    <col min="202" max="209" width="11.42578125" customWidth="1"/>
    <col min="210" max="210" width="68.7109375" customWidth="1"/>
    <col min="211" max="218" width="11.42578125" customWidth="1"/>
    <col min="219" max="219" width="68.7109375" customWidth="1"/>
    <col min="220" max="227" width="11.42578125" customWidth="1"/>
    <col min="228" max="228" width="69.140625" customWidth="1"/>
    <col min="229" max="236" width="11.42578125" customWidth="1"/>
    <col min="237" max="237" width="68.5703125" customWidth="1"/>
    <col min="238" max="245" width="11.42578125" customWidth="1"/>
    <col min="246" max="246" width="70.85546875" customWidth="1"/>
    <col min="247" max="254" width="11.42578125" customWidth="1"/>
    <col min="255" max="255" width="68.7109375" customWidth="1"/>
    <col min="256" max="263" width="11.42578125" customWidth="1"/>
    <col min="264" max="264" width="60.5703125" customWidth="1"/>
    <col min="265" max="272" width="11.42578125" customWidth="1"/>
    <col min="273" max="273" width="54.5703125" customWidth="1"/>
    <col min="274" max="278" width="11.42578125" customWidth="1"/>
  </cols>
  <sheetData>
    <row r="1" spans="1:278" ht="12.75" customHeight="1" x14ac:dyDescent="0.2">
      <c r="A1" s="128"/>
      <c r="B1" s="128"/>
      <c r="C1" s="128"/>
      <c r="D1" s="128"/>
      <c r="E1" s="128"/>
      <c r="F1" s="128"/>
      <c r="G1" s="128"/>
      <c r="H1" s="128"/>
      <c r="I1" s="128"/>
      <c r="J1" s="128"/>
      <c r="K1" s="128"/>
      <c r="L1" s="128"/>
      <c r="M1" s="128"/>
      <c r="N1" s="128"/>
      <c r="O1" s="128"/>
      <c r="P1" s="128"/>
      <c r="Q1" s="128"/>
      <c r="R1" s="128"/>
      <c r="S1" s="128"/>
      <c r="T1" s="128"/>
      <c r="U1" s="128"/>
      <c r="V1" s="128"/>
      <c r="W1" s="128"/>
      <c r="X1" s="128"/>
      <c r="Y1" s="128"/>
      <c r="Z1" s="128"/>
      <c r="AA1" s="128"/>
      <c r="AB1" s="128"/>
      <c r="AC1" s="128"/>
      <c r="AD1" s="128"/>
      <c r="AE1" s="128"/>
      <c r="AF1" s="128"/>
      <c r="AG1" s="128"/>
      <c r="AH1" s="128"/>
      <c r="AI1" s="128"/>
      <c r="AJ1" s="128"/>
      <c r="AK1" s="128"/>
      <c r="AL1" s="128"/>
      <c r="AM1" s="128"/>
      <c r="AN1" s="128"/>
      <c r="AO1" s="128"/>
      <c r="AP1" s="128"/>
      <c r="AQ1" s="128"/>
      <c r="AR1" s="128"/>
      <c r="AS1" s="128"/>
      <c r="AT1" s="128"/>
      <c r="AU1" s="128"/>
      <c r="AV1" s="128"/>
      <c r="AW1" s="128"/>
      <c r="AX1" s="128"/>
      <c r="AY1" s="128"/>
      <c r="AZ1" s="128"/>
      <c r="BA1" s="128"/>
      <c r="BB1" s="128"/>
      <c r="BC1" s="128"/>
      <c r="BD1" s="128"/>
      <c r="BE1" s="128"/>
      <c r="BF1" s="128"/>
      <c r="BG1" s="128"/>
      <c r="BH1" s="128"/>
      <c r="BI1" s="128"/>
      <c r="BJ1" s="128"/>
      <c r="BK1" s="128"/>
      <c r="BL1" s="128"/>
      <c r="BM1" s="128"/>
      <c r="BN1" s="128"/>
      <c r="BO1" s="128"/>
      <c r="BP1" s="128"/>
      <c r="BQ1" s="128"/>
      <c r="BR1" s="128"/>
      <c r="BS1" s="128"/>
      <c r="BT1" s="128"/>
      <c r="BU1" s="128"/>
      <c r="BV1" s="128"/>
      <c r="BW1" s="128"/>
      <c r="BX1" s="128"/>
      <c r="BY1" s="128"/>
      <c r="BZ1" s="128"/>
      <c r="CA1" s="128"/>
      <c r="CB1" s="128"/>
      <c r="CC1" s="128"/>
      <c r="CD1" s="128"/>
      <c r="CE1" s="128"/>
      <c r="CF1" s="128"/>
      <c r="CG1" s="128"/>
      <c r="CH1" s="128"/>
      <c r="CI1" s="128"/>
      <c r="CJ1" s="128"/>
      <c r="CK1" s="128"/>
      <c r="CL1" s="128"/>
      <c r="CM1" s="128"/>
      <c r="CN1" s="128"/>
      <c r="CO1" s="128"/>
      <c r="CP1" s="128"/>
      <c r="CQ1" s="128"/>
      <c r="CR1" s="128"/>
      <c r="CS1" s="128"/>
      <c r="CT1" s="128"/>
      <c r="CU1" s="128"/>
      <c r="CV1" s="128"/>
      <c r="CW1" s="128"/>
      <c r="CX1" s="128"/>
      <c r="CY1" s="128"/>
      <c r="CZ1" s="128"/>
      <c r="DA1" s="128"/>
      <c r="DB1" s="128"/>
      <c r="DC1" s="128"/>
      <c r="DD1" s="128"/>
      <c r="DE1" s="128"/>
      <c r="DF1" s="128"/>
      <c r="DG1" s="128"/>
      <c r="DH1" s="128"/>
      <c r="DI1" s="128"/>
      <c r="DJ1" s="128"/>
      <c r="DK1" s="128"/>
      <c r="DL1" s="128"/>
      <c r="DM1" s="128"/>
      <c r="DN1" s="128"/>
      <c r="DO1" s="128"/>
      <c r="DP1" s="128"/>
      <c r="DQ1" s="128"/>
      <c r="DR1" s="128"/>
      <c r="DS1" s="128"/>
      <c r="DT1" s="128"/>
      <c r="DU1" s="128"/>
      <c r="DV1" s="128"/>
      <c r="DW1" s="128"/>
      <c r="DX1" s="128"/>
      <c r="DY1" s="128"/>
      <c r="DZ1" s="128"/>
      <c r="EA1" s="128"/>
      <c r="EB1" s="128"/>
      <c r="EC1" s="128"/>
      <c r="ED1" s="128"/>
      <c r="EE1" s="128"/>
      <c r="EF1" s="128"/>
      <c r="EG1" s="128"/>
      <c r="EH1" s="128"/>
      <c r="EI1" s="128"/>
      <c r="EJ1" s="128"/>
      <c r="EK1" s="128"/>
      <c r="EL1" s="128"/>
      <c r="EM1" s="128"/>
      <c r="EN1" s="128"/>
      <c r="EO1" s="128"/>
      <c r="EP1" s="128"/>
      <c r="EQ1" s="128"/>
      <c r="ER1" s="128"/>
      <c r="ES1" s="128"/>
      <c r="ET1" s="128"/>
      <c r="EU1" s="128"/>
      <c r="EV1" s="128"/>
      <c r="EW1" s="128"/>
      <c r="EX1" s="128"/>
      <c r="EY1" s="128"/>
      <c r="EZ1" s="128"/>
      <c r="FA1" s="128"/>
      <c r="FB1" s="128"/>
      <c r="FC1" s="128"/>
      <c r="FD1" s="128"/>
      <c r="FE1" s="128"/>
      <c r="FF1" s="128"/>
      <c r="FG1" s="128"/>
      <c r="FH1" s="128"/>
      <c r="FI1" s="128"/>
      <c r="FJ1" s="128"/>
      <c r="FK1" s="128"/>
      <c r="FL1" s="128"/>
      <c r="FM1" s="128"/>
      <c r="FN1" s="128"/>
      <c r="FO1" s="128"/>
      <c r="FP1" s="128"/>
      <c r="FQ1" s="128"/>
      <c r="FR1" s="128"/>
      <c r="FS1" s="128"/>
      <c r="FT1" s="128"/>
      <c r="FU1" s="128"/>
      <c r="FV1" s="128"/>
      <c r="FW1" s="128"/>
      <c r="FX1" s="128"/>
      <c r="FY1" s="128"/>
      <c r="FZ1" s="128"/>
      <c r="GA1" s="128"/>
      <c r="GB1" s="128"/>
      <c r="GC1" s="128"/>
      <c r="GD1" s="128"/>
      <c r="GE1" s="128"/>
      <c r="GF1" s="128"/>
      <c r="GG1" s="128"/>
      <c r="GH1" s="128"/>
      <c r="GI1" s="128"/>
      <c r="GJ1" s="128"/>
      <c r="GK1" s="128"/>
      <c r="GL1" s="128"/>
      <c r="GM1" s="128"/>
      <c r="GN1" s="128"/>
      <c r="GO1" s="128"/>
      <c r="GP1" s="128"/>
      <c r="GQ1" s="128"/>
      <c r="GR1" s="128"/>
      <c r="GS1" s="128"/>
      <c r="GT1" s="128"/>
      <c r="GU1" s="128"/>
      <c r="GV1" s="128"/>
      <c r="GW1" s="128"/>
      <c r="GX1" s="128"/>
      <c r="GY1" s="128"/>
      <c r="GZ1" s="128"/>
      <c r="HA1" s="128"/>
      <c r="HB1" s="128"/>
      <c r="HC1" s="128"/>
      <c r="HD1" s="128"/>
      <c r="HE1" s="128"/>
      <c r="HF1" s="128"/>
      <c r="HG1" s="128"/>
      <c r="HH1" s="128"/>
      <c r="HI1" s="128"/>
      <c r="HJ1" s="128"/>
      <c r="HK1" s="128"/>
      <c r="HL1" s="128"/>
      <c r="HM1" s="128"/>
      <c r="HN1" s="128"/>
      <c r="HO1" s="128"/>
      <c r="HP1" s="128"/>
      <c r="HQ1" s="128"/>
      <c r="HR1" s="128"/>
      <c r="HS1" s="128"/>
      <c r="HT1" s="128"/>
      <c r="HU1" s="128"/>
      <c r="HV1" s="128"/>
      <c r="HW1" s="128"/>
      <c r="HX1" s="128"/>
      <c r="HY1" s="128"/>
      <c r="HZ1" s="128"/>
      <c r="IA1" s="128"/>
      <c r="IB1" s="128"/>
      <c r="IC1" s="128"/>
      <c r="ID1" s="128"/>
      <c r="IE1" s="128"/>
      <c r="IF1" s="128"/>
      <c r="IG1" s="128"/>
      <c r="IH1" s="128"/>
      <c r="II1" s="128"/>
      <c r="IJ1" s="128"/>
      <c r="IK1" s="128"/>
      <c r="IL1" s="128"/>
      <c r="IM1" s="128"/>
      <c r="IN1" s="128"/>
      <c r="IO1" s="128"/>
      <c r="IP1" s="128"/>
      <c r="IQ1" s="128"/>
      <c r="IR1" s="128"/>
      <c r="IS1" s="128"/>
      <c r="IT1" s="128"/>
      <c r="IU1" s="128"/>
      <c r="IV1" s="128"/>
      <c r="IW1" s="128"/>
      <c r="IX1" s="128"/>
      <c r="IY1" s="128"/>
      <c r="IZ1" s="128"/>
      <c r="JA1" s="128"/>
      <c r="JB1" s="128"/>
      <c r="JC1" s="128"/>
      <c r="JD1" s="128"/>
      <c r="JE1" s="128"/>
      <c r="JF1" s="128"/>
      <c r="JG1" s="128"/>
      <c r="JH1" s="128"/>
      <c r="JI1" s="128"/>
      <c r="JJ1" s="128"/>
      <c r="JK1" s="128"/>
      <c r="JL1" s="128"/>
      <c r="JM1" s="128"/>
      <c r="JN1" s="128"/>
      <c r="JO1" s="128"/>
      <c r="JP1" s="128"/>
      <c r="JQ1" s="128"/>
      <c r="JR1" s="128"/>
    </row>
    <row r="2" spans="1:278" ht="13.5" customHeight="1" x14ac:dyDescent="0.2">
      <c r="A2" s="128"/>
      <c r="B2" s="128"/>
      <c r="C2" s="128"/>
      <c r="D2" s="128"/>
      <c r="E2" s="128"/>
      <c r="F2" s="128"/>
      <c r="G2" s="128"/>
      <c r="H2" s="128"/>
      <c r="I2" s="128"/>
      <c r="J2" s="128"/>
      <c r="K2" s="420">
        <v>1</v>
      </c>
      <c r="L2" s="420" t="s">
        <v>5</v>
      </c>
      <c r="M2" s="422" t="str">
        <f>VLOOKUP(K2,LISTA_OFERENTES,2,FALSE)</f>
        <v>LUIS ENRIQUE OYOLA QUINTERO</v>
      </c>
      <c r="N2" s="408"/>
      <c r="O2" s="408"/>
      <c r="P2" s="409"/>
      <c r="Q2" s="128"/>
      <c r="R2" s="128"/>
      <c r="S2" s="128"/>
      <c r="T2" s="420">
        <v>2</v>
      </c>
      <c r="U2" s="420" t="s">
        <v>5</v>
      </c>
      <c r="V2" s="422" t="str">
        <f>VLOOKUP(T2,LISTA_OFERENTES,2,FALSE)</f>
        <v>PERAZZA S.A.S.</v>
      </c>
      <c r="W2" s="408"/>
      <c r="X2" s="408"/>
      <c r="Y2" s="409"/>
      <c r="Z2" s="128"/>
      <c r="AA2" s="128"/>
      <c r="AB2" s="128"/>
      <c r="AC2" s="420">
        <v>3</v>
      </c>
      <c r="AD2" s="420" t="s">
        <v>5</v>
      </c>
      <c r="AE2" s="422" t="str">
        <f>VLOOKUP(AC2,LISTA_OFERENTES,2,FALSE)</f>
        <v>DISTRIBUCIONES EN ELECTRICIDAD Y COMUNICACIONES SAS</v>
      </c>
      <c r="AF2" s="408"/>
      <c r="AG2" s="408"/>
      <c r="AH2" s="409"/>
      <c r="AI2" s="128"/>
      <c r="AJ2" s="128"/>
      <c r="AK2" s="128"/>
      <c r="AL2" s="420">
        <v>4</v>
      </c>
      <c r="AM2" s="420" t="s">
        <v>5</v>
      </c>
      <c r="AN2" s="422" t="str">
        <f>VLOOKUP(AL2,LISTA_OFERENTES,2,FALSE)</f>
        <v>JORGE FERNANDO PRIETO MUÑOZ</v>
      </c>
      <c r="AO2" s="408"/>
      <c r="AP2" s="408"/>
      <c r="AQ2" s="409"/>
      <c r="AR2" s="128"/>
      <c r="AS2" s="128"/>
      <c r="AT2" s="128"/>
      <c r="AU2" s="420">
        <v>5</v>
      </c>
      <c r="AV2" s="420" t="s">
        <v>5</v>
      </c>
      <c r="AW2" s="230" t="str">
        <f>VLOOKUP(AU2,LISTA_OFERENTES,2,FALSE)</f>
        <v>CONSTRUVALORES S.A.S.</v>
      </c>
      <c r="AX2" s="231"/>
      <c r="AY2" s="231"/>
      <c r="AZ2" s="232"/>
      <c r="BA2" s="128"/>
      <c r="BB2" s="128"/>
      <c r="BC2" s="128"/>
      <c r="BD2" s="420">
        <v>6</v>
      </c>
      <c r="BE2" s="420" t="s">
        <v>5</v>
      </c>
      <c r="BF2" s="422" t="str">
        <f>VLOOKUP(BD2,LISTA_OFERENTES,2,FALSE)</f>
        <v>INGAP S.A.S.</v>
      </c>
      <c r="BG2" s="408"/>
      <c r="BH2" s="408"/>
      <c r="BI2" s="409"/>
      <c r="BJ2" s="128"/>
      <c r="BK2" s="128"/>
      <c r="BL2" s="128"/>
      <c r="BM2" s="420">
        <v>7</v>
      </c>
      <c r="BN2" s="420" t="s">
        <v>5</v>
      </c>
      <c r="BO2" s="422" t="str">
        <f>VLOOKUP(BM2,LISTA_OFERENTES,2,FALSE)</f>
        <v>INVERSIONES FERNANDO IRAL</v>
      </c>
      <c r="BP2" s="408"/>
      <c r="BQ2" s="408"/>
      <c r="BR2" s="409"/>
      <c r="BS2" s="128"/>
      <c r="BT2" s="128"/>
      <c r="BU2" s="128"/>
      <c r="BV2" s="420">
        <v>8</v>
      </c>
      <c r="BW2" s="420" t="s">
        <v>5</v>
      </c>
      <c r="BX2" s="422" t="str">
        <f>VLOOKUP(BV2,LISTA_OFERENTES,2,FALSE)</f>
        <v>ELECTROINGENIERIAS UPEGUI S.A.S.</v>
      </c>
      <c r="BY2" s="408"/>
      <c r="BZ2" s="408"/>
      <c r="CA2" s="409"/>
      <c r="CB2" s="128"/>
      <c r="CC2" s="128"/>
      <c r="CD2" s="128"/>
      <c r="CE2" s="420">
        <v>9</v>
      </c>
      <c r="CF2" s="420" t="s">
        <v>5</v>
      </c>
      <c r="CG2" s="422" t="str">
        <f>VLOOKUP(CE2,LISTA_OFERENTES,2,FALSE)</f>
        <v>OMAIRA RIAÑO MOLANO</v>
      </c>
      <c r="CH2" s="408"/>
      <c r="CI2" s="408"/>
      <c r="CJ2" s="409"/>
      <c r="CK2" s="128"/>
      <c r="CL2" s="128"/>
      <c r="CM2" s="128"/>
      <c r="CN2" s="420">
        <v>10</v>
      </c>
      <c r="CO2" s="420" t="s">
        <v>5</v>
      </c>
      <c r="CP2" s="422" t="str">
        <f>VLOOKUP(CN2,LISTA_OFERENTES,2,FALSE)</f>
        <v>KA S.A.</v>
      </c>
      <c r="CQ2" s="408"/>
      <c r="CR2" s="408"/>
      <c r="CS2" s="409"/>
      <c r="CT2" s="128"/>
      <c r="CU2" s="128"/>
      <c r="CV2" s="128"/>
      <c r="CW2" s="420">
        <v>11</v>
      </c>
      <c r="CX2" s="420" t="s">
        <v>5</v>
      </c>
      <c r="CY2" s="422" t="str">
        <f>VLOOKUP(CW2,LISTA_OFERENTES,2,FALSE)</f>
        <v>OSCAR ADOLFO DIEZ YEPES</v>
      </c>
      <c r="CZ2" s="408"/>
      <c r="DA2" s="408"/>
      <c r="DB2" s="409"/>
      <c r="DC2" s="128"/>
      <c r="DD2" s="128"/>
      <c r="DE2" s="128"/>
      <c r="DF2" s="420">
        <v>12</v>
      </c>
      <c r="DG2" s="420" t="s">
        <v>5</v>
      </c>
      <c r="DH2" s="422" t="str">
        <f>VLOOKUP(DF2,LISTA_OFERENTES,2,FALSE)</f>
        <v>ANDRES ENRIQUE VASQUEZ GAVIRIA</v>
      </c>
      <c r="DI2" s="408"/>
      <c r="DJ2" s="408"/>
      <c r="DK2" s="409"/>
      <c r="DL2" s="128"/>
      <c r="DM2" s="128"/>
      <c r="DN2" s="128"/>
      <c r="DO2" s="420">
        <v>13</v>
      </c>
      <c r="DP2" s="420" t="s">
        <v>5</v>
      </c>
      <c r="DQ2" s="422" t="str">
        <f>VLOOKUP(DO2,LISTA_OFERENTES,2,FALSE)</f>
        <v>CESAR GIRALDO ATEHORTUA</v>
      </c>
      <c r="DR2" s="408"/>
      <c r="DS2" s="408"/>
      <c r="DT2" s="409"/>
      <c r="DU2" s="128"/>
      <c r="DV2" s="128"/>
      <c r="DW2" s="128"/>
      <c r="DX2" s="420">
        <v>14</v>
      </c>
      <c r="DY2" s="420" t="s">
        <v>5</v>
      </c>
      <c r="DZ2" s="422" t="str">
        <f>VLOOKUP(DX2,LISTA_OFERENTES,2,FALSE)</f>
        <v>ACEROS Y CONCRETOS S.A.S.</v>
      </c>
      <c r="EA2" s="408"/>
      <c r="EB2" s="408"/>
      <c r="EC2" s="409"/>
      <c r="ED2" s="128"/>
      <c r="EE2" s="128"/>
      <c r="EF2" s="128"/>
      <c r="EG2" s="420">
        <v>15</v>
      </c>
      <c r="EH2" s="420" t="s">
        <v>5</v>
      </c>
      <c r="EI2" s="422" t="str">
        <f>VLOOKUP(EG2,LISTA_OFERENTES,2,FALSE)</f>
        <v>INGENEC S.A.S.</v>
      </c>
      <c r="EJ2" s="408"/>
      <c r="EK2" s="408"/>
      <c r="EL2" s="409"/>
      <c r="EM2" s="128"/>
      <c r="EN2" s="128"/>
      <c r="EO2" s="128"/>
      <c r="EP2" s="420">
        <v>16</v>
      </c>
      <c r="EQ2" s="420" t="s">
        <v>5</v>
      </c>
      <c r="ER2" s="422" t="str">
        <f>VLOOKUP(EP2,LISTA_OFERENTES,2,FALSE)</f>
        <v>ENECON SOCIEDAD POR ACCIONES SIMPLIFICADA</v>
      </c>
      <c r="ES2" s="408"/>
      <c r="ET2" s="408"/>
      <c r="EU2" s="409"/>
      <c r="EV2" s="128"/>
      <c r="EW2" s="128"/>
      <c r="EX2" s="128"/>
      <c r="EY2" s="420">
        <v>17</v>
      </c>
      <c r="EZ2" s="420" t="s">
        <v>5</v>
      </c>
      <c r="FA2" s="422" t="str">
        <f>VLOOKUP(EY2,LISTA_OFERENTES,2,FALSE)</f>
        <v>JOHN JAIRO VÁSQUEZ SUÁREZ</v>
      </c>
      <c r="FB2" s="408"/>
      <c r="FC2" s="408"/>
      <c r="FD2" s="409"/>
      <c r="FE2" s="128"/>
      <c r="FF2" s="128"/>
      <c r="FG2" s="128"/>
      <c r="FH2" s="420">
        <v>18</v>
      </c>
      <c r="FI2" s="420" t="s">
        <v>5</v>
      </c>
      <c r="FJ2" s="422" t="str">
        <f>VLOOKUP(FH2,LISTA_OFERENTES,2,FALSE)</f>
        <v>GALA URBANA S.A.S.</v>
      </c>
      <c r="FK2" s="408"/>
      <c r="FL2" s="408"/>
      <c r="FM2" s="409"/>
      <c r="FN2" s="128"/>
      <c r="FO2" s="128"/>
      <c r="FP2" s="128"/>
      <c r="FQ2" s="420">
        <v>19</v>
      </c>
      <c r="FR2" s="420" t="s">
        <v>5</v>
      </c>
      <c r="FS2" s="422" t="str">
        <f>VLOOKUP(FQ2,LISTA_OFERENTES,2,FALSE)</f>
        <v>ANFER INGENIERIA S.A.S.</v>
      </c>
      <c r="FT2" s="408"/>
      <c r="FU2" s="408"/>
      <c r="FV2" s="409"/>
      <c r="FW2" s="128"/>
      <c r="FX2" s="128"/>
      <c r="FY2" s="128"/>
      <c r="FZ2" s="420">
        <v>20</v>
      </c>
      <c r="GA2" s="420" t="s">
        <v>5</v>
      </c>
      <c r="GB2" s="422" t="str">
        <f>VLOOKUP(FZ2,LISTA_OFERENTES,2,FALSE)</f>
        <v>CORE IP S.A.S.</v>
      </c>
      <c r="GC2" s="408"/>
      <c r="GD2" s="408"/>
      <c r="GE2" s="409"/>
      <c r="GF2" s="128"/>
      <c r="GG2" s="128"/>
      <c r="GH2" s="128"/>
      <c r="GI2" s="420">
        <v>21</v>
      </c>
      <c r="GJ2" s="420" t="s">
        <v>5</v>
      </c>
      <c r="GK2" s="422" t="str">
        <f>VLOOKUP(GI2,LISTA_OFERENTES,2,FALSE)</f>
        <v>CONSORCIO INTERNACIONAL DE SOLUCIONES INTEGRALES S.A.S.</v>
      </c>
      <c r="GL2" s="408"/>
      <c r="GM2" s="408"/>
      <c r="GN2" s="409"/>
      <c r="GO2" s="128"/>
      <c r="GP2" s="128"/>
      <c r="GQ2" s="128"/>
      <c r="GR2" s="420">
        <v>22</v>
      </c>
      <c r="GS2" s="420" t="s">
        <v>5</v>
      </c>
      <c r="GT2" s="422" t="str">
        <f>VLOOKUP(GR2,LISTA_OFERENTES,2,FALSE)</f>
        <v>O7</v>
      </c>
      <c r="GU2" s="408"/>
      <c r="GV2" s="408"/>
      <c r="GW2" s="409"/>
      <c r="GX2" s="128"/>
      <c r="GY2" s="128"/>
      <c r="GZ2" s="128"/>
      <c r="HA2" s="420">
        <v>23</v>
      </c>
      <c r="HB2" s="420" t="s">
        <v>5</v>
      </c>
      <c r="HC2" s="422" t="str">
        <f>VLOOKUP(HA2,LISTA_OFERENTES,2,FALSE)</f>
        <v>O8</v>
      </c>
      <c r="HD2" s="408"/>
      <c r="HE2" s="408"/>
      <c r="HF2" s="409"/>
      <c r="HG2" s="128"/>
      <c r="HH2" s="128"/>
      <c r="HI2" s="128"/>
      <c r="HJ2" s="420">
        <v>24</v>
      </c>
      <c r="HK2" s="420" t="s">
        <v>5</v>
      </c>
      <c r="HL2" s="422" t="str">
        <f>VLOOKUP(HJ2,LISTA_OFERENTES,2,FALSE)</f>
        <v>O9</v>
      </c>
      <c r="HM2" s="408"/>
      <c r="HN2" s="408"/>
      <c r="HO2" s="409"/>
      <c r="HP2" s="128"/>
      <c r="HQ2" s="128"/>
      <c r="HR2" s="128"/>
      <c r="HS2" s="420">
        <v>25</v>
      </c>
      <c r="HT2" s="420" t="s">
        <v>5</v>
      </c>
      <c r="HU2" s="422" t="str">
        <f>VLOOKUP(HS2,LISTA_OFERENTES,2,FALSE)</f>
        <v>O10</v>
      </c>
      <c r="HV2" s="408"/>
      <c r="HW2" s="408"/>
      <c r="HX2" s="409"/>
      <c r="HY2" s="128"/>
      <c r="HZ2" s="128"/>
      <c r="IA2" s="128"/>
      <c r="IB2" s="420">
        <v>26</v>
      </c>
      <c r="IC2" s="420" t="s">
        <v>5</v>
      </c>
      <c r="ID2" s="422" t="str">
        <f>VLOOKUP(IB2,LISTA_OFERENTES,2,FALSE)</f>
        <v>O11</v>
      </c>
      <c r="IE2" s="408"/>
      <c r="IF2" s="408"/>
      <c r="IG2" s="409"/>
      <c r="IH2" s="128"/>
      <c r="II2" s="128"/>
      <c r="IJ2" s="128"/>
      <c r="IK2" s="420">
        <v>27</v>
      </c>
      <c r="IL2" s="420" t="s">
        <v>5</v>
      </c>
      <c r="IM2" s="422" t="str">
        <f>VLOOKUP(IK2,LISTA_OFERENTES,2,FALSE)</f>
        <v>O12</v>
      </c>
      <c r="IN2" s="408"/>
      <c r="IO2" s="408"/>
      <c r="IP2" s="409"/>
      <c r="IQ2" s="128"/>
      <c r="IR2" s="128"/>
      <c r="IS2" s="128"/>
      <c r="IT2" s="420">
        <v>28</v>
      </c>
      <c r="IU2" s="420" t="s">
        <v>5</v>
      </c>
      <c r="IV2" s="422" t="str">
        <f>VLOOKUP(IT2,LISTA_OFERENTES,2,FALSE)</f>
        <v>O13</v>
      </c>
      <c r="IW2" s="408"/>
      <c r="IX2" s="408"/>
      <c r="IY2" s="409"/>
      <c r="IZ2" s="128"/>
      <c r="JA2" s="128"/>
      <c r="JB2" s="128"/>
      <c r="JC2" s="420">
        <v>29</v>
      </c>
      <c r="JD2" s="420" t="s">
        <v>5</v>
      </c>
      <c r="JE2" s="422" t="str">
        <f>VLOOKUP(JC2,LISTA_OFERENTES,2,FALSE)</f>
        <v>O14</v>
      </c>
      <c r="JF2" s="408"/>
      <c r="JG2" s="408"/>
      <c r="JH2" s="409"/>
      <c r="JI2" s="128"/>
      <c r="JJ2" s="128"/>
      <c r="JK2" s="128"/>
      <c r="JL2" s="420">
        <v>30</v>
      </c>
      <c r="JM2" s="420" t="s">
        <v>5</v>
      </c>
      <c r="JN2" s="422" t="str">
        <f>VLOOKUP(JL2,LISTA_OFERENTES,2,FALSE)</f>
        <v>O15</v>
      </c>
      <c r="JO2" s="408"/>
      <c r="JP2" s="408"/>
      <c r="JQ2" s="409"/>
      <c r="JR2" s="128"/>
    </row>
    <row r="3" spans="1:278" ht="13.5" customHeight="1" x14ac:dyDescent="0.2">
      <c r="A3" s="128"/>
      <c r="B3" s="128"/>
      <c r="C3" s="128"/>
      <c r="D3" s="128"/>
      <c r="E3" s="128"/>
      <c r="F3" s="128"/>
      <c r="G3" s="128"/>
      <c r="H3" s="128"/>
      <c r="I3" s="128"/>
      <c r="J3" s="128"/>
      <c r="K3" s="406"/>
      <c r="L3" s="406"/>
      <c r="M3" s="412"/>
      <c r="N3" s="413"/>
      <c r="O3" s="413"/>
      <c r="P3" s="414"/>
      <c r="Q3" s="128"/>
      <c r="R3" s="128"/>
      <c r="S3" s="128"/>
      <c r="T3" s="406"/>
      <c r="U3" s="406"/>
      <c r="V3" s="412"/>
      <c r="W3" s="413"/>
      <c r="X3" s="413"/>
      <c r="Y3" s="414"/>
      <c r="Z3" s="128"/>
      <c r="AA3" s="128"/>
      <c r="AB3" s="128"/>
      <c r="AC3" s="406"/>
      <c r="AD3" s="406"/>
      <c r="AE3" s="412"/>
      <c r="AF3" s="413"/>
      <c r="AG3" s="413"/>
      <c r="AH3" s="414"/>
      <c r="AI3" s="128"/>
      <c r="AJ3" s="128"/>
      <c r="AK3" s="128"/>
      <c r="AL3" s="406"/>
      <c r="AM3" s="406"/>
      <c r="AN3" s="412"/>
      <c r="AO3" s="413"/>
      <c r="AP3" s="413"/>
      <c r="AQ3" s="414"/>
      <c r="AR3" s="128"/>
      <c r="AS3" s="128"/>
      <c r="AT3" s="128"/>
      <c r="AU3" s="406"/>
      <c r="AV3" s="406"/>
      <c r="AW3" s="233"/>
      <c r="AX3" s="234"/>
      <c r="AY3" s="234"/>
      <c r="AZ3" s="235"/>
      <c r="BA3" s="128"/>
      <c r="BB3" s="128"/>
      <c r="BC3" s="128"/>
      <c r="BD3" s="406"/>
      <c r="BE3" s="406"/>
      <c r="BF3" s="412"/>
      <c r="BG3" s="413"/>
      <c r="BH3" s="413"/>
      <c r="BI3" s="414"/>
      <c r="BJ3" s="128"/>
      <c r="BK3" s="128"/>
      <c r="BL3" s="128"/>
      <c r="BM3" s="406"/>
      <c r="BN3" s="406"/>
      <c r="BO3" s="412"/>
      <c r="BP3" s="413"/>
      <c r="BQ3" s="413"/>
      <c r="BR3" s="414"/>
      <c r="BS3" s="128"/>
      <c r="BT3" s="128"/>
      <c r="BU3" s="128"/>
      <c r="BV3" s="406"/>
      <c r="BW3" s="406"/>
      <c r="BX3" s="412"/>
      <c r="BY3" s="413"/>
      <c r="BZ3" s="413"/>
      <c r="CA3" s="414"/>
      <c r="CB3" s="128"/>
      <c r="CC3" s="128"/>
      <c r="CD3" s="128"/>
      <c r="CE3" s="406"/>
      <c r="CF3" s="406"/>
      <c r="CG3" s="412"/>
      <c r="CH3" s="413"/>
      <c r="CI3" s="413"/>
      <c r="CJ3" s="414"/>
      <c r="CK3" s="128"/>
      <c r="CL3" s="128"/>
      <c r="CM3" s="128"/>
      <c r="CN3" s="406"/>
      <c r="CO3" s="406"/>
      <c r="CP3" s="412"/>
      <c r="CQ3" s="413"/>
      <c r="CR3" s="413"/>
      <c r="CS3" s="414"/>
      <c r="CT3" s="128"/>
      <c r="CU3" s="128"/>
      <c r="CV3" s="128"/>
      <c r="CW3" s="406"/>
      <c r="CX3" s="406"/>
      <c r="CY3" s="412"/>
      <c r="CZ3" s="413"/>
      <c r="DA3" s="413"/>
      <c r="DB3" s="414"/>
      <c r="DC3" s="128"/>
      <c r="DD3" s="128"/>
      <c r="DE3" s="128"/>
      <c r="DF3" s="406"/>
      <c r="DG3" s="406"/>
      <c r="DH3" s="412"/>
      <c r="DI3" s="413"/>
      <c r="DJ3" s="413"/>
      <c r="DK3" s="414"/>
      <c r="DL3" s="128"/>
      <c r="DM3" s="128"/>
      <c r="DN3" s="128"/>
      <c r="DO3" s="406"/>
      <c r="DP3" s="406"/>
      <c r="DQ3" s="412"/>
      <c r="DR3" s="413"/>
      <c r="DS3" s="413"/>
      <c r="DT3" s="414"/>
      <c r="DU3" s="128"/>
      <c r="DV3" s="128"/>
      <c r="DW3" s="128"/>
      <c r="DX3" s="406"/>
      <c r="DY3" s="406"/>
      <c r="DZ3" s="412"/>
      <c r="EA3" s="413"/>
      <c r="EB3" s="413"/>
      <c r="EC3" s="414"/>
      <c r="ED3" s="128"/>
      <c r="EE3" s="128"/>
      <c r="EF3" s="128"/>
      <c r="EG3" s="406"/>
      <c r="EH3" s="406"/>
      <c r="EI3" s="412"/>
      <c r="EJ3" s="413"/>
      <c r="EK3" s="413"/>
      <c r="EL3" s="414"/>
      <c r="EM3" s="128"/>
      <c r="EN3" s="128"/>
      <c r="EO3" s="128"/>
      <c r="EP3" s="406"/>
      <c r="EQ3" s="406"/>
      <c r="ER3" s="412"/>
      <c r="ES3" s="413"/>
      <c r="ET3" s="413"/>
      <c r="EU3" s="414"/>
      <c r="EV3" s="128"/>
      <c r="EW3" s="128"/>
      <c r="EX3" s="128"/>
      <c r="EY3" s="406"/>
      <c r="EZ3" s="406"/>
      <c r="FA3" s="412"/>
      <c r="FB3" s="413"/>
      <c r="FC3" s="413"/>
      <c r="FD3" s="414"/>
      <c r="FE3" s="128"/>
      <c r="FF3" s="128"/>
      <c r="FG3" s="128"/>
      <c r="FH3" s="406"/>
      <c r="FI3" s="406"/>
      <c r="FJ3" s="412"/>
      <c r="FK3" s="413"/>
      <c r="FL3" s="413"/>
      <c r="FM3" s="414"/>
      <c r="FN3" s="128"/>
      <c r="FO3" s="128"/>
      <c r="FP3" s="128"/>
      <c r="FQ3" s="406"/>
      <c r="FR3" s="406"/>
      <c r="FS3" s="412"/>
      <c r="FT3" s="413"/>
      <c r="FU3" s="413"/>
      <c r="FV3" s="414"/>
      <c r="FW3" s="128"/>
      <c r="FX3" s="128"/>
      <c r="FY3" s="128"/>
      <c r="FZ3" s="406"/>
      <c r="GA3" s="406"/>
      <c r="GB3" s="412"/>
      <c r="GC3" s="413"/>
      <c r="GD3" s="413"/>
      <c r="GE3" s="414"/>
      <c r="GF3" s="128"/>
      <c r="GG3" s="128"/>
      <c r="GH3" s="128"/>
      <c r="GI3" s="406"/>
      <c r="GJ3" s="406"/>
      <c r="GK3" s="412"/>
      <c r="GL3" s="413"/>
      <c r="GM3" s="413"/>
      <c r="GN3" s="414"/>
      <c r="GO3" s="128"/>
      <c r="GP3" s="128"/>
      <c r="GQ3" s="128"/>
      <c r="GR3" s="406"/>
      <c r="GS3" s="406"/>
      <c r="GT3" s="412"/>
      <c r="GU3" s="413"/>
      <c r="GV3" s="413"/>
      <c r="GW3" s="414"/>
      <c r="GX3" s="128"/>
      <c r="GY3" s="128"/>
      <c r="GZ3" s="128"/>
      <c r="HA3" s="406"/>
      <c r="HB3" s="406"/>
      <c r="HC3" s="412"/>
      <c r="HD3" s="413"/>
      <c r="HE3" s="413"/>
      <c r="HF3" s="414"/>
      <c r="HG3" s="128"/>
      <c r="HH3" s="128"/>
      <c r="HI3" s="128"/>
      <c r="HJ3" s="406"/>
      <c r="HK3" s="406"/>
      <c r="HL3" s="412"/>
      <c r="HM3" s="413"/>
      <c r="HN3" s="413"/>
      <c r="HO3" s="414"/>
      <c r="HP3" s="128"/>
      <c r="HQ3" s="128"/>
      <c r="HR3" s="128"/>
      <c r="HS3" s="406"/>
      <c r="HT3" s="406"/>
      <c r="HU3" s="412"/>
      <c r="HV3" s="413"/>
      <c r="HW3" s="413"/>
      <c r="HX3" s="414"/>
      <c r="HY3" s="128"/>
      <c r="HZ3" s="128"/>
      <c r="IA3" s="128"/>
      <c r="IB3" s="406"/>
      <c r="IC3" s="406"/>
      <c r="ID3" s="412"/>
      <c r="IE3" s="413"/>
      <c r="IF3" s="413"/>
      <c r="IG3" s="414"/>
      <c r="IH3" s="128"/>
      <c r="II3" s="128"/>
      <c r="IJ3" s="128"/>
      <c r="IK3" s="406"/>
      <c r="IL3" s="406"/>
      <c r="IM3" s="412"/>
      <c r="IN3" s="413"/>
      <c r="IO3" s="413"/>
      <c r="IP3" s="414"/>
      <c r="IQ3" s="128"/>
      <c r="IR3" s="128"/>
      <c r="IS3" s="128"/>
      <c r="IT3" s="406"/>
      <c r="IU3" s="406"/>
      <c r="IV3" s="412"/>
      <c r="IW3" s="413"/>
      <c r="IX3" s="413"/>
      <c r="IY3" s="414"/>
      <c r="IZ3" s="128"/>
      <c r="JA3" s="128"/>
      <c r="JB3" s="128"/>
      <c r="JC3" s="406"/>
      <c r="JD3" s="406"/>
      <c r="JE3" s="412"/>
      <c r="JF3" s="413"/>
      <c r="JG3" s="413"/>
      <c r="JH3" s="414"/>
      <c r="JI3" s="128"/>
      <c r="JJ3" s="128"/>
      <c r="JK3" s="128"/>
      <c r="JL3" s="406"/>
      <c r="JM3" s="406"/>
      <c r="JN3" s="412"/>
      <c r="JO3" s="413"/>
      <c r="JP3" s="413"/>
      <c r="JQ3" s="414"/>
      <c r="JR3" s="128"/>
    </row>
    <row r="4" spans="1:278" ht="52.5" customHeight="1" x14ac:dyDescent="0.2">
      <c r="A4" s="128"/>
      <c r="B4" s="415" t="s">
        <v>271</v>
      </c>
      <c r="C4" s="409"/>
      <c r="D4" s="421" t="s">
        <v>0</v>
      </c>
      <c r="E4" s="418"/>
      <c r="F4" s="418"/>
      <c r="G4" s="418"/>
      <c r="H4" s="419"/>
      <c r="I4" s="128"/>
      <c r="J4" s="128"/>
      <c r="K4" s="415" t="s">
        <v>272</v>
      </c>
      <c r="L4" s="409"/>
      <c r="M4" s="421" t="s">
        <v>0</v>
      </c>
      <c r="N4" s="418"/>
      <c r="O4" s="418"/>
      <c r="P4" s="418"/>
      <c r="Q4" s="419"/>
      <c r="R4" s="128"/>
      <c r="S4" s="128"/>
      <c r="T4" s="415" t="s">
        <v>272</v>
      </c>
      <c r="U4" s="409"/>
      <c r="V4" s="421" t="s">
        <v>0</v>
      </c>
      <c r="W4" s="418"/>
      <c r="X4" s="418"/>
      <c r="Y4" s="418"/>
      <c r="Z4" s="419"/>
      <c r="AA4" s="128"/>
      <c r="AB4" s="128"/>
      <c r="AC4" s="415" t="s">
        <v>272</v>
      </c>
      <c r="AD4" s="409"/>
      <c r="AE4" s="421" t="s">
        <v>0</v>
      </c>
      <c r="AF4" s="418"/>
      <c r="AG4" s="418"/>
      <c r="AH4" s="418"/>
      <c r="AI4" s="419"/>
      <c r="AJ4" s="128"/>
      <c r="AK4" s="128"/>
      <c r="AL4" s="415" t="s">
        <v>272</v>
      </c>
      <c r="AM4" s="409"/>
      <c r="AN4" s="421" t="s">
        <v>0</v>
      </c>
      <c r="AO4" s="418"/>
      <c r="AP4" s="418"/>
      <c r="AQ4" s="418"/>
      <c r="AR4" s="419"/>
      <c r="AS4" s="128"/>
      <c r="AT4" s="128"/>
      <c r="AU4" s="415" t="s">
        <v>272</v>
      </c>
      <c r="AV4" s="409"/>
      <c r="AW4" s="421" t="s">
        <v>0</v>
      </c>
      <c r="AX4" s="418"/>
      <c r="AY4" s="418"/>
      <c r="AZ4" s="418"/>
      <c r="BA4" s="419"/>
      <c r="BB4" s="128"/>
      <c r="BC4" s="128"/>
      <c r="BD4" s="415" t="s">
        <v>272</v>
      </c>
      <c r="BE4" s="409"/>
      <c r="BF4" s="421" t="s">
        <v>0</v>
      </c>
      <c r="BG4" s="418"/>
      <c r="BH4" s="418"/>
      <c r="BI4" s="418"/>
      <c r="BJ4" s="419"/>
      <c r="BK4" s="128"/>
      <c r="BL4" s="128"/>
      <c r="BM4" s="415" t="s">
        <v>272</v>
      </c>
      <c r="BN4" s="409"/>
      <c r="BO4" s="421" t="s">
        <v>0</v>
      </c>
      <c r="BP4" s="418"/>
      <c r="BQ4" s="418"/>
      <c r="BR4" s="418"/>
      <c r="BS4" s="419"/>
      <c r="BT4" s="128"/>
      <c r="BU4" s="128"/>
      <c r="BV4" s="415" t="s">
        <v>272</v>
      </c>
      <c r="BW4" s="409"/>
      <c r="BX4" s="421" t="s">
        <v>0</v>
      </c>
      <c r="BY4" s="418"/>
      <c r="BZ4" s="418"/>
      <c r="CA4" s="418"/>
      <c r="CB4" s="419"/>
      <c r="CC4" s="128"/>
      <c r="CD4" s="128"/>
      <c r="CE4" s="415" t="s">
        <v>272</v>
      </c>
      <c r="CF4" s="409"/>
      <c r="CG4" s="421" t="s">
        <v>0</v>
      </c>
      <c r="CH4" s="418"/>
      <c r="CI4" s="418"/>
      <c r="CJ4" s="418"/>
      <c r="CK4" s="419"/>
      <c r="CL4" s="128"/>
      <c r="CM4" s="128"/>
      <c r="CN4" s="415" t="s">
        <v>272</v>
      </c>
      <c r="CO4" s="409"/>
      <c r="CP4" s="421" t="s">
        <v>0</v>
      </c>
      <c r="CQ4" s="418"/>
      <c r="CR4" s="418"/>
      <c r="CS4" s="418"/>
      <c r="CT4" s="419"/>
      <c r="CU4" s="128"/>
      <c r="CV4" s="128"/>
      <c r="CW4" s="415" t="s">
        <v>272</v>
      </c>
      <c r="CX4" s="409"/>
      <c r="CY4" s="421" t="s">
        <v>0</v>
      </c>
      <c r="CZ4" s="418"/>
      <c r="DA4" s="418"/>
      <c r="DB4" s="418"/>
      <c r="DC4" s="419"/>
      <c r="DD4" s="128"/>
      <c r="DE4" s="128"/>
      <c r="DF4" s="415" t="s">
        <v>272</v>
      </c>
      <c r="DG4" s="409"/>
      <c r="DH4" s="421" t="s">
        <v>0</v>
      </c>
      <c r="DI4" s="418"/>
      <c r="DJ4" s="418"/>
      <c r="DK4" s="418"/>
      <c r="DL4" s="419"/>
      <c r="DM4" s="128"/>
      <c r="DN4" s="128"/>
      <c r="DO4" s="415" t="s">
        <v>272</v>
      </c>
      <c r="DP4" s="409"/>
      <c r="DQ4" s="421" t="s">
        <v>0</v>
      </c>
      <c r="DR4" s="418"/>
      <c r="DS4" s="418"/>
      <c r="DT4" s="418"/>
      <c r="DU4" s="419"/>
      <c r="DV4" s="128"/>
      <c r="DW4" s="128"/>
      <c r="DX4" s="415" t="s">
        <v>272</v>
      </c>
      <c r="DY4" s="409"/>
      <c r="DZ4" s="421" t="s">
        <v>0</v>
      </c>
      <c r="EA4" s="418"/>
      <c r="EB4" s="418"/>
      <c r="EC4" s="418"/>
      <c r="ED4" s="419"/>
      <c r="EE4" s="128"/>
      <c r="EF4" s="128"/>
      <c r="EG4" s="415" t="s">
        <v>272</v>
      </c>
      <c r="EH4" s="409"/>
      <c r="EI4" s="421" t="s">
        <v>0</v>
      </c>
      <c r="EJ4" s="418"/>
      <c r="EK4" s="418"/>
      <c r="EL4" s="418"/>
      <c r="EM4" s="419"/>
      <c r="EN4" s="128"/>
      <c r="EO4" s="128"/>
      <c r="EP4" s="415" t="s">
        <v>272</v>
      </c>
      <c r="EQ4" s="409"/>
      <c r="ER4" s="421" t="s">
        <v>0</v>
      </c>
      <c r="ES4" s="418"/>
      <c r="ET4" s="418"/>
      <c r="EU4" s="418"/>
      <c r="EV4" s="419"/>
      <c r="EW4" s="128"/>
      <c r="EX4" s="128"/>
      <c r="EY4" s="415" t="s">
        <v>272</v>
      </c>
      <c r="EZ4" s="409"/>
      <c r="FA4" s="421" t="s">
        <v>0</v>
      </c>
      <c r="FB4" s="418"/>
      <c r="FC4" s="418"/>
      <c r="FD4" s="418"/>
      <c r="FE4" s="419"/>
      <c r="FF4" s="128"/>
      <c r="FG4" s="128"/>
      <c r="FH4" s="415" t="s">
        <v>272</v>
      </c>
      <c r="FI4" s="409"/>
      <c r="FJ4" s="421" t="s">
        <v>0</v>
      </c>
      <c r="FK4" s="418"/>
      <c r="FL4" s="418"/>
      <c r="FM4" s="418"/>
      <c r="FN4" s="419"/>
      <c r="FO4" s="128"/>
      <c r="FP4" s="128"/>
      <c r="FQ4" s="415" t="s">
        <v>272</v>
      </c>
      <c r="FR4" s="409"/>
      <c r="FS4" s="421" t="s">
        <v>0</v>
      </c>
      <c r="FT4" s="418"/>
      <c r="FU4" s="418"/>
      <c r="FV4" s="418"/>
      <c r="FW4" s="419"/>
      <c r="FX4" s="128"/>
      <c r="FY4" s="128"/>
      <c r="FZ4" s="415" t="s">
        <v>272</v>
      </c>
      <c r="GA4" s="409"/>
      <c r="GB4" s="421" t="s">
        <v>0</v>
      </c>
      <c r="GC4" s="418"/>
      <c r="GD4" s="418"/>
      <c r="GE4" s="418"/>
      <c r="GF4" s="419"/>
      <c r="GG4" s="128"/>
      <c r="GH4" s="128"/>
      <c r="GI4" s="415" t="s">
        <v>272</v>
      </c>
      <c r="GJ4" s="409"/>
      <c r="GK4" s="421" t="s">
        <v>0</v>
      </c>
      <c r="GL4" s="418"/>
      <c r="GM4" s="418"/>
      <c r="GN4" s="418"/>
      <c r="GO4" s="419"/>
      <c r="GP4" s="128"/>
      <c r="GQ4" s="128"/>
      <c r="GR4" s="415" t="s">
        <v>272</v>
      </c>
      <c r="GS4" s="409"/>
      <c r="GT4" s="421" t="s">
        <v>0</v>
      </c>
      <c r="GU4" s="418"/>
      <c r="GV4" s="418"/>
      <c r="GW4" s="418"/>
      <c r="GX4" s="419"/>
      <c r="GY4" s="128"/>
      <c r="GZ4" s="128"/>
      <c r="HA4" s="415" t="s">
        <v>272</v>
      </c>
      <c r="HB4" s="409"/>
      <c r="HC4" s="421" t="s">
        <v>0</v>
      </c>
      <c r="HD4" s="418"/>
      <c r="HE4" s="418"/>
      <c r="HF4" s="418"/>
      <c r="HG4" s="419"/>
      <c r="HH4" s="128"/>
      <c r="HI4" s="128"/>
      <c r="HJ4" s="415" t="s">
        <v>272</v>
      </c>
      <c r="HK4" s="409"/>
      <c r="HL4" s="421" t="s">
        <v>0</v>
      </c>
      <c r="HM4" s="418"/>
      <c r="HN4" s="418"/>
      <c r="HO4" s="418"/>
      <c r="HP4" s="419"/>
      <c r="HQ4" s="128"/>
      <c r="HR4" s="128"/>
      <c r="HS4" s="415" t="s">
        <v>272</v>
      </c>
      <c r="HT4" s="409"/>
      <c r="HU4" s="421" t="s">
        <v>0</v>
      </c>
      <c r="HV4" s="418"/>
      <c r="HW4" s="418"/>
      <c r="HX4" s="418"/>
      <c r="HY4" s="419"/>
      <c r="HZ4" s="128"/>
      <c r="IA4" s="128"/>
      <c r="IB4" s="415" t="s">
        <v>272</v>
      </c>
      <c r="IC4" s="409"/>
      <c r="ID4" s="421" t="s">
        <v>0</v>
      </c>
      <c r="IE4" s="418"/>
      <c r="IF4" s="418"/>
      <c r="IG4" s="418"/>
      <c r="IH4" s="419"/>
      <c r="II4" s="128"/>
      <c r="IJ4" s="128"/>
      <c r="IK4" s="415" t="s">
        <v>272</v>
      </c>
      <c r="IL4" s="409"/>
      <c r="IM4" s="421" t="s">
        <v>0</v>
      </c>
      <c r="IN4" s="418"/>
      <c r="IO4" s="418"/>
      <c r="IP4" s="418"/>
      <c r="IQ4" s="419"/>
      <c r="IR4" s="128"/>
      <c r="IS4" s="128"/>
      <c r="IT4" s="415" t="s">
        <v>272</v>
      </c>
      <c r="IU4" s="409"/>
      <c r="IV4" s="421" t="s">
        <v>0</v>
      </c>
      <c r="IW4" s="418"/>
      <c r="IX4" s="418"/>
      <c r="IY4" s="418"/>
      <c r="IZ4" s="419"/>
      <c r="JA4" s="128"/>
      <c r="JB4" s="128"/>
      <c r="JC4" s="415" t="s">
        <v>272</v>
      </c>
      <c r="JD4" s="409"/>
      <c r="JE4" s="421" t="s">
        <v>0</v>
      </c>
      <c r="JF4" s="418"/>
      <c r="JG4" s="418"/>
      <c r="JH4" s="418"/>
      <c r="JI4" s="419"/>
      <c r="JJ4" s="128"/>
      <c r="JK4" s="128"/>
      <c r="JL4" s="415" t="s">
        <v>272</v>
      </c>
      <c r="JM4" s="409"/>
      <c r="JN4" s="421" t="s">
        <v>0</v>
      </c>
      <c r="JO4" s="418"/>
      <c r="JP4" s="418"/>
      <c r="JQ4" s="418"/>
      <c r="JR4" s="419"/>
    </row>
    <row r="5" spans="1:278" ht="13.5" customHeight="1" x14ac:dyDescent="0.2">
      <c r="A5" s="128"/>
      <c r="B5" s="410"/>
      <c r="C5" s="411"/>
      <c r="D5" s="407" t="s">
        <v>281</v>
      </c>
      <c r="E5" s="408"/>
      <c r="F5" s="408"/>
      <c r="G5" s="408"/>
      <c r="H5" s="409"/>
      <c r="I5" s="128"/>
      <c r="J5" s="128"/>
      <c r="K5" s="410"/>
      <c r="L5" s="411"/>
      <c r="M5" s="407" t="s">
        <v>281</v>
      </c>
      <c r="N5" s="408"/>
      <c r="O5" s="408"/>
      <c r="P5" s="408"/>
      <c r="Q5" s="409"/>
      <c r="R5" s="128"/>
      <c r="S5" s="128"/>
      <c r="T5" s="410"/>
      <c r="U5" s="411"/>
      <c r="V5" s="407" t="str">
        <f>M5</f>
        <v>CIUDAD UNIVERSITARIA</v>
      </c>
      <c r="W5" s="408"/>
      <c r="X5" s="408"/>
      <c r="Y5" s="408"/>
      <c r="Z5" s="409"/>
      <c r="AA5" s="128"/>
      <c r="AB5" s="128"/>
      <c r="AC5" s="410"/>
      <c r="AD5" s="411"/>
      <c r="AE5" s="407" t="str">
        <f>V5</f>
        <v>CIUDAD UNIVERSITARIA</v>
      </c>
      <c r="AF5" s="408"/>
      <c r="AG5" s="408"/>
      <c r="AH5" s="408"/>
      <c r="AI5" s="409"/>
      <c r="AJ5" s="128"/>
      <c r="AK5" s="128"/>
      <c r="AL5" s="410"/>
      <c r="AM5" s="411"/>
      <c r="AN5" s="407" t="str">
        <f>AE5</f>
        <v>CIUDAD UNIVERSITARIA</v>
      </c>
      <c r="AO5" s="408"/>
      <c r="AP5" s="408"/>
      <c r="AQ5" s="408"/>
      <c r="AR5" s="409"/>
      <c r="AS5" s="128"/>
      <c r="AT5" s="128"/>
      <c r="AU5" s="410"/>
      <c r="AV5" s="411"/>
      <c r="AW5" s="407" t="str">
        <f>AN5</f>
        <v>CIUDAD UNIVERSITARIA</v>
      </c>
      <c r="AX5" s="408"/>
      <c r="AY5" s="408"/>
      <c r="AZ5" s="408"/>
      <c r="BA5" s="409"/>
      <c r="BB5" s="128"/>
      <c r="BC5" s="128"/>
      <c r="BD5" s="410"/>
      <c r="BE5" s="411"/>
      <c r="BF5" s="407" t="str">
        <f>AW5</f>
        <v>CIUDAD UNIVERSITARIA</v>
      </c>
      <c r="BG5" s="408"/>
      <c r="BH5" s="408"/>
      <c r="BI5" s="408"/>
      <c r="BJ5" s="409"/>
      <c r="BK5" s="128"/>
      <c r="BL5" s="128"/>
      <c r="BM5" s="410"/>
      <c r="BN5" s="411"/>
      <c r="BO5" s="407" t="str">
        <f>BF5</f>
        <v>CIUDAD UNIVERSITARIA</v>
      </c>
      <c r="BP5" s="408"/>
      <c r="BQ5" s="408"/>
      <c r="BR5" s="408"/>
      <c r="BS5" s="409"/>
      <c r="BT5" s="128"/>
      <c r="BU5" s="128"/>
      <c r="BV5" s="410"/>
      <c r="BW5" s="411"/>
      <c r="BX5" s="407" t="str">
        <f>BO5</f>
        <v>CIUDAD UNIVERSITARIA</v>
      </c>
      <c r="BY5" s="408"/>
      <c r="BZ5" s="408"/>
      <c r="CA5" s="408"/>
      <c r="CB5" s="409"/>
      <c r="CC5" s="128"/>
      <c r="CD5" s="128"/>
      <c r="CE5" s="410"/>
      <c r="CF5" s="411"/>
      <c r="CG5" s="407" t="str">
        <f>BX5</f>
        <v>CIUDAD UNIVERSITARIA</v>
      </c>
      <c r="CH5" s="408"/>
      <c r="CI5" s="408"/>
      <c r="CJ5" s="408"/>
      <c r="CK5" s="409"/>
      <c r="CL5" s="128"/>
      <c r="CM5" s="128"/>
      <c r="CN5" s="410"/>
      <c r="CO5" s="411"/>
      <c r="CP5" s="407" t="str">
        <f>CG5</f>
        <v>CIUDAD UNIVERSITARIA</v>
      </c>
      <c r="CQ5" s="408"/>
      <c r="CR5" s="408"/>
      <c r="CS5" s="408"/>
      <c r="CT5" s="409"/>
      <c r="CU5" s="128"/>
      <c r="CV5" s="128"/>
      <c r="CW5" s="410"/>
      <c r="CX5" s="411"/>
      <c r="CY5" s="407" t="str">
        <f>CP5</f>
        <v>CIUDAD UNIVERSITARIA</v>
      </c>
      <c r="CZ5" s="408"/>
      <c r="DA5" s="408"/>
      <c r="DB5" s="408"/>
      <c r="DC5" s="409"/>
      <c r="DD5" s="128"/>
      <c r="DE5" s="128"/>
      <c r="DF5" s="410"/>
      <c r="DG5" s="411"/>
      <c r="DH5" s="407" t="str">
        <f>CY5</f>
        <v>CIUDAD UNIVERSITARIA</v>
      </c>
      <c r="DI5" s="408"/>
      <c r="DJ5" s="408"/>
      <c r="DK5" s="408"/>
      <c r="DL5" s="409"/>
      <c r="DM5" s="128"/>
      <c r="DN5" s="128"/>
      <c r="DO5" s="410"/>
      <c r="DP5" s="411"/>
      <c r="DQ5" s="407" t="str">
        <f>DH5</f>
        <v>CIUDAD UNIVERSITARIA</v>
      </c>
      <c r="DR5" s="408"/>
      <c r="DS5" s="408"/>
      <c r="DT5" s="408"/>
      <c r="DU5" s="409"/>
      <c r="DV5" s="128"/>
      <c r="DW5" s="128"/>
      <c r="DX5" s="410"/>
      <c r="DY5" s="411"/>
      <c r="DZ5" s="407" t="str">
        <f>DQ5</f>
        <v>CIUDAD UNIVERSITARIA</v>
      </c>
      <c r="EA5" s="408"/>
      <c r="EB5" s="408"/>
      <c r="EC5" s="408"/>
      <c r="ED5" s="409"/>
      <c r="EE5" s="128"/>
      <c r="EF5" s="128"/>
      <c r="EG5" s="410"/>
      <c r="EH5" s="411"/>
      <c r="EI5" s="407" t="str">
        <f>DZ5</f>
        <v>CIUDAD UNIVERSITARIA</v>
      </c>
      <c r="EJ5" s="408"/>
      <c r="EK5" s="408"/>
      <c r="EL5" s="408"/>
      <c r="EM5" s="409"/>
      <c r="EN5" s="128"/>
      <c r="EO5" s="128"/>
      <c r="EP5" s="410"/>
      <c r="EQ5" s="411"/>
      <c r="ER5" s="407" t="str">
        <f>EI5</f>
        <v>CIUDAD UNIVERSITARIA</v>
      </c>
      <c r="ES5" s="408"/>
      <c r="ET5" s="408"/>
      <c r="EU5" s="408"/>
      <c r="EV5" s="409"/>
      <c r="EW5" s="128"/>
      <c r="EX5" s="128"/>
      <c r="EY5" s="410"/>
      <c r="EZ5" s="411"/>
      <c r="FA5" s="407" t="str">
        <f>ER5</f>
        <v>CIUDAD UNIVERSITARIA</v>
      </c>
      <c r="FB5" s="408"/>
      <c r="FC5" s="408"/>
      <c r="FD5" s="408"/>
      <c r="FE5" s="409"/>
      <c r="FF5" s="128"/>
      <c r="FG5" s="128"/>
      <c r="FH5" s="410"/>
      <c r="FI5" s="411"/>
      <c r="FJ5" s="407" t="str">
        <f>FA5</f>
        <v>CIUDAD UNIVERSITARIA</v>
      </c>
      <c r="FK5" s="408"/>
      <c r="FL5" s="408"/>
      <c r="FM5" s="408"/>
      <c r="FN5" s="409"/>
      <c r="FO5" s="128"/>
      <c r="FP5" s="128"/>
      <c r="FQ5" s="410"/>
      <c r="FR5" s="411"/>
      <c r="FS5" s="407" t="str">
        <f>FJ5</f>
        <v>CIUDAD UNIVERSITARIA</v>
      </c>
      <c r="FT5" s="408"/>
      <c r="FU5" s="408"/>
      <c r="FV5" s="408"/>
      <c r="FW5" s="409"/>
      <c r="FX5" s="128"/>
      <c r="FY5" s="128"/>
      <c r="FZ5" s="410"/>
      <c r="GA5" s="411"/>
      <c r="GB5" s="407" t="str">
        <f>FS5</f>
        <v>CIUDAD UNIVERSITARIA</v>
      </c>
      <c r="GC5" s="408"/>
      <c r="GD5" s="408"/>
      <c r="GE5" s="408"/>
      <c r="GF5" s="409"/>
      <c r="GG5" s="128"/>
      <c r="GH5" s="128"/>
      <c r="GI5" s="410"/>
      <c r="GJ5" s="411"/>
      <c r="GK5" s="407" t="str">
        <f>GB5</f>
        <v>CIUDAD UNIVERSITARIA</v>
      </c>
      <c r="GL5" s="408"/>
      <c r="GM5" s="408"/>
      <c r="GN5" s="408"/>
      <c r="GO5" s="409"/>
      <c r="GP5" s="128"/>
      <c r="GQ5" s="128"/>
      <c r="GR5" s="410"/>
      <c r="GS5" s="411"/>
      <c r="GT5" s="407" t="str">
        <f>GK5</f>
        <v>CIUDAD UNIVERSITARIA</v>
      </c>
      <c r="GU5" s="408"/>
      <c r="GV5" s="408"/>
      <c r="GW5" s="408"/>
      <c r="GX5" s="409"/>
      <c r="GY5" s="128"/>
      <c r="GZ5" s="128"/>
      <c r="HA5" s="410"/>
      <c r="HB5" s="411"/>
      <c r="HC5" s="407" t="str">
        <f>GT5</f>
        <v>CIUDAD UNIVERSITARIA</v>
      </c>
      <c r="HD5" s="408"/>
      <c r="HE5" s="408"/>
      <c r="HF5" s="408"/>
      <c r="HG5" s="409"/>
      <c r="HH5" s="128"/>
      <c r="HI5" s="128"/>
      <c r="HJ5" s="410"/>
      <c r="HK5" s="411"/>
      <c r="HL5" s="407" t="str">
        <f>HC5</f>
        <v>CIUDAD UNIVERSITARIA</v>
      </c>
      <c r="HM5" s="408"/>
      <c r="HN5" s="408"/>
      <c r="HO5" s="408"/>
      <c r="HP5" s="409"/>
      <c r="HQ5" s="128"/>
      <c r="HR5" s="128"/>
      <c r="HS5" s="410"/>
      <c r="HT5" s="411"/>
      <c r="HU5" s="407" t="str">
        <f>HL5</f>
        <v>CIUDAD UNIVERSITARIA</v>
      </c>
      <c r="HV5" s="408"/>
      <c r="HW5" s="408"/>
      <c r="HX5" s="408"/>
      <c r="HY5" s="409"/>
      <c r="HZ5" s="128"/>
      <c r="IA5" s="128"/>
      <c r="IB5" s="410"/>
      <c r="IC5" s="411"/>
      <c r="ID5" s="407" t="str">
        <f>HU5</f>
        <v>CIUDAD UNIVERSITARIA</v>
      </c>
      <c r="IE5" s="408"/>
      <c r="IF5" s="408"/>
      <c r="IG5" s="408"/>
      <c r="IH5" s="409"/>
      <c r="II5" s="128"/>
      <c r="IJ5" s="128"/>
      <c r="IK5" s="410"/>
      <c r="IL5" s="411"/>
      <c r="IM5" s="407" t="str">
        <f>ID5</f>
        <v>CIUDAD UNIVERSITARIA</v>
      </c>
      <c r="IN5" s="408"/>
      <c r="IO5" s="408"/>
      <c r="IP5" s="408"/>
      <c r="IQ5" s="409"/>
      <c r="IR5" s="128"/>
      <c r="IS5" s="128"/>
      <c r="IT5" s="410"/>
      <c r="IU5" s="411"/>
      <c r="IV5" s="407" t="str">
        <f>IM5</f>
        <v>CIUDAD UNIVERSITARIA</v>
      </c>
      <c r="IW5" s="408"/>
      <c r="IX5" s="408"/>
      <c r="IY5" s="408"/>
      <c r="IZ5" s="409"/>
      <c r="JA5" s="128"/>
      <c r="JB5" s="128"/>
      <c r="JC5" s="410"/>
      <c r="JD5" s="411"/>
      <c r="JE5" s="407" t="str">
        <f>IV5</f>
        <v>CIUDAD UNIVERSITARIA</v>
      </c>
      <c r="JF5" s="408"/>
      <c r="JG5" s="408"/>
      <c r="JH5" s="408"/>
      <c r="JI5" s="409"/>
      <c r="JJ5" s="128"/>
      <c r="JK5" s="128"/>
      <c r="JL5" s="410"/>
      <c r="JM5" s="411"/>
      <c r="JN5" s="407" t="str">
        <f>JE5</f>
        <v>CIUDAD UNIVERSITARIA</v>
      </c>
      <c r="JO5" s="408"/>
      <c r="JP5" s="408"/>
      <c r="JQ5" s="408"/>
      <c r="JR5" s="409"/>
    </row>
    <row r="6" spans="1:278" ht="12.75" customHeight="1" x14ac:dyDescent="0.2">
      <c r="A6" s="128"/>
      <c r="B6" s="410"/>
      <c r="C6" s="411"/>
      <c r="D6" s="410"/>
      <c r="E6" s="264"/>
      <c r="F6" s="264"/>
      <c r="G6" s="264"/>
      <c r="H6" s="411"/>
      <c r="I6" s="128"/>
      <c r="J6" s="128"/>
      <c r="K6" s="410"/>
      <c r="L6" s="411"/>
      <c r="M6" s="410"/>
      <c r="N6" s="264"/>
      <c r="O6" s="264"/>
      <c r="P6" s="264"/>
      <c r="Q6" s="411"/>
      <c r="R6" s="128"/>
      <c r="S6" s="128"/>
      <c r="T6" s="410"/>
      <c r="U6" s="411"/>
      <c r="V6" s="410"/>
      <c r="W6" s="264"/>
      <c r="X6" s="264"/>
      <c r="Y6" s="264"/>
      <c r="Z6" s="411"/>
      <c r="AA6" s="128"/>
      <c r="AB6" s="128"/>
      <c r="AC6" s="410"/>
      <c r="AD6" s="411"/>
      <c r="AE6" s="410"/>
      <c r="AF6" s="264"/>
      <c r="AG6" s="264"/>
      <c r="AH6" s="264"/>
      <c r="AI6" s="411"/>
      <c r="AJ6" s="128"/>
      <c r="AK6" s="128"/>
      <c r="AL6" s="410"/>
      <c r="AM6" s="411"/>
      <c r="AN6" s="410"/>
      <c r="AO6" s="264"/>
      <c r="AP6" s="264"/>
      <c r="AQ6" s="264"/>
      <c r="AR6" s="411"/>
      <c r="AS6" s="128"/>
      <c r="AT6" s="128"/>
      <c r="AU6" s="410"/>
      <c r="AV6" s="411"/>
      <c r="AW6" s="410"/>
      <c r="AX6" s="264"/>
      <c r="AY6" s="264"/>
      <c r="AZ6" s="264"/>
      <c r="BA6" s="411"/>
      <c r="BB6" s="128"/>
      <c r="BC6" s="128"/>
      <c r="BD6" s="410"/>
      <c r="BE6" s="411"/>
      <c r="BF6" s="410"/>
      <c r="BG6" s="264"/>
      <c r="BH6" s="264"/>
      <c r="BI6" s="264"/>
      <c r="BJ6" s="411"/>
      <c r="BK6" s="128"/>
      <c r="BL6" s="128"/>
      <c r="BM6" s="410"/>
      <c r="BN6" s="411"/>
      <c r="BO6" s="410"/>
      <c r="BP6" s="264"/>
      <c r="BQ6" s="264"/>
      <c r="BR6" s="264"/>
      <c r="BS6" s="411"/>
      <c r="BT6" s="128"/>
      <c r="BU6" s="128"/>
      <c r="BV6" s="410"/>
      <c r="BW6" s="411"/>
      <c r="BX6" s="410"/>
      <c r="BY6" s="264"/>
      <c r="BZ6" s="264"/>
      <c r="CA6" s="264"/>
      <c r="CB6" s="411"/>
      <c r="CC6" s="128"/>
      <c r="CD6" s="128"/>
      <c r="CE6" s="410"/>
      <c r="CF6" s="411"/>
      <c r="CG6" s="410"/>
      <c r="CH6" s="264"/>
      <c r="CI6" s="264"/>
      <c r="CJ6" s="264"/>
      <c r="CK6" s="411"/>
      <c r="CL6" s="128"/>
      <c r="CM6" s="128"/>
      <c r="CN6" s="410"/>
      <c r="CO6" s="411"/>
      <c r="CP6" s="410"/>
      <c r="CQ6" s="264"/>
      <c r="CR6" s="264"/>
      <c r="CS6" s="264"/>
      <c r="CT6" s="411"/>
      <c r="CU6" s="128"/>
      <c r="CV6" s="128"/>
      <c r="CW6" s="410"/>
      <c r="CX6" s="411"/>
      <c r="CY6" s="410"/>
      <c r="CZ6" s="264"/>
      <c r="DA6" s="264"/>
      <c r="DB6" s="264"/>
      <c r="DC6" s="411"/>
      <c r="DD6" s="128"/>
      <c r="DE6" s="128"/>
      <c r="DF6" s="410"/>
      <c r="DG6" s="411"/>
      <c r="DH6" s="410"/>
      <c r="DI6" s="264"/>
      <c r="DJ6" s="264"/>
      <c r="DK6" s="264"/>
      <c r="DL6" s="411"/>
      <c r="DM6" s="128"/>
      <c r="DN6" s="128"/>
      <c r="DO6" s="410"/>
      <c r="DP6" s="411"/>
      <c r="DQ6" s="410"/>
      <c r="DR6" s="264"/>
      <c r="DS6" s="264"/>
      <c r="DT6" s="264"/>
      <c r="DU6" s="411"/>
      <c r="DV6" s="128"/>
      <c r="DW6" s="128"/>
      <c r="DX6" s="410"/>
      <c r="DY6" s="411"/>
      <c r="DZ6" s="410"/>
      <c r="EA6" s="264"/>
      <c r="EB6" s="264"/>
      <c r="EC6" s="264"/>
      <c r="ED6" s="411"/>
      <c r="EE6" s="128"/>
      <c r="EF6" s="128"/>
      <c r="EG6" s="410"/>
      <c r="EH6" s="411"/>
      <c r="EI6" s="410"/>
      <c r="EJ6" s="264"/>
      <c r="EK6" s="264"/>
      <c r="EL6" s="264"/>
      <c r="EM6" s="411"/>
      <c r="EN6" s="128"/>
      <c r="EO6" s="128"/>
      <c r="EP6" s="410"/>
      <c r="EQ6" s="411"/>
      <c r="ER6" s="410"/>
      <c r="ES6" s="264"/>
      <c r="ET6" s="264"/>
      <c r="EU6" s="264"/>
      <c r="EV6" s="411"/>
      <c r="EW6" s="128"/>
      <c r="EX6" s="128"/>
      <c r="EY6" s="410"/>
      <c r="EZ6" s="411"/>
      <c r="FA6" s="410"/>
      <c r="FB6" s="264"/>
      <c r="FC6" s="264"/>
      <c r="FD6" s="264"/>
      <c r="FE6" s="411"/>
      <c r="FF6" s="128"/>
      <c r="FG6" s="128"/>
      <c r="FH6" s="410"/>
      <c r="FI6" s="411"/>
      <c r="FJ6" s="410"/>
      <c r="FK6" s="264"/>
      <c r="FL6" s="264"/>
      <c r="FM6" s="264"/>
      <c r="FN6" s="411"/>
      <c r="FO6" s="128"/>
      <c r="FP6" s="128"/>
      <c r="FQ6" s="410"/>
      <c r="FR6" s="411"/>
      <c r="FS6" s="410"/>
      <c r="FT6" s="264"/>
      <c r="FU6" s="264"/>
      <c r="FV6" s="264"/>
      <c r="FW6" s="411"/>
      <c r="FX6" s="128"/>
      <c r="FY6" s="128"/>
      <c r="FZ6" s="410"/>
      <c r="GA6" s="411"/>
      <c r="GB6" s="410"/>
      <c r="GC6" s="264"/>
      <c r="GD6" s="264"/>
      <c r="GE6" s="264"/>
      <c r="GF6" s="411"/>
      <c r="GG6" s="128"/>
      <c r="GH6" s="128"/>
      <c r="GI6" s="410"/>
      <c r="GJ6" s="411"/>
      <c r="GK6" s="410"/>
      <c r="GL6" s="264"/>
      <c r="GM6" s="264"/>
      <c r="GN6" s="264"/>
      <c r="GO6" s="411"/>
      <c r="GP6" s="128"/>
      <c r="GQ6" s="128"/>
      <c r="GR6" s="410"/>
      <c r="GS6" s="411"/>
      <c r="GT6" s="410"/>
      <c r="GU6" s="264"/>
      <c r="GV6" s="264"/>
      <c r="GW6" s="264"/>
      <c r="GX6" s="411"/>
      <c r="GY6" s="128"/>
      <c r="GZ6" s="128"/>
      <c r="HA6" s="410"/>
      <c r="HB6" s="411"/>
      <c r="HC6" s="410"/>
      <c r="HD6" s="264"/>
      <c r="HE6" s="264"/>
      <c r="HF6" s="264"/>
      <c r="HG6" s="411"/>
      <c r="HH6" s="128"/>
      <c r="HI6" s="128"/>
      <c r="HJ6" s="410"/>
      <c r="HK6" s="411"/>
      <c r="HL6" s="410"/>
      <c r="HM6" s="264"/>
      <c r="HN6" s="264"/>
      <c r="HO6" s="264"/>
      <c r="HP6" s="411"/>
      <c r="HQ6" s="128"/>
      <c r="HR6" s="128"/>
      <c r="HS6" s="410"/>
      <c r="HT6" s="411"/>
      <c r="HU6" s="410"/>
      <c r="HV6" s="264"/>
      <c r="HW6" s="264"/>
      <c r="HX6" s="264"/>
      <c r="HY6" s="411"/>
      <c r="HZ6" s="128"/>
      <c r="IA6" s="128"/>
      <c r="IB6" s="410"/>
      <c r="IC6" s="411"/>
      <c r="ID6" s="410"/>
      <c r="IE6" s="264"/>
      <c r="IF6" s="264"/>
      <c r="IG6" s="264"/>
      <c r="IH6" s="411"/>
      <c r="II6" s="128"/>
      <c r="IJ6" s="128"/>
      <c r="IK6" s="410"/>
      <c r="IL6" s="411"/>
      <c r="IM6" s="410"/>
      <c r="IN6" s="264"/>
      <c r="IO6" s="264"/>
      <c r="IP6" s="264"/>
      <c r="IQ6" s="411"/>
      <c r="IR6" s="128"/>
      <c r="IS6" s="128"/>
      <c r="IT6" s="410"/>
      <c r="IU6" s="411"/>
      <c r="IV6" s="410"/>
      <c r="IW6" s="264"/>
      <c r="IX6" s="264"/>
      <c r="IY6" s="264"/>
      <c r="IZ6" s="411"/>
      <c r="JA6" s="128"/>
      <c r="JB6" s="128"/>
      <c r="JC6" s="410"/>
      <c r="JD6" s="411"/>
      <c r="JE6" s="410"/>
      <c r="JF6" s="264"/>
      <c r="JG6" s="264"/>
      <c r="JH6" s="264"/>
      <c r="JI6" s="411"/>
      <c r="JJ6" s="128"/>
      <c r="JK6" s="128"/>
      <c r="JL6" s="410"/>
      <c r="JM6" s="411"/>
      <c r="JN6" s="410"/>
      <c r="JO6" s="264"/>
      <c r="JP6" s="264"/>
      <c r="JQ6" s="264"/>
      <c r="JR6" s="411"/>
    </row>
    <row r="7" spans="1:278" ht="13.5" customHeight="1" x14ac:dyDescent="0.2">
      <c r="A7" s="128"/>
      <c r="B7" s="410"/>
      <c r="C7" s="411"/>
      <c r="D7" s="412"/>
      <c r="E7" s="413"/>
      <c r="F7" s="413"/>
      <c r="G7" s="413"/>
      <c r="H7" s="414"/>
      <c r="I7" s="128"/>
      <c r="J7" s="128"/>
      <c r="K7" s="410"/>
      <c r="L7" s="411"/>
      <c r="M7" s="412"/>
      <c r="N7" s="413"/>
      <c r="O7" s="413"/>
      <c r="P7" s="413"/>
      <c r="Q7" s="414"/>
      <c r="R7" s="128"/>
      <c r="S7" s="128"/>
      <c r="T7" s="410"/>
      <c r="U7" s="411"/>
      <c r="V7" s="412"/>
      <c r="W7" s="413"/>
      <c r="X7" s="413"/>
      <c r="Y7" s="413"/>
      <c r="Z7" s="414"/>
      <c r="AA7" s="128"/>
      <c r="AB7" s="128"/>
      <c r="AC7" s="410"/>
      <c r="AD7" s="411"/>
      <c r="AE7" s="412"/>
      <c r="AF7" s="413"/>
      <c r="AG7" s="413"/>
      <c r="AH7" s="413"/>
      <c r="AI7" s="414"/>
      <c r="AJ7" s="128"/>
      <c r="AK7" s="128"/>
      <c r="AL7" s="410"/>
      <c r="AM7" s="411"/>
      <c r="AN7" s="412"/>
      <c r="AO7" s="413"/>
      <c r="AP7" s="413"/>
      <c r="AQ7" s="413"/>
      <c r="AR7" s="414"/>
      <c r="AS7" s="128"/>
      <c r="AT7" s="128"/>
      <c r="AU7" s="410"/>
      <c r="AV7" s="411"/>
      <c r="AW7" s="412"/>
      <c r="AX7" s="413"/>
      <c r="AY7" s="413"/>
      <c r="AZ7" s="413"/>
      <c r="BA7" s="414"/>
      <c r="BB7" s="128"/>
      <c r="BC7" s="128"/>
      <c r="BD7" s="410"/>
      <c r="BE7" s="411"/>
      <c r="BF7" s="412"/>
      <c r="BG7" s="413"/>
      <c r="BH7" s="413"/>
      <c r="BI7" s="413"/>
      <c r="BJ7" s="414"/>
      <c r="BK7" s="128"/>
      <c r="BL7" s="128"/>
      <c r="BM7" s="410"/>
      <c r="BN7" s="411"/>
      <c r="BO7" s="412"/>
      <c r="BP7" s="413"/>
      <c r="BQ7" s="413"/>
      <c r="BR7" s="413"/>
      <c r="BS7" s="414"/>
      <c r="BT7" s="128"/>
      <c r="BU7" s="128"/>
      <c r="BV7" s="410"/>
      <c r="BW7" s="411"/>
      <c r="BX7" s="412"/>
      <c r="BY7" s="413"/>
      <c r="BZ7" s="413"/>
      <c r="CA7" s="413"/>
      <c r="CB7" s="414"/>
      <c r="CC7" s="128"/>
      <c r="CD7" s="128"/>
      <c r="CE7" s="410"/>
      <c r="CF7" s="411"/>
      <c r="CG7" s="412"/>
      <c r="CH7" s="413"/>
      <c r="CI7" s="413"/>
      <c r="CJ7" s="413"/>
      <c r="CK7" s="414"/>
      <c r="CL7" s="128"/>
      <c r="CM7" s="128"/>
      <c r="CN7" s="410"/>
      <c r="CO7" s="411"/>
      <c r="CP7" s="412"/>
      <c r="CQ7" s="413"/>
      <c r="CR7" s="413"/>
      <c r="CS7" s="413"/>
      <c r="CT7" s="414"/>
      <c r="CU7" s="128"/>
      <c r="CV7" s="128"/>
      <c r="CW7" s="410"/>
      <c r="CX7" s="411"/>
      <c r="CY7" s="412"/>
      <c r="CZ7" s="413"/>
      <c r="DA7" s="413"/>
      <c r="DB7" s="413"/>
      <c r="DC7" s="414"/>
      <c r="DD7" s="128"/>
      <c r="DE7" s="128"/>
      <c r="DF7" s="410"/>
      <c r="DG7" s="411"/>
      <c r="DH7" s="412"/>
      <c r="DI7" s="413"/>
      <c r="DJ7" s="413"/>
      <c r="DK7" s="413"/>
      <c r="DL7" s="414"/>
      <c r="DM7" s="128"/>
      <c r="DN7" s="128"/>
      <c r="DO7" s="410"/>
      <c r="DP7" s="411"/>
      <c r="DQ7" s="412"/>
      <c r="DR7" s="413"/>
      <c r="DS7" s="413"/>
      <c r="DT7" s="413"/>
      <c r="DU7" s="414"/>
      <c r="DV7" s="128"/>
      <c r="DW7" s="128"/>
      <c r="DX7" s="410"/>
      <c r="DY7" s="411"/>
      <c r="DZ7" s="412"/>
      <c r="EA7" s="413"/>
      <c r="EB7" s="413"/>
      <c r="EC7" s="413"/>
      <c r="ED7" s="414"/>
      <c r="EE7" s="128"/>
      <c r="EF7" s="128"/>
      <c r="EG7" s="410"/>
      <c r="EH7" s="411"/>
      <c r="EI7" s="412"/>
      <c r="EJ7" s="413"/>
      <c r="EK7" s="413"/>
      <c r="EL7" s="413"/>
      <c r="EM7" s="414"/>
      <c r="EN7" s="128"/>
      <c r="EO7" s="128"/>
      <c r="EP7" s="410"/>
      <c r="EQ7" s="411"/>
      <c r="ER7" s="412"/>
      <c r="ES7" s="413"/>
      <c r="ET7" s="413"/>
      <c r="EU7" s="413"/>
      <c r="EV7" s="414"/>
      <c r="EW7" s="128"/>
      <c r="EX7" s="128"/>
      <c r="EY7" s="410"/>
      <c r="EZ7" s="411"/>
      <c r="FA7" s="412"/>
      <c r="FB7" s="413"/>
      <c r="FC7" s="413"/>
      <c r="FD7" s="413"/>
      <c r="FE7" s="414"/>
      <c r="FF7" s="128"/>
      <c r="FG7" s="128"/>
      <c r="FH7" s="410"/>
      <c r="FI7" s="411"/>
      <c r="FJ7" s="412"/>
      <c r="FK7" s="413"/>
      <c r="FL7" s="413"/>
      <c r="FM7" s="413"/>
      <c r="FN7" s="414"/>
      <c r="FO7" s="128"/>
      <c r="FP7" s="128"/>
      <c r="FQ7" s="410"/>
      <c r="FR7" s="411"/>
      <c r="FS7" s="412"/>
      <c r="FT7" s="413"/>
      <c r="FU7" s="413"/>
      <c r="FV7" s="413"/>
      <c r="FW7" s="414"/>
      <c r="FX7" s="128"/>
      <c r="FY7" s="128"/>
      <c r="FZ7" s="410"/>
      <c r="GA7" s="411"/>
      <c r="GB7" s="412"/>
      <c r="GC7" s="413"/>
      <c r="GD7" s="413"/>
      <c r="GE7" s="413"/>
      <c r="GF7" s="414"/>
      <c r="GG7" s="128"/>
      <c r="GH7" s="128"/>
      <c r="GI7" s="410"/>
      <c r="GJ7" s="411"/>
      <c r="GK7" s="412"/>
      <c r="GL7" s="413"/>
      <c r="GM7" s="413"/>
      <c r="GN7" s="413"/>
      <c r="GO7" s="414"/>
      <c r="GP7" s="128"/>
      <c r="GQ7" s="128"/>
      <c r="GR7" s="410"/>
      <c r="GS7" s="411"/>
      <c r="GT7" s="412"/>
      <c r="GU7" s="413"/>
      <c r="GV7" s="413"/>
      <c r="GW7" s="413"/>
      <c r="GX7" s="414"/>
      <c r="GY7" s="128"/>
      <c r="GZ7" s="128"/>
      <c r="HA7" s="410"/>
      <c r="HB7" s="411"/>
      <c r="HC7" s="412"/>
      <c r="HD7" s="413"/>
      <c r="HE7" s="413"/>
      <c r="HF7" s="413"/>
      <c r="HG7" s="414"/>
      <c r="HH7" s="128"/>
      <c r="HI7" s="128"/>
      <c r="HJ7" s="410"/>
      <c r="HK7" s="411"/>
      <c r="HL7" s="412"/>
      <c r="HM7" s="413"/>
      <c r="HN7" s="413"/>
      <c r="HO7" s="413"/>
      <c r="HP7" s="414"/>
      <c r="HQ7" s="128"/>
      <c r="HR7" s="128"/>
      <c r="HS7" s="410"/>
      <c r="HT7" s="411"/>
      <c r="HU7" s="412"/>
      <c r="HV7" s="413"/>
      <c r="HW7" s="413"/>
      <c r="HX7" s="413"/>
      <c r="HY7" s="414"/>
      <c r="HZ7" s="128"/>
      <c r="IA7" s="128"/>
      <c r="IB7" s="410"/>
      <c r="IC7" s="411"/>
      <c r="ID7" s="412"/>
      <c r="IE7" s="413"/>
      <c r="IF7" s="413"/>
      <c r="IG7" s="413"/>
      <c r="IH7" s="414"/>
      <c r="II7" s="128"/>
      <c r="IJ7" s="128"/>
      <c r="IK7" s="410"/>
      <c r="IL7" s="411"/>
      <c r="IM7" s="412"/>
      <c r="IN7" s="413"/>
      <c r="IO7" s="413"/>
      <c r="IP7" s="413"/>
      <c r="IQ7" s="414"/>
      <c r="IR7" s="128"/>
      <c r="IS7" s="128"/>
      <c r="IT7" s="410"/>
      <c r="IU7" s="411"/>
      <c r="IV7" s="412"/>
      <c r="IW7" s="413"/>
      <c r="IX7" s="413"/>
      <c r="IY7" s="413"/>
      <c r="IZ7" s="414"/>
      <c r="JA7" s="128"/>
      <c r="JB7" s="128"/>
      <c r="JC7" s="410"/>
      <c r="JD7" s="411"/>
      <c r="JE7" s="412"/>
      <c r="JF7" s="413"/>
      <c r="JG7" s="413"/>
      <c r="JH7" s="413"/>
      <c r="JI7" s="414"/>
      <c r="JJ7" s="128"/>
      <c r="JK7" s="128"/>
      <c r="JL7" s="410"/>
      <c r="JM7" s="411"/>
      <c r="JN7" s="412"/>
      <c r="JO7" s="413"/>
      <c r="JP7" s="413"/>
      <c r="JQ7" s="413"/>
      <c r="JR7" s="414"/>
    </row>
    <row r="8" spans="1:278" ht="19.5" customHeight="1" x14ac:dyDescent="0.2">
      <c r="A8" s="128"/>
      <c r="B8" s="410"/>
      <c r="C8" s="411"/>
      <c r="D8" s="416" t="s">
        <v>282</v>
      </c>
      <c r="E8" s="407" t="str">
        <f>'1_ENTREGA'!$A$4</f>
        <v>Ejecutar las obras civiles, redes eléctricas y de seguridad electrónica para la adecuación de los niveles 2° y 3° de la Biblioteca Central Carlos Gaviria Díaz, ubicada en el Bloque 8 de la Universidad de Antioquia, de acuerdo con los diseños y especificaciones técnicas entregadas por la Universidad, bajo la modalidad de precios unitarios fijos no reajustables, de conformidad con los diseños técnicos (planos Anexo 9 y especificaciones técnicas Anexo 1) y los ítems contractuales, que hacen parte integral del contrato</v>
      </c>
      <c r="F8" s="408"/>
      <c r="G8" s="408"/>
      <c r="H8" s="409"/>
      <c r="I8" s="128"/>
      <c r="J8" s="128"/>
      <c r="K8" s="410"/>
      <c r="L8" s="411"/>
      <c r="M8" s="416" t="s">
        <v>282</v>
      </c>
      <c r="N8" s="407" t="str">
        <f>'1_ENTREGA'!$A$4</f>
        <v>Ejecutar las obras civiles, redes eléctricas y de seguridad electrónica para la adecuación de los niveles 2° y 3° de la Biblioteca Central Carlos Gaviria Díaz, ubicada en el Bloque 8 de la Universidad de Antioquia, de acuerdo con los diseños y especificaciones técnicas entregadas por la Universidad, bajo la modalidad de precios unitarios fijos no reajustables, de conformidad con los diseños técnicos (planos Anexo 9 y especificaciones técnicas Anexo 1) y los ítems contractuales, que hacen parte integral del contrato</v>
      </c>
      <c r="O8" s="408"/>
      <c r="P8" s="408"/>
      <c r="Q8" s="409"/>
      <c r="R8" s="128"/>
      <c r="S8" s="128"/>
      <c r="T8" s="410"/>
      <c r="U8" s="411"/>
      <c r="V8" s="416" t="s">
        <v>282</v>
      </c>
      <c r="W8" s="407" t="str">
        <f>'1_ENTREGA'!$A$4</f>
        <v>Ejecutar las obras civiles, redes eléctricas y de seguridad electrónica para la adecuación de los niveles 2° y 3° de la Biblioteca Central Carlos Gaviria Díaz, ubicada en el Bloque 8 de la Universidad de Antioquia, de acuerdo con los diseños y especificaciones técnicas entregadas por la Universidad, bajo la modalidad de precios unitarios fijos no reajustables, de conformidad con los diseños técnicos (planos Anexo 9 y especificaciones técnicas Anexo 1) y los ítems contractuales, que hacen parte integral del contrato</v>
      </c>
      <c r="X8" s="408"/>
      <c r="Y8" s="408"/>
      <c r="Z8" s="409"/>
      <c r="AA8" s="128"/>
      <c r="AB8" s="128"/>
      <c r="AC8" s="410"/>
      <c r="AD8" s="411"/>
      <c r="AE8" s="416" t="s">
        <v>282</v>
      </c>
      <c r="AF8" s="407" t="str">
        <f>'1_ENTREGA'!$A$4</f>
        <v>Ejecutar las obras civiles, redes eléctricas y de seguridad electrónica para la adecuación de los niveles 2° y 3° de la Biblioteca Central Carlos Gaviria Díaz, ubicada en el Bloque 8 de la Universidad de Antioquia, de acuerdo con los diseños y especificaciones técnicas entregadas por la Universidad, bajo la modalidad de precios unitarios fijos no reajustables, de conformidad con los diseños técnicos (planos Anexo 9 y especificaciones técnicas Anexo 1) y los ítems contractuales, que hacen parte integral del contrato</v>
      </c>
      <c r="AG8" s="408"/>
      <c r="AH8" s="408"/>
      <c r="AI8" s="409"/>
      <c r="AJ8" s="128"/>
      <c r="AK8" s="128"/>
      <c r="AL8" s="410"/>
      <c r="AM8" s="411"/>
      <c r="AN8" s="416" t="s">
        <v>282</v>
      </c>
      <c r="AO8" s="407" t="str">
        <f>'1_ENTREGA'!$A$4</f>
        <v>Ejecutar las obras civiles, redes eléctricas y de seguridad electrónica para la adecuación de los niveles 2° y 3° de la Biblioteca Central Carlos Gaviria Díaz, ubicada en el Bloque 8 de la Universidad de Antioquia, de acuerdo con los diseños y especificaciones técnicas entregadas por la Universidad, bajo la modalidad de precios unitarios fijos no reajustables, de conformidad con los diseños técnicos (planos Anexo 9 y especificaciones técnicas Anexo 1) y los ítems contractuales, que hacen parte integral del contrato</v>
      </c>
      <c r="AP8" s="408"/>
      <c r="AQ8" s="408"/>
      <c r="AR8" s="409"/>
      <c r="AS8" s="128"/>
      <c r="AT8" s="128"/>
      <c r="AU8" s="410"/>
      <c r="AV8" s="411"/>
      <c r="AW8" s="416" t="s">
        <v>282</v>
      </c>
      <c r="AX8" s="407" t="str">
        <f>'1_ENTREGA'!$A$4</f>
        <v>Ejecutar las obras civiles, redes eléctricas y de seguridad electrónica para la adecuación de los niveles 2° y 3° de la Biblioteca Central Carlos Gaviria Díaz, ubicada en el Bloque 8 de la Universidad de Antioquia, de acuerdo con los diseños y especificaciones técnicas entregadas por la Universidad, bajo la modalidad de precios unitarios fijos no reajustables, de conformidad con los diseños técnicos (planos Anexo 9 y especificaciones técnicas Anexo 1) y los ítems contractuales, que hacen parte integral del contrato</v>
      </c>
      <c r="AY8" s="408"/>
      <c r="AZ8" s="408"/>
      <c r="BA8" s="409"/>
      <c r="BB8" s="128"/>
      <c r="BC8" s="128"/>
      <c r="BD8" s="410"/>
      <c r="BE8" s="411"/>
      <c r="BF8" s="416" t="s">
        <v>282</v>
      </c>
      <c r="BG8" s="407" t="str">
        <f>'1_ENTREGA'!$A$4</f>
        <v>Ejecutar las obras civiles, redes eléctricas y de seguridad electrónica para la adecuación de los niveles 2° y 3° de la Biblioteca Central Carlos Gaviria Díaz, ubicada en el Bloque 8 de la Universidad de Antioquia, de acuerdo con los diseños y especificaciones técnicas entregadas por la Universidad, bajo la modalidad de precios unitarios fijos no reajustables, de conformidad con los diseños técnicos (planos Anexo 9 y especificaciones técnicas Anexo 1) y los ítems contractuales, que hacen parte integral del contrato</v>
      </c>
      <c r="BH8" s="408"/>
      <c r="BI8" s="408"/>
      <c r="BJ8" s="409"/>
      <c r="BK8" s="128"/>
      <c r="BL8" s="128"/>
      <c r="BM8" s="410"/>
      <c r="BN8" s="411"/>
      <c r="BO8" s="416" t="s">
        <v>282</v>
      </c>
      <c r="BP8" s="407" t="str">
        <f>'1_ENTREGA'!$A$4</f>
        <v>Ejecutar las obras civiles, redes eléctricas y de seguridad electrónica para la adecuación de los niveles 2° y 3° de la Biblioteca Central Carlos Gaviria Díaz, ubicada en el Bloque 8 de la Universidad de Antioquia, de acuerdo con los diseños y especificaciones técnicas entregadas por la Universidad, bajo la modalidad de precios unitarios fijos no reajustables, de conformidad con los diseños técnicos (planos Anexo 9 y especificaciones técnicas Anexo 1) y los ítems contractuales, que hacen parte integral del contrato</v>
      </c>
      <c r="BQ8" s="408"/>
      <c r="BR8" s="408"/>
      <c r="BS8" s="409"/>
      <c r="BT8" s="128"/>
      <c r="BU8" s="128"/>
      <c r="BV8" s="410"/>
      <c r="BW8" s="411"/>
      <c r="BX8" s="416" t="s">
        <v>282</v>
      </c>
      <c r="BY8" s="407" t="str">
        <f>'1_ENTREGA'!$A$4</f>
        <v>Ejecutar las obras civiles, redes eléctricas y de seguridad electrónica para la adecuación de los niveles 2° y 3° de la Biblioteca Central Carlos Gaviria Díaz, ubicada en el Bloque 8 de la Universidad de Antioquia, de acuerdo con los diseños y especificaciones técnicas entregadas por la Universidad, bajo la modalidad de precios unitarios fijos no reajustables, de conformidad con los diseños técnicos (planos Anexo 9 y especificaciones técnicas Anexo 1) y los ítems contractuales, que hacen parte integral del contrato</v>
      </c>
      <c r="BZ8" s="408"/>
      <c r="CA8" s="408"/>
      <c r="CB8" s="409"/>
      <c r="CC8" s="128"/>
      <c r="CD8" s="128"/>
      <c r="CE8" s="410"/>
      <c r="CF8" s="411"/>
      <c r="CG8" s="416" t="s">
        <v>282</v>
      </c>
      <c r="CH8" s="407" t="str">
        <f>'1_ENTREGA'!$A$4</f>
        <v>Ejecutar las obras civiles, redes eléctricas y de seguridad electrónica para la adecuación de los niveles 2° y 3° de la Biblioteca Central Carlos Gaviria Díaz, ubicada en el Bloque 8 de la Universidad de Antioquia, de acuerdo con los diseños y especificaciones técnicas entregadas por la Universidad, bajo la modalidad de precios unitarios fijos no reajustables, de conformidad con los diseños técnicos (planos Anexo 9 y especificaciones técnicas Anexo 1) y los ítems contractuales, que hacen parte integral del contrato</v>
      </c>
      <c r="CI8" s="408"/>
      <c r="CJ8" s="408"/>
      <c r="CK8" s="409"/>
      <c r="CL8" s="128"/>
      <c r="CM8" s="128"/>
      <c r="CN8" s="410"/>
      <c r="CO8" s="411"/>
      <c r="CP8" s="416" t="s">
        <v>282</v>
      </c>
      <c r="CQ8" s="407" t="str">
        <f>'1_ENTREGA'!$A$4</f>
        <v>Ejecutar las obras civiles, redes eléctricas y de seguridad electrónica para la adecuación de los niveles 2° y 3° de la Biblioteca Central Carlos Gaviria Díaz, ubicada en el Bloque 8 de la Universidad de Antioquia, de acuerdo con los diseños y especificaciones técnicas entregadas por la Universidad, bajo la modalidad de precios unitarios fijos no reajustables, de conformidad con los diseños técnicos (planos Anexo 9 y especificaciones técnicas Anexo 1) y los ítems contractuales, que hacen parte integral del contrato</v>
      </c>
      <c r="CR8" s="408"/>
      <c r="CS8" s="408"/>
      <c r="CT8" s="409"/>
      <c r="CU8" s="128"/>
      <c r="CV8" s="128"/>
      <c r="CW8" s="410"/>
      <c r="CX8" s="411"/>
      <c r="CY8" s="416" t="s">
        <v>282</v>
      </c>
      <c r="CZ8" s="407" t="str">
        <f>'1_ENTREGA'!$A$4</f>
        <v>Ejecutar las obras civiles, redes eléctricas y de seguridad electrónica para la adecuación de los niveles 2° y 3° de la Biblioteca Central Carlos Gaviria Díaz, ubicada en el Bloque 8 de la Universidad de Antioquia, de acuerdo con los diseños y especificaciones técnicas entregadas por la Universidad, bajo la modalidad de precios unitarios fijos no reajustables, de conformidad con los diseños técnicos (planos Anexo 9 y especificaciones técnicas Anexo 1) y los ítems contractuales, que hacen parte integral del contrato</v>
      </c>
      <c r="DA8" s="408"/>
      <c r="DB8" s="408"/>
      <c r="DC8" s="409"/>
      <c r="DD8" s="128"/>
      <c r="DE8" s="128"/>
      <c r="DF8" s="410"/>
      <c r="DG8" s="411"/>
      <c r="DH8" s="416" t="s">
        <v>282</v>
      </c>
      <c r="DI8" s="407" t="str">
        <f>'1_ENTREGA'!$A$4</f>
        <v>Ejecutar las obras civiles, redes eléctricas y de seguridad electrónica para la adecuación de los niveles 2° y 3° de la Biblioteca Central Carlos Gaviria Díaz, ubicada en el Bloque 8 de la Universidad de Antioquia, de acuerdo con los diseños y especificaciones técnicas entregadas por la Universidad, bajo la modalidad de precios unitarios fijos no reajustables, de conformidad con los diseños técnicos (planos Anexo 9 y especificaciones técnicas Anexo 1) y los ítems contractuales, que hacen parte integral del contrato</v>
      </c>
      <c r="DJ8" s="408"/>
      <c r="DK8" s="408"/>
      <c r="DL8" s="409"/>
      <c r="DM8" s="128"/>
      <c r="DN8" s="128"/>
      <c r="DO8" s="410"/>
      <c r="DP8" s="411"/>
      <c r="DQ8" s="416" t="s">
        <v>282</v>
      </c>
      <c r="DR8" s="407" t="str">
        <f>'1_ENTREGA'!$A$4</f>
        <v>Ejecutar las obras civiles, redes eléctricas y de seguridad electrónica para la adecuación de los niveles 2° y 3° de la Biblioteca Central Carlos Gaviria Díaz, ubicada en el Bloque 8 de la Universidad de Antioquia, de acuerdo con los diseños y especificaciones técnicas entregadas por la Universidad, bajo la modalidad de precios unitarios fijos no reajustables, de conformidad con los diseños técnicos (planos Anexo 9 y especificaciones técnicas Anexo 1) y los ítems contractuales, que hacen parte integral del contrato</v>
      </c>
      <c r="DS8" s="408"/>
      <c r="DT8" s="408"/>
      <c r="DU8" s="409"/>
      <c r="DV8" s="128"/>
      <c r="DW8" s="128"/>
      <c r="DX8" s="410"/>
      <c r="DY8" s="411"/>
      <c r="DZ8" s="416" t="s">
        <v>282</v>
      </c>
      <c r="EA8" s="407" t="str">
        <f>'1_ENTREGA'!$A$4</f>
        <v>Ejecutar las obras civiles, redes eléctricas y de seguridad electrónica para la adecuación de los niveles 2° y 3° de la Biblioteca Central Carlos Gaviria Díaz, ubicada en el Bloque 8 de la Universidad de Antioquia, de acuerdo con los diseños y especificaciones técnicas entregadas por la Universidad, bajo la modalidad de precios unitarios fijos no reajustables, de conformidad con los diseños técnicos (planos Anexo 9 y especificaciones técnicas Anexo 1) y los ítems contractuales, que hacen parte integral del contrato</v>
      </c>
      <c r="EB8" s="408"/>
      <c r="EC8" s="408"/>
      <c r="ED8" s="409"/>
      <c r="EE8" s="128"/>
      <c r="EF8" s="128"/>
      <c r="EG8" s="410"/>
      <c r="EH8" s="411"/>
      <c r="EI8" s="416" t="s">
        <v>282</v>
      </c>
      <c r="EJ8" s="407" t="str">
        <f>'1_ENTREGA'!$A$4</f>
        <v>Ejecutar las obras civiles, redes eléctricas y de seguridad electrónica para la adecuación de los niveles 2° y 3° de la Biblioteca Central Carlos Gaviria Díaz, ubicada en el Bloque 8 de la Universidad de Antioquia, de acuerdo con los diseños y especificaciones técnicas entregadas por la Universidad, bajo la modalidad de precios unitarios fijos no reajustables, de conformidad con los diseños técnicos (planos Anexo 9 y especificaciones técnicas Anexo 1) y los ítems contractuales, que hacen parte integral del contrato</v>
      </c>
      <c r="EK8" s="408"/>
      <c r="EL8" s="408"/>
      <c r="EM8" s="409"/>
      <c r="EN8" s="128"/>
      <c r="EO8" s="128"/>
      <c r="EP8" s="410"/>
      <c r="EQ8" s="411"/>
      <c r="ER8" s="416" t="s">
        <v>282</v>
      </c>
      <c r="ES8" s="407" t="str">
        <f>'1_ENTREGA'!$A$4</f>
        <v>Ejecutar las obras civiles, redes eléctricas y de seguridad electrónica para la adecuación de los niveles 2° y 3° de la Biblioteca Central Carlos Gaviria Díaz, ubicada en el Bloque 8 de la Universidad de Antioquia, de acuerdo con los diseños y especificaciones técnicas entregadas por la Universidad, bajo la modalidad de precios unitarios fijos no reajustables, de conformidad con los diseños técnicos (planos Anexo 9 y especificaciones técnicas Anexo 1) y los ítems contractuales, que hacen parte integral del contrato</v>
      </c>
      <c r="ET8" s="408"/>
      <c r="EU8" s="408"/>
      <c r="EV8" s="409"/>
      <c r="EW8" s="128"/>
      <c r="EX8" s="128"/>
      <c r="EY8" s="410"/>
      <c r="EZ8" s="411"/>
      <c r="FA8" s="416" t="s">
        <v>282</v>
      </c>
      <c r="FB8" s="407" t="str">
        <f>'1_ENTREGA'!$A$4</f>
        <v>Ejecutar las obras civiles, redes eléctricas y de seguridad electrónica para la adecuación de los niveles 2° y 3° de la Biblioteca Central Carlos Gaviria Díaz, ubicada en el Bloque 8 de la Universidad de Antioquia, de acuerdo con los diseños y especificaciones técnicas entregadas por la Universidad, bajo la modalidad de precios unitarios fijos no reajustables, de conformidad con los diseños técnicos (planos Anexo 9 y especificaciones técnicas Anexo 1) y los ítems contractuales, que hacen parte integral del contrato</v>
      </c>
      <c r="FC8" s="408"/>
      <c r="FD8" s="408"/>
      <c r="FE8" s="409"/>
      <c r="FF8" s="128"/>
      <c r="FG8" s="128"/>
      <c r="FH8" s="410"/>
      <c r="FI8" s="411"/>
      <c r="FJ8" s="416" t="s">
        <v>282</v>
      </c>
      <c r="FK8" s="407" t="str">
        <f>'1_ENTREGA'!$A$4</f>
        <v>Ejecutar las obras civiles, redes eléctricas y de seguridad electrónica para la adecuación de los niveles 2° y 3° de la Biblioteca Central Carlos Gaviria Díaz, ubicada en el Bloque 8 de la Universidad de Antioquia, de acuerdo con los diseños y especificaciones técnicas entregadas por la Universidad, bajo la modalidad de precios unitarios fijos no reajustables, de conformidad con los diseños técnicos (planos Anexo 9 y especificaciones técnicas Anexo 1) y los ítems contractuales, que hacen parte integral del contrato</v>
      </c>
      <c r="FL8" s="408"/>
      <c r="FM8" s="408"/>
      <c r="FN8" s="409"/>
      <c r="FO8" s="128"/>
      <c r="FP8" s="128"/>
      <c r="FQ8" s="410"/>
      <c r="FR8" s="411"/>
      <c r="FS8" s="416" t="s">
        <v>282</v>
      </c>
      <c r="FT8" s="407" t="str">
        <f>'1_ENTREGA'!$A$4</f>
        <v>Ejecutar las obras civiles, redes eléctricas y de seguridad electrónica para la adecuación de los niveles 2° y 3° de la Biblioteca Central Carlos Gaviria Díaz, ubicada en el Bloque 8 de la Universidad de Antioquia, de acuerdo con los diseños y especificaciones técnicas entregadas por la Universidad, bajo la modalidad de precios unitarios fijos no reajustables, de conformidad con los diseños técnicos (planos Anexo 9 y especificaciones técnicas Anexo 1) y los ítems contractuales, que hacen parte integral del contrato</v>
      </c>
      <c r="FU8" s="408"/>
      <c r="FV8" s="408"/>
      <c r="FW8" s="409"/>
      <c r="FX8" s="128"/>
      <c r="FY8" s="128"/>
      <c r="FZ8" s="410"/>
      <c r="GA8" s="411"/>
      <c r="GB8" s="416" t="s">
        <v>282</v>
      </c>
      <c r="GC8" s="407" t="str">
        <f>'1_ENTREGA'!$A$4</f>
        <v>Ejecutar las obras civiles, redes eléctricas y de seguridad electrónica para la adecuación de los niveles 2° y 3° de la Biblioteca Central Carlos Gaviria Díaz, ubicada en el Bloque 8 de la Universidad de Antioquia, de acuerdo con los diseños y especificaciones técnicas entregadas por la Universidad, bajo la modalidad de precios unitarios fijos no reajustables, de conformidad con los diseños técnicos (planos Anexo 9 y especificaciones técnicas Anexo 1) y los ítems contractuales, que hacen parte integral del contrato</v>
      </c>
      <c r="GD8" s="408"/>
      <c r="GE8" s="408"/>
      <c r="GF8" s="409"/>
      <c r="GG8" s="128"/>
      <c r="GH8" s="128"/>
      <c r="GI8" s="410"/>
      <c r="GJ8" s="411"/>
      <c r="GK8" s="416" t="s">
        <v>282</v>
      </c>
      <c r="GL8" s="407" t="str">
        <f>'1_ENTREGA'!$A$4</f>
        <v>Ejecutar las obras civiles, redes eléctricas y de seguridad electrónica para la adecuación de los niveles 2° y 3° de la Biblioteca Central Carlos Gaviria Díaz, ubicada en el Bloque 8 de la Universidad de Antioquia, de acuerdo con los diseños y especificaciones técnicas entregadas por la Universidad, bajo la modalidad de precios unitarios fijos no reajustables, de conformidad con los diseños técnicos (planos Anexo 9 y especificaciones técnicas Anexo 1) y los ítems contractuales, que hacen parte integral del contrato</v>
      </c>
      <c r="GM8" s="408"/>
      <c r="GN8" s="408"/>
      <c r="GO8" s="409"/>
      <c r="GP8" s="128"/>
      <c r="GQ8" s="128"/>
      <c r="GR8" s="410"/>
      <c r="GS8" s="411"/>
      <c r="GT8" s="416" t="s">
        <v>282</v>
      </c>
      <c r="GU8" s="407" t="str">
        <f>'1_ENTREGA'!$A$4</f>
        <v>Ejecutar las obras civiles, redes eléctricas y de seguridad electrónica para la adecuación de los niveles 2° y 3° de la Biblioteca Central Carlos Gaviria Díaz, ubicada en el Bloque 8 de la Universidad de Antioquia, de acuerdo con los diseños y especificaciones técnicas entregadas por la Universidad, bajo la modalidad de precios unitarios fijos no reajustables, de conformidad con los diseños técnicos (planos Anexo 9 y especificaciones técnicas Anexo 1) y los ítems contractuales, que hacen parte integral del contrato</v>
      </c>
      <c r="GV8" s="408"/>
      <c r="GW8" s="408"/>
      <c r="GX8" s="409"/>
      <c r="GY8" s="128"/>
      <c r="GZ8" s="128"/>
      <c r="HA8" s="410"/>
      <c r="HB8" s="411"/>
      <c r="HC8" s="416" t="s">
        <v>282</v>
      </c>
      <c r="HD8" s="407" t="str">
        <f>'1_ENTREGA'!$A$4</f>
        <v>Ejecutar las obras civiles, redes eléctricas y de seguridad electrónica para la adecuación de los niveles 2° y 3° de la Biblioteca Central Carlos Gaviria Díaz, ubicada en el Bloque 8 de la Universidad de Antioquia, de acuerdo con los diseños y especificaciones técnicas entregadas por la Universidad, bajo la modalidad de precios unitarios fijos no reajustables, de conformidad con los diseños técnicos (planos Anexo 9 y especificaciones técnicas Anexo 1) y los ítems contractuales, que hacen parte integral del contrato</v>
      </c>
      <c r="HE8" s="408"/>
      <c r="HF8" s="408"/>
      <c r="HG8" s="409"/>
      <c r="HH8" s="128"/>
      <c r="HI8" s="128"/>
      <c r="HJ8" s="410"/>
      <c r="HK8" s="411"/>
      <c r="HL8" s="416" t="s">
        <v>282</v>
      </c>
      <c r="HM8" s="407" t="str">
        <f>'1_ENTREGA'!$A$4</f>
        <v>Ejecutar las obras civiles, redes eléctricas y de seguridad electrónica para la adecuación de los niveles 2° y 3° de la Biblioteca Central Carlos Gaviria Díaz, ubicada en el Bloque 8 de la Universidad de Antioquia, de acuerdo con los diseños y especificaciones técnicas entregadas por la Universidad, bajo la modalidad de precios unitarios fijos no reajustables, de conformidad con los diseños técnicos (planos Anexo 9 y especificaciones técnicas Anexo 1) y los ítems contractuales, que hacen parte integral del contrato</v>
      </c>
      <c r="HN8" s="408"/>
      <c r="HO8" s="408"/>
      <c r="HP8" s="409"/>
      <c r="HQ8" s="128"/>
      <c r="HR8" s="128"/>
      <c r="HS8" s="410"/>
      <c r="HT8" s="411"/>
      <c r="HU8" s="416" t="s">
        <v>282</v>
      </c>
      <c r="HV8" s="407" t="str">
        <f>'1_ENTREGA'!$A$4</f>
        <v>Ejecutar las obras civiles, redes eléctricas y de seguridad electrónica para la adecuación de los niveles 2° y 3° de la Biblioteca Central Carlos Gaviria Díaz, ubicada en el Bloque 8 de la Universidad de Antioquia, de acuerdo con los diseños y especificaciones técnicas entregadas por la Universidad, bajo la modalidad de precios unitarios fijos no reajustables, de conformidad con los diseños técnicos (planos Anexo 9 y especificaciones técnicas Anexo 1) y los ítems contractuales, que hacen parte integral del contrato</v>
      </c>
      <c r="HW8" s="408"/>
      <c r="HX8" s="408"/>
      <c r="HY8" s="409"/>
      <c r="HZ8" s="128"/>
      <c r="IA8" s="128"/>
      <c r="IB8" s="410"/>
      <c r="IC8" s="411"/>
      <c r="ID8" s="416" t="s">
        <v>282</v>
      </c>
      <c r="IE8" s="407" t="str">
        <f>'1_ENTREGA'!$A$4</f>
        <v>Ejecutar las obras civiles, redes eléctricas y de seguridad electrónica para la adecuación de los niveles 2° y 3° de la Biblioteca Central Carlos Gaviria Díaz, ubicada en el Bloque 8 de la Universidad de Antioquia, de acuerdo con los diseños y especificaciones técnicas entregadas por la Universidad, bajo la modalidad de precios unitarios fijos no reajustables, de conformidad con los diseños técnicos (planos Anexo 9 y especificaciones técnicas Anexo 1) y los ítems contractuales, que hacen parte integral del contrato</v>
      </c>
      <c r="IF8" s="408"/>
      <c r="IG8" s="408"/>
      <c r="IH8" s="409"/>
      <c r="II8" s="128"/>
      <c r="IJ8" s="128"/>
      <c r="IK8" s="410"/>
      <c r="IL8" s="411"/>
      <c r="IM8" s="416" t="s">
        <v>282</v>
      </c>
      <c r="IN8" s="407" t="str">
        <f>'1_ENTREGA'!$A$4</f>
        <v>Ejecutar las obras civiles, redes eléctricas y de seguridad electrónica para la adecuación de los niveles 2° y 3° de la Biblioteca Central Carlos Gaviria Díaz, ubicada en el Bloque 8 de la Universidad de Antioquia, de acuerdo con los diseños y especificaciones técnicas entregadas por la Universidad, bajo la modalidad de precios unitarios fijos no reajustables, de conformidad con los diseños técnicos (planos Anexo 9 y especificaciones técnicas Anexo 1) y los ítems contractuales, que hacen parte integral del contrato</v>
      </c>
      <c r="IO8" s="408"/>
      <c r="IP8" s="408"/>
      <c r="IQ8" s="409"/>
      <c r="IR8" s="128"/>
      <c r="IS8" s="128"/>
      <c r="IT8" s="410"/>
      <c r="IU8" s="411"/>
      <c r="IV8" s="416" t="s">
        <v>282</v>
      </c>
      <c r="IW8" s="407" t="str">
        <f>'1_ENTREGA'!$A$4</f>
        <v>Ejecutar las obras civiles, redes eléctricas y de seguridad electrónica para la adecuación de los niveles 2° y 3° de la Biblioteca Central Carlos Gaviria Díaz, ubicada en el Bloque 8 de la Universidad de Antioquia, de acuerdo con los diseños y especificaciones técnicas entregadas por la Universidad, bajo la modalidad de precios unitarios fijos no reajustables, de conformidad con los diseños técnicos (planos Anexo 9 y especificaciones técnicas Anexo 1) y los ítems contractuales, que hacen parte integral del contrato</v>
      </c>
      <c r="IX8" s="408"/>
      <c r="IY8" s="408"/>
      <c r="IZ8" s="409"/>
      <c r="JA8" s="128"/>
      <c r="JB8" s="128"/>
      <c r="JC8" s="410"/>
      <c r="JD8" s="411"/>
      <c r="JE8" s="416" t="s">
        <v>282</v>
      </c>
      <c r="JF8" s="407" t="str">
        <f>'1_ENTREGA'!$A$4</f>
        <v>Ejecutar las obras civiles, redes eléctricas y de seguridad electrónica para la adecuación de los niveles 2° y 3° de la Biblioteca Central Carlos Gaviria Díaz, ubicada en el Bloque 8 de la Universidad de Antioquia, de acuerdo con los diseños y especificaciones técnicas entregadas por la Universidad, bajo la modalidad de precios unitarios fijos no reajustables, de conformidad con los diseños técnicos (planos Anexo 9 y especificaciones técnicas Anexo 1) y los ítems contractuales, que hacen parte integral del contrato</v>
      </c>
      <c r="JG8" s="408"/>
      <c r="JH8" s="408"/>
      <c r="JI8" s="409"/>
      <c r="JJ8" s="128"/>
      <c r="JK8" s="128"/>
      <c r="JL8" s="410"/>
      <c r="JM8" s="411"/>
      <c r="JN8" s="416" t="s">
        <v>282</v>
      </c>
      <c r="JO8" s="407" t="str">
        <f>'1_ENTREGA'!$A$4</f>
        <v>Ejecutar las obras civiles, redes eléctricas y de seguridad electrónica para la adecuación de los niveles 2° y 3° de la Biblioteca Central Carlos Gaviria Díaz, ubicada en el Bloque 8 de la Universidad de Antioquia, de acuerdo con los diseños y especificaciones técnicas entregadas por la Universidad, bajo la modalidad de precios unitarios fijos no reajustables, de conformidad con los diseños técnicos (planos Anexo 9 y especificaciones técnicas Anexo 1) y los ítems contractuales, que hacen parte integral del contrato</v>
      </c>
      <c r="JP8" s="408"/>
      <c r="JQ8" s="408"/>
      <c r="JR8" s="409"/>
    </row>
    <row r="9" spans="1:278" ht="82.5" customHeight="1" x14ac:dyDescent="0.2">
      <c r="A9" s="128"/>
      <c r="B9" s="412"/>
      <c r="C9" s="414"/>
      <c r="D9" s="406"/>
      <c r="E9" s="412"/>
      <c r="F9" s="413"/>
      <c r="G9" s="413"/>
      <c r="H9" s="414"/>
      <c r="I9" s="128"/>
      <c r="J9" s="128"/>
      <c r="K9" s="412"/>
      <c r="L9" s="414"/>
      <c r="M9" s="406"/>
      <c r="N9" s="412"/>
      <c r="O9" s="413"/>
      <c r="P9" s="413"/>
      <c r="Q9" s="414"/>
      <c r="R9" s="128"/>
      <c r="S9" s="128"/>
      <c r="T9" s="412"/>
      <c r="U9" s="414"/>
      <c r="V9" s="406"/>
      <c r="W9" s="412"/>
      <c r="X9" s="413"/>
      <c r="Y9" s="413"/>
      <c r="Z9" s="414"/>
      <c r="AA9" s="128"/>
      <c r="AB9" s="128"/>
      <c r="AC9" s="412"/>
      <c r="AD9" s="414"/>
      <c r="AE9" s="406"/>
      <c r="AF9" s="412"/>
      <c r="AG9" s="413"/>
      <c r="AH9" s="413"/>
      <c r="AI9" s="414"/>
      <c r="AJ9" s="128"/>
      <c r="AK9" s="128"/>
      <c r="AL9" s="412"/>
      <c r="AM9" s="414"/>
      <c r="AN9" s="406"/>
      <c r="AO9" s="412"/>
      <c r="AP9" s="413"/>
      <c r="AQ9" s="413"/>
      <c r="AR9" s="414"/>
      <c r="AS9" s="128"/>
      <c r="AT9" s="128"/>
      <c r="AU9" s="412"/>
      <c r="AV9" s="414"/>
      <c r="AW9" s="406"/>
      <c r="AX9" s="412"/>
      <c r="AY9" s="413"/>
      <c r="AZ9" s="413"/>
      <c r="BA9" s="414"/>
      <c r="BB9" s="128"/>
      <c r="BC9" s="128"/>
      <c r="BD9" s="412"/>
      <c r="BE9" s="414"/>
      <c r="BF9" s="406"/>
      <c r="BG9" s="412"/>
      <c r="BH9" s="413"/>
      <c r="BI9" s="413"/>
      <c r="BJ9" s="414"/>
      <c r="BK9" s="128"/>
      <c r="BL9" s="128"/>
      <c r="BM9" s="412"/>
      <c r="BN9" s="414"/>
      <c r="BO9" s="406"/>
      <c r="BP9" s="412"/>
      <c r="BQ9" s="413"/>
      <c r="BR9" s="413"/>
      <c r="BS9" s="414"/>
      <c r="BT9" s="128"/>
      <c r="BU9" s="128"/>
      <c r="BV9" s="412"/>
      <c r="BW9" s="414"/>
      <c r="BX9" s="406"/>
      <c r="BY9" s="412"/>
      <c r="BZ9" s="413"/>
      <c r="CA9" s="413"/>
      <c r="CB9" s="414"/>
      <c r="CC9" s="128"/>
      <c r="CD9" s="128"/>
      <c r="CE9" s="412"/>
      <c r="CF9" s="414"/>
      <c r="CG9" s="406"/>
      <c r="CH9" s="412"/>
      <c r="CI9" s="413"/>
      <c r="CJ9" s="413"/>
      <c r="CK9" s="414"/>
      <c r="CL9" s="128"/>
      <c r="CM9" s="128"/>
      <c r="CN9" s="412"/>
      <c r="CO9" s="414"/>
      <c r="CP9" s="406"/>
      <c r="CQ9" s="412"/>
      <c r="CR9" s="413"/>
      <c r="CS9" s="413"/>
      <c r="CT9" s="414"/>
      <c r="CU9" s="128"/>
      <c r="CV9" s="128"/>
      <c r="CW9" s="412"/>
      <c r="CX9" s="414"/>
      <c r="CY9" s="406"/>
      <c r="CZ9" s="412"/>
      <c r="DA9" s="413"/>
      <c r="DB9" s="413"/>
      <c r="DC9" s="414"/>
      <c r="DD9" s="128"/>
      <c r="DE9" s="128"/>
      <c r="DF9" s="412"/>
      <c r="DG9" s="414"/>
      <c r="DH9" s="406"/>
      <c r="DI9" s="412"/>
      <c r="DJ9" s="413"/>
      <c r="DK9" s="413"/>
      <c r="DL9" s="414"/>
      <c r="DM9" s="128"/>
      <c r="DN9" s="128"/>
      <c r="DO9" s="412"/>
      <c r="DP9" s="414"/>
      <c r="DQ9" s="406"/>
      <c r="DR9" s="412"/>
      <c r="DS9" s="413"/>
      <c r="DT9" s="413"/>
      <c r="DU9" s="414"/>
      <c r="DV9" s="128"/>
      <c r="DW9" s="128"/>
      <c r="DX9" s="412"/>
      <c r="DY9" s="414"/>
      <c r="DZ9" s="406"/>
      <c r="EA9" s="412"/>
      <c r="EB9" s="413"/>
      <c r="EC9" s="413"/>
      <c r="ED9" s="414"/>
      <c r="EE9" s="128"/>
      <c r="EF9" s="128"/>
      <c r="EG9" s="412"/>
      <c r="EH9" s="414"/>
      <c r="EI9" s="406"/>
      <c r="EJ9" s="412"/>
      <c r="EK9" s="413"/>
      <c r="EL9" s="413"/>
      <c r="EM9" s="414"/>
      <c r="EN9" s="128"/>
      <c r="EO9" s="128"/>
      <c r="EP9" s="412"/>
      <c r="EQ9" s="414"/>
      <c r="ER9" s="406"/>
      <c r="ES9" s="412"/>
      <c r="ET9" s="413"/>
      <c r="EU9" s="413"/>
      <c r="EV9" s="414"/>
      <c r="EW9" s="128"/>
      <c r="EX9" s="128"/>
      <c r="EY9" s="412"/>
      <c r="EZ9" s="414"/>
      <c r="FA9" s="406"/>
      <c r="FB9" s="412"/>
      <c r="FC9" s="413"/>
      <c r="FD9" s="413"/>
      <c r="FE9" s="414"/>
      <c r="FF9" s="128"/>
      <c r="FG9" s="128"/>
      <c r="FH9" s="412"/>
      <c r="FI9" s="414"/>
      <c r="FJ9" s="406"/>
      <c r="FK9" s="412"/>
      <c r="FL9" s="413"/>
      <c r="FM9" s="413"/>
      <c r="FN9" s="414"/>
      <c r="FO9" s="128"/>
      <c r="FP9" s="128"/>
      <c r="FQ9" s="412"/>
      <c r="FR9" s="414"/>
      <c r="FS9" s="406"/>
      <c r="FT9" s="412"/>
      <c r="FU9" s="413"/>
      <c r="FV9" s="413"/>
      <c r="FW9" s="414"/>
      <c r="FX9" s="128"/>
      <c r="FY9" s="128"/>
      <c r="FZ9" s="412"/>
      <c r="GA9" s="414"/>
      <c r="GB9" s="406"/>
      <c r="GC9" s="412"/>
      <c r="GD9" s="413"/>
      <c r="GE9" s="413"/>
      <c r="GF9" s="414"/>
      <c r="GG9" s="128"/>
      <c r="GH9" s="128"/>
      <c r="GI9" s="412"/>
      <c r="GJ9" s="414"/>
      <c r="GK9" s="406"/>
      <c r="GL9" s="412"/>
      <c r="GM9" s="413"/>
      <c r="GN9" s="413"/>
      <c r="GO9" s="414"/>
      <c r="GP9" s="128"/>
      <c r="GQ9" s="128"/>
      <c r="GR9" s="412"/>
      <c r="GS9" s="414"/>
      <c r="GT9" s="406"/>
      <c r="GU9" s="412"/>
      <c r="GV9" s="413"/>
      <c r="GW9" s="413"/>
      <c r="GX9" s="414"/>
      <c r="GY9" s="128"/>
      <c r="GZ9" s="128"/>
      <c r="HA9" s="412"/>
      <c r="HB9" s="414"/>
      <c r="HC9" s="406"/>
      <c r="HD9" s="412"/>
      <c r="HE9" s="413"/>
      <c r="HF9" s="413"/>
      <c r="HG9" s="414"/>
      <c r="HH9" s="128"/>
      <c r="HI9" s="128"/>
      <c r="HJ9" s="412"/>
      <c r="HK9" s="414"/>
      <c r="HL9" s="406"/>
      <c r="HM9" s="412"/>
      <c r="HN9" s="413"/>
      <c r="HO9" s="413"/>
      <c r="HP9" s="414"/>
      <c r="HQ9" s="128"/>
      <c r="HR9" s="128"/>
      <c r="HS9" s="412"/>
      <c r="HT9" s="414"/>
      <c r="HU9" s="406"/>
      <c r="HV9" s="412"/>
      <c r="HW9" s="413"/>
      <c r="HX9" s="413"/>
      <c r="HY9" s="414"/>
      <c r="HZ9" s="128"/>
      <c r="IA9" s="128"/>
      <c r="IB9" s="412"/>
      <c r="IC9" s="414"/>
      <c r="ID9" s="406"/>
      <c r="IE9" s="412"/>
      <c r="IF9" s="413"/>
      <c r="IG9" s="413"/>
      <c r="IH9" s="414"/>
      <c r="II9" s="128"/>
      <c r="IJ9" s="128"/>
      <c r="IK9" s="412"/>
      <c r="IL9" s="414"/>
      <c r="IM9" s="406"/>
      <c r="IN9" s="412"/>
      <c r="IO9" s="413"/>
      <c r="IP9" s="413"/>
      <c r="IQ9" s="414"/>
      <c r="IR9" s="128"/>
      <c r="IS9" s="128"/>
      <c r="IT9" s="412"/>
      <c r="IU9" s="414"/>
      <c r="IV9" s="406"/>
      <c r="IW9" s="412"/>
      <c r="IX9" s="413"/>
      <c r="IY9" s="413"/>
      <c r="IZ9" s="414"/>
      <c r="JA9" s="128"/>
      <c r="JB9" s="128"/>
      <c r="JC9" s="412"/>
      <c r="JD9" s="414"/>
      <c r="JE9" s="406"/>
      <c r="JF9" s="412"/>
      <c r="JG9" s="413"/>
      <c r="JH9" s="413"/>
      <c r="JI9" s="414"/>
      <c r="JJ9" s="128"/>
      <c r="JK9" s="128"/>
      <c r="JL9" s="412"/>
      <c r="JM9" s="414"/>
      <c r="JN9" s="406"/>
      <c r="JO9" s="412"/>
      <c r="JP9" s="413"/>
      <c r="JQ9" s="413"/>
      <c r="JR9" s="414"/>
    </row>
    <row r="10" spans="1:278" ht="12.75" customHeight="1" x14ac:dyDescent="0.2">
      <c r="A10" s="128"/>
      <c r="B10" s="131" t="s">
        <v>283</v>
      </c>
      <c r="C10" s="132" t="s">
        <v>440</v>
      </c>
      <c r="D10" s="132" t="s">
        <v>441</v>
      </c>
      <c r="E10" s="133" t="s">
        <v>442</v>
      </c>
      <c r="F10" s="134" t="s">
        <v>287</v>
      </c>
      <c r="G10" s="134" t="s">
        <v>288</v>
      </c>
      <c r="H10" s="131"/>
      <c r="I10" s="128"/>
      <c r="J10" s="128"/>
      <c r="K10" s="131"/>
      <c r="L10" s="132"/>
      <c r="M10" s="132"/>
      <c r="N10" s="133"/>
      <c r="O10" s="134"/>
      <c r="P10" s="134"/>
      <c r="Q10" s="131"/>
      <c r="R10" s="128"/>
      <c r="S10" s="128"/>
      <c r="T10" s="131"/>
      <c r="U10" s="132"/>
      <c r="V10" s="132"/>
      <c r="W10" s="133"/>
      <c r="X10" s="134"/>
      <c r="Y10" s="134"/>
      <c r="Z10" s="131"/>
      <c r="AA10" s="128"/>
      <c r="AB10" s="128"/>
      <c r="AC10" s="131"/>
      <c r="AD10" s="132"/>
      <c r="AE10" s="132"/>
      <c r="AF10" s="133"/>
      <c r="AG10" s="134"/>
      <c r="AH10" s="134"/>
      <c r="AI10" s="131"/>
      <c r="AJ10" s="128"/>
      <c r="AK10" s="128"/>
      <c r="AL10" s="131"/>
      <c r="AM10" s="132"/>
      <c r="AN10" s="132"/>
      <c r="AO10" s="133"/>
      <c r="AP10" s="134"/>
      <c r="AQ10" s="134"/>
      <c r="AR10" s="131"/>
      <c r="AS10" s="128"/>
      <c r="AT10" s="128"/>
      <c r="AU10" s="131"/>
      <c r="AV10" s="132"/>
      <c r="AW10" s="132"/>
      <c r="AX10" s="133"/>
      <c r="AY10" s="134"/>
      <c r="AZ10" s="134"/>
      <c r="BA10" s="131"/>
      <c r="BB10" s="128"/>
      <c r="BC10" s="128"/>
      <c r="BD10" s="131"/>
      <c r="BE10" s="132"/>
      <c r="BF10" s="132"/>
      <c r="BG10" s="133"/>
      <c r="BH10" s="134"/>
      <c r="BI10" s="134"/>
      <c r="BJ10" s="131"/>
      <c r="BK10" s="128"/>
      <c r="BL10" s="128"/>
      <c r="BM10" s="131"/>
      <c r="BN10" s="132"/>
      <c r="BO10" s="132"/>
      <c r="BP10" s="133"/>
      <c r="BQ10" s="134"/>
      <c r="BR10" s="134"/>
      <c r="BS10" s="131"/>
      <c r="BT10" s="128"/>
      <c r="BU10" s="128"/>
      <c r="BV10" s="131"/>
      <c r="BW10" s="132"/>
      <c r="BX10" s="132"/>
      <c r="BY10" s="133"/>
      <c r="BZ10" s="134"/>
      <c r="CA10" s="134"/>
      <c r="CB10" s="131"/>
      <c r="CC10" s="128"/>
      <c r="CD10" s="128"/>
      <c r="CE10" s="131"/>
      <c r="CF10" s="132"/>
      <c r="CG10" s="132"/>
      <c r="CH10" s="133"/>
      <c r="CI10" s="134"/>
      <c r="CJ10" s="134"/>
      <c r="CK10" s="131"/>
      <c r="CL10" s="128"/>
      <c r="CM10" s="128"/>
      <c r="CN10" s="131"/>
      <c r="CO10" s="132"/>
      <c r="CP10" s="132"/>
      <c r="CQ10" s="133"/>
      <c r="CR10" s="134"/>
      <c r="CS10" s="134"/>
      <c r="CT10" s="131"/>
      <c r="CU10" s="128"/>
      <c r="CV10" s="128"/>
      <c r="CW10" s="131"/>
      <c r="CX10" s="132"/>
      <c r="CY10" s="132"/>
      <c r="CZ10" s="133"/>
      <c r="DA10" s="134"/>
      <c r="DB10" s="134"/>
      <c r="DC10" s="131"/>
      <c r="DD10" s="128"/>
      <c r="DE10" s="128"/>
      <c r="DF10" s="131"/>
      <c r="DG10" s="132"/>
      <c r="DH10" s="132"/>
      <c r="DI10" s="133"/>
      <c r="DJ10" s="134"/>
      <c r="DK10" s="134"/>
      <c r="DL10" s="131"/>
      <c r="DM10" s="128"/>
      <c r="DN10" s="128"/>
      <c r="DO10" s="131"/>
      <c r="DP10" s="132"/>
      <c r="DQ10" s="132"/>
      <c r="DR10" s="133"/>
      <c r="DS10" s="134"/>
      <c r="DT10" s="134"/>
      <c r="DU10" s="131"/>
      <c r="DV10" s="128"/>
      <c r="DW10" s="128"/>
      <c r="DX10" s="131"/>
      <c r="DY10" s="132"/>
      <c r="DZ10" s="132"/>
      <c r="EA10" s="133"/>
      <c r="EB10" s="134"/>
      <c r="EC10" s="134"/>
      <c r="ED10" s="131"/>
      <c r="EE10" s="128"/>
      <c r="EF10" s="128"/>
      <c r="EG10" s="131"/>
      <c r="EH10" s="132"/>
      <c r="EI10" s="132"/>
      <c r="EJ10" s="133"/>
      <c r="EK10" s="134"/>
      <c r="EL10" s="134"/>
      <c r="EM10" s="131"/>
      <c r="EN10" s="128"/>
      <c r="EO10" s="128"/>
      <c r="EP10" s="131"/>
      <c r="EQ10" s="132"/>
      <c r="ER10" s="132"/>
      <c r="ES10" s="133"/>
      <c r="ET10" s="134"/>
      <c r="EU10" s="134"/>
      <c r="EV10" s="131"/>
      <c r="EW10" s="128"/>
      <c r="EX10" s="128"/>
      <c r="EY10" s="131"/>
      <c r="EZ10" s="132"/>
      <c r="FA10" s="132"/>
      <c r="FB10" s="133"/>
      <c r="FC10" s="134"/>
      <c r="FD10" s="134"/>
      <c r="FE10" s="131"/>
      <c r="FF10" s="128"/>
      <c r="FG10" s="128"/>
      <c r="FH10" s="131"/>
      <c r="FI10" s="132"/>
      <c r="FJ10" s="132"/>
      <c r="FK10" s="133"/>
      <c r="FL10" s="134"/>
      <c r="FM10" s="134"/>
      <c r="FN10" s="131"/>
      <c r="FO10" s="128"/>
      <c r="FP10" s="128"/>
      <c r="FQ10" s="131"/>
      <c r="FR10" s="132"/>
      <c r="FS10" s="132"/>
      <c r="FT10" s="133"/>
      <c r="FU10" s="134"/>
      <c r="FV10" s="134"/>
      <c r="FW10" s="131"/>
      <c r="FX10" s="128"/>
      <c r="FY10" s="128"/>
      <c r="FZ10" s="131"/>
      <c r="GA10" s="132"/>
      <c r="GB10" s="132"/>
      <c r="GC10" s="133"/>
      <c r="GD10" s="134"/>
      <c r="GE10" s="134"/>
      <c r="GF10" s="131"/>
      <c r="GG10" s="128"/>
      <c r="GH10" s="128"/>
      <c r="GI10" s="131"/>
      <c r="GJ10" s="132"/>
      <c r="GK10" s="132"/>
      <c r="GL10" s="133"/>
      <c r="GM10" s="134"/>
      <c r="GN10" s="134"/>
      <c r="GO10" s="131"/>
      <c r="GP10" s="128"/>
      <c r="GQ10" s="128"/>
      <c r="GR10" s="131"/>
      <c r="GS10" s="132"/>
      <c r="GT10" s="132"/>
      <c r="GU10" s="133"/>
      <c r="GV10" s="134"/>
      <c r="GW10" s="134"/>
      <c r="GX10" s="131"/>
      <c r="GY10" s="128"/>
      <c r="GZ10" s="128"/>
      <c r="HA10" s="131"/>
      <c r="HB10" s="132"/>
      <c r="HC10" s="132"/>
      <c r="HD10" s="133"/>
      <c r="HE10" s="134"/>
      <c r="HF10" s="134"/>
      <c r="HG10" s="131"/>
      <c r="HH10" s="128"/>
      <c r="HI10" s="128"/>
      <c r="HJ10" s="131"/>
      <c r="HK10" s="132"/>
      <c r="HL10" s="132"/>
      <c r="HM10" s="133"/>
      <c r="HN10" s="134"/>
      <c r="HO10" s="134"/>
      <c r="HP10" s="131"/>
      <c r="HQ10" s="128"/>
      <c r="HR10" s="128"/>
      <c r="HS10" s="131"/>
      <c r="HT10" s="132"/>
      <c r="HU10" s="132"/>
      <c r="HV10" s="133"/>
      <c r="HW10" s="134"/>
      <c r="HX10" s="134"/>
      <c r="HY10" s="131"/>
      <c r="HZ10" s="128"/>
      <c r="IA10" s="128"/>
      <c r="IB10" s="131"/>
      <c r="IC10" s="132"/>
      <c r="ID10" s="132"/>
      <c r="IE10" s="133"/>
      <c r="IF10" s="134"/>
      <c r="IG10" s="134"/>
      <c r="IH10" s="131"/>
      <c r="II10" s="128"/>
      <c r="IJ10" s="128"/>
      <c r="IK10" s="131"/>
      <c r="IL10" s="132"/>
      <c r="IM10" s="132"/>
      <c r="IN10" s="133"/>
      <c r="IO10" s="134"/>
      <c r="IP10" s="134"/>
      <c r="IQ10" s="131"/>
      <c r="IR10" s="128"/>
      <c r="IS10" s="128"/>
      <c r="IT10" s="131"/>
      <c r="IU10" s="132"/>
      <c r="IV10" s="132"/>
      <c r="IW10" s="133"/>
      <c r="IX10" s="134"/>
      <c r="IY10" s="134"/>
      <c r="IZ10" s="131"/>
      <c r="JA10" s="128"/>
      <c r="JB10" s="128"/>
      <c r="JC10" s="131"/>
      <c r="JD10" s="132"/>
      <c r="JE10" s="132"/>
      <c r="JF10" s="133"/>
      <c r="JG10" s="134"/>
      <c r="JH10" s="134"/>
      <c r="JI10" s="131"/>
      <c r="JJ10" s="128"/>
      <c r="JK10" s="128"/>
      <c r="JL10" s="131"/>
      <c r="JM10" s="132"/>
      <c r="JN10" s="132"/>
      <c r="JO10" s="133"/>
      <c r="JP10" s="134"/>
      <c r="JQ10" s="134"/>
      <c r="JR10" s="131"/>
    </row>
    <row r="11" spans="1:278" ht="12.75" customHeight="1" x14ac:dyDescent="0.2">
      <c r="A11" s="128"/>
      <c r="B11" s="135"/>
      <c r="C11" s="136" t="s">
        <v>290</v>
      </c>
      <c r="D11" s="135"/>
      <c r="E11" s="137"/>
      <c r="F11" s="138"/>
      <c r="G11" s="138"/>
      <c r="H11" s="138"/>
      <c r="I11" s="128"/>
      <c r="J11" s="128"/>
      <c r="K11" s="135"/>
      <c r="L11" s="136"/>
      <c r="M11" s="135"/>
      <c r="N11" s="137"/>
      <c r="O11" s="138"/>
      <c r="P11" s="138"/>
      <c r="Q11" s="138"/>
      <c r="R11" s="128"/>
      <c r="S11" s="129"/>
      <c r="T11" s="135"/>
      <c r="U11" s="136"/>
      <c r="V11" s="135"/>
      <c r="W11" s="137"/>
      <c r="X11" s="138"/>
      <c r="Y11" s="138"/>
      <c r="Z11" s="138"/>
      <c r="AA11" s="130"/>
      <c r="AB11" s="128"/>
      <c r="AC11" s="135"/>
      <c r="AD11" s="136"/>
      <c r="AE11" s="135"/>
      <c r="AF11" s="137"/>
      <c r="AG11" s="138"/>
      <c r="AH11" s="138"/>
      <c r="AI11" s="138"/>
      <c r="AJ11" s="128"/>
      <c r="AK11" s="128"/>
      <c r="AL11" s="135"/>
      <c r="AM11" s="136"/>
      <c r="AN11" s="135"/>
      <c r="AO11" s="137"/>
      <c r="AP11" s="138"/>
      <c r="AQ11" s="138"/>
      <c r="AR11" s="138"/>
      <c r="AS11" s="128"/>
      <c r="AT11" s="128"/>
      <c r="AU11" s="135"/>
      <c r="AV11" s="136"/>
      <c r="AW11" s="135"/>
      <c r="AX11" s="137"/>
      <c r="AY11" s="138"/>
      <c r="AZ11" s="138"/>
      <c r="BA11" s="138"/>
      <c r="BB11" s="128"/>
      <c r="BC11" s="128"/>
      <c r="BD11" s="135"/>
      <c r="BE11" s="136"/>
      <c r="BF11" s="135"/>
      <c r="BG11" s="137"/>
      <c r="BH11" s="138"/>
      <c r="BI11" s="138"/>
      <c r="BJ11" s="138"/>
      <c r="BK11" s="128"/>
      <c r="BL11" s="128"/>
      <c r="BM11" s="135"/>
      <c r="BN11" s="136"/>
      <c r="BO11" s="135"/>
      <c r="BP11" s="137"/>
      <c r="BQ11" s="138"/>
      <c r="BR11" s="138"/>
      <c r="BS11" s="138"/>
      <c r="BT11" s="128"/>
      <c r="BU11" s="128"/>
      <c r="BV11" s="135"/>
      <c r="BW11" s="136"/>
      <c r="BX11" s="135"/>
      <c r="BY11" s="137"/>
      <c r="BZ11" s="138"/>
      <c r="CA11" s="138"/>
      <c r="CB11" s="138"/>
      <c r="CC11" s="128"/>
      <c r="CD11" s="128"/>
      <c r="CE11" s="135"/>
      <c r="CF11" s="136"/>
      <c r="CG11" s="135"/>
      <c r="CH11" s="137"/>
      <c r="CI11" s="138"/>
      <c r="CJ11" s="138"/>
      <c r="CK11" s="138"/>
      <c r="CL11" s="128"/>
      <c r="CM11" s="128"/>
      <c r="CN11" s="135"/>
      <c r="CO11" s="136"/>
      <c r="CP11" s="135"/>
      <c r="CQ11" s="137"/>
      <c r="CR11" s="138"/>
      <c r="CS11" s="138"/>
      <c r="CT11" s="138"/>
      <c r="CU11" s="128"/>
      <c r="CV11" s="128"/>
      <c r="CW11" s="135"/>
      <c r="CX11" s="136"/>
      <c r="CY11" s="135"/>
      <c r="CZ11" s="137"/>
      <c r="DA11" s="138"/>
      <c r="DB11" s="138"/>
      <c r="DC11" s="138"/>
      <c r="DD11" s="128"/>
      <c r="DE11" s="128"/>
      <c r="DF11" s="135"/>
      <c r="DG11" s="136"/>
      <c r="DH11" s="135"/>
      <c r="DI11" s="137"/>
      <c r="DJ11" s="138"/>
      <c r="DK11" s="138"/>
      <c r="DL11" s="138"/>
      <c r="DM11" s="128"/>
      <c r="DN11" s="128"/>
      <c r="DO11" s="135"/>
      <c r="DP11" s="136"/>
      <c r="DQ11" s="135"/>
      <c r="DR11" s="137"/>
      <c r="DS11" s="138"/>
      <c r="DT11" s="138"/>
      <c r="DU11" s="138"/>
      <c r="DV11" s="128"/>
      <c r="DW11" s="128"/>
      <c r="DX11" s="135"/>
      <c r="DY11" s="136"/>
      <c r="DZ11" s="135"/>
      <c r="EA11" s="137"/>
      <c r="EB11" s="138"/>
      <c r="EC11" s="138"/>
      <c r="ED11" s="138"/>
      <c r="EE11" s="128"/>
      <c r="EF11" s="128"/>
      <c r="EG11" s="135"/>
      <c r="EH11" s="136"/>
      <c r="EI11" s="135"/>
      <c r="EJ11" s="137"/>
      <c r="EK11" s="138"/>
      <c r="EL11" s="138"/>
      <c r="EM11" s="138"/>
      <c r="EN11" s="128"/>
      <c r="EO11" s="128"/>
      <c r="EP11" s="135"/>
      <c r="EQ11" s="136"/>
      <c r="ER11" s="135"/>
      <c r="ES11" s="137"/>
      <c r="ET11" s="138"/>
      <c r="EU11" s="138"/>
      <c r="EV11" s="138"/>
      <c r="EW11" s="128"/>
      <c r="EX11" s="128"/>
      <c r="EY11" s="135"/>
      <c r="EZ11" s="136"/>
      <c r="FA11" s="135"/>
      <c r="FB11" s="137"/>
      <c r="FC11" s="138"/>
      <c r="FD11" s="138"/>
      <c r="FE11" s="138"/>
      <c r="FF11" s="128"/>
      <c r="FG11" s="128"/>
      <c r="FH11" s="135"/>
      <c r="FI11" s="136"/>
      <c r="FJ11" s="135"/>
      <c r="FK11" s="137"/>
      <c r="FL11" s="138"/>
      <c r="FM11" s="138"/>
      <c r="FN11" s="138"/>
      <c r="FO11" s="128"/>
      <c r="FP11" s="128"/>
      <c r="FQ11" s="135"/>
      <c r="FR11" s="136"/>
      <c r="FS11" s="135"/>
      <c r="FT11" s="137"/>
      <c r="FU11" s="138"/>
      <c r="FV11" s="138"/>
      <c r="FW11" s="138"/>
      <c r="FX11" s="128"/>
      <c r="FY11" s="128"/>
      <c r="FZ11" s="135"/>
      <c r="GA11" s="136"/>
      <c r="GB11" s="135"/>
      <c r="GC11" s="137"/>
      <c r="GD11" s="138"/>
      <c r="GE11" s="138"/>
      <c r="GF11" s="138"/>
      <c r="GG11" s="128"/>
      <c r="GH11" s="128"/>
      <c r="GI11" s="135"/>
      <c r="GJ11" s="136"/>
      <c r="GK11" s="135"/>
      <c r="GL11" s="137"/>
      <c r="GM11" s="138"/>
      <c r="GN11" s="138"/>
      <c r="GO11" s="138"/>
      <c r="GP11" s="128"/>
      <c r="GQ11" s="128"/>
      <c r="GR11" s="135"/>
      <c r="GS11" s="136"/>
      <c r="GT11" s="135"/>
      <c r="GU11" s="137"/>
      <c r="GV11" s="138"/>
      <c r="GW11" s="138"/>
      <c r="GX11" s="138"/>
      <c r="GY11" s="128"/>
      <c r="GZ11" s="128"/>
      <c r="HA11" s="135"/>
      <c r="HB11" s="136"/>
      <c r="HC11" s="135"/>
      <c r="HD11" s="137"/>
      <c r="HE11" s="138"/>
      <c r="HF11" s="138"/>
      <c r="HG11" s="138"/>
      <c r="HH11" s="128"/>
      <c r="HI11" s="128"/>
      <c r="HJ11" s="135"/>
      <c r="HK11" s="136"/>
      <c r="HL11" s="135"/>
      <c r="HM11" s="137"/>
      <c r="HN11" s="138"/>
      <c r="HO11" s="138"/>
      <c r="HP11" s="138"/>
      <c r="HQ11" s="128"/>
      <c r="HR11" s="128"/>
      <c r="HS11" s="135"/>
      <c r="HT11" s="136"/>
      <c r="HU11" s="135"/>
      <c r="HV11" s="137"/>
      <c r="HW11" s="138"/>
      <c r="HX11" s="138"/>
      <c r="HY11" s="138"/>
      <c r="HZ11" s="128"/>
      <c r="IA11" s="128"/>
      <c r="IB11" s="135"/>
      <c r="IC11" s="136"/>
      <c r="ID11" s="135"/>
      <c r="IE11" s="137"/>
      <c r="IF11" s="138"/>
      <c r="IG11" s="138"/>
      <c r="IH11" s="138"/>
      <c r="II11" s="128"/>
      <c r="IJ11" s="128"/>
      <c r="IK11" s="135"/>
      <c r="IL11" s="136"/>
      <c r="IM11" s="135"/>
      <c r="IN11" s="137"/>
      <c r="IO11" s="138"/>
      <c r="IP11" s="138"/>
      <c r="IQ11" s="138"/>
      <c r="IR11" s="128"/>
      <c r="IS11" s="128"/>
      <c r="IT11" s="135"/>
      <c r="IU11" s="136"/>
      <c r="IV11" s="135"/>
      <c r="IW11" s="137"/>
      <c r="IX11" s="138"/>
      <c r="IY11" s="138"/>
      <c r="IZ11" s="138"/>
      <c r="JA11" s="128"/>
      <c r="JB11" s="128"/>
      <c r="JC11" s="135"/>
      <c r="JD11" s="136"/>
      <c r="JE11" s="135"/>
      <c r="JF11" s="137"/>
      <c r="JG11" s="138"/>
      <c r="JH11" s="138"/>
      <c r="JI11" s="138"/>
      <c r="JJ11" s="128"/>
      <c r="JK11" s="128"/>
      <c r="JL11" s="135"/>
      <c r="JM11" s="136"/>
      <c r="JN11" s="135"/>
      <c r="JO11" s="137"/>
      <c r="JP11" s="138"/>
      <c r="JQ11" s="138"/>
      <c r="JR11" s="138"/>
    </row>
    <row r="12" spans="1:278" ht="12.75" customHeight="1" x14ac:dyDescent="0.2">
      <c r="A12" s="128"/>
      <c r="B12" s="139" t="s">
        <v>443</v>
      </c>
      <c r="C12" s="140" t="s">
        <v>444</v>
      </c>
      <c r="D12" s="141"/>
      <c r="E12" s="142"/>
      <c r="F12" s="143"/>
      <c r="G12" s="143"/>
      <c r="H12" s="143"/>
      <c r="I12" s="128"/>
      <c r="J12" s="128"/>
      <c r="K12" s="139"/>
      <c r="L12" s="140"/>
      <c r="M12" s="141"/>
      <c r="N12" s="142"/>
      <c r="O12" s="143"/>
      <c r="P12" s="143"/>
      <c r="Q12" s="143"/>
      <c r="R12" s="236"/>
      <c r="S12" s="130"/>
      <c r="T12" s="139"/>
      <c r="U12" s="140"/>
      <c r="V12" s="141"/>
      <c r="W12" s="142"/>
      <c r="X12" s="143"/>
      <c r="Y12" s="143"/>
      <c r="Z12" s="143"/>
      <c r="AA12" s="130"/>
      <c r="AB12" s="128"/>
      <c r="AC12" s="139"/>
      <c r="AD12" s="140"/>
      <c r="AE12" s="141"/>
      <c r="AF12" s="142"/>
      <c r="AG12" s="143"/>
      <c r="AH12" s="143"/>
      <c r="AI12" s="143"/>
      <c r="AJ12" s="128"/>
      <c r="AK12" s="128"/>
      <c r="AL12" s="139"/>
      <c r="AM12" s="140"/>
      <c r="AN12" s="141"/>
      <c r="AO12" s="142"/>
      <c r="AP12" s="143"/>
      <c r="AQ12" s="143"/>
      <c r="AR12" s="143"/>
      <c r="AS12" s="128"/>
      <c r="AT12" s="128"/>
      <c r="AU12" s="139"/>
      <c r="AV12" s="140"/>
      <c r="AW12" s="141"/>
      <c r="AX12" s="142"/>
      <c r="AY12" s="143"/>
      <c r="AZ12" s="143"/>
      <c r="BA12" s="143"/>
      <c r="BB12" s="128"/>
      <c r="BC12" s="128"/>
      <c r="BD12" s="139"/>
      <c r="BE12" s="140"/>
      <c r="BF12" s="141"/>
      <c r="BG12" s="142"/>
      <c r="BH12" s="143"/>
      <c r="BI12" s="143"/>
      <c r="BJ12" s="143"/>
      <c r="BK12" s="128"/>
      <c r="BL12" s="128"/>
      <c r="BM12" s="139"/>
      <c r="BN12" s="140"/>
      <c r="BO12" s="141"/>
      <c r="BP12" s="142"/>
      <c r="BQ12" s="143"/>
      <c r="BR12" s="143"/>
      <c r="BS12" s="143"/>
      <c r="BT12" s="128"/>
      <c r="BU12" s="128"/>
      <c r="BV12" s="139"/>
      <c r="BW12" s="140"/>
      <c r="BX12" s="141"/>
      <c r="BY12" s="142"/>
      <c r="BZ12" s="143"/>
      <c r="CA12" s="143"/>
      <c r="CB12" s="143"/>
      <c r="CC12" s="128"/>
      <c r="CD12" s="128"/>
      <c r="CE12" s="139"/>
      <c r="CF12" s="140"/>
      <c r="CG12" s="141"/>
      <c r="CH12" s="142"/>
      <c r="CI12" s="143"/>
      <c r="CJ12" s="143"/>
      <c r="CK12" s="143"/>
      <c r="CL12" s="128"/>
      <c r="CM12" s="128"/>
      <c r="CN12" s="139"/>
      <c r="CO12" s="140"/>
      <c r="CP12" s="141"/>
      <c r="CQ12" s="142"/>
      <c r="CR12" s="143"/>
      <c r="CS12" s="143"/>
      <c r="CT12" s="143"/>
      <c r="CU12" s="128"/>
      <c r="CV12" s="128"/>
      <c r="CW12" s="139"/>
      <c r="CX12" s="140"/>
      <c r="CY12" s="141"/>
      <c r="CZ12" s="142"/>
      <c r="DA12" s="143"/>
      <c r="DB12" s="143"/>
      <c r="DC12" s="143"/>
      <c r="DD12" s="128"/>
      <c r="DE12" s="128"/>
      <c r="DF12" s="139"/>
      <c r="DG12" s="140"/>
      <c r="DH12" s="141"/>
      <c r="DI12" s="142"/>
      <c r="DJ12" s="143"/>
      <c r="DK12" s="143"/>
      <c r="DL12" s="143"/>
      <c r="DM12" s="128"/>
      <c r="DN12" s="128"/>
      <c r="DO12" s="139"/>
      <c r="DP12" s="140"/>
      <c r="DQ12" s="141"/>
      <c r="DR12" s="142"/>
      <c r="DS12" s="143"/>
      <c r="DT12" s="143"/>
      <c r="DU12" s="143"/>
      <c r="DV12" s="128"/>
      <c r="DW12" s="128"/>
      <c r="DX12" s="139"/>
      <c r="DY12" s="140"/>
      <c r="DZ12" s="141"/>
      <c r="EA12" s="142"/>
      <c r="EB12" s="143"/>
      <c r="EC12" s="143"/>
      <c r="ED12" s="143"/>
      <c r="EE12" s="128"/>
      <c r="EF12" s="128"/>
      <c r="EG12" s="139"/>
      <c r="EH12" s="140"/>
      <c r="EI12" s="141"/>
      <c r="EJ12" s="142"/>
      <c r="EK12" s="143"/>
      <c r="EL12" s="143"/>
      <c r="EM12" s="143"/>
      <c r="EN12" s="128"/>
      <c r="EO12" s="128"/>
      <c r="EP12" s="139"/>
      <c r="EQ12" s="140"/>
      <c r="ER12" s="141"/>
      <c r="ES12" s="142"/>
      <c r="ET12" s="143"/>
      <c r="EU12" s="143"/>
      <c r="EV12" s="143"/>
      <c r="EW12" s="128"/>
      <c r="EX12" s="128"/>
      <c r="EY12" s="139"/>
      <c r="EZ12" s="140"/>
      <c r="FA12" s="141"/>
      <c r="FB12" s="142"/>
      <c r="FC12" s="143"/>
      <c r="FD12" s="143"/>
      <c r="FE12" s="143"/>
      <c r="FF12" s="128"/>
      <c r="FG12" s="128"/>
      <c r="FH12" s="139"/>
      <c r="FI12" s="140"/>
      <c r="FJ12" s="141"/>
      <c r="FK12" s="142"/>
      <c r="FL12" s="143"/>
      <c r="FM12" s="143"/>
      <c r="FN12" s="143"/>
      <c r="FO12" s="128"/>
      <c r="FP12" s="128"/>
      <c r="FQ12" s="139"/>
      <c r="FR12" s="140"/>
      <c r="FS12" s="141"/>
      <c r="FT12" s="142"/>
      <c r="FU12" s="143"/>
      <c r="FV12" s="143"/>
      <c r="FW12" s="143"/>
      <c r="FX12" s="128"/>
      <c r="FY12" s="128"/>
      <c r="FZ12" s="139"/>
      <c r="GA12" s="140"/>
      <c r="GB12" s="141"/>
      <c r="GC12" s="142"/>
      <c r="GD12" s="143"/>
      <c r="GE12" s="143"/>
      <c r="GF12" s="143"/>
      <c r="GG12" s="128"/>
      <c r="GH12" s="128"/>
      <c r="GI12" s="139"/>
      <c r="GJ12" s="140"/>
      <c r="GK12" s="141"/>
      <c r="GL12" s="142"/>
      <c r="GM12" s="143"/>
      <c r="GN12" s="143"/>
      <c r="GO12" s="143"/>
      <c r="GP12" s="128"/>
      <c r="GQ12" s="128"/>
      <c r="GR12" s="139"/>
      <c r="GS12" s="140"/>
      <c r="GT12" s="141"/>
      <c r="GU12" s="142"/>
      <c r="GV12" s="143"/>
      <c r="GW12" s="143"/>
      <c r="GX12" s="143"/>
      <c r="GY12" s="128"/>
      <c r="GZ12" s="128"/>
      <c r="HA12" s="139"/>
      <c r="HB12" s="140"/>
      <c r="HC12" s="141"/>
      <c r="HD12" s="142"/>
      <c r="HE12" s="143"/>
      <c r="HF12" s="143"/>
      <c r="HG12" s="143"/>
      <c r="HH12" s="128"/>
      <c r="HI12" s="128"/>
      <c r="HJ12" s="139"/>
      <c r="HK12" s="140"/>
      <c r="HL12" s="141"/>
      <c r="HM12" s="142"/>
      <c r="HN12" s="143"/>
      <c r="HO12" s="143"/>
      <c r="HP12" s="143"/>
      <c r="HQ12" s="128"/>
      <c r="HR12" s="128"/>
      <c r="HS12" s="139"/>
      <c r="HT12" s="140"/>
      <c r="HU12" s="141"/>
      <c r="HV12" s="142"/>
      <c r="HW12" s="143"/>
      <c r="HX12" s="143"/>
      <c r="HY12" s="143"/>
      <c r="HZ12" s="128"/>
      <c r="IA12" s="128"/>
      <c r="IB12" s="139"/>
      <c r="IC12" s="140"/>
      <c r="ID12" s="141"/>
      <c r="IE12" s="142"/>
      <c r="IF12" s="143"/>
      <c r="IG12" s="143"/>
      <c r="IH12" s="143"/>
      <c r="II12" s="128"/>
      <c r="IJ12" s="128"/>
      <c r="IK12" s="139"/>
      <c r="IL12" s="140"/>
      <c r="IM12" s="141"/>
      <c r="IN12" s="142"/>
      <c r="IO12" s="143"/>
      <c r="IP12" s="143"/>
      <c r="IQ12" s="143"/>
      <c r="IR12" s="128"/>
      <c r="IS12" s="128"/>
      <c r="IT12" s="139"/>
      <c r="IU12" s="140"/>
      <c r="IV12" s="141"/>
      <c r="IW12" s="142"/>
      <c r="IX12" s="143"/>
      <c r="IY12" s="143"/>
      <c r="IZ12" s="143"/>
      <c r="JA12" s="128"/>
      <c r="JB12" s="128"/>
      <c r="JC12" s="139"/>
      <c r="JD12" s="140"/>
      <c r="JE12" s="141"/>
      <c r="JF12" s="142"/>
      <c r="JG12" s="143"/>
      <c r="JH12" s="143"/>
      <c r="JI12" s="143"/>
      <c r="JJ12" s="128"/>
      <c r="JK12" s="128"/>
      <c r="JL12" s="139"/>
      <c r="JM12" s="140"/>
      <c r="JN12" s="141"/>
      <c r="JO12" s="142"/>
      <c r="JP12" s="143"/>
      <c r="JQ12" s="143"/>
      <c r="JR12" s="143"/>
    </row>
    <row r="13" spans="1:278" ht="12.75" customHeight="1" x14ac:dyDescent="0.2">
      <c r="A13" s="128"/>
      <c r="B13" s="144">
        <v>1.1000000000000001</v>
      </c>
      <c r="C13" s="145" t="s">
        <v>445</v>
      </c>
      <c r="D13" s="146" t="s">
        <v>446</v>
      </c>
      <c r="E13" s="147">
        <v>20</v>
      </c>
      <c r="F13" s="148">
        <v>0</v>
      </c>
      <c r="G13" s="149">
        <f t="shared" ref="G13:G17" si="0">ROUND((F13*E13),0)</f>
        <v>0</v>
      </c>
      <c r="H13" s="149"/>
      <c r="I13" s="128"/>
      <c r="J13" s="128"/>
      <c r="K13" s="144"/>
      <c r="L13" s="145"/>
      <c r="M13" s="146"/>
      <c r="N13" s="147"/>
      <c r="O13" s="148"/>
      <c r="P13" s="149"/>
      <c r="Q13" s="149"/>
      <c r="R13" s="236"/>
      <c r="S13" s="130"/>
      <c r="T13" s="144"/>
      <c r="U13" s="145"/>
      <c r="V13" s="146"/>
      <c r="W13" s="147"/>
      <c r="X13" s="148"/>
      <c r="Y13" s="149"/>
      <c r="Z13" s="149"/>
      <c r="AA13" s="130"/>
      <c r="AB13" s="128"/>
      <c r="AC13" s="144"/>
      <c r="AD13" s="145"/>
      <c r="AE13" s="146"/>
      <c r="AF13" s="147"/>
      <c r="AG13" s="148"/>
      <c r="AH13" s="149"/>
      <c r="AI13" s="149"/>
      <c r="AJ13" s="128"/>
      <c r="AK13" s="128"/>
      <c r="AL13" s="144"/>
      <c r="AM13" s="145"/>
      <c r="AN13" s="146"/>
      <c r="AO13" s="147"/>
      <c r="AP13" s="148"/>
      <c r="AQ13" s="149"/>
      <c r="AR13" s="149"/>
      <c r="AS13" s="128"/>
      <c r="AT13" s="128"/>
      <c r="AU13" s="144"/>
      <c r="AV13" s="145"/>
      <c r="AW13" s="146"/>
      <c r="AX13" s="147"/>
      <c r="AY13" s="148"/>
      <c r="AZ13" s="149"/>
      <c r="BA13" s="149"/>
      <c r="BB13" s="128"/>
      <c r="BC13" s="128"/>
      <c r="BD13" s="144"/>
      <c r="BE13" s="145"/>
      <c r="BF13" s="146"/>
      <c r="BG13" s="147"/>
      <c r="BH13" s="148"/>
      <c r="BI13" s="149"/>
      <c r="BJ13" s="149"/>
      <c r="BK13" s="128"/>
      <c r="BL13" s="128"/>
      <c r="BM13" s="144"/>
      <c r="BN13" s="145"/>
      <c r="BO13" s="146"/>
      <c r="BP13" s="147"/>
      <c r="BQ13" s="148"/>
      <c r="BR13" s="149"/>
      <c r="BS13" s="149"/>
      <c r="BT13" s="128"/>
      <c r="BU13" s="128"/>
      <c r="BV13" s="144"/>
      <c r="BW13" s="145"/>
      <c r="BX13" s="146"/>
      <c r="BY13" s="147"/>
      <c r="BZ13" s="148"/>
      <c r="CA13" s="149"/>
      <c r="CB13" s="149"/>
      <c r="CC13" s="128"/>
      <c r="CD13" s="128"/>
      <c r="CE13" s="144"/>
      <c r="CF13" s="145"/>
      <c r="CG13" s="146"/>
      <c r="CH13" s="147"/>
      <c r="CI13" s="148"/>
      <c r="CJ13" s="149"/>
      <c r="CK13" s="149"/>
      <c r="CL13" s="128"/>
      <c r="CM13" s="128"/>
      <c r="CN13" s="144"/>
      <c r="CO13" s="145"/>
      <c r="CP13" s="146"/>
      <c r="CQ13" s="147"/>
      <c r="CR13" s="148"/>
      <c r="CS13" s="149"/>
      <c r="CT13" s="149"/>
      <c r="CU13" s="128"/>
      <c r="CV13" s="128"/>
      <c r="CW13" s="144"/>
      <c r="CX13" s="145"/>
      <c r="CY13" s="146"/>
      <c r="CZ13" s="147"/>
      <c r="DA13" s="148"/>
      <c r="DB13" s="149"/>
      <c r="DC13" s="149"/>
      <c r="DD13" s="128"/>
      <c r="DE13" s="128"/>
      <c r="DF13" s="144"/>
      <c r="DG13" s="145"/>
      <c r="DH13" s="146"/>
      <c r="DI13" s="147"/>
      <c r="DJ13" s="148"/>
      <c r="DK13" s="149"/>
      <c r="DL13" s="149"/>
      <c r="DM13" s="128"/>
      <c r="DN13" s="128"/>
      <c r="DO13" s="144"/>
      <c r="DP13" s="145"/>
      <c r="DQ13" s="146"/>
      <c r="DR13" s="147"/>
      <c r="DS13" s="148"/>
      <c r="DT13" s="149"/>
      <c r="DU13" s="149"/>
      <c r="DV13" s="128"/>
      <c r="DW13" s="128"/>
      <c r="DX13" s="144"/>
      <c r="DY13" s="145"/>
      <c r="DZ13" s="146"/>
      <c r="EA13" s="147"/>
      <c r="EB13" s="148"/>
      <c r="EC13" s="149"/>
      <c r="ED13" s="149"/>
      <c r="EE13" s="128"/>
      <c r="EF13" s="128"/>
      <c r="EG13" s="144"/>
      <c r="EH13" s="145"/>
      <c r="EI13" s="146"/>
      <c r="EJ13" s="147"/>
      <c r="EK13" s="148"/>
      <c r="EL13" s="149"/>
      <c r="EM13" s="149"/>
      <c r="EN13" s="128"/>
      <c r="EO13" s="128"/>
      <c r="EP13" s="144"/>
      <c r="EQ13" s="145"/>
      <c r="ER13" s="146"/>
      <c r="ES13" s="147"/>
      <c r="ET13" s="148"/>
      <c r="EU13" s="149"/>
      <c r="EV13" s="149"/>
      <c r="EW13" s="128"/>
      <c r="EX13" s="128"/>
      <c r="EY13" s="144"/>
      <c r="EZ13" s="145"/>
      <c r="FA13" s="146"/>
      <c r="FB13" s="147"/>
      <c r="FC13" s="148"/>
      <c r="FD13" s="149"/>
      <c r="FE13" s="149"/>
      <c r="FF13" s="128"/>
      <c r="FG13" s="128"/>
      <c r="FH13" s="144"/>
      <c r="FI13" s="145"/>
      <c r="FJ13" s="146"/>
      <c r="FK13" s="147"/>
      <c r="FL13" s="148"/>
      <c r="FM13" s="149"/>
      <c r="FN13" s="149"/>
      <c r="FO13" s="128"/>
      <c r="FP13" s="128"/>
      <c r="FQ13" s="144"/>
      <c r="FR13" s="145"/>
      <c r="FS13" s="146"/>
      <c r="FT13" s="147"/>
      <c r="FU13" s="148"/>
      <c r="FV13" s="149"/>
      <c r="FW13" s="149"/>
      <c r="FX13" s="128"/>
      <c r="FY13" s="128"/>
      <c r="FZ13" s="144"/>
      <c r="GA13" s="145"/>
      <c r="GB13" s="146"/>
      <c r="GC13" s="147"/>
      <c r="GD13" s="148"/>
      <c r="GE13" s="149"/>
      <c r="GF13" s="149"/>
      <c r="GG13" s="128"/>
      <c r="GH13" s="128"/>
      <c r="GI13" s="144"/>
      <c r="GJ13" s="145"/>
      <c r="GK13" s="146"/>
      <c r="GL13" s="147"/>
      <c r="GM13" s="148"/>
      <c r="GN13" s="149"/>
      <c r="GO13" s="149"/>
      <c r="GP13" s="128"/>
      <c r="GQ13" s="128"/>
      <c r="GR13" s="144"/>
      <c r="GS13" s="145"/>
      <c r="GT13" s="146"/>
      <c r="GU13" s="147"/>
      <c r="GV13" s="148"/>
      <c r="GW13" s="149"/>
      <c r="GX13" s="149"/>
      <c r="GY13" s="128"/>
      <c r="GZ13" s="128"/>
      <c r="HA13" s="144"/>
      <c r="HB13" s="145"/>
      <c r="HC13" s="146"/>
      <c r="HD13" s="147"/>
      <c r="HE13" s="148"/>
      <c r="HF13" s="149"/>
      <c r="HG13" s="149"/>
      <c r="HH13" s="128"/>
      <c r="HI13" s="128"/>
      <c r="HJ13" s="144"/>
      <c r="HK13" s="145"/>
      <c r="HL13" s="146"/>
      <c r="HM13" s="147"/>
      <c r="HN13" s="148"/>
      <c r="HO13" s="149"/>
      <c r="HP13" s="149"/>
      <c r="HQ13" s="128"/>
      <c r="HR13" s="128"/>
      <c r="HS13" s="144"/>
      <c r="HT13" s="145"/>
      <c r="HU13" s="146"/>
      <c r="HV13" s="147"/>
      <c r="HW13" s="148"/>
      <c r="HX13" s="149"/>
      <c r="HY13" s="149"/>
      <c r="HZ13" s="128"/>
      <c r="IA13" s="128"/>
      <c r="IB13" s="144"/>
      <c r="IC13" s="145"/>
      <c r="ID13" s="146"/>
      <c r="IE13" s="147"/>
      <c r="IF13" s="148"/>
      <c r="IG13" s="149"/>
      <c r="IH13" s="149"/>
      <c r="II13" s="128"/>
      <c r="IJ13" s="128"/>
      <c r="IK13" s="144"/>
      <c r="IL13" s="145"/>
      <c r="IM13" s="146"/>
      <c r="IN13" s="147"/>
      <c r="IO13" s="148"/>
      <c r="IP13" s="149"/>
      <c r="IQ13" s="149"/>
      <c r="IR13" s="128"/>
      <c r="IS13" s="128"/>
      <c r="IT13" s="144"/>
      <c r="IU13" s="145"/>
      <c r="IV13" s="146"/>
      <c r="IW13" s="147"/>
      <c r="IX13" s="148"/>
      <c r="IY13" s="149"/>
      <c r="IZ13" s="149"/>
      <c r="JA13" s="128"/>
      <c r="JB13" s="128"/>
      <c r="JC13" s="144"/>
      <c r="JD13" s="145"/>
      <c r="JE13" s="146"/>
      <c r="JF13" s="147"/>
      <c r="JG13" s="148"/>
      <c r="JH13" s="149"/>
      <c r="JI13" s="149"/>
      <c r="JJ13" s="128"/>
      <c r="JK13" s="128"/>
      <c r="JL13" s="144"/>
      <c r="JM13" s="145"/>
      <c r="JN13" s="146"/>
      <c r="JO13" s="147"/>
      <c r="JP13" s="148"/>
      <c r="JQ13" s="149"/>
      <c r="JR13" s="149"/>
    </row>
    <row r="14" spans="1:278" ht="12.75" customHeight="1" x14ac:dyDescent="0.2">
      <c r="A14" s="128"/>
      <c r="B14" s="150">
        <v>1.2</v>
      </c>
      <c r="C14" s="151" t="s">
        <v>447</v>
      </c>
      <c r="D14" s="146" t="s">
        <v>329</v>
      </c>
      <c r="E14" s="147">
        <v>10</v>
      </c>
      <c r="F14" s="148">
        <v>0</v>
      </c>
      <c r="G14" s="149">
        <f t="shared" si="0"/>
        <v>0</v>
      </c>
      <c r="H14" s="149"/>
      <c r="I14" s="128"/>
      <c r="J14" s="128"/>
      <c r="K14" s="150"/>
      <c r="L14" s="151"/>
      <c r="M14" s="146"/>
      <c r="N14" s="147"/>
      <c r="O14" s="148"/>
      <c r="P14" s="149"/>
      <c r="Q14" s="149"/>
      <c r="R14" s="236"/>
      <c r="S14" s="130"/>
      <c r="T14" s="150"/>
      <c r="U14" s="151"/>
      <c r="V14" s="146"/>
      <c r="W14" s="147"/>
      <c r="X14" s="148"/>
      <c r="Y14" s="149"/>
      <c r="Z14" s="149"/>
      <c r="AA14" s="130"/>
      <c r="AB14" s="128"/>
      <c r="AC14" s="150"/>
      <c r="AD14" s="151"/>
      <c r="AE14" s="146"/>
      <c r="AF14" s="147"/>
      <c r="AG14" s="148"/>
      <c r="AH14" s="149"/>
      <c r="AI14" s="149"/>
      <c r="AJ14" s="128"/>
      <c r="AK14" s="128"/>
      <c r="AL14" s="150"/>
      <c r="AM14" s="151"/>
      <c r="AN14" s="146"/>
      <c r="AO14" s="147"/>
      <c r="AP14" s="148"/>
      <c r="AQ14" s="149"/>
      <c r="AR14" s="149"/>
      <c r="AS14" s="128"/>
      <c r="AT14" s="128"/>
      <c r="AU14" s="150"/>
      <c r="AV14" s="151"/>
      <c r="AW14" s="146"/>
      <c r="AX14" s="147"/>
      <c r="AY14" s="148"/>
      <c r="AZ14" s="149"/>
      <c r="BA14" s="149"/>
      <c r="BB14" s="128"/>
      <c r="BC14" s="128"/>
      <c r="BD14" s="150"/>
      <c r="BE14" s="151"/>
      <c r="BF14" s="146"/>
      <c r="BG14" s="147"/>
      <c r="BH14" s="148"/>
      <c r="BI14" s="149"/>
      <c r="BJ14" s="149"/>
      <c r="BK14" s="128"/>
      <c r="BL14" s="128"/>
      <c r="BM14" s="150"/>
      <c r="BN14" s="151"/>
      <c r="BO14" s="146"/>
      <c r="BP14" s="147"/>
      <c r="BQ14" s="148"/>
      <c r="BR14" s="149"/>
      <c r="BS14" s="149"/>
      <c r="BT14" s="128"/>
      <c r="BU14" s="128"/>
      <c r="BV14" s="150"/>
      <c r="BW14" s="151"/>
      <c r="BX14" s="146"/>
      <c r="BY14" s="147"/>
      <c r="BZ14" s="148"/>
      <c r="CA14" s="149"/>
      <c r="CB14" s="149"/>
      <c r="CC14" s="128"/>
      <c r="CD14" s="128"/>
      <c r="CE14" s="150"/>
      <c r="CF14" s="151"/>
      <c r="CG14" s="146"/>
      <c r="CH14" s="147"/>
      <c r="CI14" s="148"/>
      <c r="CJ14" s="149"/>
      <c r="CK14" s="149"/>
      <c r="CL14" s="128"/>
      <c r="CM14" s="128"/>
      <c r="CN14" s="150"/>
      <c r="CO14" s="151"/>
      <c r="CP14" s="146"/>
      <c r="CQ14" s="147"/>
      <c r="CR14" s="148"/>
      <c r="CS14" s="149"/>
      <c r="CT14" s="149"/>
      <c r="CU14" s="128"/>
      <c r="CV14" s="128"/>
      <c r="CW14" s="150"/>
      <c r="CX14" s="151"/>
      <c r="CY14" s="146"/>
      <c r="CZ14" s="147"/>
      <c r="DA14" s="148"/>
      <c r="DB14" s="149"/>
      <c r="DC14" s="149"/>
      <c r="DD14" s="128"/>
      <c r="DE14" s="128"/>
      <c r="DF14" s="150"/>
      <c r="DG14" s="151"/>
      <c r="DH14" s="146"/>
      <c r="DI14" s="147"/>
      <c r="DJ14" s="148"/>
      <c r="DK14" s="149"/>
      <c r="DL14" s="149"/>
      <c r="DM14" s="128"/>
      <c r="DN14" s="128"/>
      <c r="DO14" s="150"/>
      <c r="DP14" s="151"/>
      <c r="DQ14" s="146"/>
      <c r="DR14" s="147"/>
      <c r="DS14" s="148"/>
      <c r="DT14" s="149"/>
      <c r="DU14" s="149"/>
      <c r="DV14" s="128"/>
      <c r="DW14" s="128"/>
      <c r="DX14" s="150"/>
      <c r="DY14" s="151"/>
      <c r="DZ14" s="146"/>
      <c r="EA14" s="147"/>
      <c r="EB14" s="148"/>
      <c r="EC14" s="149"/>
      <c r="ED14" s="149"/>
      <c r="EE14" s="128"/>
      <c r="EF14" s="128"/>
      <c r="EG14" s="150"/>
      <c r="EH14" s="151"/>
      <c r="EI14" s="146"/>
      <c r="EJ14" s="147"/>
      <c r="EK14" s="148"/>
      <c r="EL14" s="149"/>
      <c r="EM14" s="149"/>
      <c r="EN14" s="128"/>
      <c r="EO14" s="128"/>
      <c r="EP14" s="150"/>
      <c r="EQ14" s="151"/>
      <c r="ER14" s="146"/>
      <c r="ES14" s="147"/>
      <c r="ET14" s="148"/>
      <c r="EU14" s="149"/>
      <c r="EV14" s="149"/>
      <c r="EW14" s="128"/>
      <c r="EX14" s="128"/>
      <c r="EY14" s="150"/>
      <c r="EZ14" s="151"/>
      <c r="FA14" s="146"/>
      <c r="FB14" s="147"/>
      <c r="FC14" s="148"/>
      <c r="FD14" s="149"/>
      <c r="FE14" s="149"/>
      <c r="FF14" s="128"/>
      <c r="FG14" s="128"/>
      <c r="FH14" s="150"/>
      <c r="FI14" s="151"/>
      <c r="FJ14" s="146"/>
      <c r="FK14" s="147"/>
      <c r="FL14" s="148"/>
      <c r="FM14" s="149"/>
      <c r="FN14" s="149"/>
      <c r="FO14" s="128"/>
      <c r="FP14" s="128"/>
      <c r="FQ14" s="150"/>
      <c r="FR14" s="151"/>
      <c r="FS14" s="146"/>
      <c r="FT14" s="147"/>
      <c r="FU14" s="148"/>
      <c r="FV14" s="149"/>
      <c r="FW14" s="149"/>
      <c r="FX14" s="128"/>
      <c r="FY14" s="128"/>
      <c r="FZ14" s="150"/>
      <c r="GA14" s="151"/>
      <c r="GB14" s="146"/>
      <c r="GC14" s="147"/>
      <c r="GD14" s="148"/>
      <c r="GE14" s="149"/>
      <c r="GF14" s="149"/>
      <c r="GG14" s="128"/>
      <c r="GH14" s="128"/>
      <c r="GI14" s="150"/>
      <c r="GJ14" s="151"/>
      <c r="GK14" s="146"/>
      <c r="GL14" s="147"/>
      <c r="GM14" s="148"/>
      <c r="GN14" s="149"/>
      <c r="GO14" s="149"/>
      <c r="GP14" s="128"/>
      <c r="GQ14" s="128"/>
      <c r="GR14" s="150"/>
      <c r="GS14" s="151"/>
      <c r="GT14" s="146"/>
      <c r="GU14" s="147"/>
      <c r="GV14" s="148"/>
      <c r="GW14" s="149"/>
      <c r="GX14" s="149"/>
      <c r="GY14" s="128"/>
      <c r="GZ14" s="128"/>
      <c r="HA14" s="150"/>
      <c r="HB14" s="151"/>
      <c r="HC14" s="146"/>
      <c r="HD14" s="147"/>
      <c r="HE14" s="148"/>
      <c r="HF14" s="149"/>
      <c r="HG14" s="149"/>
      <c r="HH14" s="128"/>
      <c r="HI14" s="128"/>
      <c r="HJ14" s="150"/>
      <c r="HK14" s="151"/>
      <c r="HL14" s="146"/>
      <c r="HM14" s="147"/>
      <c r="HN14" s="148"/>
      <c r="HO14" s="149"/>
      <c r="HP14" s="149"/>
      <c r="HQ14" s="128"/>
      <c r="HR14" s="128"/>
      <c r="HS14" s="150"/>
      <c r="HT14" s="151"/>
      <c r="HU14" s="146"/>
      <c r="HV14" s="147"/>
      <c r="HW14" s="148"/>
      <c r="HX14" s="149"/>
      <c r="HY14" s="149"/>
      <c r="HZ14" s="128"/>
      <c r="IA14" s="128"/>
      <c r="IB14" s="150"/>
      <c r="IC14" s="151"/>
      <c r="ID14" s="146"/>
      <c r="IE14" s="147"/>
      <c r="IF14" s="148"/>
      <c r="IG14" s="149"/>
      <c r="IH14" s="149"/>
      <c r="II14" s="128"/>
      <c r="IJ14" s="128"/>
      <c r="IK14" s="150"/>
      <c r="IL14" s="151"/>
      <c r="IM14" s="146"/>
      <c r="IN14" s="147"/>
      <c r="IO14" s="148"/>
      <c r="IP14" s="149"/>
      <c r="IQ14" s="149"/>
      <c r="IR14" s="128"/>
      <c r="IS14" s="128"/>
      <c r="IT14" s="150"/>
      <c r="IU14" s="151"/>
      <c r="IV14" s="146"/>
      <c r="IW14" s="147"/>
      <c r="IX14" s="148"/>
      <c r="IY14" s="149"/>
      <c r="IZ14" s="149"/>
      <c r="JA14" s="128"/>
      <c r="JB14" s="128"/>
      <c r="JC14" s="150"/>
      <c r="JD14" s="151"/>
      <c r="JE14" s="146"/>
      <c r="JF14" s="147"/>
      <c r="JG14" s="148"/>
      <c r="JH14" s="149"/>
      <c r="JI14" s="149"/>
      <c r="JJ14" s="128"/>
      <c r="JK14" s="128"/>
      <c r="JL14" s="150"/>
      <c r="JM14" s="151"/>
      <c r="JN14" s="146"/>
      <c r="JO14" s="147"/>
      <c r="JP14" s="148"/>
      <c r="JQ14" s="149"/>
      <c r="JR14" s="149"/>
    </row>
    <row r="15" spans="1:278" ht="12.75" customHeight="1" x14ac:dyDescent="0.2">
      <c r="A15" s="128"/>
      <c r="B15" s="152">
        <v>1.3</v>
      </c>
      <c r="C15" s="151" t="s">
        <v>448</v>
      </c>
      <c r="D15" s="146" t="s">
        <v>314</v>
      </c>
      <c r="E15" s="147">
        <v>10</v>
      </c>
      <c r="F15" s="148">
        <v>0</v>
      </c>
      <c r="G15" s="149">
        <f t="shared" si="0"/>
        <v>0</v>
      </c>
      <c r="H15" s="149"/>
      <c r="I15" s="128"/>
      <c r="J15" s="128"/>
      <c r="K15" s="152"/>
      <c r="L15" s="151"/>
      <c r="M15" s="146"/>
      <c r="N15" s="147"/>
      <c r="O15" s="148"/>
      <c r="P15" s="149"/>
      <c r="Q15" s="149"/>
      <c r="R15" s="236"/>
      <c r="S15" s="130"/>
      <c r="T15" s="152"/>
      <c r="U15" s="151"/>
      <c r="V15" s="146"/>
      <c r="W15" s="147"/>
      <c r="X15" s="148"/>
      <c r="Y15" s="149"/>
      <c r="Z15" s="149"/>
      <c r="AA15" s="130"/>
      <c r="AB15" s="128"/>
      <c r="AC15" s="152"/>
      <c r="AD15" s="151"/>
      <c r="AE15" s="146"/>
      <c r="AF15" s="147"/>
      <c r="AG15" s="148"/>
      <c r="AH15" s="149"/>
      <c r="AI15" s="149"/>
      <c r="AJ15" s="128"/>
      <c r="AK15" s="128"/>
      <c r="AL15" s="152"/>
      <c r="AM15" s="151"/>
      <c r="AN15" s="146"/>
      <c r="AO15" s="147"/>
      <c r="AP15" s="148"/>
      <c r="AQ15" s="149"/>
      <c r="AR15" s="149"/>
      <c r="AS15" s="128"/>
      <c r="AT15" s="128"/>
      <c r="AU15" s="152"/>
      <c r="AV15" s="151"/>
      <c r="AW15" s="146"/>
      <c r="AX15" s="147"/>
      <c r="AY15" s="148"/>
      <c r="AZ15" s="149"/>
      <c r="BA15" s="149"/>
      <c r="BB15" s="128"/>
      <c r="BC15" s="128"/>
      <c r="BD15" s="152"/>
      <c r="BE15" s="151"/>
      <c r="BF15" s="146"/>
      <c r="BG15" s="147"/>
      <c r="BH15" s="148"/>
      <c r="BI15" s="149"/>
      <c r="BJ15" s="149"/>
      <c r="BK15" s="128"/>
      <c r="BL15" s="128"/>
      <c r="BM15" s="152"/>
      <c r="BN15" s="151"/>
      <c r="BO15" s="146"/>
      <c r="BP15" s="147"/>
      <c r="BQ15" s="148"/>
      <c r="BR15" s="149"/>
      <c r="BS15" s="149"/>
      <c r="BT15" s="128"/>
      <c r="BU15" s="128"/>
      <c r="BV15" s="152"/>
      <c r="BW15" s="151"/>
      <c r="BX15" s="146"/>
      <c r="BY15" s="147"/>
      <c r="BZ15" s="148"/>
      <c r="CA15" s="149"/>
      <c r="CB15" s="149"/>
      <c r="CC15" s="128"/>
      <c r="CD15" s="128"/>
      <c r="CE15" s="152"/>
      <c r="CF15" s="151"/>
      <c r="CG15" s="146"/>
      <c r="CH15" s="147"/>
      <c r="CI15" s="148"/>
      <c r="CJ15" s="149"/>
      <c r="CK15" s="149"/>
      <c r="CL15" s="128"/>
      <c r="CM15" s="128"/>
      <c r="CN15" s="152"/>
      <c r="CO15" s="151"/>
      <c r="CP15" s="146"/>
      <c r="CQ15" s="147"/>
      <c r="CR15" s="148"/>
      <c r="CS15" s="149"/>
      <c r="CT15" s="149"/>
      <c r="CU15" s="128"/>
      <c r="CV15" s="128"/>
      <c r="CW15" s="152"/>
      <c r="CX15" s="151"/>
      <c r="CY15" s="146"/>
      <c r="CZ15" s="147"/>
      <c r="DA15" s="148"/>
      <c r="DB15" s="149"/>
      <c r="DC15" s="149"/>
      <c r="DD15" s="128"/>
      <c r="DE15" s="128"/>
      <c r="DF15" s="152"/>
      <c r="DG15" s="151"/>
      <c r="DH15" s="146"/>
      <c r="DI15" s="147"/>
      <c r="DJ15" s="148"/>
      <c r="DK15" s="149"/>
      <c r="DL15" s="149"/>
      <c r="DM15" s="128"/>
      <c r="DN15" s="128"/>
      <c r="DO15" s="152"/>
      <c r="DP15" s="151"/>
      <c r="DQ15" s="146"/>
      <c r="DR15" s="147"/>
      <c r="DS15" s="148"/>
      <c r="DT15" s="149"/>
      <c r="DU15" s="149"/>
      <c r="DV15" s="128"/>
      <c r="DW15" s="128"/>
      <c r="DX15" s="152"/>
      <c r="DY15" s="151"/>
      <c r="DZ15" s="146"/>
      <c r="EA15" s="147"/>
      <c r="EB15" s="148"/>
      <c r="EC15" s="149"/>
      <c r="ED15" s="149"/>
      <c r="EE15" s="128"/>
      <c r="EF15" s="128"/>
      <c r="EG15" s="152"/>
      <c r="EH15" s="151"/>
      <c r="EI15" s="146"/>
      <c r="EJ15" s="147"/>
      <c r="EK15" s="148"/>
      <c r="EL15" s="149"/>
      <c r="EM15" s="149"/>
      <c r="EN15" s="128"/>
      <c r="EO15" s="128"/>
      <c r="EP15" s="152"/>
      <c r="EQ15" s="151"/>
      <c r="ER15" s="146"/>
      <c r="ES15" s="147"/>
      <c r="ET15" s="148"/>
      <c r="EU15" s="149"/>
      <c r="EV15" s="149"/>
      <c r="EW15" s="128"/>
      <c r="EX15" s="128"/>
      <c r="EY15" s="152"/>
      <c r="EZ15" s="151"/>
      <c r="FA15" s="146"/>
      <c r="FB15" s="147"/>
      <c r="FC15" s="148"/>
      <c r="FD15" s="149"/>
      <c r="FE15" s="149"/>
      <c r="FF15" s="128"/>
      <c r="FG15" s="128"/>
      <c r="FH15" s="152"/>
      <c r="FI15" s="151"/>
      <c r="FJ15" s="146"/>
      <c r="FK15" s="147"/>
      <c r="FL15" s="148"/>
      <c r="FM15" s="149"/>
      <c r="FN15" s="149"/>
      <c r="FO15" s="128"/>
      <c r="FP15" s="128"/>
      <c r="FQ15" s="152"/>
      <c r="FR15" s="151"/>
      <c r="FS15" s="146"/>
      <c r="FT15" s="147"/>
      <c r="FU15" s="148"/>
      <c r="FV15" s="149"/>
      <c r="FW15" s="149"/>
      <c r="FX15" s="128"/>
      <c r="FY15" s="128"/>
      <c r="FZ15" s="152"/>
      <c r="GA15" s="151"/>
      <c r="GB15" s="146"/>
      <c r="GC15" s="147"/>
      <c r="GD15" s="148"/>
      <c r="GE15" s="149"/>
      <c r="GF15" s="149"/>
      <c r="GG15" s="128"/>
      <c r="GH15" s="128"/>
      <c r="GI15" s="152"/>
      <c r="GJ15" s="151"/>
      <c r="GK15" s="146"/>
      <c r="GL15" s="147"/>
      <c r="GM15" s="148"/>
      <c r="GN15" s="149"/>
      <c r="GO15" s="149"/>
      <c r="GP15" s="128"/>
      <c r="GQ15" s="128"/>
      <c r="GR15" s="152"/>
      <c r="GS15" s="151"/>
      <c r="GT15" s="146"/>
      <c r="GU15" s="147"/>
      <c r="GV15" s="148"/>
      <c r="GW15" s="149"/>
      <c r="GX15" s="149"/>
      <c r="GY15" s="128"/>
      <c r="GZ15" s="128"/>
      <c r="HA15" s="152"/>
      <c r="HB15" s="151"/>
      <c r="HC15" s="146"/>
      <c r="HD15" s="147"/>
      <c r="HE15" s="148"/>
      <c r="HF15" s="149"/>
      <c r="HG15" s="149"/>
      <c r="HH15" s="128"/>
      <c r="HI15" s="128"/>
      <c r="HJ15" s="152"/>
      <c r="HK15" s="151"/>
      <c r="HL15" s="146"/>
      <c r="HM15" s="147"/>
      <c r="HN15" s="148"/>
      <c r="HO15" s="149"/>
      <c r="HP15" s="149"/>
      <c r="HQ15" s="128"/>
      <c r="HR15" s="128"/>
      <c r="HS15" s="152"/>
      <c r="HT15" s="151"/>
      <c r="HU15" s="146"/>
      <c r="HV15" s="147"/>
      <c r="HW15" s="148"/>
      <c r="HX15" s="149"/>
      <c r="HY15" s="149"/>
      <c r="HZ15" s="128"/>
      <c r="IA15" s="128"/>
      <c r="IB15" s="152"/>
      <c r="IC15" s="151"/>
      <c r="ID15" s="146"/>
      <c r="IE15" s="147"/>
      <c r="IF15" s="148"/>
      <c r="IG15" s="149"/>
      <c r="IH15" s="149"/>
      <c r="II15" s="128"/>
      <c r="IJ15" s="128"/>
      <c r="IK15" s="152"/>
      <c r="IL15" s="151"/>
      <c r="IM15" s="146"/>
      <c r="IN15" s="147"/>
      <c r="IO15" s="148"/>
      <c r="IP15" s="149"/>
      <c r="IQ15" s="149"/>
      <c r="IR15" s="128"/>
      <c r="IS15" s="128"/>
      <c r="IT15" s="152"/>
      <c r="IU15" s="151"/>
      <c r="IV15" s="146"/>
      <c r="IW15" s="147"/>
      <c r="IX15" s="148"/>
      <c r="IY15" s="149"/>
      <c r="IZ15" s="149"/>
      <c r="JA15" s="128"/>
      <c r="JB15" s="128"/>
      <c r="JC15" s="152"/>
      <c r="JD15" s="151"/>
      <c r="JE15" s="146"/>
      <c r="JF15" s="147"/>
      <c r="JG15" s="148"/>
      <c r="JH15" s="149"/>
      <c r="JI15" s="149"/>
      <c r="JJ15" s="128"/>
      <c r="JK15" s="128"/>
      <c r="JL15" s="152"/>
      <c r="JM15" s="151"/>
      <c r="JN15" s="146"/>
      <c r="JO15" s="147"/>
      <c r="JP15" s="148"/>
      <c r="JQ15" s="149"/>
      <c r="JR15" s="149"/>
    </row>
    <row r="16" spans="1:278" ht="12.75" customHeight="1" x14ac:dyDescent="0.2">
      <c r="A16" s="128"/>
      <c r="B16" s="152">
        <v>1.4</v>
      </c>
      <c r="C16" s="153" t="s">
        <v>449</v>
      </c>
      <c r="D16" s="146" t="s">
        <v>329</v>
      </c>
      <c r="E16" s="147">
        <v>95</v>
      </c>
      <c r="F16" s="148">
        <v>0</v>
      </c>
      <c r="G16" s="149">
        <f t="shared" si="0"/>
        <v>0</v>
      </c>
      <c r="H16" s="149"/>
      <c r="I16" s="128"/>
      <c r="J16" s="128"/>
      <c r="K16" s="152"/>
      <c r="L16" s="153"/>
      <c r="M16" s="146"/>
      <c r="N16" s="147"/>
      <c r="O16" s="148"/>
      <c r="P16" s="149"/>
      <c r="Q16" s="149"/>
      <c r="R16" s="236"/>
      <c r="S16" s="130"/>
      <c r="T16" s="152"/>
      <c r="U16" s="153"/>
      <c r="V16" s="146"/>
      <c r="W16" s="147"/>
      <c r="X16" s="148"/>
      <c r="Y16" s="149"/>
      <c r="Z16" s="149"/>
      <c r="AA16" s="130"/>
      <c r="AB16" s="128"/>
      <c r="AC16" s="152"/>
      <c r="AD16" s="153"/>
      <c r="AE16" s="146"/>
      <c r="AF16" s="147"/>
      <c r="AG16" s="148"/>
      <c r="AH16" s="149"/>
      <c r="AI16" s="149"/>
      <c r="AJ16" s="128"/>
      <c r="AK16" s="128"/>
      <c r="AL16" s="152"/>
      <c r="AM16" s="153"/>
      <c r="AN16" s="146"/>
      <c r="AO16" s="147"/>
      <c r="AP16" s="148"/>
      <c r="AQ16" s="149"/>
      <c r="AR16" s="149"/>
      <c r="AS16" s="128"/>
      <c r="AT16" s="128"/>
      <c r="AU16" s="152"/>
      <c r="AV16" s="153"/>
      <c r="AW16" s="146"/>
      <c r="AX16" s="147"/>
      <c r="AY16" s="148"/>
      <c r="AZ16" s="149"/>
      <c r="BA16" s="149"/>
      <c r="BB16" s="128"/>
      <c r="BC16" s="128"/>
      <c r="BD16" s="152"/>
      <c r="BE16" s="153"/>
      <c r="BF16" s="146"/>
      <c r="BG16" s="147"/>
      <c r="BH16" s="148"/>
      <c r="BI16" s="149"/>
      <c r="BJ16" s="149"/>
      <c r="BK16" s="128"/>
      <c r="BL16" s="128"/>
      <c r="BM16" s="152"/>
      <c r="BN16" s="153"/>
      <c r="BO16" s="146"/>
      <c r="BP16" s="147"/>
      <c r="BQ16" s="148"/>
      <c r="BR16" s="149"/>
      <c r="BS16" s="149"/>
      <c r="BT16" s="128"/>
      <c r="BU16" s="128"/>
      <c r="BV16" s="152"/>
      <c r="BW16" s="153"/>
      <c r="BX16" s="146"/>
      <c r="BY16" s="147"/>
      <c r="BZ16" s="148"/>
      <c r="CA16" s="149"/>
      <c r="CB16" s="149"/>
      <c r="CC16" s="128"/>
      <c r="CD16" s="128"/>
      <c r="CE16" s="152"/>
      <c r="CF16" s="153"/>
      <c r="CG16" s="146"/>
      <c r="CH16" s="147"/>
      <c r="CI16" s="148"/>
      <c r="CJ16" s="149"/>
      <c r="CK16" s="149"/>
      <c r="CL16" s="128"/>
      <c r="CM16" s="128"/>
      <c r="CN16" s="152"/>
      <c r="CO16" s="153"/>
      <c r="CP16" s="146"/>
      <c r="CQ16" s="147"/>
      <c r="CR16" s="148"/>
      <c r="CS16" s="149"/>
      <c r="CT16" s="149"/>
      <c r="CU16" s="128"/>
      <c r="CV16" s="128"/>
      <c r="CW16" s="152"/>
      <c r="CX16" s="153"/>
      <c r="CY16" s="146"/>
      <c r="CZ16" s="147"/>
      <c r="DA16" s="148"/>
      <c r="DB16" s="149"/>
      <c r="DC16" s="149"/>
      <c r="DD16" s="128"/>
      <c r="DE16" s="128"/>
      <c r="DF16" s="152"/>
      <c r="DG16" s="153"/>
      <c r="DH16" s="146"/>
      <c r="DI16" s="147"/>
      <c r="DJ16" s="148"/>
      <c r="DK16" s="149"/>
      <c r="DL16" s="149"/>
      <c r="DM16" s="128"/>
      <c r="DN16" s="128"/>
      <c r="DO16" s="152"/>
      <c r="DP16" s="153"/>
      <c r="DQ16" s="146"/>
      <c r="DR16" s="147"/>
      <c r="DS16" s="148"/>
      <c r="DT16" s="149"/>
      <c r="DU16" s="149"/>
      <c r="DV16" s="128"/>
      <c r="DW16" s="128"/>
      <c r="DX16" s="152"/>
      <c r="DY16" s="153"/>
      <c r="DZ16" s="146"/>
      <c r="EA16" s="147"/>
      <c r="EB16" s="148"/>
      <c r="EC16" s="149"/>
      <c r="ED16" s="149"/>
      <c r="EE16" s="128"/>
      <c r="EF16" s="128"/>
      <c r="EG16" s="152"/>
      <c r="EH16" s="153"/>
      <c r="EI16" s="146"/>
      <c r="EJ16" s="147"/>
      <c r="EK16" s="148"/>
      <c r="EL16" s="149"/>
      <c r="EM16" s="149"/>
      <c r="EN16" s="128"/>
      <c r="EO16" s="128"/>
      <c r="EP16" s="152"/>
      <c r="EQ16" s="153"/>
      <c r="ER16" s="146"/>
      <c r="ES16" s="147"/>
      <c r="ET16" s="148"/>
      <c r="EU16" s="149"/>
      <c r="EV16" s="149"/>
      <c r="EW16" s="128"/>
      <c r="EX16" s="128"/>
      <c r="EY16" s="152"/>
      <c r="EZ16" s="153"/>
      <c r="FA16" s="146"/>
      <c r="FB16" s="147"/>
      <c r="FC16" s="148"/>
      <c r="FD16" s="149"/>
      <c r="FE16" s="149"/>
      <c r="FF16" s="128"/>
      <c r="FG16" s="128"/>
      <c r="FH16" s="152"/>
      <c r="FI16" s="153"/>
      <c r="FJ16" s="146"/>
      <c r="FK16" s="147"/>
      <c r="FL16" s="148"/>
      <c r="FM16" s="149"/>
      <c r="FN16" s="149"/>
      <c r="FO16" s="128"/>
      <c r="FP16" s="128"/>
      <c r="FQ16" s="152"/>
      <c r="FR16" s="153"/>
      <c r="FS16" s="146"/>
      <c r="FT16" s="147"/>
      <c r="FU16" s="148"/>
      <c r="FV16" s="149"/>
      <c r="FW16" s="149"/>
      <c r="FX16" s="128"/>
      <c r="FY16" s="128"/>
      <c r="FZ16" s="152"/>
      <c r="GA16" s="153"/>
      <c r="GB16" s="146"/>
      <c r="GC16" s="147"/>
      <c r="GD16" s="148"/>
      <c r="GE16" s="149"/>
      <c r="GF16" s="149"/>
      <c r="GG16" s="128"/>
      <c r="GH16" s="128"/>
      <c r="GI16" s="152"/>
      <c r="GJ16" s="153"/>
      <c r="GK16" s="146"/>
      <c r="GL16" s="147"/>
      <c r="GM16" s="148"/>
      <c r="GN16" s="149"/>
      <c r="GO16" s="149"/>
      <c r="GP16" s="128"/>
      <c r="GQ16" s="128"/>
      <c r="GR16" s="152"/>
      <c r="GS16" s="153"/>
      <c r="GT16" s="146"/>
      <c r="GU16" s="147"/>
      <c r="GV16" s="148"/>
      <c r="GW16" s="149"/>
      <c r="GX16" s="149"/>
      <c r="GY16" s="128"/>
      <c r="GZ16" s="128"/>
      <c r="HA16" s="152"/>
      <c r="HB16" s="153"/>
      <c r="HC16" s="146"/>
      <c r="HD16" s="147"/>
      <c r="HE16" s="148"/>
      <c r="HF16" s="149"/>
      <c r="HG16" s="149"/>
      <c r="HH16" s="128"/>
      <c r="HI16" s="128"/>
      <c r="HJ16" s="152"/>
      <c r="HK16" s="153"/>
      <c r="HL16" s="146"/>
      <c r="HM16" s="147"/>
      <c r="HN16" s="148"/>
      <c r="HO16" s="149"/>
      <c r="HP16" s="149"/>
      <c r="HQ16" s="128"/>
      <c r="HR16" s="128"/>
      <c r="HS16" s="152"/>
      <c r="HT16" s="153"/>
      <c r="HU16" s="146"/>
      <c r="HV16" s="147"/>
      <c r="HW16" s="148"/>
      <c r="HX16" s="149"/>
      <c r="HY16" s="149"/>
      <c r="HZ16" s="128"/>
      <c r="IA16" s="128"/>
      <c r="IB16" s="152"/>
      <c r="IC16" s="153"/>
      <c r="ID16" s="146"/>
      <c r="IE16" s="147"/>
      <c r="IF16" s="148"/>
      <c r="IG16" s="149"/>
      <c r="IH16" s="149"/>
      <c r="II16" s="128"/>
      <c r="IJ16" s="128"/>
      <c r="IK16" s="152"/>
      <c r="IL16" s="153"/>
      <c r="IM16" s="146"/>
      <c r="IN16" s="147"/>
      <c r="IO16" s="148"/>
      <c r="IP16" s="149"/>
      <c r="IQ16" s="149"/>
      <c r="IR16" s="128"/>
      <c r="IS16" s="128"/>
      <c r="IT16" s="152"/>
      <c r="IU16" s="153"/>
      <c r="IV16" s="146"/>
      <c r="IW16" s="147"/>
      <c r="IX16" s="148"/>
      <c r="IY16" s="149"/>
      <c r="IZ16" s="149"/>
      <c r="JA16" s="128"/>
      <c r="JB16" s="128"/>
      <c r="JC16" s="152"/>
      <c r="JD16" s="153"/>
      <c r="JE16" s="146"/>
      <c r="JF16" s="147"/>
      <c r="JG16" s="148"/>
      <c r="JH16" s="149"/>
      <c r="JI16" s="149"/>
      <c r="JJ16" s="128"/>
      <c r="JK16" s="128"/>
      <c r="JL16" s="152"/>
      <c r="JM16" s="153"/>
      <c r="JN16" s="146"/>
      <c r="JO16" s="147"/>
      <c r="JP16" s="148"/>
      <c r="JQ16" s="149"/>
      <c r="JR16" s="149"/>
    </row>
    <row r="17" spans="1:278" ht="12.75" customHeight="1" x14ac:dyDescent="0.2">
      <c r="A17" s="128"/>
      <c r="B17" s="152">
        <v>1.5</v>
      </c>
      <c r="C17" s="153" t="s">
        <v>450</v>
      </c>
      <c r="D17" s="146" t="s">
        <v>451</v>
      </c>
      <c r="E17" s="147">
        <v>1</v>
      </c>
      <c r="F17" s="148">
        <v>0</v>
      </c>
      <c r="G17" s="149">
        <f t="shared" si="0"/>
        <v>0</v>
      </c>
      <c r="H17" s="149"/>
      <c r="I17" s="128"/>
      <c r="J17" s="128"/>
      <c r="K17" s="152"/>
      <c r="L17" s="153"/>
      <c r="M17" s="146"/>
      <c r="N17" s="147"/>
      <c r="O17" s="148"/>
      <c r="P17" s="149"/>
      <c r="Q17" s="149"/>
      <c r="R17" s="236"/>
      <c r="S17" s="130"/>
      <c r="T17" s="152"/>
      <c r="U17" s="153"/>
      <c r="V17" s="146"/>
      <c r="W17" s="147"/>
      <c r="X17" s="148"/>
      <c r="Y17" s="149"/>
      <c r="Z17" s="149"/>
      <c r="AA17" s="130"/>
      <c r="AB17" s="128"/>
      <c r="AC17" s="152"/>
      <c r="AD17" s="153"/>
      <c r="AE17" s="146"/>
      <c r="AF17" s="147"/>
      <c r="AG17" s="148"/>
      <c r="AH17" s="149"/>
      <c r="AI17" s="149"/>
      <c r="AJ17" s="128"/>
      <c r="AK17" s="128"/>
      <c r="AL17" s="152"/>
      <c r="AM17" s="153"/>
      <c r="AN17" s="146"/>
      <c r="AO17" s="147"/>
      <c r="AP17" s="148"/>
      <c r="AQ17" s="149"/>
      <c r="AR17" s="149"/>
      <c r="AS17" s="128"/>
      <c r="AT17" s="128"/>
      <c r="AU17" s="152"/>
      <c r="AV17" s="153"/>
      <c r="AW17" s="146"/>
      <c r="AX17" s="147"/>
      <c r="AY17" s="148"/>
      <c r="AZ17" s="149"/>
      <c r="BA17" s="149"/>
      <c r="BB17" s="128"/>
      <c r="BC17" s="128"/>
      <c r="BD17" s="152"/>
      <c r="BE17" s="153"/>
      <c r="BF17" s="146"/>
      <c r="BG17" s="147"/>
      <c r="BH17" s="148"/>
      <c r="BI17" s="149"/>
      <c r="BJ17" s="149"/>
      <c r="BK17" s="128"/>
      <c r="BL17" s="128"/>
      <c r="BM17" s="152"/>
      <c r="BN17" s="153"/>
      <c r="BO17" s="146"/>
      <c r="BP17" s="147"/>
      <c r="BQ17" s="148"/>
      <c r="BR17" s="149"/>
      <c r="BS17" s="149"/>
      <c r="BT17" s="128"/>
      <c r="BU17" s="128"/>
      <c r="BV17" s="152"/>
      <c r="BW17" s="153"/>
      <c r="BX17" s="146"/>
      <c r="BY17" s="147"/>
      <c r="BZ17" s="148"/>
      <c r="CA17" s="149"/>
      <c r="CB17" s="149"/>
      <c r="CC17" s="128"/>
      <c r="CD17" s="128"/>
      <c r="CE17" s="152"/>
      <c r="CF17" s="153"/>
      <c r="CG17" s="146"/>
      <c r="CH17" s="147"/>
      <c r="CI17" s="148"/>
      <c r="CJ17" s="149"/>
      <c r="CK17" s="149"/>
      <c r="CL17" s="128"/>
      <c r="CM17" s="128"/>
      <c r="CN17" s="152"/>
      <c r="CO17" s="153"/>
      <c r="CP17" s="146"/>
      <c r="CQ17" s="147"/>
      <c r="CR17" s="148"/>
      <c r="CS17" s="149"/>
      <c r="CT17" s="149"/>
      <c r="CU17" s="128"/>
      <c r="CV17" s="128"/>
      <c r="CW17" s="152"/>
      <c r="CX17" s="153"/>
      <c r="CY17" s="146"/>
      <c r="CZ17" s="147"/>
      <c r="DA17" s="148"/>
      <c r="DB17" s="149"/>
      <c r="DC17" s="149"/>
      <c r="DD17" s="128"/>
      <c r="DE17" s="128"/>
      <c r="DF17" s="152"/>
      <c r="DG17" s="153"/>
      <c r="DH17" s="146"/>
      <c r="DI17" s="147"/>
      <c r="DJ17" s="148"/>
      <c r="DK17" s="149"/>
      <c r="DL17" s="149"/>
      <c r="DM17" s="128"/>
      <c r="DN17" s="128"/>
      <c r="DO17" s="152"/>
      <c r="DP17" s="153"/>
      <c r="DQ17" s="146"/>
      <c r="DR17" s="147"/>
      <c r="DS17" s="148"/>
      <c r="DT17" s="149"/>
      <c r="DU17" s="149"/>
      <c r="DV17" s="128"/>
      <c r="DW17" s="128"/>
      <c r="DX17" s="152"/>
      <c r="DY17" s="153"/>
      <c r="DZ17" s="146"/>
      <c r="EA17" s="147"/>
      <c r="EB17" s="148"/>
      <c r="EC17" s="149"/>
      <c r="ED17" s="149"/>
      <c r="EE17" s="128"/>
      <c r="EF17" s="128"/>
      <c r="EG17" s="152"/>
      <c r="EH17" s="153"/>
      <c r="EI17" s="146"/>
      <c r="EJ17" s="147"/>
      <c r="EK17" s="148"/>
      <c r="EL17" s="149"/>
      <c r="EM17" s="149"/>
      <c r="EN17" s="128"/>
      <c r="EO17" s="128"/>
      <c r="EP17" s="152"/>
      <c r="EQ17" s="153"/>
      <c r="ER17" s="146"/>
      <c r="ES17" s="147"/>
      <c r="ET17" s="148"/>
      <c r="EU17" s="149"/>
      <c r="EV17" s="149"/>
      <c r="EW17" s="128"/>
      <c r="EX17" s="128"/>
      <c r="EY17" s="152"/>
      <c r="EZ17" s="153"/>
      <c r="FA17" s="146"/>
      <c r="FB17" s="147"/>
      <c r="FC17" s="148"/>
      <c r="FD17" s="149"/>
      <c r="FE17" s="149"/>
      <c r="FF17" s="128"/>
      <c r="FG17" s="128"/>
      <c r="FH17" s="152"/>
      <c r="FI17" s="153"/>
      <c r="FJ17" s="146"/>
      <c r="FK17" s="147"/>
      <c r="FL17" s="148"/>
      <c r="FM17" s="149"/>
      <c r="FN17" s="149"/>
      <c r="FO17" s="128"/>
      <c r="FP17" s="128"/>
      <c r="FQ17" s="152"/>
      <c r="FR17" s="153"/>
      <c r="FS17" s="146"/>
      <c r="FT17" s="147"/>
      <c r="FU17" s="148"/>
      <c r="FV17" s="149"/>
      <c r="FW17" s="149"/>
      <c r="FX17" s="128"/>
      <c r="FY17" s="128"/>
      <c r="FZ17" s="152"/>
      <c r="GA17" s="153"/>
      <c r="GB17" s="146"/>
      <c r="GC17" s="147"/>
      <c r="GD17" s="148"/>
      <c r="GE17" s="149"/>
      <c r="GF17" s="149"/>
      <c r="GG17" s="128"/>
      <c r="GH17" s="128"/>
      <c r="GI17" s="152"/>
      <c r="GJ17" s="153"/>
      <c r="GK17" s="146"/>
      <c r="GL17" s="147"/>
      <c r="GM17" s="148"/>
      <c r="GN17" s="149"/>
      <c r="GO17" s="149"/>
      <c r="GP17" s="128"/>
      <c r="GQ17" s="128"/>
      <c r="GR17" s="152"/>
      <c r="GS17" s="153"/>
      <c r="GT17" s="146"/>
      <c r="GU17" s="147"/>
      <c r="GV17" s="148"/>
      <c r="GW17" s="149"/>
      <c r="GX17" s="149"/>
      <c r="GY17" s="128"/>
      <c r="GZ17" s="128"/>
      <c r="HA17" s="152"/>
      <c r="HB17" s="153"/>
      <c r="HC17" s="146"/>
      <c r="HD17" s="147"/>
      <c r="HE17" s="148"/>
      <c r="HF17" s="149"/>
      <c r="HG17" s="149"/>
      <c r="HH17" s="128"/>
      <c r="HI17" s="128"/>
      <c r="HJ17" s="152"/>
      <c r="HK17" s="153"/>
      <c r="HL17" s="146"/>
      <c r="HM17" s="147"/>
      <c r="HN17" s="148"/>
      <c r="HO17" s="149"/>
      <c r="HP17" s="149"/>
      <c r="HQ17" s="128"/>
      <c r="HR17" s="128"/>
      <c r="HS17" s="152"/>
      <c r="HT17" s="153"/>
      <c r="HU17" s="146"/>
      <c r="HV17" s="147"/>
      <c r="HW17" s="148"/>
      <c r="HX17" s="149"/>
      <c r="HY17" s="149"/>
      <c r="HZ17" s="128"/>
      <c r="IA17" s="128"/>
      <c r="IB17" s="152"/>
      <c r="IC17" s="153"/>
      <c r="ID17" s="146"/>
      <c r="IE17" s="147"/>
      <c r="IF17" s="148"/>
      <c r="IG17" s="149"/>
      <c r="IH17" s="149"/>
      <c r="II17" s="128"/>
      <c r="IJ17" s="128"/>
      <c r="IK17" s="152"/>
      <c r="IL17" s="153"/>
      <c r="IM17" s="146"/>
      <c r="IN17" s="147"/>
      <c r="IO17" s="148"/>
      <c r="IP17" s="149"/>
      <c r="IQ17" s="149"/>
      <c r="IR17" s="128"/>
      <c r="IS17" s="128"/>
      <c r="IT17" s="152"/>
      <c r="IU17" s="153"/>
      <c r="IV17" s="146"/>
      <c r="IW17" s="147"/>
      <c r="IX17" s="148"/>
      <c r="IY17" s="149"/>
      <c r="IZ17" s="149"/>
      <c r="JA17" s="128"/>
      <c r="JB17" s="128"/>
      <c r="JC17" s="152"/>
      <c r="JD17" s="153"/>
      <c r="JE17" s="146"/>
      <c r="JF17" s="147"/>
      <c r="JG17" s="148"/>
      <c r="JH17" s="149"/>
      <c r="JI17" s="149"/>
      <c r="JJ17" s="128"/>
      <c r="JK17" s="128"/>
      <c r="JL17" s="152"/>
      <c r="JM17" s="153"/>
      <c r="JN17" s="146"/>
      <c r="JO17" s="147"/>
      <c r="JP17" s="148"/>
      <c r="JQ17" s="149"/>
      <c r="JR17" s="149"/>
    </row>
    <row r="18" spans="1:278" ht="12.75" customHeight="1" x14ac:dyDescent="0.2">
      <c r="A18" s="128"/>
      <c r="B18" s="154" t="s">
        <v>452</v>
      </c>
      <c r="C18" s="155" t="s">
        <v>453</v>
      </c>
      <c r="D18" s="156"/>
      <c r="E18" s="157"/>
      <c r="F18" s="158"/>
      <c r="G18" s="158"/>
      <c r="H18" s="158"/>
      <c r="I18" s="128"/>
      <c r="J18" s="128"/>
      <c r="K18" s="154"/>
      <c r="L18" s="155"/>
      <c r="M18" s="156"/>
      <c r="N18" s="157"/>
      <c r="O18" s="158"/>
      <c r="P18" s="158"/>
      <c r="Q18" s="158"/>
      <c r="R18" s="236"/>
      <c r="S18" s="130"/>
      <c r="T18" s="154"/>
      <c r="U18" s="155"/>
      <c r="V18" s="156"/>
      <c r="W18" s="157"/>
      <c r="X18" s="158"/>
      <c r="Y18" s="158"/>
      <c r="Z18" s="158"/>
      <c r="AA18" s="130"/>
      <c r="AB18" s="128"/>
      <c r="AC18" s="154"/>
      <c r="AD18" s="155"/>
      <c r="AE18" s="156"/>
      <c r="AF18" s="157"/>
      <c r="AG18" s="158"/>
      <c r="AH18" s="158"/>
      <c r="AI18" s="158"/>
      <c r="AJ18" s="128"/>
      <c r="AK18" s="128"/>
      <c r="AL18" s="154"/>
      <c r="AM18" s="155"/>
      <c r="AN18" s="156"/>
      <c r="AO18" s="157"/>
      <c r="AP18" s="158"/>
      <c r="AQ18" s="158"/>
      <c r="AR18" s="158"/>
      <c r="AS18" s="128"/>
      <c r="AT18" s="128"/>
      <c r="AU18" s="154"/>
      <c r="AV18" s="155"/>
      <c r="AW18" s="156"/>
      <c r="AX18" s="157"/>
      <c r="AY18" s="158"/>
      <c r="AZ18" s="158"/>
      <c r="BA18" s="158"/>
      <c r="BB18" s="128"/>
      <c r="BC18" s="128"/>
      <c r="BD18" s="154"/>
      <c r="BE18" s="155"/>
      <c r="BF18" s="156"/>
      <c r="BG18" s="157"/>
      <c r="BH18" s="158"/>
      <c r="BI18" s="158"/>
      <c r="BJ18" s="158"/>
      <c r="BK18" s="128"/>
      <c r="BL18" s="128"/>
      <c r="BM18" s="154"/>
      <c r="BN18" s="155"/>
      <c r="BO18" s="156"/>
      <c r="BP18" s="157"/>
      <c r="BQ18" s="158"/>
      <c r="BR18" s="158"/>
      <c r="BS18" s="158"/>
      <c r="BT18" s="128"/>
      <c r="BU18" s="128"/>
      <c r="BV18" s="154"/>
      <c r="BW18" s="155"/>
      <c r="BX18" s="156"/>
      <c r="BY18" s="157"/>
      <c r="BZ18" s="158"/>
      <c r="CA18" s="158"/>
      <c r="CB18" s="158"/>
      <c r="CC18" s="128"/>
      <c r="CD18" s="128"/>
      <c r="CE18" s="154"/>
      <c r="CF18" s="155"/>
      <c r="CG18" s="156"/>
      <c r="CH18" s="157"/>
      <c r="CI18" s="158"/>
      <c r="CJ18" s="158"/>
      <c r="CK18" s="158"/>
      <c r="CL18" s="128"/>
      <c r="CM18" s="128"/>
      <c r="CN18" s="154"/>
      <c r="CO18" s="155"/>
      <c r="CP18" s="156"/>
      <c r="CQ18" s="157"/>
      <c r="CR18" s="158"/>
      <c r="CS18" s="158"/>
      <c r="CT18" s="158"/>
      <c r="CU18" s="128"/>
      <c r="CV18" s="128"/>
      <c r="CW18" s="154"/>
      <c r="CX18" s="155"/>
      <c r="CY18" s="156"/>
      <c r="CZ18" s="157"/>
      <c r="DA18" s="158"/>
      <c r="DB18" s="158"/>
      <c r="DC18" s="158"/>
      <c r="DD18" s="128"/>
      <c r="DE18" s="128"/>
      <c r="DF18" s="154"/>
      <c r="DG18" s="155"/>
      <c r="DH18" s="156"/>
      <c r="DI18" s="157"/>
      <c r="DJ18" s="158"/>
      <c r="DK18" s="158"/>
      <c r="DL18" s="158"/>
      <c r="DM18" s="128"/>
      <c r="DN18" s="128"/>
      <c r="DO18" s="154"/>
      <c r="DP18" s="155"/>
      <c r="DQ18" s="156"/>
      <c r="DR18" s="157"/>
      <c r="DS18" s="158"/>
      <c r="DT18" s="158"/>
      <c r="DU18" s="158"/>
      <c r="DV18" s="128"/>
      <c r="DW18" s="128"/>
      <c r="DX18" s="154"/>
      <c r="DY18" s="155"/>
      <c r="DZ18" s="156"/>
      <c r="EA18" s="157"/>
      <c r="EB18" s="158"/>
      <c r="EC18" s="158"/>
      <c r="ED18" s="158"/>
      <c r="EE18" s="128"/>
      <c r="EF18" s="128"/>
      <c r="EG18" s="154"/>
      <c r="EH18" s="155"/>
      <c r="EI18" s="156"/>
      <c r="EJ18" s="157"/>
      <c r="EK18" s="158"/>
      <c r="EL18" s="158"/>
      <c r="EM18" s="158"/>
      <c r="EN18" s="128"/>
      <c r="EO18" s="128"/>
      <c r="EP18" s="154"/>
      <c r="EQ18" s="155"/>
      <c r="ER18" s="156"/>
      <c r="ES18" s="157"/>
      <c r="ET18" s="158"/>
      <c r="EU18" s="158"/>
      <c r="EV18" s="158"/>
      <c r="EW18" s="128"/>
      <c r="EX18" s="128"/>
      <c r="EY18" s="154"/>
      <c r="EZ18" s="155"/>
      <c r="FA18" s="156"/>
      <c r="FB18" s="157"/>
      <c r="FC18" s="158"/>
      <c r="FD18" s="158"/>
      <c r="FE18" s="158"/>
      <c r="FF18" s="128"/>
      <c r="FG18" s="128"/>
      <c r="FH18" s="154"/>
      <c r="FI18" s="155"/>
      <c r="FJ18" s="156"/>
      <c r="FK18" s="157"/>
      <c r="FL18" s="158"/>
      <c r="FM18" s="158"/>
      <c r="FN18" s="158"/>
      <c r="FO18" s="128"/>
      <c r="FP18" s="128"/>
      <c r="FQ18" s="154"/>
      <c r="FR18" s="155"/>
      <c r="FS18" s="156"/>
      <c r="FT18" s="157"/>
      <c r="FU18" s="158"/>
      <c r="FV18" s="158"/>
      <c r="FW18" s="158"/>
      <c r="FX18" s="128"/>
      <c r="FY18" s="128"/>
      <c r="FZ18" s="154"/>
      <c r="GA18" s="155"/>
      <c r="GB18" s="156"/>
      <c r="GC18" s="157"/>
      <c r="GD18" s="158"/>
      <c r="GE18" s="158"/>
      <c r="GF18" s="158"/>
      <c r="GG18" s="128"/>
      <c r="GH18" s="128"/>
      <c r="GI18" s="154"/>
      <c r="GJ18" s="155"/>
      <c r="GK18" s="156"/>
      <c r="GL18" s="157"/>
      <c r="GM18" s="158"/>
      <c r="GN18" s="158"/>
      <c r="GO18" s="158"/>
      <c r="GP18" s="128"/>
      <c r="GQ18" s="128"/>
      <c r="GR18" s="154"/>
      <c r="GS18" s="155"/>
      <c r="GT18" s="156"/>
      <c r="GU18" s="157"/>
      <c r="GV18" s="158"/>
      <c r="GW18" s="158"/>
      <c r="GX18" s="158"/>
      <c r="GY18" s="128"/>
      <c r="GZ18" s="128"/>
      <c r="HA18" s="154"/>
      <c r="HB18" s="155"/>
      <c r="HC18" s="156"/>
      <c r="HD18" s="157"/>
      <c r="HE18" s="158"/>
      <c r="HF18" s="158"/>
      <c r="HG18" s="158"/>
      <c r="HH18" s="128"/>
      <c r="HI18" s="128"/>
      <c r="HJ18" s="154"/>
      <c r="HK18" s="155"/>
      <c r="HL18" s="156"/>
      <c r="HM18" s="157"/>
      <c r="HN18" s="158"/>
      <c r="HO18" s="158"/>
      <c r="HP18" s="158"/>
      <c r="HQ18" s="128"/>
      <c r="HR18" s="128"/>
      <c r="HS18" s="154"/>
      <c r="HT18" s="155"/>
      <c r="HU18" s="156"/>
      <c r="HV18" s="157"/>
      <c r="HW18" s="158"/>
      <c r="HX18" s="158"/>
      <c r="HY18" s="158"/>
      <c r="HZ18" s="128"/>
      <c r="IA18" s="128"/>
      <c r="IB18" s="154"/>
      <c r="IC18" s="155"/>
      <c r="ID18" s="156"/>
      <c r="IE18" s="157"/>
      <c r="IF18" s="158"/>
      <c r="IG18" s="158"/>
      <c r="IH18" s="158"/>
      <c r="II18" s="128"/>
      <c r="IJ18" s="128"/>
      <c r="IK18" s="154"/>
      <c r="IL18" s="155"/>
      <c r="IM18" s="156"/>
      <c r="IN18" s="157"/>
      <c r="IO18" s="158"/>
      <c r="IP18" s="158"/>
      <c r="IQ18" s="158"/>
      <c r="IR18" s="128"/>
      <c r="IS18" s="128"/>
      <c r="IT18" s="154"/>
      <c r="IU18" s="155"/>
      <c r="IV18" s="156"/>
      <c r="IW18" s="157"/>
      <c r="IX18" s="158"/>
      <c r="IY18" s="158"/>
      <c r="IZ18" s="158"/>
      <c r="JA18" s="128"/>
      <c r="JB18" s="128"/>
      <c r="JC18" s="154"/>
      <c r="JD18" s="155"/>
      <c r="JE18" s="156"/>
      <c r="JF18" s="157"/>
      <c r="JG18" s="158"/>
      <c r="JH18" s="158"/>
      <c r="JI18" s="158"/>
      <c r="JJ18" s="128"/>
      <c r="JK18" s="128"/>
      <c r="JL18" s="154"/>
      <c r="JM18" s="155"/>
      <c r="JN18" s="156"/>
      <c r="JO18" s="157"/>
      <c r="JP18" s="158"/>
      <c r="JQ18" s="158"/>
      <c r="JR18" s="158"/>
    </row>
    <row r="19" spans="1:278" ht="12.75" customHeight="1" x14ac:dyDescent="0.2">
      <c r="A19" s="128"/>
      <c r="B19" s="159">
        <v>2.1</v>
      </c>
      <c r="C19" s="160" t="s">
        <v>454</v>
      </c>
      <c r="D19" s="161" t="s">
        <v>295</v>
      </c>
      <c r="E19" s="162">
        <v>10</v>
      </c>
      <c r="F19" s="148">
        <v>0</v>
      </c>
      <c r="G19" s="149">
        <f t="shared" ref="G19:G20" si="1">ROUND((F19*E19),0)</f>
        <v>0</v>
      </c>
      <c r="H19" s="149"/>
      <c r="I19" s="128"/>
      <c r="J19" s="128"/>
      <c r="K19" s="159"/>
      <c r="L19" s="160"/>
      <c r="M19" s="161"/>
      <c r="N19" s="162"/>
      <c r="O19" s="148"/>
      <c r="P19" s="149"/>
      <c r="Q19" s="149"/>
      <c r="R19" s="236"/>
      <c r="S19" s="130"/>
      <c r="T19" s="159"/>
      <c r="U19" s="160"/>
      <c r="V19" s="161"/>
      <c r="W19" s="162"/>
      <c r="X19" s="148"/>
      <c r="Y19" s="149"/>
      <c r="Z19" s="149"/>
      <c r="AA19" s="130"/>
      <c r="AB19" s="128"/>
      <c r="AC19" s="159"/>
      <c r="AD19" s="160"/>
      <c r="AE19" s="161"/>
      <c r="AF19" s="162"/>
      <c r="AG19" s="148"/>
      <c r="AH19" s="149"/>
      <c r="AI19" s="149"/>
      <c r="AJ19" s="128"/>
      <c r="AK19" s="128"/>
      <c r="AL19" s="159"/>
      <c r="AM19" s="160"/>
      <c r="AN19" s="161"/>
      <c r="AO19" s="162"/>
      <c r="AP19" s="148"/>
      <c r="AQ19" s="149"/>
      <c r="AR19" s="149"/>
      <c r="AS19" s="128"/>
      <c r="AT19" s="128"/>
      <c r="AU19" s="159"/>
      <c r="AV19" s="160"/>
      <c r="AW19" s="161"/>
      <c r="AX19" s="162"/>
      <c r="AY19" s="148"/>
      <c r="AZ19" s="149"/>
      <c r="BA19" s="149"/>
      <c r="BB19" s="128"/>
      <c r="BC19" s="128"/>
      <c r="BD19" s="159"/>
      <c r="BE19" s="160"/>
      <c r="BF19" s="161"/>
      <c r="BG19" s="162"/>
      <c r="BH19" s="148"/>
      <c r="BI19" s="149"/>
      <c r="BJ19" s="149"/>
      <c r="BK19" s="128"/>
      <c r="BL19" s="128"/>
      <c r="BM19" s="159"/>
      <c r="BN19" s="160"/>
      <c r="BO19" s="161"/>
      <c r="BP19" s="162"/>
      <c r="BQ19" s="148"/>
      <c r="BR19" s="149"/>
      <c r="BS19" s="149"/>
      <c r="BT19" s="128"/>
      <c r="BU19" s="128"/>
      <c r="BV19" s="159"/>
      <c r="BW19" s="160"/>
      <c r="BX19" s="161"/>
      <c r="BY19" s="162"/>
      <c r="BZ19" s="148"/>
      <c r="CA19" s="149"/>
      <c r="CB19" s="149"/>
      <c r="CC19" s="128"/>
      <c r="CD19" s="128"/>
      <c r="CE19" s="159"/>
      <c r="CF19" s="160"/>
      <c r="CG19" s="161"/>
      <c r="CH19" s="162"/>
      <c r="CI19" s="148"/>
      <c r="CJ19" s="149"/>
      <c r="CK19" s="149"/>
      <c r="CL19" s="128"/>
      <c r="CM19" s="128"/>
      <c r="CN19" s="159"/>
      <c r="CO19" s="160"/>
      <c r="CP19" s="161"/>
      <c r="CQ19" s="162"/>
      <c r="CR19" s="148"/>
      <c r="CS19" s="149"/>
      <c r="CT19" s="149"/>
      <c r="CU19" s="128"/>
      <c r="CV19" s="128"/>
      <c r="CW19" s="159"/>
      <c r="CX19" s="160"/>
      <c r="CY19" s="161"/>
      <c r="CZ19" s="162"/>
      <c r="DA19" s="148"/>
      <c r="DB19" s="149"/>
      <c r="DC19" s="149"/>
      <c r="DD19" s="128"/>
      <c r="DE19" s="128"/>
      <c r="DF19" s="159"/>
      <c r="DG19" s="160"/>
      <c r="DH19" s="161"/>
      <c r="DI19" s="162"/>
      <c r="DJ19" s="148"/>
      <c r="DK19" s="149"/>
      <c r="DL19" s="149"/>
      <c r="DM19" s="128"/>
      <c r="DN19" s="128"/>
      <c r="DO19" s="159"/>
      <c r="DP19" s="160"/>
      <c r="DQ19" s="161"/>
      <c r="DR19" s="162"/>
      <c r="DS19" s="148"/>
      <c r="DT19" s="149"/>
      <c r="DU19" s="149"/>
      <c r="DV19" s="128"/>
      <c r="DW19" s="128"/>
      <c r="DX19" s="159"/>
      <c r="DY19" s="160"/>
      <c r="DZ19" s="161"/>
      <c r="EA19" s="162"/>
      <c r="EB19" s="148"/>
      <c r="EC19" s="149"/>
      <c r="ED19" s="149"/>
      <c r="EE19" s="128"/>
      <c r="EF19" s="128"/>
      <c r="EG19" s="159"/>
      <c r="EH19" s="160"/>
      <c r="EI19" s="161"/>
      <c r="EJ19" s="162"/>
      <c r="EK19" s="148"/>
      <c r="EL19" s="149"/>
      <c r="EM19" s="149"/>
      <c r="EN19" s="128"/>
      <c r="EO19" s="128"/>
      <c r="EP19" s="159"/>
      <c r="EQ19" s="160"/>
      <c r="ER19" s="161"/>
      <c r="ES19" s="162"/>
      <c r="ET19" s="148"/>
      <c r="EU19" s="149"/>
      <c r="EV19" s="149"/>
      <c r="EW19" s="128"/>
      <c r="EX19" s="128"/>
      <c r="EY19" s="159"/>
      <c r="EZ19" s="160"/>
      <c r="FA19" s="161"/>
      <c r="FB19" s="162"/>
      <c r="FC19" s="148"/>
      <c r="FD19" s="149"/>
      <c r="FE19" s="149"/>
      <c r="FF19" s="128"/>
      <c r="FG19" s="128"/>
      <c r="FH19" s="159"/>
      <c r="FI19" s="160"/>
      <c r="FJ19" s="161"/>
      <c r="FK19" s="162"/>
      <c r="FL19" s="148"/>
      <c r="FM19" s="149"/>
      <c r="FN19" s="149"/>
      <c r="FO19" s="128"/>
      <c r="FP19" s="128"/>
      <c r="FQ19" s="159"/>
      <c r="FR19" s="160"/>
      <c r="FS19" s="161"/>
      <c r="FT19" s="162"/>
      <c r="FU19" s="148"/>
      <c r="FV19" s="149"/>
      <c r="FW19" s="149"/>
      <c r="FX19" s="128"/>
      <c r="FY19" s="128"/>
      <c r="FZ19" s="159"/>
      <c r="GA19" s="160"/>
      <c r="GB19" s="161"/>
      <c r="GC19" s="162"/>
      <c r="GD19" s="148"/>
      <c r="GE19" s="149"/>
      <c r="GF19" s="149"/>
      <c r="GG19" s="128"/>
      <c r="GH19" s="128"/>
      <c r="GI19" s="159"/>
      <c r="GJ19" s="160"/>
      <c r="GK19" s="161"/>
      <c r="GL19" s="162"/>
      <c r="GM19" s="148"/>
      <c r="GN19" s="149"/>
      <c r="GO19" s="149"/>
      <c r="GP19" s="128"/>
      <c r="GQ19" s="128"/>
      <c r="GR19" s="159"/>
      <c r="GS19" s="160"/>
      <c r="GT19" s="161"/>
      <c r="GU19" s="162"/>
      <c r="GV19" s="148"/>
      <c r="GW19" s="149"/>
      <c r="GX19" s="149"/>
      <c r="GY19" s="128"/>
      <c r="GZ19" s="128"/>
      <c r="HA19" s="159"/>
      <c r="HB19" s="160"/>
      <c r="HC19" s="161"/>
      <c r="HD19" s="162"/>
      <c r="HE19" s="148"/>
      <c r="HF19" s="149"/>
      <c r="HG19" s="149"/>
      <c r="HH19" s="128"/>
      <c r="HI19" s="128"/>
      <c r="HJ19" s="159"/>
      <c r="HK19" s="160"/>
      <c r="HL19" s="161"/>
      <c r="HM19" s="162"/>
      <c r="HN19" s="148"/>
      <c r="HO19" s="149"/>
      <c r="HP19" s="149"/>
      <c r="HQ19" s="128"/>
      <c r="HR19" s="128"/>
      <c r="HS19" s="159"/>
      <c r="HT19" s="160"/>
      <c r="HU19" s="161"/>
      <c r="HV19" s="162"/>
      <c r="HW19" s="148"/>
      <c r="HX19" s="149"/>
      <c r="HY19" s="149"/>
      <c r="HZ19" s="128"/>
      <c r="IA19" s="128"/>
      <c r="IB19" s="159"/>
      <c r="IC19" s="160"/>
      <c r="ID19" s="161"/>
      <c r="IE19" s="162"/>
      <c r="IF19" s="148"/>
      <c r="IG19" s="149"/>
      <c r="IH19" s="149"/>
      <c r="II19" s="128"/>
      <c r="IJ19" s="128"/>
      <c r="IK19" s="159"/>
      <c r="IL19" s="160"/>
      <c r="IM19" s="161"/>
      <c r="IN19" s="162"/>
      <c r="IO19" s="148"/>
      <c r="IP19" s="149"/>
      <c r="IQ19" s="149"/>
      <c r="IR19" s="128"/>
      <c r="IS19" s="128"/>
      <c r="IT19" s="159"/>
      <c r="IU19" s="160"/>
      <c r="IV19" s="161"/>
      <c r="IW19" s="162"/>
      <c r="IX19" s="148"/>
      <c r="IY19" s="149"/>
      <c r="IZ19" s="149"/>
      <c r="JA19" s="128"/>
      <c r="JB19" s="128"/>
      <c r="JC19" s="159"/>
      <c r="JD19" s="160"/>
      <c r="JE19" s="161"/>
      <c r="JF19" s="162"/>
      <c r="JG19" s="148"/>
      <c r="JH19" s="149"/>
      <c r="JI19" s="149"/>
      <c r="JJ19" s="128"/>
      <c r="JK19" s="128"/>
      <c r="JL19" s="159"/>
      <c r="JM19" s="160"/>
      <c r="JN19" s="161"/>
      <c r="JO19" s="162"/>
      <c r="JP19" s="148"/>
      <c r="JQ19" s="149"/>
      <c r="JR19" s="149"/>
    </row>
    <row r="20" spans="1:278" ht="12.75" customHeight="1" x14ac:dyDescent="0.2">
      <c r="A20" s="128"/>
      <c r="B20" s="159">
        <v>2.2000000000000002</v>
      </c>
      <c r="C20" s="160" t="s">
        <v>455</v>
      </c>
      <c r="D20" s="161" t="s">
        <v>329</v>
      </c>
      <c r="E20" s="162">
        <v>30</v>
      </c>
      <c r="F20" s="148">
        <v>0</v>
      </c>
      <c r="G20" s="149">
        <f t="shared" si="1"/>
        <v>0</v>
      </c>
      <c r="H20" s="149"/>
      <c r="I20" s="128"/>
      <c r="J20" s="128"/>
      <c r="K20" s="159"/>
      <c r="L20" s="160"/>
      <c r="M20" s="161"/>
      <c r="N20" s="162"/>
      <c r="O20" s="148"/>
      <c r="P20" s="149"/>
      <c r="Q20" s="149"/>
      <c r="R20" s="236"/>
      <c r="S20" s="130"/>
      <c r="T20" s="159"/>
      <c r="U20" s="160"/>
      <c r="V20" s="161"/>
      <c r="W20" s="162"/>
      <c r="X20" s="148"/>
      <c r="Y20" s="149"/>
      <c r="Z20" s="149"/>
      <c r="AA20" s="130"/>
      <c r="AB20" s="128"/>
      <c r="AC20" s="159"/>
      <c r="AD20" s="160"/>
      <c r="AE20" s="161"/>
      <c r="AF20" s="162"/>
      <c r="AG20" s="148"/>
      <c r="AH20" s="149"/>
      <c r="AI20" s="149"/>
      <c r="AJ20" s="128"/>
      <c r="AK20" s="128"/>
      <c r="AL20" s="159"/>
      <c r="AM20" s="160"/>
      <c r="AN20" s="161"/>
      <c r="AO20" s="162"/>
      <c r="AP20" s="148"/>
      <c r="AQ20" s="149"/>
      <c r="AR20" s="149"/>
      <c r="AS20" s="128"/>
      <c r="AT20" s="128"/>
      <c r="AU20" s="159"/>
      <c r="AV20" s="160"/>
      <c r="AW20" s="161"/>
      <c r="AX20" s="162"/>
      <c r="AY20" s="148"/>
      <c r="AZ20" s="149"/>
      <c r="BA20" s="149"/>
      <c r="BB20" s="128"/>
      <c r="BC20" s="128"/>
      <c r="BD20" s="159"/>
      <c r="BE20" s="160"/>
      <c r="BF20" s="161"/>
      <c r="BG20" s="162"/>
      <c r="BH20" s="148"/>
      <c r="BI20" s="149"/>
      <c r="BJ20" s="149"/>
      <c r="BK20" s="128"/>
      <c r="BL20" s="128"/>
      <c r="BM20" s="159"/>
      <c r="BN20" s="160"/>
      <c r="BO20" s="161"/>
      <c r="BP20" s="162"/>
      <c r="BQ20" s="148"/>
      <c r="BR20" s="149"/>
      <c r="BS20" s="149"/>
      <c r="BT20" s="128"/>
      <c r="BU20" s="128"/>
      <c r="BV20" s="159"/>
      <c r="BW20" s="160"/>
      <c r="BX20" s="161"/>
      <c r="BY20" s="162"/>
      <c r="BZ20" s="148"/>
      <c r="CA20" s="149"/>
      <c r="CB20" s="149"/>
      <c r="CC20" s="128"/>
      <c r="CD20" s="128"/>
      <c r="CE20" s="159"/>
      <c r="CF20" s="160"/>
      <c r="CG20" s="161"/>
      <c r="CH20" s="162"/>
      <c r="CI20" s="148"/>
      <c r="CJ20" s="149"/>
      <c r="CK20" s="149"/>
      <c r="CL20" s="128"/>
      <c r="CM20" s="128"/>
      <c r="CN20" s="159"/>
      <c r="CO20" s="160"/>
      <c r="CP20" s="161"/>
      <c r="CQ20" s="162"/>
      <c r="CR20" s="148"/>
      <c r="CS20" s="149"/>
      <c r="CT20" s="149"/>
      <c r="CU20" s="128"/>
      <c r="CV20" s="128"/>
      <c r="CW20" s="159"/>
      <c r="CX20" s="160"/>
      <c r="CY20" s="161"/>
      <c r="CZ20" s="162"/>
      <c r="DA20" s="148"/>
      <c r="DB20" s="149"/>
      <c r="DC20" s="149"/>
      <c r="DD20" s="128"/>
      <c r="DE20" s="128"/>
      <c r="DF20" s="159"/>
      <c r="DG20" s="160"/>
      <c r="DH20" s="161"/>
      <c r="DI20" s="162"/>
      <c r="DJ20" s="148"/>
      <c r="DK20" s="149"/>
      <c r="DL20" s="149"/>
      <c r="DM20" s="128"/>
      <c r="DN20" s="128"/>
      <c r="DO20" s="159"/>
      <c r="DP20" s="160"/>
      <c r="DQ20" s="161"/>
      <c r="DR20" s="162"/>
      <c r="DS20" s="148"/>
      <c r="DT20" s="149"/>
      <c r="DU20" s="149"/>
      <c r="DV20" s="128"/>
      <c r="DW20" s="128"/>
      <c r="DX20" s="159"/>
      <c r="DY20" s="160"/>
      <c r="DZ20" s="161"/>
      <c r="EA20" s="162"/>
      <c r="EB20" s="148"/>
      <c r="EC20" s="149"/>
      <c r="ED20" s="149"/>
      <c r="EE20" s="128"/>
      <c r="EF20" s="128"/>
      <c r="EG20" s="159"/>
      <c r="EH20" s="160"/>
      <c r="EI20" s="161"/>
      <c r="EJ20" s="162"/>
      <c r="EK20" s="148"/>
      <c r="EL20" s="149"/>
      <c r="EM20" s="149"/>
      <c r="EN20" s="128"/>
      <c r="EO20" s="128"/>
      <c r="EP20" s="159"/>
      <c r="EQ20" s="160"/>
      <c r="ER20" s="161"/>
      <c r="ES20" s="162"/>
      <c r="ET20" s="148"/>
      <c r="EU20" s="149"/>
      <c r="EV20" s="149"/>
      <c r="EW20" s="128"/>
      <c r="EX20" s="128"/>
      <c r="EY20" s="159"/>
      <c r="EZ20" s="160"/>
      <c r="FA20" s="161"/>
      <c r="FB20" s="162"/>
      <c r="FC20" s="148"/>
      <c r="FD20" s="149"/>
      <c r="FE20" s="149"/>
      <c r="FF20" s="128"/>
      <c r="FG20" s="128"/>
      <c r="FH20" s="159"/>
      <c r="FI20" s="160"/>
      <c r="FJ20" s="161"/>
      <c r="FK20" s="162"/>
      <c r="FL20" s="148"/>
      <c r="FM20" s="149"/>
      <c r="FN20" s="149"/>
      <c r="FO20" s="128"/>
      <c r="FP20" s="128"/>
      <c r="FQ20" s="159"/>
      <c r="FR20" s="160"/>
      <c r="FS20" s="161"/>
      <c r="FT20" s="162"/>
      <c r="FU20" s="148"/>
      <c r="FV20" s="149"/>
      <c r="FW20" s="149"/>
      <c r="FX20" s="128"/>
      <c r="FY20" s="128"/>
      <c r="FZ20" s="159"/>
      <c r="GA20" s="160"/>
      <c r="GB20" s="161"/>
      <c r="GC20" s="162"/>
      <c r="GD20" s="148"/>
      <c r="GE20" s="149"/>
      <c r="GF20" s="149"/>
      <c r="GG20" s="128"/>
      <c r="GH20" s="128"/>
      <c r="GI20" s="159"/>
      <c r="GJ20" s="160"/>
      <c r="GK20" s="161"/>
      <c r="GL20" s="162"/>
      <c r="GM20" s="148"/>
      <c r="GN20" s="149"/>
      <c r="GO20" s="149"/>
      <c r="GP20" s="128"/>
      <c r="GQ20" s="128"/>
      <c r="GR20" s="159"/>
      <c r="GS20" s="160"/>
      <c r="GT20" s="161"/>
      <c r="GU20" s="162"/>
      <c r="GV20" s="148"/>
      <c r="GW20" s="149"/>
      <c r="GX20" s="149"/>
      <c r="GY20" s="128"/>
      <c r="GZ20" s="128"/>
      <c r="HA20" s="159"/>
      <c r="HB20" s="160"/>
      <c r="HC20" s="161"/>
      <c r="HD20" s="162"/>
      <c r="HE20" s="148"/>
      <c r="HF20" s="149"/>
      <c r="HG20" s="149"/>
      <c r="HH20" s="128"/>
      <c r="HI20" s="128"/>
      <c r="HJ20" s="159"/>
      <c r="HK20" s="160"/>
      <c r="HL20" s="161"/>
      <c r="HM20" s="162"/>
      <c r="HN20" s="148"/>
      <c r="HO20" s="149"/>
      <c r="HP20" s="149"/>
      <c r="HQ20" s="128"/>
      <c r="HR20" s="128"/>
      <c r="HS20" s="159"/>
      <c r="HT20" s="160"/>
      <c r="HU20" s="161"/>
      <c r="HV20" s="162"/>
      <c r="HW20" s="148"/>
      <c r="HX20" s="149"/>
      <c r="HY20" s="149"/>
      <c r="HZ20" s="128"/>
      <c r="IA20" s="128"/>
      <c r="IB20" s="159"/>
      <c r="IC20" s="160"/>
      <c r="ID20" s="161"/>
      <c r="IE20" s="162"/>
      <c r="IF20" s="148"/>
      <c r="IG20" s="149"/>
      <c r="IH20" s="149"/>
      <c r="II20" s="128"/>
      <c r="IJ20" s="128"/>
      <c r="IK20" s="159"/>
      <c r="IL20" s="160"/>
      <c r="IM20" s="161"/>
      <c r="IN20" s="162"/>
      <c r="IO20" s="148"/>
      <c r="IP20" s="149"/>
      <c r="IQ20" s="149"/>
      <c r="IR20" s="128"/>
      <c r="IS20" s="128"/>
      <c r="IT20" s="159"/>
      <c r="IU20" s="160"/>
      <c r="IV20" s="161"/>
      <c r="IW20" s="162"/>
      <c r="IX20" s="148"/>
      <c r="IY20" s="149"/>
      <c r="IZ20" s="149"/>
      <c r="JA20" s="128"/>
      <c r="JB20" s="128"/>
      <c r="JC20" s="159"/>
      <c r="JD20" s="160"/>
      <c r="JE20" s="161"/>
      <c r="JF20" s="162"/>
      <c r="JG20" s="148"/>
      <c r="JH20" s="149"/>
      <c r="JI20" s="149"/>
      <c r="JJ20" s="128"/>
      <c r="JK20" s="128"/>
      <c r="JL20" s="159"/>
      <c r="JM20" s="160"/>
      <c r="JN20" s="161"/>
      <c r="JO20" s="162"/>
      <c r="JP20" s="148"/>
      <c r="JQ20" s="149"/>
      <c r="JR20" s="149"/>
    </row>
    <row r="21" spans="1:278" ht="12.75" customHeight="1" x14ac:dyDescent="0.2">
      <c r="A21" s="128"/>
      <c r="B21" s="154" t="s">
        <v>456</v>
      </c>
      <c r="C21" s="155" t="s">
        <v>316</v>
      </c>
      <c r="D21" s="156"/>
      <c r="E21" s="157"/>
      <c r="F21" s="158"/>
      <c r="G21" s="158"/>
      <c r="H21" s="158"/>
      <c r="I21" s="128"/>
      <c r="J21" s="128"/>
      <c r="K21" s="154"/>
      <c r="L21" s="155"/>
      <c r="M21" s="156"/>
      <c r="N21" s="157"/>
      <c r="O21" s="158"/>
      <c r="P21" s="158"/>
      <c r="Q21" s="158"/>
      <c r="R21" s="236"/>
      <c r="S21" s="130"/>
      <c r="T21" s="154"/>
      <c r="U21" s="155"/>
      <c r="V21" s="156"/>
      <c r="W21" s="157"/>
      <c r="X21" s="158"/>
      <c r="Y21" s="158"/>
      <c r="Z21" s="158"/>
      <c r="AA21" s="130"/>
      <c r="AB21" s="128"/>
      <c r="AC21" s="154"/>
      <c r="AD21" s="155"/>
      <c r="AE21" s="156"/>
      <c r="AF21" s="157"/>
      <c r="AG21" s="158"/>
      <c r="AH21" s="158"/>
      <c r="AI21" s="158"/>
      <c r="AJ21" s="128"/>
      <c r="AK21" s="128"/>
      <c r="AL21" s="154"/>
      <c r="AM21" s="155"/>
      <c r="AN21" s="156"/>
      <c r="AO21" s="157"/>
      <c r="AP21" s="158"/>
      <c r="AQ21" s="158"/>
      <c r="AR21" s="158"/>
      <c r="AS21" s="128"/>
      <c r="AT21" s="128"/>
      <c r="AU21" s="154"/>
      <c r="AV21" s="155"/>
      <c r="AW21" s="156"/>
      <c r="AX21" s="157"/>
      <c r="AY21" s="158"/>
      <c r="AZ21" s="158"/>
      <c r="BA21" s="158"/>
      <c r="BB21" s="128"/>
      <c r="BC21" s="128"/>
      <c r="BD21" s="154"/>
      <c r="BE21" s="155"/>
      <c r="BF21" s="156"/>
      <c r="BG21" s="157"/>
      <c r="BH21" s="158"/>
      <c r="BI21" s="158"/>
      <c r="BJ21" s="158"/>
      <c r="BK21" s="128"/>
      <c r="BL21" s="128"/>
      <c r="BM21" s="154"/>
      <c r="BN21" s="155"/>
      <c r="BO21" s="156"/>
      <c r="BP21" s="157"/>
      <c r="BQ21" s="158"/>
      <c r="BR21" s="158"/>
      <c r="BS21" s="158"/>
      <c r="BT21" s="128"/>
      <c r="BU21" s="128"/>
      <c r="BV21" s="154"/>
      <c r="BW21" s="155"/>
      <c r="BX21" s="156"/>
      <c r="BY21" s="157"/>
      <c r="BZ21" s="158"/>
      <c r="CA21" s="158"/>
      <c r="CB21" s="158"/>
      <c r="CC21" s="128"/>
      <c r="CD21" s="128"/>
      <c r="CE21" s="154"/>
      <c r="CF21" s="155"/>
      <c r="CG21" s="156"/>
      <c r="CH21" s="157"/>
      <c r="CI21" s="158"/>
      <c r="CJ21" s="158"/>
      <c r="CK21" s="158"/>
      <c r="CL21" s="128"/>
      <c r="CM21" s="128"/>
      <c r="CN21" s="154"/>
      <c r="CO21" s="155"/>
      <c r="CP21" s="156"/>
      <c r="CQ21" s="157"/>
      <c r="CR21" s="158"/>
      <c r="CS21" s="158"/>
      <c r="CT21" s="158"/>
      <c r="CU21" s="128"/>
      <c r="CV21" s="128"/>
      <c r="CW21" s="154"/>
      <c r="CX21" s="155"/>
      <c r="CY21" s="156"/>
      <c r="CZ21" s="157"/>
      <c r="DA21" s="158"/>
      <c r="DB21" s="158"/>
      <c r="DC21" s="158"/>
      <c r="DD21" s="128"/>
      <c r="DE21" s="128"/>
      <c r="DF21" s="154"/>
      <c r="DG21" s="155"/>
      <c r="DH21" s="156"/>
      <c r="DI21" s="157"/>
      <c r="DJ21" s="158"/>
      <c r="DK21" s="158"/>
      <c r="DL21" s="158"/>
      <c r="DM21" s="128"/>
      <c r="DN21" s="128"/>
      <c r="DO21" s="154"/>
      <c r="DP21" s="155"/>
      <c r="DQ21" s="156"/>
      <c r="DR21" s="157"/>
      <c r="DS21" s="158"/>
      <c r="DT21" s="158"/>
      <c r="DU21" s="158"/>
      <c r="DV21" s="128"/>
      <c r="DW21" s="128"/>
      <c r="DX21" s="154"/>
      <c r="DY21" s="155"/>
      <c r="DZ21" s="156"/>
      <c r="EA21" s="157"/>
      <c r="EB21" s="158"/>
      <c r="EC21" s="158"/>
      <c r="ED21" s="158"/>
      <c r="EE21" s="128"/>
      <c r="EF21" s="128"/>
      <c r="EG21" s="154"/>
      <c r="EH21" s="155"/>
      <c r="EI21" s="156"/>
      <c r="EJ21" s="157"/>
      <c r="EK21" s="158"/>
      <c r="EL21" s="158"/>
      <c r="EM21" s="158"/>
      <c r="EN21" s="128"/>
      <c r="EO21" s="128"/>
      <c r="EP21" s="154"/>
      <c r="EQ21" s="155"/>
      <c r="ER21" s="156"/>
      <c r="ES21" s="157"/>
      <c r="ET21" s="158"/>
      <c r="EU21" s="158"/>
      <c r="EV21" s="158"/>
      <c r="EW21" s="128"/>
      <c r="EX21" s="128"/>
      <c r="EY21" s="154"/>
      <c r="EZ21" s="155"/>
      <c r="FA21" s="156"/>
      <c r="FB21" s="157"/>
      <c r="FC21" s="158"/>
      <c r="FD21" s="158"/>
      <c r="FE21" s="158"/>
      <c r="FF21" s="128"/>
      <c r="FG21" s="128"/>
      <c r="FH21" s="154"/>
      <c r="FI21" s="155"/>
      <c r="FJ21" s="156"/>
      <c r="FK21" s="157"/>
      <c r="FL21" s="158"/>
      <c r="FM21" s="158"/>
      <c r="FN21" s="158"/>
      <c r="FO21" s="128"/>
      <c r="FP21" s="128"/>
      <c r="FQ21" s="154"/>
      <c r="FR21" s="155"/>
      <c r="FS21" s="156"/>
      <c r="FT21" s="157"/>
      <c r="FU21" s="158"/>
      <c r="FV21" s="158"/>
      <c r="FW21" s="158"/>
      <c r="FX21" s="128"/>
      <c r="FY21" s="128"/>
      <c r="FZ21" s="154"/>
      <c r="GA21" s="155"/>
      <c r="GB21" s="156"/>
      <c r="GC21" s="157"/>
      <c r="GD21" s="158"/>
      <c r="GE21" s="158"/>
      <c r="GF21" s="158"/>
      <c r="GG21" s="128"/>
      <c r="GH21" s="128"/>
      <c r="GI21" s="154"/>
      <c r="GJ21" s="155"/>
      <c r="GK21" s="156"/>
      <c r="GL21" s="157"/>
      <c r="GM21" s="158"/>
      <c r="GN21" s="158"/>
      <c r="GO21" s="158"/>
      <c r="GP21" s="128"/>
      <c r="GQ21" s="128"/>
      <c r="GR21" s="154"/>
      <c r="GS21" s="155"/>
      <c r="GT21" s="156"/>
      <c r="GU21" s="157"/>
      <c r="GV21" s="158"/>
      <c r="GW21" s="158"/>
      <c r="GX21" s="158"/>
      <c r="GY21" s="128"/>
      <c r="GZ21" s="128"/>
      <c r="HA21" s="154"/>
      <c r="HB21" s="155"/>
      <c r="HC21" s="156"/>
      <c r="HD21" s="157"/>
      <c r="HE21" s="158"/>
      <c r="HF21" s="158"/>
      <c r="HG21" s="158"/>
      <c r="HH21" s="128"/>
      <c r="HI21" s="128"/>
      <c r="HJ21" s="154"/>
      <c r="HK21" s="155"/>
      <c r="HL21" s="156"/>
      <c r="HM21" s="157"/>
      <c r="HN21" s="158"/>
      <c r="HO21" s="158"/>
      <c r="HP21" s="158"/>
      <c r="HQ21" s="128"/>
      <c r="HR21" s="128"/>
      <c r="HS21" s="154"/>
      <c r="HT21" s="155"/>
      <c r="HU21" s="156"/>
      <c r="HV21" s="157"/>
      <c r="HW21" s="158"/>
      <c r="HX21" s="158"/>
      <c r="HY21" s="158"/>
      <c r="HZ21" s="128"/>
      <c r="IA21" s="128"/>
      <c r="IB21" s="154"/>
      <c r="IC21" s="155"/>
      <c r="ID21" s="156"/>
      <c r="IE21" s="157"/>
      <c r="IF21" s="158"/>
      <c r="IG21" s="158"/>
      <c r="IH21" s="158"/>
      <c r="II21" s="128"/>
      <c r="IJ21" s="128"/>
      <c r="IK21" s="154"/>
      <c r="IL21" s="155"/>
      <c r="IM21" s="156"/>
      <c r="IN21" s="157"/>
      <c r="IO21" s="158"/>
      <c r="IP21" s="158"/>
      <c r="IQ21" s="158"/>
      <c r="IR21" s="128"/>
      <c r="IS21" s="128"/>
      <c r="IT21" s="154"/>
      <c r="IU21" s="155"/>
      <c r="IV21" s="156"/>
      <c r="IW21" s="157"/>
      <c r="IX21" s="158"/>
      <c r="IY21" s="158"/>
      <c r="IZ21" s="158"/>
      <c r="JA21" s="128"/>
      <c r="JB21" s="128"/>
      <c r="JC21" s="154"/>
      <c r="JD21" s="155"/>
      <c r="JE21" s="156"/>
      <c r="JF21" s="157"/>
      <c r="JG21" s="158"/>
      <c r="JH21" s="158"/>
      <c r="JI21" s="158"/>
      <c r="JJ21" s="128"/>
      <c r="JK21" s="128"/>
      <c r="JL21" s="154"/>
      <c r="JM21" s="155"/>
      <c r="JN21" s="156"/>
      <c r="JO21" s="157"/>
      <c r="JP21" s="158"/>
      <c r="JQ21" s="158"/>
      <c r="JR21" s="158"/>
    </row>
    <row r="22" spans="1:278" ht="12.75" customHeight="1" x14ac:dyDescent="0.2">
      <c r="A22" s="128"/>
      <c r="B22" s="159">
        <v>3.1</v>
      </c>
      <c r="C22" s="160" t="s">
        <v>457</v>
      </c>
      <c r="D22" s="163" t="s">
        <v>314</v>
      </c>
      <c r="E22" s="162">
        <v>35</v>
      </c>
      <c r="F22" s="148">
        <v>0</v>
      </c>
      <c r="G22" s="149">
        <f t="shared" ref="G22:G25" si="2">ROUND((F22*E22),0)</f>
        <v>0</v>
      </c>
      <c r="H22" s="149"/>
      <c r="I22" s="128"/>
      <c r="J22" s="128"/>
      <c r="K22" s="159"/>
      <c r="L22" s="160"/>
      <c r="M22" s="163"/>
      <c r="N22" s="162"/>
      <c r="O22" s="148"/>
      <c r="P22" s="149"/>
      <c r="Q22" s="149"/>
      <c r="R22" s="236"/>
      <c r="S22" s="130"/>
      <c r="T22" s="159"/>
      <c r="U22" s="160"/>
      <c r="V22" s="163"/>
      <c r="W22" s="162"/>
      <c r="X22" s="148"/>
      <c r="Y22" s="149"/>
      <c r="Z22" s="149"/>
      <c r="AA22" s="130"/>
      <c r="AB22" s="128"/>
      <c r="AC22" s="159"/>
      <c r="AD22" s="160"/>
      <c r="AE22" s="163"/>
      <c r="AF22" s="162"/>
      <c r="AG22" s="148"/>
      <c r="AH22" s="149"/>
      <c r="AI22" s="149"/>
      <c r="AJ22" s="128"/>
      <c r="AK22" s="128"/>
      <c r="AL22" s="159"/>
      <c r="AM22" s="160"/>
      <c r="AN22" s="163"/>
      <c r="AO22" s="162"/>
      <c r="AP22" s="148"/>
      <c r="AQ22" s="149"/>
      <c r="AR22" s="149"/>
      <c r="AS22" s="128"/>
      <c r="AT22" s="128"/>
      <c r="AU22" s="159"/>
      <c r="AV22" s="160"/>
      <c r="AW22" s="163"/>
      <c r="AX22" s="162"/>
      <c r="AY22" s="148"/>
      <c r="AZ22" s="149"/>
      <c r="BA22" s="149"/>
      <c r="BB22" s="128"/>
      <c r="BC22" s="128"/>
      <c r="BD22" s="159"/>
      <c r="BE22" s="160"/>
      <c r="BF22" s="163"/>
      <c r="BG22" s="162"/>
      <c r="BH22" s="148"/>
      <c r="BI22" s="149"/>
      <c r="BJ22" s="149"/>
      <c r="BK22" s="128"/>
      <c r="BL22" s="128"/>
      <c r="BM22" s="159"/>
      <c r="BN22" s="160"/>
      <c r="BO22" s="163"/>
      <c r="BP22" s="162"/>
      <c r="BQ22" s="148"/>
      <c r="BR22" s="149"/>
      <c r="BS22" s="149"/>
      <c r="BT22" s="128"/>
      <c r="BU22" s="128"/>
      <c r="BV22" s="159"/>
      <c r="BW22" s="160"/>
      <c r="BX22" s="163"/>
      <c r="BY22" s="162"/>
      <c r="BZ22" s="148"/>
      <c r="CA22" s="149"/>
      <c r="CB22" s="149"/>
      <c r="CC22" s="128"/>
      <c r="CD22" s="128"/>
      <c r="CE22" s="159"/>
      <c r="CF22" s="160"/>
      <c r="CG22" s="163"/>
      <c r="CH22" s="162"/>
      <c r="CI22" s="148"/>
      <c r="CJ22" s="149"/>
      <c r="CK22" s="149"/>
      <c r="CL22" s="128"/>
      <c r="CM22" s="128"/>
      <c r="CN22" s="159"/>
      <c r="CO22" s="160"/>
      <c r="CP22" s="163"/>
      <c r="CQ22" s="162"/>
      <c r="CR22" s="148"/>
      <c r="CS22" s="149"/>
      <c r="CT22" s="149"/>
      <c r="CU22" s="128"/>
      <c r="CV22" s="128"/>
      <c r="CW22" s="159"/>
      <c r="CX22" s="160"/>
      <c r="CY22" s="163"/>
      <c r="CZ22" s="162"/>
      <c r="DA22" s="148"/>
      <c r="DB22" s="149"/>
      <c r="DC22" s="149"/>
      <c r="DD22" s="128"/>
      <c r="DE22" s="128"/>
      <c r="DF22" s="159"/>
      <c r="DG22" s="160"/>
      <c r="DH22" s="163"/>
      <c r="DI22" s="162"/>
      <c r="DJ22" s="148"/>
      <c r="DK22" s="149"/>
      <c r="DL22" s="149"/>
      <c r="DM22" s="128"/>
      <c r="DN22" s="128"/>
      <c r="DO22" s="159"/>
      <c r="DP22" s="160"/>
      <c r="DQ22" s="163"/>
      <c r="DR22" s="162"/>
      <c r="DS22" s="148"/>
      <c r="DT22" s="149"/>
      <c r="DU22" s="149"/>
      <c r="DV22" s="128"/>
      <c r="DW22" s="128"/>
      <c r="DX22" s="159"/>
      <c r="DY22" s="160"/>
      <c r="DZ22" s="163"/>
      <c r="EA22" s="162"/>
      <c r="EB22" s="148"/>
      <c r="EC22" s="149"/>
      <c r="ED22" s="149"/>
      <c r="EE22" s="128"/>
      <c r="EF22" s="128"/>
      <c r="EG22" s="159"/>
      <c r="EH22" s="160"/>
      <c r="EI22" s="163"/>
      <c r="EJ22" s="162"/>
      <c r="EK22" s="148"/>
      <c r="EL22" s="149"/>
      <c r="EM22" s="149"/>
      <c r="EN22" s="128"/>
      <c r="EO22" s="128"/>
      <c r="EP22" s="159"/>
      <c r="EQ22" s="160"/>
      <c r="ER22" s="163"/>
      <c r="ES22" s="162"/>
      <c r="ET22" s="148"/>
      <c r="EU22" s="149"/>
      <c r="EV22" s="149"/>
      <c r="EW22" s="128"/>
      <c r="EX22" s="128"/>
      <c r="EY22" s="159"/>
      <c r="EZ22" s="160"/>
      <c r="FA22" s="163"/>
      <c r="FB22" s="162"/>
      <c r="FC22" s="148"/>
      <c r="FD22" s="149"/>
      <c r="FE22" s="149"/>
      <c r="FF22" s="128"/>
      <c r="FG22" s="128"/>
      <c r="FH22" s="159"/>
      <c r="FI22" s="160"/>
      <c r="FJ22" s="163"/>
      <c r="FK22" s="162"/>
      <c r="FL22" s="148"/>
      <c r="FM22" s="149"/>
      <c r="FN22" s="149"/>
      <c r="FO22" s="128"/>
      <c r="FP22" s="128"/>
      <c r="FQ22" s="159"/>
      <c r="FR22" s="160"/>
      <c r="FS22" s="163"/>
      <c r="FT22" s="162"/>
      <c r="FU22" s="148"/>
      <c r="FV22" s="149"/>
      <c r="FW22" s="149"/>
      <c r="FX22" s="128"/>
      <c r="FY22" s="128"/>
      <c r="FZ22" s="159"/>
      <c r="GA22" s="160"/>
      <c r="GB22" s="163"/>
      <c r="GC22" s="162"/>
      <c r="GD22" s="148"/>
      <c r="GE22" s="149"/>
      <c r="GF22" s="149"/>
      <c r="GG22" s="128"/>
      <c r="GH22" s="128"/>
      <c r="GI22" s="159"/>
      <c r="GJ22" s="160"/>
      <c r="GK22" s="163"/>
      <c r="GL22" s="162"/>
      <c r="GM22" s="148"/>
      <c r="GN22" s="149"/>
      <c r="GO22" s="149"/>
      <c r="GP22" s="128"/>
      <c r="GQ22" s="128"/>
      <c r="GR22" s="159"/>
      <c r="GS22" s="160"/>
      <c r="GT22" s="163"/>
      <c r="GU22" s="162"/>
      <c r="GV22" s="148"/>
      <c r="GW22" s="149"/>
      <c r="GX22" s="149"/>
      <c r="GY22" s="128"/>
      <c r="GZ22" s="128"/>
      <c r="HA22" s="159"/>
      <c r="HB22" s="160"/>
      <c r="HC22" s="163"/>
      <c r="HD22" s="162"/>
      <c r="HE22" s="148"/>
      <c r="HF22" s="149"/>
      <c r="HG22" s="149"/>
      <c r="HH22" s="128"/>
      <c r="HI22" s="128"/>
      <c r="HJ22" s="159"/>
      <c r="HK22" s="160"/>
      <c r="HL22" s="163"/>
      <c r="HM22" s="162"/>
      <c r="HN22" s="148"/>
      <c r="HO22" s="149"/>
      <c r="HP22" s="149"/>
      <c r="HQ22" s="128"/>
      <c r="HR22" s="128"/>
      <c r="HS22" s="159"/>
      <c r="HT22" s="160"/>
      <c r="HU22" s="163"/>
      <c r="HV22" s="162"/>
      <c r="HW22" s="148"/>
      <c r="HX22" s="149"/>
      <c r="HY22" s="149"/>
      <c r="HZ22" s="128"/>
      <c r="IA22" s="128"/>
      <c r="IB22" s="159"/>
      <c r="IC22" s="160"/>
      <c r="ID22" s="163"/>
      <c r="IE22" s="162"/>
      <c r="IF22" s="148"/>
      <c r="IG22" s="149"/>
      <c r="IH22" s="149"/>
      <c r="II22" s="128"/>
      <c r="IJ22" s="128"/>
      <c r="IK22" s="159"/>
      <c r="IL22" s="160"/>
      <c r="IM22" s="163"/>
      <c r="IN22" s="162"/>
      <c r="IO22" s="148"/>
      <c r="IP22" s="149"/>
      <c r="IQ22" s="149"/>
      <c r="IR22" s="128"/>
      <c r="IS22" s="128"/>
      <c r="IT22" s="159"/>
      <c r="IU22" s="160"/>
      <c r="IV22" s="163"/>
      <c r="IW22" s="162"/>
      <c r="IX22" s="148"/>
      <c r="IY22" s="149"/>
      <c r="IZ22" s="149"/>
      <c r="JA22" s="128"/>
      <c r="JB22" s="128"/>
      <c r="JC22" s="159"/>
      <c r="JD22" s="160"/>
      <c r="JE22" s="163"/>
      <c r="JF22" s="162"/>
      <c r="JG22" s="148"/>
      <c r="JH22" s="149"/>
      <c r="JI22" s="149"/>
      <c r="JJ22" s="128"/>
      <c r="JK22" s="128"/>
      <c r="JL22" s="159"/>
      <c r="JM22" s="160"/>
      <c r="JN22" s="163"/>
      <c r="JO22" s="162"/>
      <c r="JP22" s="148"/>
      <c r="JQ22" s="149"/>
      <c r="JR22" s="149"/>
    </row>
    <row r="23" spans="1:278" ht="12.75" customHeight="1" x14ac:dyDescent="0.2">
      <c r="A23" s="128"/>
      <c r="B23" s="159">
        <v>3.2</v>
      </c>
      <c r="C23" s="160" t="s">
        <v>458</v>
      </c>
      <c r="D23" s="161" t="s">
        <v>459</v>
      </c>
      <c r="E23" s="162">
        <v>4808</v>
      </c>
      <c r="F23" s="148">
        <v>0</v>
      </c>
      <c r="G23" s="149">
        <f t="shared" si="2"/>
        <v>0</v>
      </c>
      <c r="H23" s="149"/>
      <c r="I23" s="128"/>
      <c r="J23" s="128"/>
      <c r="K23" s="159"/>
      <c r="L23" s="160"/>
      <c r="M23" s="161"/>
      <c r="N23" s="162"/>
      <c r="O23" s="148"/>
      <c r="P23" s="149"/>
      <c r="Q23" s="149"/>
      <c r="R23" s="236"/>
      <c r="S23" s="130"/>
      <c r="T23" s="159"/>
      <c r="U23" s="160"/>
      <c r="V23" s="161"/>
      <c r="W23" s="162"/>
      <c r="X23" s="148"/>
      <c r="Y23" s="149"/>
      <c r="Z23" s="149"/>
      <c r="AA23" s="130"/>
      <c r="AB23" s="128"/>
      <c r="AC23" s="159"/>
      <c r="AD23" s="160"/>
      <c r="AE23" s="161"/>
      <c r="AF23" s="162"/>
      <c r="AG23" s="148"/>
      <c r="AH23" s="149"/>
      <c r="AI23" s="149"/>
      <c r="AJ23" s="128"/>
      <c r="AK23" s="128"/>
      <c r="AL23" s="159"/>
      <c r="AM23" s="160"/>
      <c r="AN23" s="161"/>
      <c r="AO23" s="162"/>
      <c r="AP23" s="148"/>
      <c r="AQ23" s="149"/>
      <c r="AR23" s="149"/>
      <c r="AS23" s="128"/>
      <c r="AT23" s="128"/>
      <c r="AU23" s="159"/>
      <c r="AV23" s="160"/>
      <c r="AW23" s="161"/>
      <c r="AX23" s="162"/>
      <c r="AY23" s="148"/>
      <c r="AZ23" s="149"/>
      <c r="BA23" s="149"/>
      <c r="BB23" s="128"/>
      <c r="BC23" s="128"/>
      <c r="BD23" s="159"/>
      <c r="BE23" s="160"/>
      <c r="BF23" s="161"/>
      <c r="BG23" s="162"/>
      <c r="BH23" s="148"/>
      <c r="BI23" s="149"/>
      <c r="BJ23" s="149"/>
      <c r="BK23" s="128"/>
      <c r="BL23" s="128"/>
      <c r="BM23" s="159"/>
      <c r="BN23" s="160"/>
      <c r="BO23" s="161"/>
      <c r="BP23" s="162"/>
      <c r="BQ23" s="148"/>
      <c r="BR23" s="149"/>
      <c r="BS23" s="149"/>
      <c r="BT23" s="128"/>
      <c r="BU23" s="128"/>
      <c r="BV23" s="159"/>
      <c r="BW23" s="160"/>
      <c r="BX23" s="161"/>
      <c r="BY23" s="162"/>
      <c r="BZ23" s="148"/>
      <c r="CA23" s="149"/>
      <c r="CB23" s="149"/>
      <c r="CC23" s="128"/>
      <c r="CD23" s="128"/>
      <c r="CE23" s="159"/>
      <c r="CF23" s="160"/>
      <c r="CG23" s="161"/>
      <c r="CH23" s="162"/>
      <c r="CI23" s="148"/>
      <c r="CJ23" s="149"/>
      <c r="CK23" s="149"/>
      <c r="CL23" s="128"/>
      <c r="CM23" s="128"/>
      <c r="CN23" s="159"/>
      <c r="CO23" s="160"/>
      <c r="CP23" s="161"/>
      <c r="CQ23" s="162"/>
      <c r="CR23" s="148"/>
      <c r="CS23" s="149"/>
      <c r="CT23" s="149"/>
      <c r="CU23" s="128"/>
      <c r="CV23" s="128"/>
      <c r="CW23" s="159"/>
      <c r="CX23" s="160"/>
      <c r="CY23" s="161"/>
      <c r="CZ23" s="162"/>
      <c r="DA23" s="148"/>
      <c r="DB23" s="149"/>
      <c r="DC23" s="149"/>
      <c r="DD23" s="128"/>
      <c r="DE23" s="128"/>
      <c r="DF23" s="159"/>
      <c r="DG23" s="160"/>
      <c r="DH23" s="161"/>
      <c r="DI23" s="162"/>
      <c r="DJ23" s="148"/>
      <c r="DK23" s="149"/>
      <c r="DL23" s="149"/>
      <c r="DM23" s="128"/>
      <c r="DN23" s="128"/>
      <c r="DO23" s="159"/>
      <c r="DP23" s="160"/>
      <c r="DQ23" s="161"/>
      <c r="DR23" s="162"/>
      <c r="DS23" s="148"/>
      <c r="DT23" s="149"/>
      <c r="DU23" s="149"/>
      <c r="DV23" s="128"/>
      <c r="DW23" s="128"/>
      <c r="DX23" s="159"/>
      <c r="DY23" s="160"/>
      <c r="DZ23" s="161"/>
      <c r="EA23" s="162"/>
      <c r="EB23" s="148"/>
      <c r="EC23" s="149"/>
      <c r="ED23" s="149"/>
      <c r="EE23" s="128"/>
      <c r="EF23" s="128"/>
      <c r="EG23" s="159"/>
      <c r="EH23" s="160"/>
      <c r="EI23" s="161"/>
      <c r="EJ23" s="162"/>
      <c r="EK23" s="148"/>
      <c r="EL23" s="149"/>
      <c r="EM23" s="149"/>
      <c r="EN23" s="128"/>
      <c r="EO23" s="128"/>
      <c r="EP23" s="159"/>
      <c r="EQ23" s="160"/>
      <c r="ER23" s="161"/>
      <c r="ES23" s="162"/>
      <c r="ET23" s="148"/>
      <c r="EU23" s="149"/>
      <c r="EV23" s="149"/>
      <c r="EW23" s="128"/>
      <c r="EX23" s="128"/>
      <c r="EY23" s="159"/>
      <c r="EZ23" s="160"/>
      <c r="FA23" s="161"/>
      <c r="FB23" s="162"/>
      <c r="FC23" s="148"/>
      <c r="FD23" s="149"/>
      <c r="FE23" s="149"/>
      <c r="FF23" s="128"/>
      <c r="FG23" s="128"/>
      <c r="FH23" s="159"/>
      <c r="FI23" s="160"/>
      <c r="FJ23" s="161"/>
      <c r="FK23" s="162"/>
      <c r="FL23" s="148"/>
      <c r="FM23" s="149"/>
      <c r="FN23" s="149"/>
      <c r="FO23" s="128"/>
      <c r="FP23" s="128"/>
      <c r="FQ23" s="159"/>
      <c r="FR23" s="160"/>
      <c r="FS23" s="161"/>
      <c r="FT23" s="162"/>
      <c r="FU23" s="148"/>
      <c r="FV23" s="149"/>
      <c r="FW23" s="149"/>
      <c r="FX23" s="128"/>
      <c r="FY23" s="128"/>
      <c r="FZ23" s="159"/>
      <c r="GA23" s="160"/>
      <c r="GB23" s="161"/>
      <c r="GC23" s="162"/>
      <c r="GD23" s="148"/>
      <c r="GE23" s="149"/>
      <c r="GF23" s="149"/>
      <c r="GG23" s="128"/>
      <c r="GH23" s="128"/>
      <c r="GI23" s="159"/>
      <c r="GJ23" s="160"/>
      <c r="GK23" s="161"/>
      <c r="GL23" s="162"/>
      <c r="GM23" s="148"/>
      <c r="GN23" s="149"/>
      <c r="GO23" s="149"/>
      <c r="GP23" s="128"/>
      <c r="GQ23" s="128"/>
      <c r="GR23" s="159"/>
      <c r="GS23" s="160"/>
      <c r="GT23" s="161"/>
      <c r="GU23" s="162"/>
      <c r="GV23" s="148"/>
      <c r="GW23" s="149"/>
      <c r="GX23" s="149"/>
      <c r="GY23" s="128"/>
      <c r="GZ23" s="128"/>
      <c r="HA23" s="159"/>
      <c r="HB23" s="160"/>
      <c r="HC23" s="161"/>
      <c r="HD23" s="162"/>
      <c r="HE23" s="148"/>
      <c r="HF23" s="149"/>
      <c r="HG23" s="149"/>
      <c r="HH23" s="128"/>
      <c r="HI23" s="128"/>
      <c r="HJ23" s="159"/>
      <c r="HK23" s="160"/>
      <c r="HL23" s="161"/>
      <c r="HM23" s="162"/>
      <c r="HN23" s="148"/>
      <c r="HO23" s="149"/>
      <c r="HP23" s="149"/>
      <c r="HQ23" s="128"/>
      <c r="HR23" s="128"/>
      <c r="HS23" s="159"/>
      <c r="HT23" s="160"/>
      <c r="HU23" s="161"/>
      <c r="HV23" s="162"/>
      <c r="HW23" s="148"/>
      <c r="HX23" s="149"/>
      <c r="HY23" s="149"/>
      <c r="HZ23" s="128"/>
      <c r="IA23" s="128"/>
      <c r="IB23" s="159"/>
      <c r="IC23" s="160"/>
      <c r="ID23" s="161"/>
      <c r="IE23" s="162"/>
      <c r="IF23" s="148"/>
      <c r="IG23" s="149"/>
      <c r="IH23" s="149"/>
      <c r="II23" s="128"/>
      <c r="IJ23" s="128"/>
      <c r="IK23" s="159"/>
      <c r="IL23" s="160"/>
      <c r="IM23" s="161"/>
      <c r="IN23" s="162"/>
      <c r="IO23" s="148"/>
      <c r="IP23" s="149"/>
      <c r="IQ23" s="149"/>
      <c r="IR23" s="128"/>
      <c r="IS23" s="128"/>
      <c r="IT23" s="159"/>
      <c r="IU23" s="160"/>
      <c r="IV23" s="161"/>
      <c r="IW23" s="162"/>
      <c r="IX23" s="148"/>
      <c r="IY23" s="149"/>
      <c r="IZ23" s="149"/>
      <c r="JA23" s="128"/>
      <c r="JB23" s="128"/>
      <c r="JC23" s="159"/>
      <c r="JD23" s="160"/>
      <c r="JE23" s="161"/>
      <c r="JF23" s="162"/>
      <c r="JG23" s="148"/>
      <c r="JH23" s="149"/>
      <c r="JI23" s="149"/>
      <c r="JJ23" s="128"/>
      <c r="JK23" s="128"/>
      <c r="JL23" s="159"/>
      <c r="JM23" s="160"/>
      <c r="JN23" s="161"/>
      <c r="JO23" s="162"/>
      <c r="JP23" s="148"/>
      <c r="JQ23" s="149"/>
      <c r="JR23" s="149"/>
    </row>
    <row r="24" spans="1:278" ht="12.75" customHeight="1" x14ac:dyDescent="0.2">
      <c r="A24" s="128"/>
      <c r="B24" s="159">
        <v>3.3</v>
      </c>
      <c r="C24" s="160" t="s">
        <v>460</v>
      </c>
      <c r="D24" s="146" t="s">
        <v>461</v>
      </c>
      <c r="E24" s="162">
        <v>20</v>
      </c>
      <c r="F24" s="148">
        <v>0</v>
      </c>
      <c r="G24" s="149">
        <f t="shared" si="2"/>
        <v>0</v>
      </c>
      <c r="H24" s="149"/>
      <c r="I24" s="128"/>
      <c r="J24" s="128"/>
      <c r="K24" s="159"/>
      <c r="L24" s="160"/>
      <c r="M24" s="146"/>
      <c r="N24" s="162"/>
      <c r="O24" s="148"/>
      <c r="P24" s="149"/>
      <c r="Q24" s="149"/>
      <c r="R24" s="236"/>
      <c r="S24" s="130"/>
      <c r="T24" s="159"/>
      <c r="U24" s="160"/>
      <c r="V24" s="146"/>
      <c r="W24" s="162"/>
      <c r="X24" s="148"/>
      <c r="Y24" s="149"/>
      <c r="Z24" s="149"/>
      <c r="AA24" s="130"/>
      <c r="AB24" s="128"/>
      <c r="AC24" s="159"/>
      <c r="AD24" s="160"/>
      <c r="AE24" s="146"/>
      <c r="AF24" s="162"/>
      <c r="AG24" s="148"/>
      <c r="AH24" s="149"/>
      <c r="AI24" s="149"/>
      <c r="AJ24" s="128"/>
      <c r="AK24" s="128"/>
      <c r="AL24" s="159"/>
      <c r="AM24" s="160"/>
      <c r="AN24" s="146"/>
      <c r="AO24" s="162"/>
      <c r="AP24" s="148"/>
      <c r="AQ24" s="149"/>
      <c r="AR24" s="149"/>
      <c r="AS24" s="128"/>
      <c r="AT24" s="128"/>
      <c r="AU24" s="159"/>
      <c r="AV24" s="160"/>
      <c r="AW24" s="146"/>
      <c r="AX24" s="162"/>
      <c r="AY24" s="148"/>
      <c r="AZ24" s="149"/>
      <c r="BA24" s="149"/>
      <c r="BB24" s="128"/>
      <c r="BC24" s="128"/>
      <c r="BD24" s="159"/>
      <c r="BE24" s="160"/>
      <c r="BF24" s="146"/>
      <c r="BG24" s="162"/>
      <c r="BH24" s="148"/>
      <c r="BI24" s="149"/>
      <c r="BJ24" s="149"/>
      <c r="BK24" s="128"/>
      <c r="BL24" s="128"/>
      <c r="BM24" s="159"/>
      <c r="BN24" s="160"/>
      <c r="BO24" s="146"/>
      <c r="BP24" s="162"/>
      <c r="BQ24" s="148"/>
      <c r="BR24" s="149"/>
      <c r="BS24" s="149"/>
      <c r="BT24" s="128"/>
      <c r="BU24" s="128"/>
      <c r="BV24" s="159"/>
      <c r="BW24" s="160"/>
      <c r="BX24" s="146"/>
      <c r="BY24" s="162"/>
      <c r="BZ24" s="148"/>
      <c r="CA24" s="149"/>
      <c r="CB24" s="149"/>
      <c r="CC24" s="128"/>
      <c r="CD24" s="128"/>
      <c r="CE24" s="159"/>
      <c r="CF24" s="160"/>
      <c r="CG24" s="146"/>
      <c r="CH24" s="162"/>
      <c r="CI24" s="148"/>
      <c r="CJ24" s="149"/>
      <c r="CK24" s="149"/>
      <c r="CL24" s="128"/>
      <c r="CM24" s="128"/>
      <c r="CN24" s="159"/>
      <c r="CO24" s="160"/>
      <c r="CP24" s="146"/>
      <c r="CQ24" s="162"/>
      <c r="CR24" s="148"/>
      <c r="CS24" s="149"/>
      <c r="CT24" s="149"/>
      <c r="CU24" s="128"/>
      <c r="CV24" s="128"/>
      <c r="CW24" s="159"/>
      <c r="CX24" s="160"/>
      <c r="CY24" s="146"/>
      <c r="CZ24" s="162"/>
      <c r="DA24" s="148"/>
      <c r="DB24" s="149"/>
      <c r="DC24" s="149"/>
      <c r="DD24" s="128"/>
      <c r="DE24" s="128"/>
      <c r="DF24" s="159"/>
      <c r="DG24" s="160"/>
      <c r="DH24" s="146"/>
      <c r="DI24" s="162"/>
      <c r="DJ24" s="148"/>
      <c r="DK24" s="149"/>
      <c r="DL24" s="149"/>
      <c r="DM24" s="128"/>
      <c r="DN24" s="128"/>
      <c r="DO24" s="159"/>
      <c r="DP24" s="160"/>
      <c r="DQ24" s="146"/>
      <c r="DR24" s="162"/>
      <c r="DS24" s="148"/>
      <c r="DT24" s="149"/>
      <c r="DU24" s="149"/>
      <c r="DV24" s="128"/>
      <c r="DW24" s="128"/>
      <c r="DX24" s="159"/>
      <c r="DY24" s="160"/>
      <c r="DZ24" s="146"/>
      <c r="EA24" s="162"/>
      <c r="EB24" s="148"/>
      <c r="EC24" s="149"/>
      <c r="ED24" s="149"/>
      <c r="EE24" s="128"/>
      <c r="EF24" s="128"/>
      <c r="EG24" s="159"/>
      <c r="EH24" s="160"/>
      <c r="EI24" s="146"/>
      <c r="EJ24" s="162"/>
      <c r="EK24" s="148"/>
      <c r="EL24" s="149"/>
      <c r="EM24" s="149"/>
      <c r="EN24" s="128"/>
      <c r="EO24" s="128"/>
      <c r="EP24" s="159"/>
      <c r="EQ24" s="160"/>
      <c r="ER24" s="146"/>
      <c r="ES24" s="162"/>
      <c r="ET24" s="148"/>
      <c r="EU24" s="149"/>
      <c r="EV24" s="149"/>
      <c r="EW24" s="128"/>
      <c r="EX24" s="128"/>
      <c r="EY24" s="159"/>
      <c r="EZ24" s="160"/>
      <c r="FA24" s="146"/>
      <c r="FB24" s="162"/>
      <c r="FC24" s="148"/>
      <c r="FD24" s="149"/>
      <c r="FE24" s="149"/>
      <c r="FF24" s="128"/>
      <c r="FG24" s="128"/>
      <c r="FH24" s="159"/>
      <c r="FI24" s="160"/>
      <c r="FJ24" s="146"/>
      <c r="FK24" s="162"/>
      <c r="FL24" s="148"/>
      <c r="FM24" s="149"/>
      <c r="FN24" s="149"/>
      <c r="FO24" s="128"/>
      <c r="FP24" s="128"/>
      <c r="FQ24" s="159"/>
      <c r="FR24" s="160"/>
      <c r="FS24" s="146"/>
      <c r="FT24" s="162"/>
      <c r="FU24" s="148"/>
      <c r="FV24" s="149"/>
      <c r="FW24" s="149"/>
      <c r="FX24" s="128"/>
      <c r="FY24" s="128"/>
      <c r="FZ24" s="159"/>
      <c r="GA24" s="160"/>
      <c r="GB24" s="146"/>
      <c r="GC24" s="162"/>
      <c r="GD24" s="148"/>
      <c r="GE24" s="149"/>
      <c r="GF24" s="149"/>
      <c r="GG24" s="128"/>
      <c r="GH24" s="128"/>
      <c r="GI24" s="159"/>
      <c r="GJ24" s="160"/>
      <c r="GK24" s="146"/>
      <c r="GL24" s="162"/>
      <c r="GM24" s="148"/>
      <c r="GN24" s="149"/>
      <c r="GO24" s="149"/>
      <c r="GP24" s="128"/>
      <c r="GQ24" s="128"/>
      <c r="GR24" s="159"/>
      <c r="GS24" s="160"/>
      <c r="GT24" s="146"/>
      <c r="GU24" s="162"/>
      <c r="GV24" s="148"/>
      <c r="GW24" s="149"/>
      <c r="GX24" s="149"/>
      <c r="GY24" s="128"/>
      <c r="GZ24" s="128"/>
      <c r="HA24" s="159"/>
      <c r="HB24" s="160"/>
      <c r="HC24" s="146"/>
      <c r="HD24" s="162"/>
      <c r="HE24" s="148"/>
      <c r="HF24" s="149"/>
      <c r="HG24" s="149"/>
      <c r="HH24" s="128"/>
      <c r="HI24" s="128"/>
      <c r="HJ24" s="159"/>
      <c r="HK24" s="160"/>
      <c r="HL24" s="146"/>
      <c r="HM24" s="162"/>
      <c r="HN24" s="148"/>
      <c r="HO24" s="149"/>
      <c r="HP24" s="149"/>
      <c r="HQ24" s="128"/>
      <c r="HR24" s="128"/>
      <c r="HS24" s="159"/>
      <c r="HT24" s="160"/>
      <c r="HU24" s="146"/>
      <c r="HV24" s="162"/>
      <c r="HW24" s="148"/>
      <c r="HX24" s="149"/>
      <c r="HY24" s="149"/>
      <c r="HZ24" s="128"/>
      <c r="IA24" s="128"/>
      <c r="IB24" s="159"/>
      <c r="IC24" s="160"/>
      <c r="ID24" s="146"/>
      <c r="IE24" s="162"/>
      <c r="IF24" s="148"/>
      <c r="IG24" s="149"/>
      <c r="IH24" s="149"/>
      <c r="II24" s="128"/>
      <c r="IJ24" s="128"/>
      <c r="IK24" s="159"/>
      <c r="IL24" s="160"/>
      <c r="IM24" s="146"/>
      <c r="IN24" s="162"/>
      <c r="IO24" s="148"/>
      <c r="IP24" s="149"/>
      <c r="IQ24" s="149"/>
      <c r="IR24" s="128"/>
      <c r="IS24" s="128"/>
      <c r="IT24" s="159"/>
      <c r="IU24" s="160"/>
      <c r="IV24" s="146"/>
      <c r="IW24" s="162"/>
      <c r="IX24" s="148"/>
      <c r="IY24" s="149"/>
      <c r="IZ24" s="149"/>
      <c r="JA24" s="128"/>
      <c r="JB24" s="128"/>
      <c r="JC24" s="159"/>
      <c r="JD24" s="160"/>
      <c r="JE24" s="146"/>
      <c r="JF24" s="162"/>
      <c r="JG24" s="148"/>
      <c r="JH24" s="149"/>
      <c r="JI24" s="149"/>
      <c r="JJ24" s="128"/>
      <c r="JK24" s="128"/>
      <c r="JL24" s="159"/>
      <c r="JM24" s="160"/>
      <c r="JN24" s="146"/>
      <c r="JO24" s="162"/>
      <c r="JP24" s="148"/>
      <c r="JQ24" s="149"/>
      <c r="JR24" s="149"/>
    </row>
    <row r="25" spans="1:278" ht="12.75" customHeight="1" x14ac:dyDescent="0.2">
      <c r="A25" s="128"/>
      <c r="B25" s="159">
        <v>3.4</v>
      </c>
      <c r="C25" s="164" t="s">
        <v>462</v>
      </c>
      <c r="D25" s="146" t="s">
        <v>463</v>
      </c>
      <c r="E25" s="162">
        <v>20</v>
      </c>
      <c r="F25" s="148">
        <v>0</v>
      </c>
      <c r="G25" s="149">
        <f t="shared" si="2"/>
        <v>0</v>
      </c>
      <c r="H25" s="149"/>
      <c r="I25" s="128"/>
      <c r="J25" s="128"/>
      <c r="K25" s="159"/>
      <c r="L25" s="164"/>
      <c r="M25" s="146"/>
      <c r="N25" s="162"/>
      <c r="O25" s="148"/>
      <c r="P25" s="149"/>
      <c r="Q25" s="149"/>
      <c r="R25" s="236"/>
      <c r="S25" s="130"/>
      <c r="T25" s="159"/>
      <c r="U25" s="164"/>
      <c r="V25" s="146"/>
      <c r="W25" s="162"/>
      <c r="X25" s="148"/>
      <c r="Y25" s="149"/>
      <c r="Z25" s="149"/>
      <c r="AA25" s="130"/>
      <c r="AB25" s="128"/>
      <c r="AC25" s="159"/>
      <c r="AD25" s="164"/>
      <c r="AE25" s="146"/>
      <c r="AF25" s="162"/>
      <c r="AG25" s="148"/>
      <c r="AH25" s="149"/>
      <c r="AI25" s="149"/>
      <c r="AJ25" s="128"/>
      <c r="AK25" s="128"/>
      <c r="AL25" s="159"/>
      <c r="AM25" s="164"/>
      <c r="AN25" s="146"/>
      <c r="AO25" s="162"/>
      <c r="AP25" s="148"/>
      <c r="AQ25" s="149"/>
      <c r="AR25" s="149"/>
      <c r="AS25" s="128"/>
      <c r="AT25" s="128"/>
      <c r="AU25" s="159"/>
      <c r="AV25" s="164"/>
      <c r="AW25" s="146"/>
      <c r="AX25" s="162"/>
      <c r="AY25" s="148"/>
      <c r="AZ25" s="149"/>
      <c r="BA25" s="149"/>
      <c r="BB25" s="128"/>
      <c r="BC25" s="128"/>
      <c r="BD25" s="159"/>
      <c r="BE25" s="164"/>
      <c r="BF25" s="146"/>
      <c r="BG25" s="162"/>
      <c r="BH25" s="148"/>
      <c r="BI25" s="149"/>
      <c r="BJ25" s="149"/>
      <c r="BK25" s="128"/>
      <c r="BL25" s="128"/>
      <c r="BM25" s="159"/>
      <c r="BN25" s="164"/>
      <c r="BO25" s="146"/>
      <c r="BP25" s="162"/>
      <c r="BQ25" s="148"/>
      <c r="BR25" s="149"/>
      <c r="BS25" s="149"/>
      <c r="BT25" s="128"/>
      <c r="BU25" s="128"/>
      <c r="BV25" s="159"/>
      <c r="BW25" s="164"/>
      <c r="BX25" s="146"/>
      <c r="BY25" s="162"/>
      <c r="BZ25" s="148"/>
      <c r="CA25" s="149"/>
      <c r="CB25" s="149"/>
      <c r="CC25" s="128"/>
      <c r="CD25" s="128"/>
      <c r="CE25" s="159"/>
      <c r="CF25" s="164"/>
      <c r="CG25" s="146"/>
      <c r="CH25" s="162"/>
      <c r="CI25" s="148"/>
      <c r="CJ25" s="149"/>
      <c r="CK25" s="149"/>
      <c r="CL25" s="128"/>
      <c r="CM25" s="128"/>
      <c r="CN25" s="159"/>
      <c r="CO25" s="164"/>
      <c r="CP25" s="146"/>
      <c r="CQ25" s="162"/>
      <c r="CR25" s="148"/>
      <c r="CS25" s="149"/>
      <c r="CT25" s="149"/>
      <c r="CU25" s="128"/>
      <c r="CV25" s="128"/>
      <c r="CW25" s="159"/>
      <c r="CX25" s="164"/>
      <c r="CY25" s="146"/>
      <c r="CZ25" s="162"/>
      <c r="DA25" s="148"/>
      <c r="DB25" s="149"/>
      <c r="DC25" s="149"/>
      <c r="DD25" s="128"/>
      <c r="DE25" s="128"/>
      <c r="DF25" s="159"/>
      <c r="DG25" s="164"/>
      <c r="DH25" s="146"/>
      <c r="DI25" s="162"/>
      <c r="DJ25" s="148"/>
      <c r="DK25" s="149"/>
      <c r="DL25" s="149"/>
      <c r="DM25" s="128"/>
      <c r="DN25" s="128"/>
      <c r="DO25" s="159"/>
      <c r="DP25" s="164"/>
      <c r="DQ25" s="146"/>
      <c r="DR25" s="162"/>
      <c r="DS25" s="148"/>
      <c r="DT25" s="149"/>
      <c r="DU25" s="149"/>
      <c r="DV25" s="128"/>
      <c r="DW25" s="128"/>
      <c r="DX25" s="159"/>
      <c r="DY25" s="164"/>
      <c r="DZ25" s="146"/>
      <c r="EA25" s="162"/>
      <c r="EB25" s="148"/>
      <c r="EC25" s="149"/>
      <c r="ED25" s="149"/>
      <c r="EE25" s="128"/>
      <c r="EF25" s="128"/>
      <c r="EG25" s="159"/>
      <c r="EH25" s="164"/>
      <c r="EI25" s="146"/>
      <c r="EJ25" s="162"/>
      <c r="EK25" s="148"/>
      <c r="EL25" s="149"/>
      <c r="EM25" s="149"/>
      <c r="EN25" s="128"/>
      <c r="EO25" s="128"/>
      <c r="EP25" s="159"/>
      <c r="EQ25" s="164"/>
      <c r="ER25" s="146"/>
      <c r="ES25" s="162"/>
      <c r="ET25" s="148"/>
      <c r="EU25" s="149"/>
      <c r="EV25" s="149"/>
      <c r="EW25" s="128"/>
      <c r="EX25" s="128"/>
      <c r="EY25" s="159"/>
      <c r="EZ25" s="164"/>
      <c r="FA25" s="146"/>
      <c r="FB25" s="162"/>
      <c r="FC25" s="148"/>
      <c r="FD25" s="149"/>
      <c r="FE25" s="149"/>
      <c r="FF25" s="128"/>
      <c r="FG25" s="128"/>
      <c r="FH25" s="159"/>
      <c r="FI25" s="164"/>
      <c r="FJ25" s="146"/>
      <c r="FK25" s="162"/>
      <c r="FL25" s="148"/>
      <c r="FM25" s="149"/>
      <c r="FN25" s="149"/>
      <c r="FO25" s="128"/>
      <c r="FP25" s="128"/>
      <c r="FQ25" s="159"/>
      <c r="FR25" s="164"/>
      <c r="FS25" s="146"/>
      <c r="FT25" s="162"/>
      <c r="FU25" s="148"/>
      <c r="FV25" s="149"/>
      <c r="FW25" s="149"/>
      <c r="FX25" s="128"/>
      <c r="FY25" s="128"/>
      <c r="FZ25" s="159"/>
      <c r="GA25" s="164"/>
      <c r="GB25" s="146"/>
      <c r="GC25" s="162"/>
      <c r="GD25" s="148"/>
      <c r="GE25" s="149"/>
      <c r="GF25" s="149"/>
      <c r="GG25" s="128"/>
      <c r="GH25" s="128"/>
      <c r="GI25" s="159"/>
      <c r="GJ25" s="164"/>
      <c r="GK25" s="146"/>
      <c r="GL25" s="162"/>
      <c r="GM25" s="148"/>
      <c r="GN25" s="149"/>
      <c r="GO25" s="149"/>
      <c r="GP25" s="128"/>
      <c r="GQ25" s="128"/>
      <c r="GR25" s="159"/>
      <c r="GS25" s="164"/>
      <c r="GT25" s="146"/>
      <c r="GU25" s="162"/>
      <c r="GV25" s="148"/>
      <c r="GW25" s="149"/>
      <c r="GX25" s="149"/>
      <c r="GY25" s="128"/>
      <c r="GZ25" s="128"/>
      <c r="HA25" s="159"/>
      <c r="HB25" s="164"/>
      <c r="HC25" s="146"/>
      <c r="HD25" s="162"/>
      <c r="HE25" s="148"/>
      <c r="HF25" s="149"/>
      <c r="HG25" s="149"/>
      <c r="HH25" s="128"/>
      <c r="HI25" s="128"/>
      <c r="HJ25" s="159"/>
      <c r="HK25" s="164"/>
      <c r="HL25" s="146"/>
      <c r="HM25" s="162"/>
      <c r="HN25" s="148"/>
      <c r="HO25" s="149"/>
      <c r="HP25" s="149"/>
      <c r="HQ25" s="128"/>
      <c r="HR25" s="128"/>
      <c r="HS25" s="159"/>
      <c r="HT25" s="164"/>
      <c r="HU25" s="146"/>
      <c r="HV25" s="162"/>
      <c r="HW25" s="148"/>
      <c r="HX25" s="149"/>
      <c r="HY25" s="149"/>
      <c r="HZ25" s="128"/>
      <c r="IA25" s="128"/>
      <c r="IB25" s="159"/>
      <c r="IC25" s="164"/>
      <c r="ID25" s="146"/>
      <c r="IE25" s="162"/>
      <c r="IF25" s="148"/>
      <c r="IG25" s="149"/>
      <c r="IH25" s="149"/>
      <c r="II25" s="128"/>
      <c r="IJ25" s="128"/>
      <c r="IK25" s="159"/>
      <c r="IL25" s="164"/>
      <c r="IM25" s="146"/>
      <c r="IN25" s="162"/>
      <c r="IO25" s="148"/>
      <c r="IP25" s="149"/>
      <c r="IQ25" s="149"/>
      <c r="IR25" s="128"/>
      <c r="IS25" s="128"/>
      <c r="IT25" s="159"/>
      <c r="IU25" s="164"/>
      <c r="IV25" s="146"/>
      <c r="IW25" s="162"/>
      <c r="IX25" s="148"/>
      <c r="IY25" s="149"/>
      <c r="IZ25" s="149"/>
      <c r="JA25" s="128"/>
      <c r="JB25" s="128"/>
      <c r="JC25" s="159"/>
      <c r="JD25" s="164"/>
      <c r="JE25" s="146"/>
      <c r="JF25" s="162"/>
      <c r="JG25" s="148"/>
      <c r="JH25" s="149"/>
      <c r="JI25" s="149"/>
      <c r="JJ25" s="128"/>
      <c r="JK25" s="128"/>
      <c r="JL25" s="159"/>
      <c r="JM25" s="164"/>
      <c r="JN25" s="146"/>
      <c r="JO25" s="162"/>
      <c r="JP25" s="148"/>
      <c r="JQ25" s="149"/>
      <c r="JR25" s="149"/>
    </row>
    <row r="26" spans="1:278" ht="12.75" customHeight="1" x14ac:dyDescent="0.2">
      <c r="A26" s="128"/>
      <c r="B26" s="154" t="s">
        <v>464</v>
      </c>
      <c r="C26" s="165" t="s">
        <v>465</v>
      </c>
      <c r="D26" s="166"/>
      <c r="E26" s="167"/>
      <c r="F26" s="167"/>
      <c r="G26" s="168"/>
      <c r="H26" s="168"/>
      <c r="I26" s="128"/>
      <c r="J26" s="128"/>
      <c r="K26" s="154"/>
      <c r="L26" s="165"/>
      <c r="M26" s="166"/>
      <c r="N26" s="167"/>
      <c r="O26" s="167"/>
      <c r="P26" s="168"/>
      <c r="Q26" s="168"/>
      <c r="R26" s="236"/>
      <c r="S26" s="130"/>
      <c r="T26" s="154"/>
      <c r="U26" s="165"/>
      <c r="V26" s="166"/>
      <c r="W26" s="167"/>
      <c r="X26" s="167"/>
      <c r="Y26" s="168"/>
      <c r="Z26" s="168"/>
      <c r="AA26" s="130"/>
      <c r="AB26" s="128"/>
      <c r="AC26" s="154"/>
      <c r="AD26" s="165"/>
      <c r="AE26" s="166"/>
      <c r="AF26" s="167"/>
      <c r="AG26" s="167"/>
      <c r="AH26" s="168"/>
      <c r="AI26" s="168"/>
      <c r="AJ26" s="128"/>
      <c r="AK26" s="128"/>
      <c r="AL26" s="154"/>
      <c r="AM26" s="165"/>
      <c r="AN26" s="166"/>
      <c r="AO26" s="167"/>
      <c r="AP26" s="167"/>
      <c r="AQ26" s="168"/>
      <c r="AR26" s="168"/>
      <c r="AS26" s="128"/>
      <c r="AT26" s="128"/>
      <c r="AU26" s="154"/>
      <c r="AV26" s="165"/>
      <c r="AW26" s="166"/>
      <c r="AX26" s="167"/>
      <c r="AY26" s="167"/>
      <c r="AZ26" s="168"/>
      <c r="BA26" s="168"/>
      <c r="BB26" s="128"/>
      <c r="BC26" s="128"/>
      <c r="BD26" s="154"/>
      <c r="BE26" s="165"/>
      <c r="BF26" s="166"/>
      <c r="BG26" s="167"/>
      <c r="BH26" s="167"/>
      <c r="BI26" s="168"/>
      <c r="BJ26" s="168"/>
      <c r="BK26" s="128"/>
      <c r="BL26" s="128"/>
      <c r="BM26" s="154"/>
      <c r="BN26" s="165"/>
      <c r="BO26" s="166"/>
      <c r="BP26" s="167"/>
      <c r="BQ26" s="167"/>
      <c r="BR26" s="168"/>
      <c r="BS26" s="168"/>
      <c r="BT26" s="128"/>
      <c r="BU26" s="128"/>
      <c r="BV26" s="154"/>
      <c r="BW26" s="165"/>
      <c r="BX26" s="166"/>
      <c r="BY26" s="167"/>
      <c r="BZ26" s="167"/>
      <c r="CA26" s="168"/>
      <c r="CB26" s="168"/>
      <c r="CC26" s="128"/>
      <c r="CD26" s="128"/>
      <c r="CE26" s="154"/>
      <c r="CF26" s="165"/>
      <c r="CG26" s="166"/>
      <c r="CH26" s="167"/>
      <c r="CI26" s="167"/>
      <c r="CJ26" s="168"/>
      <c r="CK26" s="168"/>
      <c r="CL26" s="128"/>
      <c r="CM26" s="128"/>
      <c r="CN26" s="154"/>
      <c r="CO26" s="165"/>
      <c r="CP26" s="166"/>
      <c r="CQ26" s="167"/>
      <c r="CR26" s="167"/>
      <c r="CS26" s="168"/>
      <c r="CT26" s="168"/>
      <c r="CU26" s="128"/>
      <c r="CV26" s="128"/>
      <c r="CW26" s="154"/>
      <c r="CX26" s="165"/>
      <c r="CY26" s="166"/>
      <c r="CZ26" s="167"/>
      <c r="DA26" s="167"/>
      <c r="DB26" s="168"/>
      <c r="DC26" s="168"/>
      <c r="DD26" s="128"/>
      <c r="DE26" s="128"/>
      <c r="DF26" s="154"/>
      <c r="DG26" s="165"/>
      <c r="DH26" s="166"/>
      <c r="DI26" s="167"/>
      <c r="DJ26" s="167"/>
      <c r="DK26" s="168"/>
      <c r="DL26" s="168"/>
      <c r="DM26" s="128"/>
      <c r="DN26" s="128"/>
      <c r="DO26" s="154"/>
      <c r="DP26" s="165"/>
      <c r="DQ26" s="166"/>
      <c r="DR26" s="167"/>
      <c r="DS26" s="167"/>
      <c r="DT26" s="168"/>
      <c r="DU26" s="168"/>
      <c r="DV26" s="128"/>
      <c r="DW26" s="128"/>
      <c r="DX26" s="154"/>
      <c r="DY26" s="165"/>
      <c r="DZ26" s="166"/>
      <c r="EA26" s="167"/>
      <c r="EB26" s="167"/>
      <c r="EC26" s="168"/>
      <c r="ED26" s="168"/>
      <c r="EE26" s="128"/>
      <c r="EF26" s="128"/>
      <c r="EG26" s="154"/>
      <c r="EH26" s="165"/>
      <c r="EI26" s="166"/>
      <c r="EJ26" s="167"/>
      <c r="EK26" s="167"/>
      <c r="EL26" s="168"/>
      <c r="EM26" s="168"/>
      <c r="EN26" s="128"/>
      <c r="EO26" s="128"/>
      <c r="EP26" s="154"/>
      <c r="EQ26" s="165"/>
      <c r="ER26" s="166"/>
      <c r="ES26" s="167"/>
      <c r="ET26" s="167"/>
      <c r="EU26" s="168"/>
      <c r="EV26" s="168"/>
      <c r="EW26" s="128"/>
      <c r="EX26" s="128"/>
      <c r="EY26" s="154"/>
      <c r="EZ26" s="165"/>
      <c r="FA26" s="166"/>
      <c r="FB26" s="167"/>
      <c r="FC26" s="167"/>
      <c r="FD26" s="168"/>
      <c r="FE26" s="168"/>
      <c r="FF26" s="128"/>
      <c r="FG26" s="128"/>
      <c r="FH26" s="154"/>
      <c r="FI26" s="165"/>
      <c r="FJ26" s="166"/>
      <c r="FK26" s="167"/>
      <c r="FL26" s="167"/>
      <c r="FM26" s="168"/>
      <c r="FN26" s="168"/>
      <c r="FO26" s="128"/>
      <c r="FP26" s="128"/>
      <c r="FQ26" s="154"/>
      <c r="FR26" s="165"/>
      <c r="FS26" s="166"/>
      <c r="FT26" s="167"/>
      <c r="FU26" s="167"/>
      <c r="FV26" s="168"/>
      <c r="FW26" s="168"/>
      <c r="FX26" s="128"/>
      <c r="FY26" s="128"/>
      <c r="FZ26" s="154"/>
      <c r="GA26" s="165"/>
      <c r="GB26" s="166"/>
      <c r="GC26" s="167"/>
      <c r="GD26" s="167"/>
      <c r="GE26" s="168"/>
      <c r="GF26" s="168"/>
      <c r="GG26" s="128"/>
      <c r="GH26" s="128"/>
      <c r="GI26" s="154"/>
      <c r="GJ26" s="165"/>
      <c r="GK26" s="166"/>
      <c r="GL26" s="167"/>
      <c r="GM26" s="167"/>
      <c r="GN26" s="168"/>
      <c r="GO26" s="168"/>
      <c r="GP26" s="128"/>
      <c r="GQ26" s="128"/>
      <c r="GR26" s="154"/>
      <c r="GS26" s="165"/>
      <c r="GT26" s="166"/>
      <c r="GU26" s="167"/>
      <c r="GV26" s="167"/>
      <c r="GW26" s="168"/>
      <c r="GX26" s="168"/>
      <c r="GY26" s="128"/>
      <c r="GZ26" s="128"/>
      <c r="HA26" s="154"/>
      <c r="HB26" s="165"/>
      <c r="HC26" s="166"/>
      <c r="HD26" s="167"/>
      <c r="HE26" s="167"/>
      <c r="HF26" s="168"/>
      <c r="HG26" s="168"/>
      <c r="HH26" s="128"/>
      <c r="HI26" s="128"/>
      <c r="HJ26" s="154"/>
      <c r="HK26" s="165"/>
      <c r="HL26" s="166"/>
      <c r="HM26" s="167"/>
      <c r="HN26" s="167"/>
      <c r="HO26" s="168"/>
      <c r="HP26" s="168"/>
      <c r="HQ26" s="128"/>
      <c r="HR26" s="128"/>
      <c r="HS26" s="154"/>
      <c r="HT26" s="165"/>
      <c r="HU26" s="166"/>
      <c r="HV26" s="167"/>
      <c r="HW26" s="167"/>
      <c r="HX26" s="168"/>
      <c r="HY26" s="168"/>
      <c r="HZ26" s="128"/>
      <c r="IA26" s="128"/>
      <c r="IB26" s="154"/>
      <c r="IC26" s="165"/>
      <c r="ID26" s="166"/>
      <c r="IE26" s="167"/>
      <c r="IF26" s="167"/>
      <c r="IG26" s="168"/>
      <c r="IH26" s="168"/>
      <c r="II26" s="128"/>
      <c r="IJ26" s="128"/>
      <c r="IK26" s="154"/>
      <c r="IL26" s="165"/>
      <c r="IM26" s="166"/>
      <c r="IN26" s="167"/>
      <c r="IO26" s="167"/>
      <c r="IP26" s="168"/>
      <c r="IQ26" s="168"/>
      <c r="IR26" s="128"/>
      <c r="IS26" s="128"/>
      <c r="IT26" s="154"/>
      <c r="IU26" s="165"/>
      <c r="IV26" s="166"/>
      <c r="IW26" s="167"/>
      <c r="IX26" s="167"/>
      <c r="IY26" s="168"/>
      <c r="IZ26" s="168"/>
      <c r="JA26" s="128"/>
      <c r="JB26" s="128"/>
      <c r="JC26" s="154"/>
      <c r="JD26" s="165"/>
      <c r="JE26" s="166"/>
      <c r="JF26" s="167"/>
      <c r="JG26" s="167"/>
      <c r="JH26" s="168"/>
      <c r="JI26" s="168"/>
      <c r="JJ26" s="128"/>
      <c r="JK26" s="128"/>
      <c r="JL26" s="154"/>
      <c r="JM26" s="165"/>
      <c r="JN26" s="166"/>
      <c r="JO26" s="167"/>
      <c r="JP26" s="167"/>
      <c r="JQ26" s="168"/>
      <c r="JR26" s="168"/>
    </row>
    <row r="27" spans="1:278" ht="12.75" customHeight="1" x14ac:dyDescent="0.2">
      <c r="A27" s="128"/>
      <c r="B27" s="159">
        <v>4.0999999999999996</v>
      </c>
      <c r="C27" s="169" t="s">
        <v>466</v>
      </c>
      <c r="D27" s="170" t="s">
        <v>467</v>
      </c>
      <c r="E27" s="171">
        <v>405</v>
      </c>
      <c r="F27" s="172">
        <v>0</v>
      </c>
      <c r="G27" s="149">
        <f t="shared" ref="G27:G28" si="3">ROUND((F27*E27),0)</f>
        <v>0</v>
      </c>
      <c r="H27" s="149"/>
      <c r="I27" s="128"/>
      <c r="J27" s="128"/>
      <c r="K27" s="159"/>
      <c r="L27" s="169"/>
      <c r="M27" s="170"/>
      <c r="N27" s="171"/>
      <c r="O27" s="172"/>
      <c r="P27" s="149"/>
      <c r="Q27" s="149"/>
      <c r="R27" s="236"/>
      <c r="S27" s="130"/>
      <c r="T27" s="159"/>
      <c r="U27" s="169"/>
      <c r="V27" s="170"/>
      <c r="W27" s="171"/>
      <c r="X27" s="172"/>
      <c r="Y27" s="149"/>
      <c r="Z27" s="149"/>
      <c r="AA27" s="130"/>
      <c r="AB27" s="128"/>
      <c r="AC27" s="159"/>
      <c r="AD27" s="169"/>
      <c r="AE27" s="170"/>
      <c r="AF27" s="171"/>
      <c r="AG27" s="172"/>
      <c r="AH27" s="149"/>
      <c r="AI27" s="149"/>
      <c r="AJ27" s="128"/>
      <c r="AK27" s="128"/>
      <c r="AL27" s="159"/>
      <c r="AM27" s="169"/>
      <c r="AN27" s="170"/>
      <c r="AO27" s="171"/>
      <c r="AP27" s="172"/>
      <c r="AQ27" s="149"/>
      <c r="AR27" s="149"/>
      <c r="AS27" s="128"/>
      <c r="AT27" s="128"/>
      <c r="AU27" s="159"/>
      <c r="AV27" s="169"/>
      <c r="AW27" s="170"/>
      <c r="AX27" s="171"/>
      <c r="AY27" s="172"/>
      <c r="AZ27" s="149"/>
      <c r="BA27" s="149"/>
      <c r="BB27" s="128"/>
      <c r="BC27" s="128"/>
      <c r="BD27" s="159"/>
      <c r="BE27" s="169"/>
      <c r="BF27" s="170"/>
      <c r="BG27" s="171"/>
      <c r="BH27" s="172"/>
      <c r="BI27" s="149"/>
      <c r="BJ27" s="149"/>
      <c r="BK27" s="128"/>
      <c r="BL27" s="128"/>
      <c r="BM27" s="159"/>
      <c r="BN27" s="169"/>
      <c r="BO27" s="170"/>
      <c r="BP27" s="171"/>
      <c r="BQ27" s="172"/>
      <c r="BR27" s="149"/>
      <c r="BS27" s="149"/>
      <c r="BT27" s="128"/>
      <c r="BU27" s="128"/>
      <c r="BV27" s="159"/>
      <c r="BW27" s="169"/>
      <c r="BX27" s="170"/>
      <c r="BY27" s="171"/>
      <c r="BZ27" s="172"/>
      <c r="CA27" s="149"/>
      <c r="CB27" s="149"/>
      <c r="CC27" s="128"/>
      <c r="CD27" s="128"/>
      <c r="CE27" s="159"/>
      <c r="CF27" s="169"/>
      <c r="CG27" s="170"/>
      <c r="CH27" s="171"/>
      <c r="CI27" s="172"/>
      <c r="CJ27" s="149"/>
      <c r="CK27" s="149"/>
      <c r="CL27" s="128"/>
      <c r="CM27" s="128"/>
      <c r="CN27" s="159"/>
      <c r="CO27" s="169"/>
      <c r="CP27" s="170"/>
      <c r="CQ27" s="171"/>
      <c r="CR27" s="172"/>
      <c r="CS27" s="149"/>
      <c r="CT27" s="149"/>
      <c r="CU27" s="128"/>
      <c r="CV27" s="128"/>
      <c r="CW27" s="159"/>
      <c r="CX27" s="169"/>
      <c r="CY27" s="170"/>
      <c r="CZ27" s="171"/>
      <c r="DA27" s="172"/>
      <c r="DB27" s="149"/>
      <c r="DC27" s="149"/>
      <c r="DD27" s="128"/>
      <c r="DE27" s="128"/>
      <c r="DF27" s="159"/>
      <c r="DG27" s="169"/>
      <c r="DH27" s="170"/>
      <c r="DI27" s="171"/>
      <c r="DJ27" s="172"/>
      <c r="DK27" s="149"/>
      <c r="DL27" s="149"/>
      <c r="DM27" s="128"/>
      <c r="DN27" s="128"/>
      <c r="DO27" s="159"/>
      <c r="DP27" s="169"/>
      <c r="DQ27" s="170"/>
      <c r="DR27" s="171"/>
      <c r="DS27" s="172"/>
      <c r="DT27" s="149"/>
      <c r="DU27" s="149"/>
      <c r="DV27" s="128"/>
      <c r="DW27" s="128"/>
      <c r="DX27" s="159"/>
      <c r="DY27" s="169"/>
      <c r="DZ27" s="170"/>
      <c r="EA27" s="171"/>
      <c r="EB27" s="172"/>
      <c r="EC27" s="149"/>
      <c r="ED27" s="149"/>
      <c r="EE27" s="128"/>
      <c r="EF27" s="128"/>
      <c r="EG27" s="159"/>
      <c r="EH27" s="169"/>
      <c r="EI27" s="170"/>
      <c r="EJ27" s="171"/>
      <c r="EK27" s="172"/>
      <c r="EL27" s="149"/>
      <c r="EM27" s="149"/>
      <c r="EN27" s="128"/>
      <c r="EO27" s="128"/>
      <c r="EP27" s="159"/>
      <c r="EQ27" s="169"/>
      <c r="ER27" s="170"/>
      <c r="ES27" s="171"/>
      <c r="ET27" s="172"/>
      <c r="EU27" s="149"/>
      <c r="EV27" s="149"/>
      <c r="EW27" s="128"/>
      <c r="EX27" s="128"/>
      <c r="EY27" s="159"/>
      <c r="EZ27" s="169"/>
      <c r="FA27" s="170"/>
      <c r="FB27" s="171"/>
      <c r="FC27" s="172"/>
      <c r="FD27" s="149"/>
      <c r="FE27" s="149"/>
      <c r="FF27" s="128"/>
      <c r="FG27" s="128"/>
      <c r="FH27" s="159"/>
      <c r="FI27" s="169"/>
      <c r="FJ27" s="170"/>
      <c r="FK27" s="171"/>
      <c r="FL27" s="172"/>
      <c r="FM27" s="149"/>
      <c r="FN27" s="149"/>
      <c r="FO27" s="128"/>
      <c r="FP27" s="128"/>
      <c r="FQ27" s="159"/>
      <c r="FR27" s="169"/>
      <c r="FS27" s="170"/>
      <c r="FT27" s="171"/>
      <c r="FU27" s="172"/>
      <c r="FV27" s="149"/>
      <c r="FW27" s="149"/>
      <c r="FX27" s="128"/>
      <c r="FY27" s="128"/>
      <c r="FZ27" s="159"/>
      <c r="GA27" s="169"/>
      <c r="GB27" s="170"/>
      <c r="GC27" s="171"/>
      <c r="GD27" s="172"/>
      <c r="GE27" s="149"/>
      <c r="GF27" s="149"/>
      <c r="GG27" s="128"/>
      <c r="GH27" s="128"/>
      <c r="GI27" s="159"/>
      <c r="GJ27" s="169"/>
      <c r="GK27" s="170"/>
      <c r="GL27" s="171"/>
      <c r="GM27" s="172"/>
      <c r="GN27" s="149"/>
      <c r="GO27" s="149"/>
      <c r="GP27" s="128"/>
      <c r="GQ27" s="128"/>
      <c r="GR27" s="159"/>
      <c r="GS27" s="169"/>
      <c r="GT27" s="170"/>
      <c r="GU27" s="171"/>
      <c r="GV27" s="172"/>
      <c r="GW27" s="149"/>
      <c r="GX27" s="149"/>
      <c r="GY27" s="128"/>
      <c r="GZ27" s="128"/>
      <c r="HA27" s="159"/>
      <c r="HB27" s="169"/>
      <c r="HC27" s="170"/>
      <c r="HD27" s="171"/>
      <c r="HE27" s="172"/>
      <c r="HF27" s="149"/>
      <c r="HG27" s="149"/>
      <c r="HH27" s="128"/>
      <c r="HI27" s="128"/>
      <c r="HJ27" s="159"/>
      <c r="HK27" s="169"/>
      <c r="HL27" s="170"/>
      <c r="HM27" s="171"/>
      <c r="HN27" s="172"/>
      <c r="HO27" s="149"/>
      <c r="HP27" s="149"/>
      <c r="HQ27" s="128"/>
      <c r="HR27" s="128"/>
      <c r="HS27" s="159"/>
      <c r="HT27" s="169"/>
      <c r="HU27" s="170"/>
      <c r="HV27" s="171"/>
      <c r="HW27" s="172"/>
      <c r="HX27" s="149"/>
      <c r="HY27" s="149"/>
      <c r="HZ27" s="128"/>
      <c r="IA27" s="128"/>
      <c r="IB27" s="159"/>
      <c r="IC27" s="169"/>
      <c r="ID27" s="170"/>
      <c r="IE27" s="171"/>
      <c r="IF27" s="172"/>
      <c r="IG27" s="149"/>
      <c r="IH27" s="149"/>
      <c r="II27" s="128"/>
      <c r="IJ27" s="128"/>
      <c r="IK27" s="159"/>
      <c r="IL27" s="169"/>
      <c r="IM27" s="170"/>
      <c r="IN27" s="171"/>
      <c r="IO27" s="172"/>
      <c r="IP27" s="149"/>
      <c r="IQ27" s="149"/>
      <c r="IR27" s="128"/>
      <c r="IS27" s="128"/>
      <c r="IT27" s="159"/>
      <c r="IU27" s="169"/>
      <c r="IV27" s="170"/>
      <c r="IW27" s="171"/>
      <c r="IX27" s="172"/>
      <c r="IY27" s="149"/>
      <c r="IZ27" s="149"/>
      <c r="JA27" s="128"/>
      <c r="JB27" s="128"/>
      <c r="JC27" s="159"/>
      <c r="JD27" s="169"/>
      <c r="JE27" s="170"/>
      <c r="JF27" s="171"/>
      <c r="JG27" s="172"/>
      <c r="JH27" s="149"/>
      <c r="JI27" s="149"/>
      <c r="JJ27" s="128"/>
      <c r="JK27" s="128"/>
      <c r="JL27" s="159"/>
      <c r="JM27" s="169"/>
      <c r="JN27" s="170"/>
      <c r="JO27" s="171"/>
      <c r="JP27" s="172"/>
      <c r="JQ27" s="149"/>
      <c r="JR27" s="149"/>
    </row>
    <row r="28" spans="1:278" ht="12.75" customHeight="1" x14ac:dyDescent="0.2">
      <c r="A28" s="128"/>
      <c r="B28" s="152">
        <v>4.2</v>
      </c>
      <c r="C28" s="169" t="s">
        <v>468</v>
      </c>
      <c r="D28" s="170" t="s">
        <v>469</v>
      </c>
      <c r="E28" s="171">
        <v>323</v>
      </c>
      <c r="F28" s="172">
        <v>0</v>
      </c>
      <c r="G28" s="149">
        <f t="shared" si="3"/>
        <v>0</v>
      </c>
      <c r="H28" s="149"/>
      <c r="I28" s="128"/>
      <c r="J28" s="128"/>
      <c r="K28" s="152"/>
      <c r="L28" s="169"/>
      <c r="M28" s="170"/>
      <c r="N28" s="171"/>
      <c r="O28" s="172"/>
      <c r="P28" s="149"/>
      <c r="Q28" s="149"/>
      <c r="R28" s="236"/>
      <c r="S28" s="130"/>
      <c r="T28" s="152"/>
      <c r="U28" s="169"/>
      <c r="V28" s="170"/>
      <c r="W28" s="171"/>
      <c r="X28" s="172"/>
      <c r="Y28" s="149"/>
      <c r="Z28" s="149"/>
      <c r="AA28" s="130"/>
      <c r="AB28" s="128"/>
      <c r="AC28" s="152"/>
      <c r="AD28" s="169"/>
      <c r="AE28" s="170"/>
      <c r="AF28" s="171"/>
      <c r="AG28" s="172"/>
      <c r="AH28" s="149"/>
      <c r="AI28" s="149"/>
      <c r="AJ28" s="128"/>
      <c r="AK28" s="128"/>
      <c r="AL28" s="152"/>
      <c r="AM28" s="169"/>
      <c r="AN28" s="170"/>
      <c r="AO28" s="171"/>
      <c r="AP28" s="172"/>
      <c r="AQ28" s="149"/>
      <c r="AR28" s="149"/>
      <c r="AS28" s="128"/>
      <c r="AT28" s="128"/>
      <c r="AU28" s="152"/>
      <c r="AV28" s="169"/>
      <c r="AW28" s="170"/>
      <c r="AX28" s="171"/>
      <c r="AY28" s="172"/>
      <c r="AZ28" s="149"/>
      <c r="BA28" s="149"/>
      <c r="BB28" s="128"/>
      <c r="BC28" s="128"/>
      <c r="BD28" s="152"/>
      <c r="BE28" s="169"/>
      <c r="BF28" s="170"/>
      <c r="BG28" s="171"/>
      <c r="BH28" s="172"/>
      <c r="BI28" s="149"/>
      <c r="BJ28" s="149"/>
      <c r="BK28" s="128"/>
      <c r="BL28" s="128"/>
      <c r="BM28" s="152"/>
      <c r="BN28" s="169"/>
      <c r="BO28" s="170"/>
      <c r="BP28" s="171"/>
      <c r="BQ28" s="172"/>
      <c r="BR28" s="149"/>
      <c r="BS28" s="149"/>
      <c r="BT28" s="128"/>
      <c r="BU28" s="128"/>
      <c r="BV28" s="152"/>
      <c r="BW28" s="169"/>
      <c r="BX28" s="170"/>
      <c r="BY28" s="171"/>
      <c r="BZ28" s="172"/>
      <c r="CA28" s="149"/>
      <c r="CB28" s="149"/>
      <c r="CC28" s="128"/>
      <c r="CD28" s="128"/>
      <c r="CE28" s="152"/>
      <c r="CF28" s="169"/>
      <c r="CG28" s="170"/>
      <c r="CH28" s="171"/>
      <c r="CI28" s="172"/>
      <c r="CJ28" s="149"/>
      <c r="CK28" s="149"/>
      <c r="CL28" s="128"/>
      <c r="CM28" s="128"/>
      <c r="CN28" s="152"/>
      <c r="CO28" s="169"/>
      <c r="CP28" s="170"/>
      <c r="CQ28" s="171"/>
      <c r="CR28" s="172"/>
      <c r="CS28" s="149"/>
      <c r="CT28" s="149"/>
      <c r="CU28" s="128"/>
      <c r="CV28" s="128"/>
      <c r="CW28" s="152"/>
      <c r="CX28" s="169"/>
      <c r="CY28" s="170"/>
      <c r="CZ28" s="171"/>
      <c r="DA28" s="172"/>
      <c r="DB28" s="149"/>
      <c r="DC28" s="149"/>
      <c r="DD28" s="128"/>
      <c r="DE28" s="128"/>
      <c r="DF28" s="152"/>
      <c r="DG28" s="169"/>
      <c r="DH28" s="170"/>
      <c r="DI28" s="171"/>
      <c r="DJ28" s="172"/>
      <c r="DK28" s="149"/>
      <c r="DL28" s="149"/>
      <c r="DM28" s="128"/>
      <c r="DN28" s="128"/>
      <c r="DO28" s="152"/>
      <c r="DP28" s="169"/>
      <c r="DQ28" s="170"/>
      <c r="DR28" s="171"/>
      <c r="DS28" s="172"/>
      <c r="DT28" s="149"/>
      <c r="DU28" s="149"/>
      <c r="DV28" s="128"/>
      <c r="DW28" s="128"/>
      <c r="DX28" s="152"/>
      <c r="DY28" s="169"/>
      <c r="DZ28" s="170"/>
      <c r="EA28" s="171"/>
      <c r="EB28" s="172"/>
      <c r="EC28" s="149"/>
      <c r="ED28" s="149"/>
      <c r="EE28" s="128"/>
      <c r="EF28" s="128"/>
      <c r="EG28" s="152"/>
      <c r="EH28" s="169"/>
      <c r="EI28" s="170"/>
      <c r="EJ28" s="171"/>
      <c r="EK28" s="172"/>
      <c r="EL28" s="149"/>
      <c r="EM28" s="149"/>
      <c r="EN28" s="128"/>
      <c r="EO28" s="128"/>
      <c r="EP28" s="152"/>
      <c r="EQ28" s="169"/>
      <c r="ER28" s="170"/>
      <c r="ES28" s="171"/>
      <c r="ET28" s="172"/>
      <c r="EU28" s="149"/>
      <c r="EV28" s="149"/>
      <c r="EW28" s="128"/>
      <c r="EX28" s="128"/>
      <c r="EY28" s="152"/>
      <c r="EZ28" s="169"/>
      <c r="FA28" s="170"/>
      <c r="FB28" s="171"/>
      <c r="FC28" s="172"/>
      <c r="FD28" s="149"/>
      <c r="FE28" s="149"/>
      <c r="FF28" s="128"/>
      <c r="FG28" s="128"/>
      <c r="FH28" s="152"/>
      <c r="FI28" s="169"/>
      <c r="FJ28" s="170"/>
      <c r="FK28" s="171"/>
      <c r="FL28" s="172"/>
      <c r="FM28" s="149"/>
      <c r="FN28" s="149"/>
      <c r="FO28" s="128"/>
      <c r="FP28" s="128"/>
      <c r="FQ28" s="152"/>
      <c r="FR28" s="169"/>
      <c r="FS28" s="170"/>
      <c r="FT28" s="171"/>
      <c r="FU28" s="172"/>
      <c r="FV28" s="149"/>
      <c r="FW28" s="149"/>
      <c r="FX28" s="128"/>
      <c r="FY28" s="128"/>
      <c r="FZ28" s="152"/>
      <c r="GA28" s="169"/>
      <c r="GB28" s="170"/>
      <c r="GC28" s="171"/>
      <c r="GD28" s="172"/>
      <c r="GE28" s="149"/>
      <c r="GF28" s="149"/>
      <c r="GG28" s="128"/>
      <c r="GH28" s="128"/>
      <c r="GI28" s="152"/>
      <c r="GJ28" s="169"/>
      <c r="GK28" s="170"/>
      <c r="GL28" s="171"/>
      <c r="GM28" s="172"/>
      <c r="GN28" s="149"/>
      <c r="GO28" s="149"/>
      <c r="GP28" s="128"/>
      <c r="GQ28" s="128"/>
      <c r="GR28" s="152"/>
      <c r="GS28" s="169"/>
      <c r="GT28" s="170"/>
      <c r="GU28" s="171"/>
      <c r="GV28" s="172"/>
      <c r="GW28" s="149"/>
      <c r="GX28" s="149"/>
      <c r="GY28" s="128"/>
      <c r="GZ28" s="128"/>
      <c r="HA28" s="152"/>
      <c r="HB28" s="169"/>
      <c r="HC28" s="170"/>
      <c r="HD28" s="171"/>
      <c r="HE28" s="172"/>
      <c r="HF28" s="149"/>
      <c r="HG28" s="149"/>
      <c r="HH28" s="128"/>
      <c r="HI28" s="128"/>
      <c r="HJ28" s="152"/>
      <c r="HK28" s="169"/>
      <c r="HL28" s="170"/>
      <c r="HM28" s="171"/>
      <c r="HN28" s="172"/>
      <c r="HO28" s="149"/>
      <c r="HP28" s="149"/>
      <c r="HQ28" s="128"/>
      <c r="HR28" s="128"/>
      <c r="HS28" s="152"/>
      <c r="HT28" s="169"/>
      <c r="HU28" s="170"/>
      <c r="HV28" s="171"/>
      <c r="HW28" s="172"/>
      <c r="HX28" s="149"/>
      <c r="HY28" s="149"/>
      <c r="HZ28" s="128"/>
      <c r="IA28" s="128"/>
      <c r="IB28" s="152"/>
      <c r="IC28" s="169"/>
      <c r="ID28" s="170"/>
      <c r="IE28" s="171"/>
      <c r="IF28" s="172"/>
      <c r="IG28" s="149"/>
      <c r="IH28" s="149"/>
      <c r="II28" s="128"/>
      <c r="IJ28" s="128"/>
      <c r="IK28" s="152"/>
      <c r="IL28" s="169"/>
      <c r="IM28" s="170"/>
      <c r="IN28" s="171"/>
      <c r="IO28" s="172"/>
      <c r="IP28" s="149"/>
      <c r="IQ28" s="149"/>
      <c r="IR28" s="128"/>
      <c r="IS28" s="128"/>
      <c r="IT28" s="152"/>
      <c r="IU28" s="169"/>
      <c r="IV28" s="170"/>
      <c r="IW28" s="171"/>
      <c r="IX28" s="172"/>
      <c r="IY28" s="149"/>
      <c r="IZ28" s="149"/>
      <c r="JA28" s="128"/>
      <c r="JB28" s="128"/>
      <c r="JC28" s="152"/>
      <c r="JD28" s="169"/>
      <c r="JE28" s="170"/>
      <c r="JF28" s="171"/>
      <c r="JG28" s="172"/>
      <c r="JH28" s="149"/>
      <c r="JI28" s="149"/>
      <c r="JJ28" s="128"/>
      <c r="JK28" s="128"/>
      <c r="JL28" s="152"/>
      <c r="JM28" s="169"/>
      <c r="JN28" s="170"/>
      <c r="JO28" s="171"/>
      <c r="JP28" s="172"/>
      <c r="JQ28" s="149"/>
      <c r="JR28" s="149"/>
    </row>
    <row r="29" spans="1:278" ht="12.75" customHeight="1" x14ac:dyDescent="0.2">
      <c r="A29" s="128"/>
      <c r="B29" s="139" t="s">
        <v>470</v>
      </c>
      <c r="C29" s="165" t="s">
        <v>471</v>
      </c>
      <c r="D29" s="417"/>
      <c r="E29" s="418"/>
      <c r="F29" s="418"/>
      <c r="G29" s="419"/>
      <c r="H29" s="173"/>
      <c r="I29" s="128"/>
      <c r="J29" s="128"/>
      <c r="K29" s="139"/>
      <c r="L29" s="165"/>
      <c r="M29" s="417"/>
      <c r="N29" s="418"/>
      <c r="O29" s="418"/>
      <c r="P29" s="419"/>
      <c r="Q29" s="173"/>
      <c r="R29" s="236"/>
      <c r="S29" s="130"/>
      <c r="T29" s="139"/>
      <c r="U29" s="165"/>
      <c r="V29" s="417"/>
      <c r="W29" s="418"/>
      <c r="X29" s="418"/>
      <c r="Y29" s="419"/>
      <c r="Z29" s="173"/>
      <c r="AA29" s="130"/>
      <c r="AB29" s="128"/>
      <c r="AC29" s="139"/>
      <c r="AD29" s="165"/>
      <c r="AE29" s="417"/>
      <c r="AF29" s="418"/>
      <c r="AG29" s="418"/>
      <c r="AH29" s="419"/>
      <c r="AI29" s="173"/>
      <c r="AJ29" s="128"/>
      <c r="AK29" s="128"/>
      <c r="AL29" s="139"/>
      <c r="AM29" s="165"/>
      <c r="AN29" s="417"/>
      <c r="AO29" s="418"/>
      <c r="AP29" s="418"/>
      <c r="AQ29" s="419"/>
      <c r="AR29" s="173"/>
      <c r="AS29" s="128"/>
      <c r="AT29" s="128"/>
      <c r="AU29" s="139"/>
      <c r="AV29" s="165"/>
      <c r="AW29" s="417"/>
      <c r="AX29" s="418"/>
      <c r="AY29" s="418"/>
      <c r="AZ29" s="419"/>
      <c r="BA29" s="173"/>
      <c r="BB29" s="128"/>
      <c r="BC29" s="128"/>
      <c r="BD29" s="139"/>
      <c r="BE29" s="165"/>
      <c r="BF29" s="417"/>
      <c r="BG29" s="418"/>
      <c r="BH29" s="418"/>
      <c r="BI29" s="419"/>
      <c r="BJ29" s="173"/>
      <c r="BK29" s="128"/>
      <c r="BL29" s="128"/>
      <c r="BM29" s="139"/>
      <c r="BN29" s="165"/>
      <c r="BO29" s="417"/>
      <c r="BP29" s="418"/>
      <c r="BQ29" s="418"/>
      <c r="BR29" s="419"/>
      <c r="BS29" s="173"/>
      <c r="BT29" s="128"/>
      <c r="BU29" s="128"/>
      <c r="BV29" s="139"/>
      <c r="BW29" s="165"/>
      <c r="BX29" s="417"/>
      <c r="BY29" s="418"/>
      <c r="BZ29" s="418"/>
      <c r="CA29" s="419"/>
      <c r="CB29" s="173"/>
      <c r="CC29" s="128"/>
      <c r="CD29" s="128"/>
      <c r="CE29" s="139"/>
      <c r="CF29" s="165"/>
      <c r="CG29" s="417"/>
      <c r="CH29" s="418"/>
      <c r="CI29" s="418"/>
      <c r="CJ29" s="419"/>
      <c r="CK29" s="173"/>
      <c r="CL29" s="128"/>
      <c r="CM29" s="128"/>
      <c r="CN29" s="139"/>
      <c r="CO29" s="165"/>
      <c r="CP29" s="417"/>
      <c r="CQ29" s="418"/>
      <c r="CR29" s="418"/>
      <c r="CS29" s="419"/>
      <c r="CT29" s="173"/>
      <c r="CU29" s="128"/>
      <c r="CV29" s="128"/>
      <c r="CW29" s="139"/>
      <c r="CX29" s="165"/>
      <c r="CY29" s="417"/>
      <c r="CZ29" s="418"/>
      <c r="DA29" s="418"/>
      <c r="DB29" s="419"/>
      <c r="DC29" s="173"/>
      <c r="DD29" s="128"/>
      <c r="DE29" s="128"/>
      <c r="DF29" s="139"/>
      <c r="DG29" s="165"/>
      <c r="DH29" s="417"/>
      <c r="DI29" s="418"/>
      <c r="DJ29" s="418"/>
      <c r="DK29" s="419"/>
      <c r="DL29" s="173"/>
      <c r="DM29" s="128"/>
      <c r="DN29" s="128"/>
      <c r="DO29" s="139"/>
      <c r="DP29" s="165"/>
      <c r="DQ29" s="417"/>
      <c r="DR29" s="418"/>
      <c r="DS29" s="418"/>
      <c r="DT29" s="419"/>
      <c r="DU29" s="173"/>
      <c r="DV29" s="128"/>
      <c r="DW29" s="128"/>
      <c r="DX29" s="139"/>
      <c r="DY29" s="165"/>
      <c r="DZ29" s="417"/>
      <c r="EA29" s="418"/>
      <c r="EB29" s="418"/>
      <c r="EC29" s="419"/>
      <c r="ED29" s="173"/>
      <c r="EE29" s="128"/>
      <c r="EF29" s="128"/>
      <c r="EG29" s="139"/>
      <c r="EH29" s="165"/>
      <c r="EI29" s="417"/>
      <c r="EJ29" s="418"/>
      <c r="EK29" s="418"/>
      <c r="EL29" s="419"/>
      <c r="EM29" s="173"/>
      <c r="EN29" s="128"/>
      <c r="EO29" s="128"/>
      <c r="EP29" s="139"/>
      <c r="EQ29" s="165"/>
      <c r="ER29" s="417"/>
      <c r="ES29" s="418"/>
      <c r="ET29" s="418"/>
      <c r="EU29" s="419"/>
      <c r="EV29" s="173"/>
      <c r="EW29" s="128"/>
      <c r="EX29" s="128"/>
      <c r="EY29" s="139"/>
      <c r="EZ29" s="165"/>
      <c r="FA29" s="417"/>
      <c r="FB29" s="418"/>
      <c r="FC29" s="418"/>
      <c r="FD29" s="419"/>
      <c r="FE29" s="173"/>
      <c r="FF29" s="128"/>
      <c r="FG29" s="128"/>
      <c r="FH29" s="139"/>
      <c r="FI29" s="165"/>
      <c r="FJ29" s="417"/>
      <c r="FK29" s="418"/>
      <c r="FL29" s="418"/>
      <c r="FM29" s="419"/>
      <c r="FN29" s="173"/>
      <c r="FO29" s="128"/>
      <c r="FP29" s="128"/>
      <c r="FQ29" s="139"/>
      <c r="FR29" s="165"/>
      <c r="FS29" s="417"/>
      <c r="FT29" s="418"/>
      <c r="FU29" s="418"/>
      <c r="FV29" s="419"/>
      <c r="FW29" s="173"/>
      <c r="FX29" s="128"/>
      <c r="FY29" s="128"/>
      <c r="FZ29" s="139"/>
      <c r="GA29" s="165"/>
      <c r="GB29" s="417"/>
      <c r="GC29" s="418"/>
      <c r="GD29" s="418"/>
      <c r="GE29" s="419"/>
      <c r="GF29" s="173"/>
      <c r="GG29" s="128"/>
      <c r="GH29" s="128"/>
      <c r="GI29" s="139"/>
      <c r="GJ29" s="165"/>
      <c r="GK29" s="417"/>
      <c r="GL29" s="418"/>
      <c r="GM29" s="418"/>
      <c r="GN29" s="419"/>
      <c r="GO29" s="173"/>
      <c r="GP29" s="128"/>
      <c r="GQ29" s="128"/>
      <c r="GR29" s="139"/>
      <c r="GS29" s="165"/>
      <c r="GT29" s="417"/>
      <c r="GU29" s="418"/>
      <c r="GV29" s="418"/>
      <c r="GW29" s="419"/>
      <c r="GX29" s="173"/>
      <c r="GY29" s="128"/>
      <c r="GZ29" s="128"/>
      <c r="HA29" s="139"/>
      <c r="HB29" s="165"/>
      <c r="HC29" s="417"/>
      <c r="HD29" s="418"/>
      <c r="HE29" s="418"/>
      <c r="HF29" s="419"/>
      <c r="HG29" s="173"/>
      <c r="HH29" s="128"/>
      <c r="HI29" s="128"/>
      <c r="HJ29" s="139"/>
      <c r="HK29" s="165"/>
      <c r="HL29" s="417"/>
      <c r="HM29" s="418"/>
      <c r="HN29" s="418"/>
      <c r="HO29" s="419"/>
      <c r="HP29" s="173"/>
      <c r="HQ29" s="128"/>
      <c r="HR29" s="128"/>
      <c r="HS29" s="139"/>
      <c r="HT29" s="165"/>
      <c r="HU29" s="417"/>
      <c r="HV29" s="418"/>
      <c r="HW29" s="418"/>
      <c r="HX29" s="419"/>
      <c r="HY29" s="173"/>
      <c r="HZ29" s="128"/>
      <c r="IA29" s="128"/>
      <c r="IB29" s="139"/>
      <c r="IC29" s="165"/>
      <c r="ID29" s="417"/>
      <c r="IE29" s="418"/>
      <c r="IF29" s="418"/>
      <c r="IG29" s="419"/>
      <c r="IH29" s="173"/>
      <c r="II29" s="128"/>
      <c r="IJ29" s="128"/>
      <c r="IK29" s="139"/>
      <c r="IL29" s="165"/>
      <c r="IM29" s="417"/>
      <c r="IN29" s="418"/>
      <c r="IO29" s="418"/>
      <c r="IP29" s="419"/>
      <c r="IQ29" s="173"/>
      <c r="IR29" s="128"/>
      <c r="IS29" s="128"/>
      <c r="IT29" s="139"/>
      <c r="IU29" s="165"/>
      <c r="IV29" s="417"/>
      <c r="IW29" s="418"/>
      <c r="IX29" s="418"/>
      <c r="IY29" s="419"/>
      <c r="IZ29" s="173"/>
      <c r="JA29" s="128"/>
      <c r="JB29" s="128"/>
      <c r="JC29" s="139"/>
      <c r="JD29" s="165"/>
      <c r="JE29" s="417"/>
      <c r="JF29" s="418"/>
      <c r="JG29" s="418"/>
      <c r="JH29" s="419"/>
      <c r="JI29" s="173"/>
      <c r="JJ29" s="128"/>
      <c r="JK29" s="128"/>
      <c r="JL29" s="139"/>
      <c r="JM29" s="165"/>
      <c r="JN29" s="417"/>
      <c r="JO29" s="418"/>
      <c r="JP29" s="418"/>
      <c r="JQ29" s="419"/>
      <c r="JR29" s="173"/>
    </row>
    <row r="30" spans="1:278" ht="12.75" customHeight="1" x14ac:dyDescent="0.2">
      <c r="A30" s="128"/>
      <c r="B30" s="159">
        <v>5.0999999999999996</v>
      </c>
      <c r="C30" s="169" t="s">
        <v>472</v>
      </c>
      <c r="D30" s="170" t="s">
        <v>473</v>
      </c>
      <c r="E30" s="171">
        <v>432</v>
      </c>
      <c r="F30" s="174">
        <v>0</v>
      </c>
      <c r="G30" s="149">
        <f>ROUND((F30*E30),0)</f>
        <v>0</v>
      </c>
      <c r="H30" s="149"/>
      <c r="I30" s="128"/>
      <c r="J30" s="128"/>
      <c r="K30" s="159"/>
      <c r="L30" s="169"/>
      <c r="M30" s="170"/>
      <c r="N30" s="171"/>
      <c r="O30" s="174"/>
      <c r="P30" s="149"/>
      <c r="Q30" s="149"/>
      <c r="R30" s="236"/>
      <c r="S30" s="130"/>
      <c r="T30" s="159"/>
      <c r="U30" s="169"/>
      <c r="V30" s="170"/>
      <c r="W30" s="171"/>
      <c r="X30" s="174"/>
      <c r="Y30" s="149"/>
      <c r="Z30" s="149"/>
      <c r="AA30" s="130"/>
      <c r="AB30" s="128"/>
      <c r="AC30" s="159"/>
      <c r="AD30" s="169"/>
      <c r="AE30" s="170"/>
      <c r="AF30" s="171"/>
      <c r="AG30" s="174"/>
      <c r="AH30" s="149"/>
      <c r="AI30" s="149"/>
      <c r="AJ30" s="128"/>
      <c r="AK30" s="128"/>
      <c r="AL30" s="159"/>
      <c r="AM30" s="169"/>
      <c r="AN30" s="170"/>
      <c r="AO30" s="171"/>
      <c r="AP30" s="174"/>
      <c r="AQ30" s="149"/>
      <c r="AR30" s="149"/>
      <c r="AS30" s="128"/>
      <c r="AT30" s="128"/>
      <c r="AU30" s="159"/>
      <c r="AV30" s="169"/>
      <c r="AW30" s="170"/>
      <c r="AX30" s="171"/>
      <c r="AY30" s="174"/>
      <c r="AZ30" s="149"/>
      <c r="BA30" s="149"/>
      <c r="BB30" s="128"/>
      <c r="BC30" s="128"/>
      <c r="BD30" s="159"/>
      <c r="BE30" s="169"/>
      <c r="BF30" s="170"/>
      <c r="BG30" s="171"/>
      <c r="BH30" s="174"/>
      <c r="BI30" s="149"/>
      <c r="BJ30" s="149"/>
      <c r="BK30" s="128"/>
      <c r="BL30" s="128"/>
      <c r="BM30" s="159"/>
      <c r="BN30" s="169"/>
      <c r="BO30" s="170"/>
      <c r="BP30" s="171"/>
      <c r="BQ30" s="174"/>
      <c r="BR30" s="149"/>
      <c r="BS30" s="149"/>
      <c r="BT30" s="128"/>
      <c r="BU30" s="128"/>
      <c r="BV30" s="159"/>
      <c r="BW30" s="169"/>
      <c r="BX30" s="170"/>
      <c r="BY30" s="171"/>
      <c r="BZ30" s="174"/>
      <c r="CA30" s="149"/>
      <c r="CB30" s="149"/>
      <c r="CC30" s="128"/>
      <c r="CD30" s="128"/>
      <c r="CE30" s="159"/>
      <c r="CF30" s="169"/>
      <c r="CG30" s="170"/>
      <c r="CH30" s="171"/>
      <c r="CI30" s="174"/>
      <c r="CJ30" s="149"/>
      <c r="CK30" s="149"/>
      <c r="CL30" s="128"/>
      <c r="CM30" s="128"/>
      <c r="CN30" s="159"/>
      <c r="CO30" s="169"/>
      <c r="CP30" s="170"/>
      <c r="CQ30" s="171"/>
      <c r="CR30" s="174"/>
      <c r="CS30" s="149"/>
      <c r="CT30" s="149"/>
      <c r="CU30" s="128"/>
      <c r="CV30" s="128"/>
      <c r="CW30" s="159"/>
      <c r="CX30" s="169"/>
      <c r="CY30" s="170"/>
      <c r="CZ30" s="171"/>
      <c r="DA30" s="174"/>
      <c r="DB30" s="149"/>
      <c r="DC30" s="149"/>
      <c r="DD30" s="128"/>
      <c r="DE30" s="128"/>
      <c r="DF30" s="159"/>
      <c r="DG30" s="169"/>
      <c r="DH30" s="170"/>
      <c r="DI30" s="171"/>
      <c r="DJ30" s="174"/>
      <c r="DK30" s="149"/>
      <c r="DL30" s="149"/>
      <c r="DM30" s="128"/>
      <c r="DN30" s="128"/>
      <c r="DO30" s="159"/>
      <c r="DP30" s="169"/>
      <c r="DQ30" s="170"/>
      <c r="DR30" s="171"/>
      <c r="DS30" s="174"/>
      <c r="DT30" s="149"/>
      <c r="DU30" s="149"/>
      <c r="DV30" s="128"/>
      <c r="DW30" s="128"/>
      <c r="DX30" s="159"/>
      <c r="DY30" s="169"/>
      <c r="DZ30" s="170"/>
      <c r="EA30" s="171"/>
      <c r="EB30" s="174"/>
      <c r="EC30" s="149"/>
      <c r="ED30" s="149"/>
      <c r="EE30" s="128"/>
      <c r="EF30" s="128"/>
      <c r="EG30" s="159"/>
      <c r="EH30" s="169"/>
      <c r="EI30" s="170"/>
      <c r="EJ30" s="171"/>
      <c r="EK30" s="174"/>
      <c r="EL30" s="149"/>
      <c r="EM30" s="149"/>
      <c r="EN30" s="128"/>
      <c r="EO30" s="128"/>
      <c r="EP30" s="159"/>
      <c r="EQ30" s="169"/>
      <c r="ER30" s="170"/>
      <c r="ES30" s="171"/>
      <c r="ET30" s="174"/>
      <c r="EU30" s="149"/>
      <c r="EV30" s="149"/>
      <c r="EW30" s="128"/>
      <c r="EX30" s="128"/>
      <c r="EY30" s="159"/>
      <c r="EZ30" s="169"/>
      <c r="FA30" s="170"/>
      <c r="FB30" s="171"/>
      <c r="FC30" s="174"/>
      <c r="FD30" s="149"/>
      <c r="FE30" s="149"/>
      <c r="FF30" s="128"/>
      <c r="FG30" s="128"/>
      <c r="FH30" s="159"/>
      <c r="FI30" s="169"/>
      <c r="FJ30" s="170"/>
      <c r="FK30" s="171"/>
      <c r="FL30" s="174"/>
      <c r="FM30" s="149"/>
      <c r="FN30" s="149"/>
      <c r="FO30" s="128"/>
      <c r="FP30" s="128"/>
      <c r="FQ30" s="159"/>
      <c r="FR30" s="169"/>
      <c r="FS30" s="170"/>
      <c r="FT30" s="171"/>
      <c r="FU30" s="174"/>
      <c r="FV30" s="149"/>
      <c r="FW30" s="149"/>
      <c r="FX30" s="128"/>
      <c r="FY30" s="128"/>
      <c r="FZ30" s="159"/>
      <c r="GA30" s="169"/>
      <c r="GB30" s="170"/>
      <c r="GC30" s="171"/>
      <c r="GD30" s="174"/>
      <c r="GE30" s="149"/>
      <c r="GF30" s="149"/>
      <c r="GG30" s="128"/>
      <c r="GH30" s="128"/>
      <c r="GI30" s="159"/>
      <c r="GJ30" s="169"/>
      <c r="GK30" s="170"/>
      <c r="GL30" s="171"/>
      <c r="GM30" s="174"/>
      <c r="GN30" s="149"/>
      <c r="GO30" s="149"/>
      <c r="GP30" s="128"/>
      <c r="GQ30" s="128"/>
      <c r="GR30" s="159"/>
      <c r="GS30" s="169"/>
      <c r="GT30" s="170"/>
      <c r="GU30" s="171"/>
      <c r="GV30" s="174"/>
      <c r="GW30" s="149"/>
      <c r="GX30" s="149"/>
      <c r="GY30" s="128"/>
      <c r="GZ30" s="128"/>
      <c r="HA30" s="159"/>
      <c r="HB30" s="169"/>
      <c r="HC30" s="170"/>
      <c r="HD30" s="171"/>
      <c r="HE30" s="174"/>
      <c r="HF30" s="149"/>
      <c r="HG30" s="149"/>
      <c r="HH30" s="128"/>
      <c r="HI30" s="128"/>
      <c r="HJ30" s="159"/>
      <c r="HK30" s="169"/>
      <c r="HL30" s="170"/>
      <c r="HM30" s="171"/>
      <c r="HN30" s="174"/>
      <c r="HO30" s="149"/>
      <c r="HP30" s="149"/>
      <c r="HQ30" s="128"/>
      <c r="HR30" s="128"/>
      <c r="HS30" s="159"/>
      <c r="HT30" s="169"/>
      <c r="HU30" s="170"/>
      <c r="HV30" s="171"/>
      <c r="HW30" s="174"/>
      <c r="HX30" s="149"/>
      <c r="HY30" s="149"/>
      <c r="HZ30" s="128"/>
      <c r="IA30" s="128"/>
      <c r="IB30" s="159"/>
      <c r="IC30" s="169"/>
      <c r="ID30" s="170"/>
      <c r="IE30" s="171"/>
      <c r="IF30" s="174"/>
      <c r="IG30" s="149"/>
      <c r="IH30" s="149"/>
      <c r="II30" s="128"/>
      <c r="IJ30" s="128"/>
      <c r="IK30" s="159"/>
      <c r="IL30" s="169"/>
      <c r="IM30" s="170"/>
      <c r="IN30" s="171"/>
      <c r="IO30" s="174"/>
      <c r="IP30" s="149"/>
      <c r="IQ30" s="149"/>
      <c r="IR30" s="128"/>
      <c r="IS30" s="128"/>
      <c r="IT30" s="159"/>
      <c r="IU30" s="169"/>
      <c r="IV30" s="170"/>
      <c r="IW30" s="171"/>
      <c r="IX30" s="174"/>
      <c r="IY30" s="149"/>
      <c r="IZ30" s="149"/>
      <c r="JA30" s="128"/>
      <c r="JB30" s="128"/>
      <c r="JC30" s="159"/>
      <c r="JD30" s="169"/>
      <c r="JE30" s="170"/>
      <c r="JF30" s="171"/>
      <c r="JG30" s="174"/>
      <c r="JH30" s="149"/>
      <c r="JI30" s="149"/>
      <c r="JJ30" s="128"/>
      <c r="JK30" s="128"/>
      <c r="JL30" s="159"/>
      <c r="JM30" s="169"/>
      <c r="JN30" s="170"/>
      <c r="JO30" s="171"/>
      <c r="JP30" s="174"/>
      <c r="JQ30" s="149"/>
      <c r="JR30" s="149"/>
    </row>
    <row r="31" spans="1:278" ht="12.75" customHeight="1" x14ac:dyDescent="0.2">
      <c r="A31" s="128"/>
      <c r="B31" s="175"/>
      <c r="C31" s="176" t="s">
        <v>339</v>
      </c>
      <c r="D31" s="177"/>
      <c r="E31" s="178"/>
      <c r="F31" s="179"/>
      <c r="G31" s="180">
        <f>G13+G14+G15+G19+G20+G22+G23+G24+G25+G27+G28+G30+G16+G17</f>
        <v>0</v>
      </c>
      <c r="H31" s="180"/>
      <c r="I31" s="128"/>
      <c r="J31" s="128"/>
      <c r="K31" s="175"/>
      <c r="L31" s="176"/>
      <c r="M31" s="177"/>
      <c r="N31" s="178"/>
      <c r="O31" s="179"/>
      <c r="P31" s="180"/>
      <c r="Q31" s="180"/>
      <c r="R31" s="236"/>
      <c r="S31" s="130"/>
      <c r="T31" s="175"/>
      <c r="U31" s="176"/>
      <c r="V31" s="177"/>
      <c r="W31" s="178"/>
      <c r="X31" s="179"/>
      <c r="Y31" s="180"/>
      <c r="Z31" s="180"/>
      <c r="AA31" s="130"/>
      <c r="AB31" s="128"/>
      <c r="AC31" s="175"/>
      <c r="AD31" s="176"/>
      <c r="AE31" s="177"/>
      <c r="AF31" s="178"/>
      <c r="AG31" s="179"/>
      <c r="AH31" s="180"/>
      <c r="AI31" s="180"/>
      <c r="AJ31" s="128"/>
      <c r="AK31" s="128"/>
      <c r="AL31" s="175"/>
      <c r="AM31" s="176"/>
      <c r="AN31" s="177"/>
      <c r="AO31" s="178"/>
      <c r="AP31" s="179"/>
      <c r="AQ31" s="180"/>
      <c r="AR31" s="180"/>
      <c r="AS31" s="128"/>
      <c r="AT31" s="128"/>
      <c r="AU31" s="175"/>
      <c r="AV31" s="176"/>
      <c r="AW31" s="177"/>
      <c r="AX31" s="178"/>
      <c r="AY31" s="179"/>
      <c r="AZ31" s="180"/>
      <c r="BA31" s="180"/>
      <c r="BB31" s="128"/>
      <c r="BC31" s="128"/>
      <c r="BD31" s="175"/>
      <c r="BE31" s="176"/>
      <c r="BF31" s="177"/>
      <c r="BG31" s="178"/>
      <c r="BH31" s="179"/>
      <c r="BI31" s="180"/>
      <c r="BJ31" s="180"/>
      <c r="BK31" s="128"/>
      <c r="BL31" s="128"/>
      <c r="BM31" s="175"/>
      <c r="BN31" s="176"/>
      <c r="BO31" s="177"/>
      <c r="BP31" s="178"/>
      <c r="BQ31" s="179"/>
      <c r="BR31" s="180"/>
      <c r="BS31" s="180"/>
      <c r="BT31" s="128"/>
      <c r="BU31" s="128"/>
      <c r="BV31" s="175"/>
      <c r="BW31" s="176"/>
      <c r="BX31" s="177"/>
      <c r="BY31" s="178"/>
      <c r="BZ31" s="179"/>
      <c r="CA31" s="180"/>
      <c r="CB31" s="180"/>
      <c r="CC31" s="128"/>
      <c r="CD31" s="128"/>
      <c r="CE31" s="175"/>
      <c r="CF31" s="176"/>
      <c r="CG31" s="177"/>
      <c r="CH31" s="178"/>
      <c r="CI31" s="179"/>
      <c r="CJ31" s="180"/>
      <c r="CK31" s="180"/>
      <c r="CL31" s="128"/>
      <c r="CM31" s="128"/>
      <c r="CN31" s="175"/>
      <c r="CO31" s="176"/>
      <c r="CP31" s="177"/>
      <c r="CQ31" s="178"/>
      <c r="CR31" s="179"/>
      <c r="CS31" s="180"/>
      <c r="CT31" s="180"/>
      <c r="CU31" s="128"/>
      <c r="CV31" s="128"/>
      <c r="CW31" s="175"/>
      <c r="CX31" s="176"/>
      <c r="CY31" s="177"/>
      <c r="CZ31" s="178"/>
      <c r="DA31" s="179"/>
      <c r="DB31" s="180"/>
      <c r="DC31" s="180"/>
      <c r="DD31" s="128"/>
      <c r="DE31" s="128"/>
      <c r="DF31" s="175"/>
      <c r="DG31" s="176"/>
      <c r="DH31" s="177"/>
      <c r="DI31" s="178"/>
      <c r="DJ31" s="179"/>
      <c r="DK31" s="180"/>
      <c r="DL31" s="180"/>
      <c r="DM31" s="128"/>
      <c r="DN31" s="128"/>
      <c r="DO31" s="175"/>
      <c r="DP31" s="176"/>
      <c r="DQ31" s="177"/>
      <c r="DR31" s="178"/>
      <c r="DS31" s="179"/>
      <c r="DT31" s="180"/>
      <c r="DU31" s="180"/>
      <c r="DV31" s="128"/>
      <c r="DW31" s="128"/>
      <c r="DX31" s="175"/>
      <c r="DY31" s="176"/>
      <c r="DZ31" s="177"/>
      <c r="EA31" s="178"/>
      <c r="EB31" s="179"/>
      <c r="EC31" s="180"/>
      <c r="ED31" s="180"/>
      <c r="EE31" s="128"/>
      <c r="EF31" s="128"/>
      <c r="EG31" s="175"/>
      <c r="EH31" s="176"/>
      <c r="EI31" s="177"/>
      <c r="EJ31" s="178"/>
      <c r="EK31" s="179"/>
      <c r="EL31" s="180"/>
      <c r="EM31" s="180"/>
      <c r="EN31" s="128"/>
      <c r="EO31" s="128"/>
      <c r="EP31" s="175"/>
      <c r="EQ31" s="176"/>
      <c r="ER31" s="177"/>
      <c r="ES31" s="178"/>
      <c r="ET31" s="179"/>
      <c r="EU31" s="180"/>
      <c r="EV31" s="180"/>
      <c r="EW31" s="128"/>
      <c r="EX31" s="128"/>
      <c r="EY31" s="175"/>
      <c r="EZ31" s="176"/>
      <c r="FA31" s="177"/>
      <c r="FB31" s="178"/>
      <c r="FC31" s="179"/>
      <c r="FD31" s="180"/>
      <c r="FE31" s="180"/>
      <c r="FF31" s="128"/>
      <c r="FG31" s="128"/>
      <c r="FH31" s="175"/>
      <c r="FI31" s="176"/>
      <c r="FJ31" s="177"/>
      <c r="FK31" s="178"/>
      <c r="FL31" s="179"/>
      <c r="FM31" s="180"/>
      <c r="FN31" s="180"/>
      <c r="FO31" s="128"/>
      <c r="FP31" s="128"/>
      <c r="FQ31" s="175"/>
      <c r="FR31" s="176"/>
      <c r="FS31" s="177"/>
      <c r="FT31" s="178"/>
      <c r="FU31" s="179"/>
      <c r="FV31" s="180"/>
      <c r="FW31" s="180"/>
      <c r="FX31" s="128"/>
      <c r="FY31" s="128"/>
      <c r="FZ31" s="175"/>
      <c r="GA31" s="176"/>
      <c r="GB31" s="177"/>
      <c r="GC31" s="178"/>
      <c r="GD31" s="179"/>
      <c r="GE31" s="180"/>
      <c r="GF31" s="180"/>
      <c r="GG31" s="128"/>
      <c r="GH31" s="128"/>
      <c r="GI31" s="175"/>
      <c r="GJ31" s="176"/>
      <c r="GK31" s="177"/>
      <c r="GL31" s="178"/>
      <c r="GM31" s="179"/>
      <c r="GN31" s="180"/>
      <c r="GO31" s="180"/>
      <c r="GP31" s="128"/>
      <c r="GQ31" s="128"/>
      <c r="GR31" s="175"/>
      <c r="GS31" s="176"/>
      <c r="GT31" s="177"/>
      <c r="GU31" s="178"/>
      <c r="GV31" s="179"/>
      <c r="GW31" s="180"/>
      <c r="GX31" s="180"/>
      <c r="GY31" s="128"/>
      <c r="GZ31" s="128"/>
      <c r="HA31" s="175"/>
      <c r="HB31" s="176"/>
      <c r="HC31" s="177"/>
      <c r="HD31" s="178"/>
      <c r="HE31" s="179"/>
      <c r="HF31" s="180"/>
      <c r="HG31" s="180"/>
      <c r="HH31" s="128"/>
      <c r="HI31" s="128"/>
      <c r="HJ31" s="175"/>
      <c r="HK31" s="176"/>
      <c r="HL31" s="177"/>
      <c r="HM31" s="178"/>
      <c r="HN31" s="179"/>
      <c r="HO31" s="180"/>
      <c r="HP31" s="180"/>
      <c r="HQ31" s="128"/>
      <c r="HR31" s="128"/>
      <c r="HS31" s="175"/>
      <c r="HT31" s="176"/>
      <c r="HU31" s="177"/>
      <c r="HV31" s="178"/>
      <c r="HW31" s="179"/>
      <c r="HX31" s="180"/>
      <c r="HY31" s="180"/>
      <c r="HZ31" s="128"/>
      <c r="IA31" s="128"/>
      <c r="IB31" s="175"/>
      <c r="IC31" s="176"/>
      <c r="ID31" s="177"/>
      <c r="IE31" s="178"/>
      <c r="IF31" s="179"/>
      <c r="IG31" s="180"/>
      <c r="IH31" s="180"/>
      <c r="II31" s="128"/>
      <c r="IJ31" s="128"/>
      <c r="IK31" s="175"/>
      <c r="IL31" s="176"/>
      <c r="IM31" s="177"/>
      <c r="IN31" s="178"/>
      <c r="IO31" s="179"/>
      <c r="IP31" s="180"/>
      <c r="IQ31" s="180"/>
      <c r="IR31" s="128"/>
      <c r="IS31" s="128"/>
      <c r="IT31" s="175"/>
      <c r="IU31" s="176"/>
      <c r="IV31" s="177"/>
      <c r="IW31" s="178"/>
      <c r="IX31" s="179"/>
      <c r="IY31" s="180"/>
      <c r="IZ31" s="180"/>
      <c r="JA31" s="128"/>
      <c r="JB31" s="128"/>
      <c r="JC31" s="175"/>
      <c r="JD31" s="176"/>
      <c r="JE31" s="177"/>
      <c r="JF31" s="178"/>
      <c r="JG31" s="179"/>
      <c r="JH31" s="180"/>
      <c r="JI31" s="180"/>
      <c r="JJ31" s="128"/>
      <c r="JK31" s="128"/>
      <c r="JL31" s="175"/>
      <c r="JM31" s="176"/>
      <c r="JN31" s="177"/>
      <c r="JO31" s="178"/>
      <c r="JP31" s="179"/>
      <c r="JQ31" s="180"/>
      <c r="JR31" s="180"/>
    </row>
    <row r="32" spans="1:278" ht="12.75" customHeight="1" x14ac:dyDescent="0.2">
      <c r="A32" s="128"/>
      <c r="B32" s="181">
        <v>6</v>
      </c>
      <c r="C32" s="182" t="s">
        <v>340</v>
      </c>
      <c r="D32" s="183"/>
      <c r="E32" s="184"/>
      <c r="F32" s="185"/>
      <c r="G32" s="186"/>
      <c r="H32" s="186"/>
      <c r="I32" s="128"/>
      <c r="J32" s="128"/>
      <c r="K32" s="181"/>
      <c r="L32" s="182"/>
      <c r="M32" s="183"/>
      <c r="N32" s="184"/>
      <c r="O32" s="185"/>
      <c r="P32" s="186"/>
      <c r="Q32" s="186"/>
      <c r="R32" s="236"/>
      <c r="S32" s="130"/>
      <c r="T32" s="181"/>
      <c r="U32" s="182"/>
      <c r="V32" s="183"/>
      <c r="W32" s="184"/>
      <c r="X32" s="185"/>
      <c r="Y32" s="186"/>
      <c r="Z32" s="186"/>
      <c r="AA32" s="130"/>
      <c r="AB32" s="128"/>
      <c r="AC32" s="181"/>
      <c r="AD32" s="182"/>
      <c r="AE32" s="183"/>
      <c r="AF32" s="184"/>
      <c r="AG32" s="185"/>
      <c r="AH32" s="186"/>
      <c r="AI32" s="186"/>
      <c r="AJ32" s="128"/>
      <c r="AK32" s="128"/>
      <c r="AL32" s="181"/>
      <c r="AM32" s="182"/>
      <c r="AN32" s="183"/>
      <c r="AO32" s="184"/>
      <c r="AP32" s="185"/>
      <c r="AQ32" s="186"/>
      <c r="AR32" s="186"/>
      <c r="AS32" s="128"/>
      <c r="AT32" s="128"/>
      <c r="AU32" s="181"/>
      <c r="AV32" s="182"/>
      <c r="AW32" s="183"/>
      <c r="AX32" s="184"/>
      <c r="AY32" s="185"/>
      <c r="AZ32" s="186"/>
      <c r="BA32" s="186"/>
      <c r="BB32" s="128"/>
      <c r="BC32" s="128"/>
      <c r="BD32" s="181"/>
      <c r="BE32" s="182"/>
      <c r="BF32" s="183"/>
      <c r="BG32" s="184"/>
      <c r="BH32" s="185"/>
      <c r="BI32" s="186"/>
      <c r="BJ32" s="186"/>
      <c r="BK32" s="128"/>
      <c r="BL32" s="128"/>
      <c r="BM32" s="181"/>
      <c r="BN32" s="182"/>
      <c r="BO32" s="183"/>
      <c r="BP32" s="184"/>
      <c r="BQ32" s="185"/>
      <c r="BR32" s="186"/>
      <c r="BS32" s="186"/>
      <c r="BT32" s="128"/>
      <c r="BU32" s="128"/>
      <c r="BV32" s="181"/>
      <c r="BW32" s="182"/>
      <c r="BX32" s="183"/>
      <c r="BY32" s="184"/>
      <c r="BZ32" s="185"/>
      <c r="CA32" s="186"/>
      <c r="CB32" s="186"/>
      <c r="CC32" s="128"/>
      <c r="CD32" s="128"/>
      <c r="CE32" s="181"/>
      <c r="CF32" s="182"/>
      <c r="CG32" s="183"/>
      <c r="CH32" s="184"/>
      <c r="CI32" s="185"/>
      <c r="CJ32" s="186"/>
      <c r="CK32" s="186"/>
      <c r="CL32" s="128"/>
      <c r="CM32" s="128"/>
      <c r="CN32" s="181"/>
      <c r="CO32" s="182"/>
      <c r="CP32" s="183"/>
      <c r="CQ32" s="184"/>
      <c r="CR32" s="185"/>
      <c r="CS32" s="186"/>
      <c r="CT32" s="186"/>
      <c r="CU32" s="128"/>
      <c r="CV32" s="128"/>
      <c r="CW32" s="181"/>
      <c r="CX32" s="182"/>
      <c r="CY32" s="183"/>
      <c r="CZ32" s="184"/>
      <c r="DA32" s="185"/>
      <c r="DB32" s="186"/>
      <c r="DC32" s="186"/>
      <c r="DD32" s="128"/>
      <c r="DE32" s="128"/>
      <c r="DF32" s="181"/>
      <c r="DG32" s="182"/>
      <c r="DH32" s="183"/>
      <c r="DI32" s="184"/>
      <c r="DJ32" s="185"/>
      <c r="DK32" s="186"/>
      <c r="DL32" s="186"/>
      <c r="DM32" s="128"/>
      <c r="DN32" s="128"/>
      <c r="DO32" s="181"/>
      <c r="DP32" s="182"/>
      <c r="DQ32" s="183"/>
      <c r="DR32" s="184"/>
      <c r="DS32" s="185"/>
      <c r="DT32" s="186"/>
      <c r="DU32" s="186"/>
      <c r="DV32" s="128"/>
      <c r="DW32" s="128"/>
      <c r="DX32" s="181"/>
      <c r="DY32" s="182"/>
      <c r="DZ32" s="183"/>
      <c r="EA32" s="184"/>
      <c r="EB32" s="185"/>
      <c r="EC32" s="186"/>
      <c r="ED32" s="186"/>
      <c r="EE32" s="128"/>
      <c r="EF32" s="128"/>
      <c r="EG32" s="181"/>
      <c r="EH32" s="182"/>
      <c r="EI32" s="183"/>
      <c r="EJ32" s="184"/>
      <c r="EK32" s="185"/>
      <c r="EL32" s="186"/>
      <c r="EM32" s="186"/>
      <c r="EN32" s="128"/>
      <c r="EO32" s="128"/>
      <c r="EP32" s="181"/>
      <c r="EQ32" s="182"/>
      <c r="ER32" s="183"/>
      <c r="ES32" s="184"/>
      <c r="ET32" s="185"/>
      <c r="EU32" s="186"/>
      <c r="EV32" s="186"/>
      <c r="EW32" s="128"/>
      <c r="EX32" s="128"/>
      <c r="EY32" s="181"/>
      <c r="EZ32" s="182"/>
      <c r="FA32" s="183"/>
      <c r="FB32" s="184"/>
      <c r="FC32" s="185"/>
      <c r="FD32" s="186"/>
      <c r="FE32" s="186"/>
      <c r="FF32" s="128"/>
      <c r="FG32" s="128"/>
      <c r="FH32" s="181"/>
      <c r="FI32" s="182"/>
      <c r="FJ32" s="183"/>
      <c r="FK32" s="184"/>
      <c r="FL32" s="185"/>
      <c r="FM32" s="186"/>
      <c r="FN32" s="186"/>
      <c r="FO32" s="128"/>
      <c r="FP32" s="128"/>
      <c r="FQ32" s="181"/>
      <c r="FR32" s="182"/>
      <c r="FS32" s="183"/>
      <c r="FT32" s="184"/>
      <c r="FU32" s="185"/>
      <c r="FV32" s="186"/>
      <c r="FW32" s="186"/>
      <c r="FX32" s="128"/>
      <c r="FY32" s="128"/>
      <c r="FZ32" s="181"/>
      <c r="GA32" s="182"/>
      <c r="GB32" s="183"/>
      <c r="GC32" s="184"/>
      <c r="GD32" s="185"/>
      <c r="GE32" s="186"/>
      <c r="GF32" s="186"/>
      <c r="GG32" s="128"/>
      <c r="GH32" s="128"/>
      <c r="GI32" s="181"/>
      <c r="GJ32" s="182"/>
      <c r="GK32" s="183"/>
      <c r="GL32" s="184"/>
      <c r="GM32" s="185"/>
      <c r="GN32" s="186"/>
      <c r="GO32" s="186"/>
      <c r="GP32" s="128"/>
      <c r="GQ32" s="128"/>
      <c r="GR32" s="181"/>
      <c r="GS32" s="182"/>
      <c r="GT32" s="183"/>
      <c r="GU32" s="184"/>
      <c r="GV32" s="185"/>
      <c r="GW32" s="186"/>
      <c r="GX32" s="186"/>
      <c r="GY32" s="128"/>
      <c r="GZ32" s="128"/>
      <c r="HA32" s="181"/>
      <c r="HB32" s="182"/>
      <c r="HC32" s="183"/>
      <c r="HD32" s="184"/>
      <c r="HE32" s="185"/>
      <c r="HF32" s="186"/>
      <c r="HG32" s="186"/>
      <c r="HH32" s="128"/>
      <c r="HI32" s="128"/>
      <c r="HJ32" s="181"/>
      <c r="HK32" s="182"/>
      <c r="HL32" s="183"/>
      <c r="HM32" s="184"/>
      <c r="HN32" s="185"/>
      <c r="HO32" s="186"/>
      <c r="HP32" s="186"/>
      <c r="HQ32" s="128"/>
      <c r="HR32" s="128"/>
      <c r="HS32" s="181"/>
      <c r="HT32" s="182"/>
      <c r="HU32" s="183"/>
      <c r="HV32" s="184"/>
      <c r="HW32" s="185"/>
      <c r="HX32" s="186"/>
      <c r="HY32" s="186"/>
      <c r="HZ32" s="128"/>
      <c r="IA32" s="128"/>
      <c r="IB32" s="181"/>
      <c r="IC32" s="182"/>
      <c r="ID32" s="183"/>
      <c r="IE32" s="184"/>
      <c r="IF32" s="185"/>
      <c r="IG32" s="186"/>
      <c r="IH32" s="186"/>
      <c r="II32" s="128"/>
      <c r="IJ32" s="128"/>
      <c r="IK32" s="181"/>
      <c r="IL32" s="182"/>
      <c r="IM32" s="183"/>
      <c r="IN32" s="184"/>
      <c r="IO32" s="185"/>
      <c r="IP32" s="186"/>
      <c r="IQ32" s="186"/>
      <c r="IR32" s="128"/>
      <c r="IS32" s="128"/>
      <c r="IT32" s="181"/>
      <c r="IU32" s="182"/>
      <c r="IV32" s="183"/>
      <c r="IW32" s="184"/>
      <c r="IX32" s="185"/>
      <c r="IY32" s="186"/>
      <c r="IZ32" s="186"/>
      <c r="JA32" s="128"/>
      <c r="JB32" s="128"/>
      <c r="JC32" s="181"/>
      <c r="JD32" s="182"/>
      <c r="JE32" s="183"/>
      <c r="JF32" s="184"/>
      <c r="JG32" s="185"/>
      <c r="JH32" s="186"/>
      <c r="JI32" s="186"/>
      <c r="JJ32" s="128"/>
      <c r="JK32" s="128"/>
      <c r="JL32" s="181"/>
      <c r="JM32" s="182"/>
      <c r="JN32" s="183"/>
      <c r="JO32" s="184"/>
      <c r="JP32" s="185"/>
      <c r="JQ32" s="186"/>
      <c r="JR32" s="186"/>
    </row>
    <row r="33" spans="1:278" ht="12.75" customHeight="1" x14ac:dyDescent="0.2">
      <c r="A33" s="128"/>
      <c r="B33" s="187"/>
      <c r="C33" s="188" t="s">
        <v>474</v>
      </c>
      <c r="D33" s="189"/>
      <c r="E33" s="190"/>
      <c r="F33" s="191"/>
      <c r="G33" s="191"/>
      <c r="H33" s="191"/>
      <c r="I33" s="128"/>
      <c r="J33" s="128"/>
      <c r="K33" s="187"/>
      <c r="L33" s="188"/>
      <c r="M33" s="189"/>
      <c r="N33" s="190"/>
      <c r="O33" s="191"/>
      <c r="P33" s="191"/>
      <c r="Q33" s="191"/>
      <c r="R33" s="236"/>
      <c r="S33" s="130"/>
      <c r="T33" s="187"/>
      <c r="U33" s="188"/>
      <c r="V33" s="189"/>
      <c r="W33" s="190"/>
      <c r="X33" s="191"/>
      <c r="Y33" s="191"/>
      <c r="Z33" s="191"/>
      <c r="AA33" s="130"/>
      <c r="AB33" s="128"/>
      <c r="AC33" s="187"/>
      <c r="AD33" s="188"/>
      <c r="AE33" s="189"/>
      <c r="AF33" s="190"/>
      <c r="AG33" s="191"/>
      <c r="AH33" s="191"/>
      <c r="AI33" s="191"/>
      <c r="AJ33" s="128"/>
      <c r="AK33" s="128"/>
      <c r="AL33" s="187"/>
      <c r="AM33" s="188"/>
      <c r="AN33" s="189"/>
      <c r="AO33" s="190"/>
      <c r="AP33" s="191"/>
      <c r="AQ33" s="191"/>
      <c r="AR33" s="191"/>
      <c r="AS33" s="128"/>
      <c r="AT33" s="128"/>
      <c r="AU33" s="187"/>
      <c r="AV33" s="188"/>
      <c r="AW33" s="189"/>
      <c r="AX33" s="190"/>
      <c r="AY33" s="191"/>
      <c r="AZ33" s="191"/>
      <c r="BA33" s="191"/>
      <c r="BB33" s="128"/>
      <c r="BC33" s="128"/>
      <c r="BD33" s="187"/>
      <c r="BE33" s="188"/>
      <c r="BF33" s="189"/>
      <c r="BG33" s="190"/>
      <c r="BH33" s="191"/>
      <c r="BI33" s="191"/>
      <c r="BJ33" s="191"/>
      <c r="BK33" s="128"/>
      <c r="BL33" s="128"/>
      <c r="BM33" s="187"/>
      <c r="BN33" s="188"/>
      <c r="BO33" s="189"/>
      <c r="BP33" s="190"/>
      <c r="BQ33" s="191"/>
      <c r="BR33" s="191"/>
      <c r="BS33" s="191"/>
      <c r="BT33" s="128"/>
      <c r="BU33" s="128"/>
      <c r="BV33" s="187"/>
      <c r="BW33" s="188"/>
      <c r="BX33" s="189"/>
      <c r="BY33" s="190"/>
      <c r="BZ33" s="191"/>
      <c r="CA33" s="191"/>
      <c r="CB33" s="191"/>
      <c r="CC33" s="128"/>
      <c r="CD33" s="128"/>
      <c r="CE33" s="187"/>
      <c r="CF33" s="188"/>
      <c r="CG33" s="189"/>
      <c r="CH33" s="190"/>
      <c r="CI33" s="191"/>
      <c r="CJ33" s="191"/>
      <c r="CK33" s="191"/>
      <c r="CL33" s="128"/>
      <c r="CM33" s="128"/>
      <c r="CN33" s="187"/>
      <c r="CO33" s="188"/>
      <c r="CP33" s="189"/>
      <c r="CQ33" s="190"/>
      <c r="CR33" s="191"/>
      <c r="CS33" s="191"/>
      <c r="CT33" s="191"/>
      <c r="CU33" s="128"/>
      <c r="CV33" s="128"/>
      <c r="CW33" s="187"/>
      <c r="CX33" s="188"/>
      <c r="CY33" s="189"/>
      <c r="CZ33" s="190"/>
      <c r="DA33" s="191"/>
      <c r="DB33" s="191"/>
      <c r="DC33" s="191"/>
      <c r="DD33" s="128"/>
      <c r="DE33" s="128"/>
      <c r="DF33" s="187"/>
      <c r="DG33" s="188"/>
      <c r="DH33" s="189"/>
      <c r="DI33" s="190"/>
      <c r="DJ33" s="191"/>
      <c r="DK33" s="191"/>
      <c r="DL33" s="191"/>
      <c r="DM33" s="128"/>
      <c r="DN33" s="128"/>
      <c r="DO33" s="187"/>
      <c r="DP33" s="188"/>
      <c r="DQ33" s="189"/>
      <c r="DR33" s="190"/>
      <c r="DS33" s="191"/>
      <c r="DT33" s="191"/>
      <c r="DU33" s="191"/>
      <c r="DV33" s="128"/>
      <c r="DW33" s="128"/>
      <c r="DX33" s="187"/>
      <c r="DY33" s="188"/>
      <c r="DZ33" s="189"/>
      <c r="EA33" s="190"/>
      <c r="EB33" s="191"/>
      <c r="EC33" s="191"/>
      <c r="ED33" s="191"/>
      <c r="EE33" s="128"/>
      <c r="EF33" s="128"/>
      <c r="EG33" s="187"/>
      <c r="EH33" s="188"/>
      <c r="EI33" s="189"/>
      <c r="EJ33" s="190"/>
      <c r="EK33" s="191"/>
      <c r="EL33" s="191"/>
      <c r="EM33" s="191"/>
      <c r="EN33" s="128"/>
      <c r="EO33" s="128"/>
      <c r="EP33" s="187"/>
      <c r="EQ33" s="188"/>
      <c r="ER33" s="189"/>
      <c r="ES33" s="190"/>
      <c r="ET33" s="191"/>
      <c r="EU33" s="191"/>
      <c r="EV33" s="191"/>
      <c r="EW33" s="128"/>
      <c r="EX33" s="128"/>
      <c r="EY33" s="187"/>
      <c r="EZ33" s="188"/>
      <c r="FA33" s="189"/>
      <c r="FB33" s="190"/>
      <c r="FC33" s="191"/>
      <c r="FD33" s="191"/>
      <c r="FE33" s="191"/>
      <c r="FF33" s="128"/>
      <c r="FG33" s="128"/>
      <c r="FH33" s="187"/>
      <c r="FI33" s="188"/>
      <c r="FJ33" s="189"/>
      <c r="FK33" s="190"/>
      <c r="FL33" s="191"/>
      <c r="FM33" s="191"/>
      <c r="FN33" s="191"/>
      <c r="FO33" s="128"/>
      <c r="FP33" s="128"/>
      <c r="FQ33" s="187"/>
      <c r="FR33" s="188"/>
      <c r="FS33" s="189"/>
      <c r="FT33" s="190"/>
      <c r="FU33" s="191"/>
      <c r="FV33" s="191"/>
      <c r="FW33" s="191"/>
      <c r="FX33" s="128"/>
      <c r="FY33" s="128"/>
      <c r="FZ33" s="187"/>
      <c r="GA33" s="188"/>
      <c r="GB33" s="189"/>
      <c r="GC33" s="190"/>
      <c r="GD33" s="191"/>
      <c r="GE33" s="191"/>
      <c r="GF33" s="191"/>
      <c r="GG33" s="128"/>
      <c r="GH33" s="128"/>
      <c r="GI33" s="187"/>
      <c r="GJ33" s="188"/>
      <c r="GK33" s="189"/>
      <c r="GL33" s="190"/>
      <c r="GM33" s="191"/>
      <c r="GN33" s="191"/>
      <c r="GO33" s="191"/>
      <c r="GP33" s="128"/>
      <c r="GQ33" s="128"/>
      <c r="GR33" s="187"/>
      <c r="GS33" s="188"/>
      <c r="GT33" s="189"/>
      <c r="GU33" s="190"/>
      <c r="GV33" s="191"/>
      <c r="GW33" s="191"/>
      <c r="GX33" s="191"/>
      <c r="GY33" s="128"/>
      <c r="GZ33" s="128"/>
      <c r="HA33" s="187"/>
      <c r="HB33" s="188"/>
      <c r="HC33" s="189"/>
      <c r="HD33" s="190"/>
      <c r="HE33" s="191"/>
      <c r="HF33" s="191"/>
      <c r="HG33" s="191"/>
      <c r="HH33" s="128"/>
      <c r="HI33" s="128"/>
      <c r="HJ33" s="187"/>
      <c r="HK33" s="188"/>
      <c r="HL33" s="189"/>
      <c r="HM33" s="190"/>
      <c r="HN33" s="191"/>
      <c r="HO33" s="191"/>
      <c r="HP33" s="191"/>
      <c r="HQ33" s="128"/>
      <c r="HR33" s="128"/>
      <c r="HS33" s="187"/>
      <c r="HT33" s="188"/>
      <c r="HU33" s="189"/>
      <c r="HV33" s="190"/>
      <c r="HW33" s="191"/>
      <c r="HX33" s="191"/>
      <c r="HY33" s="191"/>
      <c r="HZ33" s="128"/>
      <c r="IA33" s="128"/>
      <c r="IB33" s="187"/>
      <c r="IC33" s="188"/>
      <c r="ID33" s="189"/>
      <c r="IE33" s="190"/>
      <c r="IF33" s="191"/>
      <c r="IG33" s="191"/>
      <c r="IH33" s="191"/>
      <c r="II33" s="128"/>
      <c r="IJ33" s="128"/>
      <c r="IK33" s="187"/>
      <c r="IL33" s="188"/>
      <c r="IM33" s="189"/>
      <c r="IN33" s="190"/>
      <c r="IO33" s="191"/>
      <c r="IP33" s="191"/>
      <c r="IQ33" s="191"/>
      <c r="IR33" s="128"/>
      <c r="IS33" s="128"/>
      <c r="IT33" s="187"/>
      <c r="IU33" s="188"/>
      <c r="IV33" s="189"/>
      <c r="IW33" s="190"/>
      <c r="IX33" s="191"/>
      <c r="IY33" s="191"/>
      <c r="IZ33" s="191"/>
      <c r="JA33" s="128"/>
      <c r="JB33" s="128"/>
      <c r="JC33" s="187"/>
      <c r="JD33" s="188"/>
      <c r="JE33" s="189"/>
      <c r="JF33" s="190"/>
      <c r="JG33" s="191"/>
      <c r="JH33" s="191"/>
      <c r="JI33" s="191"/>
      <c r="JJ33" s="128"/>
      <c r="JK33" s="128"/>
      <c r="JL33" s="187"/>
      <c r="JM33" s="188"/>
      <c r="JN33" s="189"/>
      <c r="JO33" s="190"/>
      <c r="JP33" s="191"/>
      <c r="JQ33" s="191"/>
      <c r="JR33" s="191"/>
    </row>
    <row r="34" spans="1:278" ht="12.75" customHeight="1" x14ac:dyDescent="0.2">
      <c r="A34" s="128"/>
      <c r="B34" s="187">
        <v>6.1</v>
      </c>
      <c r="C34" s="192" t="s">
        <v>475</v>
      </c>
      <c r="D34" s="190"/>
      <c r="E34" s="190"/>
      <c r="F34" s="193"/>
      <c r="G34" s="193"/>
      <c r="H34" s="193"/>
      <c r="I34" s="128"/>
      <c r="J34" s="128"/>
      <c r="K34" s="187"/>
      <c r="L34" s="192"/>
      <c r="M34" s="190"/>
      <c r="N34" s="190"/>
      <c r="O34" s="193"/>
      <c r="P34" s="193"/>
      <c r="Q34" s="193"/>
      <c r="R34" s="236"/>
      <c r="S34" s="130"/>
      <c r="T34" s="187"/>
      <c r="U34" s="192"/>
      <c r="V34" s="190"/>
      <c r="W34" s="190"/>
      <c r="X34" s="193"/>
      <c r="Y34" s="193"/>
      <c r="Z34" s="193"/>
      <c r="AA34" s="130"/>
      <c r="AB34" s="128"/>
      <c r="AC34" s="187"/>
      <c r="AD34" s="192"/>
      <c r="AE34" s="190"/>
      <c r="AF34" s="190"/>
      <c r="AG34" s="193"/>
      <c r="AH34" s="193"/>
      <c r="AI34" s="193"/>
      <c r="AJ34" s="128"/>
      <c r="AK34" s="128"/>
      <c r="AL34" s="187"/>
      <c r="AM34" s="192"/>
      <c r="AN34" s="190"/>
      <c r="AO34" s="190"/>
      <c r="AP34" s="193"/>
      <c r="AQ34" s="193"/>
      <c r="AR34" s="193"/>
      <c r="AS34" s="128"/>
      <c r="AT34" s="128"/>
      <c r="AU34" s="187"/>
      <c r="AV34" s="192"/>
      <c r="AW34" s="190"/>
      <c r="AX34" s="190"/>
      <c r="AY34" s="193"/>
      <c r="AZ34" s="193"/>
      <c r="BA34" s="193"/>
      <c r="BB34" s="128"/>
      <c r="BC34" s="128"/>
      <c r="BD34" s="187"/>
      <c r="BE34" s="192"/>
      <c r="BF34" s="190"/>
      <c r="BG34" s="190"/>
      <c r="BH34" s="193"/>
      <c r="BI34" s="193"/>
      <c r="BJ34" s="193"/>
      <c r="BK34" s="128"/>
      <c r="BL34" s="128"/>
      <c r="BM34" s="187"/>
      <c r="BN34" s="192"/>
      <c r="BO34" s="190"/>
      <c r="BP34" s="190"/>
      <c r="BQ34" s="193"/>
      <c r="BR34" s="193"/>
      <c r="BS34" s="193"/>
      <c r="BT34" s="128"/>
      <c r="BU34" s="128"/>
      <c r="BV34" s="187"/>
      <c r="BW34" s="192"/>
      <c r="BX34" s="190"/>
      <c r="BY34" s="190"/>
      <c r="BZ34" s="193"/>
      <c r="CA34" s="193"/>
      <c r="CB34" s="193"/>
      <c r="CC34" s="128"/>
      <c r="CD34" s="128"/>
      <c r="CE34" s="187"/>
      <c r="CF34" s="192"/>
      <c r="CG34" s="190"/>
      <c r="CH34" s="190"/>
      <c r="CI34" s="193"/>
      <c r="CJ34" s="193"/>
      <c r="CK34" s="193"/>
      <c r="CL34" s="128"/>
      <c r="CM34" s="128"/>
      <c r="CN34" s="187"/>
      <c r="CO34" s="192"/>
      <c r="CP34" s="190"/>
      <c r="CQ34" s="190"/>
      <c r="CR34" s="193"/>
      <c r="CS34" s="193"/>
      <c r="CT34" s="193"/>
      <c r="CU34" s="128"/>
      <c r="CV34" s="128"/>
      <c r="CW34" s="187"/>
      <c r="CX34" s="192"/>
      <c r="CY34" s="190"/>
      <c r="CZ34" s="190"/>
      <c r="DA34" s="193"/>
      <c r="DB34" s="193"/>
      <c r="DC34" s="193"/>
      <c r="DD34" s="128"/>
      <c r="DE34" s="128"/>
      <c r="DF34" s="187"/>
      <c r="DG34" s="192"/>
      <c r="DH34" s="190"/>
      <c r="DI34" s="190"/>
      <c r="DJ34" s="193"/>
      <c r="DK34" s="193"/>
      <c r="DL34" s="193"/>
      <c r="DM34" s="128"/>
      <c r="DN34" s="128"/>
      <c r="DO34" s="187"/>
      <c r="DP34" s="192"/>
      <c r="DQ34" s="190"/>
      <c r="DR34" s="190"/>
      <c r="DS34" s="193"/>
      <c r="DT34" s="193"/>
      <c r="DU34" s="193"/>
      <c r="DV34" s="128"/>
      <c r="DW34" s="128"/>
      <c r="DX34" s="187"/>
      <c r="DY34" s="192"/>
      <c r="DZ34" s="190"/>
      <c r="EA34" s="190"/>
      <c r="EB34" s="193"/>
      <c r="EC34" s="193"/>
      <c r="ED34" s="193"/>
      <c r="EE34" s="128"/>
      <c r="EF34" s="128"/>
      <c r="EG34" s="187"/>
      <c r="EH34" s="192"/>
      <c r="EI34" s="190"/>
      <c r="EJ34" s="190"/>
      <c r="EK34" s="193"/>
      <c r="EL34" s="193"/>
      <c r="EM34" s="193"/>
      <c r="EN34" s="128"/>
      <c r="EO34" s="128"/>
      <c r="EP34" s="187"/>
      <c r="EQ34" s="192"/>
      <c r="ER34" s="190"/>
      <c r="ES34" s="190"/>
      <c r="ET34" s="193"/>
      <c r="EU34" s="193"/>
      <c r="EV34" s="193"/>
      <c r="EW34" s="128"/>
      <c r="EX34" s="128"/>
      <c r="EY34" s="187"/>
      <c r="EZ34" s="192"/>
      <c r="FA34" s="190"/>
      <c r="FB34" s="190"/>
      <c r="FC34" s="193"/>
      <c r="FD34" s="193"/>
      <c r="FE34" s="193"/>
      <c r="FF34" s="128"/>
      <c r="FG34" s="128"/>
      <c r="FH34" s="187"/>
      <c r="FI34" s="192"/>
      <c r="FJ34" s="190"/>
      <c r="FK34" s="190"/>
      <c r="FL34" s="193"/>
      <c r="FM34" s="193"/>
      <c r="FN34" s="193"/>
      <c r="FO34" s="128"/>
      <c r="FP34" s="128"/>
      <c r="FQ34" s="187"/>
      <c r="FR34" s="192"/>
      <c r="FS34" s="190"/>
      <c r="FT34" s="190"/>
      <c r="FU34" s="193"/>
      <c r="FV34" s="193"/>
      <c r="FW34" s="193"/>
      <c r="FX34" s="128"/>
      <c r="FY34" s="128"/>
      <c r="FZ34" s="187"/>
      <c r="GA34" s="192"/>
      <c r="GB34" s="190"/>
      <c r="GC34" s="190"/>
      <c r="GD34" s="193"/>
      <c r="GE34" s="193"/>
      <c r="GF34" s="193"/>
      <c r="GG34" s="128"/>
      <c r="GH34" s="128"/>
      <c r="GI34" s="187"/>
      <c r="GJ34" s="192"/>
      <c r="GK34" s="190"/>
      <c r="GL34" s="190"/>
      <c r="GM34" s="193"/>
      <c r="GN34" s="193"/>
      <c r="GO34" s="193"/>
      <c r="GP34" s="128"/>
      <c r="GQ34" s="128"/>
      <c r="GR34" s="187"/>
      <c r="GS34" s="192"/>
      <c r="GT34" s="190"/>
      <c r="GU34" s="190"/>
      <c r="GV34" s="193"/>
      <c r="GW34" s="193"/>
      <c r="GX34" s="193"/>
      <c r="GY34" s="128"/>
      <c r="GZ34" s="128"/>
      <c r="HA34" s="187"/>
      <c r="HB34" s="192"/>
      <c r="HC34" s="190"/>
      <c r="HD34" s="190"/>
      <c r="HE34" s="193"/>
      <c r="HF34" s="193"/>
      <c r="HG34" s="193"/>
      <c r="HH34" s="128"/>
      <c r="HI34" s="128"/>
      <c r="HJ34" s="187"/>
      <c r="HK34" s="192"/>
      <c r="HL34" s="190"/>
      <c r="HM34" s="190"/>
      <c r="HN34" s="193"/>
      <c r="HO34" s="193"/>
      <c r="HP34" s="193"/>
      <c r="HQ34" s="128"/>
      <c r="HR34" s="128"/>
      <c r="HS34" s="187"/>
      <c r="HT34" s="192"/>
      <c r="HU34" s="190"/>
      <c r="HV34" s="190"/>
      <c r="HW34" s="193"/>
      <c r="HX34" s="193"/>
      <c r="HY34" s="193"/>
      <c r="HZ34" s="128"/>
      <c r="IA34" s="128"/>
      <c r="IB34" s="187"/>
      <c r="IC34" s="192"/>
      <c r="ID34" s="190"/>
      <c r="IE34" s="190"/>
      <c r="IF34" s="193"/>
      <c r="IG34" s="193"/>
      <c r="IH34" s="193"/>
      <c r="II34" s="128"/>
      <c r="IJ34" s="128"/>
      <c r="IK34" s="187"/>
      <c r="IL34" s="192"/>
      <c r="IM34" s="190"/>
      <c r="IN34" s="190"/>
      <c r="IO34" s="193"/>
      <c r="IP34" s="193"/>
      <c r="IQ34" s="193"/>
      <c r="IR34" s="128"/>
      <c r="IS34" s="128"/>
      <c r="IT34" s="187"/>
      <c r="IU34" s="192"/>
      <c r="IV34" s="190"/>
      <c r="IW34" s="190"/>
      <c r="IX34" s="193"/>
      <c r="IY34" s="193"/>
      <c r="IZ34" s="193"/>
      <c r="JA34" s="128"/>
      <c r="JB34" s="128"/>
      <c r="JC34" s="187"/>
      <c r="JD34" s="192"/>
      <c r="JE34" s="190"/>
      <c r="JF34" s="190"/>
      <c r="JG34" s="193"/>
      <c r="JH34" s="193"/>
      <c r="JI34" s="193"/>
      <c r="JJ34" s="128"/>
      <c r="JK34" s="128"/>
      <c r="JL34" s="187"/>
      <c r="JM34" s="192"/>
      <c r="JN34" s="190"/>
      <c r="JO34" s="190"/>
      <c r="JP34" s="193"/>
      <c r="JQ34" s="193"/>
      <c r="JR34" s="193"/>
    </row>
    <row r="35" spans="1:278" ht="12.75" customHeight="1" x14ac:dyDescent="0.2">
      <c r="A35" s="128"/>
      <c r="B35" s="187"/>
      <c r="C35" s="160" t="s">
        <v>476</v>
      </c>
      <c r="D35" s="190"/>
      <c r="E35" s="190"/>
      <c r="F35" s="193"/>
      <c r="G35" s="193"/>
      <c r="H35" s="193"/>
      <c r="I35" s="128"/>
      <c r="J35" s="128"/>
      <c r="K35" s="187"/>
      <c r="L35" s="160"/>
      <c r="M35" s="190"/>
      <c r="N35" s="190"/>
      <c r="O35" s="193"/>
      <c r="P35" s="193"/>
      <c r="Q35" s="193"/>
      <c r="R35" s="236"/>
      <c r="S35" s="130"/>
      <c r="T35" s="187"/>
      <c r="U35" s="160"/>
      <c r="V35" s="190"/>
      <c r="W35" s="190"/>
      <c r="X35" s="193"/>
      <c r="Y35" s="193"/>
      <c r="Z35" s="193"/>
      <c r="AA35" s="130"/>
      <c r="AB35" s="128"/>
      <c r="AC35" s="187"/>
      <c r="AD35" s="160"/>
      <c r="AE35" s="190"/>
      <c r="AF35" s="190"/>
      <c r="AG35" s="193"/>
      <c r="AH35" s="193"/>
      <c r="AI35" s="193"/>
      <c r="AJ35" s="128"/>
      <c r="AK35" s="128"/>
      <c r="AL35" s="187"/>
      <c r="AM35" s="160"/>
      <c r="AN35" s="190"/>
      <c r="AO35" s="190"/>
      <c r="AP35" s="193"/>
      <c r="AQ35" s="193"/>
      <c r="AR35" s="193"/>
      <c r="AS35" s="128"/>
      <c r="AT35" s="128"/>
      <c r="AU35" s="187"/>
      <c r="AV35" s="160"/>
      <c r="AW35" s="190"/>
      <c r="AX35" s="190"/>
      <c r="AY35" s="193"/>
      <c r="AZ35" s="193"/>
      <c r="BA35" s="193"/>
      <c r="BB35" s="128"/>
      <c r="BC35" s="128"/>
      <c r="BD35" s="187"/>
      <c r="BE35" s="160"/>
      <c r="BF35" s="190"/>
      <c r="BG35" s="190"/>
      <c r="BH35" s="193"/>
      <c r="BI35" s="193"/>
      <c r="BJ35" s="193"/>
      <c r="BK35" s="128"/>
      <c r="BL35" s="128"/>
      <c r="BM35" s="187"/>
      <c r="BN35" s="160"/>
      <c r="BO35" s="190"/>
      <c r="BP35" s="190"/>
      <c r="BQ35" s="193"/>
      <c r="BR35" s="193"/>
      <c r="BS35" s="193"/>
      <c r="BT35" s="128"/>
      <c r="BU35" s="128"/>
      <c r="BV35" s="187"/>
      <c r="BW35" s="160"/>
      <c r="BX35" s="190"/>
      <c r="BY35" s="190"/>
      <c r="BZ35" s="193"/>
      <c r="CA35" s="193"/>
      <c r="CB35" s="193"/>
      <c r="CC35" s="128"/>
      <c r="CD35" s="128"/>
      <c r="CE35" s="187"/>
      <c r="CF35" s="160"/>
      <c r="CG35" s="190"/>
      <c r="CH35" s="190"/>
      <c r="CI35" s="193"/>
      <c r="CJ35" s="193"/>
      <c r="CK35" s="193"/>
      <c r="CL35" s="128"/>
      <c r="CM35" s="128"/>
      <c r="CN35" s="187"/>
      <c r="CO35" s="160"/>
      <c r="CP35" s="190"/>
      <c r="CQ35" s="190"/>
      <c r="CR35" s="193"/>
      <c r="CS35" s="193"/>
      <c r="CT35" s="193"/>
      <c r="CU35" s="128"/>
      <c r="CV35" s="128"/>
      <c r="CW35" s="187"/>
      <c r="CX35" s="160"/>
      <c r="CY35" s="190"/>
      <c r="CZ35" s="190"/>
      <c r="DA35" s="193"/>
      <c r="DB35" s="193"/>
      <c r="DC35" s="193"/>
      <c r="DD35" s="128"/>
      <c r="DE35" s="128"/>
      <c r="DF35" s="187"/>
      <c r="DG35" s="160"/>
      <c r="DH35" s="190"/>
      <c r="DI35" s="190"/>
      <c r="DJ35" s="193"/>
      <c r="DK35" s="193"/>
      <c r="DL35" s="193"/>
      <c r="DM35" s="128"/>
      <c r="DN35" s="128"/>
      <c r="DO35" s="187"/>
      <c r="DP35" s="160"/>
      <c r="DQ35" s="190"/>
      <c r="DR35" s="190"/>
      <c r="DS35" s="193"/>
      <c r="DT35" s="193"/>
      <c r="DU35" s="193"/>
      <c r="DV35" s="128"/>
      <c r="DW35" s="128"/>
      <c r="DX35" s="187"/>
      <c r="DY35" s="160"/>
      <c r="DZ35" s="190"/>
      <c r="EA35" s="190"/>
      <c r="EB35" s="193"/>
      <c r="EC35" s="193"/>
      <c r="ED35" s="193"/>
      <c r="EE35" s="128"/>
      <c r="EF35" s="128"/>
      <c r="EG35" s="187"/>
      <c r="EH35" s="160"/>
      <c r="EI35" s="190"/>
      <c r="EJ35" s="190"/>
      <c r="EK35" s="193"/>
      <c r="EL35" s="193"/>
      <c r="EM35" s="193"/>
      <c r="EN35" s="128"/>
      <c r="EO35" s="128"/>
      <c r="EP35" s="187"/>
      <c r="EQ35" s="160"/>
      <c r="ER35" s="190"/>
      <c r="ES35" s="190"/>
      <c r="ET35" s="193"/>
      <c r="EU35" s="193"/>
      <c r="EV35" s="193"/>
      <c r="EW35" s="128"/>
      <c r="EX35" s="128"/>
      <c r="EY35" s="187"/>
      <c r="EZ35" s="160"/>
      <c r="FA35" s="190"/>
      <c r="FB35" s="190"/>
      <c r="FC35" s="193"/>
      <c r="FD35" s="193"/>
      <c r="FE35" s="193"/>
      <c r="FF35" s="128"/>
      <c r="FG35" s="128"/>
      <c r="FH35" s="187"/>
      <c r="FI35" s="160"/>
      <c r="FJ35" s="190"/>
      <c r="FK35" s="190"/>
      <c r="FL35" s="193"/>
      <c r="FM35" s="193"/>
      <c r="FN35" s="193"/>
      <c r="FO35" s="128"/>
      <c r="FP35" s="128"/>
      <c r="FQ35" s="187"/>
      <c r="FR35" s="160"/>
      <c r="FS35" s="190"/>
      <c r="FT35" s="190"/>
      <c r="FU35" s="193"/>
      <c r="FV35" s="193"/>
      <c r="FW35" s="193"/>
      <c r="FX35" s="128"/>
      <c r="FY35" s="128"/>
      <c r="FZ35" s="187"/>
      <c r="GA35" s="160"/>
      <c r="GB35" s="190"/>
      <c r="GC35" s="190"/>
      <c r="GD35" s="193"/>
      <c r="GE35" s="193"/>
      <c r="GF35" s="193"/>
      <c r="GG35" s="128"/>
      <c r="GH35" s="128"/>
      <c r="GI35" s="187"/>
      <c r="GJ35" s="160"/>
      <c r="GK35" s="190"/>
      <c r="GL35" s="190"/>
      <c r="GM35" s="193"/>
      <c r="GN35" s="193"/>
      <c r="GO35" s="193"/>
      <c r="GP35" s="128"/>
      <c r="GQ35" s="128"/>
      <c r="GR35" s="187"/>
      <c r="GS35" s="160"/>
      <c r="GT35" s="190"/>
      <c r="GU35" s="190"/>
      <c r="GV35" s="193"/>
      <c r="GW35" s="193"/>
      <c r="GX35" s="193"/>
      <c r="GY35" s="128"/>
      <c r="GZ35" s="128"/>
      <c r="HA35" s="187"/>
      <c r="HB35" s="160"/>
      <c r="HC35" s="190"/>
      <c r="HD35" s="190"/>
      <c r="HE35" s="193"/>
      <c r="HF35" s="193"/>
      <c r="HG35" s="193"/>
      <c r="HH35" s="128"/>
      <c r="HI35" s="128"/>
      <c r="HJ35" s="187"/>
      <c r="HK35" s="160"/>
      <c r="HL35" s="190"/>
      <c r="HM35" s="190"/>
      <c r="HN35" s="193"/>
      <c r="HO35" s="193"/>
      <c r="HP35" s="193"/>
      <c r="HQ35" s="128"/>
      <c r="HR35" s="128"/>
      <c r="HS35" s="187"/>
      <c r="HT35" s="160"/>
      <c r="HU35" s="190"/>
      <c r="HV35" s="190"/>
      <c r="HW35" s="193"/>
      <c r="HX35" s="193"/>
      <c r="HY35" s="193"/>
      <c r="HZ35" s="128"/>
      <c r="IA35" s="128"/>
      <c r="IB35" s="187"/>
      <c r="IC35" s="160"/>
      <c r="ID35" s="190"/>
      <c r="IE35" s="190"/>
      <c r="IF35" s="193"/>
      <c r="IG35" s="193"/>
      <c r="IH35" s="193"/>
      <c r="II35" s="128"/>
      <c r="IJ35" s="128"/>
      <c r="IK35" s="187"/>
      <c r="IL35" s="160"/>
      <c r="IM35" s="190"/>
      <c r="IN35" s="190"/>
      <c r="IO35" s="193"/>
      <c r="IP35" s="193"/>
      <c r="IQ35" s="193"/>
      <c r="IR35" s="128"/>
      <c r="IS35" s="128"/>
      <c r="IT35" s="187"/>
      <c r="IU35" s="160"/>
      <c r="IV35" s="190"/>
      <c r="IW35" s="190"/>
      <c r="IX35" s="193"/>
      <c r="IY35" s="193"/>
      <c r="IZ35" s="193"/>
      <c r="JA35" s="128"/>
      <c r="JB35" s="128"/>
      <c r="JC35" s="187"/>
      <c r="JD35" s="160"/>
      <c r="JE35" s="190"/>
      <c r="JF35" s="190"/>
      <c r="JG35" s="193"/>
      <c r="JH35" s="193"/>
      <c r="JI35" s="193"/>
      <c r="JJ35" s="128"/>
      <c r="JK35" s="128"/>
      <c r="JL35" s="187"/>
      <c r="JM35" s="160"/>
      <c r="JN35" s="190"/>
      <c r="JO35" s="190"/>
      <c r="JP35" s="193"/>
      <c r="JQ35" s="193"/>
      <c r="JR35" s="193"/>
    </row>
    <row r="36" spans="1:278" ht="12.75" customHeight="1" x14ac:dyDescent="0.2">
      <c r="A36" s="128"/>
      <c r="B36" s="189" t="s">
        <v>477</v>
      </c>
      <c r="C36" s="160" t="s">
        <v>345</v>
      </c>
      <c r="D36" s="189" t="s">
        <v>329</v>
      </c>
      <c r="E36" s="171">
        <v>13</v>
      </c>
      <c r="F36" s="172">
        <v>0</v>
      </c>
      <c r="G36" s="149">
        <f>ROUND((F36*E36),0)</f>
        <v>0</v>
      </c>
      <c r="H36" s="149"/>
      <c r="I36" s="128"/>
      <c r="J36" s="128"/>
      <c r="K36" s="189"/>
      <c r="L36" s="160"/>
      <c r="M36" s="189"/>
      <c r="N36" s="171"/>
      <c r="O36" s="172"/>
      <c r="P36" s="149"/>
      <c r="Q36" s="149"/>
      <c r="R36" s="236"/>
      <c r="S36" s="130"/>
      <c r="T36" s="189"/>
      <c r="U36" s="160"/>
      <c r="V36" s="189"/>
      <c r="W36" s="171"/>
      <c r="X36" s="172"/>
      <c r="Y36" s="149"/>
      <c r="Z36" s="149"/>
      <c r="AA36" s="130"/>
      <c r="AB36" s="128"/>
      <c r="AC36" s="189"/>
      <c r="AD36" s="160"/>
      <c r="AE36" s="189"/>
      <c r="AF36" s="171"/>
      <c r="AG36" s="172"/>
      <c r="AH36" s="149"/>
      <c r="AI36" s="149"/>
      <c r="AJ36" s="128"/>
      <c r="AK36" s="128"/>
      <c r="AL36" s="189"/>
      <c r="AM36" s="160"/>
      <c r="AN36" s="189"/>
      <c r="AO36" s="171"/>
      <c r="AP36" s="172"/>
      <c r="AQ36" s="149"/>
      <c r="AR36" s="149"/>
      <c r="AS36" s="128"/>
      <c r="AT36" s="128"/>
      <c r="AU36" s="189"/>
      <c r="AV36" s="160"/>
      <c r="AW36" s="189"/>
      <c r="AX36" s="171"/>
      <c r="AY36" s="172"/>
      <c r="AZ36" s="149"/>
      <c r="BA36" s="149"/>
      <c r="BB36" s="128"/>
      <c r="BC36" s="128"/>
      <c r="BD36" s="189"/>
      <c r="BE36" s="160"/>
      <c r="BF36" s="189"/>
      <c r="BG36" s="171"/>
      <c r="BH36" s="172"/>
      <c r="BI36" s="149"/>
      <c r="BJ36" s="149"/>
      <c r="BK36" s="128"/>
      <c r="BL36" s="128"/>
      <c r="BM36" s="189"/>
      <c r="BN36" s="160"/>
      <c r="BO36" s="189"/>
      <c r="BP36" s="171"/>
      <c r="BQ36" s="172"/>
      <c r="BR36" s="149"/>
      <c r="BS36" s="149"/>
      <c r="BT36" s="128"/>
      <c r="BU36" s="128"/>
      <c r="BV36" s="189"/>
      <c r="BW36" s="160"/>
      <c r="BX36" s="189"/>
      <c r="BY36" s="171"/>
      <c r="BZ36" s="172"/>
      <c r="CA36" s="149"/>
      <c r="CB36" s="149"/>
      <c r="CC36" s="128"/>
      <c r="CD36" s="128"/>
      <c r="CE36" s="189"/>
      <c r="CF36" s="160"/>
      <c r="CG36" s="189"/>
      <c r="CH36" s="171"/>
      <c r="CI36" s="172"/>
      <c r="CJ36" s="149"/>
      <c r="CK36" s="149"/>
      <c r="CL36" s="128"/>
      <c r="CM36" s="128"/>
      <c r="CN36" s="189"/>
      <c r="CO36" s="160"/>
      <c r="CP36" s="189"/>
      <c r="CQ36" s="171"/>
      <c r="CR36" s="172"/>
      <c r="CS36" s="149"/>
      <c r="CT36" s="149"/>
      <c r="CU36" s="128"/>
      <c r="CV36" s="128"/>
      <c r="CW36" s="189"/>
      <c r="CX36" s="160"/>
      <c r="CY36" s="189"/>
      <c r="CZ36" s="171"/>
      <c r="DA36" s="172"/>
      <c r="DB36" s="149"/>
      <c r="DC36" s="149"/>
      <c r="DD36" s="128"/>
      <c r="DE36" s="128"/>
      <c r="DF36" s="189"/>
      <c r="DG36" s="160"/>
      <c r="DH36" s="189"/>
      <c r="DI36" s="171"/>
      <c r="DJ36" s="172"/>
      <c r="DK36" s="149"/>
      <c r="DL36" s="149"/>
      <c r="DM36" s="128"/>
      <c r="DN36" s="128"/>
      <c r="DO36" s="189"/>
      <c r="DP36" s="160"/>
      <c r="DQ36" s="189"/>
      <c r="DR36" s="171"/>
      <c r="DS36" s="172"/>
      <c r="DT36" s="149"/>
      <c r="DU36" s="149"/>
      <c r="DV36" s="128"/>
      <c r="DW36" s="128"/>
      <c r="DX36" s="189"/>
      <c r="DY36" s="160"/>
      <c r="DZ36" s="189"/>
      <c r="EA36" s="171"/>
      <c r="EB36" s="172"/>
      <c r="EC36" s="149"/>
      <c r="ED36" s="149"/>
      <c r="EE36" s="128"/>
      <c r="EF36" s="128"/>
      <c r="EG36" s="189"/>
      <c r="EH36" s="160"/>
      <c r="EI36" s="189"/>
      <c r="EJ36" s="171"/>
      <c r="EK36" s="172"/>
      <c r="EL36" s="149"/>
      <c r="EM36" s="149"/>
      <c r="EN36" s="128"/>
      <c r="EO36" s="128"/>
      <c r="EP36" s="189"/>
      <c r="EQ36" s="160"/>
      <c r="ER36" s="189"/>
      <c r="ES36" s="171"/>
      <c r="ET36" s="172"/>
      <c r="EU36" s="149"/>
      <c r="EV36" s="149"/>
      <c r="EW36" s="128"/>
      <c r="EX36" s="128"/>
      <c r="EY36" s="189"/>
      <c r="EZ36" s="160"/>
      <c r="FA36" s="189"/>
      <c r="FB36" s="171"/>
      <c r="FC36" s="172"/>
      <c r="FD36" s="149"/>
      <c r="FE36" s="149"/>
      <c r="FF36" s="128"/>
      <c r="FG36" s="128"/>
      <c r="FH36" s="189"/>
      <c r="FI36" s="160"/>
      <c r="FJ36" s="189"/>
      <c r="FK36" s="171"/>
      <c r="FL36" s="172"/>
      <c r="FM36" s="149"/>
      <c r="FN36" s="149"/>
      <c r="FO36" s="128"/>
      <c r="FP36" s="128"/>
      <c r="FQ36" s="189"/>
      <c r="FR36" s="160"/>
      <c r="FS36" s="189"/>
      <c r="FT36" s="171"/>
      <c r="FU36" s="172"/>
      <c r="FV36" s="149"/>
      <c r="FW36" s="149"/>
      <c r="FX36" s="128"/>
      <c r="FY36" s="128"/>
      <c r="FZ36" s="189"/>
      <c r="GA36" s="160"/>
      <c r="GB36" s="189"/>
      <c r="GC36" s="171"/>
      <c r="GD36" s="172"/>
      <c r="GE36" s="149"/>
      <c r="GF36" s="149"/>
      <c r="GG36" s="128"/>
      <c r="GH36" s="128"/>
      <c r="GI36" s="189"/>
      <c r="GJ36" s="160"/>
      <c r="GK36" s="189"/>
      <c r="GL36" s="171"/>
      <c r="GM36" s="172"/>
      <c r="GN36" s="149"/>
      <c r="GO36" s="149"/>
      <c r="GP36" s="128"/>
      <c r="GQ36" s="128"/>
      <c r="GR36" s="189"/>
      <c r="GS36" s="160"/>
      <c r="GT36" s="189"/>
      <c r="GU36" s="171"/>
      <c r="GV36" s="172"/>
      <c r="GW36" s="149"/>
      <c r="GX36" s="149"/>
      <c r="GY36" s="128"/>
      <c r="GZ36" s="128"/>
      <c r="HA36" s="189"/>
      <c r="HB36" s="160"/>
      <c r="HC36" s="189"/>
      <c r="HD36" s="171"/>
      <c r="HE36" s="172"/>
      <c r="HF36" s="149"/>
      <c r="HG36" s="149"/>
      <c r="HH36" s="128"/>
      <c r="HI36" s="128"/>
      <c r="HJ36" s="189"/>
      <c r="HK36" s="160"/>
      <c r="HL36" s="189"/>
      <c r="HM36" s="171"/>
      <c r="HN36" s="172"/>
      <c r="HO36" s="149"/>
      <c r="HP36" s="149"/>
      <c r="HQ36" s="128"/>
      <c r="HR36" s="128"/>
      <c r="HS36" s="189"/>
      <c r="HT36" s="160"/>
      <c r="HU36" s="189"/>
      <c r="HV36" s="171"/>
      <c r="HW36" s="172"/>
      <c r="HX36" s="149"/>
      <c r="HY36" s="149"/>
      <c r="HZ36" s="128"/>
      <c r="IA36" s="128"/>
      <c r="IB36" s="189"/>
      <c r="IC36" s="160"/>
      <c r="ID36" s="189"/>
      <c r="IE36" s="171"/>
      <c r="IF36" s="172"/>
      <c r="IG36" s="149"/>
      <c r="IH36" s="149"/>
      <c r="II36" s="128"/>
      <c r="IJ36" s="128"/>
      <c r="IK36" s="189"/>
      <c r="IL36" s="160"/>
      <c r="IM36" s="189"/>
      <c r="IN36" s="171"/>
      <c r="IO36" s="172"/>
      <c r="IP36" s="149"/>
      <c r="IQ36" s="149"/>
      <c r="IR36" s="128"/>
      <c r="IS36" s="128"/>
      <c r="IT36" s="189"/>
      <c r="IU36" s="160"/>
      <c r="IV36" s="189"/>
      <c r="IW36" s="171"/>
      <c r="IX36" s="172"/>
      <c r="IY36" s="149"/>
      <c r="IZ36" s="149"/>
      <c r="JA36" s="128"/>
      <c r="JB36" s="128"/>
      <c r="JC36" s="189"/>
      <c r="JD36" s="160"/>
      <c r="JE36" s="189"/>
      <c r="JF36" s="171"/>
      <c r="JG36" s="172"/>
      <c r="JH36" s="149"/>
      <c r="JI36" s="149"/>
      <c r="JJ36" s="128"/>
      <c r="JK36" s="128"/>
      <c r="JL36" s="189"/>
      <c r="JM36" s="160"/>
      <c r="JN36" s="189"/>
      <c r="JO36" s="171"/>
      <c r="JP36" s="172"/>
      <c r="JQ36" s="149"/>
      <c r="JR36" s="149"/>
    </row>
    <row r="37" spans="1:278" ht="12.75" customHeight="1" x14ac:dyDescent="0.2">
      <c r="A37" s="128"/>
      <c r="B37" s="187">
        <v>7</v>
      </c>
      <c r="C37" s="194" t="s">
        <v>478</v>
      </c>
      <c r="D37" s="195"/>
      <c r="E37" s="171"/>
      <c r="F37" s="196"/>
      <c r="G37" s="197"/>
      <c r="H37" s="197"/>
      <c r="I37" s="128"/>
      <c r="J37" s="128"/>
      <c r="K37" s="187"/>
      <c r="L37" s="194"/>
      <c r="M37" s="195"/>
      <c r="N37" s="171"/>
      <c r="O37" s="196"/>
      <c r="P37" s="197"/>
      <c r="Q37" s="197"/>
      <c r="R37" s="236"/>
      <c r="S37" s="130"/>
      <c r="T37" s="187"/>
      <c r="U37" s="194"/>
      <c r="V37" s="195"/>
      <c r="W37" s="171"/>
      <c r="X37" s="196"/>
      <c r="Y37" s="197"/>
      <c r="Z37" s="197"/>
      <c r="AA37" s="130"/>
      <c r="AB37" s="128"/>
      <c r="AC37" s="187"/>
      <c r="AD37" s="194"/>
      <c r="AE37" s="195"/>
      <c r="AF37" s="171"/>
      <c r="AG37" s="196"/>
      <c r="AH37" s="197"/>
      <c r="AI37" s="197"/>
      <c r="AJ37" s="128"/>
      <c r="AK37" s="128"/>
      <c r="AL37" s="187"/>
      <c r="AM37" s="194"/>
      <c r="AN37" s="195"/>
      <c r="AO37" s="171"/>
      <c r="AP37" s="196"/>
      <c r="AQ37" s="197"/>
      <c r="AR37" s="197"/>
      <c r="AS37" s="128"/>
      <c r="AT37" s="128"/>
      <c r="AU37" s="187"/>
      <c r="AV37" s="194"/>
      <c r="AW37" s="195"/>
      <c r="AX37" s="171"/>
      <c r="AY37" s="196"/>
      <c r="AZ37" s="197"/>
      <c r="BA37" s="197"/>
      <c r="BB37" s="128"/>
      <c r="BC37" s="128"/>
      <c r="BD37" s="187"/>
      <c r="BE37" s="194"/>
      <c r="BF37" s="195"/>
      <c r="BG37" s="171"/>
      <c r="BH37" s="196"/>
      <c r="BI37" s="197"/>
      <c r="BJ37" s="197"/>
      <c r="BK37" s="128"/>
      <c r="BL37" s="128"/>
      <c r="BM37" s="187"/>
      <c r="BN37" s="194"/>
      <c r="BO37" s="195"/>
      <c r="BP37" s="171"/>
      <c r="BQ37" s="196"/>
      <c r="BR37" s="197"/>
      <c r="BS37" s="197"/>
      <c r="BT37" s="128"/>
      <c r="BU37" s="128"/>
      <c r="BV37" s="187"/>
      <c r="BW37" s="194"/>
      <c r="BX37" s="195"/>
      <c r="BY37" s="171"/>
      <c r="BZ37" s="196"/>
      <c r="CA37" s="197"/>
      <c r="CB37" s="197"/>
      <c r="CC37" s="128"/>
      <c r="CD37" s="128"/>
      <c r="CE37" s="187"/>
      <c r="CF37" s="194"/>
      <c r="CG37" s="195"/>
      <c r="CH37" s="171"/>
      <c r="CI37" s="196"/>
      <c r="CJ37" s="197"/>
      <c r="CK37" s="197"/>
      <c r="CL37" s="128"/>
      <c r="CM37" s="128"/>
      <c r="CN37" s="187"/>
      <c r="CO37" s="194"/>
      <c r="CP37" s="195"/>
      <c r="CQ37" s="171"/>
      <c r="CR37" s="196"/>
      <c r="CS37" s="197"/>
      <c r="CT37" s="197"/>
      <c r="CU37" s="128"/>
      <c r="CV37" s="128"/>
      <c r="CW37" s="187"/>
      <c r="CX37" s="194"/>
      <c r="CY37" s="195"/>
      <c r="CZ37" s="171"/>
      <c r="DA37" s="196"/>
      <c r="DB37" s="197"/>
      <c r="DC37" s="197"/>
      <c r="DD37" s="128"/>
      <c r="DE37" s="128"/>
      <c r="DF37" s="187"/>
      <c r="DG37" s="194"/>
      <c r="DH37" s="195"/>
      <c r="DI37" s="171"/>
      <c r="DJ37" s="196"/>
      <c r="DK37" s="197"/>
      <c r="DL37" s="197"/>
      <c r="DM37" s="128"/>
      <c r="DN37" s="128"/>
      <c r="DO37" s="187"/>
      <c r="DP37" s="194"/>
      <c r="DQ37" s="195"/>
      <c r="DR37" s="171"/>
      <c r="DS37" s="196"/>
      <c r="DT37" s="197"/>
      <c r="DU37" s="197"/>
      <c r="DV37" s="128"/>
      <c r="DW37" s="128"/>
      <c r="DX37" s="187"/>
      <c r="DY37" s="194"/>
      <c r="DZ37" s="195"/>
      <c r="EA37" s="171"/>
      <c r="EB37" s="196"/>
      <c r="EC37" s="197"/>
      <c r="ED37" s="197"/>
      <c r="EE37" s="128"/>
      <c r="EF37" s="128"/>
      <c r="EG37" s="187"/>
      <c r="EH37" s="194"/>
      <c r="EI37" s="195"/>
      <c r="EJ37" s="171"/>
      <c r="EK37" s="196"/>
      <c r="EL37" s="197"/>
      <c r="EM37" s="197"/>
      <c r="EN37" s="128"/>
      <c r="EO37" s="128"/>
      <c r="EP37" s="187"/>
      <c r="EQ37" s="194"/>
      <c r="ER37" s="195"/>
      <c r="ES37" s="171"/>
      <c r="ET37" s="196"/>
      <c r="EU37" s="197"/>
      <c r="EV37" s="197"/>
      <c r="EW37" s="128"/>
      <c r="EX37" s="128"/>
      <c r="EY37" s="187"/>
      <c r="EZ37" s="194"/>
      <c r="FA37" s="195"/>
      <c r="FB37" s="171"/>
      <c r="FC37" s="196"/>
      <c r="FD37" s="197"/>
      <c r="FE37" s="197"/>
      <c r="FF37" s="128"/>
      <c r="FG37" s="128"/>
      <c r="FH37" s="187"/>
      <c r="FI37" s="194"/>
      <c r="FJ37" s="195"/>
      <c r="FK37" s="171"/>
      <c r="FL37" s="196"/>
      <c r="FM37" s="197"/>
      <c r="FN37" s="197"/>
      <c r="FO37" s="128"/>
      <c r="FP37" s="128"/>
      <c r="FQ37" s="187"/>
      <c r="FR37" s="194"/>
      <c r="FS37" s="195"/>
      <c r="FT37" s="171"/>
      <c r="FU37" s="196"/>
      <c r="FV37" s="197"/>
      <c r="FW37" s="197"/>
      <c r="FX37" s="128"/>
      <c r="FY37" s="128"/>
      <c r="FZ37" s="187"/>
      <c r="GA37" s="194"/>
      <c r="GB37" s="195"/>
      <c r="GC37" s="171"/>
      <c r="GD37" s="196"/>
      <c r="GE37" s="197"/>
      <c r="GF37" s="197"/>
      <c r="GG37" s="128"/>
      <c r="GH37" s="128"/>
      <c r="GI37" s="187"/>
      <c r="GJ37" s="194"/>
      <c r="GK37" s="195"/>
      <c r="GL37" s="171"/>
      <c r="GM37" s="196"/>
      <c r="GN37" s="197"/>
      <c r="GO37" s="197"/>
      <c r="GP37" s="128"/>
      <c r="GQ37" s="128"/>
      <c r="GR37" s="187"/>
      <c r="GS37" s="194"/>
      <c r="GT37" s="195"/>
      <c r="GU37" s="171"/>
      <c r="GV37" s="196"/>
      <c r="GW37" s="197"/>
      <c r="GX37" s="197"/>
      <c r="GY37" s="128"/>
      <c r="GZ37" s="128"/>
      <c r="HA37" s="187"/>
      <c r="HB37" s="194"/>
      <c r="HC37" s="195"/>
      <c r="HD37" s="171"/>
      <c r="HE37" s="196"/>
      <c r="HF37" s="197"/>
      <c r="HG37" s="197"/>
      <c r="HH37" s="128"/>
      <c r="HI37" s="128"/>
      <c r="HJ37" s="187"/>
      <c r="HK37" s="194"/>
      <c r="HL37" s="195"/>
      <c r="HM37" s="171"/>
      <c r="HN37" s="196"/>
      <c r="HO37" s="197"/>
      <c r="HP37" s="197"/>
      <c r="HQ37" s="128"/>
      <c r="HR37" s="128"/>
      <c r="HS37" s="187"/>
      <c r="HT37" s="194"/>
      <c r="HU37" s="195"/>
      <c r="HV37" s="171"/>
      <c r="HW37" s="196"/>
      <c r="HX37" s="197"/>
      <c r="HY37" s="197"/>
      <c r="HZ37" s="128"/>
      <c r="IA37" s="128"/>
      <c r="IB37" s="187"/>
      <c r="IC37" s="194"/>
      <c r="ID37" s="195"/>
      <c r="IE37" s="171"/>
      <c r="IF37" s="196"/>
      <c r="IG37" s="197"/>
      <c r="IH37" s="197"/>
      <c r="II37" s="128"/>
      <c r="IJ37" s="128"/>
      <c r="IK37" s="187"/>
      <c r="IL37" s="194"/>
      <c r="IM37" s="195"/>
      <c r="IN37" s="171"/>
      <c r="IO37" s="196"/>
      <c r="IP37" s="197"/>
      <c r="IQ37" s="197"/>
      <c r="IR37" s="128"/>
      <c r="IS37" s="128"/>
      <c r="IT37" s="187"/>
      <c r="IU37" s="194"/>
      <c r="IV37" s="195"/>
      <c r="IW37" s="171"/>
      <c r="IX37" s="196"/>
      <c r="IY37" s="197"/>
      <c r="IZ37" s="197"/>
      <c r="JA37" s="128"/>
      <c r="JB37" s="128"/>
      <c r="JC37" s="187"/>
      <c r="JD37" s="194"/>
      <c r="JE37" s="195"/>
      <c r="JF37" s="171"/>
      <c r="JG37" s="196"/>
      <c r="JH37" s="197"/>
      <c r="JI37" s="197"/>
      <c r="JJ37" s="128"/>
      <c r="JK37" s="128"/>
      <c r="JL37" s="187"/>
      <c r="JM37" s="194"/>
      <c r="JN37" s="195"/>
      <c r="JO37" s="171"/>
      <c r="JP37" s="196"/>
      <c r="JQ37" s="197"/>
      <c r="JR37" s="197"/>
    </row>
    <row r="38" spans="1:278" ht="12.75" customHeight="1" x14ac:dyDescent="0.2">
      <c r="A38" s="128"/>
      <c r="B38" s="187"/>
      <c r="C38" s="160" t="s">
        <v>348</v>
      </c>
      <c r="D38" s="198"/>
      <c r="E38" s="162"/>
      <c r="F38" s="196"/>
      <c r="G38" s="197"/>
      <c r="H38" s="197"/>
      <c r="I38" s="128"/>
      <c r="J38" s="128"/>
      <c r="K38" s="187"/>
      <c r="L38" s="160"/>
      <c r="M38" s="198"/>
      <c r="N38" s="162"/>
      <c r="O38" s="196"/>
      <c r="P38" s="197"/>
      <c r="Q38" s="197"/>
      <c r="R38" s="236"/>
      <c r="S38" s="130"/>
      <c r="T38" s="187"/>
      <c r="U38" s="160"/>
      <c r="V38" s="198"/>
      <c r="W38" s="162"/>
      <c r="X38" s="196"/>
      <c r="Y38" s="197"/>
      <c r="Z38" s="197"/>
      <c r="AA38" s="130"/>
      <c r="AB38" s="128"/>
      <c r="AC38" s="187"/>
      <c r="AD38" s="160"/>
      <c r="AE38" s="198"/>
      <c r="AF38" s="162"/>
      <c r="AG38" s="196"/>
      <c r="AH38" s="197"/>
      <c r="AI38" s="197"/>
      <c r="AJ38" s="128"/>
      <c r="AK38" s="128"/>
      <c r="AL38" s="187"/>
      <c r="AM38" s="160"/>
      <c r="AN38" s="198"/>
      <c r="AO38" s="162"/>
      <c r="AP38" s="196"/>
      <c r="AQ38" s="197"/>
      <c r="AR38" s="197"/>
      <c r="AS38" s="128"/>
      <c r="AT38" s="128"/>
      <c r="AU38" s="187"/>
      <c r="AV38" s="160"/>
      <c r="AW38" s="198"/>
      <c r="AX38" s="162"/>
      <c r="AY38" s="196"/>
      <c r="AZ38" s="197"/>
      <c r="BA38" s="197"/>
      <c r="BB38" s="128"/>
      <c r="BC38" s="128"/>
      <c r="BD38" s="187"/>
      <c r="BE38" s="160"/>
      <c r="BF38" s="198"/>
      <c r="BG38" s="162"/>
      <c r="BH38" s="196"/>
      <c r="BI38" s="197"/>
      <c r="BJ38" s="197"/>
      <c r="BK38" s="128"/>
      <c r="BL38" s="128"/>
      <c r="BM38" s="187"/>
      <c r="BN38" s="160"/>
      <c r="BO38" s="198"/>
      <c r="BP38" s="162"/>
      <c r="BQ38" s="196"/>
      <c r="BR38" s="197"/>
      <c r="BS38" s="197"/>
      <c r="BT38" s="128"/>
      <c r="BU38" s="128"/>
      <c r="BV38" s="187"/>
      <c r="BW38" s="160"/>
      <c r="BX38" s="198"/>
      <c r="BY38" s="162"/>
      <c r="BZ38" s="196"/>
      <c r="CA38" s="197"/>
      <c r="CB38" s="197"/>
      <c r="CC38" s="128"/>
      <c r="CD38" s="128"/>
      <c r="CE38" s="187"/>
      <c r="CF38" s="160"/>
      <c r="CG38" s="198"/>
      <c r="CH38" s="162"/>
      <c r="CI38" s="196"/>
      <c r="CJ38" s="197"/>
      <c r="CK38" s="197"/>
      <c r="CL38" s="128"/>
      <c r="CM38" s="128"/>
      <c r="CN38" s="187"/>
      <c r="CO38" s="160"/>
      <c r="CP38" s="198"/>
      <c r="CQ38" s="162"/>
      <c r="CR38" s="196"/>
      <c r="CS38" s="197"/>
      <c r="CT38" s="197"/>
      <c r="CU38" s="128"/>
      <c r="CV38" s="128"/>
      <c r="CW38" s="187"/>
      <c r="CX38" s="160"/>
      <c r="CY38" s="198"/>
      <c r="CZ38" s="162"/>
      <c r="DA38" s="196"/>
      <c r="DB38" s="197"/>
      <c r="DC38" s="197"/>
      <c r="DD38" s="128"/>
      <c r="DE38" s="128"/>
      <c r="DF38" s="187"/>
      <c r="DG38" s="160"/>
      <c r="DH38" s="198"/>
      <c r="DI38" s="162"/>
      <c r="DJ38" s="196"/>
      <c r="DK38" s="197"/>
      <c r="DL38" s="197"/>
      <c r="DM38" s="128"/>
      <c r="DN38" s="128"/>
      <c r="DO38" s="187"/>
      <c r="DP38" s="160"/>
      <c r="DQ38" s="198"/>
      <c r="DR38" s="162"/>
      <c r="DS38" s="196"/>
      <c r="DT38" s="197"/>
      <c r="DU38" s="197"/>
      <c r="DV38" s="128"/>
      <c r="DW38" s="128"/>
      <c r="DX38" s="187"/>
      <c r="DY38" s="160"/>
      <c r="DZ38" s="198"/>
      <c r="EA38" s="162"/>
      <c r="EB38" s="196"/>
      <c r="EC38" s="197"/>
      <c r="ED38" s="197"/>
      <c r="EE38" s="128"/>
      <c r="EF38" s="128"/>
      <c r="EG38" s="187"/>
      <c r="EH38" s="160"/>
      <c r="EI38" s="198"/>
      <c r="EJ38" s="162"/>
      <c r="EK38" s="196"/>
      <c r="EL38" s="197"/>
      <c r="EM38" s="197"/>
      <c r="EN38" s="128"/>
      <c r="EO38" s="128"/>
      <c r="EP38" s="187"/>
      <c r="EQ38" s="160"/>
      <c r="ER38" s="198"/>
      <c r="ES38" s="162"/>
      <c r="ET38" s="196"/>
      <c r="EU38" s="197"/>
      <c r="EV38" s="197"/>
      <c r="EW38" s="128"/>
      <c r="EX38" s="128"/>
      <c r="EY38" s="187"/>
      <c r="EZ38" s="160"/>
      <c r="FA38" s="198"/>
      <c r="FB38" s="162"/>
      <c r="FC38" s="196"/>
      <c r="FD38" s="197"/>
      <c r="FE38" s="197"/>
      <c r="FF38" s="128"/>
      <c r="FG38" s="128"/>
      <c r="FH38" s="187"/>
      <c r="FI38" s="160"/>
      <c r="FJ38" s="198"/>
      <c r="FK38" s="162"/>
      <c r="FL38" s="196"/>
      <c r="FM38" s="197"/>
      <c r="FN38" s="197"/>
      <c r="FO38" s="128"/>
      <c r="FP38" s="128"/>
      <c r="FQ38" s="187"/>
      <c r="FR38" s="160"/>
      <c r="FS38" s="198"/>
      <c r="FT38" s="162"/>
      <c r="FU38" s="196"/>
      <c r="FV38" s="197"/>
      <c r="FW38" s="197"/>
      <c r="FX38" s="128"/>
      <c r="FY38" s="128"/>
      <c r="FZ38" s="187"/>
      <c r="GA38" s="160"/>
      <c r="GB38" s="198"/>
      <c r="GC38" s="162"/>
      <c r="GD38" s="196"/>
      <c r="GE38" s="197"/>
      <c r="GF38" s="197"/>
      <c r="GG38" s="128"/>
      <c r="GH38" s="128"/>
      <c r="GI38" s="187"/>
      <c r="GJ38" s="160"/>
      <c r="GK38" s="198"/>
      <c r="GL38" s="162"/>
      <c r="GM38" s="196"/>
      <c r="GN38" s="197"/>
      <c r="GO38" s="197"/>
      <c r="GP38" s="128"/>
      <c r="GQ38" s="128"/>
      <c r="GR38" s="187"/>
      <c r="GS38" s="160"/>
      <c r="GT38" s="198"/>
      <c r="GU38" s="162"/>
      <c r="GV38" s="196"/>
      <c r="GW38" s="197"/>
      <c r="GX38" s="197"/>
      <c r="GY38" s="128"/>
      <c r="GZ38" s="128"/>
      <c r="HA38" s="187"/>
      <c r="HB38" s="160"/>
      <c r="HC38" s="198"/>
      <c r="HD38" s="162"/>
      <c r="HE38" s="196"/>
      <c r="HF38" s="197"/>
      <c r="HG38" s="197"/>
      <c r="HH38" s="128"/>
      <c r="HI38" s="128"/>
      <c r="HJ38" s="187"/>
      <c r="HK38" s="160"/>
      <c r="HL38" s="198"/>
      <c r="HM38" s="162"/>
      <c r="HN38" s="196"/>
      <c r="HO38" s="197"/>
      <c r="HP38" s="197"/>
      <c r="HQ38" s="128"/>
      <c r="HR38" s="128"/>
      <c r="HS38" s="187"/>
      <c r="HT38" s="160"/>
      <c r="HU38" s="198"/>
      <c r="HV38" s="162"/>
      <c r="HW38" s="196"/>
      <c r="HX38" s="197"/>
      <c r="HY38" s="197"/>
      <c r="HZ38" s="128"/>
      <c r="IA38" s="128"/>
      <c r="IB38" s="187"/>
      <c r="IC38" s="160"/>
      <c r="ID38" s="198"/>
      <c r="IE38" s="162"/>
      <c r="IF38" s="196"/>
      <c r="IG38" s="197"/>
      <c r="IH38" s="197"/>
      <c r="II38" s="128"/>
      <c r="IJ38" s="128"/>
      <c r="IK38" s="187"/>
      <c r="IL38" s="160"/>
      <c r="IM38" s="198"/>
      <c r="IN38" s="162"/>
      <c r="IO38" s="196"/>
      <c r="IP38" s="197"/>
      <c r="IQ38" s="197"/>
      <c r="IR38" s="128"/>
      <c r="IS38" s="128"/>
      <c r="IT38" s="187"/>
      <c r="IU38" s="160"/>
      <c r="IV38" s="198"/>
      <c r="IW38" s="162"/>
      <c r="IX38" s="196"/>
      <c r="IY38" s="197"/>
      <c r="IZ38" s="197"/>
      <c r="JA38" s="128"/>
      <c r="JB38" s="128"/>
      <c r="JC38" s="187"/>
      <c r="JD38" s="160"/>
      <c r="JE38" s="198"/>
      <c r="JF38" s="162"/>
      <c r="JG38" s="196"/>
      <c r="JH38" s="197"/>
      <c r="JI38" s="197"/>
      <c r="JJ38" s="128"/>
      <c r="JK38" s="128"/>
      <c r="JL38" s="187"/>
      <c r="JM38" s="160"/>
      <c r="JN38" s="198"/>
      <c r="JO38" s="162"/>
      <c r="JP38" s="196"/>
      <c r="JQ38" s="197"/>
      <c r="JR38" s="197"/>
    </row>
    <row r="39" spans="1:278" ht="12.75" customHeight="1" x14ac:dyDescent="0.2">
      <c r="A39" s="128"/>
      <c r="B39" s="190" t="s">
        <v>479</v>
      </c>
      <c r="C39" s="160" t="s">
        <v>480</v>
      </c>
      <c r="D39" s="198" t="s">
        <v>329</v>
      </c>
      <c r="E39" s="162">
        <v>13</v>
      </c>
      <c r="F39" s="172">
        <v>0</v>
      </c>
      <c r="G39" s="149">
        <f t="shared" ref="G39:G44" si="4">ROUND((F39*E39),0)</f>
        <v>0</v>
      </c>
      <c r="H39" s="149"/>
      <c r="I39" s="128"/>
      <c r="J39" s="128"/>
      <c r="K39" s="190"/>
      <c r="L39" s="160"/>
      <c r="M39" s="198"/>
      <c r="N39" s="162"/>
      <c r="O39" s="172"/>
      <c r="P39" s="149"/>
      <c r="Q39" s="149"/>
      <c r="R39" s="236"/>
      <c r="S39" s="130"/>
      <c r="T39" s="190"/>
      <c r="U39" s="160"/>
      <c r="V39" s="198"/>
      <c r="W39" s="162"/>
      <c r="X39" s="172"/>
      <c r="Y39" s="149"/>
      <c r="Z39" s="149"/>
      <c r="AA39" s="130"/>
      <c r="AB39" s="128"/>
      <c r="AC39" s="190"/>
      <c r="AD39" s="160"/>
      <c r="AE39" s="198"/>
      <c r="AF39" s="162"/>
      <c r="AG39" s="172"/>
      <c r="AH39" s="149"/>
      <c r="AI39" s="149"/>
      <c r="AJ39" s="128"/>
      <c r="AK39" s="128"/>
      <c r="AL39" s="190"/>
      <c r="AM39" s="160"/>
      <c r="AN39" s="198"/>
      <c r="AO39" s="162"/>
      <c r="AP39" s="172"/>
      <c r="AQ39" s="149"/>
      <c r="AR39" s="149"/>
      <c r="AS39" s="128"/>
      <c r="AT39" s="128"/>
      <c r="AU39" s="190"/>
      <c r="AV39" s="160"/>
      <c r="AW39" s="198"/>
      <c r="AX39" s="162"/>
      <c r="AY39" s="172"/>
      <c r="AZ39" s="149"/>
      <c r="BA39" s="149"/>
      <c r="BB39" s="128"/>
      <c r="BC39" s="128"/>
      <c r="BD39" s="190"/>
      <c r="BE39" s="160"/>
      <c r="BF39" s="198"/>
      <c r="BG39" s="162"/>
      <c r="BH39" s="172"/>
      <c r="BI39" s="149"/>
      <c r="BJ39" s="149"/>
      <c r="BK39" s="128"/>
      <c r="BL39" s="128"/>
      <c r="BM39" s="190"/>
      <c r="BN39" s="160"/>
      <c r="BO39" s="198"/>
      <c r="BP39" s="162"/>
      <c r="BQ39" s="172"/>
      <c r="BR39" s="149"/>
      <c r="BS39" s="149"/>
      <c r="BT39" s="128"/>
      <c r="BU39" s="128"/>
      <c r="BV39" s="190"/>
      <c r="BW39" s="160"/>
      <c r="BX39" s="198"/>
      <c r="BY39" s="162"/>
      <c r="BZ39" s="172"/>
      <c r="CA39" s="149"/>
      <c r="CB39" s="149"/>
      <c r="CC39" s="128"/>
      <c r="CD39" s="128"/>
      <c r="CE39" s="190"/>
      <c r="CF39" s="160"/>
      <c r="CG39" s="198"/>
      <c r="CH39" s="162"/>
      <c r="CI39" s="172"/>
      <c r="CJ39" s="149"/>
      <c r="CK39" s="149"/>
      <c r="CL39" s="128"/>
      <c r="CM39" s="128"/>
      <c r="CN39" s="190"/>
      <c r="CO39" s="160"/>
      <c r="CP39" s="198"/>
      <c r="CQ39" s="162"/>
      <c r="CR39" s="172"/>
      <c r="CS39" s="149"/>
      <c r="CT39" s="149"/>
      <c r="CU39" s="128"/>
      <c r="CV39" s="128"/>
      <c r="CW39" s="190"/>
      <c r="CX39" s="160"/>
      <c r="CY39" s="198"/>
      <c r="CZ39" s="162"/>
      <c r="DA39" s="172"/>
      <c r="DB39" s="149"/>
      <c r="DC39" s="149"/>
      <c r="DD39" s="128"/>
      <c r="DE39" s="128"/>
      <c r="DF39" s="190"/>
      <c r="DG39" s="160"/>
      <c r="DH39" s="198"/>
      <c r="DI39" s="162"/>
      <c r="DJ39" s="172"/>
      <c r="DK39" s="149"/>
      <c r="DL39" s="149"/>
      <c r="DM39" s="128"/>
      <c r="DN39" s="128"/>
      <c r="DO39" s="190"/>
      <c r="DP39" s="160"/>
      <c r="DQ39" s="198"/>
      <c r="DR39" s="162"/>
      <c r="DS39" s="172"/>
      <c r="DT39" s="149"/>
      <c r="DU39" s="149"/>
      <c r="DV39" s="128"/>
      <c r="DW39" s="128"/>
      <c r="DX39" s="190"/>
      <c r="DY39" s="160"/>
      <c r="DZ39" s="198"/>
      <c r="EA39" s="162"/>
      <c r="EB39" s="172"/>
      <c r="EC39" s="149"/>
      <c r="ED39" s="149"/>
      <c r="EE39" s="128"/>
      <c r="EF39" s="128"/>
      <c r="EG39" s="190"/>
      <c r="EH39" s="160"/>
      <c r="EI39" s="198"/>
      <c r="EJ39" s="162"/>
      <c r="EK39" s="172"/>
      <c r="EL39" s="149"/>
      <c r="EM39" s="149"/>
      <c r="EN39" s="128"/>
      <c r="EO39" s="128"/>
      <c r="EP39" s="190"/>
      <c r="EQ39" s="160"/>
      <c r="ER39" s="198"/>
      <c r="ES39" s="162"/>
      <c r="ET39" s="172"/>
      <c r="EU39" s="149"/>
      <c r="EV39" s="149"/>
      <c r="EW39" s="128"/>
      <c r="EX39" s="128"/>
      <c r="EY39" s="190"/>
      <c r="EZ39" s="160"/>
      <c r="FA39" s="198"/>
      <c r="FB39" s="162"/>
      <c r="FC39" s="172"/>
      <c r="FD39" s="149"/>
      <c r="FE39" s="149"/>
      <c r="FF39" s="128"/>
      <c r="FG39" s="128"/>
      <c r="FH39" s="190"/>
      <c r="FI39" s="160"/>
      <c r="FJ39" s="198"/>
      <c r="FK39" s="162"/>
      <c r="FL39" s="172"/>
      <c r="FM39" s="149"/>
      <c r="FN39" s="149"/>
      <c r="FO39" s="128"/>
      <c r="FP39" s="128"/>
      <c r="FQ39" s="190"/>
      <c r="FR39" s="160"/>
      <c r="FS39" s="198"/>
      <c r="FT39" s="162"/>
      <c r="FU39" s="172"/>
      <c r="FV39" s="149"/>
      <c r="FW39" s="149"/>
      <c r="FX39" s="128"/>
      <c r="FY39" s="128"/>
      <c r="FZ39" s="190"/>
      <c r="GA39" s="160"/>
      <c r="GB39" s="198"/>
      <c r="GC39" s="162"/>
      <c r="GD39" s="172"/>
      <c r="GE39" s="149"/>
      <c r="GF39" s="149"/>
      <c r="GG39" s="128"/>
      <c r="GH39" s="128"/>
      <c r="GI39" s="190"/>
      <c r="GJ39" s="160"/>
      <c r="GK39" s="198"/>
      <c r="GL39" s="162"/>
      <c r="GM39" s="172"/>
      <c r="GN39" s="149"/>
      <c r="GO39" s="149"/>
      <c r="GP39" s="128"/>
      <c r="GQ39" s="128"/>
      <c r="GR39" s="190"/>
      <c r="GS39" s="160"/>
      <c r="GT39" s="198"/>
      <c r="GU39" s="162"/>
      <c r="GV39" s="172"/>
      <c r="GW39" s="149"/>
      <c r="GX39" s="149"/>
      <c r="GY39" s="128"/>
      <c r="GZ39" s="128"/>
      <c r="HA39" s="190"/>
      <c r="HB39" s="160"/>
      <c r="HC39" s="198"/>
      <c r="HD39" s="162"/>
      <c r="HE39" s="172"/>
      <c r="HF39" s="149"/>
      <c r="HG39" s="149"/>
      <c r="HH39" s="128"/>
      <c r="HI39" s="128"/>
      <c r="HJ39" s="190"/>
      <c r="HK39" s="160"/>
      <c r="HL39" s="198"/>
      <c r="HM39" s="162"/>
      <c r="HN39" s="172"/>
      <c r="HO39" s="149"/>
      <c r="HP39" s="149"/>
      <c r="HQ39" s="128"/>
      <c r="HR39" s="128"/>
      <c r="HS39" s="190"/>
      <c r="HT39" s="160"/>
      <c r="HU39" s="198"/>
      <c r="HV39" s="162"/>
      <c r="HW39" s="172"/>
      <c r="HX39" s="149"/>
      <c r="HY39" s="149"/>
      <c r="HZ39" s="128"/>
      <c r="IA39" s="128"/>
      <c r="IB39" s="190"/>
      <c r="IC39" s="160"/>
      <c r="ID39" s="198"/>
      <c r="IE39" s="162"/>
      <c r="IF39" s="172"/>
      <c r="IG39" s="149"/>
      <c r="IH39" s="149"/>
      <c r="II39" s="128"/>
      <c r="IJ39" s="128"/>
      <c r="IK39" s="190"/>
      <c r="IL39" s="160"/>
      <c r="IM39" s="198"/>
      <c r="IN39" s="162"/>
      <c r="IO39" s="172"/>
      <c r="IP39" s="149"/>
      <c r="IQ39" s="149"/>
      <c r="IR39" s="128"/>
      <c r="IS39" s="128"/>
      <c r="IT39" s="190"/>
      <c r="IU39" s="160"/>
      <c r="IV39" s="198"/>
      <c r="IW39" s="162"/>
      <c r="IX39" s="172"/>
      <c r="IY39" s="149"/>
      <c r="IZ39" s="149"/>
      <c r="JA39" s="128"/>
      <c r="JB39" s="128"/>
      <c r="JC39" s="190"/>
      <c r="JD39" s="160"/>
      <c r="JE39" s="198"/>
      <c r="JF39" s="162"/>
      <c r="JG39" s="172"/>
      <c r="JH39" s="149"/>
      <c r="JI39" s="149"/>
      <c r="JJ39" s="128"/>
      <c r="JK39" s="128"/>
      <c r="JL39" s="190"/>
      <c r="JM39" s="160"/>
      <c r="JN39" s="198"/>
      <c r="JO39" s="162"/>
      <c r="JP39" s="172"/>
      <c r="JQ39" s="149"/>
      <c r="JR39" s="149"/>
    </row>
    <row r="40" spans="1:278" ht="12.75" customHeight="1" x14ac:dyDescent="0.2">
      <c r="A40" s="128"/>
      <c r="B40" s="190" t="s">
        <v>481</v>
      </c>
      <c r="C40" s="160" t="s">
        <v>482</v>
      </c>
      <c r="D40" s="198" t="s">
        <v>329</v>
      </c>
      <c r="E40" s="162">
        <v>170</v>
      </c>
      <c r="F40" s="172">
        <v>0</v>
      </c>
      <c r="G40" s="149">
        <f t="shared" si="4"/>
        <v>0</v>
      </c>
      <c r="H40" s="149"/>
      <c r="I40" s="128"/>
      <c r="J40" s="128"/>
      <c r="K40" s="190"/>
      <c r="L40" s="160"/>
      <c r="M40" s="198"/>
      <c r="N40" s="162"/>
      <c r="O40" s="172"/>
      <c r="P40" s="149"/>
      <c r="Q40" s="149"/>
      <c r="R40" s="236"/>
      <c r="S40" s="130"/>
      <c r="T40" s="190"/>
      <c r="U40" s="160"/>
      <c r="V40" s="198"/>
      <c r="W40" s="162"/>
      <c r="X40" s="172"/>
      <c r="Y40" s="149"/>
      <c r="Z40" s="149"/>
      <c r="AA40" s="130"/>
      <c r="AB40" s="128"/>
      <c r="AC40" s="190"/>
      <c r="AD40" s="160"/>
      <c r="AE40" s="198"/>
      <c r="AF40" s="162"/>
      <c r="AG40" s="172"/>
      <c r="AH40" s="149"/>
      <c r="AI40" s="149"/>
      <c r="AJ40" s="128"/>
      <c r="AK40" s="128"/>
      <c r="AL40" s="190"/>
      <c r="AM40" s="160"/>
      <c r="AN40" s="198"/>
      <c r="AO40" s="162"/>
      <c r="AP40" s="172"/>
      <c r="AQ40" s="149"/>
      <c r="AR40" s="149"/>
      <c r="AS40" s="128"/>
      <c r="AT40" s="128"/>
      <c r="AU40" s="190"/>
      <c r="AV40" s="160"/>
      <c r="AW40" s="198"/>
      <c r="AX40" s="162"/>
      <c r="AY40" s="172"/>
      <c r="AZ40" s="149"/>
      <c r="BA40" s="149"/>
      <c r="BB40" s="128"/>
      <c r="BC40" s="128"/>
      <c r="BD40" s="190"/>
      <c r="BE40" s="160"/>
      <c r="BF40" s="198"/>
      <c r="BG40" s="162"/>
      <c r="BH40" s="172"/>
      <c r="BI40" s="149"/>
      <c r="BJ40" s="149"/>
      <c r="BK40" s="128"/>
      <c r="BL40" s="128"/>
      <c r="BM40" s="190"/>
      <c r="BN40" s="160"/>
      <c r="BO40" s="198"/>
      <c r="BP40" s="162"/>
      <c r="BQ40" s="172"/>
      <c r="BR40" s="149"/>
      <c r="BS40" s="149"/>
      <c r="BT40" s="128"/>
      <c r="BU40" s="128"/>
      <c r="BV40" s="190"/>
      <c r="BW40" s="160"/>
      <c r="BX40" s="198"/>
      <c r="BY40" s="162"/>
      <c r="BZ40" s="172"/>
      <c r="CA40" s="149"/>
      <c r="CB40" s="149"/>
      <c r="CC40" s="128"/>
      <c r="CD40" s="128"/>
      <c r="CE40" s="190"/>
      <c r="CF40" s="160"/>
      <c r="CG40" s="198"/>
      <c r="CH40" s="162"/>
      <c r="CI40" s="172"/>
      <c r="CJ40" s="149"/>
      <c r="CK40" s="149"/>
      <c r="CL40" s="128"/>
      <c r="CM40" s="128"/>
      <c r="CN40" s="190"/>
      <c r="CO40" s="160"/>
      <c r="CP40" s="198"/>
      <c r="CQ40" s="162"/>
      <c r="CR40" s="172"/>
      <c r="CS40" s="149"/>
      <c r="CT40" s="149"/>
      <c r="CU40" s="128"/>
      <c r="CV40" s="128"/>
      <c r="CW40" s="190"/>
      <c r="CX40" s="160"/>
      <c r="CY40" s="198"/>
      <c r="CZ40" s="162"/>
      <c r="DA40" s="172"/>
      <c r="DB40" s="149"/>
      <c r="DC40" s="149"/>
      <c r="DD40" s="128"/>
      <c r="DE40" s="128"/>
      <c r="DF40" s="190"/>
      <c r="DG40" s="160"/>
      <c r="DH40" s="198"/>
      <c r="DI40" s="162"/>
      <c r="DJ40" s="172"/>
      <c r="DK40" s="149"/>
      <c r="DL40" s="149"/>
      <c r="DM40" s="128"/>
      <c r="DN40" s="128"/>
      <c r="DO40" s="190"/>
      <c r="DP40" s="160"/>
      <c r="DQ40" s="198"/>
      <c r="DR40" s="162"/>
      <c r="DS40" s="172"/>
      <c r="DT40" s="149"/>
      <c r="DU40" s="149"/>
      <c r="DV40" s="128"/>
      <c r="DW40" s="128"/>
      <c r="DX40" s="190"/>
      <c r="DY40" s="160"/>
      <c r="DZ40" s="198"/>
      <c r="EA40" s="162"/>
      <c r="EB40" s="172"/>
      <c r="EC40" s="149"/>
      <c r="ED40" s="149"/>
      <c r="EE40" s="128"/>
      <c r="EF40" s="128"/>
      <c r="EG40" s="190"/>
      <c r="EH40" s="160"/>
      <c r="EI40" s="198"/>
      <c r="EJ40" s="162"/>
      <c r="EK40" s="172"/>
      <c r="EL40" s="149"/>
      <c r="EM40" s="149"/>
      <c r="EN40" s="128"/>
      <c r="EO40" s="128"/>
      <c r="EP40" s="190"/>
      <c r="EQ40" s="160"/>
      <c r="ER40" s="198"/>
      <c r="ES40" s="162"/>
      <c r="ET40" s="172"/>
      <c r="EU40" s="149"/>
      <c r="EV40" s="149"/>
      <c r="EW40" s="128"/>
      <c r="EX40" s="128"/>
      <c r="EY40" s="190"/>
      <c r="EZ40" s="160"/>
      <c r="FA40" s="198"/>
      <c r="FB40" s="162"/>
      <c r="FC40" s="172"/>
      <c r="FD40" s="149"/>
      <c r="FE40" s="149"/>
      <c r="FF40" s="128"/>
      <c r="FG40" s="128"/>
      <c r="FH40" s="190"/>
      <c r="FI40" s="160"/>
      <c r="FJ40" s="198"/>
      <c r="FK40" s="162"/>
      <c r="FL40" s="172"/>
      <c r="FM40" s="149"/>
      <c r="FN40" s="149"/>
      <c r="FO40" s="128"/>
      <c r="FP40" s="128"/>
      <c r="FQ40" s="190"/>
      <c r="FR40" s="160"/>
      <c r="FS40" s="198"/>
      <c r="FT40" s="162"/>
      <c r="FU40" s="172"/>
      <c r="FV40" s="149"/>
      <c r="FW40" s="149"/>
      <c r="FX40" s="128"/>
      <c r="FY40" s="128"/>
      <c r="FZ40" s="190"/>
      <c r="GA40" s="160"/>
      <c r="GB40" s="198"/>
      <c r="GC40" s="162"/>
      <c r="GD40" s="172"/>
      <c r="GE40" s="149"/>
      <c r="GF40" s="149"/>
      <c r="GG40" s="128"/>
      <c r="GH40" s="128"/>
      <c r="GI40" s="190"/>
      <c r="GJ40" s="160"/>
      <c r="GK40" s="198"/>
      <c r="GL40" s="162"/>
      <c r="GM40" s="172"/>
      <c r="GN40" s="149"/>
      <c r="GO40" s="149"/>
      <c r="GP40" s="128"/>
      <c r="GQ40" s="128"/>
      <c r="GR40" s="190"/>
      <c r="GS40" s="160"/>
      <c r="GT40" s="198"/>
      <c r="GU40" s="162"/>
      <c r="GV40" s="172"/>
      <c r="GW40" s="149"/>
      <c r="GX40" s="149"/>
      <c r="GY40" s="128"/>
      <c r="GZ40" s="128"/>
      <c r="HA40" s="190"/>
      <c r="HB40" s="160"/>
      <c r="HC40" s="198"/>
      <c r="HD40" s="162"/>
      <c r="HE40" s="172"/>
      <c r="HF40" s="149"/>
      <c r="HG40" s="149"/>
      <c r="HH40" s="128"/>
      <c r="HI40" s="128"/>
      <c r="HJ40" s="190"/>
      <c r="HK40" s="160"/>
      <c r="HL40" s="198"/>
      <c r="HM40" s="162"/>
      <c r="HN40" s="172"/>
      <c r="HO40" s="149"/>
      <c r="HP40" s="149"/>
      <c r="HQ40" s="128"/>
      <c r="HR40" s="128"/>
      <c r="HS40" s="190"/>
      <c r="HT40" s="160"/>
      <c r="HU40" s="198"/>
      <c r="HV40" s="162"/>
      <c r="HW40" s="172"/>
      <c r="HX40" s="149"/>
      <c r="HY40" s="149"/>
      <c r="HZ40" s="128"/>
      <c r="IA40" s="128"/>
      <c r="IB40" s="190"/>
      <c r="IC40" s="160"/>
      <c r="ID40" s="198"/>
      <c r="IE40" s="162"/>
      <c r="IF40" s="172"/>
      <c r="IG40" s="149"/>
      <c r="IH40" s="149"/>
      <c r="II40" s="128"/>
      <c r="IJ40" s="128"/>
      <c r="IK40" s="190"/>
      <c r="IL40" s="160"/>
      <c r="IM40" s="198"/>
      <c r="IN40" s="162"/>
      <c r="IO40" s="172"/>
      <c r="IP40" s="149"/>
      <c r="IQ40" s="149"/>
      <c r="IR40" s="128"/>
      <c r="IS40" s="128"/>
      <c r="IT40" s="190"/>
      <c r="IU40" s="160"/>
      <c r="IV40" s="198"/>
      <c r="IW40" s="162"/>
      <c r="IX40" s="172"/>
      <c r="IY40" s="149"/>
      <c r="IZ40" s="149"/>
      <c r="JA40" s="128"/>
      <c r="JB40" s="128"/>
      <c r="JC40" s="190"/>
      <c r="JD40" s="160"/>
      <c r="JE40" s="198"/>
      <c r="JF40" s="162"/>
      <c r="JG40" s="172"/>
      <c r="JH40" s="149"/>
      <c r="JI40" s="149"/>
      <c r="JJ40" s="128"/>
      <c r="JK40" s="128"/>
      <c r="JL40" s="190"/>
      <c r="JM40" s="160"/>
      <c r="JN40" s="198"/>
      <c r="JO40" s="162"/>
      <c r="JP40" s="172"/>
      <c r="JQ40" s="149"/>
      <c r="JR40" s="149"/>
    </row>
    <row r="41" spans="1:278" ht="12.75" customHeight="1" x14ac:dyDescent="0.2">
      <c r="A41" s="128"/>
      <c r="B41" s="190" t="s">
        <v>483</v>
      </c>
      <c r="C41" s="160" t="s">
        <v>484</v>
      </c>
      <c r="D41" s="198" t="s">
        <v>329</v>
      </c>
      <c r="E41" s="162">
        <v>35</v>
      </c>
      <c r="F41" s="172">
        <v>0</v>
      </c>
      <c r="G41" s="149">
        <f t="shared" si="4"/>
        <v>0</v>
      </c>
      <c r="H41" s="149"/>
      <c r="I41" s="128"/>
      <c r="J41" s="128"/>
      <c r="K41" s="190"/>
      <c r="L41" s="160"/>
      <c r="M41" s="198"/>
      <c r="N41" s="162"/>
      <c r="O41" s="172"/>
      <c r="P41" s="149"/>
      <c r="Q41" s="149"/>
      <c r="R41" s="236"/>
      <c r="S41" s="130"/>
      <c r="T41" s="190"/>
      <c r="U41" s="160"/>
      <c r="V41" s="198"/>
      <c r="W41" s="162"/>
      <c r="X41" s="172"/>
      <c r="Y41" s="149"/>
      <c r="Z41" s="149"/>
      <c r="AA41" s="130"/>
      <c r="AB41" s="128"/>
      <c r="AC41" s="190"/>
      <c r="AD41" s="160"/>
      <c r="AE41" s="198"/>
      <c r="AF41" s="162"/>
      <c r="AG41" s="172"/>
      <c r="AH41" s="149"/>
      <c r="AI41" s="149"/>
      <c r="AJ41" s="128"/>
      <c r="AK41" s="128"/>
      <c r="AL41" s="190"/>
      <c r="AM41" s="160"/>
      <c r="AN41" s="198"/>
      <c r="AO41" s="162"/>
      <c r="AP41" s="172"/>
      <c r="AQ41" s="149"/>
      <c r="AR41" s="149"/>
      <c r="AS41" s="128"/>
      <c r="AT41" s="128"/>
      <c r="AU41" s="190"/>
      <c r="AV41" s="160"/>
      <c r="AW41" s="198"/>
      <c r="AX41" s="162"/>
      <c r="AY41" s="172"/>
      <c r="AZ41" s="149"/>
      <c r="BA41" s="149"/>
      <c r="BB41" s="128"/>
      <c r="BC41" s="128"/>
      <c r="BD41" s="190"/>
      <c r="BE41" s="160"/>
      <c r="BF41" s="198"/>
      <c r="BG41" s="162"/>
      <c r="BH41" s="172"/>
      <c r="BI41" s="149"/>
      <c r="BJ41" s="149"/>
      <c r="BK41" s="128"/>
      <c r="BL41" s="128"/>
      <c r="BM41" s="190"/>
      <c r="BN41" s="160"/>
      <c r="BO41" s="198"/>
      <c r="BP41" s="162"/>
      <c r="BQ41" s="172"/>
      <c r="BR41" s="149"/>
      <c r="BS41" s="149"/>
      <c r="BT41" s="128"/>
      <c r="BU41" s="128"/>
      <c r="BV41" s="190"/>
      <c r="BW41" s="160"/>
      <c r="BX41" s="198"/>
      <c r="BY41" s="162"/>
      <c r="BZ41" s="172"/>
      <c r="CA41" s="149"/>
      <c r="CB41" s="149"/>
      <c r="CC41" s="128"/>
      <c r="CD41" s="128"/>
      <c r="CE41" s="190"/>
      <c r="CF41" s="160"/>
      <c r="CG41" s="198"/>
      <c r="CH41" s="162"/>
      <c r="CI41" s="172"/>
      <c r="CJ41" s="149"/>
      <c r="CK41" s="149"/>
      <c r="CL41" s="128"/>
      <c r="CM41" s="128"/>
      <c r="CN41" s="190"/>
      <c r="CO41" s="160"/>
      <c r="CP41" s="198"/>
      <c r="CQ41" s="162"/>
      <c r="CR41" s="172"/>
      <c r="CS41" s="149"/>
      <c r="CT41" s="149"/>
      <c r="CU41" s="128"/>
      <c r="CV41" s="128"/>
      <c r="CW41" s="190"/>
      <c r="CX41" s="160"/>
      <c r="CY41" s="198"/>
      <c r="CZ41" s="162"/>
      <c r="DA41" s="172"/>
      <c r="DB41" s="149"/>
      <c r="DC41" s="149"/>
      <c r="DD41" s="128"/>
      <c r="DE41" s="128"/>
      <c r="DF41" s="190"/>
      <c r="DG41" s="160"/>
      <c r="DH41" s="198"/>
      <c r="DI41" s="162"/>
      <c r="DJ41" s="172"/>
      <c r="DK41" s="149"/>
      <c r="DL41" s="149"/>
      <c r="DM41" s="128"/>
      <c r="DN41" s="128"/>
      <c r="DO41" s="190"/>
      <c r="DP41" s="160"/>
      <c r="DQ41" s="198"/>
      <c r="DR41" s="162"/>
      <c r="DS41" s="172"/>
      <c r="DT41" s="149"/>
      <c r="DU41" s="149"/>
      <c r="DV41" s="128"/>
      <c r="DW41" s="128"/>
      <c r="DX41" s="190"/>
      <c r="DY41" s="160"/>
      <c r="DZ41" s="198"/>
      <c r="EA41" s="162"/>
      <c r="EB41" s="172"/>
      <c r="EC41" s="149"/>
      <c r="ED41" s="149"/>
      <c r="EE41" s="128"/>
      <c r="EF41" s="128"/>
      <c r="EG41" s="190"/>
      <c r="EH41" s="160"/>
      <c r="EI41" s="198"/>
      <c r="EJ41" s="162"/>
      <c r="EK41" s="172"/>
      <c r="EL41" s="149"/>
      <c r="EM41" s="149"/>
      <c r="EN41" s="128"/>
      <c r="EO41" s="128"/>
      <c r="EP41" s="190"/>
      <c r="EQ41" s="160"/>
      <c r="ER41" s="198"/>
      <c r="ES41" s="162"/>
      <c r="ET41" s="172"/>
      <c r="EU41" s="149"/>
      <c r="EV41" s="149"/>
      <c r="EW41" s="128"/>
      <c r="EX41" s="128"/>
      <c r="EY41" s="190"/>
      <c r="EZ41" s="160"/>
      <c r="FA41" s="198"/>
      <c r="FB41" s="162"/>
      <c r="FC41" s="172"/>
      <c r="FD41" s="149"/>
      <c r="FE41" s="149"/>
      <c r="FF41" s="128"/>
      <c r="FG41" s="128"/>
      <c r="FH41" s="190"/>
      <c r="FI41" s="160"/>
      <c r="FJ41" s="198"/>
      <c r="FK41" s="162"/>
      <c r="FL41" s="172"/>
      <c r="FM41" s="149"/>
      <c r="FN41" s="149"/>
      <c r="FO41" s="128"/>
      <c r="FP41" s="128"/>
      <c r="FQ41" s="190"/>
      <c r="FR41" s="160"/>
      <c r="FS41" s="198"/>
      <c r="FT41" s="162"/>
      <c r="FU41" s="172"/>
      <c r="FV41" s="149"/>
      <c r="FW41" s="149"/>
      <c r="FX41" s="128"/>
      <c r="FY41" s="128"/>
      <c r="FZ41" s="190"/>
      <c r="GA41" s="160"/>
      <c r="GB41" s="198"/>
      <c r="GC41" s="162"/>
      <c r="GD41" s="172"/>
      <c r="GE41" s="149"/>
      <c r="GF41" s="149"/>
      <c r="GG41" s="128"/>
      <c r="GH41" s="128"/>
      <c r="GI41" s="190"/>
      <c r="GJ41" s="160"/>
      <c r="GK41" s="198"/>
      <c r="GL41" s="162"/>
      <c r="GM41" s="172"/>
      <c r="GN41" s="149"/>
      <c r="GO41" s="149"/>
      <c r="GP41" s="128"/>
      <c r="GQ41" s="128"/>
      <c r="GR41" s="190"/>
      <c r="GS41" s="160"/>
      <c r="GT41" s="198"/>
      <c r="GU41" s="162"/>
      <c r="GV41" s="172"/>
      <c r="GW41" s="149"/>
      <c r="GX41" s="149"/>
      <c r="GY41" s="128"/>
      <c r="GZ41" s="128"/>
      <c r="HA41" s="190"/>
      <c r="HB41" s="160"/>
      <c r="HC41" s="198"/>
      <c r="HD41" s="162"/>
      <c r="HE41" s="172"/>
      <c r="HF41" s="149"/>
      <c r="HG41" s="149"/>
      <c r="HH41" s="128"/>
      <c r="HI41" s="128"/>
      <c r="HJ41" s="190"/>
      <c r="HK41" s="160"/>
      <c r="HL41" s="198"/>
      <c r="HM41" s="162"/>
      <c r="HN41" s="172"/>
      <c r="HO41" s="149"/>
      <c r="HP41" s="149"/>
      <c r="HQ41" s="128"/>
      <c r="HR41" s="128"/>
      <c r="HS41" s="190"/>
      <c r="HT41" s="160"/>
      <c r="HU41" s="198"/>
      <c r="HV41" s="162"/>
      <c r="HW41" s="172"/>
      <c r="HX41" s="149"/>
      <c r="HY41" s="149"/>
      <c r="HZ41" s="128"/>
      <c r="IA41" s="128"/>
      <c r="IB41" s="190"/>
      <c r="IC41" s="160"/>
      <c r="ID41" s="198"/>
      <c r="IE41" s="162"/>
      <c r="IF41" s="172"/>
      <c r="IG41" s="149"/>
      <c r="IH41" s="149"/>
      <c r="II41" s="128"/>
      <c r="IJ41" s="128"/>
      <c r="IK41" s="190"/>
      <c r="IL41" s="160"/>
      <c r="IM41" s="198"/>
      <c r="IN41" s="162"/>
      <c r="IO41" s="172"/>
      <c r="IP41" s="149"/>
      <c r="IQ41" s="149"/>
      <c r="IR41" s="128"/>
      <c r="IS41" s="128"/>
      <c r="IT41" s="190"/>
      <c r="IU41" s="160"/>
      <c r="IV41" s="198"/>
      <c r="IW41" s="162"/>
      <c r="IX41" s="172"/>
      <c r="IY41" s="149"/>
      <c r="IZ41" s="149"/>
      <c r="JA41" s="128"/>
      <c r="JB41" s="128"/>
      <c r="JC41" s="190"/>
      <c r="JD41" s="160"/>
      <c r="JE41" s="198"/>
      <c r="JF41" s="162"/>
      <c r="JG41" s="172"/>
      <c r="JH41" s="149"/>
      <c r="JI41" s="149"/>
      <c r="JJ41" s="128"/>
      <c r="JK41" s="128"/>
      <c r="JL41" s="190"/>
      <c r="JM41" s="160"/>
      <c r="JN41" s="198"/>
      <c r="JO41" s="162"/>
      <c r="JP41" s="172"/>
      <c r="JQ41" s="149"/>
      <c r="JR41" s="149"/>
    </row>
    <row r="42" spans="1:278" ht="12.75" customHeight="1" x14ac:dyDescent="0.2">
      <c r="A42" s="128"/>
      <c r="B42" s="190" t="s">
        <v>485</v>
      </c>
      <c r="C42" s="160" t="s">
        <v>486</v>
      </c>
      <c r="D42" s="198" t="s">
        <v>329</v>
      </c>
      <c r="E42" s="162">
        <v>71</v>
      </c>
      <c r="F42" s="172">
        <v>0</v>
      </c>
      <c r="G42" s="149">
        <f t="shared" si="4"/>
        <v>0</v>
      </c>
      <c r="H42" s="149"/>
      <c r="I42" s="128"/>
      <c r="J42" s="128"/>
      <c r="K42" s="190"/>
      <c r="L42" s="160"/>
      <c r="M42" s="198"/>
      <c r="N42" s="162"/>
      <c r="O42" s="172"/>
      <c r="P42" s="149"/>
      <c r="Q42" s="149"/>
      <c r="R42" s="236"/>
      <c r="S42" s="130"/>
      <c r="T42" s="190"/>
      <c r="U42" s="160"/>
      <c r="V42" s="198"/>
      <c r="W42" s="162"/>
      <c r="X42" s="172"/>
      <c r="Y42" s="149"/>
      <c r="Z42" s="149"/>
      <c r="AA42" s="130"/>
      <c r="AB42" s="128"/>
      <c r="AC42" s="190"/>
      <c r="AD42" s="160"/>
      <c r="AE42" s="198"/>
      <c r="AF42" s="162"/>
      <c r="AG42" s="172"/>
      <c r="AH42" s="149"/>
      <c r="AI42" s="149"/>
      <c r="AJ42" s="128"/>
      <c r="AK42" s="128"/>
      <c r="AL42" s="190"/>
      <c r="AM42" s="160"/>
      <c r="AN42" s="198"/>
      <c r="AO42" s="162"/>
      <c r="AP42" s="172"/>
      <c r="AQ42" s="149"/>
      <c r="AR42" s="149"/>
      <c r="AS42" s="128"/>
      <c r="AT42" s="128"/>
      <c r="AU42" s="190"/>
      <c r="AV42" s="160"/>
      <c r="AW42" s="198"/>
      <c r="AX42" s="162"/>
      <c r="AY42" s="172"/>
      <c r="AZ42" s="149"/>
      <c r="BA42" s="149"/>
      <c r="BB42" s="128"/>
      <c r="BC42" s="128"/>
      <c r="BD42" s="190"/>
      <c r="BE42" s="160"/>
      <c r="BF42" s="198"/>
      <c r="BG42" s="162"/>
      <c r="BH42" s="172"/>
      <c r="BI42" s="149"/>
      <c r="BJ42" s="149"/>
      <c r="BK42" s="128"/>
      <c r="BL42" s="128"/>
      <c r="BM42" s="190"/>
      <c r="BN42" s="160"/>
      <c r="BO42" s="198"/>
      <c r="BP42" s="162"/>
      <c r="BQ42" s="172"/>
      <c r="BR42" s="149"/>
      <c r="BS42" s="149"/>
      <c r="BT42" s="128"/>
      <c r="BU42" s="128"/>
      <c r="BV42" s="190"/>
      <c r="BW42" s="160"/>
      <c r="BX42" s="198"/>
      <c r="BY42" s="162"/>
      <c r="BZ42" s="172"/>
      <c r="CA42" s="149"/>
      <c r="CB42" s="149"/>
      <c r="CC42" s="128"/>
      <c r="CD42" s="128"/>
      <c r="CE42" s="190"/>
      <c r="CF42" s="160"/>
      <c r="CG42" s="198"/>
      <c r="CH42" s="162"/>
      <c r="CI42" s="172"/>
      <c r="CJ42" s="149"/>
      <c r="CK42" s="149"/>
      <c r="CL42" s="128"/>
      <c r="CM42" s="128"/>
      <c r="CN42" s="190"/>
      <c r="CO42" s="160"/>
      <c r="CP42" s="198"/>
      <c r="CQ42" s="162"/>
      <c r="CR42" s="172"/>
      <c r="CS42" s="149"/>
      <c r="CT42" s="149"/>
      <c r="CU42" s="128"/>
      <c r="CV42" s="128"/>
      <c r="CW42" s="190"/>
      <c r="CX42" s="160"/>
      <c r="CY42" s="198"/>
      <c r="CZ42" s="162"/>
      <c r="DA42" s="172"/>
      <c r="DB42" s="149"/>
      <c r="DC42" s="149"/>
      <c r="DD42" s="128"/>
      <c r="DE42" s="128"/>
      <c r="DF42" s="190"/>
      <c r="DG42" s="160"/>
      <c r="DH42" s="198"/>
      <c r="DI42" s="162"/>
      <c r="DJ42" s="172"/>
      <c r="DK42" s="149"/>
      <c r="DL42" s="149"/>
      <c r="DM42" s="128"/>
      <c r="DN42" s="128"/>
      <c r="DO42" s="190"/>
      <c r="DP42" s="160"/>
      <c r="DQ42" s="198"/>
      <c r="DR42" s="162"/>
      <c r="DS42" s="172"/>
      <c r="DT42" s="149"/>
      <c r="DU42" s="149"/>
      <c r="DV42" s="128"/>
      <c r="DW42" s="128"/>
      <c r="DX42" s="190"/>
      <c r="DY42" s="160"/>
      <c r="DZ42" s="198"/>
      <c r="EA42" s="162"/>
      <c r="EB42" s="172"/>
      <c r="EC42" s="149"/>
      <c r="ED42" s="149"/>
      <c r="EE42" s="128"/>
      <c r="EF42" s="128"/>
      <c r="EG42" s="190"/>
      <c r="EH42" s="160"/>
      <c r="EI42" s="198"/>
      <c r="EJ42" s="162"/>
      <c r="EK42" s="172"/>
      <c r="EL42" s="149"/>
      <c r="EM42" s="149"/>
      <c r="EN42" s="128"/>
      <c r="EO42" s="128"/>
      <c r="EP42" s="190"/>
      <c r="EQ42" s="160"/>
      <c r="ER42" s="198"/>
      <c r="ES42" s="162"/>
      <c r="ET42" s="172"/>
      <c r="EU42" s="149"/>
      <c r="EV42" s="149"/>
      <c r="EW42" s="128"/>
      <c r="EX42" s="128"/>
      <c r="EY42" s="190"/>
      <c r="EZ42" s="160"/>
      <c r="FA42" s="198"/>
      <c r="FB42" s="162"/>
      <c r="FC42" s="172"/>
      <c r="FD42" s="149"/>
      <c r="FE42" s="149"/>
      <c r="FF42" s="128"/>
      <c r="FG42" s="128"/>
      <c r="FH42" s="190"/>
      <c r="FI42" s="160"/>
      <c r="FJ42" s="198"/>
      <c r="FK42" s="162"/>
      <c r="FL42" s="172"/>
      <c r="FM42" s="149"/>
      <c r="FN42" s="149"/>
      <c r="FO42" s="128"/>
      <c r="FP42" s="128"/>
      <c r="FQ42" s="190"/>
      <c r="FR42" s="160"/>
      <c r="FS42" s="198"/>
      <c r="FT42" s="162"/>
      <c r="FU42" s="172"/>
      <c r="FV42" s="149"/>
      <c r="FW42" s="149"/>
      <c r="FX42" s="128"/>
      <c r="FY42" s="128"/>
      <c r="FZ42" s="190"/>
      <c r="GA42" s="160"/>
      <c r="GB42" s="198"/>
      <c r="GC42" s="162"/>
      <c r="GD42" s="172"/>
      <c r="GE42" s="149"/>
      <c r="GF42" s="149"/>
      <c r="GG42" s="128"/>
      <c r="GH42" s="128"/>
      <c r="GI42" s="190"/>
      <c r="GJ42" s="160"/>
      <c r="GK42" s="198"/>
      <c r="GL42" s="162"/>
      <c r="GM42" s="172"/>
      <c r="GN42" s="149"/>
      <c r="GO42" s="149"/>
      <c r="GP42" s="128"/>
      <c r="GQ42" s="128"/>
      <c r="GR42" s="190"/>
      <c r="GS42" s="160"/>
      <c r="GT42" s="198"/>
      <c r="GU42" s="162"/>
      <c r="GV42" s="172"/>
      <c r="GW42" s="149"/>
      <c r="GX42" s="149"/>
      <c r="GY42" s="128"/>
      <c r="GZ42" s="128"/>
      <c r="HA42" s="190"/>
      <c r="HB42" s="160"/>
      <c r="HC42" s="198"/>
      <c r="HD42" s="162"/>
      <c r="HE42" s="172"/>
      <c r="HF42" s="149"/>
      <c r="HG42" s="149"/>
      <c r="HH42" s="128"/>
      <c r="HI42" s="128"/>
      <c r="HJ42" s="190"/>
      <c r="HK42" s="160"/>
      <c r="HL42" s="198"/>
      <c r="HM42" s="162"/>
      <c r="HN42" s="172"/>
      <c r="HO42" s="149"/>
      <c r="HP42" s="149"/>
      <c r="HQ42" s="128"/>
      <c r="HR42" s="128"/>
      <c r="HS42" s="190"/>
      <c r="HT42" s="160"/>
      <c r="HU42" s="198"/>
      <c r="HV42" s="162"/>
      <c r="HW42" s="172"/>
      <c r="HX42" s="149"/>
      <c r="HY42" s="149"/>
      <c r="HZ42" s="128"/>
      <c r="IA42" s="128"/>
      <c r="IB42" s="190"/>
      <c r="IC42" s="160"/>
      <c r="ID42" s="198"/>
      <c r="IE42" s="162"/>
      <c r="IF42" s="172"/>
      <c r="IG42" s="149"/>
      <c r="IH42" s="149"/>
      <c r="II42" s="128"/>
      <c r="IJ42" s="128"/>
      <c r="IK42" s="190"/>
      <c r="IL42" s="160"/>
      <c r="IM42" s="198"/>
      <c r="IN42" s="162"/>
      <c r="IO42" s="172"/>
      <c r="IP42" s="149"/>
      <c r="IQ42" s="149"/>
      <c r="IR42" s="128"/>
      <c r="IS42" s="128"/>
      <c r="IT42" s="190"/>
      <c r="IU42" s="160"/>
      <c r="IV42" s="198"/>
      <c r="IW42" s="162"/>
      <c r="IX42" s="172"/>
      <c r="IY42" s="149"/>
      <c r="IZ42" s="149"/>
      <c r="JA42" s="128"/>
      <c r="JB42" s="128"/>
      <c r="JC42" s="190"/>
      <c r="JD42" s="160"/>
      <c r="JE42" s="198"/>
      <c r="JF42" s="162"/>
      <c r="JG42" s="172"/>
      <c r="JH42" s="149"/>
      <c r="JI42" s="149"/>
      <c r="JJ42" s="128"/>
      <c r="JK42" s="128"/>
      <c r="JL42" s="190"/>
      <c r="JM42" s="160"/>
      <c r="JN42" s="198"/>
      <c r="JO42" s="162"/>
      <c r="JP42" s="172"/>
      <c r="JQ42" s="149"/>
      <c r="JR42" s="149"/>
    </row>
    <row r="43" spans="1:278" ht="12.75" customHeight="1" x14ac:dyDescent="0.2">
      <c r="A43" s="128"/>
      <c r="B43" s="190" t="s">
        <v>487</v>
      </c>
      <c r="C43" s="160" t="s">
        <v>488</v>
      </c>
      <c r="D43" s="198" t="s">
        <v>329</v>
      </c>
      <c r="E43" s="162">
        <v>6</v>
      </c>
      <c r="F43" s="172">
        <v>0</v>
      </c>
      <c r="G43" s="149">
        <f t="shared" si="4"/>
        <v>0</v>
      </c>
      <c r="H43" s="149"/>
      <c r="I43" s="128"/>
      <c r="J43" s="128"/>
      <c r="K43" s="190"/>
      <c r="L43" s="160"/>
      <c r="M43" s="198"/>
      <c r="N43" s="162"/>
      <c r="O43" s="172"/>
      <c r="P43" s="149"/>
      <c r="Q43" s="149"/>
      <c r="R43" s="236"/>
      <c r="S43" s="130"/>
      <c r="T43" s="190"/>
      <c r="U43" s="160"/>
      <c r="V43" s="198"/>
      <c r="W43" s="162"/>
      <c r="X43" s="172"/>
      <c r="Y43" s="149"/>
      <c r="Z43" s="149"/>
      <c r="AA43" s="130"/>
      <c r="AB43" s="128"/>
      <c r="AC43" s="190"/>
      <c r="AD43" s="160"/>
      <c r="AE43" s="198"/>
      <c r="AF43" s="162"/>
      <c r="AG43" s="172"/>
      <c r="AH43" s="149"/>
      <c r="AI43" s="149"/>
      <c r="AJ43" s="128"/>
      <c r="AK43" s="128"/>
      <c r="AL43" s="190"/>
      <c r="AM43" s="160"/>
      <c r="AN43" s="198"/>
      <c r="AO43" s="162"/>
      <c r="AP43" s="172"/>
      <c r="AQ43" s="149"/>
      <c r="AR43" s="149"/>
      <c r="AS43" s="128"/>
      <c r="AT43" s="128"/>
      <c r="AU43" s="190"/>
      <c r="AV43" s="160"/>
      <c r="AW43" s="198"/>
      <c r="AX43" s="162"/>
      <c r="AY43" s="172"/>
      <c r="AZ43" s="149"/>
      <c r="BA43" s="149"/>
      <c r="BB43" s="128"/>
      <c r="BC43" s="128"/>
      <c r="BD43" s="190"/>
      <c r="BE43" s="160"/>
      <c r="BF43" s="198"/>
      <c r="BG43" s="162"/>
      <c r="BH43" s="172"/>
      <c r="BI43" s="149"/>
      <c r="BJ43" s="149"/>
      <c r="BK43" s="128"/>
      <c r="BL43" s="128"/>
      <c r="BM43" s="190"/>
      <c r="BN43" s="160"/>
      <c r="BO43" s="198"/>
      <c r="BP43" s="162"/>
      <c r="BQ43" s="172"/>
      <c r="BR43" s="149"/>
      <c r="BS43" s="149"/>
      <c r="BT43" s="128"/>
      <c r="BU43" s="128"/>
      <c r="BV43" s="190"/>
      <c r="BW43" s="160"/>
      <c r="BX43" s="198"/>
      <c r="BY43" s="162"/>
      <c r="BZ43" s="172"/>
      <c r="CA43" s="149"/>
      <c r="CB43" s="149"/>
      <c r="CC43" s="128"/>
      <c r="CD43" s="128"/>
      <c r="CE43" s="190"/>
      <c r="CF43" s="160"/>
      <c r="CG43" s="198"/>
      <c r="CH43" s="162"/>
      <c r="CI43" s="172"/>
      <c r="CJ43" s="149"/>
      <c r="CK43" s="149"/>
      <c r="CL43" s="128"/>
      <c r="CM43" s="128"/>
      <c r="CN43" s="190"/>
      <c r="CO43" s="160"/>
      <c r="CP43" s="198"/>
      <c r="CQ43" s="162"/>
      <c r="CR43" s="172"/>
      <c r="CS43" s="149"/>
      <c r="CT43" s="149"/>
      <c r="CU43" s="128"/>
      <c r="CV43" s="128"/>
      <c r="CW43" s="190"/>
      <c r="CX43" s="160"/>
      <c r="CY43" s="198"/>
      <c r="CZ43" s="162"/>
      <c r="DA43" s="172"/>
      <c r="DB43" s="149"/>
      <c r="DC43" s="149"/>
      <c r="DD43" s="128"/>
      <c r="DE43" s="128"/>
      <c r="DF43" s="190"/>
      <c r="DG43" s="160"/>
      <c r="DH43" s="198"/>
      <c r="DI43" s="162"/>
      <c r="DJ43" s="172"/>
      <c r="DK43" s="149"/>
      <c r="DL43" s="149"/>
      <c r="DM43" s="128"/>
      <c r="DN43" s="128"/>
      <c r="DO43" s="190"/>
      <c r="DP43" s="160"/>
      <c r="DQ43" s="198"/>
      <c r="DR43" s="162"/>
      <c r="DS43" s="172"/>
      <c r="DT43" s="149"/>
      <c r="DU43" s="149"/>
      <c r="DV43" s="128"/>
      <c r="DW43" s="128"/>
      <c r="DX43" s="190"/>
      <c r="DY43" s="160"/>
      <c r="DZ43" s="198"/>
      <c r="EA43" s="162"/>
      <c r="EB43" s="172"/>
      <c r="EC43" s="149"/>
      <c r="ED43" s="149"/>
      <c r="EE43" s="128"/>
      <c r="EF43" s="128"/>
      <c r="EG43" s="190"/>
      <c r="EH43" s="160"/>
      <c r="EI43" s="198"/>
      <c r="EJ43" s="162"/>
      <c r="EK43" s="172"/>
      <c r="EL43" s="149"/>
      <c r="EM43" s="149"/>
      <c r="EN43" s="128"/>
      <c r="EO43" s="128"/>
      <c r="EP43" s="190"/>
      <c r="EQ43" s="160"/>
      <c r="ER43" s="198"/>
      <c r="ES43" s="162"/>
      <c r="ET43" s="172"/>
      <c r="EU43" s="149"/>
      <c r="EV43" s="149"/>
      <c r="EW43" s="128"/>
      <c r="EX43" s="128"/>
      <c r="EY43" s="190"/>
      <c r="EZ43" s="160"/>
      <c r="FA43" s="198"/>
      <c r="FB43" s="162"/>
      <c r="FC43" s="172"/>
      <c r="FD43" s="149"/>
      <c r="FE43" s="149"/>
      <c r="FF43" s="128"/>
      <c r="FG43" s="128"/>
      <c r="FH43" s="190"/>
      <c r="FI43" s="160"/>
      <c r="FJ43" s="198"/>
      <c r="FK43" s="162"/>
      <c r="FL43" s="172"/>
      <c r="FM43" s="149"/>
      <c r="FN43" s="149"/>
      <c r="FO43" s="128"/>
      <c r="FP43" s="128"/>
      <c r="FQ43" s="190"/>
      <c r="FR43" s="160"/>
      <c r="FS43" s="198"/>
      <c r="FT43" s="162"/>
      <c r="FU43" s="172"/>
      <c r="FV43" s="149"/>
      <c r="FW43" s="149"/>
      <c r="FX43" s="128"/>
      <c r="FY43" s="128"/>
      <c r="FZ43" s="190"/>
      <c r="GA43" s="160"/>
      <c r="GB43" s="198"/>
      <c r="GC43" s="162"/>
      <c r="GD43" s="172"/>
      <c r="GE43" s="149"/>
      <c r="GF43" s="149"/>
      <c r="GG43" s="128"/>
      <c r="GH43" s="128"/>
      <c r="GI43" s="190"/>
      <c r="GJ43" s="160"/>
      <c r="GK43" s="198"/>
      <c r="GL43" s="162"/>
      <c r="GM43" s="172"/>
      <c r="GN43" s="149"/>
      <c r="GO43" s="149"/>
      <c r="GP43" s="128"/>
      <c r="GQ43" s="128"/>
      <c r="GR43" s="190"/>
      <c r="GS43" s="160"/>
      <c r="GT43" s="198"/>
      <c r="GU43" s="162"/>
      <c r="GV43" s="172"/>
      <c r="GW43" s="149"/>
      <c r="GX43" s="149"/>
      <c r="GY43" s="128"/>
      <c r="GZ43" s="128"/>
      <c r="HA43" s="190"/>
      <c r="HB43" s="160"/>
      <c r="HC43" s="198"/>
      <c r="HD43" s="162"/>
      <c r="HE43" s="172"/>
      <c r="HF43" s="149"/>
      <c r="HG43" s="149"/>
      <c r="HH43" s="128"/>
      <c r="HI43" s="128"/>
      <c r="HJ43" s="190"/>
      <c r="HK43" s="160"/>
      <c r="HL43" s="198"/>
      <c r="HM43" s="162"/>
      <c r="HN43" s="172"/>
      <c r="HO43" s="149"/>
      <c r="HP43" s="149"/>
      <c r="HQ43" s="128"/>
      <c r="HR43" s="128"/>
      <c r="HS43" s="190"/>
      <c r="HT43" s="160"/>
      <c r="HU43" s="198"/>
      <c r="HV43" s="162"/>
      <c r="HW43" s="172"/>
      <c r="HX43" s="149"/>
      <c r="HY43" s="149"/>
      <c r="HZ43" s="128"/>
      <c r="IA43" s="128"/>
      <c r="IB43" s="190"/>
      <c r="IC43" s="160"/>
      <c r="ID43" s="198"/>
      <c r="IE43" s="162"/>
      <c r="IF43" s="172"/>
      <c r="IG43" s="149"/>
      <c r="IH43" s="149"/>
      <c r="II43" s="128"/>
      <c r="IJ43" s="128"/>
      <c r="IK43" s="190"/>
      <c r="IL43" s="160"/>
      <c r="IM43" s="198"/>
      <c r="IN43" s="162"/>
      <c r="IO43" s="172"/>
      <c r="IP43" s="149"/>
      <c r="IQ43" s="149"/>
      <c r="IR43" s="128"/>
      <c r="IS43" s="128"/>
      <c r="IT43" s="190"/>
      <c r="IU43" s="160"/>
      <c r="IV43" s="198"/>
      <c r="IW43" s="162"/>
      <c r="IX43" s="172"/>
      <c r="IY43" s="149"/>
      <c r="IZ43" s="149"/>
      <c r="JA43" s="128"/>
      <c r="JB43" s="128"/>
      <c r="JC43" s="190"/>
      <c r="JD43" s="160"/>
      <c r="JE43" s="198"/>
      <c r="JF43" s="162"/>
      <c r="JG43" s="172"/>
      <c r="JH43" s="149"/>
      <c r="JI43" s="149"/>
      <c r="JJ43" s="128"/>
      <c r="JK43" s="128"/>
      <c r="JL43" s="190"/>
      <c r="JM43" s="160"/>
      <c r="JN43" s="198"/>
      <c r="JO43" s="162"/>
      <c r="JP43" s="172"/>
      <c r="JQ43" s="149"/>
      <c r="JR43" s="149"/>
    </row>
    <row r="44" spans="1:278" ht="12.75" customHeight="1" x14ac:dyDescent="0.2">
      <c r="A44" s="128"/>
      <c r="B44" s="190" t="s">
        <v>489</v>
      </c>
      <c r="C44" s="160" t="s">
        <v>490</v>
      </c>
      <c r="D44" s="199" t="s">
        <v>329</v>
      </c>
      <c r="E44" s="162">
        <v>6</v>
      </c>
      <c r="F44" s="172">
        <v>0</v>
      </c>
      <c r="G44" s="149">
        <f t="shared" si="4"/>
        <v>0</v>
      </c>
      <c r="H44" s="149"/>
      <c r="I44" s="128"/>
      <c r="J44" s="128"/>
      <c r="K44" s="190"/>
      <c r="L44" s="160"/>
      <c r="M44" s="199"/>
      <c r="N44" s="162"/>
      <c r="O44" s="172"/>
      <c r="P44" s="149"/>
      <c r="Q44" s="149"/>
      <c r="R44" s="236"/>
      <c r="S44" s="130"/>
      <c r="T44" s="190"/>
      <c r="U44" s="160"/>
      <c r="V44" s="199"/>
      <c r="W44" s="162"/>
      <c r="X44" s="172"/>
      <c r="Y44" s="149"/>
      <c r="Z44" s="149"/>
      <c r="AA44" s="130"/>
      <c r="AB44" s="128"/>
      <c r="AC44" s="190"/>
      <c r="AD44" s="160"/>
      <c r="AE44" s="199"/>
      <c r="AF44" s="162"/>
      <c r="AG44" s="172"/>
      <c r="AH44" s="149"/>
      <c r="AI44" s="149"/>
      <c r="AJ44" s="128"/>
      <c r="AK44" s="128"/>
      <c r="AL44" s="190"/>
      <c r="AM44" s="160"/>
      <c r="AN44" s="199"/>
      <c r="AO44" s="162"/>
      <c r="AP44" s="172"/>
      <c r="AQ44" s="149"/>
      <c r="AR44" s="149"/>
      <c r="AS44" s="128"/>
      <c r="AT44" s="128"/>
      <c r="AU44" s="190"/>
      <c r="AV44" s="160"/>
      <c r="AW44" s="199"/>
      <c r="AX44" s="162"/>
      <c r="AY44" s="172"/>
      <c r="AZ44" s="149"/>
      <c r="BA44" s="149"/>
      <c r="BB44" s="128"/>
      <c r="BC44" s="128"/>
      <c r="BD44" s="190"/>
      <c r="BE44" s="160"/>
      <c r="BF44" s="199"/>
      <c r="BG44" s="162"/>
      <c r="BH44" s="172"/>
      <c r="BI44" s="149"/>
      <c r="BJ44" s="149"/>
      <c r="BK44" s="128"/>
      <c r="BL44" s="128"/>
      <c r="BM44" s="190"/>
      <c r="BN44" s="160"/>
      <c r="BO44" s="199"/>
      <c r="BP44" s="162"/>
      <c r="BQ44" s="172"/>
      <c r="BR44" s="149"/>
      <c r="BS44" s="149"/>
      <c r="BT44" s="128"/>
      <c r="BU44" s="128"/>
      <c r="BV44" s="190"/>
      <c r="BW44" s="160"/>
      <c r="BX44" s="199"/>
      <c r="BY44" s="162"/>
      <c r="BZ44" s="172"/>
      <c r="CA44" s="149"/>
      <c r="CB44" s="149"/>
      <c r="CC44" s="128"/>
      <c r="CD44" s="128"/>
      <c r="CE44" s="190"/>
      <c r="CF44" s="160"/>
      <c r="CG44" s="199"/>
      <c r="CH44" s="162"/>
      <c r="CI44" s="172"/>
      <c r="CJ44" s="149"/>
      <c r="CK44" s="149"/>
      <c r="CL44" s="128"/>
      <c r="CM44" s="128"/>
      <c r="CN44" s="190"/>
      <c r="CO44" s="160"/>
      <c r="CP44" s="199"/>
      <c r="CQ44" s="162"/>
      <c r="CR44" s="172"/>
      <c r="CS44" s="149"/>
      <c r="CT44" s="149"/>
      <c r="CU44" s="128"/>
      <c r="CV44" s="128"/>
      <c r="CW44" s="190"/>
      <c r="CX44" s="160"/>
      <c r="CY44" s="199"/>
      <c r="CZ44" s="162"/>
      <c r="DA44" s="172"/>
      <c r="DB44" s="149"/>
      <c r="DC44" s="149"/>
      <c r="DD44" s="128"/>
      <c r="DE44" s="128"/>
      <c r="DF44" s="190"/>
      <c r="DG44" s="160"/>
      <c r="DH44" s="199"/>
      <c r="DI44" s="162"/>
      <c r="DJ44" s="172"/>
      <c r="DK44" s="149"/>
      <c r="DL44" s="149"/>
      <c r="DM44" s="128"/>
      <c r="DN44" s="128"/>
      <c r="DO44" s="190"/>
      <c r="DP44" s="160"/>
      <c r="DQ44" s="199"/>
      <c r="DR44" s="162"/>
      <c r="DS44" s="172"/>
      <c r="DT44" s="149"/>
      <c r="DU44" s="149"/>
      <c r="DV44" s="128"/>
      <c r="DW44" s="128"/>
      <c r="DX44" s="190"/>
      <c r="DY44" s="160"/>
      <c r="DZ44" s="199"/>
      <c r="EA44" s="162"/>
      <c r="EB44" s="172"/>
      <c r="EC44" s="149"/>
      <c r="ED44" s="149"/>
      <c r="EE44" s="128"/>
      <c r="EF44" s="128"/>
      <c r="EG44" s="190"/>
      <c r="EH44" s="160"/>
      <c r="EI44" s="199"/>
      <c r="EJ44" s="162"/>
      <c r="EK44" s="172"/>
      <c r="EL44" s="149"/>
      <c r="EM44" s="149"/>
      <c r="EN44" s="128"/>
      <c r="EO44" s="128"/>
      <c r="EP44" s="190"/>
      <c r="EQ44" s="160"/>
      <c r="ER44" s="199"/>
      <c r="ES44" s="162"/>
      <c r="ET44" s="172"/>
      <c r="EU44" s="149"/>
      <c r="EV44" s="149"/>
      <c r="EW44" s="128"/>
      <c r="EX44" s="128"/>
      <c r="EY44" s="190"/>
      <c r="EZ44" s="160"/>
      <c r="FA44" s="199"/>
      <c r="FB44" s="162"/>
      <c r="FC44" s="172"/>
      <c r="FD44" s="149"/>
      <c r="FE44" s="149"/>
      <c r="FF44" s="128"/>
      <c r="FG44" s="128"/>
      <c r="FH44" s="190"/>
      <c r="FI44" s="160"/>
      <c r="FJ44" s="199"/>
      <c r="FK44" s="162"/>
      <c r="FL44" s="172"/>
      <c r="FM44" s="149"/>
      <c r="FN44" s="149"/>
      <c r="FO44" s="128"/>
      <c r="FP44" s="128"/>
      <c r="FQ44" s="190"/>
      <c r="FR44" s="160"/>
      <c r="FS44" s="199"/>
      <c r="FT44" s="162"/>
      <c r="FU44" s="172"/>
      <c r="FV44" s="149"/>
      <c r="FW44" s="149"/>
      <c r="FX44" s="128"/>
      <c r="FY44" s="128"/>
      <c r="FZ44" s="190"/>
      <c r="GA44" s="160"/>
      <c r="GB44" s="199"/>
      <c r="GC44" s="162"/>
      <c r="GD44" s="172"/>
      <c r="GE44" s="149"/>
      <c r="GF44" s="149"/>
      <c r="GG44" s="128"/>
      <c r="GH44" s="128"/>
      <c r="GI44" s="190"/>
      <c r="GJ44" s="160"/>
      <c r="GK44" s="199"/>
      <c r="GL44" s="162"/>
      <c r="GM44" s="172"/>
      <c r="GN44" s="149"/>
      <c r="GO44" s="149"/>
      <c r="GP44" s="128"/>
      <c r="GQ44" s="128"/>
      <c r="GR44" s="190"/>
      <c r="GS44" s="160"/>
      <c r="GT44" s="199"/>
      <c r="GU44" s="162"/>
      <c r="GV44" s="172"/>
      <c r="GW44" s="149"/>
      <c r="GX44" s="149"/>
      <c r="GY44" s="128"/>
      <c r="GZ44" s="128"/>
      <c r="HA44" s="190"/>
      <c r="HB44" s="160"/>
      <c r="HC44" s="199"/>
      <c r="HD44" s="162"/>
      <c r="HE44" s="172"/>
      <c r="HF44" s="149"/>
      <c r="HG44" s="149"/>
      <c r="HH44" s="128"/>
      <c r="HI44" s="128"/>
      <c r="HJ44" s="190"/>
      <c r="HK44" s="160"/>
      <c r="HL44" s="199"/>
      <c r="HM44" s="162"/>
      <c r="HN44" s="172"/>
      <c r="HO44" s="149"/>
      <c r="HP44" s="149"/>
      <c r="HQ44" s="128"/>
      <c r="HR44" s="128"/>
      <c r="HS44" s="190"/>
      <c r="HT44" s="160"/>
      <c r="HU44" s="199"/>
      <c r="HV44" s="162"/>
      <c r="HW44" s="172"/>
      <c r="HX44" s="149"/>
      <c r="HY44" s="149"/>
      <c r="HZ44" s="128"/>
      <c r="IA44" s="128"/>
      <c r="IB44" s="190"/>
      <c r="IC44" s="160"/>
      <c r="ID44" s="199"/>
      <c r="IE44" s="162"/>
      <c r="IF44" s="172"/>
      <c r="IG44" s="149"/>
      <c r="IH44" s="149"/>
      <c r="II44" s="128"/>
      <c r="IJ44" s="128"/>
      <c r="IK44" s="190"/>
      <c r="IL44" s="160"/>
      <c r="IM44" s="199"/>
      <c r="IN44" s="162"/>
      <c r="IO44" s="172"/>
      <c r="IP44" s="149"/>
      <c r="IQ44" s="149"/>
      <c r="IR44" s="128"/>
      <c r="IS44" s="128"/>
      <c r="IT44" s="190"/>
      <c r="IU44" s="160"/>
      <c r="IV44" s="199"/>
      <c r="IW44" s="162"/>
      <c r="IX44" s="172"/>
      <c r="IY44" s="149"/>
      <c r="IZ44" s="149"/>
      <c r="JA44" s="128"/>
      <c r="JB44" s="128"/>
      <c r="JC44" s="190"/>
      <c r="JD44" s="160"/>
      <c r="JE44" s="199"/>
      <c r="JF44" s="162"/>
      <c r="JG44" s="172"/>
      <c r="JH44" s="149"/>
      <c r="JI44" s="149"/>
      <c r="JJ44" s="128"/>
      <c r="JK44" s="128"/>
      <c r="JL44" s="190"/>
      <c r="JM44" s="160"/>
      <c r="JN44" s="199"/>
      <c r="JO44" s="162"/>
      <c r="JP44" s="172"/>
      <c r="JQ44" s="149"/>
      <c r="JR44" s="149"/>
    </row>
    <row r="45" spans="1:278" ht="12.75" customHeight="1" x14ac:dyDescent="0.2">
      <c r="A45" s="128"/>
      <c r="B45" s="200">
        <v>7.4</v>
      </c>
      <c r="C45" s="194" t="s">
        <v>362</v>
      </c>
      <c r="D45" s="201"/>
      <c r="E45" s="162"/>
      <c r="F45" s="196"/>
      <c r="G45" s="197"/>
      <c r="H45" s="197"/>
      <c r="I45" s="128"/>
      <c r="J45" s="128"/>
      <c r="K45" s="200"/>
      <c r="L45" s="194"/>
      <c r="M45" s="201"/>
      <c r="N45" s="162"/>
      <c r="O45" s="196"/>
      <c r="P45" s="197"/>
      <c r="Q45" s="197"/>
      <c r="R45" s="236"/>
      <c r="S45" s="130"/>
      <c r="T45" s="200"/>
      <c r="U45" s="194"/>
      <c r="V45" s="201"/>
      <c r="W45" s="162"/>
      <c r="X45" s="196"/>
      <c r="Y45" s="197"/>
      <c r="Z45" s="197"/>
      <c r="AA45" s="130"/>
      <c r="AB45" s="128"/>
      <c r="AC45" s="200"/>
      <c r="AD45" s="194"/>
      <c r="AE45" s="201"/>
      <c r="AF45" s="162"/>
      <c r="AG45" s="196"/>
      <c r="AH45" s="197"/>
      <c r="AI45" s="197"/>
      <c r="AJ45" s="128"/>
      <c r="AK45" s="128"/>
      <c r="AL45" s="200"/>
      <c r="AM45" s="194"/>
      <c r="AN45" s="201"/>
      <c r="AO45" s="162"/>
      <c r="AP45" s="196"/>
      <c r="AQ45" s="197"/>
      <c r="AR45" s="197"/>
      <c r="AS45" s="128"/>
      <c r="AT45" s="128"/>
      <c r="AU45" s="200"/>
      <c r="AV45" s="194"/>
      <c r="AW45" s="201"/>
      <c r="AX45" s="162"/>
      <c r="AY45" s="196"/>
      <c r="AZ45" s="197"/>
      <c r="BA45" s="197"/>
      <c r="BB45" s="128"/>
      <c r="BC45" s="128"/>
      <c r="BD45" s="200"/>
      <c r="BE45" s="194"/>
      <c r="BF45" s="201"/>
      <c r="BG45" s="162"/>
      <c r="BH45" s="196"/>
      <c r="BI45" s="197"/>
      <c r="BJ45" s="197"/>
      <c r="BK45" s="128"/>
      <c r="BL45" s="128"/>
      <c r="BM45" s="200"/>
      <c r="BN45" s="194"/>
      <c r="BO45" s="201"/>
      <c r="BP45" s="162"/>
      <c r="BQ45" s="196"/>
      <c r="BR45" s="197"/>
      <c r="BS45" s="197"/>
      <c r="BT45" s="128"/>
      <c r="BU45" s="128"/>
      <c r="BV45" s="200"/>
      <c r="BW45" s="194"/>
      <c r="BX45" s="201"/>
      <c r="BY45" s="162"/>
      <c r="BZ45" s="196"/>
      <c r="CA45" s="197"/>
      <c r="CB45" s="197"/>
      <c r="CC45" s="128"/>
      <c r="CD45" s="128"/>
      <c r="CE45" s="200"/>
      <c r="CF45" s="194"/>
      <c r="CG45" s="201"/>
      <c r="CH45" s="162"/>
      <c r="CI45" s="196"/>
      <c r="CJ45" s="197"/>
      <c r="CK45" s="197"/>
      <c r="CL45" s="128"/>
      <c r="CM45" s="128"/>
      <c r="CN45" s="200"/>
      <c r="CO45" s="194"/>
      <c r="CP45" s="201"/>
      <c r="CQ45" s="162"/>
      <c r="CR45" s="196"/>
      <c r="CS45" s="197"/>
      <c r="CT45" s="197"/>
      <c r="CU45" s="128"/>
      <c r="CV45" s="128"/>
      <c r="CW45" s="200"/>
      <c r="CX45" s="194"/>
      <c r="CY45" s="201"/>
      <c r="CZ45" s="162"/>
      <c r="DA45" s="196"/>
      <c r="DB45" s="197"/>
      <c r="DC45" s="197"/>
      <c r="DD45" s="128"/>
      <c r="DE45" s="128"/>
      <c r="DF45" s="200"/>
      <c r="DG45" s="194"/>
      <c r="DH45" s="201"/>
      <c r="DI45" s="162"/>
      <c r="DJ45" s="196"/>
      <c r="DK45" s="197"/>
      <c r="DL45" s="197"/>
      <c r="DM45" s="128"/>
      <c r="DN45" s="128"/>
      <c r="DO45" s="200"/>
      <c r="DP45" s="194"/>
      <c r="DQ45" s="201"/>
      <c r="DR45" s="162"/>
      <c r="DS45" s="196"/>
      <c r="DT45" s="197"/>
      <c r="DU45" s="197"/>
      <c r="DV45" s="128"/>
      <c r="DW45" s="128"/>
      <c r="DX45" s="200"/>
      <c r="DY45" s="194"/>
      <c r="DZ45" s="201"/>
      <c r="EA45" s="162"/>
      <c r="EB45" s="196"/>
      <c r="EC45" s="197"/>
      <c r="ED45" s="197"/>
      <c r="EE45" s="128"/>
      <c r="EF45" s="128"/>
      <c r="EG45" s="200"/>
      <c r="EH45" s="194"/>
      <c r="EI45" s="201"/>
      <c r="EJ45" s="162"/>
      <c r="EK45" s="196"/>
      <c r="EL45" s="197"/>
      <c r="EM45" s="197"/>
      <c r="EN45" s="128"/>
      <c r="EO45" s="128"/>
      <c r="EP45" s="200"/>
      <c r="EQ45" s="194"/>
      <c r="ER45" s="201"/>
      <c r="ES45" s="162"/>
      <c r="ET45" s="196"/>
      <c r="EU45" s="197"/>
      <c r="EV45" s="197"/>
      <c r="EW45" s="128"/>
      <c r="EX45" s="128"/>
      <c r="EY45" s="200"/>
      <c r="EZ45" s="194"/>
      <c r="FA45" s="201"/>
      <c r="FB45" s="162"/>
      <c r="FC45" s="196"/>
      <c r="FD45" s="197"/>
      <c r="FE45" s="197"/>
      <c r="FF45" s="128"/>
      <c r="FG45" s="128"/>
      <c r="FH45" s="200"/>
      <c r="FI45" s="194"/>
      <c r="FJ45" s="201"/>
      <c r="FK45" s="162"/>
      <c r="FL45" s="196"/>
      <c r="FM45" s="197"/>
      <c r="FN45" s="197"/>
      <c r="FO45" s="128"/>
      <c r="FP45" s="128"/>
      <c r="FQ45" s="200"/>
      <c r="FR45" s="194"/>
      <c r="FS45" s="201"/>
      <c r="FT45" s="162"/>
      <c r="FU45" s="196"/>
      <c r="FV45" s="197"/>
      <c r="FW45" s="197"/>
      <c r="FX45" s="128"/>
      <c r="FY45" s="128"/>
      <c r="FZ45" s="200"/>
      <c r="GA45" s="194"/>
      <c r="GB45" s="201"/>
      <c r="GC45" s="162"/>
      <c r="GD45" s="196"/>
      <c r="GE45" s="197"/>
      <c r="GF45" s="197"/>
      <c r="GG45" s="128"/>
      <c r="GH45" s="128"/>
      <c r="GI45" s="200"/>
      <c r="GJ45" s="194"/>
      <c r="GK45" s="201"/>
      <c r="GL45" s="162"/>
      <c r="GM45" s="196"/>
      <c r="GN45" s="197"/>
      <c r="GO45" s="197"/>
      <c r="GP45" s="128"/>
      <c r="GQ45" s="128"/>
      <c r="GR45" s="200"/>
      <c r="GS45" s="194"/>
      <c r="GT45" s="201"/>
      <c r="GU45" s="162"/>
      <c r="GV45" s="196"/>
      <c r="GW45" s="197"/>
      <c r="GX45" s="197"/>
      <c r="GY45" s="128"/>
      <c r="GZ45" s="128"/>
      <c r="HA45" s="200"/>
      <c r="HB45" s="194"/>
      <c r="HC45" s="201"/>
      <c r="HD45" s="162"/>
      <c r="HE45" s="196"/>
      <c r="HF45" s="197"/>
      <c r="HG45" s="197"/>
      <c r="HH45" s="128"/>
      <c r="HI45" s="128"/>
      <c r="HJ45" s="200"/>
      <c r="HK45" s="194"/>
      <c r="HL45" s="201"/>
      <c r="HM45" s="162"/>
      <c r="HN45" s="196"/>
      <c r="HO45" s="197"/>
      <c r="HP45" s="197"/>
      <c r="HQ45" s="128"/>
      <c r="HR45" s="128"/>
      <c r="HS45" s="200"/>
      <c r="HT45" s="194"/>
      <c r="HU45" s="201"/>
      <c r="HV45" s="162"/>
      <c r="HW45" s="196"/>
      <c r="HX45" s="197"/>
      <c r="HY45" s="197"/>
      <c r="HZ45" s="128"/>
      <c r="IA45" s="128"/>
      <c r="IB45" s="200"/>
      <c r="IC45" s="194"/>
      <c r="ID45" s="201"/>
      <c r="IE45" s="162"/>
      <c r="IF45" s="196"/>
      <c r="IG45" s="197"/>
      <c r="IH45" s="197"/>
      <c r="II45" s="128"/>
      <c r="IJ45" s="128"/>
      <c r="IK45" s="200"/>
      <c r="IL45" s="194"/>
      <c r="IM45" s="201"/>
      <c r="IN45" s="162"/>
      <c r="IO45" s="196"/>
      <c r="IP45" s="197"/>
      <c r="IQ45" s="197"/>
      <c r="IR45" s="128"/>
      <c r="IS45" s="128"/>
      <c r="IT45" s="200"/>
      <c r="IU45" s="194"/>
      <c r="IV45" s="201"/>
      <c r="IW45" s="162"/>
      <c r="IX45" s="196"/>
      <c r="IY45" s="197"/>
      <c r="IZ45" s="197"/>
      <c r="JA45" s="128"/>
      <c r="JB45" s="128"/>
      <c r="JC45" s="200"/>
      <c r="JD45" s="194"/>
      <c r="JE45" s="201"/>
      <c r="JF45" s="162"/>
      <c r="JG45" s="196"/>
      <c r="JH45" s="197"/>
      <c r="JI45" s="197"/>
      <c r="JJ45" s="128"/>
      <c r="JK45" s="128"/>
      <c r="JL45" s="200"/>
      <c r="JM45" s="194"/>
      <c r="JN45" s="201"/>
      <c r="JO45" s="162"/>
      <c r="JP45" s="196"/>
      <c r="JQ45" s="197"/>
      <c r="JR45" s="197"/>
    </row>
    <row r="46" spans="1:278" ht="12.75" customHeight="1" x14ac:dyDescent="0.2">
      <c r="A46" s="128"/>
      <c r="B46" s="190"/>
      <c r="C46" s="160" t="s">
        <v>491</v>
      </c>
      <c r="D46" s="201"/>
      <c r="E46" s="162"/>
      <c r="F46" s="196"/>
      <c r="G46" s="197"/>
      <c r="H46" s="197"/>
      <c r="I46" s="128"/>
      <c r="J46" s="128"/>
      <c r="K46" s="190"/>
      <c r="L46" s="160"/>
      <c r="M46" s="201"/>
      <c r="N46" s="162"/>
      <c r="O46" s="196"/>
      <c r="P46" s="197"/>
      <c r="Q46" s="197"/>
      <c r="R46" s="236"/>
      <c r="S46" s="130"/>
      <c r="T46" s="190"/>
      <c r="U46" s="160"/>
      <c r="V46" s="201"/>
      <c r="W46" s="162"/>
      <c r="X46" s="196"/>
      <c r="Y46" s="197"/>
      <c r="Z46" s="197"/>
      <c r="AA46" s="130"/>
      <c r="AB46" s="128"/>
      <c r="AC46" s="190"/>
      <c r="AD46" s="160"/>
      <c r="AE46" s="201"/>
      <c r="AF46" s="162"/>
      <c r="AG46" s="196"/>
      <c r="AH46" s="197"/>
      <c r="AI46" s="197"/>
      <c r="AJ46" s="128"/>
      <c r="AK46" s="128"/>
      <c r="AL46" s="190"/>
      <c r="AM46" s="160"/>
      <c r="AN46" s="201"/>
      <c r="AO46" s="162"/>
      <c r="AP46" s="196"/>
      <c r="AQ46" s="197"/>
      <c r="AR46" s="197"/>
      <c r="AS46" s="128"/>
      <c r="AT46" s="128"/>
      <c r="AU46" s="190"/>
      <c r="AV46" s="160"/>
      <c r="AW46" s="201"/>
      <c r="AX46" s="162"/>
      <c r="AY46" s="196"/>
      <c r="AZ46" s="197"/>
      <c r="BA46" s="197"/>
      <c r="BB46" s="128"/>
      <c r="BC46" s="128"/>
      <c r="BD46" s="190"/>
      <c r="BE46" s="160"/>
      <c r="BF46" s="201"/>
      <c r="BG46" s="162"/>
      <c r="BH46" s="196"/>
      <c r="BI46" s="197"/>
      <c r="BJ46" s="197"/>
      <c r="BK46" s="128"/>
      <c r="BL46" s="128"/>
      <c r="BM46" s="190"/>
      <c r="BN46" s="160"/>
      <c r="BO46" s="201"/>
      <c r="BP46" s="162"/>
      <c r="BQ46" s="196"/>
      <c r="BR46" s="197"/>
      <c r="BS46" s="197"/>
      <c r="BT46" s="128"/>
      <c r="BU46" s="128"/>
      <c r="BV46" s="190"/>
      <c r="BW46" s="160"/>
      <c r="BX46" s="201"/>
      <c r="BY46" s="162"/>
      <c r="BZ46" s="196"/>
      <c r="CA46" s="197"/>
      <c r="CB46" s="197"/>
      <c r="CC46" s="128"/>
      <c r="CD46" s="128"/>
      <c r="CE46" s="190"/>
      <c r="CF46" s="160"/>
      <c r="CG46" s="201"/>
      <c r="CH46" s="162"/>
      <c r="CI46" s="196"/>
      <c r="CJ46" s="197"/>
      <c r="CK46" s="197"/>
      <c r="CL46" s="128"/>
      <c r="CM46" s="128"/>
      <c r="CN46" s="190"/>
      <c r="CO46" s="160"/>
      <c r="CP46" s="201"/>
      <c r="CQ46" s="162"/>
      <c r="CR46" s="196"/>
      <c r="CS46" s="197"/>
      <c r="CT46" s="197"/>
      <c r="CU46" s="128"/>
      <c r="CV46" s="128"/>
      <c r="CW46" s="190"/>
      <c r="CX46" s="160"/>
      <c r="CY46" s="201"/>
      <c r="CZ46" s="162"/>
      <c r="DA46" s="196"/>
      <c r="DB46" s="197"/>
      <c r="DC46" s="197"/>
      <c r="DD46" s="128"/>
      <c r="DE46" s="128"/>
      <c r="DF46" s="190"/>
      <c r="DG46" s="160"/>
      <c r="DH46" s="201"/>
      <c r="DI46" s="162"/>
      <c r="DJ46" s="196"/>
      <c r="DK46" s="197"/>
      <c r="DL46" s="197"/>
      <c r="DM46" s="128"/>
      <c r="DN46" s="128"/>
      <c r="DO46" s="190"/>
      <c r="DP46" s="160"/>
      <c r="DQ46" s="201"/>
      <c r="DR46" s="162"/>
      <c r="DS46" s="196"/>
      <c r="DT46" s="197"/>
      <c r="DU46" s="197"/>
      <c r="DV46" s="128"/>
      <c r="DW46" s="128"/>
      <c r="DX46" s="190"/>
      <c r="DY46" s="160"/>
      <c r="DZ46" s="201"/>
      <c r="EA46" s="162"/>
      <c r="EB46" s="196"/>
      <c r="EC46" s="197"/>
      <c r="ED46" s="197"/>
      <c r="EE46" s="128"/>
      <c r="EF46" s="128"/>
      <c r="EG46" s="190"/>
      <c r="EH46" s="160"/>
      <c r="EI46" s="201"/>
      <c r="EJ46" s="162"/>
      <c r="EK46" s="196"/>
      <c r="EL46" s="197"/>
      <c r="EM46" s="197"/>
      <c r="EN46" s="128"/>
      <c r="EO46" s="128"/>
      <c r="EP46" s="190"/>
      <c r="EQ46" s="160"/>
      <c r="ER46" s="201"/>
      <c r="ES46" s="162"/>
      <c r="ET46" s="196"/>
      <c r="EU46" s="197"/>
      <c r="EV46" s="197"/>
      <c r="EW46" s="128"/>
      <c r="EX46" s="128"/>
      <c r="EY46" s="190"/>
      <c r="EZ46" s="160"/>
      <c r="FA46" s="201"/>
      <c r="FB46" s="162"/>
      <c r="FC46" s="196"/>
      <c r="FD46" s="197"/>
      <c r="FE46" s="197"/>
      <c r="FF46" s="128"/>
      <c r="FG46" s="128"/>
      <c r="FH46" s="190"/>
      <c r="FI46" s="160"/>
      <c r="FJ46" s="201"/>
      <c r="FK46" s="162"/>
      <c r="FL46" s="196"/>
      <c r="FM46" s="197"/>
      <c r="FN46" s="197"/>
      <c r="FO46" s="128"/>
      <c r="FP46" s="128"/>
      <c r="FQ46" s="190"/>
      <c r="FR46" s="160"/>
      <c r="FS46" s="201"/>
      <c r="FT46" s="162"/>
      <c r="FU46" s="196"/>
      <c r="FV46" s="197"/>
      <c r="FW46" s="197"/>
      <c r="FX46" s="128"/>
      <c r="FY46" s="128"/>
      <c r="FZ46" s="190"/>
      <c r="GA46" s="160"/>
      <c r="GB46" s="201"/>
      <c r="GC46" s="162"/>
      <c r="GD46" s="196"/>
      <c r="GE46" s="197"/>
      <c r="GF46" s="197"/>
      <c r="GG46" s="128"/>
      <c r="GH46" s="128"/>
      <c r="GI46" s="190"/>
      <c r="GJ46" s="160"/>
      <c r="GK46" s="201"/>
      <c r="GL46" s="162"/>
      <c r="GM46" s="196"/>
      <c r="GN46" s="197"/>
      <c r="GO46" s="197"/>
      <c r="GP46" s="128"/>
      <c r="GQ46" s="128"/>
      <c r="GR46" s="190"/>
      <c r="GS46" s="160"/>
      <c r="GT46" s="201"/>
      <c r="GU46" s="162"/>
      <c r="GV46" s="196"/>
      <c r="GW46" s="197"/>
      <c r="GX46" s="197"/>
      <c r="GY46" s="128"/>
      <c r="GZ46" s="128"/>
      <c r="HA46" s="190"/>
      <c r="HB46" s="160"/>
      <c r="HC46" s="201"/>
      <c r="HD46" s="162"/>
      <c r="HE46" s="196"/>
      <c r="HF46" s="197"/>
      <c r="HG46" s="197"/>
      <c r="HH46" s="128"/>
      <c r="HI46" s="128"/>
      <c r="HJ46" s="190"/>
      <c r="HK46" s="160"/>
      <c r="HL46" s="201"/>
      <c r="HM46" s="162"/>
      <c r="HN46" s="196"/>
      <c r="HO46" s="197"/>
      <c r="HP46" s="197"/>
      <c r="HQ46" s="128"/>
      <c r="HR46" s="128"/>
      <c r="HS46" s="190"/>
      <c r="HT46" s="160"/>
      <c r="HU46" s="201"/>
      <c r="HV46" s="162"/>
      <c r="HW46" s="196"/>
      <c r="HX46" s="197"/>
      <c r="HY46" s="197"/>
      <c r="HZ46" s="128"/>
      <c r="IA46" s="128"/>
      <c r="IB46" s="190"/>
      <c r="IC46" s="160"/>
      <c r="ID46" s="201"/>
      <c r="IE46" s="162"/>
      <c r="IF46" s="196"/>
      <c r="IG46" s="197"/>
      <c r="IH46" s="197"/>
      <c r="II46" s="128"/>
      <c r="IJ46" s="128"/>
      <c r="IK46" s="190"/>
      <c r="IL46" s="160"/>
      <c r="IM46" s="201"/>
      <c r="IN46" s="162"/>
      <c r="IO46" s="196"/>
      <c r="IP46" s="197"/>
      <c r="IQ46" s="197"/>
      <c r="IR46" s="128"/>
      <c r="IS46" s="128"/>
      <c r="IT46" s="190"/>
      <c r="IU46" s="160"/>
      <c r="IV46" s="201"/>
      <c r="IW46" s="162"/>
      <c r="IX46" s="196"/>
      <c r="IY46" s="197"/>
      <c r="IZ46" s="197"/>
      <c r="JA46" s="128"/>
      <c r="JB46" s="128"/>
      <c r="JC46" s="190"/>
      <c r="JD46" s="160"/>
      <c r="JE46" s="201"/>
      <c r="JF46" s="162"/>
      <c r="JG46" s="196"/>
      <c r="JH46" s="197"/>
      <c r="JI46" s="197"/>
      <c r="JJ46" s="128"/>
      <c r="JK46" s="128"/>
      <c r="JL46" s="190"/>
      <c r="JM46" s="160"/>
      <c r="JN46" s="201"/>
      <c r="JO46" s="162"/>
      <c r="JP46" s="196"/>
      <c r="JQ46" s="197"/>
      <c r="JR46" s="197"/>
    </row>
    <row r="47" spans="1:278" ht="12.75" customHeight="1" x14ac:dyDescent="0.2">
      <c r="A47" s="128"/>
      <c r="B47" s="190" t="s">
        <v>492</v>
      </c>
      <c r="C47" s="160" t="s">
        <v>493</v>
      </c>
      <c r="D47" s="198" t="s">
        <v>314</v>
      </c>
      <c r="E47" s="162">
        <v>30</v>
      </c>
      <c r="F47" s="172">
        <v>0</v>
      </c>
      <c r="G47" s="149">
        <f t="shared" ref="G47:G53" si="5">ROUND((F47*E47),0)</f>
        <v>0</v>
      </c>
      <c r="H47" s="149"/>
      <c r="I47" s="128"/>
      <c r="J47" s="128"/>
      <c r="K47" s="190"/>
      <c r="L47" s="160"/>
      <c r="M47" s="198"/>
      <c r="N47" s="162"/>
      <c r="O47" s="172"/>
      <c r="P47" s="149"/>
      <c r="Q47" s="149"/>
      <c r="R47" s="236"/>
      <c r="S47" s="130"/>
      <c r="T47" s="190"/>
      <c r="U47" s="160"/>
      <c r="V47" s="198"/>
      <c r="W47" s="162"/>
      <c r="X47" s="172"/>
      <c r="Y47" s="149"/>
      <c r="Z47" s="149"/>
      <c r="AA47" s="130"/>
      <c r="AB47" s="128"/>
      <c r="AC47" s="190"/>
      <c r="AD47" s="160"/>
      <c r="AE47" s="198"/>
      <c r="AF47" s="162"/>
      <c r="AG47" s="172"/>
      <c r="AH47" s="149"/>
      <c r="AI47" s="149"/>
      <c r="AJ47" s="128"/>
      <c r="AK47" s="128"/>
      <c r="AL47" s="190"/>
      <c r="AM47" s="160"/>
      <c r="AN47" s="198"/>
      <c r="AO47" s="162"/>
      <c r="AP47" s="172"/>
      <c r="AQ47" s="149"/>
      <c r="AR47" s="149"/>
      <c r="AS47" s="128"/>
      <c r="AT47" s="128"/>
      <c r="AU47" s="190"/>
      <c r="AV47" s="160"/>
      <c r="AW47" s="198"/>
      <c r="AX47" s="162"/>
      <c r="AY47" s="172"/>
      <c r="AZ47" s="149"/>
      <c r="BA47" s="149"/>
      <c r="BB47" s="128"/>
      <c r="BC47" s="128"/>
      <c r="BD47" s="190"/>
      <c r="BE47" s="160"/>
      <c r="BF47" s="198"/>
      <c r="BG47" s="162"/>
      <c r="BH47" s="172"/>
      <c r="BI47" s="149"/>
      <c r="BJ47" s="149"/>
      <c r="BK47" s="128"/>
      <c r="BL47" s="128"/>
      <c r="BM47" s="190"/>
      <c r="BN47" s="160"/>
      <c r="BO47" s="198"/>
      <c r="BP47" s="162"/>
      <c r="BQ47" s="172"/>
      <c r="BR47" s="149"/>
      <c r="BS47" s="149"/>
      <c r="BT47" s="128"/>
      <c r="BU47" s="128"/>
      <c r="BV47" s="190"/>
      <c r="BW47" s="160"/>
      <c r="BX47" s="198"/>
      <c r="BY47" s="162"/>
      <c r="BZ47" s="172"/>
      <c r="CA47" s="149"/>
      <c r="CB47" s="149"/>
      <c r="CC47" s="128"/>
      <c r="CD47" s="128"/>
      <c r="CE47" s="190"/>
      <c r="CF47" s="160"/>
      <c r="CG47" s="198"/>
      <c r="CH47" s="162"/>
      <c r="CI47" s="172"/>
      <c r="CJ47" s="149"/>
      <c r="CK47" s="149"/>
      <c r="CL47" s="128"/>
      <c r="CM47" s="128"/>
      <c r="CN47" s="190"/>
      <c r="CO47" s="160"/>
      <c r="CP47" s="198"/>
      <c r="CQ47" s="162"/>
      <c r="CR47" s="172"/>
      <c r="CS47" s="149"/>
      <c r="CT47" s="149"/>
      <c r="CU47" s="128"/>
      <c r="CV47" s="128"/>
      <c r="CW47" s="190"/>
      <c r="CX47" s="160"/>
      <c r="CY47" s="198"/>
      <c r="CZ47" s="162"/>
      <c r="DA47" s="172"/>
      <c r="DB47" s="149"/>
      <c r="DC47" s="149"/>
      <c r="DD47" s="128"/>
      <c r="DE47" s="128"/>
      <c r="DF47" s="190"/>
      <c r="DG47" s="160"/>
      <c r="DH47" s="198"/>
      <c r="DI47" s="162"/>
      <c r="DJ47" s="172"/>
      <c r="DK47" s="149"/>
      <c r="DL47" s="149"/>
      <c r="DM47" s="128"/>
      <c r="DN47" s="128"/>
      <c r="DO47" s="190"/>
      <c r="DP47" s="160"/>
      <c r="DQ47" s="198"/>
      <c r="DR47" s="162"/>
      <c r="DS47" s="172"/>
      <c r="DT47" s="149"/>
      <c r="DU47" s="149"/>
      <c r="DV47" s="128"/>
      <c r="DW47" s="128"/>
      <c r="DX47" s="190"/>
      <c r="DY47" s="160"/>
      <c r="DZ47" s="198"/>
      <c r="EA47" s="162"/>
      <c r="EB47" s="172"/>
      <c r="EC47" s="149"/>
      <c r="ED47" s="149"/>
      <c r="EE47" s="128"/>
      <c r="EF47" s="128"/>
      <c r="EG47" s="190"/>
      <c r="EH47" s="160"/>
      <c r="EI47" s="198"/>
      <c r="EJ47" s="162"/>
      <c r="EK47" s="172"/>
      <c r="EL47" s="149"/>
      <c r="EM47" s="149"/>
      <c r="EN47" s="128"/>
      <c r="EO47" s="128"/>
      <c r="EP47" s="190"/>
      <c r="EQ47" s="160"/>
      <c r="ER47" s="198"/>
      <c r="ES47" s="162"/>
      <c r="ET47" s="172"/>
      <c r="EU47" s="149"/>
      <c r="EV47" s="149"/>
      <c r="EW47" s="128"/>
      <c r="EX47" s="128"/>
      <c r="EY47" s="190"/>
      <c r="EZ47" s="160"/>
      <c r="FA47" s="198"/>
      <c r="FB47" s="162"/>
      <c r="FC47" s="172"/>
      <c r="FD47" s="149"/>
      <c r="FE47" s="149"/>
      <c r="FF47" s="128"/>
      <c r="FG47" s="128"/>
      <c r="FH47" s="190"/>
      <c r="FI47" s="160"/>
      <c r="FJ47" s="198"/>
      <c r="FK47" s="162"/>
      <c r="FL47" s="172"/>
      <c r="FM47" s="149"/>
      <c r="FN47" s="149"/>
      <c r="FO47" s="128"/>
      <c r="FP47" s="128"/>
      <c r="FQ47" s="190"/>
      <c r="FR47" s="160"/>
      <c r="FS47" s="198"/>
      <c r="FT47" s="162"/>
      <c r="FU47" s="172"/>
      <c r="FV47" s="149"/>
      <c r="FW47" s="149"/>
      <c r="FX47" s="128"/>
      <c r="FY47" s="128"/>
      <c r="FZ47" s="190"/>
      <c r="GA47" s="160"/>
      <c r="GB47" s="198"/>
      <c r="GC47" s="162"/>
      <c r="GD47" s="172"/>
      <c r="GE47" s="149"/>
      <c r="GF47" s="149"/>
      <c r="GG47" s="128"/>
      <c r="GH47" s="128"/>
      <c r="GI47" s="190"/>
      <c r="GJ47" s="160"/>
      <c r="GK47" s="198"/>
      <c r="GL47" s="162"/>
      <c r="GM47" s="172"/>
      <c r="GN47" s="149"/>
      <c r="GO47" s="149"/>
      <c r="GP47" s="128"/>
      <c r="GQ47" s="128"/>
      <c r="GR47" s="190"/>
      <c r="GS47" s="160"/>
      <c r="GT47" s="198"/>
      <c r="GU47" s="162"/>
      <c r="GV47" s="172"/>
      <c r="GW47" s="149"/>
      <c r="GX47" s="149"/>
      <c r="GY47" s="128"/>
      <c r="GZ47" s="128"/>
      <c r="HA47" s="190"/>
      <c r="HB47" s="160"/>
      <c r="HC47" s="198"/>
      <c r="HD47" s="162"/>
      <c r="HE47" s="172"/>
      <c r="HF47" s="149"/>
      <c r="HG47" s="149"/>
      <c r="HH47" s="128"/>
      <c r="HI47" s="128"/>
      <c r="HJ47" s="190"/>
      <c r="HK47" s="160"/>
      <c r="HL47" s="198"/>
      <c r="HM47" s="162"/>
      <c r="HN47" s="172"/>
      <c r="HO47" s="149"/>
      <c r="HP47" s="149"/>
      <c r="HQ47" s="128"/>
      <c r="HR47" s="128"/>
      <c r="HS47" s="190"/>
      <c r="HT47" s="160"/>
      <c r="HU47" s="198"/>
      <c r="HV47" s="162"/>
      <c r="HW47" s="172"/>
      <c r="HX47" s="149"/>
      <c r="HY47" s="149"/>
      <c r="HZ47" s="128"/>
      <c r="IA47" s="128"/>
      <c r="IB47" s="190"/>
      <c r="IC47" s="160"/>
      <c r="ID47" s="198"/>
      <c r="IE47" s="162"/>
      <c r="IF47" s="172"/>
      <c r="IG47" s="149"/>
      <c r="IH47" s="149"/>
      <c r="II47" s="128"/>
      <c r="IJ47" s="128"/>
      <c r="IK47" s="190"/>
      <c r="IL47" s="160"/>
      <c r="IM47" s="198"/>
      <c r="IN47" s="162"/>
      <c r="IO47" s="172"/>
      <c r="IP47" s="149"/>
      <c r="IQ47" s="149"/>
      <c r="IR47" s="128"/>
      <c r="IS47" s="128"/>
      <c r="IT47" s="190"/>
      <c r="IU47" s="160"/>
      <c r="IV47" s="198"/>
      <c r="IW47" s="162"/>
      <c r="IX47" s="172"/>
      <c r="IY47" s="149"/>
      <c r="IZ47" s="149"/>
      <c r="JA47" s="128"/>
      <c r="JB47" s="128"/>
      <c r="JC47" s="190"/>
      <c r="JD47" s="160"/>
      <c r="JE47" s="198"/>
      <c r="JF47" s="162"/>
      <c r="JG47" s="172"/>
      <c r="JH47" s="149"/>
      <c r="JI47" s="149"/>
      <c r="JJ47" s="128"/>
      <c r="JK47" s="128"/>
      <c r="JL47" s="190"/>
      <c r="JM47" s="160"/>
      <c r="JN47" s="198"/>
      <c r="JO47" s="162"/>
      <c r="JP47" s="172"/>
      <c r="JQ47" s="149"/>
      <c r="JR47" s="149"/>
    </row>
    <row r="48" spans="1:278" ht="12.75" customHeight="1" x14ac:dyDescent="0.2">
      <c r="A48" s="128"/>
      <c r="B48" s="190" t="s">
        <v>494</v>
      </c>
      <c r="C48" s="160" t="s">
        <v>367</v>
      </c>
      <c r="D48" s="198" t="s">
        <v>314</v>
      </c>
      <c r="E48" s="162">
        <v>20</v>
      </c>
      <c r="F48" s="172">
        <v>0</v>
      </c>
      <c r="G48" s="149">
        <f t="shared" si="5"/>
        <v>0</v>
      </c>
      <c r="H48" s="149"/>
      <c r="I48" s="128"/>
      <c r="J48" s="128"/>
      <c r="K48" s="190"/>
      <c r="L48" s="160"/>
      <c r="M48" s="198"/>
      <c r="N48" s="162"/>
      <c r="O48" s="172"/>
      <c r="P48" s="149"/>
      <c r="Q48" s="149"/>
      <c r="R48" s="236"/>
      <c r="S48" s="130"/>
      <c r="T48" s="190"/>
      <c r="U48" s="160"/>
      <c r="V48" s="198"/>
      <c r="W48" s="162"/>
      <c r="X48" s="172"/>
      <c r="Y48" s="149"/>
      <c r="Z48" s="149"/>
      <c r="AA48" s="130"/>
      <c r="AB48" s="128"/>
      <c r="AC48" s="190"/>
      <c r="AD48" s="160"/>
      <c r="AE48" s="198"/>
      <c r="AF48" s="162"/>
      <c r="AG48" s="172"/>
      <c r="AH48" s="149"/>
      <c r="AI48" s="149"/>
      <c r="AJ48" s="128"/>
      <c r="AK48" s="128"/>
      <c r="AL48" s="190"/>
      <c r="AM48" s="160"/>
      <c r="AN48" s="198"/>
      <c r="AO48" s="162"/>
      <c r="AP48" s="172"/>
      <c r="AQ48" s="149"/>
      <c r="AR48" s="149"/>
      <c r="AS48" s="128"/>
      <c r="AT48" s="128"/>
      <c r="AU48" s="190"/>
      <c r="AV48" s="160"/>
      <c r="AW48" s="198"/>
      <c r="AX48" s="162"/>
      <c r="AY48" s="172"/>
      <c r="AZ48" s="149"/>
      <c r="BA48" s="149"/>
      <c r="BB48" s="128"/>
      <c r="BC48" s="128"/>
      <c r="BD48" s="190"/>
      <c r="BE48" s="160"/>
      <c r="BF48" s="198"/>
      <c r="BG48" s="162"/>
      <c r="BH48" s="172"/>
      <c r="BI48" s="149"/>
      <c r="BJ48" s="149"/>
      <c r="BK48" s="128"/>
      <c r="BL48" s="128"/>
      <c r="BM48" s="190"/>
      <c r="BN48" s="160"/>
      <c r="BO48" s="198"/>
      <c r="BP48" s="162"/>
      <c r="BQ48" s="172"/>
      <c r="BR48" s="149"/>
      <c r="BS48" s="149"/>
      <c r="BT48" s="128"/>
      <c r="BU48" s="128"/>
      <c r="BV48" s="190"/>
      <c r="BW48" s="160"/>
      <c r="BX48" s="198"/>
      <c r="BY48" s="162"/>
      <c r="BZ48" s="172"/>
      <c r="CA48" s="149"/>
      <c r="CB48" s="149"/>
      <c r="CC48" s="128"/>
      <c r="CD48" s="128"/>
      <c r="CE48" s="190"/>
      <c r="CF48" s="160"/>
      <c r="CG48" s="198"/>
      <c r="CH48" s="162"/>
      <c r="CI48" s="172"/>
      <c r="CJ48" s="149"/>
      <c r="CK48" s="149"/>
      <c r="CL48" s="128"/>
      <c r="CM48" s="128"/>
      <c r="CN48" s="190"/>
      <c r="CO48" s="160"/>
      <c r="CP48" s="198"/>
      <c r="CQ48" s="162"/>
      <c r="CR48" s="172"/>
      <c r="CS48" s="149"/>
      <c r="CT48" s="149"/>
      <c r="CU48" s="128"/>
      <c r="CV48" s="128"/>
      <c r="CW48" s="190"/>
      <c r="CX48" s="160"/>
      <c r="CY48" s="198"/>
      <c r="CZ48" s="162"/>
      <c r="DA48" s="172"/>
      <c r="DB48" s="149"/>
      <c r="DC48" s="149"/>
      <c r="DD48" s="128"/>
      <c r="DE48" s="128"/>
      <c r="DF48" s="190"/>
      <c r="DG48" s="160"/>
      <c r="DH48" s="198"/>
      <c r="DI48" s="162"/>
      <c r="DJ48" s="172"/>
      <c r="DK48" s="149"/>
      <c r="DL48" s="149"/>
      <c r="DM48" s="128"/>
      <c r="DN48" s="128"/>
      <c r="DO48" s="190"/>
      <c r="DP48" s="160"/>
      <c r="DQ48" s="198"/>
      <c r="DR48" s="162"/>
      <c r="DS48" s="172"/>
      <c r="DT48" s="149"/>
      <c r="DU48" s="149"/>
      <c r="DV48" s="128"/>
      <c r="DW48" s="128"/>
      <c r="DX48" s="190"/>
      <c r="DY48" s="160"/>
      <c r="DZ48" s="198"/>
      <c r="EA48" s="162"/>
      <c r="EB48" s="172"/>
      <c r="EC48" s="149"/>
      <c r="ED48" s="149"/>
      <c r="EE48" s="128"/>
      <c r="EF48" s="128"/>
      <c r="EG48" s="190"/>
      <c r="EH48" s="160"/>
      <c r="EI48" s="198"/>
      <c r="EJ48" s="162"/>
      <c r="EK48" s="172"/>
      <c r="EL48" s="149"/>
      <c r="EM48" s="149"/>
      <c r="EN48" s="128"/>
      <c r="EO48" s="128"/>
      <c r="EP48" s="190"/>
      <c r="EQ48" s="160"/>
      <c r="ER48" s="198"/>
      <c r="ES48" s="162"/>
      <c r="ET48" s="172"/>
      <c r="EU48" s="149"/>
      <c r="EV48" s="149"/>
      <c r="EW48" s="128"/>
      <c r="EX48" s="128"/>
      <c r="EY48" s="190"/>
      <c r="EZ48" s="160"/>
      <c r="FA48" s="198"/>
      <c r="FB48" s="162"/>
      <c r="FC48" s="172"/>
      <c r="FD48" s="149"/>
      <c r="FE48" s="149"/>
      <c r="FF48" s="128"/>
      <c r="FG48" s="128"/>
      <c r="FH48" s="190"/>
      <c r="FI48" s="160"/>
      <c r="FJ48" s="198"/>
      <c r="FK48" s="162"/>
      <c r="FL48" s="172"/>
      <c r="FM48" s="149"/>
      <c r="FN48" s="149"/>
      <c r="FO48" s="128"/>
      <c r="FP48" s="128"/>
      <c r="FQ48" s="190"/>
      <c r="FR48" s="160"/>
      <c r="FS48" s="198"/>
      <c r="FT48" s="162"/>
      <c r="FU48" s="172"/>
      <c r="FV48" s="149"/>
      <c r="FW48" s="149"/>
      <c r="FX48" s="128"/>
      <c r="FY48" s="128"/>
      <c r="FZ48" s="190"/>
      <c r="GA48" s="160"/>
      <c r="GB48" s="198"/>
      <c r="GC48" s="162"/>
      <c r="GD48" s="172"/>
      <c r="GE48" s="149"/>
      <c r="GF48" s="149"/>
      <c r="GG48" s="128"/>
      <c r="GH48" s="128"/>
      <c r="GI48" s="190"/>
      <c r="GJ48" s="160"/>
      <c r="GK48" s="198"/>
      <c r="GL48" s="162"/>
      <c r="GM48" s="172"/>
      <c r="GN48" s="149"/>
      <c r="GO48" s="149"/>
      <c r="GP48" s="128"/>
      <c r="GQ48" s="128"/>
      <c r="GR48" s="190"/>
      <c r="GS48" s="160"/>
      <c r="GT48" s="198"/>
      <c r="GU48" s="162"/>
      <c r="GV48" s="172"/>
      <c r="GW48" s="149"/>
      <c r="GX48" s="149"/>
      <c r="GY48" s="128"/>
      <c r="GZ48" s="128"/>
      <c r="HA48" s="190"/>
      <c r="HB48" s="160"/>
      <c r="HC48" s="198"/>
      <c r="HD48" s="162"/>
      <c r="HE48" s="172"/>
      <c r="HF48" s="149"/>
      <c r="HG48" s="149"/>
      <c r="HH48" s="128"/>
      <c r="HI48" s="128"/>
      <c r="HJ48" s="190"/>
      <c r="HK48" s="160"/>
      <c r="HL48" s="198"/>
      <c r="HM48" s="162"/>
      <c r="HN48" s="172"/>
      <c r="HO48" s="149"/>
      <c r="HP48" s="149"/>
      <c r="HQ48" s="128"/>
      <c r="HR48" s="128"/>
      <c r="HS48" s="190"/>
      <c r="HT48" s="160"/>
      <c r="HU48" s="198"/>
      <c r="HV48" s="162"/>
      <c r="HW48" s="172"/>
      <c r="HX48" s="149"/>
      <c r="HY48" s="149"/>
      <c r="HZ48" s="128"/>
      <c r="IA48" s="128"/>
      <c r="IB48" s="190"/>
      <c r="IC48" s="160"/>
      <c r="ID48" s="198"/>
      <c r="IE48" s="162"/>
      <c r="IF48" s="172"/>
      <c r="IG48" s="149"/>
      <c r="IH48" s="149"/>
      <c r="II48" s="128"/>
      <c r="IJ48" s="128"/>
      <c r="IK48" s="190"/>
      <c r="IL48" s="160"/>
      <c r="IM48" s="198"/>
      <c r="IN48" s="162"/>
      <c r="IO48" s="172"/>
      <c r="IP48" s="149"/>
      <c r="IQ48" s="149"/>
      <c r="IR48" s="128"/>
      <c r="IS48" s="128"/>
      <c r="IT48" s="190"/>
      <c r="IU48" s="160"/>
      <c r="IV48" s="198"/>
      <c r="IW48" s="162"/>
      <c r="IX48" s="172"/>
      <c r="IY48" s="149"/>
      <c r="IZ48" s="149"/>
      <c r="JA48" s="128"/>
      <c r="JB48" s="128"/>
      <c r="JC48" s="190"/>
      <c r="JD48" s="160"/>
      <c r="JE48" s="198"/>
      <c r="JF48" s="162"/>
      <c r="JG48" s="172"/>
      <c r="JH48" s="149"/>
      <c r="JI48" s="149"/>
      <c r="JJ48" s="128"/>
      <c r="JK48" s="128"/>
      <c r="JL48" s="190"/>
      <c r="JM48" s="160"/>
      <c r="JN48" s="198"/>
      <c r="JO48" s="162"/>
      <c r="JP48" s="172"/>
      <c r="JQ48" s="149"/>
      <c r="JR48" s="149"/>
    </row>
    <row r="49" spans="1:278" ht="12.75" customHeight="1" x14ac:dyDescent="0.2">
      <c r="A49" s="128"/>
      <c r="B49" s="190" t="s">
        <v>495</v>
      </c>
      <c r="C49" s="160" t="s">
        <v>369</v>
      </c>
      <c r="D49" s="198" t="s">
        <v>314</v>
      </c>
      <c r="E49" s="162">
        <v>50</v>
      </c>
      <c r="F49" s="172">
        <v>0</v>
      </c>
      <c r="G49" s="149">
        <f t="shared" si="5"/>
        <v>0</v>
      </c>
      <c r="H49" s="149"/>
      <c r="I49" s="128"/>
      <c r="J49" s="128"/>
      <c r="K49" s="190"/>
      <c r="L49" s="160"/>
      <c r="M49" s="198"/>
      <c r="N49" s="162"/>
      <c r="O49" s="172"/>
      <c r="P49" s="149"/>
      <c r="Q49" s="149"/>
      <c r="R49" s="236"/>
      <c r="S49" s="130"/>
      <c r="T49" s="190"/>
      <c r="U49" s="160"/>
      <c r="V49" s="198"/>
      <c r="W49" s="162"/>
      <c r="X49" s="172"/>
      <c r="Y49" s="149"/>
      <c r="Z49" s="149"/>
      <c r="AA49" s="130"/>
      <c r="AB49" s="128"/>
      <c r="AC49" s="190"/>
      <c r="AD49" s="160"/>
      <c r="AE49" s="198"/>
      <c r="AF49" s="162"/>
      <c r="AG49" s="172"/>
      <c r="AH49" s="149"/>
      <c r="AI49" s="149"/>
      <c r="AJ49" s="128"/>
      <c r="AK49" s="128"/>
      <c r="AL49" s="190"/>
      <c r="AM49" s="160"/>
      <c r="AN49" s="198"/>
      <c r="AO49" s="162"/>
      <c r="AP49" s="172"/>
      <c r="AQ49" s="149"/>
      <c r="AR49" s="149"/>
      <c r="AS49" s="128"/>
      <c r="AT49" s="128"/>
      <c r="AU49" s="190"/>
      <c r="AV49" s="160"/>
      <c r="AW49" s="198"/>
      <c r="AX49" s="162"/>
      <c r="AY49" s="172"/>
      <c r="AZ49" s="149"/>
      <c r="BA49" s="149"/>
      <c r="BB49" s="128"/>
      <c r="BC49" s="128"/>
      <c r="BD49" s="190"/>
      <c r="BE49" s="160"/>
      <c r="BF49" s="198"/>
      <c r="BG49" s="162"/>
      <c r="BH49" s="172"/>
      <c r="BI49" s="149"/>
      <c r="BJ49" s="149"/>
      <c r="BK49" s="128"/>
      <c r="BL49" s="128"/>
      <c r="BM49" s="190"/>
      <c r="BN49" s="160"/>
      <c r="BO49" s="198"/>
      <c r="BP49" s="162"/>
      <c r="BQ49" s="172"/>
      <c r="BR49" s="149"/>
      <c r="BS49" s="149"/>
      <c r="BT49" s="128"/>
      <c r="BU49" s="128"/>
      <c r="BV49" s="190"/>
      <c r="BW49" s="160"/>
      <c r="BX49" s="198"/>
      <c r="BY49" s="162"/>
      <c r="BZ49" s="172"/>
      <c r="CA49" s="149"/>
      <c r="CB49" s="149"/>
      <c r="CC49" s="128"/>
      <c r="CD49" s="128"/>
      <c r="CE49" s="190"/>
      <c r="CF49" s="160"/>
      <c r="CG49" s="198"/>
      <c r="CH49" s="162"/>
      <c r="CI49" s="172"/>
      <c r="CJ49" s="149"/>
      <c r="CK49" s="149"/>
      <c r="CL49" s="128"/>
      <c r="CM49" s="128"/>
      <c r="CN49" s="190"/>
      <c r="CO49" s="160"/>
      <c r="CP49" s="198"/>
      <c r="CQ49" s="162"/>
      <c r="CR49" s="172"/>
      <c r="CS49" s="149"/>
      <c r="CT49" s="149"/>
      <c r="CU49" s="128"/>
      <c r="CV49" s="128"/>
      <c r="CW49" s="190"/>
      <c r="CX49" s="160"/>
      <c r="CY49" s="198"/>
      <c r="CZ49" s="162"/>
      <c r="DA49" s="172"/>
      <c r="DB49" s="149"/>
      <c r="DC49" s="149"/>
      <c r="DD49" s="128"/>
      <c r="DE49" s="128"/>
      <c r="DF49" s="190"/>
      <c r="DG49" s="160"/>
      <c r="DH49" s="198"/>
      <c r="DI49" s="162"/>
      <c r="DJ49" s="172"/>
      <c r="DK49" s="149"/>
      <c r="DL49" s="149"/>
      <c r="DM49" s="128"/>
      <c r="DN49" s="128"/>
      <c r="DO49" s="190"/>
      <c r="DP49" s="160"/>
      <c r="DQ49" s="198"/>
      <c r="DR49" s="162"/>
      <c r="DS49" s="172"/>
      <c r="DT49" s="149"/>
      <c r="DU49" s="149"/>
      <c r="DV49" s="128"/>
      <c r="DW49" s="128"/>
      <c r="DX49" s="190"/>
      <c r="DY49" s="160"/>
      <c r="DZ49" s="198"/>
      <c r="EA49" s="162"/>
      <c r="EB49" s="172"/>
      <c r="EC49" s="149"/>
      <c r="ED49" s="149"/>
      <c r="EE49" s="128"/>
      <c r="EF49" s="128"/>
      <c r="EG49" s="190"/>
      <c r="EH49" s="160"/>
      <c r="EI49" s="198"/>
      <c r="EJ49" s="162"/>
      <c r="EK49" s="172"/>
      <c r="EL49" s="149"/>
      <c r="EM49" s="149"/>
      <c r="EN49" s="128"/>
      <c r="EO49" s="128"/>
      <c r="EP49" s="190"/>
      <c r="EQ49" s="160"/>
      <c r="ER49" s="198"/>
      <c r="ES49" s="162"/>
      <c r="ET49" s="172"/>
      <c r="EU49" s="149"/>
      <c r="EV49" s="149"/>
      <c r="EW49" s="128"/>
      <c r="EX49" s="128"/>
      <c r="EY49" s="190"/>
      <c r="EZ49" s="160"/>
      <c r="FA49" s="198"/>
      <c r="FB49" s="162"/>
      <c r="FC49" s="172"/>
      <c r="FD49" s="149"/>
      <c r="FE49" s="149"/>
      <c r="FF49" s="128"/>
      <c r="FG49" s="128"/>
      <c r="FH49" s="190"/>
      <c r="FI49" s="160"/>
      <c r="FJ49" s="198"/>
      <c r="FK49" s="162"/>
      <c r="FL49" s="172"/>
      <c r="FM49" s="149"/>
      <c r="FN49" s="149"/>
      <c r="FO49" s="128"/>
      <c r="FP49" s="128"/>
      <c r="FQ49" s="190"/>
      <c r="FR49" s="160"/>
      <c r="FS49" s="198"/>
      <c r="FT49" s="162"/>
      <c r="FU49" s="172"/>
      <c r="FV49" s="149"/>
      <c r="FW49" s="149"/>
      <c r="FX49" s="128"/>
      <c r="FY49" s="128"/>
      <c r="FZ49" s="190"/>
      <c r="GA49" s="160"/>
      <c r="GB49" s="198"/>
      <c r="GC49" s="162"/>
      <c r="GD49" s="172"/>
      <c r="GE49" s="149"/>
      <c r="GF49" s="149"/>
      <c r="GG49" s="128"/>
      <c r="GH49" s="128"/>
      <c r="GI49" s="190"/>
      <c r="GJ49" s="160"/>
      <c r="GK49" s="198"/>
      <c r="GL49" s="162"/>
      <c r="GM49" s="172"/>
      <c r="GN49" s="149"/>
      <c r="GO49" s="149"/>
      <c r="GP49" s="128"/>
      <c r="GQ49" s="128"/>
      <c r="GR49" s="190"/>
      <c r="GS49" s="160"/>
      <c r="GT49" s="198"/>
      <c r="GU49" s="162"/>
      <c r="GV49" s="172"/>
      <c r="GW49" s="149"/>
      <c r="GX49" s="149"/>
      <c r="GY49" s="128"/>
      <c r="GZ49" s="128"/>
      <c r="HA49" s="190"/>
      <c r="HB49" s="160"/>
      <c r="HC49" s="198"/>
      <c r="HD49" s="162"/>
      <c r="HE49" s="172"/>
      <c r="HF49" s="149"/>
      <c r="HG49" s="149"/>
      <c r="HH49" s="128"/>
      <c r="HI49" s="128"/>
      <c r="HJ49" s="190"/>
      <c r="HK49" s="160"/>
      <c r="HL49" s="198"/>
      <c r="HM49" s="162"/>
      <c r="HN49" s="172"/>
      <c r="HO49" s="149"/>
      <c r="HP49" s="149"/>
      <c r="HQ49" s="128"/>
      <c r="HR49" s="128"/>
      <c r="HS49" s="190"/>
      <c r="HT49" s="160"/>
      <c r="HU49" s="198"/>
      <c r="HV49" s="162"/>
      <c r="HW49" s="172"/>
      <c r="HX49" s="149"/>
      <c r="HY49" s="149"/>
      <c r="HZ49" s="128"/>
      <c r="IA49" s="128"/>
      <c r="IB49" s="190"/>
      <c r="IC49" s="160"/>
      <c r="ID49" s="198"/>
      <c r="IE49" s="162"/>
      <c r="IF49" s="172"/>
      <c r="IG49" s="149"/>
      <c r="IH49" s="149"/>
      <c r="II49" s="128"/>
      <c r="IJ49" s="128"/>
      <c r="IK49" s="190"/>
      <c r="IL49" s="160"/>
      <c r="IM49" s="198"/>
      <c r="IN49" s="162"/>
      <c r="IO49" s="172"/>
      <c r="IP49" s="149"/>
      <c r="IQ49" s="149"/>
      <c r="IR49" s="128"/>
      <c r="IS49" s="128"/>
      <c r="IT49" s="190"/>
      <c r="IU49" s="160"/>
      <c r="IV49" s="198"/>
      <c r="IW49" s="162"/>
      <c r="IX49" s="172"/>
      <c r="IY49" s="149"/>
      <c r="IZ49" s="149"/>
      <c r="JA49" s="128"/>
      <c r="JB49" s="128"/>
      <c r="JC49" s="190"/>
      <c r="JD49" s="160"/>
      <c r="JE49" s="198"/>
      <c r="JF49" s="162"/>
      <c r="JG49" s="172"/>
      <c r="JH49" s="149"/>
      <c r="JI49" s="149"/>
      <c r="JJ49" s="128"/>
      <c r="JK49" s="128"/>
      <c r="JL49" s="190"/>
      <c r="JM49" s="160"/>
      <c r="JN49" s="198"/>
      <c r="JO49" s="162"/>
      <c r="JP49" s="172"/>
      <c r="JQ49" s="149"/>
      <c r="JR49" s="149"/>
    </row>
    <row r="50" spans="1:278" ht="12.75" customHeight="1" x14ac:dyDescent="0.2">
      <c r="A50" s="128"/>
      <c r="B50" s="190" t="s">
        <v>496</v>
      </c>
      <c r="C50" s="160" t="s">
        <v>371</v>
      </c>
      <c r="D50" s="198" t="s">
        <v>329</v>
      </c>
      <c r="E50" s="162">
        <v>4</v>
      </c>
      <c r="F50" s="172">
        <v>0</v>
      </c>
      <c r="G50" s="149">
        <f t="shared" si="5"/>
        <v>0</v>
      </c>
      <c r="H50" s="149"/>
      <c r="I50" s="128"/>
      <c r="J50" s="128"/>
      <c r="K50" s="190"/>
      <c r="L50" s="160"/>
      <c r="M50" s="198"/>
      <c r="N50" s="162"/>
      <c r="O50" s="172"/>
      <c r="P50" s="149"/>
      <c r="Q50" s="149"/>
      <c r="R50" s="236"/>
      <c r="S50" s="130"/>
      <c r="T50" s="190"/>
      <c r="U50" s="160"/>
      <c r="V50" s="198"/>
      <c r="W50" s="162"/>
      <c r="X50" s="172"/>
      <c r="Y50" s="149"/>
      <c r="Z50" s="149"/>
      <c r="AA50" s="130"/>
      <c r="AB50" s="128"/>
      <c r="AC50" s="190"/>
      <c r="AD50" s="160"/>
      <c r="AE50" s="198"/>
      <c r="AF50" s="162"/>
      <c r="AG50" s="172"/>
      <c r="AH50" s="149"/>
      <c r="AI50" s="149"/>
      <c r="AJ50" s="128"/>
      <c r="AK50" s="128"/>
      <c r="AL50" s="190"/>
      <c r="AM50" s="160"/>
      <c r="AN50" s="198"/>
      <c r="AO50" s="162"/>
      <c r="AP50" s="172"/>
      <c r="AQ50" s="149"/>
      <c r="AR50" s="149"/>
      <c r="AS50" s="128"/>
      <c r="AT50" s="128"/>
      <c r="AU50" s="190"/>
      <c r="AV50" s="160"/>
      <c r="AW50" s="198"/>
      <c r="AX50" s="162"/>
      <c r="AY50" s="172"/>
      <c r="AZ50" s="149"/>
      <c r="BA50" s="149"/>
      <c r="BB50" s="128"/>
      <c r="BC50" s="128"/>
      <c r="BD50" s="190"/>
      <c r="BE50" s="160"/>
      <c r="BF50" s="198"/>
      <c r="BG50" s="162"/>
      <c r="BH50" s="172"/>
      <c r="BI50" s="149"/>
      <c r="BJ50" s="149"/>
      <c r="BK50" s="128"/>
      <c r="BL50" s="128"/>
      <c r="BM50" s="190"/>
      <c r="BN50" s="160"/>
      <c r="BO50" s="198"/>
      <c r="BP50" s="162"/>
      <c r="BQ50" s="172"/>
      <c r="BR50" s="149"/>
      <c r="BS50" s="149"/>
      <c r="BT50" s="128"/>
      <c r="BU50" s="128"/>
      <c r="BV50" s="190"/>
      <c r="BW50" s="160"/>
      <c r="BX50" s="198"/>
      <c r="BY50" s="162"/>
      <c r="BZ50" s="172"/>
      <c r="CA50" s="149"/>
      <c r="CB50" s="149"/>
      <c r="CC50" s="128"/>
      <c r="CD50" s="128"/>
      <c r="CE50" s="190"/>
      <c r="CF50" s="160"/>
      <c r="CG50" s="198"/>
      <c r="CH50" s="162"/>
      <c r="CI50" s="172"/>
      <c r="CJ50" s="149"/>
      <c r="CK50" s="149"/>
      <c r="CL50" s="128"/>
      <c r="CM50" s="128"/>
      <c r="CN50" s="190"/>
      <c r="CO50" s="160"/>
      <c r="CP50" s="198"/>
      <c r="CQ50" s="162"/>
      <c r="CR50" s="172"/>
      <c r="CS50" s="149"/>
      <c r="CT50" s="149"/>
      <c r="CU50" s="128"/>
      <c r="CV50" s="128"/>
      <c r="CW50" s="190"/>
      <c r="CX50" s="160"/>
      <c r="CY50" s="198"/>
      <c r="CZ50" s="162"/>
      <c r="DA50" s="172"/>
      <c r="DB50" s="149"/>
      <c r="DC50" s="149"/>
      <c r="DD50" s="128"/>
      <c r="DE50" s="128"/>
      <c r="DF50" s="190"/>
      <c r="DG50" s="160"/>
      <c r="DH50" s="198"/>
      <c r="DI50" s="162"/>
      <c r="DJ50" s="172"/>
      <c r="DK50" s="149"/>
      <c r="DL50" s="149"/>
      <c r="DM50" s="128"/>
      <c r="DN50" s="128"/>
      <c r="DO50" s="190"/>
      <c r="DP50" s="160"/>
      <c r="DQ50" s="198"/>
      <c r="DR50" s="162"/>
      <c r="DS50" s="172"/>
      <c r="DT50" s="149"/>
      <c r="DU50" s="149"/>
      <c r="DV50" s="128"/>
      <c r="DW50" s="128"/>
      <c r="DX50" s="190"/>
      <c r="DY50" s="160"/>
      <c r="DZ50" s="198"/>
      <c r="EA50" s="162"/>
      <c r="EB50" s="172"/>
      <c r="EC50" s="149"/>
      <c r="ED50" s="149"/>
      <c r="EE50" s="128"/>
      <c r="EF50" s="128"/>
      <c r="EG50" s="190"/>
      <c r="EH50" s="160"/>
      <c r="EI50" s="198"/>
      <c r="EJ50" s="162"/>
      <c r="EK50" s="172"/>
      <c r="EL50" s="149"/>
      <c r="EM50" s="149"/>
      <c r="EN50" s="128"/>
      <c r="EO50" s="128"/>
      <c r="EP50" s="190"/>
      <c r="EQ50" s="160"/>
      <c r="ER50" s="198"/>
      <c r="ES50" s="162"/>
      <c r="ET50" s="172"/>
      <c r="EU50" s="149"/>
      <c r="EV50" s="149"/>
      <c r="EW50" s="128"/>
      <c r="EX50" s="128"/>
      <c r="EY50" s="190"/>
      <c r="EZ50" s="160"/>
      <c r="FA50" s="198"/>
      <c r="FB50" s="162"/>
      <c r="FC50" s="172"/>
      <c r="FD50" s="149"/>
      <c r="FE50" s="149"/>
      <c r="FF50" s="128"/>
      <c r="FG50" s="128"/>
      <c r="FH50" s="190"/>
      <c r="FI50" s="160"/>
      <c r="FJ50" s="198"/>
      <c r="FK50" s="162"/>
      <c r="FL50" s="172"/>
      <c r="FM50" s="149"/>
      <c r="FN50" s="149"/>
      <c r="FO50" s="128"/>
      <c r="FP50" s="128"/>
      <c r="FQ50" s="190"/>
      <c r="FR50" s="160"/>
      <c r="FS50" s="198"/>
      <c r="FT50" s="162"/>
      <c r="FU50" s="172"/>
      <c r="FV50" s="149"/>
      <c r="FW50" s="149"/>
      <c r="FX50" s="128"/>
      <c r="FY50" s="128"/>
      <c r="FZ50" s="190"/>
      <c r="GA50" s="160"/>
      <c r="GB50" s="198"/>
      <c r="GC50" s="162"/>
      <c r="GD50" s="172"/>
      <c r="GE50" s="149"/>
      <c r="GF50" s="149"/>
      <c r="GG50" s="128"/>
      <c r="GH50" s="128"/>
      <c r="GI50" s="190"/>
      <c r="GJ50" s="160"/>
      <c r="GK50" s="198"/>
      <c r="GL50" s="162"/>
      <c r="GM50" s="172"/>
      <c r="GN50" s="149"/>
      <c r="GO50" s="149"/>
      <c r="GP50" s="128"/>
      <c r="GQ50" s="128"/>
      <c r="GR50" s="190"/>
      <c r="GS50" s="160"/>
      <c r="GT50" s="198"/>
      <c r="GU50" s="162"/>
      <c r="GV50" s="172"/>
      <c r="GW50" s="149"/>
      <c r="GX50" s="149"/>
      <c r="GY50" s="128"/>
      <c r="GZ50" s="128"/>
      <c r="HA50" s="190"/>
      <c r="HB50" s="160"/>
      <c r="HC50" s="198"/>
      <c r="HD50" s="162"/>
      <c r="HE50" s="172"/>
      <c r="HF50" s="149"/>
      <c r="HG50" s="149"/>
      <c r="HH50" s="128"/>
      <c r="HI50" s="128"/>
      <c r="HJ50" s="190"/>
      <c r="HK50" s="160"/>
      <c r="HL50" s="198"/>
      <c r="HM50" s="162"/>
      <c r="HN50" s="172"/>
      <c r="HO50" s="149"/>
      <c r="HP50" s="149"/>
      <c r="HQ50" s="128"/>
      <c r="HR50" s="128"/>
      <c r="HS50" s="190"/>
      <c r="HT50" s="160"/>
      <c r="HU50" s="198"/>
      <c r="HV50" s="162"/>
      <c r="HW50" s="172"/>
      <c r="HX50" s="149"/>
      <c r="HY50" s="149"/>
      <c r="HZ50" s="128"/>
      <c r="IA50" s="128"/>
      <c r="IB50" s="190"/>
      <c r="IC50" s="160"/>
      <c r="ID50" s="198"/>
      <c r="IE50" s="162"/>
      <c r="IF50" s="172"/>
      <c r="IG50" s="149"/>
      <c r="IH50" s="149"/>
      <c r="II50" s="128"/>
      <c r="IJ50" s="128"/>
      <c r="IK50" s="190"/>
      <c r="IL50" s="160"/>
      <c r="IM50" s="198"/>
      <c r="IN50" s="162"/>
      <c r="IO50" s="172"/>
      <c r="IP50" s="149"/>
      <c r="IQ50" s="149"/>
      <c r="IR50" s="128"/>
      <c r="IS50" s="128"/>
      <c r="IT50" s="190"/>
      <c r="IU50" s="160"/>
      <c r="IV50" s="198"/>
      <c r="IW50" s="162"/>
      <c r="IX50" s="172"/>
      <c r="IY50" s="149"/>
      <c r="IZ50" s="149"/>
      <c r="JA50" s="128"/>
      <c r="JB50" s="128"/>
      <c r="JC50" s="190"/>
      <c r="JD50" s="160"/>
      <c r="JE50" s="198"/>
      <c r="JF50" s="162"/>
      <c r="JG50" s="172"/>
      <c r="JH50" s="149"/>
      <c r="JI50" s="149"/>
      <c r="JJ50" s="128"/>
      <c r="JK50" s="128"/>
      <c r="JL50" s="190"/>
      <c r="JM50" s="160"/>
      <c r="JN50" s="198"/>
      <c r="JO50" s="162"/>
      <c r="JP50" s="172"/>
      <c r="JQ50" s="149"/>
      <c r="JR50" s="149"/>
    </row>
    <row r="51" spans="1:278" ht="12.75" customHeight="1" x14ac:dyDescent="0.2">
      <c r="A51" s="128"/>
      <c r="B51" s="190" t="s">
        <v>497</v>
      </c>
      <c r="C51" s="160" t="s">
        <v>373</v>
      </c>
      <c r="D51" s="198" t="s">
        <v>329</v>
      </c>
      <c r="E51" s="162">
        <v>38</v>
      </c>
      <c r="F51" s="172">
        <v>0</v>
      </c>
      <c r="G51" s="149">
        <f t="shared" si="5"/>
        <v>0</v>
      </c>
      <c r="H51" s="149"/>
      <c r="I51" s="128"/>
      <c r="J51" s="128"/>
      <c r="K51" s="190"/>
      <c r="L51" s="160"/>
      <c r="M51" s="198"/>
      <c r="N51" s="162"/>
      <c r="O51" s="172"/>
      <c r="P51" s="149"/>
      <c r="Q51" s="149"/>
      <c r="R51" s="236"/>
      <c r="S51" s="130"/>
      <c r="T51" s="190"/>
      <c r="U51" s="160"/>
      <c r="V51" s="198"/>
      <c r="W51" s="162"/>
      <c r="X51" s="172"/>
      <c r="Y51" s="149"/>
      <c r="Z51" s="149"/>
      <c r="AA51" s="130"/>
      <c r="AB51" s="128"/>
      <c r="AC51" s="190"/>
      <c r="AD51" s="160"/>
      <c r="AE51" s="198"/>
      <c r="AF51" s="162"/>
      <c r="AG51" s="172"/>
      <c r="AH51" s="149"/>
      <c r="AI51" s="149"/>
      <c r="AJ51" s="128"/>
      <c r="AK51" s="128"/>
      <c r="AL51" s="190"/>
      <c r="AM51" s="160"/>
      <c r="AN51" s="198"/>
      <c r="AO51" s="162"/>
      <c r="AP51" s="172"/>
      <c r="AQ51" s="149"/>
      <c r="AR51" s="149"/>
      <c r="AS51" s="128"/>
      <c r="AT51" s="128"/>
      <c r="AU51" s="190"/>
      <c r="AV51" s="160"/>
      <c r="AW51" s="198"/>
      <c r="AX51" s="162"/>
      <c r="AY51" s="172"/>
      <c r="AZ51" s="149"/>
      <c r="BA51" s="149"/>
      <c r="BB51" s="128"/>
      <c r="BC51" s="128"/>
      <c r="BD51" s="190"/>
      <c r="BE51" s="160"/>
      <c r="BF51" s="198"/>
      <c r="BG51" s="162"/>
      <c r="BH51" s="172"/>
      <c r="BI51" s="149"/>
      <c r="BJ51" s="149"/>
      <c r="BK51" s="128"/>
      <c r="BL51" s="128"/>
      <c r="BM51" s="190"/>
      <c r="BN51" s="160"/>
      <c r="BO51" s="198"/>
      <c r="BP51" s="162"/>
      <c r="BQ51" s="172"/>
      <c r="BR51" s="149"/>
      <c r="BS51" s="149"/>
      <c r="BT51" s="128"/>
      <c r="BU51" s="128"/>
      <c r="BV51" s="190"/>
      <c r="BW51" s="160"/>
      <c r="BX51" s="198"/>
      <c r="BY51" s="162"/>
      <c r="BZ51" s="172"/>
      <c r="CA51" s="149"/>
      <c r="CB51" s="149"/>
      <c r="CC51" s="128"/>
      <c r="CD51" s="128"/>
      <c r="CE51" s="190"/>
      <c r="CF51" s="160"/>
      <c r="CG51" s="198"/>
      <c r="CH51" s="162"/>
      <c r="CI51" s="172"/>
      <c r="CJ51" s="149"/>
      <c r="CK51" s="149"/>
      <c r="CL51" s="128"/>
      <c r="CM51" s="128"/>
      <c r="CN51" s="190"/>
      <c r="CO51" s="160"/>
      <c r="CP51" s="198"/>
      <c r="CQ51" s="162"/>
      <c r="CR51" s="172"/>
      <c r="CS51" s="149"/>
      <c r="CT51" s="149"/>
      <c r="CU51" s="128"/>
      <c r="CV51" s="128"/>
      <c r="CW51" s="190"/>
      <c r="CX51" s="160"/>
      <c r="CY51" s="198"/>
      <c r="CZ51" s="162"/>
      <c r="DA51" s="172"/>
      <c r="DB51" s="149"/>
      <c r="DC51" s="149"/>
      <c r="DD51" s="128"/>
      <c r="DE51" s="128"/>
      <c r="DF51" s="190"/>
      <c r="DG51" s="160"/>
      <c r="DH51" s="198"/>
      <c r="DI51" s="162"/>
      <c r="DJ51" s="172"/>
      <c r="DK51" s="149"/>
      <c r="DL51" s="149"/>
      <c r="DM51" s="128"/>
      <c r="DN51" s="128"/>
      <c r="DO51" s="190"/>
      <c r="DP51" s="160"/>
      <c r="DQ51" s="198"/>
      <c r="DR51" s="162"/>
      <c r="DS51" s="172"/>
      <c r="DT51" s="149"/>
      <c r="DU51" s="149"/>
      <c r="DV51" s="128"/>
      <c r="DW51" s="128"/>
      <c r="DX51" s="190"/>
      <c r="DY51" s="160"/>
      <c r="DZ51" s="198"/>
      <c r="EA51" s="162"/>
      <c r="EB51" s="172"/>
      <c r="EC51" s="149"/>
      <c r="ED51" s="149"/>
      <c r="EE51" s="128"/>
      <c r="EF51" s="128"/>
      <c r="EG51" s="190"/>
      <c r="EH51" s="160"/>
      <c r="EI51" s="198"/>
      <c r="EJ51" s="162"/>
      <c r="EK51" s="172"/>
      <c r="EL51" s="149"/>
      <c r="EM51" s="149"/>
      <c r="EN51" s="128"/>
      <c r="EO51" s="128"/>
      <c r="EP51" s="190"/>
      <c r="EQ51" s="160"/>
      <c r="ER51" s="198"/>
      <c r="ES51" s="162"/>
      <c r="ET51" s="172"/>
      <c r="EU51" s="149"/>
      <c r="EV51" s="149"/>
      <c r="EW51" s="128"/>
      <c r="EX51" s="128"/>
      <c r="EY51" s="190"/>
      <c r="EZ51" s="160"/>
      <c r="FA51" s="198"/>
      <c r="FB51" s="162"/>
      <c r="FC51" s="172"/>
      <c r="FD51" s="149"/>
      <c r="FE51" s="149"/>
      <c r="FF51" s="128"/>
      <c r="FG51" s="128"/>
      <c r="FH51" s="190"/>
      <c r="FI51" s="160"/>
      <c r="FJ51" s="198"/>
      <c r="FK51" s="162"/>
      <c r="FL51" s="172"/>
      <c r="FM51" s="149"/>
      <c r="FN51" s="149"/>
      <c r="FO51" s="128"/>
      <c r="FP51" s="128"/>
      <c r="FQ51" s="190"/>
      <c r="FR51" s="160"/>
      <c r="FS51" s="198"/>
      <c r="FT51" s="162"/>
      <c r="FU51" s="172"/>
      <c r="FV51" s="149"/>
      <c r="FW51" s="149"/>
      <c r="FX51" s="128"/>
      <c r="FY51" s="128"/>
      <c r="FZ51" s="190"/>
      <c r="GA51" s="160"/>
      <c r="GB51" s="198"/>
      <c r="GC51" s="162"/>
      <c r="GD51" s="172"/>
      <c r="GE51" s="149"/>
      <c r="GF51" s="149"/>
      <c r="GG51" s="128"/>
      <c r="GH51" s="128"/>
      <c r="GI51" s="190"/>
      <c r="GJ51" s="160"/>
      <c r="GK51" s="198"/>
      <c r="GL51" s="162"/>
      <c r="GM51" s="172"/>
      <c r="GN51" s="149"/>
      <c r="GO51" s="149"/>
      <c r="GP51" s="128"/>
      <c r="GQ51" s="128"/>
      <c r="GR51" s="190"/>
      <c r="GS51" s="160"/>
      <c r="GT51" s="198"/>
      <c r="GU51" s="162"/>
      <c r="GV51" s="172"/>
      <c r="GW51" s="149"/>
      <c r="GX51" s="149"/>
      <c r="GY51" s="128"/>
      <c r="GZ51" s="128"/>
      <c r="HA51" s="190"/>
      <c r="HB51" s="160"/>
      <c r="HC51" s="198"/>
      <c r="HD51" s="162"/>
      <c r="HE51" s="172"/>
      <c r="HF51" s="149"/>
      <c r="HG51" s="149"/>
      <c r="HH51" s="128"/>
      <c r="HI51" s="128"/>
      <c r="HJ51" s="190"/>
      <c r="HK51" s="160"/>
      <c r="HL51" s="198"/>
      <c r="HM51" s="162"/>
      <c r="HN51" s="172"/>
      <c r="HO51" s="149"/>
      <c r="HP51" s="149"/>
      <c r="HQ51" s="128"/>
      <c r="HR51" s="128"/>
      <c r="HS51" s="190"/>
      <c r="HT51" s="160"/>
      <c r="HU51" s="198"/>
      <c r="HV51" s="162"/>
      <c r="HW51" s="172"/>
      <c r="HX51" s="149"/>
      <c r="HY51" s="149"/>
      <c r="HZ51" s="128"/>
      <c r="IA51" s="128"/>
      <c r="IB51" s="190"/>
      <c r="IC51" s="160"/>
      <c r="ID51" s="198"/>
      <c r="IE51" s="162"/>
      <c r="IF51" s="172"/>
      <c r="IG51" s="149"/>
      <c r="IH51" s="149"/>
      <c r="II51" s="128"/>
      <c r="IJ51" s="128"/>
      <c r="IK51" s="190"/>
      <c r="IL51" s="160"/>
      <c r="IM51" s="198"/>
      <c r="IN51" s="162"/>
      <c r="IO51" s="172"/>
      <c r="IP51" s="149"/>
      <c r="IQ51" s="149"/>
      <c r="IR51" s="128"/>
      <c r="IS51" s="128"/>
      <c r="IT51" s="190"/>
      <c r="IU51" s="160"/>
      <c r="IV51" s="198"/>
      <c r="IW51" s="162"/>
      <c r="IX51" s="172"/>
      <c r="IY51" s="149"/>
      <c r="IZ51" s="149"/>
      <c r="JA51" s="128"/>
      <c r="JB51" s="128"/>
      <c r="JC51" s="190"/>
      <c r="JD51" s="160"/>
      <c r="JE51" s="198"/>
      <c r="JF51" s="162"/>
      <c r="JG51" s="172"/>
      <c r="JH51" s="149"/>
      <c r="JI51" s="149"/>
      <c r="JJ51" s="128"/>
      <c r="JK51" s="128"/>
      <c r="JL51" s="190"/>
      <c r="JM51" s="160"/>
      <c r="JN51" s="198"/>
      <c r="JO51" s="162"/>
      <c r="JP51" s="172"/>
      <c r="JQ51" s="149"/>
      <c r="JR51" s="149"/>
    </row>
    <row r="52" spans="1:278" ht="12.75" customHeight="1" x14ac:dyDescent="0.2">
      <c r="A52" s="128"/>
      <c r="B52" s="190" t="s">
        <v>498</v>
      </c>
      <c r="C52" s="160" t="s">
        <v>499</v>
      </c>
      <c r="D52" s="198" t="s">
        <v>314</v>
      </c>
      <c r="E52" s="162">
        <v>20</v>
      </c>
      <c r="F52" s="172">
        <v>0</v>
      </c>
      <c r="G52" s="149">
        <f t="shared" si="5"/>
        <v>0</v>
      </c>
      <c r="H52" s="149"/>
      <c r="I52" s="128"/>
      <c r="J52" s="128"/>
      <c r="K52" s="190"/>
      <c r="L52" s="160"/>
      <c r="M52" s="198"/>
      <c r="N52" s="162"/>
      <c r="O52" s="172"/>
      <c r="P52" s="149"/>
      <c r="Q52" s="149"/>
      <c r="R52" s="236"/>
      <c r="S52" s="130"/>
      <c r="T52" s="190"/>
      <c r="U52" s="160"/>
      <c r="V52" s="198"/>
      <c r="W52" s="162"/>
      <c r="X52" s="172"/>
      <c r="Y52" s="149"/>
      <c r="Z52" s="149"/>
      <c r="AA52" s="130"/>
      <c r="AB52" s="128"/>
      <c r="AC52" s="190"/>
      <c r="AD52" s="160"/>
      <c r="AE52" s="198"/>
      <c r="AF52" s="162"/>
      <c r="AG52" s="172"/>
      <c r="AH52" s="149"/>
      <c r="AI52" s="149"/>
      <c r="AJ52" s="128"/>
      <c r="AK52" s="128"/>
      <c r="AL52" s="190"/>
      <c r="AM52" s="160"/>
      <c r="AN52" s="198"/>
      <c r="AO52" s="162"/>
      <c r="AP52" s="172"/>
      <c r="AQ52" s="149"/>
      <c r="AR52" s="149"/>
      <c r="AS52" s="128"/>
      <c r="AT52" s="128"/>
      <c r="AU52" s="190"/>
      <c r="AV52" s="160"/>
      <c r="AW52" s="198"/>
      <c r="AX52" s="162"/>
      <c r="AY52" s="172"/>
      <c r="AZ52" s="149"/>
      <c r="BA52" s="149"/>
      <c r="BB52" s="128"/>
      <c r="BC52" s="128"/>
      <c r="BD52" s="190"/>
      <c r="BE52" s="160"/>
      <c r="BF52" s="198"/>
      <c r="BG52" s="162"/>
      <c r="BH52" s="172"/>
      <c r="BI52" s="149"/>
      <c r="BJ52" s="149"/>
      <c r="BK52" s="128"/>
      <c r="BL52" s="128"/>
      <c r="BM52" s="190"/>
      <c r="BN52" s="160"/>
      <c r="BO52" s="198"/>
      <c r="BP52" s="162"/>
      <c r="BQ52" s="172"/>
      <c r="BR52" s="149"/>
      <c r="BS52" s="149"/>
      <c r="BT52" s="128"/>
      <c r="BU52" s="128"/>
      <c r="BV52" s="190"/>
      <c r="BW52" s="160"/>
      <c r="BX52" s="198"/>
      <c r="BY52" s="162"/>
      <c r="BZ52" s="172"/>
      <c r="CA52" s="149"/>
      <c r="CB52" s="149"/>
      <c r="CC52" s="128"/>
      <c r="CD52" s="128"/>
      <c r="CE52" s="190"/>
      <c r="CF52" s="160"/>
      <c r="CG52" s="198"/>
      <c r="CH52" s="162"/>
      <c r="CI52" s="172"/>
      <c r="CJ52" s="149"/>
      <c r="CK52" s="149"/>
      <c r="CL52" s="128"/>
      <c r="CM52" s="128"/>
      <c r="CN52" s="190"/>
      <c r="CO52" s="160"/>
      <c r="CP52" s="198"/>
      <c r="CQ52" s="162"/>
      <c r="CR52" s="172"/>
      <c r="CS52" s="149"/>
      <c r="CT52" s="149"/>
      <c r="CU52" s="128"/>
      <c r="CV52" s="128"/>
      <c r="CW52" s="190"/>
      <c r="CX52" s="160"/>
      <c r="CY52" s="198"/>
      <c r="CZ52" s="162"/>
      <c r="DA52" s="172"/>
      <c r="DB52" s="149"/>
      <c r="DC52" s="149"/>
      <c r="DD52" s="128"/>
      <c r="DE52" s="128"/>
      <c r="DF52" s="190"/>
      <c r="DG52" s="160"/>
      <c r="DH52" s="198"/>
      <c r="DI52" s="162"/>
      <c r="DJ52" s="172"/>
      <c r="DK52" s="149"/>
      <c r="DL52" s="149"/>
      <c r="DM52" s="128"/>
      <c r="DN52" s="128"/>
      <c r="DO52" s="190"/>
      <c r="DP52" s="160"/>
      <c r="DQ52" s="198"/>
      <c r="DR52" s="162"/>
      <c r="DS52" s="172"/>
      <c r="DT52" s="149"/>
      <c r="DU52" s="149"/>
      <c r="DV52" s="128"/>
      <c r="DW52" s="128"/>
      <c r="DX52" s="190"/>
      <c r="DY52" s="160"/>
      <c r="DZ52" s="198"/>
      <c r="EA52" s="162"/>
      <c r="EB52" s="172"/>
      <c r="EC52" s="149"/>
      <c r="ED52" s="149"/>
      <c r="EE52" s="128"/>
      <c r="EF52" s="128"/>
      <c r="EG52" s="190"/>
      <c r="EH52" s="160"/>
      <c r="EI52" s="198"/>
      <c r="EJ52" s="162"/>
      <c r="EK52" s="172"/>
      <c r="EL52" s="149"/>
      <c r="EM52" s="149"/>
      <c r="EN52" s="128"/>
      <c r="EO52" s="128"/>
      <c r="EP52" s="190"/>
      <c r="EQ52" s="160"/>
      <c r="ER52" s="198"/>
      <c r="ES52" s="162"/>
      <c r="ET52" s="172"/>
      <c r="EU52" s="149"/>
      <c r="EV52" s="149"/>
      <c r="EW52" s="128"/>
      <c r="EX52" s="128"/>
      <c r="EY52" s="190"/>
      <c r="EZ52" s="160"/>
      <c r="FA52" s="198"/>
      <c r="FB52" s="162"/>
      <c r="FC52" s="172"/>
      <c r="FD52" s="149"/>
      <c r="FE52" s="149"/>
      <c r="FF52" s="128"/>
      <c r="FG52" s="128"/>
      <c r="FH52" s="190"/>
      <c r="FI52" s="160"/>
      <c r="FJ52" s="198"/>
      <c r="FK52" s="162"/>
      <c r="FL52" s="172"/>
      <c r="FM52" s="149"/>
      <c r="FN52" s="149"/>
      <c r="FO52" s="128"/>
      <c r="FP52" s="128"/>
      <c r="FQ52" s="190"/>
      <c r="FR52" s="160"/>
      <c r="FS52" s="198"/>
      <c r="FT52" s="162"/>
      <c r="FU52" s="172"/>
      <c r="FV52" s="149"/>
      <c r="FW52" s="149"/>
      <c r="FX52" s="128"/>
      <c r="FY52" s="128"/>
      <c r="FZ52" s="190"/>
      <c r="GA52" s="160"/>
      <c r="GB52" s="198"/>
      <c r="GC52" s="162"/>
      <c r="GD52" s="172"/>
      <c r="GE52" s="149"/>
      <c r="GF52" s="149"/>
      <c r="GG52" s="128"/>
      <c r="GH52" s="128"/>
      <c r="GI52" s="190"/>
      <c r="GJ52" s="160"/>
      <c r="GK52" s="198"/>
      <c r="GL52" s="162"/>
      <c r="GM52" s="172"/>
      <c r="GN52" s="149"/>
      <c r="GO52" s="149"/>
      <c r="GP52" s="128"/>
      <c r="GQ52" s="128"/>
      <c r="GR52" s="190"/>
      <c r="GS52" s="160"/>
      <c r="GT52" s="198"/>
      <c r="GU52" s="162"/>
      <c r="GV52" s="172"/>
      <c r="GW52" s="149"/>
      <c r="GX52" s="149"/>
      <c r="GY52" s="128"/>
      <c r="GZ52" s="128"/>
      <c r="HA52" s="190"/>
      <c r="HB52" s="160"/>
      <c r="HC52" s="198"/>
      <c r="HD52" s="162"/>
      <c r="HE52" s="172"/>
      <c r="HF52" s="149"/>
      <c r="HG52" s="149"/>
      <c r="HH52" s="128"/>
      <c r="HI52" s="128"/>
      <c r="HJ52" s="190"/>
      <c r="HK52" s="160"/>
      <c r="HL52" s="198"/>
      <c r="HM52" s="162"/>
      <c r="HN52" s="172"/>
      <c r="HO52" s="149"/>
      <c r="HP52" s="149"/>
      <c r="HQ52" s="128"/>
      <c r="HR52" s="128"/>
      <c r="HS52" s="190"/>
      <c r="HT52" s="160"/>
      <c r="HU52" s="198"/>
      <c r="HV52" s="162"/>
      <c r="HW52" s="172"/>
      <c r="HX52" s="149"/>
      <c r="HY52" s="149"/>
      <c r="HZ52" s="128"/>
      <c r="IA52" s="128"/>
      <c r="IB52" s="190"/>
      <c r="IC52" s="160"/>
      <c r="ID52" s="198"/>
      <c r="IE52" s="162"/>
      <c r="IF52" s="172"/>
      <c r="IG52" s="149"/>
      <c r="IH52" s="149"/>
      <c r="II52" s="128"/>
      <c r="IJ52" s="128"/>
      <c r="IK52" s="190"/>
      <c r="IL52" s="160"/>
      <c r="IM52" s="198"/>
      <c r="IN52" s="162"/>
      <c r="IO52" s="172"/>
      <c r="IP52" s="149"/>
      <c r="IQ52" s="149"/>
      <c r="IR52" s="128"/>
      <c r="IS52" s="128"/>
      <c r="IT52" s="190"/>
      <c r="IU52" s="160"/>
      <c r="IV52" s="198"/>
      <c r="IW52" s="162"/>
      <c r="IX52" s="172"/>
      <c r="IY52" s="149"/>
      <c r="IZ52" s="149"/>
      <c r="JA52" s="128"/>
      <c r="JB52" s="128"/>
      <c r="JC52" s="190"/>
      <c r="JD52" s="160"/>
      <c r="JE52" s="198"/>
      <c r="JF52" s="162"/>
      <c r="JG52" s="172"/>
      <c r="JH52" s="149"/>
      <c r="JI52" s="149"/>
      <c r="JJ52" s="128"/>
      <c r="JK52" s="128"/>
      <c r="JL52" s="190"/>
      <c r="JM52" s="160"/>
      <c r="JN52" s="198"/>
      <c r="JO52" s="162"/>
      <c r="JP52" s="172"/>
      <c r="JQ52" s="149"/>
      <c r="JR52" s="149"/>
    </row>
    <row r="53" spans="1:278" ht="12.75" customHeight="1" x14ac:dyDescent="0.2">
      <c r="A53" s="128"/>
      <c r="B53" s="190" t="s">
        <v>500</v>
      </c>
      <c r="C53" s="160" t="s">
        <v>377</v>
      </c>
      <c r="D53" s="198" t="s">
        <v>314</v>
      </c>
      <c r="E53" s="162">
        <v>20</v>
      </c>
      <c r="F53" s="172">
        <v>0</v>
      </c>
      <c r="G53" s="149">
        <f t="shared" si="5"/>
        <v>0</v>
      </c>
      <c r="H53" s="149"/>
      <c r="I53" s="128"/>
      <c r="J53" s="128"/>
      <c r="K53" s="190"/>
      <c r="L53" s="160"/>
      <c r="M53" s="198"/>
      <c r="N53" s="162"/>
      <c r="O53" s="172"/>
      <c r="P53" s="149"/>
      <c r="Q53" s="149"/>
      <c r="R53" s="236"/>
      <c r="S53" s="130"/>
      <c r="T53" s="190"/>
      <c r="U53" s="160"/>
      <c r="V53" s="198"/>
      <c r="W53" s="162"/>
      <c r="X53" s="172"/>
      <c r="Y53" s="149"/>
      <c r="Z53" s="149"/>
      <c r="AA53" s="130"/>
      <c r="AB53" s="128"/>
      <c r="AC53" s="190"/>
      <c r="AD53" s="160"/>
      <c r="AE53" s="198"/>
      <c r="AF53" s="162"/>
      <c r="AG53" s="172"/>
      <c r="AH53" s="149"/>
      <c r="AI53" s="149"/>
      <c r="AJ53" s="128"/>
      <c r="AK53" s="128"/>
      <c r="AL53" s="190"/>
      <c r="AM53" s="160"/>
      <c r="AN53" s="198"/>
      <c r="AO53" s="162"/>
      <c r="AP53" s="172"/>
      <c r="AQ53" s="149"/>
      <c r="AR53" s="149"/>
      <c r="AS53" s="128"/>
      <c r="AT53" s="128"/>
      <c r="AU53" s="190"/>
      <c r="AV53" s="160"/>
      <c r="AW53" s="198"/>
      <c r="AX53" s="162"/>
      <c r="AY53" s="172"/>
      <c r="AZ53" s="149"/>
      <c r="BA53" s="149"/>
      <c r="BB53" s="128"/>
      <c r="BC53" s="128"/>
      <c r="BD53" s="190"/>
      <c r="BE53" s="160"/>
      <c r="BF53" s="198"/>
      <c r="BG53" s="162"/>
      <c r="BH53" s="172"/>
      <c r="BI53" s="149"/>
      <c r="BJ53" s="149"/>
      <c r="BK53" s="128"/>
      <c r="BL53" s="128"/>
      <c r="BM53" s="190"/>
      <c r="BN53" s="160"/>
      <c r="BO53" s="198"/>
      <c r="BP53" s="162"/>
      <c r="BQ53" s="172"/>
      <c r="BR53" s="149"/>
      <c r="BS53" s="149"/>
      <c r="BT53" s="128"/>
      <c r="BU53" s="128"/>
      <c r="BV53" s="190"/>
      <c r="BW53" s="160"/>
      <c r="BX53" s="198"/>
      <c r="BY53" s="162"/>
      <c r="BZ53" s="172"/>
      <c r="CA53" s="149"/>
      <c r="CB53" s="149"/>
      <c r="CC53" s="128"/>
      <c r="CD53" s="128"/>
      <c r="CE53" s="190"/>
      <c r="CF53" s="160"/>
      <c r="CG53" s="198"/>
      <c r="CH53" s="162"/>
      <c r="CI53" s="172"/>
      <c r="CJ53" s="149"/>
      <c r="CK53" s="149"/>
      <c r="CL53" s="128"/>
      <c r="CM53" s="128"/>
      <c r="CN53" s="190"/>
      <c r="CO53" s="160"/>
      <c r="CP53" s="198"/>
      <c r="CQ53" s="162"/>
      <c r="CR53" s="172"/>
      <c r="CS53" s="149"/>
      <c r="CT53" s="149"/>
      <c r="CU53" s="128"/>
      <c r="CV53" s="128"/>
      <c r="CW53" s="190"/>
      <c r="CX53" s="160"/>
      <c r="CY53" s="198"/>
      <c r="CZ53" s="162"/>
      <c r="DA53" s="172"/>
      <c r="DB53" s="149"/>
      <c r="DC53" s="149"/>
      <c r="DD53" s="128"/>
      <c r="DE53" s="128"/>
      <c r="DF53" s="190"/>
      <c r="DG53" s="160"/>
      <c r="DH53" s="198"/>
      <c r="DI53" s="162"/>
      <c r="DJ53" s="172"/>
      <c r="DK53" s="149"/>
      <c r="DL53" s="149"/>
      <c r="DM53" s="128"/>
      <c r="DN53" s="128"/>
      <c r="DO53" s="190"/>
      <c r="DP53" s="160"/>
      <c r="DQ53" s="198"/>
      <c r="DR53" s="162"/>
      <c r="DS53" s="172"/>
      <c r="DT53" s="149"/>
      <c r="DU53" s="149"/>
      <c r="DV53" s="128"/>
      <c r="DW53" s="128"/>
      <c r="DX53" s="190"/>
      <c r="DY53" s="160"/>
      <c r="DZ53" s="198"/>
      <c r="EA53" s="162"/>
      <c r="EB53" s="172"/>
      <c r="EC53" s="149"/>
      <c r="ED53" s="149"/>
      <c r="EE53" s="128"/>
      <c r="EF53" s="128"/>
      <c r="EG53" s="190"/>
      <c r="EH53" s="160"/>
      <c r="EI53" s="198"/>
      <c r="EJ53" s="162"/>
      <c r="EK53" s="172"/>
      <c r="EL53" s="149"/>
      <c r="EM53" s="149"/>
      <c r="EN53" s="128"/>
      <c r="EO53" s="128"/>
      <c r="EP53" s="190"/>
      <c r="EQ53" s="160"/>
      <c r="ER53" s="198"/>
      <c r="ES53" s="162"/>
      <c r="ET53" s="172"/>
      <c r="EU53" s="149"/>
      <c r="EV53" s="149"/>
      <c r="EW53" s="128"/>
      <c r="EX53" s="128"/>
      <c r="EY53" s="190"/>
      <c r="EZ53" s="160"/>
      <c r="FA53" s="198"/>
      <c r="FB53" s="162"/>
      <c r="FC53" s="172"/>
      <c r="FD53" s="149"/>
      <c r="FE53" s="149"/>
      <c r="FF53" s="128"/>
      <c r="FG53" s="128"/>
      <c r="FH53" s="190"/>
      <c r="FI53" s="160"/>
      <c r="FJ53" s="198"/>
      <c r="FK53" s="162"/>
      <c r="FL53" s="172"/>
      <c r="FM53" s="149"/>
      <c r="FN53" s="149"/>
      <c r="FO53" s="128"/>
      <c r="FP53" s="128"/>
      <c r="FQ53" s="190"/>
      <c r="FR53" s="160"/>
      <c r="FS53" s="198"/>
      <c r="FT53" s="162"/>
      <c r="FU53" s="172"/>
      <c r="FV53" s="149"/>
      <c r="FW53" s="149"/>
      <c r="FX53" s="128"/>
      <c r="FY53" s="128"/>
      <c r="FZ53" s="190"/>
      <c r="GA53" s="160"/>
      <c r="GB53" s="198"/>
      <c r="GC53" s="162"/>
      <c r="GD53" s="172"/>
      <c r="GE53" s="149"/>
      <c r="GF53" s="149"/>
      <c r="GG53" s="128"/>
      <c r="GH53" s="128"/>
      <c r="GI53" s="190"/>
      <c r="GJ53" s="160"/>
      <c r="GK53" s="198"/>
      <c r="GL53" s="162"/>
      <c r="GM53" s="172"/>
      <c r="GN53" s="149"/>
      <c r="GO53" s="149"/>
      <c r="GP53" s="128"/>
      <c r="GQ53" s="128"/>
      <c r="GR53" s="190"/>
      <c r="GS53" s="160"/>
      <c r="GT53" s="198"/>
      <c r="GU53" s="162"/>
      <c r="GV53" s="172"/>
      <c r="GW53" s="149"/>
      <c r="GX53" s="149"/>
      <c r="GY53" s="128"/>
      <c r="GZ53" s="128"/>
      <c r="HA53" s="190"/>
      <c r="HB53" s="160"/>
      <c r="HC53" s="198"/>
      <c r="HD53" s="162"/>
      <c r="HE53" s="172"/>
      <c r="HF53" s="149"/>
      <c r="HG53" s="149"/>
      <c r="HH53" s="128"/>
      <c r="HI53" s="128"/>
      <c r="HJ53" s="190"/>
      <c r="HK53" s="160"/>
      <c r="HL53" s="198"/>
      <c r="HM53" s="162"/>
      <c r="HN53" s="172"/>
      <c r="HO53" s="149"/>
      <c r="HP53" s="149"/>
      <c r="HQ53" s="128"/>
      <c r="HR53" s="128"/>
      <c r="HS53" s="190"/>
      <c r="HT53" s="160"/>
      <c r="HU53" s="198"/>
      <c r="HV53" s="162"/>
      <c r="HW53" s="172"/>
      <c r="HX53" s="149"/>
      <c r="HY53" s="149"/>
      <c r="HZ53" s="128"/>
      <c r="IA53" s="128"/>
      <c r="IB53" s="190"/>
      <c r="IC53" s="160"/>
      <c r="ID53" s="198"/>
      <c r="IE53" s="162"/>
      <c r="IF53" s="172"/>
      <c r="IG53" s="149"/>
      <c r="IH53" s="149"/>
      <c r="II53" s="128"/>
      <c r="IJ53" s="128"/>
      <c r="IK53" s="190"/>
      <c r="IL53" s="160"/>
      <c r="IM53" s="198"/>
      <c r="IN53" s="162"/>
      <c r="IO53" s="172"/>
      <c r="IP53" s="149"/>
      <c r="IQ53" s="149"/>
      <c r="IR53" s="128"/>
      <c r="IS53" s="128"/>
      <c r="IT53" s="190"/>
      <c r="IU53" s="160"/>
      <c r="IV53" s="198"/>
      <c r="IW53" s="162"/>
      <c r="IX53" s="172"/>
      <c r="IY53" s="149"/>
      <c r="IZ53" s="149"/>
      <c r="JA53" s="128"/>
      <c r="JB53" s="128"/>
      <c r="JC53" s="190"/>
      <c r="JD53" s="160"/>
      <c r="JE53" s="198"/>
      <c r="JF53" s="162"/>
      <c r="JG53" s="172"/>
      <c r="JH53" s="149"/>
      <c r="JI53" s="149"/>
      <c r="JJ53" s="128"/>
      <c r="JK53" s="128"/>
      <c r="JL53" s="190"/>
      <c r="JM53" s="160"/>
      <c r="JN53" s="198"/>
      <c r="JO53" s="162"/>
      <c r="JP53" s="172"/>
      <c r="JQ53" s="149"/>
      <c r="JR53" s="149"/>
    </row>
    <row r="54" spans="1:278" ht="12.75" customHeight="1" x14ac:dyDescent="0.2">
      <c r="A54" s="128"/>
      <c r="B54" s="200">
        <v>7.5</v>
      </c>
      <c r="C54" s="194" t="s">
        <v>379</v>
      </c>
      <c r="D54" s="198"/>
      <c r="E54" s="162"/>
      <c r="F54" s="196"/>
      <c r="G54" s="197"/>
      <c r="H54" s="197"/>
      <c r="I54" s="128"/>
      <c r="J54" s="128"/>
      <c r="K54" s="200"/>
      <c r="L54" s="194"/>
      <c r="M54" s="198"/>
      <c r="N54" s="162"/>
      <c r="O54" s="196"/>
      <c r="P54" s="197"/>
      <c r="Q54" s="197"/>
      <c r="R54" s="236"/>
      <c r="S54" s="130"/>
      <c r="T54" s="200"/>
      <c r="U54" s="194"/>
      <c r="V54" s="198"/>
      <c r="W54" s="162"/>
      <c r="X54" s="196"/>
      <c r="Y54" s="197"/>
      <c r="Z54" s="197"/>
      <c r="AA54" s="130"/>
      <c r="AB54" s="128"/>
      <c r="AC54" s="200"/>
      <c r="AD54" s="194"/>
      <c r="AE54" s="198"/>
      <c r="AF54" s="162"/>
      <c r="AG54" s="196"/>
      <c r="AH54" s="197"/>
      <c r="AI54" s="197"/>
      <c r="AJ54" s="128"/>
      <c r="AK54" s="128"/>
      <c r="AL54" s="200"/>
      <c r="AM54" s="194"/>
      <c r="AN54" s="198"/>
      <c r="AO54" s="162"/>
      <c r="AP54" s="196"/>
      <c r="AQ54" s="197"/>
      <c r="AR54" s="197"/>
      <c r="AS54" s="128"/>
      <c r="AT54" s="128"/>
      <c r="AU54" s="200"/>
      <c r="AV54" s="194"/>
      <c r="AW54" s="198"/>
      <c r="AX54" s="162"/>
      <c r="AY54" s="196"/>
      <c r="AZ54" s="197"/>
      <c r="BA54" s="197"/>
      <c r="BB54" s="128"/>
      <c r="BC54" s="128"/>
      <c r="BD54" s="200"/>
      <c r="BE54" s="194"/>
      <c r="BF54" s="198"/>
      <c r="BG54" s="162"/>
      <c r="BH54" s="196"/>
      <c r="BI54" s="197"/>
      <c r="BJ54" s="197"/>
      <c r="BK54" s="128"/>
      <c r="BL54" s="128"/>
      <c r="BM54" s="200"/>
      <c r="BN54" s="194"/>
      <c r="BO54" s="198"/>
      <c r="BP54" s="162"/>
      <c r="BQ54" s="196"/>
      <c r="BR54" s="197"/>
      <c r="BS54" s="197"/>
      <c r="BT54" s="128"/>
      <c r="BU54" s="128"/>
      <c r="BV54" s="200"/>
      <c r="BW54" s="194"/>
      <c r="BX54" s="198"/>
      <c r="BY54" s="162"/>
      <c r="BZ54" s="196"/>
      <c r="CA54" s="197"/>
      <c r="CB54" s="197"/>
      <c r="CC54" s="128"/>
      <c r="CD54" s="128"/>
      <c r="CE54" s="200"/>
      <c r="CF54" s="194"/>
      <c r="CG54" s="198"/>
      <c r="CH54" s="162"/>
      <c r="CI54" s="196"/>
      <c r="CJ54" s="197"/>
      <c r="CK54" s="197"/>
      <c r="CL54" s="128"/>
      <c r="CM54" s="128"/>
      <c r="CN54" s="200"/>
      <c r="CO54" s="194"/>
      <c r="CP54" s="198"/>
      <c r="CQ54" s="162"/>
      <c r="CR54" s="196"/>
      <c r="CS54" s="197"/>
      <c r="CT54" s="197"/>
      <c r="CU54" s="128"/>
      <c r="CV54" s="128"/>
      <c r="CW54" s="200"/>
      <c r="CX54" s="194"/>
      <c r="CY54" s="198"/>
      <c r="CZ54" s="162"/>
      <c r="DA54" s="196"/>
      <c r="DB54" s="197"/>
      <c r="DC54" s="197"/>
      <c r="DD54" s="128"/>
      <c r="DE54" s="128"/>
      <c r="DF54" s="200"/>
      <c r="DG54" s="194"/>
      <c r="DH54" s="198"/>
      <c r="DI54" s="162"/>
      <c r="DJ54" s="196"/>
      <c r="DK54" s="197"/>
      <c r="DL54" s="197"/>
      <c r="DM54" s="128"/>
      <c r="DN54" s="128"/>
      <c r="DO54" s="200"/>
      <c r="DP54" s="194"/>
      <c r="DQ54" s="198"/>
      <c r="DR54" s="162"/>
      <c r="DS54" s="196"/>
      <c r="DT54" s="197"/>
      <c r="DU54" s="197"/>
      <c r="DV54" s="128"/>
      <c r="DW54" s="128"/>
      <c r="DX54" s="200"/>
      <c r="DY54" s="194"/>
      <c r="DZ54" s="198"/>
      <c r="EA54" s="162"/>
      <c r="EB54" s="196"/>
      <c r="EC54" s="197"/>
      <c r="ED54" s="197"/>
      <c r="EE54" s="128"/>
      <c r="EF54" s="128"/>
      <c r="EG54" s="200"/>
      <c r="EH54" s="194"/>
      <c r="EI54" s="198"/>
      <c r="EJ54" s="162"/>
      <c r="EK54" s="196"/>
      <c r="EL54" s="197"/>
      <c r="EM54" s="197"/>
      <c r="EN54" s="128"/>
      <c r="EO54" s="128"/>
      <c r="EP54" s="200"/>
      <c r="EQ54" s="194"/>
      <c r="ER54" s="198"/>
      <c r="ES54" s="162"/>
      <c r="ET54" s="196"/>
      <c r="EU54" s="197"/>
      <c r="EV54" s="197"/>
      <c r="EW54" s="128"/>
      <c r="EX54" s="128"/>
      <c r="EY54" s="200"/>
      <c r="EZ54" s="194"/>
      <c r="FA54" s="198"/>
      <c r="FB54" s="162"/>
      <c r="FC54" s="196"/>
      <c r="FD54" s="197"/>
      <c r="FE54" s="197"/>
      <c r="FF54" s="128"/>
      <c r="FG54" s="128"/>
      <c r="FH54" s="200"/>
      <c r="FI54" s="194"/>
      <c r="FJ54" s="198"/>
      <c r="FK54" s="162"/>
      <c r="FL54" s="196"/>
      <c r="FM54" s="197"/>
      <c r="FN54" s="197"/>
      <c r="FO54" s="128"/>
      <c r="FP54" s="128"/>
      <c r="FQ54" s="200"/>
      <c r="FR54" s="194"/>
      <c r="FS54" s="198"/>
      <c r="FT54" s="162"/>
      <c r="FU54" s="196"/>
      <c r="FV54" s="197"/>
      <c r="FW54" s="197"/>
      <c r="FX54" s="128"/>
      <c r="FY54" s="128"/>
      <c r="FZ54" s="200"/>
      <c r="GA54" s="194"/>
      <c r="GB54" s="198"/>
      <c r="GC54" s="162"/>
      <c r="GD54" s="196"/>
      <c r="GE54" s="197"/>
      <c r="GF54" s="197"/>
      <c r="GG54" s="128"/>
      <c r="GH54" s="128"/>
      <c r="GI54" s="200"/>
      <c r="GJ54" s="194"/>
      <c r="GK54" s="198"/>
      <c r="GL54" s="162"/>
      <c r="GM54" s="196"/>
      <c r="GN54" s="197"/>
      <c r="GO54" s="197"/>
      <c r="GP54" s="128"/>
      <c r="GQ54" s="128"/>
      <c r="GR54" s="200"/>
      <c r="GS54" s="194"/>
      <c r="GT54" s="198"/>
      <c r="GU54" s="162"/>
      <c r="GV54" s="196"/>
      <c r="GW54" s="197"/>
      <c r="GX54" s="197"/>
      <c r="GY54" s="128"/>
      <c r="GZ54" s="128"/>
      <c r="HA54" s="200"/>
      <c r="HB54" s="194"/>
      <c r="HC54" s="198"/>
      <c r="HD54" s="162"/>
      <c r="HE54" s="196"/>
      <c r="HF54" s="197"/>
      <c r="HG54" s="197"/>
      <c r="HH54" s="128"/>
      <c r="HI54" s="128"/>
      <c r="HJ54" s="200"/>
      <c r="HK54" s="194"/>
      <c r="HL54" s="198"/>
      <c r="HM54" s="162"/>
      <c r="HN54" s="196"/>
      <c r="HO54" s="197"/>
      <c r="HP54" s="197"/>
      <c r="HQ54" s="128"/>
      <c r="HR54" s="128"/>
      <c r="HS54" s="200"/>
      <c r="HT54" s="194"/>
      <c r="HU54" s="198"/>
      <c r="HV54" s="162"/>
      <c r="HW54" s="196"/>
      <c r="HX54" s="197"/>
      <c r="HY54" s="197"/>
      <c r="HZ54" s="128"/>
      <c r="IA54" s="128"/>
      <c r="IB54" s="200"/>
      <c r="IC54" s="194"/>
      <c r="ID54" s="198"/>
      <c r="IE54" s="162"/>
      <c r="IF54" s="196"/>
      <c r="IG54" s="197"/>
      <c r="IH54" s="197"/>
      <c r="II54" s="128"/>
      <c r="IJ54" s="128"/>
      <c r="IK54" s="200"/>
      <c r="IL54" s="194"/>
      <c r="IM54" s="198"/>
      <c r="IN54" s="162"/>
      <c r="IO54" s="196"/>
      <c r="IP54" s="197"/>
      <c r="IQ54" s="197"/>
      <c r="IR54" s="128"/>
      <c r="IS54" s="128"/>
      <c r="IT54" s="200"/>
      <c r="IU54" s="194"/>
      <c r="IV54" s="198"/>
      <c r="IW54" s="162"/>
      <c r="IX54" s="196"/>
      <c r="IY54" s="197"/>
      <c r="IZ54" s="197"/>
      <c r="JA54" s="128"/>
      <c r="JB54" s="128"/>
      <c r="JC54" s="200"/>
      <c r="JD54" s="194"/>
      <c r="JE54" s="198"/>
      <c r="JF54" s="162"/>
      <c r="JG54" s="196"/>
      <c r="JH54" s="197"/>
      <c r="JI54" s="197"/>
      <c r="JJ54" s="128"/>
      <c r="JK54" s="128"/>
      <c r="JL54" s="200"/>
      <c r="JM54" s="194"/>
      <c r="JN54" s="198"/>
      <c r="JO54" s="162"/>
      <c r="JP54" s="196"/>
      <c r="JQ54" s="197"/>
      <c r="JR54" s="197"/>
    </row>
    <row r="55" spans="1:278" ht="12.75" customHeight="1" x14ac:dyDescent="0.2">
      <c r="A55" s="128"/>
      <c r="B55" s="202"/>
      <c r="C55" s="160" t="s">
        <v>380</v>
      </c>
      <c r="D55" s="198"/>
      <c r="E55" s="162"/>
      <c r="F55" s="196"/>
      <c r="G55" s="197"/>
      <c r="H55" s="197"/>
      <c r="I55" s="128"/>
      <c r="J55" s="128"/>
      <c r="K55" s="202"/>
      <c r="L55" s="160"/>
      <c r="M55" s="198"/>
      <c r="N55" s="162"/>
      <c r="O55" s="196"/>
      <c r="P55" s="197"/>
      <c r="Q55" s="197"/>
      <c r="R55" s="236"/>
      <c r="S55" s="130"/>
      <c r="T55" s="202"/>
      <c r="U55" s="160"/>
      <c r="V55" s="198"/>
      <c r="W55" s="162"/>
      <c r="X55" s="196"/>
      <c r="Y55" s="197"/>
      <c r="Z55" s="197"/>
      <c r="AA55" s="130"/>
      <c r="AB55" s="128"/>
      <c r="AC55" s="202"/>
      <c r="AD55" s="160"/>
      <c r="AE55" s="198"/>
      <c r="AF55" s="162"/>
      <c r="AG55" s="196"/>
      <c r="AH55" s="197"/>
      <c r="AI55" s="197"/>
      <c r="AJ55" s="128"/>
      <c r="AK55" s="128"/>
      <c r="AL55" s="202"/>
      <c r="AM55" s="160"/>
      <c r="AN55" s="198"/>
      <c r="AO55" s="162"/>
      <c r="AP55" s="196"/>
      <c r="AQ55" s="197"/>
      <c r="AR55" s="197"/>
      <c r="AS55" s="128"/>
      <c r="AT55" s="128"/>
      <c r="AU55" s="202"/>
      <c r="AV55" s="160"/>
      <c r="AW55" s="198"/>
      <c r="AX55" s="162"/>
      <c r="AY55" s="196"/>
      <c r="AZ55" s="197"/>
      <c r="BA55" s="197"/>
      <c r="BB55" s="128"/>
      <c r="BC55" s="128"/>
      <c r="BD55" s="202"/>
      <c r="BE55" s="160"/>
      <c r="BF55" s="198"/>
      <c r="BG55" s="162"/>
      <c r="BH55" s="196"/>
      <c r="BI55" s="197"/>
      <c r="BJ55" s="197"/>
      <c r="BK55" s="128"/>
      <c r="BL55" s="128"/>
      <c r="BM55" s="202"/>
      <c r="BN55" s="160"/>
      <c r="BO55" s="198"/>
      <c r="BP55" s="162"/>
      <c r="BQ55" s="196"/>
      <c r="BR55" s="197"/>
      <c r="BS55" s="197"/>
      <c r="BT55" s="128"/>
      <c r="BU55" s="128"/>
      <c r="BV55" s="202"/>
      <c r="BW55" s="160"/>
      <c r="BX55" s="198"/>
      <c r="BY55" s="162"/>
      <c r="BZ55" s="196"/>
      <c r="CA55" s="197"/>
      <c r="CB55" s="197"/>
      <c r="CC55" s="128"/>
      <c r="CD55" s="128"/>
      <c r="CE55" s="202"/>
      <c r="CF55" s="160"/>
      <c r="CG55" s="198"/>
      <c r="CH55" s="162"/>
      <c r="CI55" s="196"/>
      <c r="CJ55" s="197"/>
      <c r="CK55" s="197"/>
      <c r="CL55" s="128"/>
      <c r="CM55" s="128"/>
      <c r="CN55" s="202"/>
      <c r="CO55" s="160"/>
      <c r="CP55" s="198"/>
      <c r="CQ55" s="162"/>
      <c r="CR55" s="196"/>
      <c r="CS55" s="197"/>
      <c r="CT55" s="197"/>
      <c r="CU55" s="128"/>
      <c r="CV55" s="128"/>
      <c r="CW55" s="202"/>
      <c r="CX55" s="160"/>
      <c r="CY55" s="198"/>
      <c r="CZ55" s="162"/>
      <c r="DA55" s="196"/>
      <c r="DB55" s="197"/>
      <c r="DC55" s="197"/>
      <c r="DD55" s="128"/>
      <c r="DE55" s="128"/>
      <c r="DF55" s="202"/>
      <c r="DG55" s="160"/>
      <c r="DH55" s="198"/>
      <c r="DI55" s="162"/>
      <c r="DJ55" s="196"/>
      <c r="DK55" s="197"/>
      <c r="DL55" s="197"/>
      <c r="DM55" s="128"/>
      <c r="DN55" s="128"/>
      <c r="DO55" s="202"/>
      <c r="DP55" s="160"/>
      <c r="DQ55" s="198"/>
      <c r="DR55" s="162"/>
      <c r="DS55" s="196"/>
      <c r="DT55" s="197"/>
      <c r="DU55" s="197"/>
      <c r="DV55" s="128"/>
      <c r="DW55" s="128"/>
      <c r="DX55" s="202"/>
      <c r="DY55" s="160"/>
      <c r="DZ55" s="198"/>
      <c r="EA55" s="162"/>
      <c r="EB55" s="196"/>
      <c r="EC55" s="197"/>
      <c r="ED55" s="197"/>
      <c r="EE55" s="128"/>
      <c r="EF55" s="128"/>
      <c r="EG55" s="202"/>
      <c r="EH55" s="160"/>
      <c r="EI55" s="198"/>
      <c r="EJ55" s="162"/>
      <c r="EK55" s="196"/>
      <c r="EL55" s="197"/>
      <c r="EM55" s="197"/>
      <c r="EN55" s="128"/>
      <c r="EO55" s="128"/>
      <c r="EP55" s="202"/>
      <c r="EQ55" s="160"/>
      <c r="ER55" s="198"/>
      <c r="ES55" s="162"/>
      <c r="ET55" s="196"/>
      <c r="EU55" s="197"/>
      <c r="EV55" s="197"/>
      <c r="EW55" s="128"/>
      <c r="EX55" s="128"/>
      <c r="EY55" s="202"/>
      <c r="EZ55" s="160"/>
      <c r="FA55" s="198"/>
      <c r="FB55" s="162"/>
      <c r="FC55" s="196"/>
      <c r="FD55" s="197"/>
      <c r="FE55" s="197"/>
      <c r="FF55" s="128"/>
      <c r="FG55" s="128"/>
      <c r="FH55" s="202"/>
      <c r="FI55" s="160"/>
      <c r="FJ55" s="198"/>
      <c r="FK55" s="162"/>
      <c r="FL55" s="196"/>
      <c r="FM55" s="197"/>
      <c r="FN55" s="197"/>
      <c r="FO55" s="128"/>
      <c r="FP55" s="128"/>
      <c r="FQ55" s="202"/>
      <c r="FR55" s="160"/>
      <c r="FS55" s="198"/>
      <c r="FT55" s="162"/>
      <c r="FU55" s="196"/>
      <c r="FV55" s="197"/>
      <c r="FW55" s="197"/>
      <c r="FX55" s="128"/>
      <c r="FY55" s="128"/>
      <c r="FZ55" s="202"/>
      <c r="GA55" s="160"/>
      <c r="GB55" s="198"/>
      <c r="GC55" s="162"/>
      <c r="GD55" s="196"/>
      <c r="GE55" s="197"/>
      <c r="GF55" s="197"/>
      <c r="GG55" s="128"/>
      <c r="GH55" s="128"/>
      <c r="GI55" s="202"/>
      <c r="GJ55" s="160"/>
      <c r="GK55" s="198"/>
      <c r="GL55" s="162"/>
      <c r="GM55" s="196"/>
      <c r="GN55" s="197"/>
      <c r="GO55" s="197"/>
      <c r="GP55" s="128"/>
      <c r="GQ55" s="128"/>
      <c r="GR55" s="202"/>
      <c r="GS55" s="160"/>
      <c r="GT55" s="198"/>
      <c r="GU55" s="162"/>
      <c r="GV55" s="196"/>
      <c r="GW55" s="197"/>
      <c r="GX55" s="197"/>
      <c r="GY55" s="128"/>
      <c r="GZ55" s="128"/>
      <c r="HA55" s="202"/>
      <c r="HB55" s="160"/>
      <c r="HC55" s="198"/>
      <c r="HD55" s="162"/>
      <c r="HE55" s="196"/>
      <c r="HF55" s="197"/>
      <c r="HG55" s="197"/>
      <c r="HH55" s="128"/>
      <c r="HI55" s="128"/>
      <c r="HJ55" s="202"/>
      <c r="HK55" s="160"/>
      <c r="HL55" s="198"/>
      <c r="HM55" s="162"/>
      <c r="HN55" s="196"/>
      <c r="HO55" s="197"/>
      <c r="HP55" s="197"/>
      <c r="HQ55" s="128"/>
      <c r="HR55" s="128"/>
      <c r="HS55" s="202"/>
      <c r="HT55" s="160"/>
      <c r="HU55" s="198"/>
      <c r="HV55" s="162"/>
      <c r="HW55" s="196"/>
      <c r="HX55" s="197"/>
      <c r="HY55" s="197"/>
      <c r="HZ55" s="128"/>
      <c r="IA55" s="128"/>
      <c r="IB55" s="202"/>
      <c r="IC55" s="160"/>
      <c r="ID55" s="198"/>
      <c r="IE55" s="162"/>
      <c r="IF55" s="196"/>
      <c r="IG55" s="197"/>
      <c r="IH55" s="197"/>
      <c r="II55" s="128"/>
      <c r="IJ55" s="128"/>
      <c r="IK55" s="202"/>
      <c r="IL55" s="160"/>
      <c r="IM55" s="198"/>
      <c r="IN55" s="162"/>
      <c r="IO55" s="196"/>
      <c r="IP55" s="197"/>
      <c r="IQ55" s="197"/>
      <c r="IR55" s="128"/>
      <c r="IS55" s="128"/>
      <c r="IT55" s="202"/>
      <c r="IU55" s="160"/>
      <c r="IV55" s="198"/>
      <c r="IW55" s="162"/>
      <c r="IX55" s="196"/>
      <c r="IY55" s="197"/>
      <c r="IZ55" s="197"/>
      <c r="JA55" s="128"/>
      <c r="JB55" s="128"/>
      <c r="JC55" s="202"/>
      <c r="JD55" s="160"/>
      <c r="JE55" s="198"/>
      <c r="JF55" s="162"/>
      <c r="JG55" s="196"/>
      <c r="JH55" s="197"/>
      <c r="JI55" s="197"/>
      <c r="JJ55" s="128"/>
      <c r="JK55" s="128"/>
      <c r="JL55" s="202"/>
      <c r="JM55" s="160"/>
      <c r="JN55" s="198"/>
      <c r="JO55" s="162"/>
      <c r="JP55" s="196"/>
      <c r="JQ55" s="197"/>
      <c r="JR55" s="197"/>
    </row>
    <row r="56" spans="1:278" ht="12.75" customHeight="1" x14ac:dyDescent="0.2">
      <c r="A56" s="128"/>
      <c r="B56" s="202" t="s">
        <v>501</v>
      </c>
      <c r="C56" s="160" t="s">
        <v>502</v>
      </c>
      <c r="D56" s="199" t="s">
        <v>383</v>
      </c>
      <c r="E56" s="162">
        <v>1600</v>
      </c>
      <c r="F56" s="172">
        <v>0</v>
      </c>
      <c r="G56" s="149">
        <f t="shared" ref="G56:G57" si="6">ROUND((F56*E56),0)</f>
        <v>0</v>
      </c>
      <c r="H56" s="149"/>
      <c r="I56" s="128"/>
      <c r="J56" s="128"/>
      <c r="K56" s="202"/>
      <c r="L56" s="160"/>
      <c r="M56" s="199"/>
      <c r="N56" s="162"/>
      <c r="O56" s="172"/>
      <c r="P56" s="149"/>
      <c r="Q56" s="149"/>
      <c r="R56" s="236"/>
      <c r="S56" s="130"/>
      <c r="T56" s="202"/>
      <c r="U56" s="160"/>
      <c r="V56" s="199"/>
      <c r="W56" s="162"/>
      <c r="X56" s="172"/>
      <c r="Y56" s="149"/>
      <c r="Z56" s="149"/>
      <c r="AA56" s="130"/>
      <c r="AB56" s="128"/>
      <c r="AC56" s="202"/>
      <c r="AD56" s="160"/>
      <c r="AE56" s="199"/>
      <c r="AF56" s="162"/>
      <c r="AG56" s="172"/>
      <c r="AH56" s="149"/>
      <c r="AI56" s="149"/>
      <c r="AJ56" s="128"/>
      <c r="AK56" s="128"/>
      <c r="AL56" s="202"/>
      <c r="AM56" s="160"/>
      <c r="AN56" s="199"/>
      <c r="AO56" s="162"/>
      <c r="AP56" s="172"/>
      <c r="AQ56" s="149"/>
      <c r="AR56" s="149"/>
      <c r="AS56" s="128"/>
      <c r="AT56" s="128"/>
      <c r="AU56" s="202"/>
      <c r="AV56" s="160"/>
      <c r="AW56" s="199"/>
      <c r="AX56" s="162"/>
      <c r="AY56" s="172"/>
      <c r="AZ56" s="149"/>
      <c r="BA56" s="149"/>
      <c r="BB56" s="128"/>
      <c r="BC56" s="128"/>
      <c r="BD56" s="202"/>
      <c r="BE56" s="160"/>
      <c r="BF56" s="199"/>
      <c r="BG56" s="162"/>
      <c r="BH56" s="172"/>
      <c r="BI56" s="149"/>
      <c r="BJ56" s="149"/>
      <c r="BK56" s="128"/>
      <c r="BL56" s="128"/>
      <c r="BM56" s="202"/>
      <c r="BN56" s="160"/>
      <c r="BO56" s="199"/>
      <c r="BP56" s="162"/>
      <c r="BQ56" s="172"/>
      <c r="BR56" s="149"/>
      <c r="BS56" s="149"/>
      <c r="BT56" s="128"/>
      <c r="BU56" s="128"/>
      <c r="BV56" s="202"/>
      <c r="BW56" s="160"/>
      <c r="BX56" s="199"/>
      <c r="BY56" s="162"/>
      <c r="BZ56" s="172"/>
      <c r="CA56" s="149"/>
      <c r="CB56" s="149"/>
      <c r="CC56" s="128"/>
      <c r="CD56" s="128"/>
      <c r="CE56" s="202"/>
      <c r="CF56" s="160"/>
      <c r="CG56" s="199"/>
      <c r="CH56" s="162"/>
      <c r="CI56" s="172"/>
      <c r="CJ56" s="149"/>
      <c r="CK56" s="149"/>
      <c r="CL56" s="128"/>
      <c r="CM56" s="128"/>
      <c r="CN56" s="202"/>
      <c r="CO56" s="160"/>
      <c r="CP56" s="199"/>
      <c r="CQ56" s="162"/>
      <c r="CR56" s="172"/>
      <c r="CS56" s="149"/>
      <c r="CT56" s="149"/>
      <c r="CU56" s="128"/>
      <c r="CV56" s="128"/>
      <c r="CW56" s="202"/>
      <c r="CX56" s="160"/>
      <c r="CY56" s="199"/>
      <c r="CZ56" s="162"/>
      <c r="DA56" s="172"/>
      <c r="DB56" s="149"/>
      <c r="DC56" s="149"/>
      <c r="DD56" s="128"/>
      <c r="DE56" s="128"/>
      <c r="DF56" s="202"/>
      <c r="DG56" s="160"/>
      <c r="DH56" s="199"/>
      <c r="DI56" s="162"/>
      <c r="DJ56" s="172"/>
      <c r="DK56" s="149"/>
      <c r="DL56" s="149"/>
      <c r="DM56" s="128"/>
      <c r="DN56" s="128"/>
      <c r="DO56" s="202"/>
      <c r="DP56" s="160"/>
      <c r="DQ56" s="199"/>
      <c r="DR56" s="162"/>
      <c r="DS56" s="172"/>
      <c r="DT56" s="149"/>
      <c r="DU56" s="149"/>
      <c r="DV56" s="128"/>
      <c r="DW56" s="128"/>
      <c r="DX56" s="202"/>
      <c r="DY56" s="160"/>
      <c r="DZ56" s="199"/>
      <c r="EA56" s="162"/>
      <c r="EB56" s="172"/>
      <c r="EC56" s="149"/>
      <c r="ED56" s="149"/>
      <c r="EE56" s="128"/>
      <c r="EF56" s="128"/>
      <c r="EG56" s="202"/>
      <c r="EH56" s="160"/>
      <c r="EI56" s="199"/>
      <c r="EJ56" s="162"/>
      <c r="EK56" s="172"/>
      <c r="EL56" s="149"/>
      <c r="EM56" s="149"/>
      <c r="EN56" s="128"/>
      <c r="EO56" s="128"/>
      <c r="EP56" s="202"/>
      <c r="EQ56" s="160"/>
      <c r="ER56" s="199"/>
      <c r="ES56" s="162"/>
      <c r="ET56" s="172"/>
      <c r="EU56" s="149"/>
      <c r="EV56" s="149"/>
      <c r="EW56" s="128"/>
      <c r="EX56" s="128"/>
      <c r="EY56" s="202"/>
      <c r="EZ56" s="160"/>
      <c r="FA56" s="199"/>
      <c r="FB56" s="162"/>
      <c r="FC56" s="172"/>
      <c r="FD56" s="149"/>
      <c r="FE56" s="149"/>
      <c r="FF56" s="128"/>
      <c r="FG56" s="128"/>
      <c r="FH56" s="202"/>
      <c r="FI56" s="160"/>
      <c r="FJ56" s="199"/>
      <c r="FK56" s="162"/>
      <c r="FL56" s="172"/>
      <c r="FM56" s="149"/>
      <c r="FN56" s="149"/>
      <c r="FO56" s="128"/>
      <c r="FP56" s="128"/>
      <c r="FQ56" s="202"/>
      <c r="FR56" s="160"/>
      <c r="FS56" s="199"/>
      <c r="FT56" s="162"/>
      <c r="FU56" s="172"/>
      <c r="FV56" s="149"/>
      <c r="FW56" s="149"/>
      <c r="FX56" s="128"/>
      <c r="FY56" s="128"/>
      <c r="FZ56" s="202"/>
      <c r="GA56" s="160"/>
      <c r="GB56" s="199"/>
      <c r="GC56" s="162"/>
      <c r="GD56" s="172"/>
      <c r="GE56" s="149"/>
      <c r="GF56" s="149"/>
      <c r="GG56" s="128"/>
      <c r="GH56" s="128"/>
      <c r="GI56" s="202"/>
      <c r="GJ56" s="160"/>
      <c r="GK56" s="199"/>
      <c r="GL56" s="162"/>
      <c r="GM56" s="172"/>
      <c r="GN56" s="149"/>
      <c r="GO56" s="149"/>
      <c r="GP56" s="128"/>
      <c r="GQ56" s="128"/>
      <c r="GR56" s="202"/>
      <c r="GS56" s="160"/>
      <c r="GT56" s="199"/>
      <c r="GU56" s="162"/>
      <c r="GV56" s="172"/>
      <c r="GW56" s="149"/>
      <c r="GX56" s="149"/>
      <c r="GY56" s="128"/>
      <c r="GZ56" s="128"/>
      <c r="HA56" s="202"/>
      <c r="HB56" s="160"/>
      <c r="HC56" s="199"/>
      <c r="HD56" s="162"/>
      <c r="HE56" s="172"/>
      <c r="HF56" s="149"/>
      <c r="HG56" s="149"/>
      <c r="HH56" s="128"/>
      <c r="HI56" s="128"/>
      <c r="HJ56" s="202"/>
      <c r="HK56" s="160"/>
      <c r="HL56" s="199"/>
      <c r="HM56" s="162"/>
      <c r="HN56" s="172"/>
      <c r="HO56" s="149"/>
      <c r="HP56" s="149"/>
      <c r="HQ56" s="128"/>
      <c r="HR56" s="128"/>
      <c r="HS56" s="202"/>
      <c r="HT56" s="160"/>
      <c r="HU56" s="199"/>
      <c r="HV56" s="162"/>
      <c r="HW56" s="172"/>
      <c r="HX56" s="149"/>
      <c r="HY56" s="149"/>
      <c r="HZ56" s="128"/>
      <c r="IA56" s="128"/>
      <c r="IB56" s="202"/>
      <c r="IC56" s="160"/>
      <c r="ID56" s="199"/>
      <c r="IE56" s="162"/>
      <c r="IF56" s="172"/>
      <c r="IG56" s="149"/>
      <c r="IH56" s="149"/>
      <c r="II56" s="128"/>
      <c r="IJ56" s="128"/>
      <c r="IK56" s="202"/>
      <c r="IL56" s="160"/>
      <c r="IM56" s="199"/>
      <c r="IN56" s="162"/>
      <c r="IO56" s="172"/>
      <c r="IP56" s="149"/>
      <c r="IQ56" s="149"/>
      <c r="IR56" s="128"/>
      <c r="IS56" s="128"/>
      <c r="IT56" s="202"/>
      <c r="IU56" s="160"/>
      <c r="IV56" s="199"/>
      <c r="IW56" s="162"/>
      <c r="IX56" s="172"/>
      <c r="IY56" s="149"/>
      <c r="IZ56" s="149"/>
      <c r="JA56" s="128"/>
      <c r="JB56" s="128"/>
      <c r="JC56" s="202"/>
      <c r="JD56" s="160"/>
      <c r="JE56" s="199"/>
      <c r="JF56" s="162"/>
      <c r="JG56" s="172"/>
      <c r="JH56" s="149"/>
      <c r="JI56" s="149"/>
      <c r="JJ56" s="128"/>
      <c r="JK56" s="128"/>
      <c r="JL56" s="202"/>
      <c r="JM56" s="160"/>
      <c r="JN56" s="199"/>
      <c r="JO56" s="162"/>
      <c r="JP56" s="172"/>
      <c r="JQ56" s="149"/>
      <c r="JR56" s="149"/>
    </row>
    <row r="57" spans="1:278" ht="12.75" customHeight="1" x14ac:dyDescent="0.2">
      <c r="A57" s="128"/>
      <c r="B57" s="202" t="s">
        <v>503</v>
      </c>
      <c r="C57" s="160" t="s">
        <v>504</v>
      </c>
      <c r="D57" s="199" t="s">
        <v>383</v>
      </c>
      <c r="E57" s="162">
        <v>1400</v>
      </c>
      <c r="F57" s="172">
        <v>0</v>
      </c>
      <c r="G57" s="149">
        <f t="shared" si="6"/>
        <v>0</v>
      </c>
      <c r="H57" s="149"/>
      <c r="I57" s="128"/>
      <c r="J57" s="128"/>
      <c r="K57" s="202"/>
      <c r="L57" s="160"/>
      <c r="M57" s="199"/>
      <c r="N57" s="162"/>
      <c r="O57" s="172"/>
      <c r="P57" s="149"/>
      <c r="Q57" s="149"/>
      <c r="R57" s="236"/>
      <c r="S57" s="130"/>
      <c r="T57" s="202"/>
      <c r="U57" s="160"/>
      <c r="V57" s="199"/>
      <c r="W57" s="162"/>
      <c r="X57" s="172"/>
      <c r="Y57" s="149"/>
      <c r="Z57" s="149"/>
      <c r="AA57" s="130"/>
      <c r="AB57" s="128"/>
      <c r="AC57" s="202"/>
      <c r="AD57" s="160"/>
      <c r="AE57" s="199"/>
      <c r="AF57" s="162"/>
      <c r="AG57" s="172"/>
      <c r="AH57" s="149"/>
      <c r="AI57" s="149"/>
      <c r="AJ57" s="128"/>
      <c r="AK57" s="128"/>
      <c r="AL57" s="202"/>
      <c r="AM57" s="160"/>
      <c r="AN57" s="199"/>
      <c r="AO57" s="162"/>
      <c r="AP57" s="172"/>
      <c r="AQ57" s="149"/>
      <c r="AR57" s="149"/>
      <c r="AS57" s="128"/>
      <c r="AT57" s="128"/>
      <c r="AU57" s="202"/>
      <c r="AV57" s="160"/>
      <c r="AW57" s="199"/>
      <c r="AX57" s="162"/>
      <c r="AY57" s="172"/>
      <c r="AZ57" s="149"/>
      <c r="BA57" s="149"/>
      <c r="BB57" s="128"/>
      <c r="BC57" s="128"/>
      <c r="BD57" s="202"/>
      <c r="BE57" s="160"/>
      <c r="BF57" s="199"/>
      <c r="BG57" s="162"/>
      <c r="BH57" s="172"/>
      <c r="BI57" s="149"/>
      <c r="BJ57" s="149"/>
      <c r="BK57" s="128"/>
      <c r="BL57" s="128"/>
      <c r="BM57" s="202"/>
      <c r="BN57" s="160"/>
      <c r="BO57" s="199"/>
      <c r="BP57" s="162"/>
      <c r="BQ57" s="172"/>
      <c r="BR57" s="149"/>
      <c r="BS57" s="149"/>
      <c r="BT57" s="128"/>
      <c r="BU57" s="128"/>
      <c r="BV57" s="202"/>
      <c r="BW57" s="160"/>
      <c r="BX57" s="199"/>
      <c r="BY57" s="162"/>
      <c r="BZ57" s="172"/>
      <c r="CA57" s="149"/>
      <c r="CB57" s="149"/>
      <c r="CC57" s="128"/>
      <c r="CD57" s="128"/>
      <c r="CE57" s="202"/>
      <c r="CF57" s="160"/>
      <c r="CG57" s="199"/>
      <c r="CH57" s="162"/>
      <c r="CI57" s="172"/>
      <c r="CJ57" s="149"/>
      <c r="CK57" s="149"/>
      <c r="CL57" s="128"/>
      <c r="CM57" s="128"/>
      <c r="CN57" s="202"/>
      <c r="CO57" s="160"/>
      <c r="CP57" s="199"/>
      <c r="CQ57" s="162"/>
      <c r="CR57" s="172"/>
      <c r="CS57" s="149"/>
      <c r="CT57" s="149"/>
      <c r="CU57" s="128"/>
      <c r="CV57" s="128"/>
      <c r="CW57" s="202"/>
      <c r="CX57" s="160"/>
      <c r="CY57" s="199"/>
      <c r="CZ57" s="162"/>
      <c r="DA57" s="172"/>
      <c r="DB57" s="149"/>
      <c r="DC57" s="149"/>
      <c r="DD57" s="128"/>
      <c r="DE57" s="128"/>
      <c r="DF57" s="202"/>
      <c r="DG57" s="160"/>
      <c r="DH57" s="199"/>
      <c r="DI57" s="162"/>
      <c r="DJ57" s="172"/>
      <c r="DK57" s="149"/>
      <c r="DL57" s="149"/>
      <c r="DM57" s="128"/>
      <c r="DN57" s="128"/>
      <c r="DO57" s="202"/>
      <c r="DP57" s="160"/>
      <c r="DQ57" s="199"/>
      <c r="DR57" s="162"/>
      <c r="DS57" s="172"/>
      <c r="DT57" s="149"/>
      <c r="DU57" s="149"/>
      <c r="DV57" s="128"/>
      <c r="DW57" s="128"/>
      <c r="DX57" s="202"/>
      <c r="DY57" s="160"/>
      <c r="DZ57" s="199"/>
      <c r="EA57" s="162"/>
      <c r="EB57" s="172"/>
      <c r="EC57" s="149"/>
      <c r="ED57" s="149"/>
      <c r="EE57" s="128"/>
      <c r="EF57" s="128"/>
      <c r="EG57" s="202"/>
      <c r="EH57" s="160"/>
      <c r="EI57" s="199"/>
      <c r="EJ57" s="162"/>
      <c r="EK57" s="172"/>
      <c r="EL57" s="149"/>
      <c r="EM57" s="149"/>
      <c r="EN57" s="128"/>
      <c r="EO57" s="128"/>
      <c r="EP57" s="202"/>
      <c r="EQ57" s="160"/>
      <c r="ER57" s="199"/>
      <c r="ES57" s="162"/>
      <c r="ET57" s="172"/>
      <c r="EU57" s="149"/>
      <c r="EV57" s="149"/>
      <c r="EW57" s="128"/>
      <c r="EX57" s="128"/>
      <c r="EY57" s="202"/>
      <c r="EZ57" s="160"/>
      <c r="FA57" s="199"/>
      <c r="FB57" s="162"/>
      <c r="FC57" s="172"/>
      <c r="FD57" s="149"/>
      <c r="FE57" s="149"/>
      <c r="FF57" s="128"/>
      <c r="FG57" s="128"/>
      <c r="FH57" s="202"/>
      <c r="FI57" s="160"/>
      <c r="FJ57" s="199"/>
      <c r="FK57" s="162"/>
      <c r="FL57" s="172"/>
      <c r="FM57" s="149"/>
      <c r="FN57" s="149"/>
      <c r="FO57" s="128"/>
      <c r="FP57" s="128"/>
      <c r="FQ57" s="202"/>
      <c r="FR57" s="160"/>
      <c r="FS57" s="199"/>
      <c r="FT57" s="162"/>
      <c r="FU57" s="172"/>
      <c r="FV57" s="149"/>
      <c r="FW57" s="149"/>
      <c r="FX57" s="128"/>
      <c r="FY57" s="128"/>
      <c r="FZ57" s="202"/>
      <c r="GA57" s="160"/>
      <c r="GB57" s="199"/>
      <c r="GC57" s="162"/>
      <c r="GD57" s="172"/>
      <c r="GE57" s="149"/>
      <c r="GF57" s="149"/>
      <c r="GG57" s="128"/>
      <c r="GH57" s="128"/>
      <c r="GI57" s="202"/>
      <c r="GJ57" s="160"/>
      <c r="GK57" s="199"/>
      <c r="GL57" s="162"/>
      <c r="GM57" s="172"/>
      <c r="GN57" s="149"/>
      <c r="GO57" s="149"/>
      <c r="GP57" s="128"/>
      <c r="GQ57" s="128"/>
      <c r="GR57" s="202"/>
      <c r="GS57" s="160"/>
      <c r="GT57" s="199"/>
      <c r="GU57" s="162"/>
      <c r="GV57" s="172"/>
      <c r="GW57" s="149"/>
      <c r="GX57" s="149"/>
      <c r="GY57" s="128"/>
      <c r="GZ57" s="128"/>
      <c r="HA57" s="202"/>
      <c r="HB57" s="160"/>
      <c r="HC57" s="199"/>
      <c r="HD57" s="162"/>
      <c r="HE57" s="172"/>
      <c r="HF57" s="149"/>
      <c r="HG57" s="149"/>
      <c r="HH57" s="128"/>
      <c r="HI57" s="128"/>
      <c r="HJ57" s="202"/>
      <c r="HK57" s="160"/>
      <c r="HL57" s="199"/>
      <c r="HM57" s="162"/>
      <c r="HN57" s="172"/>
      <c r="HO57" s="149"/>
      <c r="HP57" s="149"/>
      <c r="HQ57" s="128"/>
      <c r="HR57" s="128"/>
      <c r="HS57" s="202"/>
      <c r="HT57" s="160"/>
      <c r="HU57" s="199"/>
      <c r="HV57" s="162"/>
      <c r="HW57" s="172"/>
      <c r="HX57" s="149"/>
      <c r="HY57" s="149"/>
      <c r="HZ57" s="128"/>
      <c r="IA57" s="128"/>
      <c r="IB57" s="202"/>
      <c r="IC57" s="160"/>
      <c r="ID57" s="199"/>
      <c r="IE57" s="162"/>
      <c r="IF57" s="172"/>
      <c r="IG57" s="149"/>
      <c r="IH57" s="149"/>
      <c r="II57" s="128"/>
      <c r="IJ57" s="128"/>
      <c r="IK57" s="202"/>
      <c r="IL57" s="160"/>
      <c r="IM57" s="199"/>
      <c r="IN57" s="162"/>
      <c r="IO57" s="172"/>
      <c r="IP57" s="149"/>
      <c r="IQ57" s="149"/>
      <c r="IR57" s="128"/>
      <c r="IS57" s="128"/>
      <c r="IT57" s="202"/>
      <c r="IU57" s="160"/>
      <c r="IV57" s="199"/>
      <c r="IW57" s="162"/>
      <c r="IX57" s="172"/>
      <c r="IY57" s="149"/>
      <c r="IZ57" s="149"/>
      <c r="JA57" s="128"/>
      <c r="JB57" s="128"/>
      <c r="JC57" s="202"/>
      <c r="JD57" s="160"/>
      <c r="JE57" s="199"/>
      <c r="JF57" s="162"/>
      <c r="JG57" s="172"/>
      <c r="JH57" s="149"/>
      <c r="JI57" s="149"/>
      <c r="JJ57" s="128"/>
      <c r="JK57" s="128"/>
      <c r="JL57" s="202"/>
      <c r="JM57" s="160"/>
      <c r="JN57" s="199"/>
      <c r="JO57" s="162"/>
      <c r="JP57" s="172"/>
      <c r="JQ57" s="149"/>
      <c r="JR57" s="149"/>
    </row>
    <row r="58" spans="1:278" ht="12.75" customHeight="1" x14ac:dyDescent="0.2">
      <c r="A58" s="128"/>
      <c r="B58" s="187">
        <v>7.6</v>
      </c>
      <c r="C58" s="194" t="s">
        <v>505</v>
      </c>
      <c r="D58" s="198"/>
      <c r="E58" s="162"/>
      <c r="F58" s="196"/>
      <c r="G58" s="197"/>
      <c r="H58" s="197"/>
      <c r="I58" s="128"/>
      <c r="J58" s="128"/>
      <c r="K58" s="187"/>
      <c r="L58" s="194"/>
      <c r="M58" s="198"/>
      <c r="N58" s="162"/>
      <c r="O58" s="196"/>
      <c r="P58" s="197"/>
      <c r="Q58" s="197"/>
      <c r="R58" s="236"/>
      <c r="S58" s="130"/>
      <c r="T58" s="187"/>
      <c r="U58" s="194"/>
      <c r="V58" s="198"/>
      <c r="W58" s="162"/>
      <c r="X58" s="196"/>
      <c r="Y58" s="197"/>
      <c r="Z58" s="197"/>
      <c r="AA58" s="130"/>
      <c r="AB58" s="128"/>
      <c r="AC58" s="187"/>
      <c r="AD58" s="194"/>
      <c r="AE58" s="198"/>
      <c r="AF58" s="162"/>
      <c r="AG58" s="196"/>
      <c r="AH58" s="197"/>
      <c r="AI58" s="197"/>
      <c r="AJ58" s="128"/>
      <c r="AK58" s="128"/>
      <c r="AL58" s="187"/>
      <c r="AM58" s="194"/>
      <c r="AN58" s="198"/>
      <c r="AO58" s="162"/>
      <c r="AP58" s="196"/>
      <c r="AQ58" s="197"/>
      <c r="AR58" s="197"/>
      <c r="AS58" s="128"/>
      <c r="AT58" s="128"/>
      <c r="AU58" s="187"/>
      <c r="AV58" s="194"/>
      <c r="AW58" s="198"/>
      <c r="AX58" s="162"/>
      <c r="AY58" s="196"/>
      <c r="AZ58" s="197"/>
      <c r="BA58" s="197"/>
      <c r="BB58" s="128"/>
      <c r="BC58" s="128"/>
      <c r="BD58" s="187"/>
      <c r="BE58" s="194"/>
      <c r="BF58" s="198"/>
      <c r="BG58" s="162"/>
      <c r="BH58" s="196"/>
      <c r="BI58" s="197"/>
      <c r="BJ58" s="197"/>
      <c r="BK58" s="128"/>
      <c r="BL58" s="128"/>
      <c r="BM58" s="187"/>
      <c r="BN58" s="194"/>
      <c r="BO58" s="198"/>
      <c r="BP58" s="162"/>
      <c r="BQ58" s="196"/>
      <c r="BR58" s="197"/>
      <c r="BS58" s="197"/>
      <c r="BT58" s="128"/>
      <c r="BU58" s="128"/>
      <c r="BV58" s="187"/>
      <c r="BW58" s="194"/>
      <c r="BX58" s="198"/>
      <c r="BY58" s="162"/>
      <c r="BZ58" s="196"/>
      <c r="CA58" s="197"/>
      <c r="CB58" s="197"/>
      <c r="CC58" s="128"/>
      <c r="CD58" s="128"/>
      <c r="CE58" s="187"/>
      <c r="CF58" s="194"/>
      <c r="CG58" s="198"/>
      <c r="CH58" s="162"/>
      <c r="CI58" s="196"/>
      <c r="CJ58" s="197"/>
      <c r="CK58" s="197"/>
      <c r="CL58" s="128"/>
      <c r="CM58" s="128"/>
      <c r="CN58" s="187"/>
      <c r="CO58" s="194"/>
      <c r="CP58" s="198"/>
      <c r="CQ58" s="162"/>
      <c r="CR58" s="196"/>
      <c r="CS58" s="197"/>
      <c r="CT58" s="197"/>
      <c r="CU58" s="128"/>
      <c r="CV58" s="128"/>
      <c r="CW58" s="187"/>
      <c r="CX58" s="194"/>
      <c r="CY58" s="198"/>
      <c r="CZ58" s="162"/>
      <c r="DA58" s="196"/>
      <c r="DB58" s="197"/>
      <c r="DC58" s="197"/>
      <c r="DD58" s="128"/>
      <c r="DE58" s="128"/>
      <c r="DF58" s="187"/>
      <c r="DG58" s="194"/>
      <c r="DH58" s="198"/>
      <c r="DI58" s="162"/>
      <c r="DJ58" s="196"/>
      <c r="DK58" s="197"/>
      <c r="DL58" s="197"/>
      <c r="DM58" s="128"/>
      <c r="DN58" s="128"/>
      <c r="DO58" s="187"/>
      <c r="DP58" s="194"/>
      <c r="DQ58" s="198"/>
      <c r="DR58" s="162"/>
      <c r="DS58" s="196"/>
      <c r="DT58" s="197"/>
      <c r="DU58" s="197"/>
      <c r="DV58" s="128"/>
      <c r="DW58" s="128"/>
      <c r="DX58" s="187"/>
      <c r="DY58" s="194"/>
      <c r="DZ58" s="198"/>
      <c r="EA58" s="162"/>
      <c r="EB58" s="196"/>
      <c r="EC58" s="197"/>
      <c r="ED58" s="197"/>
      <c r="EE58" s="128"/>
      <c r="EF58" s="128"/>
      <c r="EG58" s="187"/>
      <c r="EH58" s="194"/>
      <c r="EI58" s="198"/>
      <c r="EJ58" s="162"/>
      <c r="EK58" s="196"/>
      <c r="EL58" s="197"/>
      <c r="EM58" s="197"/>
      <c r="EN58" s="128"/>
      <c r="EO58" s="128"/>
      <c r="EP58" s="187"/>
      <c r="EQ58" s="194"/>
      <c r="ER58" s="198"/>
      <c r="ES58" s="162"/>
      <c r="ET58" s="196"/>
      <c r="EU58" s="197"/>
      <c r="EV58" s="197"/>
      <c r="EW58" s="128"/>
      <c r="EX58" s="128"/>
      <c r="EY58" s="187"/>
      <c r="EZ58" s="194"/>
      <c r="FA58" s="198"/>
      <c r="FB58" s="162"/>
      <c r="FC58" s="196"/>
      <c r="FD58" s="197"/>
      <c r="FE58" s="197"/>
      <c r="FF58" s="128"/>
      <c r="FG58" s="128"/>
      <c r="FH58" s="187"/>
      <c r="FI58" s="194"/>
      <c r="FJ58" s="198"/>
      <c r="FK58" s="162"/>
      <c r="FL58" s="196"/>
      <c r="FM58" s="197"/>
      <c r="FN58" s="197"/>
      <c r="FO58" s="128"/>
      <c r="FP58" s="128"/>
      <c r="FQ58" s="187"/>
      <c r="FR58" s="194"/>
      <c r="FS58" s="198"/>
      <c r="FT58" s="162"/>
      <c r="FU58" s="196"/>
      <c r="FV58" s="197"/>
      <c r="FW58" s="197"/>
      <c r="FX58" s="128"/>
      <c r="FY58" s="128"/>
      <c r="FZ58" s="187"/>
      <c r="GA58" s="194"/>
      <c r="GB58" s="198"/>
      <c r="GC58" s="162"/>
      <c r="GD58" s="196"/>
      <c r="GE58" s="197"/>
      <c r="GF58" s="197"/>
      <c r="GG58" s="128"/>
      <c r="GH58" s="128"/>
      <c r="GI58" s="187"/>
      <c r="GJ58" s="194"/>
      <c r="GK58" s="198"/>
      <c r="GL58" s="162"/>
      <c r="GM58" s="196"/>
      <c r="GN58" s="197"/>
      <c r="GO58" s="197"/>
      <c r="GP58" s="128"/>
      <c r="GQ58" s="128"/>
      <c r="GR58" s="187"/>
      <c r="GS58" s="194"/>
      <c r="GT58" s="198"/>
      <c r="GU58" s="162"/>
      <c r="GV58" s="196"/>
      <c r="GW58" s="197"/>
      <c r="GX58" s="197"/>
      <c r="GY58" s="128"/>
      <c r="GZ58" s="128"/>
      <c r="HA58" s="187"/>
      <c r="HB58" s="194"/>
      <c r="HC58" s="198"/>
      <c r="HD58" s="162"/>
      <c r="HE58" s="196"/>
      <c r="HF58" s="197"/>
      <c r="HG58" s="197"/>
      <c r="HH58" s="128"/>
      <c r="HI58" s="128"/>
      <c r="HJ58" s="187"/>
      <c r="HK58" s="194"/>
      <c r="HL58" s="198"/>
      <c r="HM58" s="162"/>
      <c r="HN58" s="196"/>
      <c r="HO58" s="197"/>
      <c r="HP58" s="197"/>
      <c r="HQ58" s="128"/>
      <c r="HR58" s="128"/>
      <c r="HS58" s="187"/>
      <c r="HT58" s="194"/>
      <c r="HU58" s="198"/>
      <c r="HV58" s="162"/>
      <c r="HW58" s="196"/>
      <c r="HX58" s="197"/>
      <c r="HY58" s="197"/>
      <c r="HZ58" s="128"/>
      <c r="IA58" s="128"/>
      <c r="IB58" s="187"/>
      <c r="IC58" s="194"/>
      <c r="ID58" s="198"/>
      <c r="IE58" s="162"/>
      <c r="IF58" s="196"/>
      <c r="IG58" s="197"/>
      <c r="IH58" s="197"/>
      <c r="II58" s="128"/>
      <c r="IJ58" s="128"/>
      <c r="IK58" s="187"/>
      <c r="IL58" s="194"/>
      <c r="IM58" s="198"/>
      <c r="IN58" s="162"/>
      <c r="IO58" s="196"/>
      <c r="IP58" s="197"/>
      <c r="IQ58" s="197"/>
      <c r="IR58" s="128"/>
      <c r="IS58" s="128"/>
      <c r="IT58" s="187"/>
      <c r="IU58" s="194"/>
      <c r="IV58" s="198"/>
      <c r="IW58" s="162"/>
      <c r="IX58" s="196"/>
      <c r="IY58" s="197"/>
      <c r="IZ58" s="197"/>
      <c r="JA58" s="128"/>
      <c r="JB58" s="128"/>
      <c r="JC58" s="187"/>
      <c r="JD58" s="194"/>
      <c r="JE58" s="198"/>
      <c r="JF58" s="162"/>
      <c r="JG58" s="196"/>
      <c r="JH58" s="197"/>
      <c r="JI58" s="197"/>
      <c r="JJ58" s="128"/>
      <c r="JK58" s="128"/>
      <c r="JL58" s="187"/>
      <c r="JM58" s="194"/>
      <c r="JN58" s="198"/>
      <c r="JO58" s="162"/>
      <c r="JP58" s="196"/>
      <c r="JQ58" s="197"/>
      <c r="JR58" s="197"/>
    </row>
    <row r="59" spans="1:278" ht="12.75" customHeight="1" x14ac:dyDescent="0.2">
      <c r="A59" s="128"/>
      <c r="B59" s="187"/>
      <c r="C59" s="160" t="s">
        <v>388</v>
      </c>
      <c r="D59" s="198"/>
      <c r="E59" s="162"/>
      <c r="F59" s="196"/>
      <c r="G59" s="197"/>
      <c r="H59" s="197"/>
      <c r="I59" s="128"/>
      <c r="J59" s="128"/>
      <c r="K59" s="187"/>
      <c r="L59" s="160"/>
      <c r="M59" s="198"/>
      <c r="N59" s="162"/>
      <c r="O59" s="196"/>
      <c r="P59" s="197"/>
      <c r="Q59" s="197"/>
      <c r="R59" s="236"/>
      <c r="S59" s="130"/>
      <c r="T59" s="187"/>
      <c r="U59" s="160"/>
      <c r="V59" s="198"/>
      <c r="W59" s="162"/>
      <c r="X59" s="196"/>
      <c r="Y59" s="197"/>
      <c r="Z59" s="197"/>
      <c r="AA59" s="130"/>
      <c r="AB59" s="128"/>
      <c r="AC59" s="187"/>
      <c r="AD59" s="160"/>
      <c r="AE59" s="198"/>
      <c r="AF59" s="162"/>
      <c r="AG59" s="196"/>
      <c r="AH59" s="197"/>
      <c r="AI59" s="197"/>
      <c r="AJ59" s="128"/>
      <c r="AK59" s="128"/>
      <c r="AL59" s="187"/>
      <c r="AM59" s="160"/>
      <c r="AN59" s="198"/>
      <c r="AO59" s="162"/>
      <c r="AP59" s="196"/>
      <c r="AQ59" s="197"/>
      <c r="AR59" s="197"/>
      <c r="AS59" s="128"/>
      <c r="AT59" s="128"/>
      <c r="AU59" s="187"/>
      <c r="AV59" s="160"/>
      <c r="AW59" s="198"/>
      <c r="AX59" s="162"/>
      <c r="AY59" s="196"/>
      <c r="AZ59" s="197"/>
      <c r="BA59" s="197"/>
      <c r="BB59" s="128"/>
      <c r="BC59" s="128"/>
      <c r="BD59" s="187"/>
      <c r="BE59" s="160"/>
      <c r="BF59" s="198"/>
      <c r="BG59" s="162"/>
      <c r="BH59" s="196"/>
      <c r="BI59" s="197"/>
      <c r="BJ59" s="197"/>
      <c r="BK59" s="128"/>
      <c r="BL59" s="128"/>
      <c r="BM59" s="187"/>
      <c r="BN59" s="160"/>
      <c r="BO59" s="198"/>
      <c r="BP59" s="162"/>
      <c r="BQ59" s="196"/>
      <c r="BR59" s="197"/>
      <c r="BS59" s="197"/>
      <c r="BT59" s="128"/>
      <c r="BU59" s="128"/>
      <c r="BV59" s="187"/>
      <c r="BW59" s="160"/>
      <c r="BX59" s="198"/>
      <c r="BY59" s="162"/>
      <c r="BZ59" s="196"/>
      <c r="CA59" s="197"/>
      <c r="CB59" s="197"/>
      <c r="CC59" s="128"/>
      <c r="CD59" s="128"/>
      <c r="CE59" s="187"/>
      <c r="CF59" s="160"/>
      <c r="CG59" s="198"/>
      <c r="CH59" s="162"/>
      <c r="CI59" s="196"/>
      <c r="CJ59" s="197"/>
      <c r="CK59" s="197"/>
      <c r="CL59" s="128"/>
      <c r="CM59" s="128"/>
      <c r="CN59" s="187"/>
      <c r="CO59" s="160"/>
      <c r="CP59" s="198"/>
      <c r="CQ59" s="162"/>
      <c r="CR59" s="196"/>
      <c r="CS59" s="197"/>
      <c r="CT59" s="197"/>
      <c r="CU59" s="128"/>
      <c r="CV59" s="128"/>
      <c r="CW59" s="187"/>
      <c r="CX59" s="160"/>
      <c r="CY59" s="198"/>
      <c r="CZ59" s="162"/>
      <c r="DA59" s="196"/>
      <c r="DB59" s="197"/>
      <c r="DC59" s="197"/>
      <c r="DD59" s="128"/>
      <c r="DE59" s="128"/>
      <c r="DF59" s="187"/>
      <c r="DG59" s="160"/>
      <c r="DH59" s="198"/>
      <c r="DI59" s="162"/>
      <c r="DJ59" s="196"/>
      <c r="DK59" s="197"/>
      <c r="DL59" s="197"/>
      <c r="DM59" s="128"/>
      <c r="DN59" s="128"/>
      <c r="DO59" s="187"/>
      <c r="DP59" s="160"/>
      <c r="DQ59" s="198"/>
      <c r="DR59" s="162"/>
      <c r="DS59" s="196"/>
      <c r="DT59" s="197"/>
      <c r="DU59" s="197"/>
      <c r="DV59" s="128"/>
      <c r="DW59" s="128"/>
      <c r="DX59" s="187"/>
      <c r="DY59" s="160"/>
      <c r="DZ59" s="198"/>
      <c r="EA59" s="162"/>
      <c r="EB59" s="196"/>
      <c r="EC59" s="197"/>
      <c r="ED59" s="197"/>
      <c r="EE59" s="128"/>
      <c r="EF59" s="128"/>
      <c r="EG59" s="187"/>
      <c r="EH59" s="160"/>
      <c r="EI59" s="198"/>
      <c r="EJ59" s="162"/>
      <c r="EK59" s="196"/>
      <c r="EL59" s="197"/>
      <c r="EM59" s="197"/>
      <c r="EN59" s="128"/>
      <c r="EO59" s="128"/>
      <c r="EP59" s="187"/>
      <c r="EQ59" s="160"/>
      <c r="ER59" s="198"/>
      <c r="ES59" s="162"/>
      <c r="ET59" s="196"/>
      <c r="EU59" s="197"/>
      <c r="EV59" s="197"/>
      <c r="EW59" s="128"/>
      <c r="EX59" s="128"/>
      <c r="EY59" s="187"/>
      <c r="EZ59" s="160"/>
      <c r="FA59" s="198"/>
      <c r="FB59" s="162"/>
      <c r="FC59" s="196"/>
      <c r="FD59" s="197"/>
      <c r="FE59" s="197"/>
      <c r="FF59" s="128"/>
      <c r="FG59" s="128"/>
      <c r="FH59" s="187"/>
      <c r="FI59" s="160"/>
      <c r="FJ59" s="198"/>
      <c r="FK59" s="162"/>
      <c r="FL59" s="196"/>
      <c r="FM59" s="197"/>
      <c r="FN59" s="197"/>
      <c r="FO59" s="128"/>
      <c r="FP59" s="128"/>
      <c r="FQ59" s="187"/>
      <c r="FR59" s="160"/>
      <c r="FS59" s="198"/>
      <c r="FT59" s="162"/>
      <c r="FU59" s="196"/>
      <c r="FV59" s="197"/>
      <c r="FW59" s="197"/>
      <c r="FX59" s="128"/>
      <c r="FY59" s="128"/>
      <c r="FZ59" s="187"/>
      <c r="GA59" s="160"/>
      <c r="GB59" s="198"/>
      <c r="GC59" s="162"/>
      <c r="GD59" s="196"/>
      <c r="GE59" s="197"/>
      <c r="GF59" s="197"/>
      <c r="GG59" s="128"/>
      <c r="GH59" s="128"/>
      <c r="GI59" s="187"/>
      <c r="GJ59" s="160"/>
      <c r="GK59" s="198"/>
      <c r="GL59" s="162"/>
      <c r="GM59" s="196"/>
      <c r="GN59" s="197"/>
      <c r="GO59" s="197"/>
      <c r="GP59" s="128"/>
      <c r="GQ59" s="128"/>
      <c r="GR59" s="187"/>
      <c r="GS59" s="160"/>
      <c r="GT59" s="198"/>
      <c r="GU59" s="162"/>
      <c r="GV59" s="196"/>
      <c r="GW59" s="197"/>
      <c r="GX59" s="197"/>
      <c r="GY59" s="128"/>
      <c r="GZ59" s="128"/>
      <c r="HA59" s="187"/>
      <c r="HB59" s="160"/>
      <c r="HC59" s="198"/>
      <c r="HD59" s="162"/>
      <c r="HE59" s="196"/>
      <c r="HF59" s="197"/>
      <c r="HG59" s="197"/>
      <c r="HH59" s="128"/>
      <c r="HI59" s="128"/>
      <c r="HJ59" s="187"/>
      <c r="HK59" s="160"/>
      <c r="HL59" s="198"/>
      <c r="HM59" s="162"/>
      <c r="HN59" s="196"/>
      <c r="HO59" s="197"/>
      <c r="HP59" s="197"/>
      <c r="HQ59" s="128"/>
      <c r="HR59" s="128"/>
      <c r="HS59" s="187"/>
      <c r="HT59" s="160"/>
      <c r="HU59" s="198"/>
      <c r="HV59" s="162"/>
      <c r="HW59" s="196"/>
      <c r="HX59" s="197"/>
      <c r="HY59" s="197"/>
      <c r="HZ59" s="128"/>
      <c r="IA59" s="128"/>
      <c r="IB59" s="187"/>
      <c r="IC59" s="160"/>
      <c r="ID59" s="198"/>
      <c r="IE59" s="162"/>
      <c r="IF59" s="196"/>
      <c r="IG59" s="197"/>
      <c r="IH59" s="197"/>
      <c r="II59" s="128"/>
      <c r="IJ59" s="128"/>
      <c r="IK59" s="187"/>
      <c r="IL59" s="160"/>
      <c r="IM59" s="198"/>
      <c r="IN59" s="162"/>
      <c r="IO59" s="196"/>
      <c r="IP59" s="197"/>
      <c r="IQ59" s="197"/>
      <c r="IR59" s="128"/>
      <c r="IS59" s="128"/>
      <c r="IT59" s="187"/>
      <c r="IU59" s="160"/>
      <c r="IV59" s="198"/>
      <c r="IW59" s="162"/>
      <c r="IX59" s="196"/>
      <c r="IY59" s="197"/>
      <c r="IZ59" s="197"/>
      <c r="JA59" s="128"/>
      <c r="JB59" s="128"/>
      <c r="JC59" s="187"/>
      <c r="JD59" s="160"/>
      <c r="JE59" s="198"/>
      <c r="JF59" s="162"/>
      <c r="JG59" s="196"/>
      <c r="JH59" s="197"/>
      <c r="JI59" s="197"/>
      <c r="JJ59" s="128"/>
      <c r="JK59" s="128"/>
      <c r="JL59" s="187"/>
      <c r="JM59" s="160"/>
      <c r="JN59" s="198"/>
      <c r="JO59" s="162"/>
      <c r="JP59" s="196"/>
      <c r="JQ59" s="197"/>
      <c r="JR59" s="197"/>
    </row>
    <row r="60" spans="1:278" ht="12.75" customHeight="1" x14ac:dyDescent="0.2">
      <c r="A60" s="128"/>
      <c r="B60" s="190" t="s">
        <v>506</v>
      </c>
      <c r="C60" s="160" t="s">
        <v>507</v>
      </c>
      <c r="D60" s="198" t="s">
        <v>329</v>
      </c>
      <c r="E60" s="162">
        <v>6</v>
      </c>
      <c r="F60" s="172">
        <v>0</v>
      </c>
      <c r="G60" s="149">
        <f>ROUND((F60*E60),0)</f>
        <v>0</v>
      </c>
      <c r="H60" s="149"/>
      <c r="I60" s="128"/>
      <c r="J60" s="128"/>
      <c r="K60" s="190"/>
      <c r="L60" s="160"/>
      <c r="M60" s="198"/>
      <c r="N60" s="162"/>
      <c r="O60" s="172"/>
      <c r="P60" s="149"/>
      <c r="Q60" s="149"/>
      <c r="R60" s="236"/>
      <c r="S60" s="130"/>
      <c r="T60" s="190"/>
      <c r="U60" s="160"/>
      <c r="V60" s="198"/>
      <c r="W60" s="162"/>
      <c r="X60" s="172"/>
      <c r="Y60" s="149"/>
      <c r="Z60" s="149"/>
      <c r="AA60" s="130"/>
      <c r="AB60" s="128"/>
      <c r="AC60" s="190"/>
      <c r="AD60" s="160"/>
      <c r="AE60" s="198"/>
      <c r="AF60" s="162"/>
      <c r="AG60" s="172"/>
      <c r="AH60" s="149"/>
      <c r="AI60" s="149"/>
      <c r="AJ60" s="128"/>
      <c r="AK60" s="128"/>
      <c r="AL60" s="190"/>
      <c r="AM60" s="160"/>
      <c r="AN60" s="198"/>
      <c r="AO60" s="162"/>
      <c r="AP60" s="172"/>
      <c r="AQ60" s="149"/>
      <c r="AR60" s="149"/>
      <c r="AS60" s="128"/>
      <c r="AT60" s="128"/>
      <c r="AU60" s="190"/>
      <c r="AV60" s="160"/>
      <c r="AW60" s="198"/>
      <c r="AX60" s="162"/>
      <c r="AY60" s="172"/>
      <c r="AZ60" s="149"/>
      <c r="BA60" s="149"/>
      <c r="BB60" s="128"/>
      <c r="BC60" s="128"/>
      <c r="BD60" s="190"/>
      <c r="BE60" s="160"/>
      <c r="BF60" s="198"/>
      <c r="BG60" s="162"/>
      <c r="BH60" s="172"/>
      <c r="BI60" s="149"/>
      <c r="BJ60" s="149"/>
      <c r="BK60" s="128"/>
      <c r="BL60" s="128"/>
      <c r="BM60" s="190"/>
      <c r="BN60" s="160"/>
      <c r="BO60" s="198"/>
      <c r="BP60" s="162"/>
      <c r="BQ60" s="172"/>
      <c r="BR60" s="149"/>
      <c r="BS60" s="149"/>
      <c r="BT60" s="128"/>
      <c r="BU60" s="128"/>
      <c r="BV60" s="190"/>
      <c r="BW60" s="160"/>
      <c r="BX60" s="198"/>
      <c r="BY60" s="162"/>
      <c r="BZ60" s="172"/>
      <c r="CA60" s="149"/>
      <c r="CB60" s="149"/>
      <c r="CC60" s="128"/>
      <c r="CD60" s="128"/>
      <c r="CE60" s="190"/>
      <c r="CF60" s="160"/>
      <c r="CG60" s="198"/>
      <c r="CH60" s="162"/>
      <c r="CI60" s="172"/>
      <c r="CJ60" s="149"/>
      <c r="CK60" s="149"/>
      <c r="CL60" s="128"/>
      <c r="CM60" s="128"/>
      <c r="CN60" s="190"/>
      <c r="CO60" s="160"/>
      <c r="CP60" s="198"/>
      <c r="CQ60" s="162"/>
      <c r="CR60" s="172"/>
      <c r="CS60" s="149"/>
      <c r="CT60" s="149"/>
      <c r="CU60" s="128"/>
      <c r="CV60" s="128"/>
      <c r="CW60" s="190"/>
      <c r="CX60" s="160"/>
      <c r="CY60" s="198"/>
      <c r="CZ60" s="162"/>
      <c r="DA60" s="172"/>
      <c r="DB60" s="149"/>
      <c r="DC60" s="149"/>
      <c r="DD60" s="128"/>
      <c r="DE60" s="128"/>
      <c r="DF60" s="190"/>
      <c r="DG60" s="160"/>
      <c r="DH60" s="198"/>
      <c r="DI60" s="162"/>
      <c r="DJ60" s="172"/>
      <c r="DK60" s="149"/>
      <c r="DL60" s="149"/>
      <c r="DM60" s="128"/>
      <c r="DN60" s="128"/>
      <c r="DO60" s="190"/>
      <c r="DP60" s="160"/>
      <c r="DQ60" s="198"/>
      <c r="DR60" s="162"/>
      <c r="DS60" s="172"/>
      <c r="DT60" s="149"/>
      <c r="DU60" s="149"/>
      <c r="DV60" s="128"/>
      <c r="DW60" s="128"/>
      <c r="DX60" s="190"/>
      <c r="DY60" s="160"/>
      <c r="DZ60" s="198"/>
      <c r="EA60" s="162"/>
      <c r="EB60" s="172"/>
      <c r="EC60" s="149"/>
      <c r="ED60" s="149"/>
      <c r="EE60" s="128"/>
      <c r="EF60" s="128"/>
      <c r="EG60" s="190"/>
      <c r="EH60" s="160"/>
      <c r="EI60" s="198"/>
      <c r="EJ60" s="162"/>
      <c r="EK60" s="172"/>
      <c r="EL60" s="149"/>
      <c r="EM60" s="149"/>
      <c r="EN60" s="128"/>
      <c r="EO60" s="128"/>
      <c r="EP60" s="190"/>
      <c r="EQ60" s="160"/>
      <c r="ER60" s="198"/>
      <c r="ES60" s="162"/>
      <c r="ET60" s="172"/>
      <c r="EU60" s="149"/>
      <c r="EV60" s="149"/>
      <c r="EW60" s="128"/>
      <c r="EX60" s="128"/>
      <c r="EY60" s="190"/>
      <c r="EZ60" s="160"/>
      <c r="FA60" s="198"/>
      <c r="FB60" s="162"/>
      <c r="FC60" s="172"/>
      <c r="FD60" s="149"/>
      <c r="FE60" s="149"/>
      <c r="FF60" s="128"/>
      <c r="FG60" s="128"/>
      <c r="FH60" s="190"/>
      <c r="FI60" s="160"/>
      <c r="FJ60" s="198"/>
      <c r="FK60" s="162"/>
      <c r="FL60" s="172"/>
      <c r="FM60" s="149"/>
      <c r="FN60" s="149"/>
      <c r="FO60" s="128"/>
      <c r="FP60" s="128"/>
      <c r="FQ60" s="190"/>
      <c r="FR60" s="160"/>
      <c r="FS60" s="198"/>
      <c r="FT60" s="162"/>
      <c r="FU60" s="172"/>
      <c r="FV60" s="149"/>
      <c r="FW60" s="149"/>
      <c r="FX60" s="128"/>
      <c r="FY60" s="128"/>
      <c r="FZ60" s="190"/>
      <c r="GA60" s="160"/>
      <c r="GB60" s="198"/>
      <c r="GC60" s="162"/>
      <c r="GD60" s="172"/>
      <c r="GE60" s="149"/>
      <c r="GF60" s="149"/>
      <c r="GG60" s="128"/>
      <c r="GH60" s="128"/>
      <c r="GI60" s="190"/>
      <c r="GJ60" s="160"/>
      <c r="GK60" s="198"/>
      <c r="GL60" s="162"/>
      <c r="GM60" s="172"/>
      <c r="GN60" s="149"/>
      <c r="GO60" s="149"/>
      <c r="GP60" s="128"/>
      <c r="GQ60" s="128"/>
      <c r="GR60" s="190"/>
      <c r="GS60" s="160"/>
      <c r="GT60" s="198"/>
      <c r="GU60" s="162"/>
      <c r="GV60" s="172"/>
      <c r="GW60" s="149"/>
      <c r="GX60" s="149"/>
      <c r="GY60" s="128"/>
      <c r="GZ60" s="128"/>
      <c r="HA60" s="190"/>
      <c r="HB60" s="160"/>
      <c r="HC60" s="198"/>
      <c r="HD60" s="162"/>
      <c r="HE60" s="172"/>
      <c r="HF60" s="149"/>
      <c r="HG60" s="149"/>
      <c r="HH60" s="128"/>
      <c r="HI60" s="128"/>
      <c r="HJ60" s="190"/>
      <c r="HK60" s="160"/>
      <c r="HL60" s="198"/>
      <c r="HM60" s="162"/>
      <c r="HN60" s="172"/>
      <c r="HO60" s="149"/>
      <c r="HP60" s="149"/>
      <c r="HQ60" s="128"/>
      <c r="HR60" s="128"/>
      <c r="HS60" s="190"/>
      <c r="HT60" s="160"/>
      <c r="HU60" s="198"/>
      <c r="HV60" s="162"/>
      <c r="HW60" s="172"/>
      <c r="HX60" s="149"/>
      <c r="HY60" s="149"/>
      <c r="HZ60" s="128"/>
      <c r="IA60" s="128"/>
      <c r="IB60" s="190"/>
      <c r="IC60" s="160"/>
      <c r="ID60" s="198"/>
      <c r="IE60" s="162"/>
      <c r="IF60" s="172"/>
      <c r="IG60" s="149"/>
      <c r="IH60" s="149"/>
      <c r="II60" s="128"/>
      <c r="IJ60" s="128"/>
      <c r="IK60" s="190"/>
      <c r="IL60" s="160"/>
      <c r="IM60" s="198"/>
      <c r="IN60" s="162"/>
      <c r="IO60" s="172"/>
      <c r="IP60" s="149"/>
      <c r="IQ60" s="149"/>
      <c r="IR60" s="128"/>
      <c r="IS60" s="128"/>
      <c r="IT60" s="190"/>
      <c r="IU60" s="160"/>
      <c r="IV60" s="198"/>
      <c r="IW60" s="162"/>
      <c r="IX60" s="172"/>
      <c r="IY60" s="149"/>
      <c r="IZ60" s="149"/>
      <c r="JA60" s="128"/>
      <c r="JB60" s="128"/>
      <c r="JC60" s="190"/>
      <c r="JD60" s="160"/>
      <c r="JE60" s="198"/>
      <c r="JF60" s="162"/>
      <c r="JG60" s="172"/>
      <c r="JH60" s="149"/>
      <c r="JI60" s="149"/>
      <c r="JJ60" s="128"/>
      <c r="JK60" s="128"/>
      <c r="JL60" s="190"/>
      <c r="JM60" s="160"/>
      <c r="JN60" s="198"/>
      <c r="JO60" s="162"/>
      <c r="JP60" s="172"/>
      <c r="JQ60" s="149"/>
      <c r="JR60" s="149"/>
    </row>
    <row r="61" spans="1:278" ht="12.75" customHeight="1" x14ac:dyDescent="0.2">
      <c r="A61" s="128"/>
      <c r="B61" s="200">
        <v>7.7</v>
      </c>
      <c r="C61" s="194" t="s">
        <v>508</v>
      </c>
      <c r="D61" s="201"/>
      <c r="E61" s="162"/>
      <c r="F61" s="196"/>
      <c r="G61" s="197"/>
      <c r="H61" s="197"/>
      <c r="I61" s="128"/>
      <c r="J61" s="128"/>
      <c r="K61" s="200"/>
      <c r="L61" s="194"/>
      <c r="M61" s="201"/>
      <c r="N61" s="162"/>
      <c r="O61" s="196"/>
      <c r="P61" s="197"/>
      <c r="Q61" s="197"/>
      <c r="R61" s="236"/>
      <c r="S61" s="130"/>
      <c r="T61" s="200"/>
      <c r="U61" s="194"/>
      <c r="V61" s="201"/>
      <c r="W61" s="162"/>
      <c r="X61" s="196"/>
      <c r="Y61" s="197"/>
      <c r="Z61" s="197"/>
      <c r="AA61" s="130"/>
      <c r="AB61" s="128"/>
      <c r="AC61" s="200"/>
      <c r="AD61" s="194"/>
      <c r="AE61" s="201"/>
      <c r="AF61" s="162"/>
      <c r="AG61" s="196"/>
      <c r="AH61" s="197"/>
      <c r="AI61" s="197"/>
      <c r="AJ61" s="128"/>
      <c r="AK61" s="128"/>
      <c r="AL61" s="200"/>
      <c r="AM61" s="194"/>
      <c r="AN61" s="201"/>
      <c r="AO61" s="162"/>
      <c r="AP61" s="196"/>
      <c r="AQ61" s="197"/>
      <c r="AR61" s="197"/>
      <c r="AS61" s="128"/>
      <c r="AT61" s="128"/>
      <c r="AU61" s="200"/>
      <c r="AV61" s="194"/>
      <c r="AW61" s="201"/>
      <c r="AX61" s="162"/>
      <c r="AY61" s="196"/>
      <c r="AZ61" s="197"/>
      <c r="BA61" s="197"/>
      <c r="BB61" s="128"/>
      <c r="BC61" s="128"/>
      <c r="BD61" s="200"/>
      <c r="BE61" s="194"/>
      <c r="BF61" s="201"/>
      <c r="BG61" s="162"/>
      <c r="BH61" s="196"/>
      <c r="BI61" s="197"/>
      <c r="BJ61" s="197"/>
      <c r="BK61" s="128"/>
      <c r="BL61" s="128"/>
      <c r="BM61" s="200"/>
      <c r="BN61" s="194"/>
      <c r="BO61" s="201"/>
      <c r="BP61" s="162"/>
      <c r="BQ61" s="196"/>
      <c r="BR61" s="197"/>
      <c r="BS61" s="197"/>
      <c r="BT61" s="128"/>
      <c r="BU61" s="128"/>
      <c r="BV61" s="200"/>
      <c r="BW61" s="194"/>
      <c r="BX61" s="201"/>
      <c r="BY61" s="162"/>
      <c r="BZ61" s="196"/>
      <c r="CA61" s="197"/>
      <c r="CB61" s="197"/>
      <c r="CC61" s="128"/>
      <c r="CD61" s="128"/>
      <c r="CE61" s="200"/>
      <c r="CF61" s="194"/>
      <c r="CG61" s="201"/>
      <c r="CH61" s="162"/>
      <c r="CI61" s="196"/>
      <c r="CJ61" s="197"/>
      <c r="CK61" s="197"/>
      <c r="CL61" s="128"/>
      <c r="CM61" s="128"/>
      <c r="CN61" s="200"/>
      <c r="CO61" s="194"/>
      <c r="CP61" s="201"/>
      <c r="CQ61" s="162"/>
      <c r="CR61" s="196"/>
      <c r="CS61" s="197"/>
      <c r="CT61" s="197"/>
      <c r="CU61" s="128"/>
      <c r="CV61" s="128"/>
      <c r="CW61" s="200"/>
      <c r="CX61" s="194"/>
      <c r="CY61" s="201"/>
      <c r="CZ61" s="162"/>
      <c r="DA61" s="196"/>
      <c r="DB61" s="197"/>
      <c r="DC61" s="197"/>
      <c r="DD61" s="128"/>
      <c r="DE61" s="128"/>
      <c r="DF61" s="200"/>
      <c r="DG61" s="194"/>
      <c r="DH61" s="201"/>
      <c r="DI61" s="162"/>
      <c r="DJ61" s="196"/>
      <c r="DK61" s="197"/>
      <c r="DL61" s="197"/>
      <c r="DM61" s="128"/>
      <c r="DN61" s="128"/>
      <c r="DO61" s="200"/>
      <c r="DP61" s="194"/>
      <c r="DQ61" s="201"/>
      <c r="DR61" s="162"/>
      <c r="DS61" s="196"/>
      <c r="DT61" s="197"/>
      <c r="DU61" s="197"/>
      <c r="DV61" s="128"/>
      <c r="DW61" s="128"/>
      <c r="DX61" s="200"/>
      <c r="DY61" s="194"/>
      <c r="DZ61" s="201"/>
      <c r="EA61" s="162"/>
      <c r="EB61" s="196"/>
      <c r="EC61" s="197"/>
      <c r="ED61" s="197"/>
      <c r="EE61" s="128"/>
      <c r="EF61" s="128"/>
      <c r="EG61" s="200"/>
      <c r="EH61" s="194"/>
      <c r="EI61" s="201"/>
      <c r="EJ61" s="162"/>
      <c r="EK61" s="196"/>
      <c r="EL61" s="197"/>
      <c r="EM61" s="197"/>
      <c r="EN61" s="128"/>
      <c r="EO61" s="128"/>
      <c r="EP61" s="200"/>
      <c r="EQ61" s="194"/>
      <c r="ER61" s="201"/>
      <c r="ES61" s="162"/>
      <c r="ET61" s="196"/>
      <c r="EU61" s="197"/>
      <c r="EV61" s="197"/>
      <c r="EW61" s="128"/>
      <c r="EX61" s="128"/>
      <c r="EY61" s="200"/>
      <c r="EZ61" s="194"/>
      <c r="FA61" s="201"/>
      <c r="FB61" s="162"/>
      <c r="FC61" s="196"/>
      <c r="FD61" s="197"/>
      <c r="FE61" s="197"/>
      <c r="FF61" s="128"/>
      <c r="FG61" s="128"/>
      <c r="FH61" s="200"/>
      <c r="FI61" s="194"/>
      <c r="FJ61" s="201"/>
      <c r="FK61" s="162"/>
      <c r="FL61" s="196"/>
      <c r="FM61" s="197"/>
      <c r="FN61" s="197"/>
      <c r="FO61" s="128"/>
      <c r="FP61" s="128"/>
      <c r="FQ61" s="200"/>
      <c r="FR61" s="194"/>
      <c r="FS61" s="201"/>
      <c r="FT61" s="162"/>
      <c r="FU61" s="196"/>
      <c r="FV61" s="197"/>
      <c r="FW61" s="197"/>
      <c r="FX61" s="128"/>
      <c r="FY61" s="128"/>
      <c r="FZ61" s="200"/>
      <c r="GA61" s="194"/>
      <c r="GB61" s="201"/>
      <c r="GC61" s="162"/>
      <c r="GD61" s="196"/>
      <c r="GE61" s="197"/>
      <c r="GF61" s="197"/>
      <c r="GG61" s="128"/>
      <c r="GH61" s="128"/>
      <c r="GI61" s="200"/>
      <c r="GJ61" s="194"/>
      <c r="GK61" s="201"/>
      <c r="GL61" s="162"/>
      <c r="GM61" s="196"/>
      <c r="GN61" s="197"/>
      <c r="GO61" s="197"/>
      <c r="GP61" s="128"/>
      <c r="GQ61" s="128"/>
      <c r="GR61" s="200"/>
      <c r="GS61" s="194"/>
      <c r="GT61" s="201"/>
      <c r="GU61" s="162"/>
      <c r="GV61" s="196"/>
      <c r="GW61" s="197"/>
      <c r="GX61" s="197"/>
      <c r="GY61" s="128"/>
      <c r="GZ61" s="128"/>
      <c r="HA61" s="200"/>
      <c r="HB61" s="194"/>
      <c r="HC61" s="201"/>
      <c r="HD61" s="162"/>
      <c r="HE61" s="196"/>
      <c r="HF61" s="197"/>
      <c r="HG61" s="197"/>
      <c r="HH61" s="128"/>
      <c r="HI61" s="128"/>
      <c r="HJ61" s="200"/>
      <c r="HK61" s="194"/>
      <c r="HL61" s="201"/>
      <c r="HM61" s="162"/>
      <c r="HN61" s="196"/>
      <c r="HO61" s="197"/>
      <c r="HP61" s="197"/>
      <c r="HQ61" s="128"/>
      <c r="HR61" s="128"/>
      <c r="HS61" s="200"/>
      <c r="HT61" s="194"/>
      <c r="HU61" s="201"/>
      <c r="HV61" s="162"/>
      <c r="HW61" s="196"/>
      <c r="HX61" s="197"/>
      <c r="HY61" s="197"/>
      <c r="HZ61" s="128"/>
      <c r="IA61" s="128"/>
      <c r="IB61" s="200"/>
      <c r="IC61" s="194"/>
      <c r="ID61" s="201"/>
      <c r="IE61" s="162"/>
      <c r="IF61" s="196"/>
      <c r="IG61" s="197"/>
      <c r="IH61" s="197"/>
      <c r="II61" s="128"/>
      <c r="IJ61" s="128"/>
      <c r="IK61" s="200"/>
      <c r="IL61" s="194"/>
      <c r="IM61" s="201"/>
      <c r="IN61" s="162"/>
      <c r="IO61" s="196"/>
      <c r="IP61" s="197"/>
      <c r="IQ61" s="197"/>
      <c r="IR61" s="128"/>
      <c r="IS61" s="128"/>
      <c r="IT61" s="200"/>
      <c r="IU61" s="194"/>
      <c r="IV61" s="201"/>
      <c r="IW61" s="162"/>
      <c r="IX61" s="196"/>
      <c r="IY61" s="197"/>
      <c r="IZ61" s="197"/>
      <c r="JA61" s="128"/>
      <c r="JB61" s="128"/>
      <c r="JC61" s="200"/>
      <c r="JD61" s="194"/>
      <c r="JE61" s="201"/>
      <c r="JF61" s="162"/>
      <c r="JG61" s="196"/>
      <c r="JH61" s="197"/>
      <c r="JI61" s="197"/>
      <c r="JJ61" s="128"/>
      <c r="JK61" s="128"/>
      <c r="JL61" s="200"/>
      <c r="JM61" s="194"/>
      <c r="JN61" s="201"/>
      <c r="JO61" s="162"/>
      <c r="JP61" s="196"/>
      <c r="JQ61" s="197"/>
      <c r="JR61" s="197"/>
    </row>
    <row r="62" spans="1:278" ht="12.75" customHeight="1" x14ac:dyDescent="0.2">
      <c r="A62" s="128"/>
      <c r="B62" s="203" t="s">
        <v>509</v>
      </c>
      <c r="C62" s="160" t="s">
        <v>510</v>
      </c>
      <c r="D62" s="201" t="s">
        <v>511</v>
      </c>
      <c r="E62" s="162">
        <v>1</v>
      </c>
      <c r="F62" s="172">
        <v>0</v>
      </c>
      <c r="G62" s="149">
        <f t="shared" ref="G62:G64" si="7">ROUND((F62*E62),0)</f>
        <v>0</v>
      </c>
      <c r="H62" s="149"/>
      <c r="I62" s="128"/>
      <c r="J62" s="128"/>
      <c r="K62" s="203"/>
      <c r="L62" s="160"/>
      <c r="M62" s="201"/>
      <c r="N62" s="162"/>
      <c r="O62" s="172"/>
      <c r="P62" s="149"/>
      <c r="Q62" s="149"/>
      <c r="R62" s="236"/>
      <c r="S62" s="130"/>
      <c r="T62" s="203"/>
      <c r="U62" s="160"/>
      <c r="V62" s="201"/>
      <c r="W62" s="162"/>
      <c r="X62" s="172"/>
      <c r="Y62" s="149"/>
      <c r="Z62" s="149"/>
      <c r="AA62" s="130"/>
      <c r="AB62" s="128"/>
      <c r="AC62" s="203"/>
      <c r="AD62" s="160"/>
      <c r="AE62" s="201"/>
      <c r="AF62" s="162"/>
      <c r="AG62" s="172"/>
      <c r="AH62" s="149"/>
      <c r="AI62" s="149"/>
      <c r="AJ62" s="128"/>
      <c r="AK62" s="128"/>
      <c r="AL62" s="203"/>
      <c r="AM62" s="160"/>
      <c r="AN62" s="201"/>
      <c r="AO62" s="162"/>
      <c r="AP62" s="172"/>
      <c r="AQ62" s="149"/>
      <c r="AR62" s="149"/>
      <c r="AS62" s="128"/>
      <c r="AT62" s="128"/>
      <c r="AU62" s="203"/>
      <c r="AV62" s="160"/>
      <c r="AW62" s="201"/>
      <c r="AX62" s="162"/>
      <c r="AY62" s="172"/>
      <c r="AZ62" s="149"/>
      <c r="BA62" s="149"/>
      <c r="BB62" s="128"/>
      <c r="BC62" s="128"/>
      <c r="BD62" s="203"/>
      <c r="BE62" s="160"/>
      <c r="BF62" s="201"/>
      <c r="BG62" s="162"/>
      <c r="BH62" s="172"/>
      <c r="BI62" s="149"/>
      <c r="BJ62" s="149"/>
      <c r="BK62" s="128"/>
      <c r="BL62" s="128"/>
      <c r="BM62" s="203"/>
      <c r="BN62" s="160"/>
      <c r="BO62" s="201"/>
      <c r="BP62" s="162"/>
      <c r="BQ62" s="172"/>
      <c r="BR62" s="149"/>
      <c r="BS62" s="149"/>
      <c r="BT62" s="128"/>
      <c r="BU62" s="128"/>
      <c r="BV62" s="203"/>
      <c r="BW62" s="160"/>
      <c r="BX62" s="201"/>
      <c r="BY62" s="162"/>
      <c r="BZ62" s="172"/>
      <c r="CA62" s="149"/>
      <c r="CB62" s="149"/>
      <c r="CC62" s="128"/>
      <c r="CD62" s="128"/>
      <c r="CE62" s="203"/>
      <c r="CF62" s="160"/>
      <c r="CG62" s="201"/>
      <c r="CH62" s="162"/>
      <c r="CI62" s="172"/>
      <c r="CJ62" s="149"/>
      <c r="CK62" s="149"/>
      <c r="CL62" s="128"/>
      <c r="CM62" s="128"/>
      <c r="CN62" s="203"/>
      <c r="CO62" s="160"/>
      <c r="CP62" s="201"/>
      <c r="CQ62" s="162"/>
      <c r="CR62" s="172"/>
      <c r="CS62" s="149"/>
      <c r="CT62" s="149"/>
      <c r="CU62" s="128"/>
      <c r="CV62" s="128"/>
      <c r="CW62" s="203"/>
      <c r="CX62" s="160"/>
      <c r="CY62" s="201"/>
      <c r="CZ62" s="162"/>
      <c r="DA62" s="172"/>
      <c r="DB62" s="149"/>
      <c r="DC62" s="149"/>
      <c r="DD62" s="128"/>
      <c r="DE62" s="128"/>
      <c r="DF62" s="203"/>
      <c r="DG62" s="160"/>
      <c r="DH62" s="201"/>
      <c r="DI62" s="162"/>
      <c r="DJ62" s="172"/>
      <c r="DK62" s="149"/>
      <c r="DL62" s="149"/>
      <c r="DM62" s="128"/>
      <c r="DN62" s="128"/>
      <c r="DO62" s="203"/>
      <c r="DP62" s="160"/>
      <c r="DQ62" s="201"/>
      <c r="DR62" s="162"/>
      <c r="DS62" s="172"/>
      <c r="DT62" s="149"/>
      <c r="DU62" s="149"/>
      <c r="DV62" s="128"/>
      <c r="DW62" s="128"/>
      <c r="DX62" s="203"/>
      <c r="DY62" s="160"/>
      <c r="DZ62" s="201"/>
      <c r="EA62" s="162"/>
      <c r="EB62" s="172"/>
      <c r="EC62" s="149"/>
      <c r="ED62" s="149"/>
      <c r="EE62" s="128"/>
      <c r="EF62" s="128"/>
      <c r="EG62" s="203"/>
      <c r="EH62" s="160"/>
      <c r="EI62" s="201"/>
      <c r="EJ62" s="162"/>
      <c r="EK62" s="172"/>
      <c r="EL62" s="149"/>
      <c r="EM62" s="149"/>
      <c r="EN62" s="128"/>
      <c r="EO62" s="128"/>
      <c r="EP62" s="203"/>
      <c r="EQ62" s="160"/>
      <c r="ER62" s="201"/>
      <c r="ES62" s="162"/>
      <c r="ET62" s="172"/>
      <c r="EU62" s="149"/>
      <c r="EV62" s="149"/>
      <c r="EW62" s="128"/>
      <c r="EX62" s="128"/>
      <c r="EY62" s="203"/>
      <c r="EZ62" s="160"/>
      <c r="FA62" s="201"/>
      <c r="FB62" s="162"/>
      <c r="FC62" s="172"/>
      <c r="FD62" s="149"/>
      <c r="FE62" s="149"/>
      <c r="FF62" s="128"/>
      <c r="FG62" s="128"/>
      <c r="FH62" s="203"/>
      <c r="FI62" s="160"/>
      <c r="FJ62" s="201"/>
      <c r="FK62" s="162"/>
      <c r="FL62" s="172"/>
      <c r="FM62" s="149"/>
      <c r="FN62" s="149"/>
      <c r="FO62" s="128"/>
      <c r="FP62" s="128"/>
      <c r="FQ62" s="203"/>
      <c r="FR62" s="160"/>
      <c r="FS62" s="201"/>
      <c r="FT62" s="162"/>
      <c r="FU62" s="172"/>
      <c r="FV62" s="149"/>
      <c r="FW62" s="149"/>
      <c r="FX62" s="128"/>
      <c r="FY62" s="128"/>
      <c r="FZ62" s="203"/>
      <c r="GA62" s="160"/>
      <c r="GB62" s="201"/>
      <c r="GC62" s="162"/>
      <c r="GD62" s="172"/>
      <c r="GE62" s="149"/>
      <c r="GF62" s="149"/>
      <c r="GG62" s="128"/>
      <c r="GH62" s="128"/>
      <c r="GI62" s="203"/>
      <c r="GJ62" s="160"/>
      <c r="GK62" s="201"/>
      <c r="GL62" s="162"/>
      <c r="GM62" s="172"/>
      <c r="GN62" s="149"/>
      <c r="GO62" s="149"/>
      <c r="GP62" s="128"/>
      <c r="GQ62" s="128"/>
      <c r="GR62" s="203"/>
      <c r="GS62" s="160"/>
      <c r="GT62" s="201"/>
      <c r="GU62" s="162"/>
      <c r="GV62" s="172"/>
      <c r="GW62" s="149"/>
      <c r="GX62" s="149"/>
      <c r="GY62" s="128"/>
      <c r="GZ62" s="128"/>
      <c r="HA62" s="203"/>
      <c r="HB62" s="160"/>
      <c r="HC62" s="201"/>
      <c r="HD62" s="162"/>
      <c r="HE62" s="172"/>
      <c r="HF62" s="149"/>
      <c r="HG62" s="149"/>
      <c r="HH62" s="128"/>
      <c r="HI62" s="128"/>
      <c r="HJ62" s="203"/>
      <c r="HK62" s="160"/>
      <c r="HL62" s="201"/>
      <c r="HM62" s="162"/>
      <c r="HN62" s="172"/>
      <c r="HO62" s="149"/>
      <c r="HP62" s="149"/>
      <c r="HQ62" s="128"/>
      <c r="HR62" s="128"/>
      <c r="HS62" s="203"/>
      <c r="HT62" s="160"/>
      <c r="HU62" s="201"/>
      <c r="HV62" s="162"/>
      <c r="HW62" s="172"/>
      <c r="HX62" s="149"/>
      <c r="HY62" s="149"/>
      <c r="HZ62" s="128"/>
      <c r="IA62" s="128"/>
      <c r="IB62" s="203"/>
      <c r="IC62" s="160"/>
      <c r="ID62" s="201"/>
      <c r="IE62" s="162"/>
      <c r="IF62" s="172"/>
      <c r="IG62" s="149"/>
      <c r="IH62" s="149"/>
      <c r="II62" s="128"/>
      <c r="IJ62" s="128"/>
      <c r="IK62" s="203"/>
      <c r="IL62" s="160"/>
      <c r="IM62" s="201"/>
      <c r="IN62" s="162"/>
      <c r="IO62" s="172"/>
      <c r="IP62" s="149"/>
      <c r="IQ62" s="149"/>
      <c r="IR62" s="128"/>
      <c r="IS62" s="128"/>
      <c r="IT62" s="203"/>
      <c r="IU62" s="160"/>
      <c r="IV62" s="201"/>
      <c r="IW62" s="162"/>
      <c r="IX62" s="172"/>
      <c r="IY62" s="149"/>
      <c r="IZ62" s="149"/>
      <c r="JA62" s="128"/>
      <c r="JB62" s="128"/>
      <c r="JC62" s="203"/>
      <c r="JD62" s="160"/>
      <c r="JE62" s="201"/>
      <c r="JF62" s="162"/>
      <c r="JG62" s="172"/>
      <c r="JH62" s="149"/>
      <c r="JI62" s="149"/>
      <c r="JJ62" s="128"/>
      <c r="JK62" s="128"/>
      <c r="JL62" s="203"/>
      <c r="JM62" s="160"/>
      <c r="JN62" s="201"/>
      <c r="JO62" s="162"/>
      <c r="JP62" s="172"/>
      <c r="JQ62" s="149"/>
      <c r="JR62" s="149"/>
    </row>
    <row r="63" spans="1:278" ht="12.75" customHeight="1" x14ac:dyDescent="0.2">
      <c r="A63" s="128"/>
      <c r="B63" s="203" t="s">
        <v>512</v>
      </c>
      <c r="C63" s="160" t="s">
        <v>397</v>
      </c>
      <c r="D63" s="201" t="s">
        <v>329</v>
      </c>
      <c r="E63" s="162">
        <v>90</v>
      </c>
      <c r="F63" s="172">
        <v>0</v>
      </c>
      <c r="G63" s="149">
        <f t="shared" si="7"/>
        <v>0</v>
      </c>
      <c r="H63" s="149"/>
      <c r="I63" s="128"/>
      <c r="J63" s="128"/>
      <c r="K63" s="203"/>
      <c r="L63" s="160"/>
      <c r="M63" s="201"/>
      <c r="N63" s="162"/>
      <c r="O63" s="172"/>
      <c r="P63" s="149"/>
      <c r="Q63" s="149"/>
      <c r="R63" s="236"/>
      <c r="S63" s="130"/>
      <c r="T63" s="203"/>
      <c r="U63" s="160"/>
      <c r="V63" s="201"/>
      <c r="W63" s="162"/>
      <c r="X63" s="172"/>
      <c r="Y63" s="149"/>
      <c r="Z63" s="149"/>
      <c r="AA63" s="130"/>
      <c r="AB63" s="128"/>
      <c r="AC63" s="203"/>
      <c r="AD63" s="160"/>
      <c r="AE63" s="201"/>
      <c r="AF63" s="162"/>
      <c r="AG63" s="172"/>
      <c r="AH63" s="149"/>
      <c r="AI63" s="149"/>
      <c r="AJ63" s="128"/>
      <c r="AK63" s="128"/>
      <c r="AL63" s="203"/>
      <c r="AM63" s="160"/>
      <c r="AN63" s="201"/>
      <c r="AO63" s="162"/>
      <c r="AP63" s="172"/>
      <c r="AQ63" s="149"/>
      <c r="AR63" s="149"/>
      <c r="AS63" s="128"/>
      <c r="AT63" s="128"/>
      <c r="AU63" s="203"/>
      <c r="AV63" s="160"/>
      <c r="AW63" s="201"/>
      <c r="AX63" s="162"/>
      <c r="AY63" s="172"/>
      <c r="AZ63" s="149"/>
      <c r="BA63" s="149"/>
      <c r="BB63" s="128"/>
      <c r="BC63" s="128"/>
      <c r="BD63" s="203"/>
      <c r="BE63" s="160"/>
      <c r="BF63" s="201"/>
      <c r="BG63" s="162"/>
      <c r="BH63" s="172"/>
      <c r="BI63" s="149"/>
      <c r="BJ63" s="149"/>
      <c r="BK63" s="128"/>
      <c r="BL63" s="128"/>
      <c r="BM63" s="203"/>
      <c r="BN63" s="160"/>
      <c r="BO63" s="201"/>
      <c r="BP63" s="162"/>
      <c r="BQ63" s="172"/>
      <c r="BR63" s="149"/>
      <c r="BS63" s="149"/>
      <c r="BT63" s="128"/>
      <c r="BU63" s="128"/>
      <c r="BV63" s="203"/>
      <c r="BW63" s="160"/>
      <c r="BX63" s="201"/>
      <c r="BY63" s="162"/>
      <c r="BZ63" s="172"/>
      <c r="CA63" s="149"/>
      <c r="CB63" s="149"/>
      <c r="CC63" s="128"/>
      <c r="CD63" s="128"/>
      <c r="CE63" s="203"/>
      <c r="CF63" s="160"/>
      <c r="CG63" s="201"/>
      <c r="CH63" s="162"/>
      <c r="CI63" s="172"/>
      <c r="CJ63" s="149"/>
      <c r="CK63" s="149"/>
      <c r="CL63" s="128"/>
      <c r="CM63" s="128"/>
      <c r="CN63" s="203"/>
      <c r="CO63" s="160"/>
      <c r="CP63" s="201"/>
      <c r="CQ63" s="162"/>
      <c r="CR63" s="172"/>
      <c r="CS63" s="149"/>
      <c r="CT63" s="149"/>
      <c r="CU63" s="128"/>
      <c r="CV63" s="128"/>
      <c r="CW63" s="203"/>
      <c r="CX63" s="160"/>
      <c r="CY63" s="201"/>
      <c r="CZ63" s="162"/>
      <c r="DA63" s="172"/>
      <c r="DB63" s="149"/>
      <c r="DC63" s="149"/>
      <c r="DD63" s="128"/>
      <c r="DE63" s="128"/>
      <c r="DF63" s="203"/>
      <c r="DG63" s="160"/>
      <c r="DH63" s="201"/>
      <c r="DI63" s="162"/>
      <c r="DJ63" s="172"/>
      <c r="DK63" s="149"/>
      <c r="DL63" s="149"/>
      <c r="DM63" s="128"/>
      <c r="DN63" s="128"/>
      <c r="DO63" s="203"/>
      <c r="DP63" s="160"/>
      <c r="DQ63" s="201"/>
      <c r="DR63" s="162"/>
      <c r="DS63" s="172"/>
      <c r="DT63" s="149"/>
      <c r="DU63" s="149"/>
      <c r="DV63" s="128"/>
      <c r="DW63" s="128"/>
      <c r="DX63" s="203"/>
      <c r="DY63" s="160"/>
      <c r="DZ63" s="201"/>
      <c r="EA63" s="162"/>
      <c r="EB63" s="172"/>
      <c r="EC63" s="149"/>
      <c r="ED63" s="149"/>
      <c r="EE63" s="128"/>
      <c r="EF63" s="128"/>
      <c r="EG63" s="203"/>
      <c r="EH63" s="160"/>
      <c r="EI63" s="201"/>
      <c r="EJ63" s="162"/>
      <c r="EK63" s="172"/>
      <c r="EL63" s="149"/>
      <c r="EM63" s="149"/>
      <c r="EN63" s="128"/>
      <c r="EO63" s="128"/>
      <c r="EP63" s="203"/>
      <c r="EQ63" s="160"/>
      <c r="ER63" s="201"/>
      <c r="ES63" s="162"/>
      <c r="ET63" s="172"/>
      <c r="EU63" s="149"/>
      <c r="EV63" s="149"/>
      <c r="EW63" s="128"/>
      <c r="EX63" s="128"/>
      <c r="EY63" s="203"/>
      <c r="EZ63" s="160"/>
      <c r="FA63" s="201"/>
      <c r="FB63" s="162"/>
      <c r="FC63" s="172"/>
      <c r="FD63" s="149"/>
      <c r="FE63" s="149"/>
      <c r="FF63" s="128"/>
      <c r="FG63" s="128"/>
      <c r="FH63" s="203"/>
      <c r="FI63" s="160"/>
      <c r="FJ63" s="201"/>
      <c r="FK63" s="162"/>
      <c r="FL63" s="172"/>
      <c r="FM63" s="149"/>
      <c r="FN63" s="149"/>
      <c r="FO63" s="128"/>
      <c r="FP63" s="128"/>
      <c r="FQ63" s="203"/>
      <c r="FR63" s="160"/>
      <c r="FS63" s="201"/>
      <c r="FT63" s="162"/>
      <c r="FU63" s="172"/>
      <c r="FV63" s="149"/>
      <c r="FW63" s="149"/>
      <c r="FX63" s="128"/>
      <c r="FY63" s="128"/>
      <c r="FZ63" s="203"/>
      <c r="GA63" s="160"/>
      <c r="GB63" s="201"/>
      <c r="GC63" s="162"/>
      <c r="GD63" s="172"/>
      <c r="GE63" s="149"/>
      <c r="GF63" s="149"/>
      <c r="GG63" s="128"/>
      <c r="GH63" s="128"/>
      <c r="GI63" s="203"/>
      <c r="GJ63" s="160"/>
      <c r="GK63" s="201"/>
      <c r="GL63" s="162"/>
      <c r="GM63" s="172"/>
      <c r="GN63" s="149"/>
      <c r="GO63" s="149"/>
      <c r="GP63" s="128"/>
      <c r="GQ63" s="128"/>
      <c r="GR63" s="203"/>
      <c r="GS63" s="160"/>
      <c r="GT63" s="201"/>
      <c r="GU63" s="162"/>
      <c r="GV63" s="172"/>
      <c r="GW63" s="149"/>
      <c r="GX63" s="149"/>
      <c r="GY63" s="128"/>
      <c r="GZ63" s="128"/>
      <c r="HA63" s="203"/>
      <c r="HB63" s="160"/>
      <c r="HC63" s="201"/>
      <c r="HD63" s="162"/>
      <c r="HE63" s="172"/>
      <c r="HF63" s="149"/>
      <c r="HG63" s="149"/>
      <c r="HH63" s="128"/>
      <c r="HI63" s="128"/>
      <c r="HJ63" s="203"/>
      <c r="HK63" s="160"/>
      <c r="HL63" s="201"/>
      <c r="HM63" s="162"/>
      <c r="HN63" s="172"/>
      <c r="HO63" s="149"/>
      <c r="HP63" s="149"/>
      <c r="HQ63" s="128"/>
      <c r="HR63" s="128"/>
      <c r="HS63" s="203"/>
      <c r="HT63" s="160"/>
      <c r="HU63" s="201"/>
      <c r="HV63" s="162"/>
      <c r="HW63" s="172"/>
      <c r="HX63" s="149"/>
      <c r="HY63" s="149"/>
      <c r="HZ63" s="128"/>
      <c r="IA63" s="128"/>
      <c r="IB63" s="203"/>
      <c r="IC63" s="160"/>
      <c r="ID63" s="201"/>
      <c r="IE63" s="162"/>
      <c r="IF63" s="172"/>
      <c r="IG63" s="149"/>
      <c r="IH63" s="149"/>
      <c r="II63" s="128"/>
      <c r="IJ63" s="128"/>
      <c r="IK63" s="203"/>
      <c r="IL63" s="160"/>
      <c r="IM63" s="201"/>
      <c r="IN63" s="162"/>
      <c r="IO63" s="172"/>
      <c r="IP63" s="149"/>
      <c r="IQ63" s="149"/>
      <c r="IR63" s="128"/>
      <c r="IS63" s="128"/>
      <c r="IT63" s="203"/>
      <c r="IU63" s="160"/>
      <c r="IV63" s="201"/>
      <c r="IW63" s="162"/>
      <c r="IX63" s="172"/>
      <c r="IY63" s="149"/>
      <c r="IZ63" s="149"/>
      <c r="JA63" s="128"/>
      <c r="JB63" s="128"/>
      <c r="JC63" s="203"/>
      <c r="JD63" s="160"/>
      <c r="JE63" s="201"/>
      <c r="JF63" s="162"/>
      <c r="JG63" s="172"/>
      <c r="JH63" s="149"/>
      <c r="JI63" s="149"/>
      <c r="JJ63" s="128"/>
      <c r="JK63" s="128"/>
      <c r="JL63" s="203"/>
      <c r="JM63" s="160"/>
      <c r="JN63" s="201"/>
      <c r="JO63" s="162"/>
      <c r="JP63" s="172"/>
      <c r="JQ63" s="149"/>
      <c r="JR63" s="149"/>
    </row>
    <row r="64" spans="1:278" ht="12.75" customHeight="1" x14ac:dyDescent="0.2">
      <c r="A64" s="128"/>
      <c r="B64" s="203" t="s">
        <v>513</v>
      </c>
      <c r="C64" s="160" t="s">
        <v>399</v>
      </c>
      <c r="D64" s="201" t="s">
        <v>329</v>
      </c>
      <c r="E64" s="162">
        <v>15</v>
      </c>
      <c r="F64" s="172">
        <v>0</v>
      </c>
      <c r="G64" s="149">
        <f t="shared" si="7"/>
        <v>0</v>
      </c>
      <c r="H64" s="149"/>
      <c r="I64" s="130"/>
      <c r="J64" s="128"/>
      <c r="K64" s="203"/>
      <c r="L64" s="160"/>
      <c r="M64" s="201"/>
      <c r="N64" s="162"/>
      <c r="O64" s="172"/>
      <c r="P64" s="149"/>
      <c r="Q64" s="149"/>
      <c r="R64" s="130"/>
      <c r="S64" s="130"/>
      <c r="T64" s="203"/>
      <c r="U64" s="160"/>
      <c r="V64" s="201"/>
      <c r="W64" s="162"/>
      <c r="X64" s="172"/>
      <c r="Y64" s="149"/>
      <c r="Z64" s="149"/>
      <c r="AA64" s="130"/>
      <c r="AB64" s="128"/>
      <c r="AC64" s="203"/>
      <c r="AD64" s="160"/>
      <c r="AE64" s="201"/>
      <c r="AF64" s="162"/>
      <c r="AG64" s="172"/>
      <c r="AH64" s="149"/>
      <c r="AI64" s="149"/>
      <c r="AJ64" s="128"/>
      <c r="AK64" s="128"/>
      <c r="AL64" s="203"/>
      <c r="AM64" s="160"/>
      <c r="AN64" s="201"/>
      <c r="AO64" s="162"/>
      <c r="AP64" s="172"/>
      <c r="AQ64" s="149"/>
      <c r="AR64" s="149"/>
      <c r="AS64" s="128"/>
      <c r="AT64" s="128"/>
      <c r="AU64" s="203"/>
      <c r="AV64" s="160"/>
      <c r="AW64" s="201"/>
      <c r="AX64" s="162"/>
      <c r="AY64" s="172"/>
      <c r="AZ64" s="149"/>
      <c r="BA64" s="149"/>
      <c r="BB64" s="128"/>
      <c r="BC64" s="128"/>
      <c r="BD64" s="203"/>
      <c r="BE64" s="160"/>
      <c r="BF64" s="201"/>
      <c r="BG64" s="162"/>
      <c r="BH64" s="172"/>
      <c r="BI64" s="149"/>
      <c r="BJ64" s="149"/>
      <c r="BK64" s="128"/>
      <c r="BL64" s="128"/>
      <c r="BM64" s="203"/>
      <c r="BN64" s="160"/>
      <c r="BO64" s="201"/>
      <c r="BP64" s="162"/>
      <c r="BQ64" s="172"/>
      <c r="BR64" s="149"/>
      <c r="BS64" s="149"/>
      <c r="BT64" s="128"/>
      <c r="BU64" s="128"/>
      <c r="BV64" s="203"/>
      <c r="BW64" s="160"/>
      <c r="BX64" s="201"/>
      <c r="BY64" s="162"/>
      <c r="BZ64" s="172"/>
      <c r="CA64" s="149"/>
      <c r="CB64" s="149"/>
      <c r="CC64" s="128"/>
      <c r="CD64" s="128"/>
      <c r="CE64" s="203"/>
      <c r="CF64" s="160"/>
      <c r="CG64" s="201"/>
      <c r="CH64" s="162"/>
      <c r="CI64" s="172"/>
      <c r="CJ64" s="149"/>
      <c r="CK64" s="149"/>
      <c r="CL64" s="128"/>
      <c r="CM64" s="128"/>
      <c r="CN64" s="203"/>
      <c r="CO64" s="160"/>
      <c r="CP64" s="201"/>
      <c r="CQ64" s="162"/>
      <c r="CR64" s="172"/>
      <c r="CS64" s="149"/>
      <c r="CT64" s="149"/>
      <c r="CU64" s="128"/>
      <c r="CV64" s="128"/>
      <c r="CW64" s="203"/>
      <c r="CX64" s="160"/>
      <c r="CY64" s="201"/>
      <c r="CZ64" s="162"/>
      <c r="DA64" s="172"/>
      <c r="DB64" s="149"/>
      <c r="DC64" s="149"/>
      <c r="DD64" s="128"/>
      <c r="DE64" s="128"/>
      <c r="DF64" s="203"/>
      <c r="DG64" s="160"/>
      <c r="DH64" s="201"/>
      <c r="DI64" s="162"/>
      <c r="DJ64" s="172"/>
      <c r="DK64" s="149"/>
      <c r="DL64" s="149"/>
      <c r="DM64" s="128"/>
      <c r="DN64" s="128"/>
      <c r="DO64" s="203"/>
      <c r="DP64" s="160"/>
      <c r="DQ64" s="201"/>
      <c r="DR64" s="162"/>
      <c r="DS64" s="172"/>
      <c r="DT64" s="149"/>
      <c r="DU64" s="149"/>
      <c r="DV64" s="128"/>
      <c r="DW64" s="128"/>
      <c r="DX64" s="203"/>
      <c r="DY64" s="160"/>
      <c r="DZ64" s="201"/>
      <c r="EA64" s="162"/>
      <c r="EB64" s="172"/>
      <c r="EC64" s="149"/>
      <c r="ED64" s="149"/>
      <c r="EE64" s="128"/>
      <c r="EF64" s="128"/>
      <c r="EG64" s="203"/>
      <c r="EH64" s="160"/>
      <c r="EI64" s="201"/>
      <c r="EJ64" s="162"/>
      <c r="EK64" s="172"/>
      <c r="EL64" s="149"/>
      <c r="EM64" s="149"/>
      <c r="EN64" s="128"/>
      <c r="EO64" s="128"/>
      <c r="EP64" s="203"/>
      <c r="EQ64" s="160"/>
      <c r="ER64" s="201"/>
      <c r="ES64" s="162"/>
      <c r="ET64" s="172"/>
      <c r="EU64" s="149"/>
      <c r="EV64" s="149"/>
      <c r="EW64" s="128"/>
      <c r="EX64" s="128"/>
      <c r="EY64" s="203"/>
      <c r="EZ64" s="160"/>
      <c r="FA64" s="201"/>
      <c r="FB64" s="162"/>
      <c r="FC64" s="172"/>
      <c r="FD64" s="149"/>
      <c r="FE64" s="149"/>
      <c r="FF64" s="128"/>
      <c r="FG64" s="128"/>
      <c r="FH64" s="203"/>
      <c r="FI64" s="160"/>
      <c r="FJ64" s="201"/>
      <c r="FK64" s="162"/>
      <c r="FL64" s="172"/>
      <c r="FM64" s="149"/>
      <c r="FN64" s="149"/>
      <c r="FO64" s="128"/>
      <c r="FP64" s="128"/>
      <c r="FQ64" s="203"/>
      <c r="FR64" s="160"/>
      <c r="FS64" s="201"/>
      <c r="FT64" s="162"/>
      <c r="FU64" s="172"/>
      <c r="FV64" s="149"/>
      <c r="FW64" s="149"/>
      <c r="FX64" s="128"/>
      <c r="FY64" s="128"/>
      <c r="FZ64" s="203"/>
      <c r="GA64" s="160"/>
      <c r="GB64" s="201"/>
      <c r="GC64" s="162"/>
      <c r="GD64" s="172"/>
      <c r="GE64" s="149"/>
      <c r="GF64" s="149"/>
      <c r="GG64" s="128"/>
      <c r="GH64" s="128"/>
      <c r="GI64" s="203"/>
      <c r="GJ64" s="160"/>
      <c r="GK64" s="201"/>
      <c r="GL64" s="162"/>
      <c r="GM64" s="172"/>
      <c r="GN64" s="149"/>
      <c r="GO64" s="149"/>
      <c r="GP64" s="128"/>
      <c r="GQ64" s="128"/>
      <c r="GR64" s="203"/>
      <c r="GS64" s="160"/>
      <c r="GT64" s="201"/>
      <c r="GU64" s="162"/>
      <c r="GV64" s="172"/>
      <c r="GW64" s="149"/>
      <c r="GX64" s="149"/>
      <c r="GY64" s="128"/>
      <c r="GZ64" s="128"/>
      <c r="HA64" s="203"/>
      <c r="HB64" s="160"/>
      <c r="HC64" s="201"/>
      <c r="HD64" s="162"/>
      <c r="HE64" s="172"/>
      <c r="HF64" s="149"/>
      <c r="HG64" s="149"/>
      <c r="HH64" s="128"/>
      <c r="HI64" s="128"/>
      <c r="HJ64" s="203"/>
      <c r="HK64" s="160"/>
      <c r="HL64" s="201"/>
      <c r="HM64" s="162"/>
      <c r="HN64" s="172"/>
      <c r="HO64" s="149"/>
      <c r="HP64" s="149"/>
      <c r="HQ64" s="128"/>
      <c r="HR64" s="128"/>
      <c r="HS64" s="203"/>
      <c r="HT64" s="160"/>
      <c r="HU64" s="201"/>
      <c r="HV64" s="162"/>
      <c r="HW64" s="172"/>
      <c r="HX64" s="149"/>
      <c r="HY64" s="149"/>
      <c r="HZ64" s="128"/>
      <c r="IA64" s="128"/>
      <c r="IB64" s="203"/>
      <c r="IC64" s="160"/>
      <c r="ID64" s="201"/>
      <c r="IE64" s="162"/>
      <c r="IF64" s="172"/>
      <c r="IG64" s="149"/>
      <c r="IH64" s="149"/>
      <c r="II64" s="128"/>
      <c r="IJ64" s="128"/>
      <c r="IK64" s="203"/>
      <c r="IL64" s="160"/>
      <c r="IM64" s="201"/>
      <c r="IN64" s="162"/>
      <c r="IO64" s="172"/>
      <c r="IP64" s="149"/>
      <c r="IQ64" s="149"/>
      <c r="IR64" s="128"/>
      <c r="IS64" s="128"/>
      <c r="IT64" s="203"/>
      <c r="IU64" s="160"/>
      <c r="IV64" s="201"/>
      <c r="IW64" s="162"/>
      <c r="IX64" s="172"/>
      <c r="IY64" s="149"/>
      <c r="IZ64" s="149"/>
      <c r="JA64" s="128"/>
      <c r="JB64" s="128"/>
      <c r="JC64" s="203"/>
      <c r="JD64" s="160"/>
      <c r="JE64" s="201"/>
      <c r="JF64" s="162"/>
      <c r="JG64" s="172"/>
      <c r="JH64" s="149"/>
      <c r="JI64" s="149"/>
      <c r="JJ64" s="128"/>
      <c r="JK64" s="128"/>
      <c r="JL64" s="203"/>
      <c r="JM64" s="160"/>
      <c r="JN64" s="201"/>
      <c r="JO64" s="162"/>
      <c r="JP64" s="172"/>
      <c r="JQ64" s="149"/>
      <c r="JR64" s="149"/>
    </row>
    <row r="65" spans="1:278" ht="12.75" customHeight="1" x14ac:dyDescent="0.25">
      <c r="A65" s="128"/>
      <c r="B65" s="181"/>
      <c r="C65" s="182" t="s">
        <v>400</v>
      </c>
      <c r="D65" s="183"/>
      <c r="E65" s="184"/>
      <c r="F65" s="185"/>
      <c r="G65" s="204">
        <f>ROUND(SUM(G36:G64),0)</f>
        <v>0</v>
      </c>
      <c r="H65" s="204"/>
      <c r="I65" s="128"/>
      <c r="J65" s="128"/>
      <c r="K65" s="181"/>
      <c r="L65" s="182"/>
      <c r="M65" s="183"/>
      <c r="N65" s="184"/>
      <c r="O65" s="185"/>
      <c r="P65" s="204"/>
      <c r="Q65" s="204"/>
      <c r="R65" s="130"/>
      <c r="S65" s="130"/>
      <c r="T65" s="181"/>
      <c r="U65" s="182"/>
      <c r="V65" s="183"/>
      <c r="W65" s="184"/>
      <c r="X65" s="185"/>
      <c r="Y65" s="204"/>
      <c r="Z65" s="204"/>
      <c r="AA65" s="130"/>
      <c r="AB65" s="130"/>
      <c r="AC65" s="181"/>
      <c r="AD65" s="182"/>
      <c r="AE65" s="183"/>
      <c r="AF65" s="184"/>
      <c r="AG65" s="185"/>
      <c r="AH65" s="204"/>
      <c r="AI65" s="204"/>
      <c r="AJ65" s="128"/>
      <c r="AK65" s="128"/>
      <c r="AL65" s="181"/>
      <c r="AM65" s="182"/>
      <c r="AN65" s="183"/>
      <c r="AO65" s="184"/>
      <c r="AP65" s="185"/>
      <c r="AQ65" s="204"/>
      <c r="AR65" s="204"/>
      <c r="AS65" s="128"/>
      <c r="AT65" s="128"/>
      <c r="AU65" s="181"/>
      <c r="AV65" s="182"/>
      <c r="AW65" s="183"/>
      <c r="AX65" s="184"/>
      <c r="AY65" s="185"/>
      <c r="AZ65" s="204"/>
      <c r="BA65" s="204"/>
      <c r="BB65" s="128"/>
      <c r="BC65" s="128"/>
      <c r="BD65" s="181"/>
      <c r="BE65" s="182"/>
      <c r="BF65" s="183"/>
      <c r="BG65" s="184"/>
      <c r="BH65" s="185"/>
      <c r="BI65" s="204"/>
      <c r="BJ65" s="204"/>
      <c r="BK65" s="128"/>
      <c r="BL65" s="128"/>
      <c r="BM65" s="181"/>
      <c r="BN65" s="182"/>
      <c r="BO65" s="183"/>
      <c r="BP65" s="184"/>
      <c r="BQ65" s="185"/>
      <c r="BR65" s="204"/>
      <c r="BS65" s="204"/>
      <c r="BT65" s="128"/>
      <c r="BU65" s="128"/>
      <c r="BV65" s="181"/>
      <c r="BW65" s="182"/>
      <c r="BX65" s="183"/>
      <c r="BY65" s="184"/>
      <c r="BZ65" s="185"/>
      <c r="CA65" s="204"/>
      <c r="CB65" s="204"/>
      <c r="CC65" s="128"/>
      <c r="CD65" s="128"/>
      <c r="CE65" s="181"/>
      <c r="CF65" s="182"/>
      <c r="CG65" s="183"/>
      <c r="CH65" s="184"/>
      <c r="CI65" s="185"/>
      <c r="CJ65" s="204"/>
      <c r="CK65" s="204"/>
      <c r="CL65" s="128"/>
      <c r="CM65" s="128"/>
      <c r="CN65" s="181"/>
      <c r="CO65" s="182"/>
      <c r="CP65" s="183"/>
      <c r="CQ65" s="184"/>
      <c r="CR65" s="185"/>
      <c r="CS65" s="204"/>
      <c r="CT65" s="204"/>
      <c r="CU65" s="128"/>
      <c r="CV65" s="128"/>
      <c r="CW65" s="181"/>
      <c r="CX65" s="182"/>
      <c r="CY65" s="183"/>
      <c r="CZ65" s="184"/>
      <c r="DA65" s="185"/>
      <c r="DB65" s="204"/>
      <c r="DC65" s="204"/>
      <c r="DD65" s="128"/>
      <c r="DE65" s="128"/>
      <c r="DF65" s="181"/>
      <c r="DG65" s="182"/>
      <c r="DH65" s="183"/>
      <c r="DI65" s="184"/>
      <c r="DJ65" s="185"/>
      <c r="DK65" s="204"/>
      <c r="DL65" s="204"/>
      <c r="DM65" s="128"/>
      <c r="DN65" s="128"/>
      <c r="DO65" s="181"/>
      <c r="DP65" s="182"/>
      <c r="DQ65" s="183"/>
      <c r="DR65" s="184"/>
      <c r="DS65" s="185"/>
      <c r="DT65" s="204"/>
      <c r="DU65" s="204"/>
      <c r="DV65" s="128"/>
      <c r="DW65" s="128"/>
      <c r="DX65" s="181"/>
      <c r="DY65" s="182"/>
      <c r="DZ65" s="183"/>
      <c r="EA65" s="184"/>
      <c r="EB65" s="185"/>
      <c r="EC65" s="204"/>
      <c r="ED65" s="204"/>
      <c r="EE65" s="128"/>
      <c r="EF65" s="128"/>
      <c r="EG65" s="181"/>
      <c r="EH65" s="182"/>
      <c r="EI65" s="183"/>
      <c r="EJ65" s="184"/>
      <c r="EK65" s="185"/>
      <c r="EL65" s="204"/>
      <c r="EM65" s="204"/>
      <c r="EN65" s="128"/>
      <c r="EO65" s="128"/>
      <c r="EP65" s="181"/>
      <c r="EQ65" s="182"/>
      <c r="ER65" s="183"/>
      <c r="ES65" s="184"/>
      <c r="ET65" s="185"/>
      <c r="EU65" s="204"/>
      <c r="EV65" s="204"/>
      <c r="EW65" s="128"/>
      <c r="EX65" s="128"/>
      <c r="EY65" s="181"/>
      <c r="EZ65" s="182"/>
      <c r="FA65" s="183"/>
      <c r="FB65" s="184"/>
      <c r="FC65" s="185"/>
      <c r="FD65" s="204"/>
      <c r="FE65" s="204"/>
      <c r="FF65" s="128"/>
      <c r="FG65" s="128"/>
      <c r="FH65" s="181"/>
      <c r="FI65" s="182"/>
      <c r="FJ65" s="183"/>
      <c r="FK65" s="184"/>
      <c r="FL65" s="185"/>
      <c r="FM65" s="204"/>
      <c r="FN65" s="204"/>
      <c r="FO65" s="128"/>
      <c r="FP65" s="128"/>
      <c r="FQ65" s="181"/>
      <c r="FR65" s="182"/>
      <c r="FS65" s="183"/>
      <c r="FT65" s="184"/>
      <c r="FU65" s="185"/>
      <c r="FV65" s="204"/>
      <c r="FW65" s="204"/>
      <c r="FX65" s="128"/>
      <c r="FY65" s="128"/>
      <c r="FZ65" s="181"/>
      <c r="GA65" s="182"/>
      <c r="GB65" s="183"/>
      <c r="GC65" s="184"/>
      <c r="GD65" s="185"/>
      <c r="GE65" s="204"/>
      <c r="GF65" s="204"/>
      <c r="GG65" s="128"/>
      <c r="GH65" s="128"/>
      <c r="GI65" s="181"/>
      <c r="GJ65" s="182"/>
      <c r="GK65" s="183"/>
      <c r="GL65" s="184"/>
      <c r="GM65" s="185"/>
      <c r="GN65" s="204"/>
      <c r="GO65" s="204"/>
      <c r="GP65" s="128"/>
      <c r="GQ65" s="128"/>
      <c r="GR65" s="181"/>
      <c r="GS65" s="182"/>
      <c r="GT65" s="183"/>
      <c r="GU65" s="184"/>
      <c r="GV65" s="185"/>
      <c r="GW65" s="204"/>
      <c r="GX65" s="204"/>
      <c r="GY65" s="128"/>
      <c r="GZ65" s="128"/>
      <c r="HA65" s="181"/>
      <c r="HB65" s="182"/>
      <c r="HC65" s="183"/>
      <c r="HD65" s="184"/>
      <c r="HE65" s="185"/>
      <c r="HF65" s="204"/>
      <c r="HG65" s="204"/>
      <c r="HH65" s="128"/>
      <c r="HI65" s="128"/>
      <c r="HJ65" s="181"/>
      <c r="HK65" s="182"/>
      <c r="HL65" s="183"/>
      <c r="HM65" s="184"/>
      <c r="HN65" s="185"/>
      <c r="HO65" s="204"/>
      <c r="HP65" s="204"/>
      <c r="HQ65" s="128"/>
      <c r="HR65" s="128"/>
      <c r="HS65" s="181"/>
      <c r="HT65" s="182"/>
      <c r="HU65" s="183"/>
      <c r="HV65" s="184"/>
      <c r="HW65" s="185"/>
      <c r="HX65" s="204"/>
      <c r="HY65" s="204"/>
      <c r="HZ65" s="128"/>
      <c r="IA65" s="128"/>
      <c r="IB65" s="181"/>
      <c r="IC65" s="182"/>
      <c r="ID65" s="183"/>
      <c r="IE65" s="184"/>
      <c r="IF65" s="185"/>
      <c r="IG65" s="204"/>
      <c r="IH65" s="204"/>
      <c r="II65" s="128"/>
      <c r="IJ65" s="128"/>
      <c r="IK65" s="181"/>
      <c r="IL65" s="182"/>
      <c r="IM65" s="183"/>
      <c r="IN65" s="184"/>
      <c r="IO65" s="185"/>
      <c r="IP65" s="204"/>
      <c r="IQ65" s="204"/>
      <c r="IR65" s="128"/>
      <c r="IS65" s="128"/>
      <c r="IT65" s="181"/>
      <c r="IU65" s="182"/>
      <c r="IV65" s="183"/>
      <c r="IW65" s="184"/>
      <c r="IX65" s="185"/>
      <c r="IY65" s="204"/>
      <c r="IZ65" s="204"/>
      <c r="JA65" s="128"/>
      <c r="JB65" s="128"/>
      <c r="JC65" s="181"/>
      <c r="JD65" s="182"/>
      <c r="JE65" s="183"/>
      <c r="JF65" s="184"/>
      <c r="JG65" s="185"/>
      <c r="JH65" s="204"/>
      <c r="JI65" s="204"/>
      <c r="JJ65" s="128"/>
      <c r="JK65" s="128"/>
      <c r="JL65" s="181"/>
      <c r="JM65" s="182"/>
      <c r="JN65" s="183"/>
      <c r="JO65" s="184"/>
      <c r="JP65" s="185"/>
      <c r="JQ65" s="204"/>
      <c r="JR65" s="204"/>
    </row>
    <row r="66" spans="1:278" ht="12.75" customHeight="1" x14ac:dyDescent="0.2">
      <c r="A66" s="128"/>
      <c r="B66" s="205" t="s">
        <v>514</v>
      </c>
      <c r="C66" s="206" t="s">
        <v>515</v>
      </c>
      <c r="D66" s="207"/>
      <c r="E66" s="207"/>
      <c r="F66" s="207"/>
      <c r="G66" s="208"/>
      <c r="H66" s="208"/>
      <c r="I66" s="237"/>
      <c r="J66" s="128"/>
      <c r="K66" s="205"/>
      <c r="L66" s="206"/>
      <c r="M66" s="207"/>
      <c r="N66" s="207"/>
      <c r="O66" s="207"/>
      <c r="P66" s="208"/>
      <c r="Q66" s="208"/>
      <c r="R66" s="130"/>
      <c r="S66" s="130"/>
      <c r="T66" s="205"/>
      <c r="U66" s="206"/>
      <c r="V66" s="207"/>
      <c r="W66" s="207"/>
      <c r="X66" s="207"/>
      <c r="Y66" s="208"/>
      <c r="Z66" s="208"/>
      <c r="AA66" s="130"/>
      <c r="AB66" s="130"/>
      <c r="AC66" s="205"/>
      <c r="AD66" s="206"/>
      <c r="AE66" s="207"/>
      <c r="AF66" s="207"/>
      <c r="AG66" s="207"/>
      <c r="AH66" s="208"/>
      <c r="AI66" s="208"/>
      <c r="AJ66" s="128"/>
      <c r="AK66" s="128"/>
      <c r="AL66" s="205"/>
      <c r="AM66" s="206"/>
      <c r="AN66" s="207"/>
      <c r="AO66" s="207"/>
      <c r="AP66" s="207"/>
      <c r="AQ66" s="208"/>
      <c r="AR66" s="208"/>
      <c r="AS66" s="128"/>
      <c r="AT66" s="128"/>
      <c r="AU66" s="205"/>
      <c r="AV66" s="206"/>
      <c r="AW66" s="207"/>
      <c r="AX66" s="207"/>
      <c r="AY66" s="207"/>
      <c r="AZ66" s="208"/>
      <c r="BA66" s="208"/>
      <c r="BB66" s="128"/>
      <c r="BC66" s="128"/>
      <c r="BD66" s="205"/>
      <c r="BE66" s="206"/>
      <c r="BF66" s="207"/>
      <c r="BG66" s="207"/>
      <c r="BH66" s="207"/>
      <c r="BI66" s="208"/>
      <c r="BJ66" s="208"/>
      <c r="BK66" s="128"/>
      <c r="BL66" s="128"/>
      <c r="BM66" s="205"/>
      <c r="BN66" s="206"/>
      <c r="BO66" s="207"/>
      <c r="BP66" s="207"/>
      <c r="BQ66" s="207"/>
      <c r="BR66" s="208"/>
      <c r="BS66" s="208"/>
      <c r="BT66" s="128"/>
      <c r="BU66" s="128"/>
      <c r="BV66" s="205"/>
      <c r="BW66" s="206"/>
      <c r="BX66" s="207"/>
      <c r="BY66" s="207"/>
      <c r="BZ66" s="207"/>
      <c r="CA66" s="208"/>
      <c r="CB66" s="208"/>
      <c r="CC66" s="128"/>
      <c r="CD66" s="128"/>
      <c r="CE66" s="205"/>
      <c r="CF66" s="206"/>
      <c r="CG66" s="207"/>
      <c r="CH66" s="207"/>
      <c r="CI66" s="207"/>
      <c r="CJ66" s="208"/>
      <c r="CK66" s="208"/>
      <c r="CL66" s="128"/>
      <c r="CM66" s="128"/>
      <c r="CN66" s="205"/>
      <c r="CO66" s="206"/>
      <c r="CP66" s="207"/>
      <c r="CQ66" s="207"/>
      <c r="CR66" s="207"/>
      <c r="CS66" s="208"/>
      <c r="CT66" s="208"/>
      <c r="CU66" s="128"/>
      <c r="CV66" s="128"/>
      <c r="CW66" s="205"/>
      <c r="CX66" s="206"/>
      <c r="CY66" s="207"/>
      <c r="CZ66" s="207"/>
      <c r="DA66" s="207"/>
      <c r="DB66" s="208"/>
      <c r="DC66" s="208"/>
      <c r="DD66" s="128"/>
      <c r="DE66" s="128"/>
      <c r="DF66" s="205"/>
      <c r="DG66" s="206"/>
      <c r="DH66" s="207"/>
      <c r="DI66" s="207"/>
      <c r="DJ66" s="207"/>
      <c r="DK66" s="208"/>
      <c r="DL66" s="208"/>
      <c r="DM66" s="128"/>
      <c r="DN66" s="128"/>
      <c r="DO66" s="205"/>
      <c r="DP66" s="206"/>
      <c r="DQ66" s="207"/>
      <c r="DR66" s="207"/>
      <c r="DS66" s="207"/>
      <c r="DT66" s="208"/>
      <c r="DU66" s="208"/>
      <c r="DV66" s="128"/>
      <c r="DW66" s="128"/>
      <c r="DX66" s="205"/>
      <c r="DY66" s="206"/>
      <c r="DZ66" s="207"/>
      <c r="EA66" s="207"/>
      <c r="EB66" s="207"/>
      <c r="EC66" s="208"/>
      <c r="ED66" s="208"/>
      <c r="EE66" s="128"/>
      <c r="EF66" s="128"/>
      <c r="EG66" s="205"/>
      <c r="EH66" s="206"/>
      <c r="EI66" s="207"/>
      <c r="EJ66" s="207"/>
      <c r="EK66" s="207"/>
      <c r="EL66" s="208"/>
      <c r="EM66" s="208"/>
      <c r="EN66" s="128"/>
      <c r="EO66" s="128"/>
      <c r="EP66" s="205"/>
      <c r="EQ66" s="206"/>
      <c r="ER66" s="207"/>
      <c r="ES66" s="207"/>
      <c r="ET66" s="207"/>
      <c r="EU66" s="208"/>
      <c r="EV66" s="208"/>
      <c r="EW66" s="128"/>
      <c r="EX66" s="128"/>
      <c r="EY66" s="205"/>
      <c r="EZ66" s="206"/>
      <c r="FA66" s="207"/>
      <c r="FB66" s="207"/>
      <c r="FC66" s="207"/>
      <c r="FD66" s="208"/>
      <c r="FE66" s="208"/>
      <c r="FF66" s="128"/>
      <c r="FG66" s="128"/>
      <c r="FH66" s="205"/>
      <c r="FI66" s="206"/>
      <c r="FJ66" s="207"/>
      <c r="FK66" s="207"/>
      <c r="FL66" s="207"/>
      <c r="FM66" s="208"/>
      <c r="FN66" s="208"/>
      <c r="FO66" s="128"/>
      <c r="FP66" s="128"/>
      <c r="FQ66" s="205"/>
      <c r="FR66" s="206"/>
      <c r="FS66" s="207"/>
      <c r="FT66" s="207"/>
      <c r="FU66" s="207"/>
      <c r="FV66" s="208"/>
      <c r="FW66" s="208"/>
      <c r="FX66" s="128"/>
      <c r="FY66" s="128"/>
      <c r="FZ66" s="205"/>
      <c r="GA66" s="206"/>
      <c r="GB66" s="207"/>
      <c r="GC66" s="207"/>
      <c r="GD66" s="207"/>
      <c r="GE66" s="208"/>
      <c r="GF66" s="208"/>
      <c r="GG66" s="128"/>
      <c r="GH66" s="128"/>
      <c r="GI66" s="205"/>
      <c r="GJ66" s="206"/>
      <c r="GK66" s="207"/>
      <c r="GL66" s="207"/>
      <c r="GM66" s="207"/>
      <c r="GN66" s="208"/>
      <c r="GO66" s="208"/>
      <c r="GP66" s="128"/>
      <c r="GQ66" s="128"/>
      <c r="GR66" s="205"/>
      <c r="GS66" s="206"/>
      <c r="GT66" s="207"/>
      <c r="GU66" s="207"/>
      <c r="GV66" s="207"/>
      <c r="GW66" s="208"/>
      <c r="GX66" s="208"/>
      <c r="GY66" s="128"/>
      <c r="GZ66" s="128"/>
      <c r="HA66" s="205"/>
      <c r="HB66" s="206"/>
      <c r="HC66" s="207"/>
      <c r="HD66" s="207"/>
      <c r="HE66" s="207"/>
      <c r="HF66" s="208"/>
      <c r="HG66" s="208"/>
      <c r="HH66" s="128"/>
      <c r="HI66" s="128"/>
      <c r="HJ66" s="205"/>
      <c r="HK66" s="206"/>
      <c r="HL66" s="207"/>
      <c r="HM66" s="207"/>
      <c r="HN66" s="207"/>
      <c r="HO66" s="208"/>
      <c r="HP66" s="208"/>
      <c r="HQ66" s="128"/>
      <c r="HR66" s="128"/>
      <c r="HS66" s="205"/>
      <c r="HT66" s="206"/>
      <c r="HU66" s="207"/>
      <c r="HV66" s="207"/>
      <c r="HW66" s="207"/>
      <c r="HX66" s="208"/>
      <c r="HY66" s="208"/>
      <c r="HZ66" s="128"/>
      <c r="IA66" s="128"/>
      <c r="IB66" s="205"/>
      <c r="IC66" s="206"/>
      <c r="ID66" s="207"/>
      <c r="IE66" s="207"/>
      <c r="IF66" s="207"/>
      <c r="IG66" s="208"/>
      <c r="IH66" s="208"/>
      <c r="II66" s="128"/>
      <c r="IJ66" s="128"/>
      <c r="IK66" s="205"/>
      <c r="IL66" s="206"/>
      <c r="IM66" s="207"/>
      <c r="IN66" s="207"/>
      <c r="IO66" s="207"/>
      <c r="IP66" s="208"/>
      <c r="IQ66" s="208"/>
      <c r="IR66" s="128"/>
      <c r="IS66" s="128"/>
      <c r="IT66" s="205"/>
      <c r="IU66" s="206"/>
      <c r="IV66" s="207"/>
      <c r="IW66" s="207"/>
      <c r="IX66" s="207"/>
      <c r="IY66" s="208"/>
      <c r="IZ66" s="208"/>
      <c r="JA66" s="128"/>
      <c r="JB66" s="128"/>
      <c r="JC66" s="205"/>
      <c r="JD66" s="206"/>
      <c r="JE66" s="207"/>
      <c r="JF66" s="207"/>
      <c r="JG66" s="207"/>
      <c r="JH66" s="208"/>
      <c r="JI66" s="208"/>
      <c r="JJ66" s="128"/>
      <c r="JK66" s="128"/>
      <c r="JL66" s="205"/>
      <c r="JM66" s="206"/>
      <c r="JN66" s="207"/>
      <c r="JO66" s="207"/>
      <c r="JP66" s="207"/>
      <c r="JQ66" s="208"/>
      <c r="JR66" s="208"/>
    </row>
    <row r="67" spans="1:278" ht="12.75" customHeight="1" x14ac:dyDescent="0.2">
      <c r="A67" s="128"/>
      <c r="B67" s="200">
        <v>8.1</v>
      </c>
      <c r="C67" s="194" t="s">
        <v>516</v>
      </c>
      <c r="D67" s="201"/>
      <c r="E67" s="162"/>
      <c r="F67" s="196"/>
      <c r="G67" s="197"/>
      <c r="H67" s="197"/>
      <c r="I67" s="130"/>
      <c r="J67" s="128"/>
      <c r="K67" s="200"/>
      <c r="L67" s="194"/>
      <c r="M67" s="201"/>
      <c r="N67" s="162"/>
      <c r="O67" s="196"/>
      <c r="P67" s="197"/>
      <c r="Q67" s="197"/>
      <c r="R67" s="130"/>
      <c r="S67" s="130"/>
      <c r="T67" s="200"/>
      <c r="U67" s="194"/>
      <c r="V67" s="201"/>
      <c r="W67" s="162"/>
      <c r="X67" s="196"/>
      <c r="Y67" s="197"/>
      <c r="Z67" s="197"/>
      <c r="AA67" s="130"/>
      <c r="AB67" s="128"/>
      <c r="AC67" s="200"/>
      <c r="AD67" s="194"/>
      <c r="AE67" s="201"/>
      <c r="AF67" s="162"/>
      <c r="AG67" s="196"/>
      <c r="AH67" s="197"/>
      <c r="AI67" s="197"/>
      <c r="AJ67" s="128"/>
      <c r="AK67" s="128"/>
      <c r="AL67" s="200"/>
      <c r="AM67" s="194"/>
      <c r="AN67" s="201"/>
      <c r="AO67" s="162"/>
      <c r="AP67" s="196"/>
      <c r="AQ67" s="197"/>
      <c r="AR67" s="197"/>
      <c r="AS67" s="128"/>
      <c r="AT67" s="128"/>
      <c r="AU67" s="200"/>
      <c r="AV67" s="194"/>
      <c r="AW67" s="201"/>
      <c r="AX67" s="162"/>
      <c r="AY67" s="196"/>
      <c r="AZ67" s="197"/>
      <c r="BA67" s="197"/>
      <c r="BB67" s="128"/>
      <c r="BC67" s="128"/>
      <c r="BD67" s="200"/>
      <c r="BE67" s="194"/>
      <c r="BF67" s="201"/>
      <c r="BG67" s="162"/>
      <c r="BH67" s="196"/>
      <c r="BI67" s="197"/>
      <c r="BJ67" s="197"/>
      <c r="BK67" s="128"/>
      <c r="BL67" s="128"/>
      <c r="BM67" s="200"/>
      <c r="BN67" s="194"/>
      <c r="BO67" s="201"/>
      <c r="BP67" s="162"/>
      <c r="BQ67" s="196"/>
      <c r="BR67" s="197"/>
      <c r="BS67" s="197"/>
      <c r="BT67" s="128"/>
      <c r="BU67" s="128"/>
      <c r="BV67" s="200"/>
      <c r="BW67" s="194"/>
      <c r="BX67" s="201"/>
      <c r="BY67" s="162"/>
      <c r="BZ67" s="196"/>
      <c r="CA67" s="197"/>
      <c r="CB67" s="197"/>
      <c r="CC67" s="128"/>
      <c r="CD67" s="128"/>
      <c r="CE67" s="200"/>
      <c r="CF67" s="194"/>
      <c r="CG67" s="201"/>
      <c r="CH67" s="162"/>
      <c r="CI67" s="196"/>
      <c r="CJ67" s="197"/>
      <c r="CK67" s="197"/>
      <c r="CL67" s="128"/>
      <c r="CM67" s="128"/>
      <c r="CN67" s="200"/>
      <c r="CO67" s="194"/>
      <c r="CP67" s="201"/>
      <c r="CQ67" s="162"/>
      <c r="CR67" s="196"/>
      <c r="CS67" s="197"/>
      <c r="CT67" s="197"/>
      <c r="CU67" s="128"/>
      <c r="CV67" s="128"/>
      <c r="CW67" s="200"/>
      <c r="CX67" s="194"/>
      <c r="CY67" s="201"/>
      <c r="CZ67" s="162"/>
      <c r="DA67" s="196"/>
      <c r="DB67" s="197"/>
      <c r="DC67" s="197"/>
      <c r="DD67" s="128"/>
      <c r="DE67" s="128"/>
      <c r="DF67" s="200"/>
      <c r="DG67" s="194"/>
      <c r="DH67" s="201"/>
      <c r="DI67" s="162"/>
      <c r="DJ67" s="196"/>
      <c r="DK67" s="197"/>
      <c r="DL67" s="197"/>
      <c r="DM67" s="128"/>
      <c r="DN67" s="128"/>
      <c r="DO67" s="200"/>
      <c r="DP67" s="194"/>
      <c r="DQ67" s="201"/>
      <c r="DR67" s="162"/>
      <c r="DS67" s="196"/>
      <c r="DT67" s="197"/>
      <c r="DU67" s="197"/>
      <c r="DV67" s="128"/>
      <c r="DW67" s="128"/>
      <c r="DX67" s="200"/>
      <c r="DY67" s="194"/>
      <c r="DZ67" s="201"/>
      <c r="EA67" s="162"/>
      <c r="EB67" s="196"/>
      <c r="EC67" s="197"/>
      <c r="ED67" s="197"/>
      <c r="EE67" s="128"/>
      <c r="EF67" s="128"/>
      <c r="EG67" s="200"/>
      <c r="EH67" s="194"/>
      <c r="EI67" s="201"/>
      <c r="EJ67" s="162"/>
      <c r="EK67" s="196"/>
      <c r="EL67" s="197"/>
      <c r="EM67" s="197"/>
      <c r="EN67" s="128"/>
      <c r="EO67" s="128"/>
      <c r="EP67" s="200"/>
      <c r="EQ67" s="194"/>
      <c r="ER67" s="201"/>
      <c r="ES67" s="162"/>
      <c r="ET67" s="196"/>
      <c r="EU67" s="197"/>
      <c r="EV67" s="197"/>
      <c r="EW67" s="128"/>
      <c r="EX67" s="128"/>
      <c r="EY67" s="200"/>
      <c r="EZ67" s="194"/>
      <c r="FA67" s="201"/>
      <c r="FB67" s="162"/>
      <c r="FC67" s="196"/>
      <c r="FD67" s="197"/>
      <c r="FE67" s="197"/>
      <c r="FF67" s="128"/>
      <c r="FG67" s="128"/>
      <c r="FH67" s="200"/>
      <c r="FI67" s="194"/>
      <c r="FJ67" s="201"/>
      <c r="FK67" s="162"/>
      <c r="FL67" s="196"/>
      <c r="FM67" s="197"/>
      <c r="FN67" s="197"/>
      <c r="FO67" s="128"/>
      <c r="FP67" s="128"/>
      <c r="FQ67" s="200"/>
      <c r="FR67" s="194"/>
      <c r="FS67" s="201"/>
      <c r="FT67" s="162"/>
      <c r="FU67" s="196"/>
      <c r="FV67" s="197"/>
      <c r="FW67" s="197"/>
      <c r="FX67" s="128"/>
      <c r="FY67" s="128"/>
      <c r="FZ67" s="200"/>
      <c r="GA67" s="194"/>
      <c r="GB67" s="201"/>
      <c r="GC67" s="162"/>
      <c r="GD67" s="196"/>
      <c r="GE67" s="197"/>
      <c r="GF67" s="197"/>
      <c r="GG67" s="128"/>
      <c r="GH67" s="128"/>
      <c r="GI67" s="200"/>
      <c r="GJ67" s="194"/>
      <c r="GK67" s="201"/>
      <c r="GL67" s="162"/>
      <c r="GM67" s="196"/>
      <c r="GN67" s="197"/>
      <c r="GO67" s="197"/>
      <c r="GP67" s="128"/>
      <c r="GQ67" s="128"/>
      <c r="GR67" s="200"/>
      <c r="GS67" s="194"/>
      <c r="GT67" s="201"/>
      <c r="GU67" s="162"/>
      <c r="GV67" s="196"/>
      <c r="GW67" s="197"/>
      <c r="GX67" s="197"/>
      <c r="GY67" s="128"/>
      <c r="GZ67" s="128"/>
      <c r="HA67" s="200"/>
      <c r="HB67" s="194"/>
      <c r="HC67" s="201"/>
      <c r="HD67" s="162"/>
      <c r="HE67" s="196"/>
      <c r="HF67" s="197"/>
      <c r="HG67" s="197"/>
      <c r="HH67" s="128"/>
      <c r="HI67" s="128"/>
      <c r="HJ67" s="200"/>
      <c r="HK67" s="194"/>
      <c r="HL67" s="201"/>
      <c r="HM67" s="162"/>
      <c r="HN67" s="196"/>
      <c r="HO67" s="197"/>
      <c r="HP67" s="197"/>
      <c r="HQ67" s="128"/>
      <c r="HR67" s="128"/>
      <c r="HS67" s="200"/>
      <c r="HT67" s="194"/>
      <c r="HU67" s="201"/>
      <c r="HV67" s="162"/>
      <c r="HW67" s="196"/>
      <c r="HX67" s="197"/>
      <c r="HY67" s="197"/>
      <c r="HZ67" s="128"/>
      <c r="IA67" s="128"/>
      <c r="IB67" s="200"/>
      <c r="IC67" s="194"/>
      <c r="ID67" s="201"/>
      <c r="IE67" s="162"/>
      <c r="IF67" s="196"/>
      <c r="IG67" s="197"/>
      <c r="IH67" s="197"/>
      <c r="II67" s="128"/>
      <c r="IJ67" s="128"/>
      <c r="IK67" s="200"/>
      <c r="IL67" s="194"/>
      <c r="IM67" s="201"/>
      <c r="IN67" s="162"/>
      <c r="IO67" s="196"/>
      <c r="IP67" s="197"/>
      <c r="IQ67" s="197"/>
      <c r="IR67" s="128"/>
      <c r="IS67" s="128"/>
      <c r="IT67" s="200"/>
      <c r="IU67" s="194"/>
      <c r="IV67" s="201"/>
      <c r="IW67" s="162"/>
      <c r="IX67" s="196"/>
      <c r="IY67" s="197"/>
      <c r="IZ67" s="197"/>
      <c r="JA67" s="128"/>
      <c r="JB67" s="128"/>
      <c r="JC67" s="200"/>
      <c r="JD67" s="194"/>
      <c r="JE67" s="201"/>
      <c r="JF67" s="162"/>
      <c r="JG67" s="196"/>
      <c r="JH67" s="197"/>
      <c r="JI67" s="197"/>
      <c r="JJ67" s="128"/>
      <c r="JK67" s="128"/>
      <c r="JL67" s="200"/>
      <c r="JM67" s="194"/>
      <c r="JN67" s="201"/>
      <c r="JO67" s="162"/>
      <c r="JP67" s="196"/>
      <c r="JQ67" s="197"/>
      <c r="JR67" s="197"/>
    </row>
    <row r="68" spans="1:278" ht="12.75" customHeight="1" x14ac:dyDescent="0.2">
      <c r="A68" s="128"/>
      <c r="B68" s="203" t="s">
        <v>517</v>
      </c>
      <c r="C68" s="160" t="s">
        <v>518</v>
      </c>
      <c r="D68" s="201" t="s">
        <v>329</v>
      </c>
      <c r="E68" s="162">
        <v>14</v>
      </c>
      <c r="F68" s="172">
        <v>0</v>
      </c>
      <c r="G68" s="149">
        <f t="shared" ref="G68:G69" si="8">ROUND((F68*E68),0)</f>
        <v>0</v>
      </c>
      <c r="H68" s="149"/>
      <c r="I68" s="128"/>
      <c r="J68" s="128"/>
      <c r="K68" s="203"/>
      <c r="L68" s="160"/>
      <c r="M68" s="201"/>
      <c r="N68" s="162"/>
      <c r="O68" s="172"/>
      <c r="P68" s="149"/>
      <c r="Q68" s="149"/>
      <c r="R68" s="130"/>
      <c r="S68" s="130"/>
      <c r="T68" s="203"/>
      <c r="U68" s="160"/>
      <c r="V68" s="201"/>
      <c r="W68" s="162"/>
      <c r="X68" s="172"/>
      <c r="Y68" s="149"/>
      <c r="Z68" s="149"/>
      <c r="AA68" s="130"/>
      <c r="AB68" s="128"/>
      <c r="AC68" s="203"/>
      <c r="AD68" s="160"/>
      <c r="AE68" s="201"/>
      <c r="AF68" s="162"/>
      <c r="AG68" s="172"/>
      <c r="AH68" s="149"/>
      <c r="AI68" s="149"/>
      <c r="AJ68" s="128"/>
      <c r="AK68" s="128"/>
      <c r="AL68" s="203"/>
      <c r="AM68" s="160"/>
      <c r="AN68" s="201"/>
      <c r="AO68" s="162"/>
      <c r="AP68" s="172"/>
      <c r="AQ68" s="149"/>
      <c r="AR68" s="149"/>
      <c r="AS68" s="128"/>
      <c r="AT68" s="128"/>
      <c r="AU68" s="203"/>
      <c r="AV68" s="160"/>
      <c r="AW68" s="201"/>
      <c r="AX68" s="162"/>
      <c r="AY68" s="172"/>
      <c r="AZ68" s="149"/>
      <c r="BA68" s="149"/>
      <c r="BB68" s="128"/>
      <c r="BC68" s="128"/>
      <c r="BD68" s="203"/>
      <c r="BE68" s="160"/>
      <c r="BF68" s="201"/>
      <c r="BG68" s="162"/>
      <c r="BH68" s="172"/>
      <c r="BI68" s="149"/>
      <c r="BJ68" s="149"/>
      <c r="BK68" s="128"/>
      <c r="BL68" s="128"/>
      <c r="BM68" s="203"/>
      <c r="BN68" s="160"/>
      <c r="BO68" s="201"/>
      <c r="BP68" s="162"/>
      <c r="BQ68" s="172"/>
      <c r="BR68" s="149"/>
      <c r="BS68" s="149"/>
      <c r="BT68" s="128"/>
      <c r="BU68" s="128"/>
      <c r="BV68" s="203"/>
      <c r="BW68" s="160"/>
      <c r="BX68" s="201"/>
      <c r="BY68" s="162"/>
      <c r="BZ68" s="172"/>
      <c r="CA68" s="149"/>
      <c r="CB68" s="149"/>
      <c r="CC68" s="128"/>
      <c r="CD68" s="128"/>
      <c r="CE68" s="203"/>
      <c r="CF68" s="160"/>
      <c r="CG68" s="201"/>
      <c r="CH68" s="162"/>
      <c r="CI68" s="172"/>
      <c r="CJ68" s="149"/>
      <c r="CK68" s="149"/>
      <c r="CL68" s="128"/>
      <c r="CM68" s="128"/>
      <c r="CN68" s="203"/>
      <c r="CO68" s="160"/>
      <c r="CP68" s="201"/>
      <c r="CQ68" s="162"/>
      <c r="CR68" s="172"/>
      <c r="CS68" s="149"/>
      <c r="CT68" s="149"/>
      <c r="CU68" s="128"/>
      <c r="CV68" s="128"/>
      <c r="CW68" s="203"/>
      <c r="CX68" s="160"/>
      <c r="CY68" s="201"/>
      <c r="CZ68" s="162"/>
      <c r="DA68" s="172"/>
      <c r="DB68" s="149"/>
      <c r="DC68" s="149"/>
      <c r="DD68" s="128"/>
      <c r="DE68" s="128"/>
      <c r="DF68" s="203"/>
      <c r="DG68" s="160"/>
      <c r="DH68" s="201"/>
      <c r="DI68" s="162"/>
      <c r="DJ68" s="172"/>
      <c r="DK68" s="149"/>
      <c r="DL68" s="149"/>
      <c r="DM68" s="128"/>
      <c r="DN68" s="128"/>
      <c r="DO68" s="203"/>
      <c r="DP68" s="160"/>
      <c r="DQ68" s="201"/>
      <c r="DR68" s="162"/>
      <c r="DS68" s="172"/>
      <c r="DT68" s="149"/>
      <c r="DU68" s="149"/>
      <c r="DV68" s="128"/>
      <c r="DW68" s="128"/>
      <c r="DX68" s="203"/>
      <c r="DY68" s="160"/>
      <c r="DZ68" s="201"/>
      <c r="EA68" s="162"/>
      <c r="EB68" s="172"/>
      <c r="EC68" s="149"/>
      <c r="ED68" s="149"/>
      <c r="EE68" s="128"/>
      <c r="EF68" s="128"/>
      <c r="EG68" s="203"/>
      <c r="EH68" s="160"/>
      <c r="EI68" s="201"/>
      <c r="EJ68" s="162"/>
      <c r="EK68" s="172"/>
      <c r="EL68" s="149"/>
      <c r="EM68" s="149"/>
      <c r="EN68" s="128"/>
      <c r="EO68" s="128"/>
      <c r="EP68" s="203"/>
      <c r="EQ68" s="160"/>
      <c r="ER68" s="201"/>
      <c r="ES68" s="162"/>
      <c r="ET68" s="172"/>
      <c r="EU68" s="149"/>
      <c r="EV68" s="149"/>
      <c r="EW68" s="128"/>
      <c r="EX68" s="128"/>
      <c r="EY68" s="203"/>
      <c r="EZ68" s="160"/>
      <c r="FA68" s="201"/>
      <c r="FB68" s="162"/>
      <c r="FC68" s="172"/>
      <c r="FD68" s="149"/>
      <c r="FE68" s="149"/>
      <c r="FF68" s="128"/>
      <c r="FG68" s="128"/>
      <c r="FH68" s="203"/>
      <c r="FI68" s="160"/>
      <c r="FJ68" s="201"/>
      <c r="FK68" s="162"/>
      <c r="FL68" s="172"/>
      <c r="FM68" s="149"/>
      <c r="FN68" s="149"/>
      <c r="FO68" s="128"/>
      <c r="FP68" s="128"/>
      <c r="FQ68" s="203"/>
      <c r="FR68" s="160"/>
      <c r="FS68" s="201"/>
      <c r="FT68" s="162"/>
      <c r="FU68" s="172"/>
      <c r="FV68" s="149"/>
      <c r="FW68" s="149"/>
      <c r="FX68" s="128"/>
      <c r="FY68" s="128"/>
      <c r="FZ68" s="203"/>
      <c r="GA68" s="160"/>
      <c r="GB68" s="201"/>
      <c r="GC68" s="162"/>
      <c r="GD68" s="172"/>
      <c r="GE68" s="149"/>
      <c r="GF68" s="149"/>
      <c r="GG68" s="128"/>
      <c r="GH68" s="128"/>
      <c r="GI68" s="203"/>
      <c r="GJ68" s="160"/>
      <c r="GK68" s="201"/>
      <c r="GL68" s="162"/>
      <c r="GM68" s="172"/>
      <c r="GN68" s="149"/>
      <c r="GO68" s="149"/>
      <c r="GP68" s="128"/>
      <c r="GQ68" s="128"/>
      <c r="GR68" s="203"/>
      <c r="GS68" s="160"/>
      <c r="GT68" s="201"/>
      <c r="GU68" s="162"/>
      <c r="GV68" s="172"/>
      <c r="GW68" s="149"/>
      <c r="GX68" s="149"/>
      <c r="GY68" s="128"/>
      <c r="GZ68" s="128"/>
      <c r="HA68" s="203"/>
      <c r="HB68" s="160"/>
      <c r="HC68" s="201"/>
      <c r="HD68" s="162"/>
      <c r="HE68" s="172"/>
      <c r="HF68" s="149"/>
      <c r="HG68" s="149"/>
      <c r="HH68" s="128"/>
      <c r="HI68" s="128"/>
      <c r="HJ68" s="203"/>
      <c r="HK68" s="160"/>
      <c r="HL68" s="201"/>
      <c r="HM68" s="162"/>
      <c r="HN68" s="172"/>
      <c r="HO68" s="149"/>
      <c r="HP68" s="149"/>
      <c r="HQ68" s="128"/>
      <c r="HR68" s="128"/>
      <c r="HS68" s="203"/>
      <c r="HT68" s="160"/>
      <c r="HU68" s="201"/>
      <c r="HV68" s="162"/>
      <c r="HW68" s="172"/>
      <c r="HX68" s="149"/>
      <c r="HY68" s="149"/>
      <c r="HZ68" s="128"/>
      <c r="IA68" s="128"/>
      <c r="IB68" s="203"/>
      <c r="IC68" s="160"/>
      <c r="ID68" s="201"/>
      <c r="IE68" s="162"/>
      <c r="IF68" s="172"/>
      <c r="IG68" s="149"/>
      <c r="IH68" s="149"/>
      <c r="II68" s="128"/>
      <c r="IJ68" s="128"/>
      <c r="IK68" s="203"/>
      <c r="IL68" s="160"/>
      <c r="IM68" s="201"/>
      <c r="IN68" s="162"/>
      <c r="IO68" s="172"/>
      <c r="IP68" s="149"/>
      <c r="IQ68" s="149"/>
      <c r="IR68" s="128"/>
      <c r="IS68" s="128"/>
      <c r="IT68" s="203"/>
      <c r="IU68" s="160"/>
      <c r="IV68" s="201"/>
      <c r="IW68" s="162"/>
      <c r="IX68" s="172"/>
      <c r="IY68" s="149"/>
      <c r="IZ68" s="149"/>
      <c r="JA68" s="128"/>
      <c r="JB68" s="128"/>
      <c r="JC68" s="203"/>
      <c r="JD68" s="160"/>
      <c r="JE68" s="201"/>
      <c r="JF68" s="162"/>
      <c r="JG68" s="172"/>
      <c r="JH68" s="149"/>
      <c r="JI68" s="149"/>
      <c r="JJ68" s="128"/>
      <c r="JK68" s="128"/>
      <c r="JL68" s="203"/>
      <c r="JM68" s="160"/>
      <c r="JN68" s="201"/>
      <c r="JO68" s="162"/>
      <c r="JP68" s="172"/>
      <c r="JQ68" s="149"/>
      <c r="JR68" s="149"/>
    </row>
    <row r="69" spans="1:278" ht="12.75" customHeight="1" x14ac:dyDescent="0.2">
      <c r="A69" s="128"/>
      <c r="B69" s="203" t="s">
        <v>519</v>
      </c>
      <c r="C69" s="160" t="s">
        <v>520</v>
      </c>
      <c r="D69" s="201" t="s">
        <v>329</v>
      </c>
      <c r="E69" s="162">
        <v>14</v>
      </c>
      <c r="F69" s="172">
        <v>0</v>
      </c>
      <c r="G69" s="149">
        <f t="shared" si="8"/>
        <v>0</v>
      </c>
      <c r="H69" s="149"/>
      <c r="I69" s="128"/>
      <c r="J69" s="128"/>
      <c r="K69" s="203"/>
      <c r="L69" s="160"/>
      <c r="M69" s="201"/>
      <c r="N69" s="162"/>
      <c r="O69" s="172"/>
      <c r="P69" s="149"/>
      <c r="Q69" s="149"/>
      <c r="R69" s="130"/>
      <c r="S69" s="130"/>
      <c r="T69" s="203"/>
      <c r="U69" s="160"/>
      <c r="V69" s="201"/>
      <c r="W69" s="162"/>
      <c r="X69" s="172"/>
      <c r="Y69" s="149"/>
      <c r="Z69" s="149"/>
      <c r="AA69" s="130"/>
      <c r="AB69" s="128"/>
      <c r="AC69" s="203"/>
      <c r="AD69" s="160"/>
      <c r="AE69" s="201"/>
      <c r="AF69" s="162"/>
      <c r="AG69" s="172"/>
      <c r="AH69" s="149"/>
      <c r="AI69" s="149"/>
      <c r="AJ69" s="128"/>
      <c r="AK69" s="128"/>
      <c r="AL69" s="203"/>
      <c r="AM69" s="160"/>
      <c r="AN69" s="201"/>
      <c r="AO69" s="162"/>
      <c r="AP69" s="172"/>
      <c r="AQ69" s="149"/>
      <c r="AR69" s="149"/>
      <c r="AS69" s="128"/>
      <c r="AT69" s="128"/>
      <c r="AU69" s="203"/>
      <c r="AV69" s="160"/>
      <c r="AW69" s="201"/>
      <c r="AX69" s="162"/>
      <c r="AY69" s="172"/>
      <c r="AZ69" s="149"/>
      <c r="BA69" s="149"/>
      <c r="BB69" s="128"/>
      <c r="BC69" s="128"/>
      <c r="BD69" s="203"/>
      <c r="BE69" s="160"/>
      <c r="BF69" s="201"/>
      <c r="BG69" s="162"/>
      <c r="BH69" s="172"/>
      <c r="BI69" s="149"/>
      <c r="BJ69" s="149"/>
      <c r="BK69" s="128"/>
      <c r="BL69" s="128"/>
      <c r="BM69" s="203"/>
      <c r="BN69" s="160"/>
      <c r="BO69" s="201"/>
      <c r="BP69" s="162"/>
      <c r="BQ69" s="172"/>
      <c r="BR69" s="149"/>
      <c r="BS69" s="149"/>
      <c r="BT69" s="128"/>
      <c r="BU69" s="128"/>
      <c r="BV69" s="203"/>
      <c r="BW69" s="160"/>
      <c r="BX69" s="201"/>
      <c r="BY69" s="162"/>
      <c r="BZ69" s="172"/>
      <c r="CA69" s="149"/>
      <c r="CB69" s="149"/>
      <c r="CC69" s="128"/>
      <c r="CD69" s="128"/>
      <c r="CE69" s="203"/>
      <c r="CF69" s="160"/>
      <c r="CG69" s="201"/>
      <c r="CH69" s="162"/>
      <c r="CI69" s="172"/>
      <c r="CJ69" s="149"/>
      <c r="CK69" s="149"/>
      <c r="CL69" s="128"/>
      <c r="CM69" s="128"/>
      <c r="CN69" s="203"/>
      <c r="CO69" s="160"/>
      <c r="CP69" s="201"/>
      <c r="CQ69" s="162"/>
      <c r="CR69" s="172"/>
      <c r="CS69" s="149"/>
      <c r="CT69" s="149"/>
      <c r="CU69" s="128"/>
      <c r="CV69" s="128"/>
      <c r="CW69" s="203"/>
      <c r="CX69" s="160"/>
      <c r="CY69" s="201"/>
      <c r="CZ69" s="162"/>
      <c r="DA69" s="172"/>
      <c r="DB69" s="149"/>
      <c r="DC69" s="149"/>
      <c r="DD69" s="128"/>
      <c r="DE69" s="128"/>
      <c r="DF69" s="203"/>
      <c r="DG69" s="160"/>
      <c r="DH69" s="201"/>
      <c r="DI69" s="162"/>
      <c r="DJ69" s="172"/>
      <c r="DK69" s="149"/>
      <c r="DL69" s="149"/>
      <c r="DM69" s="128"/>
      <c r="DN69" s="128"/>
      <c r="DO69" s="203"/>
      <c r="DP69" s="160"/>
      <c r="DQ69" s="201"/>
      <c r="DR69" s="162"/>
      <c r="DS69" s="172"/>
      <c r="DT69" s="149"/>
      <c r="DU69" s="149"/>
      <c r="DV69" s="128"/>
      <c r="DW69" s="128"/>
      <c r="DX69" s="203"/>
      <c r="DY69" s="160"/>
      <c r="DZ69" s="201"/>
      <c r="EA69" s="162"/>
      <c r="EB69" s="172"/>
      <c r="EC69" s="149"/>
      <c r="ED69" s="149"/>
      <c r="EE69" s="128"/>
      <c r="EF69" s="128"/>
      <c r="EG69" s="203"/>
      <c r="EH69" s="160"/>
      <c r="EI69" s="201"/>
      <c r="EJ69" s="162"/>
      <c r="EK69" s="172"/>
      <c r="EL69" s="149"/>
      <c r="EM69" s="149"/>
      <c r="EN69" s="128"/>
      <c r="EO69" s="128"/>
      <c r="EP69" s="203"/>
      <c r="EQ69" s="160"/>
      <c r="ER69" s="201"/>
      <c r="ES69" s="162"/>
      <c r="ET69" s="172"/>
      <c r="EU69" s="149"/>
      <c r="EV69" s="149"/>
      <c r="EW69" s="128"/>
      <c r="EX69" s="128"/>
      <c r="EY69" s="203"/>
      <c r="EZ69" s="160"/>
      <c r="FA69" s="201"/>
      <c r="FB69" s="162"/>
      <c r="FC69" s="172"/>
      <c r="FD69" s="149"/>
      <c r="FE69" s="149"/>
      <c r="FF69" s="128"/>
      <c r="FG69" s="128"/>
      <c r="FH69" s="203"/>
      <c r="FI69" s="160"/>
      <c r="FJ69" s="201"/>
      <c r="FK69" s="162"/>
      <c r="FL69" s="172"/>
      <c r="FM69" s="149"/>
      <c r="FN69" s="149"/>
      <c r="FO69" s="128"/>
      <c r="FP69" s="128"/>
      <c r="FQ69" s="203"/>
      <c r="FR69" s="160"/>
      <c r="FS69" s="201"/>
      <c r="FT69" s="162"/>
      <c r="FU69" s="172"/>
      <c r="FV69" s="149"/>
      <c r="FW69" s="149"/>
      <c r="FX69" s="128"/>
      <c r="FY69" s="128"/>
      <c r="FZ69" s="203"/>
      <c r="GA69" s="160"/>
      <c r="GB69" s="201"/>
      <c r="GC69" s="162"/>
      <c r="GD69" s="172"/>
      <c r="GE69" s="149"/>
      <c r="GF69" s="149"/>
      <c r="GG69" s="128"/>
      <c r="GH69" s="128"/>
      <c r="GI69" s="203"/>
      <c r="GJ69" s="160"/>
      <c r="GK69" s="201"/>
      <c r="GL69" s="162"/>
      <c r="GM69" s="172"/>
      <c r="GN69" s="149"/>
      <c r="GO69" s="149"/>
      <c r="GP69" s="128"/>
      <c r="GQ69" s="128"/>
      <c r="GR69" s="203"/>
      <c r="GS69" s="160"/>
      <c r="GT69" s="201"/>
      <c r="GU69" s="162"/>
      <c r="GV69" s="172"/>
      <c r="GW69" s="149"/>
      <c r="GX69" s="149"/>
      <c r="GY69" s="128"/>
      <c r="GZ69" s="128"/>
      <c r="HA69" s="203"/>
      <c r="HB69" s="160"/>
      <c r="HC69" s="201"/>
      <c r="HD69" s="162"/>
      <c r="HE69" s="172"/>
      <c r="HF69" s="149"/>
      <c r="HG69" s="149"/>
      <c r="HH69" s="128"/>
      <c r="HI69" s="128"/>
      <c r="HJ69" s="203"/>
      <c r="HK69" s="160"/>
      <c r="HL69" s="201"/>
      <c r="HM69" s="162"/>
      <c r="HN69" s="172"/>
      <c r="HO69" s="149"/>
      <c r="HP69" s="149"/>
      <c r="HQ69" s="128"/>
      <c r="HR69" s="128"/>
      <c r="HS69" s="203"/>
      <c r="HT69" s="160"/>
      <c r="HU69" s="201"/>
      <c r="HV69" s="162"/>
      <c r="HW69" s="172"/>
      <c r="HX69" s="149"/>
      <c r="HY69" s="149"/>
      <c r="HZ69" s="128"/>
      <c r="IA69" s="128"/>
      <c r="IB69" s="203"/>
      <c r="IC69" s="160"/>
      <c r="ID69" s="201"/>
      <c r="IE69" s="162"/>
      <c r="IF69" s="172"/>
      <c r="IG69" s="149"/>
      <c r="IH69" s="149"/>
      <c r="II69" s="128"/>
      <c r="IJ69" s="128"/>
      <c r="IK69" s="203"/>
      <c r="IL69" s="160"/>
      <c r="IM69" s="201"/>
      <c r="IN69" s="162"/>
      <c r="IO69" s="172"/>
      <c r="IP69" s="149"/>
      <c r="IQ69" s="149"/>
      <c r="IR69" s="128"/>
      <c r="IS69" s="128"/>
      <c r="IT69" s="203"/>
      <c r="IU69" s="160"/>
      <c r="IV69" s="201"/>
      <c r="IW69" s="162"/>
      <c r="IX69" s="172"/>
      <c r="IY69" s="149"/>
      <c r="IZ69" s="149"/>
      <c r="JA69" s="128"/>
      <c r="JB69" s="128"/>
      <c r="JC69" s="203"/>
      <c r="JD69" s="160"/>
      <c r="JE69" s="201"/>
      <c r="JF69" s="162"/>
      <c r="JG69" s="172"/>
      <c r="JH69" s="149"/>
      <c r="JI69" s="149"/>
      <c r="JJ69" s="128"/>
      <c r="JK69" s="128"/>
      <c r="JL69" s="203"/>
      <c r="JM69" s="160"/>
      <c r="JN69" s="201"/>
      <c r="JO69" s="162"/>
      <c r="JP69" s="172"/>
      <c r="JQ69" s="149"/>
      <c r="JR69" s="149"/>
    </row>
    <row r="70" spans="1:278" ht="12.75" customHeight="1" x14ac:dyDescent="0.25">
      <c r="A70" s="128"/>
      <c r="B70" s="205"/>
      <c r="C70" s="209" t="s">
        <v>521</v>
      </c>
      <c r="D70" s="210"/>
      <c r="E70" s="211"/>
      <c r="F70" s="212"/>
      <c r="G70" s="213">
        <f>SUM(G68:G69)</f>
        <v>0</v>
      </c>
      <c r="H70" s="213"/>
      <c r="I70" s="128"/>
      <c r="J70" s="128"/>
      <c r="K70" s="205"/>
      <c r="L70" s="209"/>
      <c r="M70" s="210"/>
      <c r="N70" s="211"/>
      <c r="O70" s="212"/>
      <c r="P70" s="213"/>
      <c r="Q70" s="213"/>
      <c r="R70" s="130"/>
      <c r="S70" s="130"/>
      <c r="T70" s="205"/>
      <c r="U70" s="209"/>
      <c r="V70" s="210"/>
      <c r="W70" s="211"/>
      <c r="X70" s="212"/>
      <c r="Y70" s="213"/>
      <c r="Z70" s="213"/>
      <c r="AA70" s="130"/>
      <c r="AB70" s="128"/>
      <c r="AC70" s="205"/>
      <c r="AD70" s="209"/>
      <c r="AE70" s="210"/>
      <c r="AF70" s="211"/>
      <c r="AG70" s="212"/>
      <c r="AH70" s="213"/>
      <c r="AI70" s="213"/>
      <c r="AJ70" s="128"/>
      <c r="AK70" s="128"/>
      <c r="AL70" s="205"/>
      <c r="AM70" s="209"/>
      <c r="AN70" s="210"/>
      <c r="AO70" s="211"/>
      <c r="AP70" s="212"/>
      <c r="AQ70" s="213"/>
      <c r="AR70" s="213"/>
      <c r="AS70" s="128"/>
      <c r="AT70" s="128"/>
      <c r="AU70" s="205"/>
      <c r="AV70" s="209"/>
      <c r="AW70" s="210"/>
      <c r="AX70" s="211"/>
      <c r="AY70" s="212"/>
      <c r="AZ70" s="213"/>
      <c r="BA70" s="213"/>
      <c r="BB70" s="128"/>
      <c r="BC70" s="128"/>
      <c r="BD70" s="205"/>
      <c r="BE70" s="209"/>
      <c r="BF70" s="210"/>
      <c r="BG70" s="211"/>
      <c r="BH70" s="212"/>
      <c r="BI70" s="213"/>
      <c r="BJ70" s="213"/>
      <c r="BK70" s="128"/>
      <c r="BL70" s="128"/>
      <c r="BM70" s="205"/>
      <c r="BN70" s="209"/>
      <c r="BO70" s="210"/>
      <c r="BP70" s="211"/>
      <c r="BQ70" s="212"/>
      <c r="BR70" s="213"/>
      <c r="BS70" s="213"/>
      <c r="BT70" s="128"/>
      <c r="BU70" s="128"/>
      <c r="BV70" s="205"/>
      <c r="BW70" s="209"/>
      <c r="BX70" s="210"/>
      <c r="BY70" s="211"/>
      <c r="BZ70" s="212"/>
      <c r="CA70" s="213"/>
      <c r="CB70" s="213"/>
      <c r="CC70" s="128"/>
      <c r="CD70" s="128"/>
      <c r="CE70" s="205"/>
      <c r="CF70" s="209"/>
      <c r="CG70" s="210"/>
      <c r="CH70" s="211"/>
      <c r="CI70" s="212"/>
      <c r="CJ70" s="213"/>
      <c r="CK70" s="213"/>
      <c r="CL70" s="128"/>
      <c r="CM70" s="128"/>
      <c r="CN70" s="205"/>
      <c r="CO70" s="209"/>
      <c r="CP70" s="210"/>
      <c r="CQ70" s="211"/>
      <c r="CR70" s="212"/>
      <c r="CS70" s="213"/>
      <c r="CT70" s="213"/>
      <c r="CU70" s="128"/>
      <c r="CV70" s="128"/>
      <c r="CW70" s="205"/>
      <c r="CX70" s="209"/>
      <c r="CY70" s="210"/>
      <c r="CZ70" s="211"/>
      <c r="DA70" s="212"/>
      <c r="DB70" s="213"/>
      <c r="DC70" s="213"/>
      <c r="DD70" s="128"/>
      <c r="DE70" s="128"/>
      <c r="DF70" s="205"/>
      <c r="DG70" s="209"/>
      <c r="DH70" s="210"/>
      <c r="DI70" s="211"/>
      <c r="DJ70" s="212"/>
      <c r="DK70" s="213"/>
      <c r="DL70" s="213"/>
      <c r="DM70" s="128"/>
      <c r="DN70" s="128"/>
      <c r="DO70" s="205"/>
      <c r="DP70" s="209"/>
      <c r="DQ70" s="210"/>
      <c r="DR70" s="211"/>
      <c r="DS70" s="212"/>
      <c r="DT70" s="213"/>
      <c r="DU70" s="213"/>
      <c r="DV70" s="128"/>
      <c r="DW70" s="128"/>
      <c r="DX70" s="205"/>
      <c r="DY70" s="209"/>
      <c r="DZ70" s="210"/>
      <c r="EA70" s="211"/>
      <c r="EB70" s="212"/>
      <c r="EC70" s="213"/>
      <c r="ED70" s="213"/>
      <c r="EE70" s="128"/>
      <c r="EF70" s="128"/>
      <c r="EG70" s="205"/>
      <c r="EH70" s="209"/>
      <c r="EI70" s="210"/>
      <c r="EJ70" s="211"/>
      <c r="EK70" s="212"/>
      <c r="EL70" s="213"/>
      <c r="EM70" s="213"/>
      <c r="EN70" s="128"/>
      <c r="EO70" s="128"/>
      <c r="EP70" s="205"/>
      <c r="EQ70" s="209"/>
      <c r="ER70" s="210"/>
      <c r="ES70" s="211"/>
      <c r="ET70" s="212"/>
      <c r="EU70" s="213"/>
      <c r="EV70" s="213"/>
      <c r="EW70" s="128"/>
      <c r="EX70" s="128"/>
      <c r="EY70" s="205"/>
      <c r="EZ70" s="209"/>
      <c r="FA70" s="210"/>
      <c r="FB70" s="211"/>
      <c r="FC70" s="212"/>
      <c r="FD70" s="213"/>
      <c r="FE70" s="213"/>
      <c r="FF70" s="128"/>
      <c r="FG70" s="128"/>
      <c r="FH70" s="205"/>
      <c r="FI70" s="209"/>
      <c r="FJ70" s="210"/>
      <c r="FK70" s="211"/>
      <c r="FL70" s="212"/>
      <c r="FM70" s="213"/>
      <c r="FN70" s="213"/>
      <c r="FO70" s="128"/>
      <c r="FP70" s="128"/>
      <c r="FQ70" s="205"/>
      <c r="FR70" s="209"/>
      <c r="FS70" s="210"/>
      <c r="FT70" s="211"/>
      <c r="FU70" s="212"/>
      <c r="FV70" s="213"/>
      <c r="FW70" s="213"/>
      <c r="FX70" s="128"/>
      <c r="FY70" s="128"/>
      <c r="FZ70" s="205"/>
      <c r="GA70" s="209"/>
      <c r="GB70" s="210"/>
      <c r="GC70" s="211"/>
      <c r="GD70" s="212"/>
      <c r="GE70" s="213"/>
      <c r="GF70" s="213"/>
      <c r="GG70" s="128"/>
      <c r="GH70" s="128"/>
      <c r="GI70" s="205"/>
      <c r="GJ70" s="209"/>
      <c r="GK70" s="210"/>
      <c r="GL70" s="211"/>
      <c r="GM70" s="212"/>
      <c r="GN70" s="213"/>
      <c r="GO70" s="213"/>
      <c r="GP70" s="128"/>
      <c r="GQ70" s="128"/>
      <c r="GR70" s="205"/>
      <c r="GS70" s="209"/>
      <c r="GT70" s="210"/>
      <c r="GU70" s="211"/>
      <c r="GV70" s="212"/>
      <c r="GW70" s="213"/>
      <c r="GX70" s="213"/>
      <c r="GY70" s="128"/>
      <c r="GZ70" s="128"/>
      <c r="HA70" s="205"/>
      <c r="HB70" s="209"/>
      <c r="HC70" s="210"/>
      <c r="HD70" s="211"/>
      <c r="HE70" s="212"/>
      <c r="HF70" s="213"/>
      <c r="HG70" s="213"/>
      <c r="HH70" s="128"/>
      <c r="HI70" s="128"/>
      <c r="HJ70" s="205"/>
      <c r="HK70" s="209"/>
      <c r="HL70" s="210"/>
      <c r="HM70" s="211"/>
      <c r="HN70" s="212"/>
      <c r="HO70" s="213"/>
      <c r="HP70" s="213"/>
      <c r="HQ70" s="128"/>
      <c r="HR70" s="128"/>
      <c r="HS70" s="205"/>
      <c r="HT70" s="209"/>
      <c r="HU70" s="210"/>
      <c r="HV70" s="211"/>
      <c r="HW70" s="212"/>
      <c r="HX70" s="213"/>
      <c r="HY70" s="213"/>
      <c r="HZ70" s="128"/>
      <c r="IA70" s="128"/>
      <c r="IB70" s="205"/>
      <c r="IC70" s="209"/>
      <c r="ID70" s="210"/>
      <c r="IE70" s="211"/>
      <c r="IF70" s="212"/>
      <c r="IG70" s="213"/>
      <c r="IH70" s="213"/>
      <c r="II70" s="128"/>
      <c r="IJ70" s="128"/>
      <c r="IK70" s="205"/>
      <c r="IL70" s="209"/>
      <c r="IM70" s="210"/>
      <c r="IN70" s="211"/>
      <c r="IO70" s="212"/>
      <c r="IP70" s="213"/>
      <c r="IQ70" s="213"/>
      <c r="IR70" s="128"/>
      <c r="IS70" s="128"/>
      <c r="IT70" s="205"/>
      <c r="IU70" s="209"/>
      <c r="IV70" s="210"/>
      <c r="IW70" s="211"/>
      <c r="IX70" s="212"/>
      <c r="IY70" s="213"/>
      <c r="IZ70" s="213"/>
      <c r="JA70" s="128"/>
      <c r="JB70" s="128"/>
      <c r="JC70" s="205"/>
      <c r="JD70" s="209"/>
      <c r="JE70" s="210"/>
      <c r="JF70" s="211"/>
      <c r="JG70" s="212"/>
      <c r="JH70" s="213"/>
      <c r="JI70" s="213"/>
      <c r="JJ70" s="128"/>
      <c r="JK70" s="128"/>
      <c r="JL70" s="205"/>
      <c r="JM70" s="209"/>
      <c r="JN70" s="210"/>
      <c r="JO70" s="211"/>
      <c r="JP70" s="212"/>
      <c r="JQ70" s="213"/>
      <c r="JR70" s="213"/>
    </row>
    <row r="71" spans="1:278" ht="12.75" customHeight="1" x14ac:dyDescent="0.25">
      <c r="A71" s="128"/>
      <c r="B71" s="238"/>
      <c r="C71" s="239"/>
      <c r="D71" s="239"/>
      <c r="E71" s="240"/>
      <c r="F71" s="214"/>
      <c r="G71" s="215">
        <f>G31+G65+G70</f>
        <v>0</v>
      </c>
      <c r="H71" s="241"/>
      <c r="I71" s="128"/>
      <c r="J71" s="128"/>
      <c r="K71" s="238"/>
      <c r="L71" s="239"/>
      <c r="M71" s="239"/>
      <c r="N71" s="240"/>
      <c r="O71" s="214"/>
      <c r="P71" s="215"/>
      <c r="Q71" s="241"/>
      <c r="R71" s="128"/>
      <c r="S71" s="128"/>
      <c r="T71" s="238"/>
      <c r="U71" s="239"/>
      <c r="V71" s="239"/>
      <c r="W71" s="240"/>
      <c r="X71" s="214"/>
      <c r="Y71" s="215"/>
      <c r="Z71" s="241"/>
      <c r="AA71" s="128"/>
      <c r="AB71" s="128"/>
      <c r="AC71" s="238"/>
      <c r="AD71" s="239"/>
      <c r="AE71" s="239"/>
      <c r="AF71" s="240"/>
      <c r="AG71" s="214"/>
      <c r="AH71" s="215"/>
      <c r="AI71" s="241"/>
      <c r="AJ71" s="128"/>
      <c r="AK71" s="128"/>
      <c r="AL71" s="238"/>
      <c r="AM71" s="239"/>
      <c r="AN71" s="239"/>
      <c r="AO71" s="240"/>
      <c r="AP71" s="214"/>
      <c r="AQ71" s="215"/>
      <c r="AR71" s="241"/>
      <c r="AS71" s="128"/>
      <c r="AT71" s="128"/>
      <c r="AU71" s="238"/>
      <c r="AV71" s="239"/>
      <c r="AW71" s="239"/>
      <c r="AX71" s="240"/>
      <c r="AY71" s="214"/>
      <c r="AZ71" s="215"/>
      <c r="BA71" s="241"/>
      <c r="BB71" s="128"/>
      <c r="BC71" s="128"/>
      <c r="BD71" s="238"/>
      <c r="BE71" s="239"/>
      <c r="BF71" s="239"/>
      <c r="BG71" s="240"/>
      <c r="BH71" s="214"/>
      <c r="BI71" s="215"/>
      <c r="BJ71" s="241"/>
      <c r="BK71" s="128"/>
      <c r="BL71" s="128"/>
      <c r="BM71" s="238"/>
      <c r="BN71" s="239"/>
      <c r="BO71" s="239"/>
      <c r="BP71" s="240"/>
      <c r="BQ71" s="214"/>
      <c r="BR71" s="215"/>
      <c r="BS71" s="241"/>
      <c r="BT71" s="128"/>
      <c r="BU71" s="128"/>
      <c r="BV71" s="238"/>
      <c r="BW71" s="239"/>
      <c r="BX71" s="239"/>
      <c r="BY71" s="240"/>
      <c r="BZ71" s="214"/>
      <c r="CA71" s="215"/>
      <c r="CB71" s="241"/>
      <c r="CC71" s="128"/>
      <c r="CD71" s="128"/>
      <c r="CE71" s="238"/>
      <c r="CF71" s="239"/>
      <c r="CG71" s="239"/>
      <c r="CH71" s="240"/>
      <c r="CI71" s="214"/>
      <c r="CJ71" s="215"/>
      <c r="CK71" s="241"/>
      <c r="CL71" s="128"/>
      <c r="CM71" s="128"/>
      <c r="CN71" s="238"/>
      <c r="CO71" s="239"/>
      <c r="CP71" s="239"/>
      <c r="CQ71" s="240"/>
      <c r="CR71" s="214"/>
      <c r="CS71" s="215"/>
      <c r="CT71" s="241"/>
      <c r="CU71" s="128"/>
      <c r="CV71" s="128"/>
      <c r="CW71" s="238"/>
      <c r="CX71" s="239"/>
      <c r="CY71" s="239"/>
      <c r="CZ71" s="240"/>
      <c r="DA71" s="214"/>
      <c r="DB71" s="215"/>
      <c r="DC71" s="241"/>
      <c r="DD71" s="128"/>
      <c r="DE71" s="128"/>
      <c r="DF71" s="238"/>
      <c r="DG71" s="239"/>
      <c r="DH71" s="239"/>
      <c r="DI71" s="240"/>
      <c r="DJ71" s="214"/>
      <c r="DK71" s="215"/>
      <c r="DL71" s="241"/>
      <c r="DM71" s="128"/>
      <c r="DN71" s="128"/>
      <c r="DO71" s="238"/>
      <c r="DP71" s="239"/>
      <c r="DQ71" s="239"/>
      <c r="DR71" s="240"/>
      <c r="DS71" s="214"/>
      <c r="DT71" s="215"/>
      <c r="DU71" s="241"/>
      <c r="DV71" s="128"/>
      <c r="DW71" s="128"/>
      <c r="DX71" s="238"/>
      <c r="DY71" s="239"/>
      <c r="DZ71" s="239"/>
      <c r="EA71" s="240"/>
      <c r="EB71" s="214"/>
      <c r="EC71" s="215"/>
      <c r="ED71" s="241"/>
      <c r="EE71" s="128"/>
      <c r="EF71" s="128"/>
      <c r="EG71" s="238"/>
      <c r="EH71" s="239"/>
      <c r="EI71" s="239"/>
      <c r="EJ71" s="240"/>
      <c r="EK71" s="214"/>
      <c r="EL71" s="215"/>
      <c r="EM71" s="241"/>
      <c r="EN71" s="128"/>
      <c r="EO71" s="128"/>
      <c r="EP71" s="238"/>
      <c r="EQ71" s="239"/>
      <c r="ER71" s="239"/>
      <c r="ES71" s="240"/>
      <c r="ET71" s="214"/>
      <c r="EU71" s="215"/>
      <c r="EV71" s="241"/>
      <c r="EW71" s="128"/>
      <c r="EX71" s="128"/>
      <c r="EY71" s="238"/>
      <c r="EZ71" s="239"/>
      <c r="FA71" s="239"/>
      <c r="FB71" s="240"/>
      <c r="FC71" s="214"/>
      <c r="FD71" s="215"/>
      <c r="FE71" s="241"/>
      <c r="FF71" s="128"/>
      <c r="FG71" s="128"/>
      <c r="FH71" s="238"/>
      <c r="FI71" s="239"/>
      <c r="FJ71" s="239"/>
      <c r="FK71" s="240"/>
      <c r="FL71" s="214"/>
      <c r="FM71" s="215"/>
      <c r="FN71" s="241"/>
      <c r="FO71" s="128"/>
      <c r="FP71" s="128"/>
      <c r="FQ71" s="238"/>
      <c r="FR71" s="239"/>
      <c r="FS71" s="239"/>
      <c r="FT71" s="240"/>
      <c r="FU71" s="214"/>
      <c r="FV71" s="215"/>
      <c r="FW71" s="241"/>
      <c r="FX71" s="128"/>
      <c r="FY71" s="128"/>
      <c r="FZ71" s="238"/>
      <c r="GA71" s="239"/>
      <c r="GB71" s="239"/>
      <c r="GC71" s="240"/>
      <c r="GD71" s="214"/>
      <c r="GE71" s="215"/>
      <c r="GF71" s="241"/>
      <c r="GG71" s="128"/>
      <c r="GH71" s="128"/>
      <c r="GI71" s="238"/>
      <c r="GJ71" s="239"/>
      <c r="GK71" s="239"/>
      <c r="GL71" s="240"/>
      <c r="GM71" s="214"/>
      <c r="GN71" s="215"/>
      <c r="GO71" s="241"/>
      <c r="GP71" s="128"/>
      <c r="GQ71" s="128"/>
      <c r="GR71" s="238"/>
      <c r="GS71" s="239"/>
      <c r="GT71" s="239"/>
      <c r="GU71" s="240"/>
      <c r="GV71" s="214"/>
      <c r="GW71" s="215"/>
      <c r="GX71" s="241"/>
      <c r="GY71" s="128"/>
      <c r="GZ71" s="128"/>
      <c r="HA71" s="238"/>
      <c r="HB71" s="239"/>
      <c r="HC71" s="239"/>
      <c r="HD71" s="240"/>
      <c r="HE71" s="214"/>
      <c r="HF71" s="215"/>
      <c r="HG71" s="241"/>
      <c r="HH71" s="128"/>
      <c r="HI71" s="128"/>
      <c r="HJ71" s="238"/>
      <c r="HK71" s="239"/>
      <c r="HL71" s="239"/>
      <c r="HM71" s="240"/>
      <c r="HN71" s="214"/>
      <c r="HO71" s="215"/>
      <c r="HP71" s="241"/>
      <c r="HQ71" s="128"/>
      <c r="HR71" s="128"/>
      <c r="HS71" s="238"/>
      <c r="HT71" s="239"/>
      <c r="HU71" s="239"/>
      <c r="HV71" s="240"/>
      <c r="HW71" s="214"/>
      <c r="HX71" s="215"/>
      <c r="HY71" s="241"/>
      <c r="HZ71" s="128"/>
      <c r="IA71" s="128"/>
      <c r="IB71" s="238"/>
      <c r="IC71" s="239"/>
      <c r="ID71" s="239"/>
      <c r="IE71" s="240"/>
      <c r="IF71" s="214"/>
      <c r="IG71" s="215"/>
      <c r="IH71" s="241"/>
      <c r="II71" s="128"/>
      <c r="IJ71" s="128"/>
      <c r="IK71" s="238"/>
      <c r="IL71" s="239"/>
      <c r="IM71" s="239"/>
      <c r="IN71" s="240"/>
      <c r="IO71" s="214"/>
      <c r="IP71" s="215"/>
      <c r="IQ71" s="241"/>
      <c r="IR71" s="128"/>
      <c r="IS71" s="128"/>
      <c r="IT71" s="238"/>
      <c r="IU71" s="239"/>
      <c r="IV71" s="239"/>
      <c r="IW71" s="240"/>
      <c r="IX71" s="214"/>
      <c r="IY71" s="215"/>
      <c r="IZ71" s="241"/>
      <c r="JA71" s="128"/>
      <c r="JB71" s="128"/>
      <c r="JC71" s="238"/>
      <c r="JD71" s="239"/>
      <c r="JE71" s="239"/>
      <c r="JF71" s="240"/>
      <c r="JG71" s="214"/>
      <c r="JH71" s="215"/>
      <c r="JI71" s="241"/>
      <c r="JJ71" s="128"/>
      <c r="JK71" s="128"/>
      <c r="JL71" s="238"/>
      <c r="JM71" s="239"/>
      <c r="JN71" s="239"/>
      <c r="JO71" s="240"/>
      <c r="JP71" s="214"/>
      <c r="JQ71" s="215"/>
      <c r="JR71" s="241"/>
    </row>
    <row r="72" spans="1:278" ht="38.25" customHeight="1" x14ac:dyDescent="0.25">
      <c r="A72" s="128"/>
      <c r="B72" s="216"/>
      <c r="C72" s="217"/>
      <c r="D72" s="217"/>
      <c r="E72" s="217"/>
      <c r="F72" s="217"/>
      <c r="G72" s="217"/>
      <c r="H72" s="129"/>
      <c r="I72" s="128"/>
      <c r="J72" s="128"/>
      <c r="K72" s="216"/>
      <c r="L72" s="217"/>
      <c r="M72" s="217"/>
      <c r="N72" s="217"/>
      <c r="O72" s="217"/>
      <c r="P72" s="217"/>
      <c r="Q72" s="129"/>
      <c r="R72" s="128"/>
      <c r="S72" s="128"/>
      <c r="T72" s="216"/>
      <c r="U72" s="217"/>
      <c r="V72" s="217"/>
      <c r="W72" s="217"/>
      <c r="X72" s="217"/>
      <c r="Y72" s="217"/>
      <c r="Z72" s="129"/>
      <c r="AA72" s="128"/>
      <c r="AB72" s="128"/>
      <c r="AC72" s="216"/>
      <c r="AD72" s="217"/>
      <c r="AE72" s="217"/>
      <c r="AF72" s="217"/>
      <c r="AG72" s="217"/>
      <c r="AH72" s="217"/>
      <c r="AI72" s="129"/>
      <c r="AJ72" s="128"/>
      <c r="AK72" s="128"/>
      <c r="AL72" s="216"/>
      <c r="AM72" s="217"/>
      <c r="AN72" s="217"/>
      <c r="AO72" s="217"/>
      <c r="AP72" s="217"/>
      <c r="AQ72" s="217"/>
      <c r="AR72" s="129"/>
      <c r="AS72" s="128"/>
      <c r="AT72" s="128"/>
      <c r="AU72" s="216"/>
      <c r="AV72" s="217"/>
      <c r="AW72" s="217"/>
      <c r="AX72" s="217"/>
      <c r="AY72" s="217"/>
      <c r="AZ72" s="217"/>
      <c r="BA72" s="129"/>
      <c r="BB72" s="128"/>
      <c r="BC72" s="128"/>
      <c r="BD72" s="216"/>
      <c r="BE72" s="217"/>
      <c r="BF72" s="217"/>
      <c r="BG72" s="217"/>
      <c r="BH72" s="217"/>
      <c r="BI72" s="217"/>
      <c r="BJ72" s="129"/>
      <c r="BK72" s="128"/>
      <c r="BL72" s="128"/>
      <c r="BM72" s="216"/>
      <c r="BN72" s="217"/>
      <c r="BO72" s="217"/>
      <c r="BP72" s="217"/>
      <c r="BQ72" s="217"/>
      <c r="BR72" s="217"/>
      <c r="BS72" s="129"/>
      <c r="BT72" s="128"/>
      <c r="BU72" s="128"/>
      <c r="BV72" s="216"/>
      <c r="BW72" s="217"/>
      <c r="BX72" s="217"/>
      <c r="BY72" s="217"/>
      <c r="BZ72" s="217"/>
      <c r="CA72" s="217"/>
      <c r="CB72" s="129"/>
      <c r="CC72" s="128"/>
      <c r="CD72" s="128"/>
      <c r="CE72" s="216"/>
      <c r="CF72" s="217"/>
      <c r="CG72" s="217"/>
      <c r="CH72" s="217"/>
      <c r="CI72" s="217"/>
      <c r="CJ72" s="217"/>
      <c r="CK72" s="129"/>
      <c r="CL72" s="128"/>
      <c r="CM72" s="128"/>
      <c r="CN72" s="216"/>
      <c r="CO72" s="217"/>
      <c r="CP72" s="217"/>
      <c r="CQ72" s="217"/>
      <c r="CR72" s="217"/>
      <c r="CS72" s="217"/>
      <c r="CT72" s="129"/>
      <c r="CU72" s="128"/>
      <c r="CV72" s="128"/>
      <c r="CW72" s="216"/>
      <c r="CX72" s="217"/>
      <c r="CY72" s="217"/>
      <c r="CZ72" s="217"/>
      <c r="DA72" s="217"/>
      <c r="DB72" s="217"/>
      <c r="DC72" s="129"/>
      <c r="DD72" s="128"/>
      <c r="DE72" s="128"/>
      <c r="DF72" s="216"/>
      <c r="DG72" s="217"/>
      <c r="DH72" s="217"/>
      <c r="DI72" s="217"/>
      <c r="DJ72" s="217"/>
      <c r="DK72" s="217"/>
      <c r="DL72" s="129"/>
      <c r="DM72" s="128"/>
      <c r="DN72" s="128"/>
      <c r="DO72" s="216"/>
      <c r="DP72" s="217"/>
      <c r="DQ72" s="217"/>
      <c r="DR72" s="217"/>
      <c r="DS72" s="217"/>
      <c r="DT72" s="217"/>
      <c r="DU72" s="129"/>
      <c r="DV72" s="128"/>
      <c r="DW72" s="128"/>
      <c r="DX72" s="216"/>
      <c r="DY72" s="217"/>
      <c r="DZ72" s="217"/>
      <c r="EA72" s="217"/>
      <c r="EB72" s="217"/>
      <c r="EC72" s="217"/>
      <c r="ED72" s="129"/>
      <c r="EE72" s="128"/>
      <c r="EF72" s="128"/>
      <c r="EG72" s="216"/>
      <c r="EH72" s="217"/>
      <c r="EI72" s="217"/>
      <c r="EJ72" s="217"/>
      <c r="EK72" s="217"/>
      <c r="EL72" s="217"/>
      <c r="EM72" s="129"/>
      <c r="EN72" s="128"/>
      <c r="EO72" s="128"/>
      <c r="EP72" s="216"/>
      <c r="EQ72" s="217"/>
      <c r="ER72" s="217"/>
      <c r="ES72" s="217"/>
      <c r="ET72" s="217"/>
      <c r="EU72" s="217"/>
      <c r="EV72" s="129"/>
      <c r="EW72" s="128"/>
      <c r="EX72" s="128"/>
      <c r="EY72" s="216"/>
      <c r="EZ72" s="217"/>
      <c r="FA72" s="217"/>
      <c r="FB72" s="217"/>
      <c r="FC72" s="217"/>
      <c r="FD72" s="217"/>
      <c r="FE72" s="129"/>
      <c r="FF72" s="128"/>
      <c r="FG72" s="128"/>
      <c r="FH72" s="216"/>
      <c r="FI72" s="217"/>
      <c r="FJ72" s="217"/>
      <c r="FK72" s="217"/>
      <c r="FL72" s="217"/>
      <c r="FM72" s="217"/>
      <c r="FN72" s="129"/>
      <c r="FO72" s="128"/>
      <c r="FP72" s="128"/>
      <c r="FQ72" s="216"/>
      <c r="FR72" s="217"/>
      <c r="FS72" s="217"/>
      <c r="FT72" s="217"/>
      <c r="FU72" s="217"/>
      <c r="FV72" s="217"/>
      <c r="FW72" s="129"/>
      <c r="FX72" s="128"/>
      <c r="FY72" s="128"/>
      <c r="FZ72" s="216"/>
      <c r="GA72" s="217"/>
      <c r="GB72" s="217"/>
      <c r="GC72" s="217"/>
      <c r="GD72" s="217"/>
      <c r="GE72" s="217"/>
      <c r="GF72" s="129"/>
      <c r="GG72" s="128"/>
      <c r="GH72" s="128"/>
      <c r="GI72" s="216"/>
      <c r="GJ72" s="217"/>
      <c r="GK72" s="217"/>
      <c r="GL72" s="217"/>
      <c r="GM72" s="217"/>
      <c r="GN72" s="217"/>
      <c r="GO72" s="129"/>
      <c r="GP72" s="128"/>
      <c r="GQ72" s="128"/>
      <c r="GR72" s="216"/>
      <c r="GS72" s="217"/>
      <c r="GT72" s="217"/>
      <c r="GU72" s="217"/>
      <c r="GV72" s="217"/>
      <c r="GW72" s="217"/>
      <c r="GX72" s="129"/>
      <c r="GY72" s="128"/>
      <c r="GZ72" s="128"/>
      <c r="HA72" s="216"/>
      <c r="HB72" s="217"/>
      <c r="HC72" s="217"/>
      <c r="HD72" s="217"/>
      <c r="HE72" s="217"/>
      <c r="HF72" s="217"/>
      <c r="HG72" s="129"/>
      <c r="HH72" s="128"/>
      <c r="HI72" s="128"/>
      <c r="HJ72" s="216"/>
      <c r="HK72" s="217"/>
      <c r="HL72" s="217"/>
      <c r="HM72" s="217"/>
      <c r="HN72" s="217"/>
      <c r="HO72" s="217"/>
      <c r="HP72" s="129"/>
      <c r="HQ72" s="128"/>
      <c r="HR72" s="128"/>
      <c r="HS72" s="216"/>
      <c r="HT72" s="217"/>
      <c r="HU72" s="217"/>
      <c r="HV72" s="217"/>
      <c r="HW72" s="217"/>
      <c r="HX72" s="217"/>
      <c r="HY72" s="129"/>
      <c r="HZ72" s="128"/>
      <c r="IA72" s="128"/>
      <c r="IB72" s="216"/>
      <c r="IC72" s="217"/>
      <c r="ID72" s="217"/>
      <c r="IE72" s="217"/>
      <c r="IF72" s="217"/>
      <c r="IG72" s="217"/>
      <c r="IH72" s="129"/>
      <c r="II72" s="128"/>
      <c r="IJ72" s="128"/>
      <c r="IK72" s="216"/>
      <c r="IL72" s="217"/>
      <c r="IM72" s="217"/>
      <c r="IN72" s="217"/>
      <c r="IO72" s="217"/>
      <c r="IP72" s="217"/>
      <c r="IQ72" s="129"/>
      <c r="IR72" s="128"/>
      <c r="IS72" s="128"/>
      <c r="IT72" s="216"/>
      <c r="IU72" s="217"/>
      <c r="IV72" s="217"/>
      <c r="IW72" s="217"/>
      <c r="IX72" s="217"/>
      <c r="IY72" s="217"/>
      <c r="IZ72" s="129"/>
      <c r="JA72" s="128"/>
      <c r="JB72" s="128"/>
      <c r="JC72" s="216"/>
      <c r="JD72" s="217"/>
      <c r="JE72" s="217"/>
      <c r="JF72" s="217"/>
      <c r="JG72" s="217"/>
      <c r="JH72" s="217"/>
      <c r="JI72" s="129"/>
      <c r="JJ72" s="128"/>
      <c r="JK72" s="128"/>
      <c r="JL72" s="216"/>
      <c r="JM72" s="217"/>
      <c r="JN72" s="217"/>
      <c r="JO72" s="217"/>
      <c r="JP72" s="217"/>
      <c r="JQ72" s="217"/>
      <c r="JR72" s="129"/>
    </row>
    <row r="73" spans="1:278" ht="12.75" customHeight="1" x14ac:dyDescent="0.4">
      <c r="A73" s="128"/>
      <c r="B73" s="128"/>
      <c r="C73" s="128"/>
      <c r="D73" s="128"/>
      <c r="E73" s="128"/>
      <c r="F73" s="242" t="s">
        <v>522</v>
      </c>
      <c r="G73" s="243"/>
      <c r="H73" s="129"/>
      <c r="I73" s="129"/>
      <c r="J73" s="128"/>
      <c r="K73" s="244" t="str">
        <f>M2</f>
        <v>LUIS ENRIQUE OYOLA QUINTERO</v>
      </c>
      <c r="L73" s="245"/>
      <c r="M73" s="245"/>
      <c r="N73" s="245"/>
      <c r="O73" s="245"/>
      <c r="P73" s="246"/>
      <c r="Q73" s="128"/>
      <c r="R73" s="128"/>
      <c r="S73" s="128"/>
      <c r="T73" s="244" t="str">
        <f>V2</f>
        <v>PERAZZA S.A.S.</v>
      </c>
      <c r="U73" s="245"/>
      <c r="V73" s="245"/>
      <c r="W73" s="245"/>
      <c r="X73" s="245"/>
      <c r="Y73" s="246"/>
      <c r="Z73" s="128"/>
      <c r="AA73" s="128"/>
      <c r="AB73" s="128"/>
      <c r="AC73" s="244" t="str">
        <f>AE2</f>
        <v>DISTRIBUCIONES EN ELECTRICIDAD Y COMUNICACIONES SAS</v>
      </c>
      <c r="AD73" s="245"/>
      <c r="AE73" s="245"/>
      <c r="AF73" s="245"/>
      <c r="AG73" s="245"/>
      <c r="AH73" s="246"/>
      <c r="AI73" s="128"/>
      <c r="AJ73" s="128"/>
      <c r="AK73" s="128"/>
      <c r="AL73" s="244" t="str">
        <f>AN2</f>
        <v>JORGE FERNANDO PRIETO MUÑOZ</v>
      </c>
      <c r="AM73" s="245"/>
      <c r="AN73" s="245"/>
      <c r="AO73" s="245"/>
      <c r="AP73" s="245"/>
      <c r="AQ73" s="246"/>
      <c r="AR73" s="128"/>
      <c r="AS73" s="128"/>
      <c r="AT73" s="128"/>
      <c r="AU73" s="244" t="str">
        <f>AW2</f>
        <v>CONSTRUVALORES S.A.S.</v>
      </c>
      <c r="AV73" s="245"/>
      <c r="AW73" s="245"/>
      <c r="AX73" s="245"/>
      <c r="AY73" s="245"/>
      <c r="AZ73" s="246"/>
      <c r="BA73" s="128"/>
      <c r="BB73" s="128"/>
      <c r="BC73" s="128"/>
      <c r="BD73" s="244" t="str">
        <f>BF2</f>
        <v>INGAP S.A.S.</v>
      </c>
      <c r="BE73" s="245"/>
      <c r="BF73" s="245"/>
      <c r="BG73" s="245"/>
      <c r="BH73" s="245"/>
      <c r="BI73" s="246"/>
      <c r="BJ73" s="128"/>
      <c r="BK73" s="128"/>
      <c r="BL73" s="128"/>
      <c r="BM73" s="244" t="str">
        <f>BO2</f>
        <v>INVERSIONES FERNANDO IRAL</v>
      </c>
      <c r="BN73" s="245"/>
      <c r="BO73" s="245"/>
      <c r="BP73" s="245"/>
      <c r="BQ73" s="245"/>
      <c r="BR73" s="246"/>
      <c r="BS73" s="128"/>
      <c r="BT73" s="128"/>
      <c r="BU73" s="128"/>
      <c r="BV73" s="244" t="str">
        <f>BX2</f>
        <v>ELECTROINGENIERIAS UPEGUI S.A.S.</v>
      </c>
      <c r="BW73" s="245"/>
      <c r="BX73" s="245"/>
      <c r="BY73" s="245"/>
      <c r="BZ73" s="245"/>
      <c r="CA73" s="246"/>
      <c r="CB73" s="128"/>
      <c r="CC73" s="128"/>
      <c r="CD73" s="128"/>
      <c r="CE73" s="244" t="str">
        <f>CG2</f>
        <v>OMAIRA RIAÑO MOLANO</v>
      </c>
      <c r="CF73" s="245"/>
      <c r="CG73" s="245"/>
      <c r="CH73" s="245"/>
      <c r="CI73" s="245"/>
      <c r="CJ73" s="246"/>
      <c r="CK73" s="128"/>
      <c r="CL73" s="128"/>
      <c r="CM73" s="128"/>
      <c r="CN73" s="244" t="str">
        <f>CP2</f>
        <v>KA S.A.</v>
      </c>
      <c r="CO73" s="245"/>
      <c r="CP73" s="245"/>
      <c r="CQ73" s="245"/>
      <c r="CR73" s="245"/>
      <c r="CS73" s="246"/>
      <c r="CT73" s="128"/>
      <c r="CU73" s="128"/>
      <c r="CV73" s="128"/>
      <c r="CW73" s="244" t="str">
        <f>CY2</f>
        <v>OSCAR ADOLFO DIEZ YEPES</v>
      </c>
      <c r="CX73" s="245"/>
      <c r="CY73" s="245"/>
      <c r="CZ73" s="245"/>
      <c r="DA73" s="245"/>
      <c r="DB73" s="246"/>
      <c r="DC73" s="128"/>
      <c r="DD73" s="128"/>
      <c r="DE73" s="128"/>
      <c r="DF73" s="244" t="str">
        <f>DH2</f>
        <v>ANDRES ENRIQUE VASQUEZ GAVIRIA</v>
      </c>
      <c r="DG73" s="245"/>
      <c r="DH73" s="245"/>
      <c r="DI73" s="245"/>
      <c r="DJ73" s="245"/>
      <c r="DK73" s="246"/>
      <c r="DL73" s="128"/>
      <c r="DM73" s="128"/>
      <c r="DN73" s="128"/>
      <c r="DO73" s="244" t="str">
        <f>DQ2</f>
        <v>CESAR GIRALDO ATEHORTUA</v>
      </c>
      <c r="DP73" s="245"/>
      <c r="DQ73" s="245"/>
      <c r="DR73" s="245"/>
      <c r="DS73" s="245"/>
      <c r="DT73" s="246"/>
      <c r="DU73" s="128"/>
      <c r="DV73" s="128"/>
      <c r="DW73" s="128"/>
      <c r="DX73" s="244" t="str">
        <f>DZ2</f>
        <v>ACEROS Y CONCRETOS S.A.S.</v>
      </c>
      <c r="DY73" s="245"/>
      <c r="DZ73" s="245"/>
      <c r="EA73" s="245"/>
      <c r="EB73" s="245"/>
      <c r="EC73" s="246"/>
      <c r="ED73" s="128"/>
      <c r="EE73" s="128"/>
      <c r="EF73" s="128"/>
      <c r="EG73" s="244" t="str">
        <f>EI2</f>
        <v>INGENEC S.A.S.</v>
      </c>
      <c r="EH73" s="245"/>
      <c r="EI73" s="245"/>
      <c r="EJ73" s="245"/>
      <c r="EK73" s="245"/>
      <c r="EL73" s="246"/>
      <c r="EM73" s="128"/>
      <c r="EN73" s="128"/>
      <c r="EO73" s="128"/>
      <c r="EP73" s="244" t="str">
        <f>ER2</f>
        <v>ENECON SOCIEDAD POR ACCIONES SIMPLIFICADA</v>
      </c>
      <c r="EQ73" s="245"/>
      <c r="ER73" s="245"/>
      <c r="ES73" s="245"/>
      <c r="ET73" s="245"/>
      <c r="EU73" s="246"/>
      <c r="EV73" s="128"/>
      <c r="EW73" s="128"/>
      <c r="EX73" s="128"/>
      <c r="EY73" s="244" t="str">
        <f>FA2</f>
        <v>JOHN JAIRO VÁSQUEZ SUÁREZ</v>
      </c>
      <c r="EZ73" s="245"/>
      <c r="FA73" s="245"/>
      <c r="FB73" s="245"/>
      <c r="FC73" s="245"/>
      <c r="FD73" s="246"/>
      <c r="FE73" s="128"/>
      <c r="FF73" s="128"/>
      <c r="FG73" s="128"/>
      <c r="FH73" s="244" t="str">
        <f>FJ2</f>
        <v>GALA URBANA S.A.S.</v>
      </c>
      <c r="FI73" s="245"/>
      <c r="FJ73" s="245"/>
      <c r="FK73" s="245"/>
      <c r="FL73" s="245"/>
      <c r="FM73" s="246"/>
      <c r="FN73" s="128"/>
      <c r="FO73" s="128"/>
      <c r="FP73" s="128"/>
      <c r="FQ73" s="244" t="str">
        <f>FS2</f>
        <v>ANFER INGENIERIA S.A.S.</v>
      </c>
      <c r="FR73" s="245"/>
      <c r="FS73" s="245"/>
      <c r="FT73" s="245"/>
      <c r="FU73" s="245"/>
      <c r="FV73" s="246"/>
      <c r="FW73" s="128"/>
      <c r="FX73" s="128"/>
      <c r="FY73" s="128"/>
      <c r="FZ73" s="244" t="str">
        <f>GB2</f>
        <v>CORE IP S.A.S.</v>
      </c>
      <c r="GA73" s="245"/>
      <c r="GB73" s="245"/>
      <c r="GC73" s="245"/>
      <c r="GD73" s="245"/>
      <c r="GE73" s="246"/>
      <c r="GF73" s="128"/>
      <c r="GG73" s="128"/>
      <c r="GH73" s="128"/>
      <c r="GI73" s="244" t="str">
        <f>GK2</f>
        <v>CONSORCIO INTERNACIONAL DE SOLUCIONES INTEGRALES S.A.S.</v>
      </c>
      <c r="GJ73" s="245"/>
      <c r="GK73" s="245"/>
      <c r="GL73" s="245"/>
      <c r="GM73" s="245"/>
      <c r="GN73" s="246"/>
      <c r="GO73" s="128"/>
      <c r="GP73" s="128"/>
      <c r="GQ73" s="128"/>
      <c r="GR73" s="244" t="str">
        <f>GT2</f>
        <v>O7</v>
      </c>
      <c r="GS73" s="245"/>
      <c r="GT73" s="245"/>
      <c r="GU73" s="245"/>
      <c r="GV73" s="245"/>
      <c r="GW73" s="246"/>
      <c r="GX73" s="128"/>
      <c r="GY73" s="128"/>
      <c r="GZ73" s="128"/>
      <c r="HA73" s="244" t="str">
        <f>HC2</f>
        <v>O8</v>
      </c>
      <c r="HB73" s="245"/>
      <c r="HC73" s="245"/>
      <c r="HD73" s="245"/>
      <c r="HE73" s="245"/>
      <c r="HF73" s="246"/>
      <c r="HG73" s="128"/>
      <c r="HH73" s="128"/>
      <c r="HI73" s="128"/>
      <c r="HJ73" s="244" t="str">
        <f>HL2</f>
        <v>O9</v>
      </c>
      <c r="HK73" s="245"/>
      <c r="HL73" s="245"/>
      <c r="HM73" s="245"/>
      <c r="HN73" s="245"/>
      <c r="HO73" s="246"/>
      <c r="HP73" s="128"/>
      <c r="HQ73" s="128"/>
      <c r="HR73" s="128"/>
      <c r="HS73" s="244" t="str">
        <f>HU2</f>
        <v>O10</v>
      </c>
      <c r="HT73" s="245"/>
      <c r="HU73" s="245"/>
      <c r="HV73" s="245"/>
      <c r="HW73" s="245"/>
      <c r="HX73" s="246"/>
      <c r="HY73" s="128"/>
      <c r="HZ73" s="128"/>
      <c r="IA73" s="128"/>
      <c r="IB73" s="244" t="str">
        <f>ID2</f>
        <v>O11</v>
      </c>
      <c r="IC73" s="245"/>
      <c r="ID73" s="245"/>
      <c r="IE73" s="245"/>
      <c r="IF73" s="245"/>
      <c r="IG73" s="246"/>
      <c r="IH73" s="128"/>
      <c r="II73" s="128"/>
      <c r="IJ73" s="128"/>
      <c r="IK73" s="244" t="str">
        <f>IM2</f>
        <v>O12</v>
      </c>
      <c r="IL73" s="245"/>
      <c r="IM73" s="245"/>
      <c r="IN73" s="245"/>
      <c r="IO73" s="245"/>
      <c r="IP73" s="246"/>
      <c r="IQ73" s="128"/>
      <c r="IR73" s="128"/>
      <c r="IS73" s="128"/>
      <c r="IT73" s="244" t="str">
        <f>IV2</f>
        <v>O13</v>
      </c>
      <c r="IU73" s="245"/>
      <c r="IV73" s="245"/>
      <c r="IW73" s="245"/>
      <c r="IX73" s="245"/>
      <c r="IY73" s="246"/>
      <c r="IZ73" s="128"/>
      <c r="JA73" s="128"/>
      <c r="JB73" s="128"/>
      <c r="JC73" s="244" t="str">
        <f>JE2</f>
        <v>O14</v>
      </c>
      <c r="JD73" s="245"/>
      <c r="JE73" s="245"/>
      <c r="JF73" s="245"/>
      <c r="JG73" s="245"/>
      <c r="JH73" s="246"/>
      <c r="JI73" s="128"/>
      <c r="JJ73" s="128"/>
      <c r="JK73" s="128"/>
      <c r="JL73" s="244" t="str">
        <f>JN2</f>
        <v>O15</v>
      </c>
      <c r="JM73" s="245"/>
      <c r="JN73" s="245"/>
      <c r="JO73" s="245"/>
      <c r="JP73" s="245"/>
      <c r="JQ73" s="246"/>
      <c r="JR73" s="128"/>
    </row>
    <row r="74" spans="1:278" ht="12.75" customHeight="1" x14ac:dyDescent="0.2">
      <c r="A74" s="128"/>
      <c r="B74" s="218"/>
      <c r="C74" s="128"/>
      <c r="D74" s="128"/>
      <c r="E74" s="128"/>
      <c r="F74" s="92" t="s">
        <v>423</v>
      </c>
      <c r="G74" s="92" t="s">
        <v>432</v>
      </c>
      <c r="H74" s="129"/>
      <c r="I74" s="129"/>
      <c r="J74" s="128"/>
      <c r="K74" s="247"/>
      <c r="L74" s="247"/>
      <c r="M74" s="247"/>
      <c r="N74" s="247"/>
      <c r="O74" s="247"/>
      <c r="P74" s="247"/>
      <c r="Q74" s="247"/>
      <c r="R74" s="247"/>
      <c r="S74" s="247"/>
      <c r="T74" s="247"/>
      <c r="U74" s="247"/>
      <c r="V74" s="247"/>
      <c r="W74" s="247"/>
      <c r="X74" s="247"/>
      <c r="Y74" s="247"/>
      <c r="Z74" s="247"/>
      <c r="AA74" s="247"/>
      <c r="AB74" s="247"/>
      <c r="AC74" s="247"/>
      <c r="AD74" s="247"/>
      <c r="AE74" s="247"/>
      <c r="AF74" s="247"/>
      <c r="AG74" s="247"/>
      <c r="AH74" s="247"/>
      <c r="AI74" s="247"/>
      <c r="AJ74" s="247"/>
      <c r="AK74" s="247"/>
      <c r="AL74" s="247"/>
      <c r="AM74" s="247"/>
      <c r="AN74" s="247"/>
      <c r="AO74" s="247"/>
      <c r="AP74" s="247"/>
      <c r="AQ74" s="247"/>
      <c r="AR74" s="247"/>
      <c r="AS74" s="247"/>
      <c r="AT74" s="247"/>
      <c r="AU74" s="247"/>
      <c r="AV74" s="247"/>
      <c r="AW74" s="247"/>
      <c r="AX74" s="247"/>
      <c r="AY74" s="247"/>
      <c r="AZ74" s="247"/>
      <c r="BA74" s="247"/>
      <c r="BB74" s="247"/>
      <c r="BC74" s="247"/>
      <c r="BD74" s="247"/>
      <c r="BE74" s="247"/>
      <c r="BF74" s="247"/>
      <c r="BG74" s="247"/>
      <c r="BH74" s="247"/>
      <c r="BI74" s="247"/>
      <c r="BJ74" s="247"/>
      <c r="BK74" s="247"/>
      <c r="BL74" s="247"/>
      <c r="BM74" s="247"/>
      <c r="BN74" s="247"/>
      <c r="BO74" s="247"/>
      <c r="BP74" s="247"/>
      <c r="BQ74" s="247"/>
      <c r="BR74" s="247"/>
      <c r="BS74" s="247"/>
      <c r="BT74" s="247"/>
      <c r="BU74" s="247"/>
      <c r="BV74" s="247"/>
      <c r="BW74" s="247"/>
      <c r="BX74" s="247"/>
      <c r="BY74" s="247"/>
      <c r="BZ74" s="247"/>
      <c r="CA74" s="247"/>
      <c r="CB74" s="247"/>
      <c r="CC74" s="247"/>
      <c r="CD74" s="247"/>
      <c r="CE74" s="247"/>
      <c r="CF74" s="247"/>
      <c r="CG74" s="247"/>
      <c r="CH74" s="247"/>
      <c r="CI74" s="247"/>
      <c r="CJ74" s="247"/>
      <c r="CK74" s="247"/>
      <c r="CL74" s="247"/>
      <c r="CM74" s="247"/>
      <c r="CN74" s="247"/>
      <c r="CO74" s="247"/>
      <c r="CP74" s="247"/>
      <c r="CQ74" s="247"/>
      <c r="CR74" s="247"/>
      <c r="CS74" s="247"/>
      <c r="CT74" s="247"/>
      <c r="CU74" s="247"/>
      <c r="CV74" s="247"/>
      <c r="CW74" s="247"/>
      <c r="CX74" s="247"/>
      <c r="CY74" s="247"/>
      <c r="CZ74" s="247"/>
      <c r="DA74" s="247"/>
      <c r="DB74" s="247"/>
      <c r="DC74" s="247"/>
      <c r="DD74" s="247"/>
      <c r="DE74" s="247"/>
      <c r="DF74" s="247"/>
      <c r="DG74" s="247"/>
      <c r="DH74" s="247"/>
      <c r="DI74" s="247"/>
      <c r="DJ74" s="247"/>
      <c r="DK74" s="247"/>
      <c r="DL74" s="247"/>
      <c r="DM74" s="247"/>
      <c r="DN74" s="247"/>
      <c r="DO74" s="247"/>
      <c r="DP74" s="247"/>
      <c r="DQ74" s="247"/>
      <c r="DR74" s="247"/>
      <c r="DS74" s="247"/>
      <c r="DT74" s="247"/>
      <c r="DU74" s="247"/>
      <c r="DV74" s="247"/>
      <c r="DW74" s="247"/>
      <c r="DX74" s="247"/>
      <c r="DY74" s="247"/>
      <c r="DZ74" s="247"/>
      <c r="EA74" s="247"/>
      <c r="EB74" s="247"/>
      <c r="EC74" s="247"/>
      <c r="ED74" s="247"/>
      <c r="EE74" s="247"/>
      <c r="EF74" s="247"/>
      <c r="EG74" s="247"/>
      <c r="EH74" s="247"/>
      <c r="EI74" s="247"/>
      <c r="EJ74" s="247"/>
      <c r="EK74" s="247"/>
      <c r="EL74" s="247"/>
      <c r="EM74" s="247"/>
      <c r="EN74" s="247"/>
      <c r="EO74" s="247"/>
      <c r="EP74" s="247"/>
      <c r="EQ74" s="247"/>
      <c r="ER74" s="247"/>
      <c r="ES74" s="247"/>
      <c r="ET74" s="247"/>
      <c r="EU74" s="247"/>
      <c r="EV74" s="247"/>
      <c r="EW74" s="247"/>
      <c r="EX74" s="247"/>
      <c r="EY74" s="247"/>
      <c r="EZ74" s="247"/>
      <c r="FA74" s="247"/>
      <c r="FB74" s="247"/>
      <c r="FC74" s="247"/>
      <c r="FD74" s="247"/>
      <c r="FE74" s="247"/>
      <c r="FF74" s="247"/>
      <c r="FG74" s="247"/>
      <c r="FH74" s="247"/>
      <c r="FI74" s="247"/>
      <c r="FJ74" s="247"/>
      <c r="FK74" s="247"/>
      <c r="FL74" s="247"/>
      <c r="FM74" s="247"/>
      <c r="FN74" s="247"/>
      <c r="FO74" s="247"/>
      <c r="FP74" s="247"/>
      <c r="FQ74" s="247"/>
      <c r="FR74" s="247"/>
      <c r="FS74" s="247"/>
      <c r="FT74" s="247"/>
      <c r="FU74" s="247"/>
      <c r="FV74" s="247"/>
      <c r="FW74" s="247"/>
      <c r="FX74" s="247"/>
      <c r="FY74" s="247"/>
      <c r="FZ74" s="247"/>
      <c r="GA74" s="247"/>
      <c r="GB74" s="247"/>
      <c r="GC74" s="247"/>
      <c r="GD74" s="247"/>
      <c r="GE74" s="247"/>
      <c r="GF74" s="247"/>
      <c r="GG74" s="247"/>
      <c r="GH74" s="247"/>
      <c r="GI74" s="247"/>
      <c r="GJ74" s="247"/>
      <c r="GK74" s="247"/>
      <c r="GL74" s="247"/>
      <c r="GM74" s="247"/>
      <c r="GN74" s="247"/>
      <c r="GO74" s="247"/>
      <c r="GP74" s="247"/>
      <c r="GQ74" s="247"/>
      <c r="GR74" s="247"/>
      <c r="GS74" s="247"/>
      <c r="GT74" s="247"/>
      <c r="GU74" s="247"/>
      <c r="GV74" s="247"/>
      <c r="GW74" s="247"/>
      <c r="GX74" s="247"/>
      <c r="GY74" s="247"/>
      <c r="GZ74" s="247"/>
      <c r="HA74" s="247"/>
      <c r="HB74" s="247"/>
      <c r="HC74" s="247"/>
      <c r="HD74" s="247"/>
      <c r="HE74" s="247"/>
      <c r="HF74" s="247"/>
      <c r="HG74" s="247"/>
      <c r="HH74" s="247"/>
      <c r="HI74" s="247"/>
      <c r="HJ74" s="247"/>
      <c r="HK74" s="247"/>
      <c r="HL74" s="247"/>
      <c r="HM74" s="247"/>
      <c r="HN74" s="247"/>
      <c r="HO74" s="247"/>
      <c r="HP74" s="247"/>
      <c r="HQ74" s="247"/>
      <c r="HR74" s="247"/>
      <c r="HS74" s="247"/>
      <c r="HT74" s="247"/>
      <c r="HU74" s="247"/>
      <c r="HV74" s="247"/>
      <c r="HW74" s="247"/>
      <c r="HX74" s="247"/>
      <c r="HY74" s="247"/>
      <c r="HZ74" s="247"/>
      <c r="IA74" s="247"/>
      <c r="IB74" s="247"/>
      <c r="IC74" s="247"/>
      <c r="ID74" s="247"/>
      <c r="IE74" s="247"/>
      <c r="IF74" s="247"/>
      <c r="IG74" s="247"/>
      <c r="IH74" s="247"/>
      <c r="II74" s="247"/>
      <c r="IJ74" s="247"/>
      <c r="IK74" s="247"/>
      <c r="IL74" s="247"/>
      <c r="IM74" s="247"/>
      <c r="IN74" s="247"/>
      <c r="IO74" s="247"/>
      <c r="IP74" s="247"/>
      <c r="IQ74" s="247"/>
      <c r="IR74" s="247"/>
      <c r="IS74" s="247"/>
      <c r="IT74" s="247"/>
      <c r="IU74" s="247"/>
      <c r="IV74" s="247"/>
      <c r="IW74" s="247"/>
      <c r="IX74" s="247"/>
      <c r="IY74" s="247"/>
      <c r="IZ74" s="247"/>
      <c r="JA74" s="247"/>
      <c r="JB74" s="247"/>
      <c r="JC74" s="247"/>
      <c r="JD74" s="247"/>
      <c r="JE74" s="247"/>
      <c r="JF74" s="247"/>
      <c r="JG74" s="247"/>
      <c r="JH74" s="247"/>
      <c r="JI74" s="247"/>
      <c r="JJ74" s="247"/>
      <c r="JK74" s="247"/>
      <c r="JL74" s="247"/>
      <c r="JM74" s="247"/>
      <c r="JN74" s="247"/>
      <c r="JO74" s="247"/>
      <c r="JP74" s="247"/>
      <c r="JQ74" s="247"/>
      <c r="JR74" s="247"/>
    </row>
    <row r="75" spans="1:278" ht="27" customHeight="1" x14ac:dyDescent="0.2">
      <c r="A75" s="128"/>
      <c r="B75" s="128"/>
      <c r="C75" s="128"/>
      <c r="D75" s="128"/>
      <c r="E75" s="128"/>
      <c r="F75" s="92">
        <v>16</v>
      </c>
      <c r="G75" s="92">
        <v>9</v>
      </c>
      <c r="H75" s="129"/>
      <c r="I75" s="129"/>
      <c r="J75" s="128"/>
      <c r="K75" s="128"/>
      <c r="L75" s="128"/>
      <c r="M75" s="128"/>
      <c r="N75" s="128"/>
      <c r="O75" s="128"/>
      <c r="P75" s="128"/>
      <c r="Q75" s="128"/>
      <c r="R75" s="128"/>
      <c r="S75" s="128"/>
      <c r="T75" s="128"/>
      <c r="U75" s="128"/>
      <c r="V75" s="128"/>
      <c r="W75" s="128"/>
      <c r="X75" s="128"/>
      <c r="Y75" s="128"/>
      <c r="Z75" s="128"/>
      <c r="AA75" s="128"/>
      <c r="AB75" s="128"/>
      <c r="AC75" s="128"/>
      <c r="AD75" s="128"/>
      <c r="AE75" s="128"/>
      <c r="AF75" s="128"/>
      <c r="AG75" s="128"/>
      <c r="AH75" s="128"/>
      <c r="AI75" s="128"/>
      <c r="AJ75" s="128"/>
      <c r="AK75" s="128"/>
      <c r="AL75" s="128"/>
      <c r="AM75" s="128"/>
      <c r="AN75" s="128"/>
      <c r="AO75" s="128"/>
      <c r="AP75" s="128"/>
      <c r="AQ75" s="128"/>
      <c r="AR75" s="128"/>
      <c r="AS75" s="128"/>
      <c r="AT75" s="128"/>
      <c r="AU75" s="128"/>
      <c r="AV75" s="128"/>
      <c r="AW75" s="128"/>
      <c r="AX75" s="128"/>
      <c r="AY75" s="128"/>
      <c r="AZ75" s="128"/>
      <c r="BA75" s="128"/>
      <c r="BB75" s="128"/>
      <c r="BC75" s="128"/>
      <c r="BD75" s="128"/>
      <c r="BE75" s="128"/>
      <c r="BF75" s="128"/>
      <c r="BG75" s="128"/>
      <c r="BH75" s="128"/>
      <c r="BI75" s="128"/>
      <c r="BJ75" s="128"/>
      <c r="BK75" s="128"/>
      <c r="BL75" s="128"/>
      <c r="BM75" s="128"/>
      <c r="BN75" s="128"/>
      <c r="BO75" s="128"/>
      <c r="BP75" s="128"/>
      <c r="BQ75" s="128"/>
      <c r="BR75" s="128"/>
      <c r="BS75" s="128"/>
      <c r="BT75" s="128"/>
      <c r="BU75" s="128"/>
      <c r="BV75" s="128"/>
      <c r="BW75" s="128"/>
      <c r="BX75" s="128"/>
      <c r="BY75" s="128"/>
      <c r="BZ75" s="128"/>
      <c r="CA75" s="128"/>
      <c r="CB75" s="128"/>
      <c r="CC75" s="128"/>
      <c r="CD75" s="128"/>
      <c r="CE75" s="128"/>
      <c r="CF75" s="128"/>
      <c r="CG75" s="128"/>
      <c r="CH75" s="128"/>
      <c r="CI75" s="128"/>
      <c r="CJ75" s="128"/>
      <c r="CK75" s="128"/>
      <c r="CL75" s="128"/>
      <c r="CM75" s="128"/>
      <c r="CN75" s="128"/>
      <c r="CO75" s="128"/>
      <c r="CP75" s="128"/>
      <c r="CQ75" s="128"/>
      <c r="CR75" s="128"/>
      <c r="CS75" s="128"/>
      <c r="CT75" s="128"/>
      <c r="CU75" s="128"/>
      <c r="CV75" s="128"/>
      <c r="CW75" s="128"/>
      <c r="CX75" s="128"/>
      <c r="CY75" s="128"/>
      <c r="CZ75" s="128"/>
      <c r="DA75" s="128"/>
      <c r="DB75" s="128"/>
      <c r="DC75" s="128"/>
      <c r="DD75" s="128"/>
      <c r="DE75" s="128"/>
      <c r="DF75" s="128"/>
      <c r="DG75" s="128"/>
      <c r="DH75" s="128"/>
      <c r="DI75" s="128"/>
      <c r="DJ75" s="128"/>
      <c r="DK75" s="128"/>
      <c r="DL75" s="128"/>
      <c r="DM75" s="128"/>
      <c r="DN75" s="128"/>
      <c r="DO75" s="128"/>
      <c r="DP75" s="128"/>
      <c r="DQ75" s="128"/>
      <c r="DR75" s="128"/>
      <c r="DS75" s="128"/>
      <c r="DT75" s="128"/>
      <c r="DU75" s="128"/>
      <c r="DV75" s="128"/>
      <c r="DW75" s="128"/>
      <c r="DX75" s="128"/>
      <c r="DY75" s="128"/>
      <c r="DZ75" s="128"/>
      <c r="EA75" s="128"/>
      <c r="EB75" s="128"/>
      <c r="EC75" s="128"/>
      <c r="ED75" s="128"/>
      <c r="EE75" s="128"/>
      <c r="EF75" s="128"/>
      <c r="EG75" s="128"/>
      <c r="EH75" s="128"/>
      <c r="EI75" s="128"/>
      <c r="EJ75" s="128"/>
      <c r="EK75" s="128"/>
      <c r="EL75" s="128"/>
      <c r="EM75" s="128"/>
      <c r="EN75" s="128"/>
      <c r="EO75" s="128"/>
      <c r="EP75" s="128"/>
      <c r="EQ75" s="128"/>
      <c r="ER75" s="128"/>
      <c r="ES75" s="128"/>
      <c r="ET75" s="128"/>
      <c r="EU75" s="128"/>
      <c r="EV75" s="128"/>
      <c r="EW75" s="128"/>
      <c r="EX75" s="128"/>
      <c r="EY75" s="128"/>
      <c r="EZ75" s="128"/>
      <c r="FA75" s="128"/>
      <c r="FB75" s="128"/>
      <c r="FC75" s="128"/>
      <c r="FD75" s="128"/>
      <c r="FE75" s="128"/>
      <c r="FF75" s="128"/>
      <c r="FG75" s="128"/>
      <c r="FH75" s="128"/>
      <c r="FI75" s="128"/>
      <c r="FJ75" s="128"/>
      <c r="FK75" s="128"/>
      <c r="FL75" s="128"/>
      <c r="FM75" s="128"/>
      <c r="FN75" s="128"/>
      <c r="FO75" s="128"/>
      <c r="FP75" s="128"/>
      <c r="FQ75" s="128"/>
      <c r="FR75" s="128"/>
      <c r="FS75" s="128"/>
      <c r="FT75" s="128"/>
      <c r="FU75" s="128"/>
      <c r="FV75" s="128"/>
      <c r="FW75" s="128"/>
      <c r="FX75" s="128"/>
      <c r="FY75" s="128"/>
      <c r="FZ75" s="128"/>
      <c r="GA75" s="128"/>
      <c r="GB75" s="128"/>
      <c r="GC75" s="128"/>
      <c r="GD75" s="128"/>
      <c r="GE75" s="128"/>
      <c r="GF75" s="128"/>
      <c r="GG75" s="128"/>
      <c r="GH75" s="128"/>
      <c r="GI75" s="128"/>
      <c r="GJ75" s="128"/>
      <c r="GK75" s="128"/>
      <c r="GL75" s="128"/>
      <c r="GM75" s="128"/>
      <c r="GN75" s="128"/>
      <c r="GO75" s="128"/>
      <c r="GP75" s="128"/>
      <c r="GQ75" s="128"/>
      <c r="GR75" s="128"/>
      <c r="GS75" s="128"/>
      <c r="GT75" s="128"/>
      <c r="GU75" s="128"/>
      <c r="GV75" s="128"/>
      <c r="GW75" s="128"/>
      <c r="GX75" s="128"/>
      <c r="GY75" s="128"/>
      <c r="GZ75" s="128"/>
      <c r="HA75" s="128"/>
      <c r="HB75" s="128"/>
      <c r="HC75" s="128"/>
      <c r="HD75" s="128"/>
      <c r="HE75" s="128"/>
      <c r="HF75" s="128"/>
      <c r="HG75" s="128"/>
      <c r="HH75" s="128"/>
      <c r="HI75" s="128"/>
      <c r="HJ75" s="128"/>
      <c r="HK75" s="128"/>
      <c r="HL75" s="128"/>
      <c r="HM75" s="128"/>
      <c r="HN75" s="128"/>
      <c r="HO75" s="128"/>
      <c r="HP75" s="128"/>
      <c r="HQ75" s="128"/>
      <c r="HR75" s="128"/>
      <c r="HS75" s="128"/>
      <c r="HT75" s="128"/>
      <c r="HU75" s="128"/>
      <c r="HV75" s="128"/>
      <c r="HW75" s="128"/>
      <c r="HX75" s="128"/>
      <c r="HY75" s="128"/>
      <c r="HZ75" s="128"/>
      <c r="IA75" s="128"/>
      <c r="IB75" s="128"/>
      <c r="IC75" s="128"/>
      <c r="ID75" s="128"/>
      <c r="IE75" s="128"/>
      <c r="IF75" s="128"/>
      <c r="IG75" s="128"/>
      <c r="IH75" s="128"/>
      <c r="II75" s="128"/>
      <c r="IJ75" s="128"/>
      <c r="IK75" s="128"/>
      <c r="IL75" s="128"/>
      <c r="IM75" s="128"/>
      <c r="IN75" s="128"/>
      <c r="IO75" s="128"/>
      <c r="IP75" s="128"/>
      <c r="IQ75" s="128"/>
      <c r="IR75" s="128"/>
      <c r="IS75" s="128"/>
      <c r="IT75" s="128"/>
      <c r="IU75" s="128"/>
      <c r="IV75" s="128"/>
      <c r="IW75" s="128"/>
      <c r="IX75" s="128"/>
      <c r="IY75" s="128"/>
      <c r="IZ75" s="128"/>
      <c r="JA75" s="128"/>
      <c r="JB75" s="128"/>
      <c r="JC75" s="128"/>
      <c r="JD75" s="128"/>
      <c r="JE75" s="128"/>
      <c r="JF75" s="128"/>
      <c r="JG75" s="128"/>
      <c r="JH75" s="128"/>
      <c r="JI75" s="128"/>
      <c r="JJ75" s="128"/>
      <c r="JK75" s="128"/>
      <c r="JL75" s="128"/>
      <c r="JM75" s="128"/>
      <c r="JN75" s="128"/>
      <c r="JO75" s="128"/>
      <c r="JP75" s="128"/>
      <c r="JQ75" s="128"/>
      <c r="JR75" s="128"/>
    </row>
    <row r="76" spans="1:278" ht="12.75" customHeight="1" x14ac:dyDescent="0.2">
      <c r="A76" s="128"/>
      <c r="B76" s="128"/>
      <c r="C76" s="128"/>
      <c r="D76" s="128"/>
      <c r="E76" s="128"/>
      <c r="F76" s="128"/>
      <c r="G76" s="128"/>
      <c r="H76" s="128"/>
      <c r="I76" s="128"/>
      <c r="J76" s="128"/>
      <c r="K76" s="128"/>
      <c r="L76" s="128"/>
      <c r="M76" s="128"/>
      <c r="N76" s="128"/>
      <c r="O76" s="128"/>
      <c r="P76" s="128"/>
      <c r="Q76" s="128"/>
      <c r="R76" s="128"/>
      <c r="S76" s="128"/>
      <c r="T76" s="128"/>
      <c r="U76" s="128"/>
      <c r="V76" s="128"/>
      <c r="W76" s="128"/>
      <c r="X76" s="128"/>
      <c r="Y76" s="128"/>
      <c r="Z76" s="128"/>
      <c r="AA76" s="128"/>
      <c r="AB76" s="128"/>
      <c r="AC76" s="128"/>
      <c r="AD76" s="128"/>
      <c r="AE76" s="128"/>
      <c r="AF76" s="128"/>
      <c r="AG76" s="128"/>
      <c r="AH76" s="128"/>
      <c r="AI76" s="128"/>
      <c r="AJ76" s="128"/>
      <c r="AK76" s="128"/>
      <c r="AL76" s="128"/>
      <c r="AM76" s="128"/>
      <c r="AN76" s="128"/>
      <c r="AO76" s="128"/>
      <c r="AP76" s="128"/>
      <c r="AQ76" s="128"/>
      <c r="AR76" s="128"/>
      <c r="AS76" s="128"/>
      <c r="AT76" s="128"/>
      <c r="AU76" s="128"/>
      <c r="AV76" s="128"/>
      <c r="AW76" s="128"/>
      <c r="AX76" s="128"/>
      <c r="AY76" s="128"/>
      <c r="AZ76" s="128"/>
      <c r="BA76" s="128"/>
      <c r="BB76" s="128"/>
      <c r="BC76" s="128"/>
      <c r="BD76" s="128"/>
      <c r="BE76" s="128"/>
      <c r="BF76" s="128"/>
      <c r="BG76" s="128"/>
      <c r="BH76" s="128"/>
      <c r="BI76" s="128"/>
      <c r="BJ76" s="128"/>
      <c r="BK76" s="128"/>
      <c r="BL76" s="128"/>
      <c r="BM76" s="128"/>
      <c r="BN76" s="128"/>
      <c r="BO76" s="128"/>
      <c r="BP76" s="128"/>
      <c r="BQ76" s="128"/>
      <c r="BR76" s="128"/>
      <c r="BS76" s="128"/>
      <c r="BT76" s="128"/>
      <c r="BU76" s="128"/>
      <c r="BV76" s="128"/>
      <c r="BW76" s="128"/>
      <c r="BX76" s="128"/>
      <c r="BY76" s="128"/>
      <c r="BZ76" s="128"/>
      <c r="CA76" s="128"/>
      <c r="CB76" s="128"/>
      <c r="CC76" s="128"/>
      <c r="CD76" s="128"/>
      <c r="CE76" s="128"/>
      <c r="CF76" s="128"/>
      <c r="CG76" s="128"/>
      <c r="CH76" s="128"/>
      <c r="CI76" s="128"/>
      <c r="CJ76" s="128"/>
      <c r="CK76" s="128"/>
      <c r="CL76" s="128"/>
      <c r="CM76" s="128"/>
      <c r="CN76" s="128"/>
      <c r="CO76" s="128"/>
      <c r="CP76" s="128"/>
      <c r="CQ76" s="128"/>
      <c r="CR76" s="128"/>
      <c r="CS76" s="128"/>
      <c r="CT76" s="128"/>
      <c r="CU76" s="128"/>
      <c r="CV76" s="128"/>
      <c r="CW76" s="128"/>
      <c r="CX76" s="128"/>
      <c r="CY76" s="128"/>
      <c r="CZ76" s="128"/>
      <c r="DA76" s="128"/>
      <c r="DB76" s="128"/>
      <c r="DC76" s="128"/>
      <c r="DD76" s="128"/>
      <c r="DE76" s="128"/>
      <c r="DF76" s="128"/>
      <c r="DG76" s="128"/>
      <c r="DH76" s="128"/>
      <c r="DI76" s="128"/>
      <c r="DJ76" s="128"/>
      <c r="DK76" s="128"/>
      <c r="DL76" s="128"/>
      <c r="DM76" s="128"/>
      <c r="DN76" s="128"/>
      <c r="DO76" s="128"/>
      <c r="DP76" s="128"/>
      <c r="DQ76" s="128"/>
      <c r="DR76" s="128"/>
      <c r="DS76" s="128"/>
      <c r="DT76" s="128"/>
      <c r="DU76" s="128"/>
      <c r="DV76" s="128"/>
      <c r="DW76" s="128"/>
      <c r="DX76" s="128"/>
      <c r="DY76" s="128"/>
      <c r="DZ76" s="128"/>
      <c r="EA76" s="128"/>
      <c r="EB76" s="128"/>
      <c r="EC76" s="128"/>
      <c r="ED76" s="128"/>
      <c r="EE76" s="128"/>
      <c r="EF76" s="128"/>
      <c r="EG76" s="128"/>
      <c r="EH76" s="128"/>
      <c r="EI76" s="128"/>
      <c r="EJ76" s="128"/>
      <c r="EK76" s="128"/>
      <c r="EL76" s="128"/>
      <c r="EM76" s="128"/>
      <c r="EN76" s="128"/>
      <c r="EO76" s="128"/>
      <c r="EP76" s="128"/>
      <c r="EQ76" s="128"/>
      <c r="ER76" s="128"/>
      <c r="ES76" s="128"/>
      <c r="ET76" s="128"/>
      <c r="EU76" s="128"/>
      <c r="EV76" s="128"/>
      <c r="EW76" s="128"/>
      <c r="EX76" s="128"/>
      <c r="EY76" s="128"/>
      <c r="EZ76" s="128"/>
      <c r="FA76" s="128"/>
      <c r="FB76" s="128"/>
      <c r="FC76" s="128"/>
      <c r="FD76" s="128"/>
      <c r="FE76" s="128"/>
      <c r="FF76" s="128"/>
      <c r="FG76" s="128"/>
      <c r="FH76" s="128"/>
      <c r="FI76" s="128"/>
      <c r="FJ76" s="128"/>
      <c r="FK76" s="128"/>
      <c r="FL76" s="128"/>
      <c r="FM76" s="128"/>
      <c r="FN76" s="128"/>
      <c r="FO76" s="128"/>
      <c r="FP76" s="128"/>
      <c r="FQ76" s="128"/>
      <c r="FR76" s="128"/>
      <c r="FS76" s="128"/>
      <c r="FT76" s="128"/>
      <c r="FU76" s="128"/>
      <c r="FV76" s="128"/>
      <c r="FW76" s="128"/>
      <c r="FX76" s="128"/>
      <c r="FY76" s="128"/>
      <c r="FZ76" s="128"/>
      <c r="GA76" s="128"/>
      <c r="GB76" s="128"/>
      <c r="GC76" s="128"/>
      <c r="GD76" s="128"/>
      <c r="GE76" s="128"/>
      <c r="GF76" s="128"/>
      <c r="GG76" s="128"/>
      <c r="GH76" s="128"/>
      <c r="GI76" s="128"/>
      <c r="GJ76" s="128"/>
      <c r="GK76" s="128"/>
      <c r="GL76" s="128"/>
      <c r="GM76" s="128"/>
      <c r="GN76" s="128"/>
      <c r="GO76" s="128"/>
      <c r="GP76" s="128"/>
      <c r="GQ76" s="128"/>
      <c r="GR76" s="128"/>
      <c r="GS76" s="128"/>
      <c r="GT76" s="128"/>
      <c r="GU76" s="128"/>
      <c r="GV76" s="128"/>
      <c r="GW76" s="128"/>
      <c r="GX76" s="128"/>
      <c r="GY76" s="128"/>
      <c r="GZ76" s="128"/>
      <c r="HA76" s="128"/>
      <c r="HB76" s="128"/>
      <c r="HC76" s="128"/>
      <c r="HD76" s="128"/>
      <c r="HE76" s="128"/>
      <c r="HF76" s="128"/>
      <c r="HG76" s="128"/>
      <c r="HH76" s="128"/>
      <c r="HI76" s="128"/>
      <c r="HJ76" s="128"/>
      <c r="HK76" s="128"/>
      <c r="HL76" s="128"/>
      <c r="HM76" s="128"/>
      <c r="HN76" s="128"/>
      <c r="HO76" s="128"/>
      <c r="HP76" s="128"/>
      <c r="HQ76" s="128"/>
      <c r="HR76" s="128"/>
      <c r="HS76" s="128"/>
      <c r="HT76" s="128"/>
      <c r="HU76" s="128"/>
      <c r="HV76" s="128"/>
      <c r="HW76" s="128"/>
      <c r="HX76" s="128"/>
      <c r="HY76" s="128"/>
      <c r="HZ76" s="128"/>
      <c r="IA76" s="128"/>
      <c r="IB76" s="128"/>
      <c r="IC76" s="128"/>
      <c r="ID76" s="128"/>
      <c r="IE76" s="128"/>
      <c r="IF76" s="128"/>
      <c r="IG76" s="128"/>
      <c r="IH76" s="128"/>
      <c r="II76" s="128"/>
      <c r="IJ76" s="128"/>
      <c r="IK76" s="128"/>
      <c r="IL76" s="128"/>
      <c r="IM76" s="128"/>
      <c r="IN76" s="128"/>
      <c r="IO76" s="128"/>
      <c r="IP76" s="128"/>
      <c r="IQ76" s="128"/>
      <c r="IR76" s="128"/>
      <c r="IS76" s="128"/>
      <c r="IT76" s="128"/>
      <c r="IU76" s="128"/>
      <c r="IV76" s="128"/>
      <c r="IW76" s="128"/>
      <c r="IX76" s="128"/>
      <c r="IY76" s="128"/>
      <c r="IZ76" s="128"/>
      <c r="JA76" s="128"/>
      <c r="JB76" s="128"/>
      <c r="JC76" s="128"/>
      <c r="JD76" s="128"/>
      <c r="JE76" s="128"/>
      <c r="JF76" s="128"/>
      <c r="JG76" s="128"/>
      <c r="JH76" s="128"/>
      <c r="JI76" s="128"/>
      <c r="JJ76" s="128"/>
      <c r="JK76" s="128"/>
      <c r="JL76" s="128"/>
      <c r="JM76" s="128"/>
      <c r="JN76" s="128"/>
      <c r="JO76" s="128"/>
      <c r="JP76" s="128"/>
      <c r="JQ76" s="128"/>
      <c r="JR76" s="128"/>
    </row>
    <row r="77" spans="1:278" ht="30" customHeight="1" x14ac:dyDescent="0.2">
      <c r="A77" s="219"/>
      <c r="B77" s="223"/>
      <c r="C77" s="223"/>
      <c r="D77" s="219"/>
      <c r="E77" s="219"/>
      <c r="F77" s="220" t="s">
        <v>5</v>
      </c>
      <c r="G77" s="221" t="s">
        <v>523</v>
      </c>
      <c r="H77" s="128"/>
      <c r="I77" s="128"/>
      <c r="J77" s="128"/>
      <c r="K77" s="128"/>
      <c r="L77" s="128"/>
      <c r="M77" s="128"/>
      <c r="N77" s="128"/>
      <c r="O77" s="128"/>
      <c r="P77" s="128"/>
      <c r="Q77" s="128"/>
      <c r="R77" s="128"/>
      <c r="S77" s="128"/>
      <c r="T77" s="128"/>
      <c r="U77" s="128"/>
      <c r="V77" s="128"/>
      <c r="W77" s="128"/>
      <c r="X77" s="128"/>
      <c r="Y77" s="128"/>
      <c r="Z77" s="128"/>
      <c r="AA77" s="128"/>
      <c r="AB77" s="128"/>
      <c r="AC77" s="128"/>
      <c r="AD77" s="128"/>
      <c r="AE77" s="128"/>
      <c r="AF77" s="128"/>
      <c r="AG77" s="128"/>
      <c r="AH77" s="128"/>
      <c r="AI77" s="128"/>
      <c r="AJ77" s="128"/>
      <c r="AK77" s="128"/>
      <c r="AL77" s="128"/>
      <c r="AM77" s="128"/>
      <c r="AN77" s="128"/>
      <c r="AO77" s="128"/>
      <c r="AP77" s="128"/>
      <c r="AQ77" s="128"/>
      <c r="AR77" s="128"/>
      <c r="AS77" s="128"/>
      <c r="AT77" s="128"/>
      <c r="AU77" s="128"/>
      <c r="AV77" s="128"/>
      <c r="AW77" s="128"/>
      <c r="AX77" s="128"/>
      <c r="AY77" s="128"/>
      <c r="AZ77" s="128"/>
      <c r="BA77" s="128"/>
      <c r="BB77" s="128"/>
      <c r="BC77" s="128"/>
      <c r="BD77" s="128"/>
      <c r="BE77" s="128"/>
      <c r="BF77" s="128"/>
      <c r="BG77" s="128"/>
      <c r="BH77" s="128"/>
      <c r="BI77" s="128"/>
      <c r="BJ77" s="128"/>
      <c r="BK77" s="128"/>
      <c r="BL77" s="128"/>
      <c r="BM77" s="128"/>
      <c r="BN77" s="128"/>
      <c r="BO77" s="128"/>
      <c r="BP77" s="128"/>
      <c r="BQ77" s="128"/>
      <c r="BR77" s="128"/>
      <c r="BS77" s="128"/>
      <c r="BT77" s="128"/>
      <c r="BU77" s="128"/>
      <c r="BV77" s="128"/>
      <c r="BW77" s="128"/>
      <c r="BX77" s="128"/>
      <c r="BY77" s="128"/>
      <c r="BZ77" s="128"/>
      <c r="CA77" s="128"/>
      <c r="CB77" s="128"/>
      <c r="CC77" s="128"/>
      <c r="CD77" s="128"/>
      <c r="CE77" s="128"/>
      <c r="CF77" s="128"/>
      <c r="CG77" s="128"/>
      <c r="CH77" s="128"/>
      <c r="CI77" s="128"/>
      <c r="CJ77" s="128"/>
      <c r="CK77" s="128"/>
      <c r="CL77" s="128"/>
      <c r="CM77" s="128"/>
      <c r="CN77" s="128"/>
      <c r="CO77" s="128"/>
      <c r="CP77" s="128"/>
      <c r="CQ77" s="128"/>
      <c r="CR77" s="128"/>
      <c r="CS77" s="128"/>
      <c r="CT77" s="128"/>
      <c r="CU77" s="128"/>
      <c r="CV77" s="128"/>
      <c r="CW77" s="128"/>
      <c r="CX77" s="128"/>
      <c r="CY77" s="128"/>
      <c r="CZ77" s="128"/>
      <c r="DA77" s="128"/>
      <c r="DB77" s="128"/>
      <c r="DC77" s="128"/>
      <c r="DD77" s="128"/>
      <c r="DE77" s="128"/>
      <c r="DF77" s="128"/>
      <c r="DG77" s="128"/>
      <c r="DH77" s="128"/>
      <c r="DI77" s="128"/>
      <c r="DJ77" s="128"/>
      <c r="DK77" s="128"/>
      <c r="DL77" s="128"/>
      <c r="DM77" s="128"/>
      <c r="DN77" s="128"/>
      <c r="DO77" s="128"/>
      <c r="DP77" s="128"/>
      <c r="DQ77" s="128"/>
      <c r="DR77" s="128"/>
      <c r="DS77" s="128"/>
      <c r="DT77" s="128"/>
      <c r="DU77" s="128"/>
      <c r="DV77" s="128"/>
      <c r="DW77" s="128"/>
      <c r="DX77" s="128"/>
      <c r="DY77" s="128"/>
      <c r="DZ77" s="128"/>
      <c r="EA77" s="128"/>
      <c r="EB77" s="128"/>
      <c r="EC77" s="128"/>
      <c r="ED77" s="128"/>
      <c r="EE77" s="128"/>
      <c r="EF77" s="128"/>
      <c r="EG77" s="128"/>
      <c r="EH77" s="128"/>
      <c r="EI77" s="128"/>
      <c r="EJ77" s="128"/>
      <c r="EK77" s="128"/>
      <c r="EL77" s="128"/>
      <c r="EM77" s="128"/>
      <c r="EN77" s="128"/>
      <c r="EO77" s="128"/>
      <c r="EP77" s="128"/>
      <c r="EQ77" s="128"/>
      <c r="ER77" s="128"/>
      <c r="ES77" s="128"/>
      <c r="ET77" s="128"/>
      <c r="EU77" s="128"/>
      <c r="EV77" s="128"/>
      <c r="EW77" s="128"/>
      <c r="EX77" s="128"/>
      <c r="EY77" s="128"/>
      <c r="EZ77" s="128"/>
      <c r="FA77" s="128"/>
      <c r="FB77" s="128"/>
      <c r="FC77" s="128"/>
      <c r="FD77" s="128"/>
      <c r="FE77" s="128"/>
      <c r="FF77" s="128"/>
      <c r="FG77" s="128"/>
      <c r="FH77" s="128"/>
      <c r="FI77" s="128"/>
      <c r="FJ77" s="128"/>
      <c r="FK77" s="128"/>
      <c r="FL77" s="128"/>
      <c r="FM77" s="128"/>
      <c r="FN77" s="128"/>
      <c r="FO77" s="128"/>
      <c r="FP77" s="128"/>
      <c r="FQ77" s="128"/>
      <c r="FR77" s="128"/>
      <c r="FS77" s="128"/>
      <c r="FT77" s="128"/>
      <c r="FU77" s="128"/>
      <c r="FV77" s="128"/>
      <c r="FW77" s="128"/>
      <c r="FX77" s="128"/>
      <c r="FY77" s="128"/>
      <c r="FZ77" s="128"/>
      <c r="GA77" s="128"/>
      <c r="GB77" s="128"/>
      <c r="GC77" s="128"/>
      <c r="GD77" s="128"/>
      <c r="GE77" s="128"/>
      <c r="GF77" s="128"/>
      <c r="GG77" s="128"/>
      <c r="GH77" s="128"/>
      <c r="GI77" s="128"/>
      <c r="GJ77" s="128"/>
      <c r="GK77" s="128"/>
      <c r="GL77" s="128"/>
      <c r="GM77" s="128"/>
      <c r="GN77" s="128"/>
      <c r="GO77" s="128"/>
      <c r="GP77" s="128"/>
      <c r="GQ77" s="128"/>
      <c r="GR77" s="128"/>
      <c r="GS77" s="128"/>
      <c r="GT77" s="128"/>
      <c r="GU77" s="128"/>
      <c r="GV77" s="128"/>
      <c r="GW77" s="128"/>
      <c r="GX77" s="128"/>
      <c r="GY77" s="128"/>
      <c r="GZ77" s="128"/>
      <c r="HA77" s="128"/>
      <c r="HB77" s="128"/>
      <c r="HC77" s="128"/>
      <c r="HD77" s="128"/>
      <c r="HE77" s="128"/>
      <c r="HF77" s="128"/>
      <c r="HG77" s="128"/>
      <c r="HH77" s="128"/>
      <c r="HI77" s="128"/>
      <c r="HJ77" s="128"/>
      <c r="HK77" s="128"/>
      <c r="HL77" s="128"/>
      <c r="HM77" s="128"/>
      <c r="HN77" s="128"/>
      <c r="HO77" s="128"/>
      <c r="HP77" s="128"/>
      <c r="HQ77" s="128"/>
      <c r="HR77" s="128"/>
      <c r="HS77" s="128"/>
      <c r="HT77" s="128"/>
      <c r="HU77" s="128"/>
      <c r="HV77" s="128"/>
      <c r="HW77" s="128"/>
      <c r="HX77" s="128"/>
      <c r="HY77" s="128"/>
      <c r="HZ77" s="128"/>
      <c r="IA77" s="128"/>
      <c r="IB77" s="128"/>
      <c r="IC77" s="128"/>
      <c r="ID77" s="128"/>
      <c r="IE77" s="128"/>
      <c r="IF77" s="128"/>
      <c r="IG77" s="128"/>
      <c r="IH77" s="128"/>
      <c r="II77" s="128"/>
      <c r="IJ77" s="128"/>
      <c r="IK77" s="128"/>
      <c r="IL77" s="128"/>
      <c r="IM77" s="128"/>
      <c r="IN77" s="128"/>
      <c r="IO77" s="128"/>
      <c r="IP77" s="128"/>
      <c r="IQ77" s="128"/>
      <c r="IR77" s="128"/>
      <c r="IS77" s="128"/>
      <c r="IT77" s="128"/>
      <c r="IU77" s="128"/>
      <c r="IV77" s="128"/>
      <c r="IW77" s="128"/>
      <c r="IX77" s="128"/>
      <c r="IY77" s="128"/>
      <c r="IZ77" s="128"/>
      <c r="JA77" s="128"/>
      <c r="JB77" s="128"/>
      <c r="JC77" s="128"/>
      <c r="JD77" s="128"/>
      <c r="JE77" s="128"/>
      <c r="JF77" s="128"/>
      <c r="JG77" s="128"/>
      <c r="JH77" s="128"/>
      <c r="JI77" s="128"/>
      <c r="JJ77" s="128"/>
      <c r="JK77" s="128"/>
      <c r="JL77" s="128"/>
      <c r="JM77" s="128"/>
      <c r="JN77" s="128"/>
      <c r="JO77" s="128"/>
      <c r="JP77" s="128"/>
      <c r="JQ77" s="128"/>
      <c r="JR77" s="128"/>
    </row>
    <row r="78" spans="1:278" ht="30" customHeight="1" x14ac:dyDescent="0.2">
      <c r="A78" s="219"/>
      <c r="B78" s="219"/>
      <c r="C78" s="219"/>
      <c r="D78" s="219"/>
      <c r="E78" s="219"/>
      <c r="F78" s="92">
        <v>1</v>
      </c>
      <c r="G78" s="222">
        <f t="shared" ref="G78:G107" ca="1" si="9">INDIRECT(H78,TRUE)</f>
        <v>0</v>
      </c>
      <c r="H78" s="92" t="str">
        <f t="shared" ref="H78:H107" si="10">ADDRESS(78,I78,1,1)</f>
        <v>$P$78</v>
      </c>
      <c r="I78" s="92">
        <f>F75</f>
        <v>16</v>
      </c>
      <c r="J78" s="128"/>
      <c r="K78" s="128"/>
      <c r="L78" s="128"/>
      <c r="M78" s="128"/>
      <c r="N78" s="128"/>
      <c r="O78" s="128"/>
      <c r="P78" s="128"/>
      <c r="Q78" s="128"/>
      <c r="R78" s="128"/>
      <c r="S78" s="128"/>
      <c r="T78" s="128"/>
      <c r="U78" s="128"/>
      <c r="V78" s="128"/>
      <c r="W78" s="128"/>
      <c r="X78" s="128"/>
      <c r="Y78" s="128"/>
      <c r="Z78" s="128"/>
      <c r="AA78" s="128"/>
      <c r="AB78" s="128"/>
      <c r="AC78" s="128"/>
      <c r="AD78" s="128"/>
      <c r="AE78" s="128"/>
      <c r="AF78" s="128"/>
      <c r="AG78" s="128"/>
      <c r="AH78" s="128"/>
      <c r="AI78" s="128"/>
      <c r="AJ78" s="128"/>
      <c r="AK78" s="128"/>
      <c r="AL78" s="128"/>
      <c r="AM78" s="128"/>
      <c r="AN78" s="128"/>
      <c r="AO78" s="128"/>
      <c r="AP78" s="128"/>
      <c r="AQ78" s="128"/>
      <c r="AR78" s="128"/>
      <c r="AS78" s="128"/>
      <c r="AT78" s="128"/>
      <c r="AU78" s="128"/>
      <c r="AV78" s="128"/>
      <c r="AW78" s="128"/>
      <c r="AX78" s="128"/>
      <c r="AY78" s="128"/>
      <c r="AZ78" s="128"/>
      <c r="BA78" s="128"/>
      <c r="BB78" s="128"/>
      <c r="BC78" s="128"/>
      <c r="BD78" s="128"/>
      <c r="BE78" s="128"/>
      <c r="BF78" s="128"/>
      <c r="BG78" s="128"/>
      <c r="BH78" s="128"/>
      <c r="BI78" s="128"/>
      <c r="BJ78" s="128"/>
      <c r="BK78" s="128"/>
      <c r="BL78" s="128"/>
      <c r="BM78" s="128"/>
      <c r="BN78" s="128"/>
      <c r="BO78" s="128"/>
      <c r="BP78" s="128"/>
      <c r="BQ78" s="128"/>
      <c r="BR78" s="128"/>
      <c r="BS78" s="128"/>
      <c r="BT78" s="128"/>
      <c r="BU78" s="128"/>
      <c r="BV78" s="128"/>
      <c r="BW78" s="128"/>
      <c r="BX78" s="128"/>
      <c r="BY78" s="128"/>
      <c r="BZ78" s="128"/>
      <c r="CA78" s="128"/>
      <c r="CB78" s="128"/>
      <c r="CC78" s="128"/>
      <c r="CD78" s="128"/>
      <c r="CE78" s="128"/>
      <c r="CF78" s="128"/>
      <c r="CG78" s="128"/>
      <c r="CH78" s="128"/>
      <c r="CI78" s="128"/>
      <c r="CJ78" s="128"/>
      <c r="CK78" s="128"/>
      <c r="CL78" s="128"/>
      <c r="CM78" s="128"/>
      <c r="CN78" s="128"/>
      <c r="CO78" s="128"/>
      <c r="CP78" s="128"/>
      <c r="CQ78" s="128"/>
      <c r="CR78" s="128"/>
      <c r="CS78" s="128"/>
      <c r="CT78" s="128"/>
      <c r="CU78" s="128"/>
      <c r="CV78" s="128"/>
      <c r="CW78" s="128"/>
      <c r="CX78" s="128"/>
      <c r="CY78" s="128"/>
      <c r="CZ78" s="128"/>
      <c r="DA78" s="128"/>
      <c r="DB78" s="128"/>
      <c r="DC78" s="128"/>
      <c r="DD78" s="128"/>
      <c r="DE78" s="128"/>
      <c r="DF78" s="128"/>
      <c r="DG78" s="128"/>
      <c r="DH78" s="128"/>
      <c r="DI78" s="128"/>
      <c r="DJ78" s="128"/>
      <c r="DK78" s="128"/>
      <c r="DL78" s="128"/>
      <c r="DM78" s="128"/>
      <c r="DN78" s="128"/>
      <c r="DO78" s="128"/>
      <c r="DP78" s="128"/>
      <c r="DQ78" s="128"/>
      <c r="DR78" s="128"/>
      <c r="DS78" s="128"/>
      <c r="DT78" s="128"/>
      <c r="DU78" s="128"/>
      <c r="DV78" s="128"/>
      <c r="DW78" s="128"/>
      <c r="DX78" s="128"/>
      <c r="DY78" s="128"/>
      <c r="DZ78" s="128"/>
      <c r="EA78" s="128"/>
      <c r="EB78" s="128"/>
      <c r="EC78" s="128"/>
      <c r="ED78" s="128"/>
      <c r="EE78" s="128"/>
      <c r="EF78" s="128"/>
      <c r="EG78" s="128"/>
      <c r="EH78" s="128"/>
      <c r="EI78" s="128"/>
      <c r="EJ78" s="128"/>
      <c r="EK78" s="128"/>
      <c r="EL78" s="128"/>
      <c r="EM78" s="128"/>
      <c r="EN78" s="128"/>
      <c r="EO78" s="128"/>
      <c r="EP78" s="128"/>
      <c r="EQ78" s="128"/>
      <c r="ER78" s="128"/>
      <c r="ES78" s="128"/>
      <c r="ET78" s="128"/>
      <c r="EU78" s="128"/>
      <c r="EV78" s="128"/>
      <c r="EW78" s="128"/>
      <c r="EX78" s="128"/>
      <c r="EY78" s="128"/>
      <c r="EZ78" s="128"/>
      <c r="FA78" s="128"/>
      <c r="FB78" s="128"/>
      <c r="FC78" s="128"/>
      <c r="FD78" s="128"/>
      <c r="FE78" s="128"/>
      <c r="FF78" s="128"/>
      <c r="FG78" s="128"/>
      <c r="FH78" s="128"/>
      <c r="FI78" s="128"/>
      <c r="FJ78" s="128"/>
      <c r="FK78" s="128"/>
      <c r="FL78" s="128"/>
      <c r="FM78" s="128"/>
      <c r="FN78" s="128"/>
      <c r="FO78" s="128"/>
      <c r="FP78" s="128"/>
      <c r="FQ78" s="128"/>
      <c r="FR78" s="128"/>
      <c r="FS78" s="128"/>
      <c r="FT78" s="128"/>
      <c r="FU78" s="128"/>
      <c r="FV78" s="128"/>
      <c r="FW78" s="128"/>
      <c r="FX78" s="128"/>
      <c r="FY78" s="128"/>
      <c r="FZ78" s="128"/>
      <c r="GA78" s="128"/>
      <c r="GB78" s="128"/>
      <c r="GC78" s="128"/>
      <c r="GD78" s="128"/>
      <c r="GE78" s="128"/>
      <c r="GF78" s="128"/>
      <c r="GG78" s="128"/>
      <c r="GH78" s="128"/>
      <c r="GI78" s="128"/>
      <c r="GJ78" s="128"/>
      <c r="GK78" s="128"/>
      <c r="GL78" s="128"/>
      <c r="GM78" s="128"/>
      <c r="GN78" s="128"/>
      <c r="GO78" s="128"/>
      <c r="GP78" s="128"/>
      <c r="GQ78" s="128"/>
      <c r="GR78" s="128"/>
      <c r="GS78" s="128"/>
      <c r="GT78" s="128"/>
      <c r="GU78" s="128"/>
      <c r="GV78" s="128"/>
      <c r="GW78" s="128"/>
      <c r="GX78" s="128"/>
      <c r="GY78" s="128"/>
      <c r="GZ78" s="128"/>
      <c r="HA78" s="128"/>
      <c r="HB78" s="128"/>
      <c r="HC78" s="128"/>
      <c r="HD78" s="128"/>
      <c r="HE78" s="128"/>
      <c r="HF78" s="128"/>
      <c r="HG78" s="128"/>
      <c r="HH78" s="128"/>
      <c r="HI78" s="128"/>
      <c r="HJ78" s="128"/>
      <c r="HK78" s="128"/>
      <c r="HL78" s="128"/>
      <c r="HM78" s="128"/>
      <c r="HN78" s="128"/>
      <c r="HO78" s="128"/>
      <c r="HP78" s="128"/>
      <c r="HQ78" s="128"/>
      <c r="HR78" s="128"/>
      <c r="HS78" s="128"/>
      <c r="HT78" s="128"/>
      <c r="HU78" s="128"/>
      <c r="HV78" s="128"/>
      <c r="HW78" s="128"/>
      <c r="HX78" s="128"/>
      <c r="HY78" s="128"/>
      <c r="HZ78" s="128"/>
      <c r="IA78" s="128"/>
      <c r="IB78" s="128"/>
      <c r="IC78" s="128"/>
      <c r="ID78" s="128"/>
      <c r="IE78" s="128"/>
      <c r="IF78" s="128"/>
      <c r="IG78" s="128"/>
      <c r="IH78" s="128"/>
      <c r="II78" s="128"/>
      <c r="IJ78" s="128"/>
      <c r="IK78" s="128"/>
      <c r="IL78" s="128"/>
      <c r="IM78" s="128"/>
      <c r="IN78" s="128"/>
      <c r="IO78" s="128"/>
      <c r="IP78" s="128"/>
      <c r="IQ78" s="128"/>
      <c r="IR78" s="128"/>
      <c r="IS78" s="128"/>
      <c r="IT78" s="128"/>
      <c r="IU78" s="128"/>
      <c r="IV78" s="128"/>
      <c r="IW78" s="128"/>
      <c r="IX78" s="128"/>
      <c r="IY78" s="128"/>
      <c r="IZ78" s="128"/>
      <c r="JA78" s="128"/>
      <c r="JB78" s="128"/>
      <c r="JC78" s="128"/>
      <c r="JD78" s="128"/>
      <c r="JE78" s="128"/>
      <c r="JF78" s="128"/>
      <c r="JG78" s="128"/>
      <c r="JH78" s="128"/>
      <c r="JI78" s="128"/>
      <c r="JJ78" s="128"/>
      <c r="JK78" s="128"/>
      <c r="JL78" s="128"/>
      <c r="JM78" s="128"/>
      <c r="JN78" s="128"/>
      <c r="JO78" s="128"/>
      <c r="JP78" s="128"/>
      <c r="JQ78" s="128"/>
      <c r="JR78" s="128"/>
    </row>
    <row r="79" spans="1:278" ht="30" customHeight="1" x14ac:dyDescent="0.2">
      <c r="A79" s="219"/>
      <c r="B79" s="219"/>
      <c r="C79" s="219"/>
      <c r="D79" s="219"/>
      <c r="E79" s="219"/>
      <c r="F79" s="92">
        <v>2</v>
      </c>
      <c r="G79" s="222">
        <f t="shared" ca="1" si="9"/>
        <v>0</v>
      </c>
      <c r="H79" s="92" t="str">
        <f t="shared" si="10"/>
        <v>$Y$78</v>
      </c>
      <c r="I79" s="92">
        <f t="shared" ref="I79:I107" si="11">$I78+$G$75</f>
        <v>25</v>
      </c>
      <c r="J79" s="128"/>
      <c r="K79" s="128"/>
      <c r="L79" s="128"/>
      <c r="M79" s="128"/>
      <c r="N79" s="128"/>
      <c r="O79" s="128"/>
      <c r="P79" s="128"/>
      <c r="Q79" s="128"/>
      <c r="R79" s="128"/>
      <c r="S79" s="128"/>
      <c r="T79" s="128"/>
      <c r="U79" s="128"/>
      <c r="V79" s="128"/>
      <c r="W79" s="128"/>
      <c r="X79" s="128"/>
      <c r="Y79" s="128"/>
      <c r="Z79" s="128"/>
      <c r="AA79" s="128"/>
      <c r="AB79" s="128"/>
      <c r="AC79" s="128"/>
      <c r="AD79" s="128"/>
      <c r="AE79" s="128"/>
      <c r="AF79" s="128"/>
      <c r="AG79" s="128"/>
      <c r="AH79" s="128"/>
      <c r="AI79" s="128"/>
      <c r="AJ79" s="128"/>
      <c r="AK79" s="128"/>
      <c r="AL79" s="128"/>
      <c r="AM79" s="128"/>
      <c r="AN79" s="128"/>
      <c r="AO79" s="128"/>
      <c r="AP79" s="128"/>
      <c r="AQ79" s="128"/>
      <c r="AR79" s="128"/>
      <c r="AS79" s="128"/>
      <c r="AT79" s="128"/>
      <c r="AU79" s="128"/>
      <c r="AV79" s="128"/>
      <c r="AW79" s="128"/>
      <c r="AX79" s="128"/>
      <c r="AY79" s="128"/>
      <c r="AZ79" s="128"/>
      <c r="BA79" s="128"/>
      <c r="BB79" s="128"/>
      <c r="BC79" s="128"/>
      <c r="BD79" s="128"/>
      <c r="BE79" s="128"/>
      <c r="BF79" s="128"/>
      <c r="BG79" s="128"/>
      <c r="BH79" s="128"/>
      <c r="BI79" s="128"/>
      <c r="BJ79" s="128"/>
      <c r="BK79" s="128"/>
      <c r="BL79" s="128"/>
      <c r="BM79" s="128"/>
      <c r="BN79" s="128"/>
      <c r="BO79" s="128"/>
      <c r="BP79" s="128"/>
      <c r="BQ79" s="128"/>
      <c r="BR79" s="128" t="e">
        <f>COLUMN(#REF!)</f>
        <v>#REF!</v>
      </c>
      <c r="BS79" s="128"/>
      <c r="BT79" s="128"/>
      <c r="BU79" s="128"/>
      <c r="BV79" s="128"/>
      <c r="BW79" s="128"/>
      <c r="BX79" s="128"/>
      <c r="BY79" s="128"/>
      <c r="BZ79" s="128"/>
      <c r="CA79" s="128"/>
      <c r="CB79" s="128"/>
      <c r="CC79" s="128"/>
      <c r="CD79" s="128"/>
      <c r="CE79" s="128"/>
      <c r="CF79" s="128"/>
      <c r="CG79" s="128"/>
      <c r="CH79" s="128"/>
      <c r="CI79" s="128"/>
      <c r="CJ79" s="128"/>
      <c r="CK79" s="128"/>
      <c r="CL79" s="128"/>
      <c r="CM79" s="128"/>
      <c r="CN79" s="128"/>
      <c r="CO79" s="128"/>
      <c r="CP79" s="128"/>
      <c r="CQ79" s="128"/>
      <c r="CR79" s="128"/>
      <c r="CS79" s="128"/>
      <c r="CT79" s="128"/>
      <c r="CU79" s="128"/>
      <c r="CV79" s="128"/>
      <c r="CW79" s="128"/>
      <c r="CX79" s="128"/>
      <c r="CY79" s="128"/>
      <c r="CZ79" s="128"/>
      <c r="DA79" s="128"/>
      <c r="DB79" s="128"/>
      <c r="DC79" s="128"/>
      <c r="DD79" s="128"/>
      <c r="DE79" s="128"/>
      <c r="DF79" s="128"/>
      <c r="DG79" s="128"/>
      <c r="DH79" s="128"/>
      <c r="DI79" s="128"/>
      <c r="DJ79" s="128"/>
      <c r="DK79" s="128"/>
      <c r="DL79" s="128"/>
      <c r="DM79" s="128"/>
      <c r="DN79" s="128"/>
      <c r="DO79" s="128"/>
      <c r="DP79" s="128"/>
      <c r="DQ79" s="128"/>
      <c r="DR79" s="128"/>
      <c r="DS79" s="128"/>
      <c r="DT79" s="128"/>
      <c r="DU79" s="128"/>
      <c r="DV79" s="128"/>
      <c r="DW79" s="128"/>
      <c r="DX79" s="128"/>
      <c r="DY79" s="128"/>
      <c r="DZ79" s="128"/>
      <c r="EA79" s="128"/>
      <c r="EB79" s="128"/>
      <c r="EC79" s="128"/>
      <c r="ED79" s="128"/>
      <c r="EE79" s="128"/>
      <c r="EF79" s="128"/>
      <c r="EG79" s="128"/>
      <c r="EH79" s="128"/>
      <c r="EI79" s="128"/>
      <c r="EJ79" s="128"/>
      <c r="EK79" s="128"/>
      <c r="EL79" s="128"/>
      <c r="EM79" s="128"/>
      <c r="EN79" s="128"/>
      <c r="EO79" s="128"/>
      <c r="EP79" s="128"/>
      <c r="EQ79" s="128"/>
      <c r="ER79" s="128"/>
      <c r="ES79" s="128"/>
      <c r="ET79" s="128"/>
      <c r="EU79" s="128"/>
      <c r="EV79" s="128"/>
      <c r="EW79" s="128"/>
      <c r="EX79" s="128"/>
      <c r="EY79" s="128"/>
      <c r="EZ79" s="128"/>
      <c r="FA79" s="128"/>
      <c r="FB79" s="128"/>
      <c r="FC79" s="128"/>
      <c r="FD79" s="128"/>
      <c r="FE79" s="128"/>
      <c r="FF79" s="128"/>
      <c r="FG79" s="128"/>
      <c r="FH79" s="128"/>
      <c r="FI79" s="128"/>
      <c r="FJ79" s="128"/>
      <c r="FK79" s="128"/>
      <c r="FL79" s="128"/>
      <c r="FM79" s="128"/>
      <c r="FN79" s="128"/>
      <c r="FO79" s="128"/>
      <c r="FP79" s="128"/>
      <c r="FQ79" s="128"/>
      <c r="FR79" s="128"/>
      <c r="FS79" s="128"/>
      <c r="FT79" s="128"/>
      <c r="FU79" s="128"/>
      <c r="FV79" s="128"/>
      <c r="FW79" s="128"/>
      <c r="FX79" s="128"/>
      <c r="FY79" s="128"/>
      <c r="FZ79" s="128"/>
      <c r="GA79" s="128"/>
      <c r="GB79" s="128"/>
      <c r="GC79" s="128"/>
      <c r="GD79" s="128"/>
      <c r="GE79" s="128"/>
      <c r="GF79" s="128"/>
      <c r="GG79" s="128"/>
      <c r="GH79" s="128"/>
      <c r="GI79" s="128"/>
      <c r="GJ79" s="128"/>
      <c r="GK79" s="128"/>
      <c r="GL79" s="128"/>
      <c r="GM79" s="128"/>
      <c r="GN79" s="128"/>
      <c r="GO79" s="128"/>
      <c r="GP79" s="128"/>
      <c r="GQ79" s="128"/>
      <c r="GR79" s="128"/>
      <c r="GS79" s="128"/>
      <c r="GT79" s="128"/>
      <c r="GU79" s="128"/>
      <c r="GV79" s="128"/>
      <c r="GW79" s="128"/>
      <c r="GX79" s="128"/>
      <c r="GY79" s="128"/>
      <c r="GZ79" s="128"/>
      <c r="HA79" s="128"/>
      <c r="HB79" s="128"/>
      <c r="HC79" s="128"/>
      <c r="HD79" s="128"/>
      <c r="HE79" s="128"/>
      <c r="HF79" s="128"/>
      <c r="HG79" s="128"/>
      <c r="HH79" s="128"/>
      <c r="HI79" s="128"/>
      <c r="HJ79" s="128"/>
      <c r="HK79" s="128"/>
      <c r="HL79" s="128"/>
      <c r="HM79" s="128"/>
      <c r="HN79" s="128"/>
      <c r="HO79" s="128"/>
      <c r="HP79" s="128"/>
      <c r="HQ79" s="128"/>
      <c r="HR79" s="128"/>
      <c r="HS79" s="128"/>
      <c r="HT79" s="128"/>
      <c r="HU79" s="128"/>
      <c r="HV79" s="128"/>
      <c r="HW79" s="128"/>
      <c r="HX79" s="128"/>
      <c r="HY79" s="128"/>
      <c r="HZ79" s="128"/>
      <c r="IA79" s="128"/>
      <c r="IB79" s="128"/>
      <c r="IC79" s="128"/>
      <c r="ID79" s="128"/>
      <c r="IE79" s="128"/>
      <c r="IF79" s="128"/>
      <c r="IG79" s="128"/>
      <c r="IH79" s="128"/>
      <c r="II79" s="128"/>
      <c r="IJ79" s="128"/>
      <c r="IK79" s="128"/>
      <c r="IL79" s="128"/>
      <c r="IM79" s="128"/>
      <c r="IN79" s="128"/>
      <c r="IO79" s="128"/>
      <c r="IP79" s="128"/>
      <c r="IQ79" s="128"/>
      <c r="IR79" s="128"/>
      <c r="IS79" s="128"/>
      <c r="IT79" s="128"/>
      <c r="IU79" s="128"/>
      <c r="IV79" s="128"/>
      <c r="IW79" s="128"/>
      <c r="IX79" s="128"/>
      <c r="IY79" s="128"/>
      <c r="IZ79" s="128"/>
      <c r="JA79" s="128"/>
      <c r="JB79" s="128"/>
      <c r="JC79" s="128"/>
      <c r="JD79" s="128"/>
      <c r="JE79" s="128"/>
      <c r="JF79" s="128"/>
      <c r="JG79" s="128"/>
      <c r="JH79" s="128"/>
      <c r="JI79" s="128"/>
      <c r="JJ79" s="128"/>
      <c r="JK79" s="128"/>
      <c r="JL79" s="128"/>
      <c r="JM79" s="128"/>
      <c r="JN79" s="128"/>
      <c r="JO79" s="128"/>
      <c r="JP79" s="128"/>
      <c r="JQ79" s="128"/>
      <c r="JR79" s="128"/>
    </row>
    <row r="80" spans="1:278" ht="30" customHeight="1" x14ac:dyDescent="0.2">
      <c r="A80" s="219"/>
      <c r="B80" s="219"/>
      <c r="C80" s="219"/>
      <c r="D80" s="219"/>
      <c r="E80" s="219"/>
      <c r="F80" s="92">
        <v>3</v>
      </c>
      <c r="G80" s="222">
        <f t="shared" ca="1" si="9"/>
        <v>0</v>
      </c>
      <c r="H80" s="92" t="str">
        <f t="shared" si="10"/>
        <v>$AH$78</v>
      </c>
      <c r="I80" s="92">
        <f t="shared" si="11"/>
        <v>34</v>
      </c>
      <c r="J80" s="128"/>
      <c r="K80" s="128"/>
      <c r="L80" s="128"/>
      <c r="M80" s="128"/>
      <c r="N80" s="128"/>
      <c r="O80" s="128"/>
      <c r="P80" s="128"/>
      <c r="Q80" s="128"/>
      <c r="R80" s="128"/>
      <c r="S80" s="128"/>
      <c r="T80" s="128"/>
      <c r="U80" s="128"/>
      <c r="V80" s="128"/>
      <c r="W80" s="128"/>
      <c r="X80" s="128"/>
      <c r="Y80" s="128"/>
      <c r="Z80" s="128"/>
      <c r="AA80" s="128"/>
      <c r="AB80" s="128"/>
      <c r="AC80" s="128"/>
      <c r="AD80" s="128"/>
      <c r="AE80" s="128"/>
      <c r="AF80" s="128"/>
      <c r="AG80" s="128"/>
      <c r="AH80" s="128"/>
      <c r="AI80" s="128"/>
      <c r="AJ80" s="128"/>
      <c r="AK80" s="128"/>
      <c r="AL80" s="128"/>
      <c r="AM80" s="128"/>
      <c r="AN80" s="128"/>
      <c r="AO80" s="128"/>
      <c r="AP80" s="128"/>
      <c r="AQ80" s="128"/>
      <c r="AR80" s="128"/>
      <c r="AS80" s="128"/>
      <c r="AT80" s="128"/>
      <c r="AU80" s="128"/>
      <c r="AV80" s="128"/>
      <c r="AW80" s="128"/>
      <c r="AX80" s="128"/>
      <c r="AY80" s="128"/>
      <c r="AZ80" s="128"/>
      <c r="BA80" s="128"/>
      <c r="BB80" s="128"/>
      <c r="BC80" s="128"/>
      <c r="BD80" s="128"/>
      <c r="BE80" s="128"/>
      <c r="BF80" s="128"/>
      <c r="BG80" s="128"/>
      <c r="BH80" s="128"/>
      <c r="BI80" s="128"/>
      <c r="BJ80" s="128"/>
      <c r="BK80" s="128"/>
      <c r="BL80" s="128"/>
      <c r="BM80" s="128"/>
      <c r="BN80" s="128"/>
      <c r="BO80" s="128"/>
      <c r="BP80" s="128"/>
      <c r="BQ80" s="128"/>
      <c r="BR80" s="128"/>
      <c r="BS80" s="128"/>
      <c r="BT80" s="128"/>
      <c r="BU80" s="128"/>
      <c r="BV80" s="128"/>
      <c r="BW80" s="128"/>
      <c r="BX80" s="128"/>
      <c r="BY80" s="128"/>
      <c r="BZ80" s="128"/>
      <c r="CA80" s="128"/>
      <c r="CB80" s="128"/>
      <c r="CC80" s="128"/>
      <c r="CD80" s="128"/>
      <c r="CE80" s="128"/>
      <c r="CF80" s="128"/>
      <c r="CG80" s="128"/>
      <c r="CH80" s="128"/>
      <c r="CI80" s="128"/>
      <c r="CJ80" s="128"/>
      <c r="CK80" s="128"/>
      <c r="CL80" s="128"/>
      <c r="CM80" s="128"/>
      <c r="CN80" s="128"/>
      <c r="CO80" s="128"/>
      <c r="CP80" s="128"/>
      <c r="CQ80" s="128"/>
      <c r="CR80" s="128"/>
      <c r="CS80" s="128"/>
      <c r="CT80" s="128"/>
      <c r="CU80" s="128"/>
      <c r="CV80" s="128"/>
      <c r="CW80" s="128"/>
      <c r="CX80" s="128"/>
      <c r="CY80" s="128"/>
      <c r="CZ80" s="128"/>
      <c r="DA80" s="128"/>
      <c r="DB80" s="128"/>
      <c r="DC80" s="128"/>
      <c r="DD80" s="128"/>
      <c r="DE80" s="128"/>
      <c r="DF80" s="128"/>
      <c r="DG80" s="128"/>
      <c r="DH80" s="128"/>
      <c r="DI80" s="128"/>
      <c r="DJ80" s="128"/>
      <c r="DK80" s="128"/>
      <c r="DL80" s="128"/>
      <c r="DM80" s="128"/>
      <c r="DN80" s="128"/>
      <c r="DO80" s="128"/>
      <c r="DP80" s="128"/>
      <c r="DQ80" s="128"/>
      <c r="DR80" s="128"/>
      <c r="DS80" s="128"/>
      <c r="DT80" s="128"/>
      <c r="DU80" s="128"/>
      <c r="DV80" s="128"/>
      <c r="DW80" s="128"/>
      <c r="DX80" s="128"/>
      <c r="DY80" s="128"/>
      <c r="DZ80" s="128"/>
      <c r="EA80" s="128"/>
      <c r="EB80" s="128"/>
      <c r="EC80" s="128"/>
      <c r="ED80" s="128"/>
      <c r="EE80" s="128"/>
      <c r="EF80" s="128"/>
      <c r="EG80" s="128"/>
      <c r="EH80" s="128"/>
      <c r="EI80" s="128"/>
      <c r="EJ80" s="128"/>
      <c r="EK80" s="128"/>
      <c r="EL80" s="128"/>
      <c r="EM80" s="128"/>
      <c r="EN80" s="128"/>
      <c r="EO80" s="128"/>
      <c r="EP80" s="128"/>
      <c r="EQ80" s="128"/>
      <c r="ER80" s="128"/>
      <c r="ES80" s="128"/>
      <c r="ET80" s="128"/>
      <c r="EU80" s="128"/>
      <c r="EV80" s="128"/>
      <c r="EW80" s="128"/>
      <c r="EX80" s="128"/>
      <c r="EY80" s="128"/>
      <c r="EZ80" s="128"/>
      <c r="FA80" s="128"/>
      <c r="FB80" s="128"/>
      <c r="FC80" s="128"/>
      <c r="FD80" s="128"/>
      <c r="FE80" s="128"/>
      <c r="FF80" s="128"/>
      <c r="FG80" s="128"/>
      <c r="FH80" s="128"/>
      <c r="FI80" s="128"/>
      <c r="FJ80" s="128"/>
      <c r="FK80" s="128"/>
      <c r="FL80" s="128"/>
      <c r="FM80" s="128"/>
      <c r="FN80" s="128"/>
      <c r="FO80" s="128"/>
      <c r="FP80" s="128"/>
      <c r="FQ80" s="128"/>
      <c r="FR80" s="128"/>
      <c r="FS80" s="128"/>
      <c r="FT80" s="128"/>
      <c r="FU80" s="128"/>
      <c r="FV80" s="128"/>
      <c r="FW80" s="128"/>
      <c r="FX80" s="128"/>
      <c r="FY80" s="128"/>
      <c r="FZ80" s="128"/>
      <c r="GA80" s="128"/>
      <c r="GB80" s="128"/>
      <c r="GC80" s="128"/>
      <c r="GD80" s="128"/>
      <c r="GE80" s="128"/>
      <c r="GF80" s="128"/>
      <c r="GG80" s="128"/>
      <c r="GH80" s="128"/>
      <c r="GI80" s="128"/>
      <c r="GJ80" s="128"/>
      <c r="GK80" s="128"/>
      <c r="GL80" s="128"/>
      <c r="GM80" s="128"/>
      <c r="GN80" s="128"/>
      <c r="GO80" s="128"/>
      <c r="GP80" s="128"/>
      <c r="GQ80" s="128"/>
      <c r="GR80" s="128"/>
      <c r="GS80" s="128"/>
      <c r="GT80" s="128"/>
      <c r="GU80" s="128"/>
      <c r="GV80" s="128"/>
      <c r="GW80" s="128"/>
      <c r="GX80" s="128"/>
      <c r="GY80" s="128"/>
      <c r="GZ80" s="128"/>
      <c r="HA80" s="128"/>
      <c r="HB80" s="128"/>
      <c r="HC80" s="128"/>
      <c r="HD80" s="128"/>
      <c r="HE80" s="128"/>
      <c r="HF80" s="128"/>
      <c r="HG80" s="128"/>
      <c r="HH80" s="128"/>
      <c r="HI80" s="128"/>
      <c r="HJ80" s="128"/>
      <c r="HK80" s="128"/>
      <c r="HL80" s="128"/>
      <c r="HM80" s="128"/>
      <c r="HN80" s="128"/>
      <c r="HO80" s="128"/>
      <c r="HP80" s="128"/>
      <c r="HQ80" s="128"/>
      <c r="HR80" s="128"/>
      <c r="HS80" s="128"/>
      <c r="HT80" s="128"/>
      <c r="HU80" s="128"/>
      <c r="HV80" s="128"/>
      <c r="HW80" s="128"/>
      <c r="HX80" s="128"/>
      <c r="HY80" s="128"/>
      <c r="HZ80" s="128"/>
      <c r="IA80" s="128"/>
      <c r="IB80" s="128"/>
      <c r="IC80" s="128"/>
      <c r="ID80" s="128"/>
      <c r="IE80" s="128"/>
      <c r="IF80" s="128"/>
      <c r="IG80" s="128"/>
      <c r="IH80" s="128"/>
      <c r="II80" s="128"/>
      <c r="IJ80" s="128"/>
      <c r="IK80" s="128"/>
      <c r="IL80" s="128"/>
      <c r="IM80" s="128"/>
      <c r="IN80" s="128"/>
      <c r="IO80" s="128"/>
      <c r="IP80" s="128"/>
      <c r="IQ80" s="128"/>
      <c r="IR80" s="128"/>
      <c r="IS80" s="128"/>
      <c r="IT80" s="128"/>
      <c r="IU80" s="128"/>
      <c r="IV80" s="128"/>
      <c r="IW80" s="128"/>
      <c r="IX80" s="128"/>
      <c r="IY80" s="128"/>
      <c r="IZ80" s="128"/>
      <c r="JA80" s="128"/>
      <c r="JB80" s="128"/>
      <c r="JC80" s="128"/>
      <c r="JD80" s="128"/>
      <c r="JE80" s="128"/>
      <c r="JF80" s="128"/>
      <c r="JG80" s="128"/>
      <c r="JH80" s="128"/>
      <c r="JI80" s="128"/>
      <c r="JJ80" s="128"/>
      <c r="JK80" s="128"/>
      <c r="JL80" s="128"/>
      <c r="JM80" s="128"/>
      <c r="JN80" s="128"/>
      <c r="JO80" s="128"/>
      <c r="JP80" s="128"/>
      <c r="JQ80" s="128"/>
      <c r="JR80" s="128"/>
    </row>
    <row r="81" spans="1:278" ht="30" customHeight="1" x14ac:dyDescent="0.2">
      <c r="A81" s="219"/>
      <c r="B81" s="219"/>
      <c r="C81" s="219"/>
      <c r="D81" s="219"/>
      <c r="E81" s="219"/>
      <c r="F81" s="92">
        <v>4</v>
      </c>
      <c r="G81" s="222">
        <f t="shared" ca="1" si="9"/>
        <v>0</v>
      </c>
      <c r="H81" s="92" t="str">
        <f t="shared" si="10"/>
        <v>$AQ$78</v>
      </c>
      <c r="I81" s="92">
        <f t="shared" si="11"/>
        <v>43</v>
      </c>
      <c r="J81" s="128"/>
      <c r="K81" s="128"/>
      <c r="L81" s="128"/>
      <c r="M81" s="128"/>
      <c r="N81" s="128"/>
      <c r="O81" s="128"/>
      <c r="P81" s="128"/>
      <c r="Q81" s="128"/>
      <c r="R81" s="128"/>
      <c r="S81" s="128"/>
      <c r="T81" s="128"/>
      <c r="U81" s="128"/>
      <c r="V81" s="128"/>
      <c r="W81" s="128"/>
      <c r="X81" s="128"/>
      <c r="Y81" s="128"/>
      <c r="Z81" s="128"/>
      <c r="AA81" s="128"/>
      <c r="AB81" s="128"/>
      <c r="AC81" s="128"/>
      <c r="AD81" s="128"/>
      <c r="AE81" s="128"/>
      <c r="AF81" s="128"/>
      <c r="AG81" s="128"/>
      <c r="AH81" s="128"/>
      <c r="AI81" s="128"/>
      <c r="AJ81" s="128"/>
      <c r="AK81" s="128"/>
      <c r="AL81" s="128"/>
      <c r="AM81" s="128"/>
      <c r="AN81" s="128"/>
      <c r="AO81" s="128"/>
      <c r="AP81" s="128"/>
      <c r="AQ81" s="128"/>
      <c r="AR81" s="128"/>
      <c r="AS81" s="128"/>
      <c r="AT81" s="128"/>
      <c r="AU81" s="128"/>
      <c r="AV81" s="128"/>
      <c r="AW81" s="128"/>
      <c r="AX81" s="128"/>
      <c r="AY81" s="128"/>
      <c r="AZ81" s="128"/>
      <c r="BA81" s="128"/>
      <c r="BB81" s="128"/>
      <c r="BC81" s="128"/>
      <c r="BD81" s="128"/>
      <c r="BE81" s="128"/>
      <c r="BF81" s="128"/>
      <c r="BG81" s="128"/>
      <c r="BH81" s="128"/>
      <c r="BI81" s="128"/>
      <c r="BJ81" s="128"/>
      <c r="BK81" s="128"/>
      <c r="BL81" s="128"/>
      <c r="BM81" s="128"/>
      <c r="BN81" s="128"/>
      <c r="BO81" s="128"/>
      <c r="BP81" s="128"/>
      <c r="BQ81" s="128"/>
      <c r="BR81" s="128"/>
      <c r="BS81" s="128"/>
      <c r="BT81" s="128"/>
      <c r="BU81" s="128"/>
      <c r="BV81" s="128"/>
      <c r="BW81" s="128"/>
      <c r="BX81" s="128"/>
      <c r="BY81" s="128"/>
      <c r="BZ81" s="128"/>
      <c r="CA81" s="128"/>
      <c r="CB81" s="128"/>
      <c r="CC81" s="128"/>
      <c r="CD81" s="128"/>
      <c r="CE81" s="128"/>
      <c r="CF81" s="128"/>
      <c r="CG81" s="128"/>
      <c r="CH81" s="128"/>
      <c r="CI81" s="128"/>
      <c r="CJ81" s="128"/>
      <c r="CK81" s="128"/>
      <c r="CL81" s="128"/>
      <c r="CM81" s="128"/>
      <c r="CN81" s="128"/>
      <c r="CO81" s="128"/>
      <c r="CP81" s="128"/>
      <c r="CQ81" s="128"/>
      <c r="CR81" s="128"/>
      <c r="CS81" s="128"/>
      <c r="CT81" s="128"/>
      <c r="CU81" s="128"/>
      <c r="CV81" s="128"/>
      <c r="CW81" s="128"/>
      <c r="CX81" s="128"/>
      <c r="CY81" s="128"/>
      <c r="CZ81" s="128"/>
      <c r="DA81" s="128"/>
      <c r="DB81" s="128"/>
      <c r="DC81" s="128"/>
      <c r="DD81" s="128"/>
      <c r="DE81" s="128"/>
      <c r="DF81" s="128"/>
      <c r="DG81" s="128"/>
      <c r="DH81" s="128"/>
      <c r="DI81" s="128"/>
      <c r="DJ81" s="128"/>
      <c r="DK81" s="128"/>
      <c r="DL81" s="128"/>
      <c r="DM81" s="128"/>
      <c r="DN81" s="128"/>
      <c r="DO81" s="128"/>
      <c r="DP81" s="128"/>
      <c r="DQ81" s="128"/>
      <c r="DR81" s="128"/>
      <c r="DS81" s="128"/>
      <c r="DT81" s="128"/>
      <c r="DU81" s="128"/>
      <c r="DV81" s="128"/>
      <c r="DW81" s="128"/>
      <c r="DX81" s="128"/>
      <c r="DY81" s="128"/>
      <c r="DZ81" s="128"/>
      <c r="EA81" s="128"/>
      <c r="EB81" s="128"/>
      <c r="EC81" s="128"/>
      <c r="ED81" s="128"/>
      <c r="EE81" s="128"/>
      <c r="EF81" s="128"/>
      <c r="EG81" s="128"/>
      <c r="EH81" s="128"/>
      <c r="EI81" s="128"/>
      <c r="EJ81" s="128"/>
      <c r="EK81" s="128"/>
      <c r="EL81" s="128"/>
      <c r="EM81" s="128"/>
      <c r="EN81" s="128"/>
      <c r="EO81" s="128"/>
      <c r="EP81" s="128"/>
      <c r="EQ81" s="128"/>
      <c r="ER81" s="128"/>
      <c r="ES81" s="128"/>
      <c r="ET81" s="128"/>
      <c r="EU81" s="128"/>
      <c r="EV81" s="128"/>
      <c r="EW81" s="128"/>
      <c r="EX81" s="128"/>
      <c r="EY81" s="128"/>
      <c r="EZ81" s="128"/>
      <c r="FA81" s="128"/>
      <c r="FB81" s="128"/>
      <c r="FC81" s="128"/>
      <c r="FD81" s="128"/>
      <c r="FE81" s="128"/>
      <c r="FF81" s="128"/>
      <c r="FG81" s="128"/>
      <c r="FH81" s="128"/>
      <c r="FI81" s="128"/>
      <c r="FJ81" s="128"/>
      <c r="FK81" s="128"/>
      <c r="FL81" s="128"/>
      <c r="FM81" s="128"/>
      <c r="FN81" s="128"/>
      <c r="FO81" s="128"/>
      <c r="FP81" s="128"/>
      <c r="FQ81" s="128"/>
      <c r="FR81" s="128"/>
      <c r="FS81" s="128"/>
      <c r="FT81" s="128"/>
      <c r="FU81" s="128"/>
      <c r="FV81" s="128"/>
      <c r="FW81" s="128"/>
      <c r="FX81" s="128"/>
      <c r="FY81" s="128"/>
      <c r="FZ81" s="128"/>
      <c r="GA81" s="128"/>
      <c r="GB81" s="128"/>
      <c r="GC81" s="128"/>
      <c r="GD81" s="128"/>
      <c r="GE81" s="128"/>
      <c r="GF81" s="128"/>
      <c r="GG81" s="128"/>
      <c r="GH81" s="128"/>
      <c r="GI81" s="128"/>
      <c r="GJ81" s="128"/>
      <c r="GK81" s="128"/>
      <c r="GL81" s="128"/>
      <c r="GM81" s="128"/>
      <c r="GN81" s="128"/>
      <c r="GO81" s="128"/>
      <c r="GP81" s="128"/>
      <c r="GQ81" s="128"/>
      <c r="GR81" s="128"/>
      <c r="GS81" s="128"/>
      <c r="GT81" s="128"/>
      <c r="GU81" s="128"/>
      <c r="GV81" s="128"/>
      <c r="GW81" s="128"/>
      <c r="GX81" s="128"/>
      <c r="GY81" s="128"/>
      <c r="GZ81" s="128"/>
      <c r="HA81" s="128"/>
      <c r="HB81" s="128"/>
      <c r="HC81" s="128"/>
      <c r="HD81" s="128"/>
      <c r="HE81" s="128"/>
      <c r="HF81" s="128"/>
      <c r="HG81" s="128"/>
      <c r="HH81" s="128"/>
      <c r="HI81" s="128"/>
      <c r="HJ81" s="128"/>
      <c r="HK81" s="128"/>
      <c r="HL81" s="128"/>
      <c r="HM81" s="128"/>
      <c r="HN81" s="128"/>
      <c r="HO81" s="128"/>
      <c r="HP81" s="128"/>
      <c r="HQ81" s="128"/>
      <c r="HR81" s="128"/>
      <c r="HS81" s="128"/>
      <c r="HT81" s="128"/>
      <c r="HU81" s="128"/>
      <c r="HV81" s="128"/>
      <c r="HW81" s="128"/>
      <c r="HX81" s="128"/>
      <c r="HY81" s="128"/>
      <c r="HZ81" s="128"/>
      <c r="IA81" s="128"/>
      <c r="IB81" s="128"/>
      <c r="IC81" s="128"/>
      <c r="ID81" s="128"/>
      <c r="IE81" s="128"/>
      <c r="IF81" s="128"/>
      <c r="IG81" s="128"/>
      <c r="IH81" s="128"/>
      <c r="II81" s="128"/>
      <c r="IJ81" s="128"/>
      <c r="IK81" s="128"/>
      <c r="IL81" s="128"/>
      <c r="IM81" s="128"/>
      <c r="IN81" s="128"/>
      <c r="IO81" s="128"/>
      <c r="IP81" s="128"/>
      <c r="IQ81" s="128"/>
      <c r="IR81" s="128"/>
      <c r="IS81" s="128"/>
      <c r="IT81" s="128"/>
      <c r="IU81" s="128"/>
      <c r="IV81" s="128"/>
      <c r="IW81" s="128"/>
      <c r="IX81" s="128"/>
      <c r="IY81" s="128"/>
      <c r="IZ81" s="128"/>
      <c r="JA81" s="128"/>
      <c r="JB81" s="128"/>
      <c r="JC81" s="128"/>
      <c r="JD81" s="128"/>
      <c r="JE81" s="128"/>
      <c r="JF81" s="128"/>
      <c r="JG81" s="128"/>
      <c r="JH81" s="128"/>
      <c r="JI81" s="128"/>
      <c r="JJ81" s="128"/>
      <c r="JK81" s="128"/>
      <c r="JL81" s="128"/>
      <c r="JM81" s="128"/>
      <c r="JN81" s="128"/>
      <c r="JO81" s="128"/>
      <c r="JP81" s="128"/>
      <c r="JQ81" s="128"/>
      <c r="JR81" s="128"/>
    </row>
    <row r="82" spans="1:278" ht="30" customHeight="1" x14ac:dyDescent="0.2">
      <c r="A82" s="219"/>
      <c r="B82" s="219"/>
      <c r="C82" s="219"/>
      <c r="D82" s="219"/>
      <c r="E82" s="219"/>
      <c r="F82" s="92">
        <v>5</v>
      </c>
      <c r="G82" s="222">
        <f t="shared" ca="1" si="9"/>
        <v>0</v>
      </c>
      <c r="H82" s="92" t="str">
        <f t="shared" si="10"/>
        <v>$AZ$78</v>
      </c>
      <c r="I82" s="92">
        <f t="shared" si="11"/>
        <v>52</v>
      </c>
      <c r="J82" s="128"/>
      <c r="K82" s="128"/>
      <c r="L82" s="128"/>
      <c r="M82" s="128"/>
      <c r="N82" s="128"/>
      <c r="O82" s="128"/>
      <c r="P82" s="128"/>
      <c r="Q82" s="128"/>
      <c r="R82" s="128"/>
      <c r="S82" s="128"/>
      <c r="T82" s="128"/>
      <c r="U82" s="128"/>
      <c r="V82" s="128"/>
      <c r="W82" s="128"/>
      <c r="X82" s="128"/>
      <c r="Y82" s="128"/>
      <c r="Z82" s="128"/>
      <c r="AA82" s="128"/>
      <c r="AB82" s="128"/>
      <c r="AC82" s="128"/>
      <c r="AD82" s="128"/>
      <c r="AE82" s="128"/>
      <c r="AF82" s="128"/>
      <c r="AG82" s="128"/>
      <c r="AH82" s="128"/>
      <c r="AI82" s="128"/>
      <c r="AJ82" s="128"/>
      <c r="AK82" s="128"/>
      <c r="AL82" s="128"/>
      <c r="AM82" s="128"/>
      <c r="AN82" s="128"/>
      <c r="AO82" s="128"/>
      <c r="AP82" s="128"/>
      <c r="AQ82" s="128"/>
      <c r="AR82" s="128"/>
      <c r="AS82" s="128"/>
      <c r="AT82" s="128"/>
      <c r="AU82" s="128"/>
      <c r="AV82" s="128"/>
      <c r="AW82" s="128"/>
      <c r="AX82" s="128"/>
      <c r="AY82" s="128"/>
      <c r="AZ82" s="128"/>
      <c r="BA82" s="128"/>
      <c r="BB82" s="128"/>
      <c r="BC82" s="128"/>
      <c r="BD82" s="128"/>
      <c r="BE82" s="128"/>
      <c r="BF82" s="128"/>
      <c r="BG82" s="128"/>
      <c r="BH82" s="128"/>
      <c r="BI82" s="128"/>
      <c r="BJ82" s="128"/>
      <c r="BK82" s="128"/>
      <c r="BL82" s="128"/>
      <c r="BM82" s="128"/>
      <c r="BN82" s="128"/>
      <c r="BO82" s="128"/>
      <c r="BP82" s="128"/>
      <c r="BQ82" s="128"/>
      <c r="BR82" s="128"/>
      <c r="BS82" s="128"/>
      <c r="BT82" s="128"/>
      <c r="BU82" s="128"/>
      <c r="BV82" s="128"/>
      <c r="BW82" s="128"/>
      <c r="BX82" s="128"/>
      <c r="BY82" s="128"/>
      <c r="BZ82" s="128"/>
      <c r="CA82" s="128"/>
      <c r="CB82" s="128"/>
      <c r="CC82" s="128"/>
      <c r="CD82" s="128"/>
      <c r="CE82" s="128"/>
      <c r="CF82" s="128"/>
      <c r="CG82" s="128"/>
      <c r="CH82" s="128"/>
      <c r="CI82" s="128"/>
      <c r="CJ82" s="128"/>
      <c r="CK82" s="128"/>
      <c r="CL82" s="128"/>
      <c r="CM82" s="128"/>
      <c r="CN82" s="128"/>
      <c r="CO82" s="128"/>
      <c r="CP82" s="128"/>
      <c r="CQ82" s="128"/>
      <c r="CR82" s="128"/>
      <c r="CS82" s="128"/>
      <c r="CT82" s="128"/>
      <c r="CU82" s="128"/>
      <c r="CV82" s="128"/>
      <c r="CW82" s="128"/>
      <c r="CX82" s="128"/>
      <c r="CY82" s="128"/>
      <c r="CZ82" s="128"/>
      <c r="DA82" s="128"/>
      <c r="DB82" s="128"/>
      <c r="DC82" s="128"/>
      <c r="DD82" s="128"/>
      <c r="DE82" s="128"/>
      <c r="DF82" s="128"/>
      <c r="DG82" s="128"/>
      <c r="DH82" s="128"/>
      <c r="DI82" s="128"/>
      <c r="DJ82" s="128"/>
      <c r="DK82" s="128"/>
      <c r="DL82" s="128"/>
      <c r="DM82" s="128"/>
      <c r="DN82" s="128"/>
      <c r="DO82" s="128"/>
      <c r="DP82" s="128"/>
      <c r="DQ82" s="128"/>
      <c r="DR82" s="128"/>
      <c r="DS82" s="128"/>
      <c r="DT82" s="128"/>
      <c r="DU82" s="128"/>
      <c r="DV82" s="128"/>
      <c r="DW82" s="128"/>
      <c r="DX82" s="128"/>
      <c r="DY82" s="128"/>
      <c r="DZ82" s="128"/>
      <c r="EA82" s="128"/>
      <c r="EB82" s="128"/>
      <c r="EC82" s="128"/>
      <c r="ED82" s="128"/>
      <c r="EE82" s="128"/>
      <c r="EF82" s="128"/>
      <c r="EG82" s="128"/>
      <c r="EH82" s="128"/>
      <c r="EI82" s="128"/>
      <c r="EJ82" s="128"/>
      <c r="EK82" s="128"/>
      <c r="EL82" s="128"/>
      <c r="EM82" s="128"/>
      <c r="EN82" s="128"/>
      <c r="EO82" s="128"/>
      <c r="EP82" s="128"/>
      <c r="EQ82" s="128"/>
      <c r="ER82" s="128"/>
      <c r="ES82" s="128"/>
      <c r="ET82" s="128"/>
      <c r="EU82" s="128"/>
      <c r="EV82" s="128"/>
      <c r="EW82" s="128"/>
      <c r="EX82" s="128"/>
      <c r="EY82" s="128"/>
      <c r="EZ82" s="128"/>
      <c r="FA82" s="128"/>
      <c r="FB82" s="128"/>
      <c r="FC82" s="128"/>
      <c r="FD82" s="128"/>
      <c r="FE82" s="128"/>
      <c r="FF82" s="128"/>
      <c r="FG82" s="128"/>
      <c r="FH82" s="128"/>
      <c r="FI82" s="128"/>
      <c r="FJ82" s="128"/>
      <c r="FK82" s="128"/>
      <c r="FL82" s="128"/>
      <c r="FM82" s="128"/>
      <c r="FN82" s="128"/>
      <c r="FO82" s="128"/>
      <c r="FP82" s="128"/>
      <c r="FQ82" s="128"/>
      <c r="FR82" s="128"/>
      <c r="FS82" s="128"/>
      <c r="FT82" s="128"/>
      <c r="FU82" s="128"/>
      <c r="FV82" s="128"/>
      <c r="FW82" s="128"/>
      <c r="FX82" s="128"/>
      <c r="FY82" s="128"/>
      <c r="FZ82" s="128"/>
      <c r="GA82" s="128"/>
      <c r="GB82" s="128"/>
      <c r="GC82" s="128"/>
      <c r="GD82" s="128"/>
      <c r="GE82" s="128"/>
      <c r="GF82" s="128"/>
      <c r="GG82" s="128"/>
      <c r="GH82" s="128"/>
      <c r="GI82" s="128"/>
      <c r="GJ82" s="128"/>
      <c r="GK82" s="128"/>
      <c r="GL82" s="128"/>
      <c r="GM82" s="128"/>
      <c r="GN82" s="128"/>
      <c r="GO82" s="128"/>
      <c r="GP82" s="128"/>
      <c r="GQ82" s="128"/>
      <c r="GR82" s="128"/>
      <c r="GS82" s="128"/>
      <c r="GT82" s="128"/>
      <c r="GU82" s="128"/>
      <c r="GV82" s="128"/>
      <c r="GW82" s="128"/>
      <c r="GX82" s="128"/>
      <c r="GY82" s="128"/>
      <c r="GZ82" s="128"/>
      <c r="HA82" s="128"/>
      <c r="HB82" s="128"/>
      <c r="HC82" s="128"/>
      <c r="HD82" s="128"/>
      <c r="HE82" s="128"/>
      <c r="HF82" s="128"/>
      <c r="HG82" s="128"/>
      <c r="HH82" s="128"/>
      <c r="HI82" s="128"/>
      <c r="HJ82" s="128"/>
      <c r="HK82" s="128"/>
      <c r="HL82" s="128"/>
      <c r="HM82" s="128"/>
      <c r="HN82" s="128"/>
      <c r="HO82" s="128"/>
      <c r="HP82" s="128"/>
      <c r="HQ82" s="128"/>
      <c r="HR82" s="128"/>
      <c r="HS82" s="128"/>
      <c r="HT82" s="128"/>
      <c r="HU82" s="128"/>
      <c r="HV82" s="128"/>
      <c r="HW82" s="128"/>
      <c r="HX82" s="128"/>
      <c r="HY82" s="128"/>
      <c r="HZ82" s="128"/>
      <c r="IA82" s="128"/>
      <c r="IB82" s="128"/>
      <c r="IC82" s="128"/>
      <c r="ID82" s="128"/>
      <c r="IE82" s="128"/>
      <c r="IF82" s="128"/>
      <c r="IG82" s="128"/>
      <c r="IH82" s="128"/>
      <c r="II82" s="128"/>
      <c r="IJ82" s="128"/>
      <c r="IK82" s="128"/>
      <c r="IL82" s="128"/>
      <c r="IM82" s="128"/>
      <c r="IN82" s="128"/>
      <c r="IO82" s="128"/>
      <c r="IP82" s="128"/>
      <c r="IQ82" s="128"/>
      <c r="IR82" s="128"/>
      <c r="IS82" s="128"/>
      <c r="IT82" s="128"/>
      <c r="IU82" s="128"/>
      <c r="IV82" s="128"/>
      <c r="IW82" s="128"/>
      <c r="IX82" s="128"/>
      <c r="IY82" s="128"/>
      <c r="IZ82" s="128"/>
      <c r="JA82" s="128"/>
      <c r="JB82" s="128"/>
      <c r="JC82" s="128"/>
      <c r="JD82" s="128"/>
      <c r="JE82" s="128"/>
      <c r="JF82" s="128"/>
      <c r="JG82" s="128"/>
      <c r="JH82" s="128"/>
      <c r="JI82" s="128"/>
      <c r="JJ82" s="128"/>
      <c r="JK82" s="128"/>
      <c r="JL82" s="128"/>
      <c r="JM82" s="128"/>
      <c r="JN82" s="128"/>
      <c r="JO82" s="128"/>
      <c r="JP82" s="128"/>
      <c r="JQ82" s="128"/>
      <c r="JR82" s="128"/>
    </row>
    <row r="83" spans="1:278" ht="30" customHeight="1" x14ac:dyDescent="0.2">
      <c r="A83" s="219"/>
      <c r="B83" s="219"/>
      <c r="C83" s="219"/>
      <c r="D83" s="219"/>
      <c r="E83" s="219"/>
      <c r="F83" s="92">
        <v>6</v>
      </c>
      <c r="G83" s="222">
        <f t="shared" ca="1" si="9"/>
        <v>0</v>
      </c>
      <c r="H83" s="92" t="str">
        <f t="shared" si="10"/>
        <v>$BI$78</v>
      </c>
      <c r="I83" s="92">
        <f t="shared" si="11"/>
        <v>61</v>
      </c>
      <c r="J83" s="128"/>
      <c r="K83" s="128"/>
      <c r="L83" s="128"/>
      <c r="M83" s="128"/>
      <c r="N83" s="128"/>
      <c r="O83" s="128"/>
      <c r="P83" s="128"/>
      <c r="Q83" s="128"/>
      <c r="R83" s="128"/>
      <c r="S83" s="128"/>
      <c r="T83" s="128"/>
      <c r="U83" s="128"/>
      <c r="V83" s="128"/>
      <c r="W83" s="128"/>
      <c r="X83" s="128"/>
      <c r="Y83" s="128"/>
      <c r="Z83" s="128"/>
      <c r="AA83" s="128"/>
      <c r="AB83" s="128"/>
      <c r="AC83" s="128"/>
      <c r="AD83" s="128"/>
      <c r="AE83" s="128"/>
      <c r="AF83" s="128"/>
      <c r="AG83" s="128"/>
      <c r="AH83" s="128"/>
      <c r="AI83" s="128"/>
      <c r="AJ83" s="128"/>
      <c r="AK83" s="128"/>
      <c r="AL83" s="128"/>
      <c r="AM83" s="128"/>
      <c r="AN83" s="128"/>
      <c r="AO83" s="128"/>
      <c r="AP83" s="128"/>
      <c r="AQ83" s="128"/>
      <c r="AR83" s="128"/>
      <c r="AS83" s="128"/>
      <c r="AT83" s="128"/>
      <c r="AU83" s="128"/>
      <c r="AV83" s="128"/>
      <c r="AW83" s="128"/>
      <c r="AX83" s="128"/>
      <c r="AY83" s="128"/>
      <c r="AZ83" s="128"/>
      <c r="BA83" s="128"/>
      <c r="BB83" s="128"/>
      <c r="BC83" s="128"/>
      <c r="BD83" s="128"/>
      <c r="BE83" s="128"/>
      <c r="BF83" s="128"/>
      <c r="BG83" s="128"/>
      <c r="BH83" s="128"/>
      <c r="BI83" s="128"/>
      <c r="BJ83" s="128"/>
      <c r="BK83" s="128"/>
      <c r="BL83" s="128"/>
      <c r="BM83" s="128"/>
      <c r="BN83" s="128"/>
      <c r="BO83" s="128"/>
      <c r="BP83" s="128"/>
      <c r="BQ83" s="128"/>
      <c r="BR83" s="128"/>
      <c r="BS83" s="128"/>
      <c r="BT83" s="128"/>
      <c r="BU83" s="128"/>
      <c r="BV83" s="128"/>
      <c r="BW83" s="128"/>
      <c r="BX83" s="128"/>
      <c r="BY83" s="128"/>
      <c r="BZ83" s="128"/>
      <c r="CA83" s="128"/>
      <c r="CB83" s="128"/>
      <c r="CC83" s="128"/>
      <c r="CD83" s="128"/>
      <c r="CE83" s="128"/>
      <c r="CF83" s="128"/>
      <c r="CG83" s="128"/>
      <c r="CH83" s="128"/>
      <c r="CI83" s="128"/>
      <c r="CJ83" s="128"/>
      <c r="CK83" s="128"/>
      <c r="CL83" s="128"/>
      <c r="CM83" s="128"/>
      <c r="CN83" s="128"/>
      <c r="CO83" s="128"/>
      <c r="CP83" s="128"/>
      <c r="CQ83" s="128"/>
      <c r="CR83" s="128"/>
      <c r="CS83" s="128"/>
      <c r="CT83" s="128"/>
      <c r="CU83" s="128"/>
      <c r="CV83" s="128"/>
      <c r="CW83" s="128"/>
      <c r="CX83" s="128"/>
      <c r="CY83" s="128"/>
      <c r="CZ83" s="128"/>
      <c r="DA83" s="128"/>
      <c r="DB83" s="128"/>
      <c r="DC83" s="128"/>
      <c r="DD83" s="128"/>
      <c r="DE83" s="128"/>
      <c r="DF83" s="128"/>
      <c r="DG83" s="128"/>
      <c r="DH83" s="128"/>
      <c r="DI83" s="128"/>
      <c r="DJ83" s="128"/>
      <c r="DK83" s="128"/>
      <c r="DL83" s="128"/>
      <c r="DM83" s="128"/>
      <c r="DN83" s="128"/>
      <c r="DO83" s="128"/>
      <c r="DP83" s="128"/>
      <c r="DQ83" s="128"/>
      <c r="DR83" s="128"/>
      <c r="DS83" s="128"/>
      <c r="DT83" s="128"/>
      <c r="DU83" s="128"/>
      <c r="DV83" s="128"/>
      <c r="DW83" s="128"/>
      <c r="DX83" s="128"/>
      <c r="DY83" s="128"/>
      <c r="DZ83" s="128"/>
      <c r="EA83" s="128"/>
      <c r="EB83" s="128"/>
      <c r="EC83" s="128"/>
      <c r="ED83" s="128"/>
      <c r="EE83" s="128"/>
      <c r="EF83" s="128"/>
      <c r="EG83" s="128"/>
      <c r="EH83" s="128"/>
      <c r="EI83" s="128"/>
      <c r="EJ83" s="128"/>
      <c r="EK83" s="128"/>
      <c r="EL83" s="128"/>
      <c r="EM83" s="128"/>
      <c r="EN83" s="128"/>
      <c r="EO83" s="128"/>
      <c r="EP83" s="128"/>
      <c r="EQ83" s="128"/>
      <c r="ER83" s="128"/>
      <c r="ES83" s="128"/>
      <c r="ET83" s="128"/>
      <c r="EU83" s="128"/>
      <c r="EV83" s="128"/>
      <c r="EW83" s="128"/>
      <c r="EX83" s="128"/>
      <c r="EY83" s="128"/>
      <c r="EZ83" s="128"/>
      <c r="FA83" s="128"/>
      <c r="FB83" s="128"/>
      <c r="FC83" s="128"/>
      <c r="FD83" s="128"/>
      <c r="FE83" s="128"/>
      <c r="FF83" s="128"/>
      <c r="FG83" s="128"/>
      <c r="FH83" s="128"/>
      <c r="FI83" s="128"/>
      <c r="FJ83" s="128"/>
      <c r="FK83" s="128"/>
      <c r="FL83" s="128"/>
      <c r="FM83" s="128"/>
      <c r="FN83" s="128"/>
      <c r="FO83" s="128"/>
      <c r="FP83" s="128"/>
      <c r="FQ83" s="128"/>
      <c r="FR83" s="128"/>
      <c r="FS83" s="128"/>
      <c r="FT83" s="128"/>
      <c r="FU83" s="128"/>
      <c r="FV83" s="128"/>
      <c r="FW83" s="128"/>
      <c r="FX83" s="128"/>
      <c r="FY83" s="128"/>
      <c r="FZ83" s="128"/>
      <c r="GA83" s="128"/>
      <c r="GB83" s="128"/>
      <c r="GC83" s="128"/>
      <c r="GD83" s="128"/>
      <c r="GE83" s="128"/>
      <c r="GF83" s="128"/>
      <c r="GG83" s="128"/>
      <c r="GH83" s="128"/>
      <c r="GI83" s="128"/>
      <c r="GJ83" s="128"/>
      <c r="GK83" s="128"/>
      <c r="GL83" s="128"/>
      <c r="GM83" s="128"/>
      <c r="GN83" s="128"/>
      <c r="GO83" s="128"/>
      <c r="GP83" s="128"/>
      <c r="GQ83" s="128"/>
      <c r="GR83" s="128"/>
      <c r="GS83" s="128"/>
      <c r="GT83" s="128"/>
      <c r="GU83" s="128"/>
      <c r="GV83" s="128"/>
      <c r="GW83" s="128"/>
      <c r="GX83" s="128"/>
      <c r="GY83" s="128"/>
      <c r="GZ83" s="128"/>
      <c r="HA83" s="128"/>
      <c r="HB83" s="128"/>
      <c r="HC83" s="128"/>
      <c r="HD83" s="128"/>
      <c r="HE83" s="128"/>
      <c r="HF83" s="128"/>
      <c r="HG83" s="128"/>
      <c r="HH83" s="128"/>
      <c r="HI83" s="128"/>
      <c r="HJ83" s="128"/>
      <c r="HK83" s="128"/>
      <c r="HL83" s="128"/>
      <c r="HM83" s="128"/>
      <c r="HN83" s="128"/>
      <c r="HO83" s="128"/>
      <c r="HP83" s="128"/>
      <c r="HQ83" s="128"/>
      <c r="HR83" s="128"/>
      <c r="HS83" s="128"/>
      <c r="HT83" s="128"/>
      <c r="HU83" s="128"/>
      <c r="HV83" s="128"/>
      <c r="HW83" s="128"/>
      <c r="HX83" s="128"/>
      <c r="HY83" s="128"/>
      <c r="HZ83" s="128"/>
      <c r="IA83" s="128"/>
      <c r="IB83" s="128"/>
      <c r="IC83" s="128"/>
      <c r="ID83" s="128"/>
      <c r="IE83" s="128"/>
      <c r="IF83" s="128"/>
      <c r="IG83" s="128"/>
      <c r="IH83" s="128"/>
      <c r="II83" s="128"/>
      <c r="IJ83" s="128"/>
      <c r="IK83" s="128"/>
      <c r="IL83" s="128"/>
      <c r="IM83" s="128"/>
      <c r="IN83" s="128"/>
      <c r="IO83" s="128"/>
      <c r="IP83" s="128"/>
      <c r="IQ83" s="128"/>
      <c r="IR83" s="128"/>
      <c r="IS83" s="128"/>
      <c r="IT83" s="128"/>
      <c r="IU83" s="128"/>
      <c r="IV83" s="128"/>
      <c r="IW83" s="128"/>
      <c r="IX83" s="128"/>
      <c r="IY83" s="128"/>
      <c r="IZ83" s="128"/>
      <c r="JA83" s="128"/>
      <c r="JB83" s="128"/>
      <c r="JC83" s="128"/>
      <c r="JD83" s="128"/>
      <c r="JE83" s="128"/>
      <c r="JF83" s="128"/>
      <c r="JG83" s="128"/>
      <c r="JH83" s="128"/>
      <c r="JI83" s="128"/>
      <c r="JJ83" s="128"/>
      <c r="JK83" s="128"/>
      <c r="JL83" s="128"/>
      <c r="JM83" s="128"/>
      <c r="JN83" s="128"/>
      <c r="JO83" s="128"/>
      <c r="JP83" s="128"/>
      <c r="JQ83" s="128"/>
      <c r="JR83" s="128"/>
    </row>
    <row r="84" spans="1:278" ht="30" customHeight="1" x14ac:dyDescent="0.2">
      <c r="A84" s="219"/>
      <c r="B84" s="219"/>
      <c r="C84" s="219"/>
      <c r="D84" s="219"/>
      <c r="E84" s="219"/>
      <c r="F84" s="92">
        <v>7</v>
      </c>
      <c r="G84" s="222">
        <f t="shared" ca="1" si="9"/>
        <v>0</v>
      </c>
      <c r="H84" s="92" t="str">
        <f t="shared" si="10"/>
        <v>$BR$78</v>
      </c>
      <c r="I84" s="92">
        <f t="shared" si="11"/>
        <v>70</v>
      </c>
      <c r="J84" s="128"/>
      <c r="K84" s="128"/>
      <c r="L84" s="128"/>
      <c r="M84" s="128"/>
      <c r="N84" s="128"/>
      <c r="O84" s="128"/>
      <c r="P84" s="128"/>
      <c r="Q84" s="128"/>
      <c r="R84" s="128"/>
      <c r="S84" s="128"/>
      <c r="T84" s="128"/>
      <c r="U84" s="128"/>
      <c r="V84" s="128"/>
      <c r="W84" s="128"/>
      <c r="X84" s="128"/>
      <c r="Y84" s="128"/>
      <c r="Z84" s="128"/>
      <c r="AA84" s="128"/>
      <c r="AB84" s="128"/>
      <c r="AC84" s="128"/>
      <c r="AD84" s="128"/>
      <c r="AE84" s="128"/>
      <c r="AF84" s="128"/>
      <c r="AG84" s="128"/>
      <c r="AH84" s="128"/>
      <c r="AI84" s="128"/>
      <c r="AJ84" s="128"/>
      <c r="AK84" s="128"/>
      <c r="AL84" s="128"/>
      <c r="AM84" s="128"/>
      <c r="AN84" s="128"/>
      <c r="AO84" s="128"/>
      <c r="AP84" s="128"/>
      <c r="AQ84" s="128"/>
      <c r="AR84" s="128"/>
      <c r="AS84" s="128"/>
      <c r="AT84" s="128"/>
      <c r="AU84" s="128"/>
      <c r="AV84" s="128"/>
      <c r="AW84" s="128"/>
      <c r="AX84" s="128"/>
      <c r="AY84" s="128"/>
      <c r="AZ84" s="128"/>
      <c r="BA84" s="128"/>
      <c r="BB84" s="128"/>
      <c r="BC84" s="128"/>
      <c r="BD84" s="128"/>
      <c r="BE84" s="128"/>
      <c r="BF84" s="128"/>
      <c r="BG84" s="128"/>
      <c r="BH84" s="128"/>
      <c r="BI84" s="128"/>
      <c r="BJ84" s="128"/>
      <c r="BK84" s="128"/>
      <c r="BL84" s="128"/>
      <c r="BM84" s="128"/>
      <c r="BN84" s="128"/>
      <c r="BO84" s="128"/>
      <c r="BP84" s="128"/>
      <c r="BQ84" s="128"/>
      <c r="BR84" s="128"/>
      <c r="BS84" s="128"/>
      <c r="BT84" s="128"/>
      <c r="BU84" s="128"/>
      <c r="BV84" s="128"/>
      <c r="BW84" s="128"/>
      <c r="BX84" s="128"/>
      <c r="BY84" s="128"/>
      <c r="BZ84" s="128"/>
      <c r="CA84" s="128"/>
      <c r="CB84" s="128"/>
      <c r="CC84" s="128"/>
      <c r="CD84" s="128"/>
      <c r="CE84" s="128"/>
      <c r="CF84" s="128"/>
      <c r="CG84" s="128"/>
      <c r="CH84" s="128"/>
      <c r="CI84" s="128"/>
      <c r="CJ84" s="128"/>
      <c r="CK84" s="128"/>
      <c r="CL84" s="128"/>
      <c r="CM84" s="128"/>
      <c r="CN84" s="128"/>
      <c r="CO84" s="128"/>
      <c r="CP84" s="128"/>
      <c r="CQ84" s="128"/>
      <c r="CR84" s="128"/>
      <c r="CS84" s="128"/>
      <c r="CT84" s="128"/>
      <c r="CU84" s="128"/>
      <c r="CV84" s="128"/>
      <c r="CW84" s="128"/>
      <c r="CX84" s="128"/>
      <c r="CY84" s="128"/>
      <c r="CZ84" s="128"/>
      <c r="DA84" s="128"/>
      <c r="DB84" s="128"/>
      <c r="DC84" s="128"/>
      <c r="DD84" s="128"/>
      <c r="DE84" s="128"/>
      <c r="DF84" s="128"/>
      <c r="DG84" s="128"/>
      <c r="DH84" s="128"/>
      <c r="DI84" s="128"/>
      <c r="DJ84" s="128"/>
      <c r="DK84" s="128"/>
      <c r="DL84" s="128"/>
      <c r="DM84" s="128"/>
      <c r="DN84" s="128"/>
      <c r="DO84" s="128"/>
      <c r="DP84" s="128"/>
      <c r="DQ84" s="128"/>
      <c r="DR84" s="128"/>
      <c r="DS84" s="128"/>
      <c r="DT84" s="128"/>
      <c r="DU84" s="128"/>
      <c r="DV84" s="128"/>
      <c r="DW84" s="128"/>
      <c r="DX84" s="128"/>
      <c r="DY84" s="128"/>
      <c r="DZ84" s="128"/>
      <c r="EA84" s="128"/>
      <c r="EB84" s="128"/>
      <c r="EC84" s="128"/>
      <c r="ED84" s="128"/>
      <c r="EE84" s="128"/>
      <c r="EF84" s="128"/>
      <c r="EG84" s="128"/>
      <c r="EH84" s="128"/>
      <c r="EI84" s="128"/>
      <c r="EJ84" s="128"/>
      <c r="EK84" s="128"/>
      <c r="EL84" s="128"/>
      <c r="EM84" s="128"/>
      <c r="EN84" s="128"/>
      <c r="EO84" s="128"/>
      <c r="EP84" s="128"/>
      <c r="EQ84" s="128"/>
      <c r="ER84" s="128"/>
      <c r="ES84" s="128"/>
      <c r="ET84" s="128"/>
      <c r="EU84" s="128"/>
      <c r="EV84" s="128"/>
      <c r="EW84" s="128"/>
      <c r="EX84" s="128"/>
      <c r="EY84" s="128"/>
      <c r="EZ84" s="128"/>
      <c r="FA84" s="128"/>
      <c r="FB84" s="128"/>
      <c r="FC84" s="128"/>
      <c r="FD84" s="128"/>
      <c r="FE84" s="128"/>
      <c r="FF84" s="128"/>
      <c r="FG84" s="128"/>
      <c r="FH84" s="128"/>
      <c r="FI84" s="128"/>
      <c r="FJ84" s="128"/>
      <c r="FK84" s="128"/>
      <c r="FL84" s="128"/>
      <c r="FM84" s="128"/>
      <c r="FN84" s="128"/>
      <c r="FO84" s="128"/>
      <c r="FP84" s="128"/>
      <c r="FQ84" s="128"/>
      <c r="FR84" s="128"/>
      <c r="FS84" s="128"/>
      <c r="FT84" s="128"/>
      <c r="FU84" s="128"/>
      <c r="FV84" s="128"/>
      <c r="FW84" s="128"/>
      <c r="FX84" s="128"/>
      <c r="FY84" s="128"/>
      <c r="FZ84" s="128"/>
      <c r="GA84" s="128"/>
      <c r="GB84" s="128"/>
      <c r="GC84" s="128"/>
      <c r="GD84" s="128"/>
      <c r="GE84" s="128"/>
      <c r="GF84" s="128"/>
      <c r="GG84" s="128"/>
      <c r="GH84" s="128"/>
      <c r="GI84" s="128"/>
      <c r="GJ84" s="128"/>
      <c r="GK84" s="128"/>
      <c r="GL84" s="128"/>
      <c r="GM84" s="128"/>
      <c r="GN84" s="128"/>
      <c r="GO84" s="128"/>
      <c r="GP84" s="128"/>
      <c r="GQ84" s="128"/>
      <c r="GR84" s="128"/>
      <c r="GS84" s="128"/>
      <c r="GT84" s="128"/>
      <c r="GU84" s="128"/>
      <c r="GV84" s="128"/>
      <c r="GW84" s="128"/>
      <c r="GX84" s="128"/>
      <c r="GY84" s="128"/>
      <c r="GZ84" s="128"/>
      <c r="HA84" s="128"/>
      <c r="HB84" s="128"/>
      <c r="HC84" s="128"/>
      <c r="HD84" s="128"/>
      <c r="HE84" s="128"/>
      <c r="HF84" s="128"/>
      <c r="HG84" s="128"/>
      <c r="HH84" s="128"/>
      <c r="HI84" s="128"/>
      <c r="HJ84" s="128"/>
      <c r="HK84" s="128"/>
      <c r="HL84" s="128"/>
      <c r="HM84" s="128"/>
      <c r="HN84" s="128"/>
      <c r="HO84" s="128"/>
      <c r="HP84" s="128"/>
      <c r="HQ84" s="128"/>
      <c r="HR84" s="128"/>
      <c r="HS84" s="128"/>
      <c r="HT84" s="128"/>
      <c r="HU84" s="128"/>
      <c r="HV84" s="128"/>
      <c r="HW84" s="128"/>
      <c r="HX84" s="128"/>
      <c r="HY84" s="128"/>
      <c r="HZ84" s="128"/>
      <c r="IA84" s="128"/>
      <c r="IB84" s="128"/>
      <c r="IC84" s="128"/>
      <c r="ID84" s="128"/>
      <c r="IE84" s="128"/>
      <c r="IF84" s="128"/>
      <c r="IG84" s="128"/>
      <c r="IH84" s="128"/>
      <c r="II84" s="128"/>
      <c r="IJ84" s="128"/>
      <c r="IK84" s="128"/>
      <c r="IL84" s="128"/>
      <c r="IM84" s="128"/>
      <c r="IN84" s="128"/>
      <c r="IO84" s="128"/>
      <c r="IP84" s="128"/>
      <c r="IQ84" s="128"/>
      <c r="IR84" s="128"/>
      <c r="IS84" s="128"/>
      <c r="IT84" s="128"/>
      <c r="IU84" s="128"/>
      <c r="IV84" s="128"/>
      <c r="IW84" s="128"/>
      <c r="IX84" s="128"/>
      <c r="IY84" s="128"/>
      <c r="IZ84" s="128"/>
      <c r="JA84" s="128"/>
      <c r="JB84" s="128"/>
      <c r="JC84" s="128"/>
      <c r="JD84" s="128"/>
      <c r="JE84" s="128"/>
      <c r="JF84" s="128"/>
      <c r="JG84" s="128"/>
      <c r="JH84" s="128"/>
      <c r="JI84" s="128"/>
      <c r="JJ84" s="128"/>
      <c r="JK84" s="128"/>
      <c r="JL84" s="128"/>
      <c r="JM84" s="128"/>
      <c r="JN84" s="128"/>
      <c r="JO84" s="128"/>
      <c r="JP84" s="128"/>
      <c r="JQ84" s="128"/>
      <c r="JR84" s="128"/>
    </row>
    <row r="85" spans="1:278" ht="30" customHeight="1" x14ac:dyDescent="0.2">
      <c r="A85" s="219"/>
      <c r="B85" s="219"/>
      <c r="C85" s="219"/>
      <c r="D85" s="219"/>
      <c r="E85" s="219"/>
      <c r="F85" s="92">
        <v>8</v>
      </c>
      <c r="G85" s="222">
        <f t="shared" ca="1" si="9"/>
        <v>0</v>
      </c>
      <c r="H85" s="92" t="str">
        <f t="shared" si="10"/>
        <v>$CA$78</v>
      </c>
      <c r="I85" s="92">
        <f t="shared" si="11"/>
        <v>79</v>
      </c>
      <c r="J85" s="128"/>
      <c r="K85" s="128"/>
      <c r="L85" s="128"/>
      <c r="M85" s="128"/>
      <c r="N85" s="128"/>
      <c r="O85" s="128"/>
      <c r="P85" s="128"/>
      <c r="Q85" s="128"/>
      <c r="R85" s="128"/>
      <c r="S85" s="128"/>
      <c r="T85" s="128"/>
      <c r="U85" s="128"/>
      <c r="V85" s="128"/>
      <c r="W85" s="128"/>
      <c r="X85" s="128"/>
      <c r="Y85" s="128"/>
      <c r="Z85" s="128"/>
      <c r="AA85" s="128"/>
      <c r="AB85" s="128"/>
      <c r="AC85" s="128"/>
      <c r="AD85" s="128"/>
      <c r="AE85" s="128"/>
      <c r="AF85" s="128"/>
      <c r="AG85" s="128"/>
      <c r="AH85" s="128"/>
      <c r="AI85" s="128"/>
      <c r="AJ85" s="128"/>
      <c r="AK85" s="128"/>
      <c r="AL85" s="128"/>
      <c r="AM85" s="128"/>
      <c r="AN85" s="128"/>
      <c r="AO85" s="128"/>
      <c r="AP85" s="128"/>
      <c r="AQ85" s="128"/>
      <c r="AR85" s="128"/>
      <c r="AS85" s="128"/>
      <c r="AT85" s="128"/>
      <c r="AU85" s="128"/>
      <c r="AV85" s="128"/>
      <c r="AW85" s="128"/>
      <c r="AX85" s="128"/>
      <c r="AY85" s="128"/>
      <c r="AZ85" s="128"/>
      <c r="BA85" s="128"/>
      <c r="BB85" s="128"/>
      <c r="BC85" s="128"/>
      <c r="BD85" s="128"/>
      <c r="BE85" s="128"/>
      <c r="BF85" s="128"/>
      <c r="BG85" s="128"/>
      <c r="BH85" s="128"/>
      <c r="BI85" s="128"/>
      <c r="BJ85" s="128"/>
      <c r="BK85" s="128"/>
      <c r="BL85" s="128"/>
      <c r="BM85" s="128"/>
      <c r="BN85" s="128"/>
      <c r="BO85" s="128"/>
      <c r="BP85" s="128"/>
      <c r="BQ85" s="128"/>
      <c r="BR85" s="128"/>
      <c r="BS85" s="128"/>
      <c r="BT85" s="128"/>
      <c r="BU85" s="128"/>
      <c r="BV85" s="128"/>
      <c r="BW85" s="128"/>
      <c r="BX85" s="128"/>
      <c r="BY85" s="128"/>
      <c r="BZ85" s="128"/>
      <c r="CA85" s="128"/>
      <c r="CB85" s="128"/>
      <c r="CC85" s="128"/>
      <c r="CD85" s="128"/>
      <c r="CE85" s="128"/>
      <c r="CF85" s="128"/>
      <c r="CG85" s="128"/>
      <c r="CH85" s="128"/>
      <c r="CI85" s="128"/>
      <c r="CJ85" s="128"/>
      <c r="CK85" s="128"/>
      <c r="CL85" s="128"/>
      <c r="CM85" s="128"/>
      <c r="CN85" s="128"/>
      <c r="CO85" s="128"/>
      <c r="CP85" s="128"/>
      <c r="CQ85" s="128"/>
      <c r="CR85" s="128"/>
      <c r="CS85" s="128"/>
      <c r="CT85" s="128"/>
      <c r="CU85" s="128"/>
      <c r="CV85" s="128"/>
      <c r="CW85" s="128"/>
      <c r="CX85" s="128"/>
      <c r="CY85" s="128"/>
      <c r="CZ85" s="128"/>
      <c r="DA85" s="128"/>
      <c r="DB85" s="128"/>
      <c r="DC85" s="128"/>
      <c r="DD85" s="128"/>
      <c r="DE85" s="128"/>
      <c r="DF85" s="128"/>
      <c r="DG85" s="128"/>
      <c r="DH85" s="128"/>
      <c r="DI85" s="128"/>
      <c r="DJ85" s="128"/>
      <c r="DK85" s="128"/>
      <c r="DL85" s="128"/>
      <c r="DM85" s="128"/>
      <c r="DN85" s="128"/>
      <c r="DO85" s="128"/>
      <c r="DP85" s="128"/>
      <c r="DQ85" s="128"/>
      <c r="DR85" s="128"/>
      <c r="DS85" s="128"/>
      <c r="DT85" s="128"/>
      <c r="DU85" s="128"/>
      <c r="DV85" s="128"/>
      <c r="DW85" s="128"/>
      <c r="DX85" s="128"/>
      <c r="DY85" s="128"/>
      <c r="DZ85" s="128"/>
      <c r="EA85" s="128"/>
      <c r="EB85" s="128"/>
      <c r="EC85" s="128"/>
      <c r="ED85" s="128"/>
      <c r="EE85" s="128"/>
      <c r="EF85" s="128"/>
      <c r="EG85" s="128"/>
      <c r="EH85" s="128"/>
      <c r="EI85" s="128"/>
      <c r="EJ85" s="128"/>
      <c r="EK85" s="128"/>
      <c r="EL85" s="128"/>
      <c r="EM85" s="128"/>
      <c r="EN85" s="128"/>
      <c r="EO85" s="128"/>
      <c r="EP85" s="128"/>
      <c r="EQ85" s="128"/>
      <c r="ER85" s="128"/>
      <c r="ES85" s="128"/>
      <c r="ET85" s="128"/>
      <c r="EU85" s="128"/>
      <c r="EV85" s="128"/>
      <c r="EW85" s="128"/>
      <c r="EX85" s="128"/>
      <c r="EY85" s="128"/>
      <c r="EZ85" s="128"/>
      <c r="FA85" s="128"/>
      <c r="FB85" s="128"/>
      <c r="FC85" s="128"/>
      <c r="FD85" s="128"/>
      <c r="FE85" s="128"/>
      <c r="FF85" s="128"/>
      <c r="FG85" s="128"/>
      <c r="FH85" s="128"/>
      <c r="FI85" s="128"/>
      <c r="FJ85" s="128"/>
      <c r="FK85" s="128"/>
      <c r="FL85" s="128"/>
      <c r="FM85" s="128"/>
      <c r="FN85" s="128"/>
      <c r="FO85" s="128"/>
      <c r="FP85" s="128"/>
      <c r="FQ85" s="128"/>
      <c r="FR85" s="128"/>
      <c r="FS85" s="128"/>
      <c r="FT85" s="128"/>
      <c r="FU85" s="128"/>
      <c r="FV85" s="128"/>
      <c r="FW85" s="128"/>
      <c r="FX85" s="128"/>
      <c r="FY85" s="128"/>
      <c r="FZ85" s="128"/>
      <c r="GA85" s="128"/>
      <c r="GB85" s="128"/>
      <c r="GC85" s="128"/>
      <c r="GD85" s="128"/>
      <c r="GE85" s="128"/>
      <c r="GF85" s="128"/>
      <c r="GG85" s="128"/>
      <c r="GH85" s="128"/>
      <c r="GI85" s="128"/>
      <c r="GJ85" s="128"/>
      <c r="GK85" s="128"/>
      <c r="GL85" s="128"/>
      <c r="GM85" s="128"/>
      <c r="GN85" s="128"/>
      <c r="GO85" s="128"/>
      <c r="GP85" s="128"/>
      <c r="GQ85" s="128"/>
      <c r="GR85" s="128"/>
      <c r="GS85" s="128"/>
      <c r="GT85" s="128"/>
      <c r="GU85" s="128"/>
      <c r="GV85" s="128"/>
      <c r="GW85" s="128"/>
      <c r="GX85" s="128"/>
      <c r="GY85" s="128"/>
      <c r="GZ85" s="128"/>
      <c r="HA85" s="128"/>
      <c r="HB85" s="128"/>
      <c r="HC85" s="128"/>
      <c r="HD85" s="128"/>
      <c r="HE85" s="128"/>
      <c r="HF85" s="128"/>
      <c r="HG85" s="128"/>
      <c r="HH85" s="128"/>
      <c r="HI85" s="128"/>
      <c r="HJ85" s="128"/>
      <c r="HK85" s="128"/>
      <c r="HL85" s="128"/>
      <c r="HM85" s="128"/>
      <c r="HN85" s="128"/>
      <c r="HO85" s="128"/>
      <c r="HP85" s="128"/>
      <c r="HQ85" s="128"/>
      <c r="HR85" s="128"/>
      <c r="HS85" s="128"/>
      <c r="HT85" s="128"/>
      <c r="HU85" s="128"/>
      <c r="HV85" s="128"/>
      <c r="HW85" s="128"/>
      <c r="HX85" s="128"/>
      <c r="HY85" s="128"/>
      <c r="HZ85" s="128"/>
      <c r="IA85" s="128"/>
      <c r="IB85" s="128"/>
      <c r="IC85" s="128"/>
      <c r="ID85" s="128"/>
      <c r="IE85" s="128"/>
      <c r="IF85" s="128"/>
      <c r="IG85" s="128"/>
      <c r="IH85" s="128"/>
      <c r="II85" s="128"/>
      <c r="IJ85" s="128"/>
      <c r="IK85" s="128"/>
      <c r="IL85" s="128"/>
      <c r="IM85" s="128"/>
      <c r="IN85" s="128"/>
      <c r="IO85" s="128"/>
      <c r="IP85" s="128"/>
      <c r="IQ85" s="128"/>
      <c r="IR85" s="128"/>
      <c r="IS85" s="128"/>
      <c r="IT85" s="128"/>
      <c r="IU85" s="128"/>
      <c r="IV85" s="128"/>
      <c r="IW85" s="128"/>
      <c r="IX85" s="128"/>
      <c r="IY85" s="128"/>
      <c r="IZ85" s="128"/>
      <c r="JA85" s="128"/>
      <c r="JB85" s="128"/>
      <c r="JC85" s="128"/>
      <c r="JD85" s="128"/>
      <c r="JE85" s="128"/>
      <c r="JF85" s="128"/>
      <c r="JG85" s="128"/>
      <c r="JH85" s="128"/>
      <c r="JI85" s="128"/>
      <c r="JJ85" s="128"/>
      <c r="JK85" s="128"/>
      <c r="JL85" s="128"/>
      <c r="JM85" s="128"/>
      <c r="JN85" s="128"/>
      <c r="JO85" s="128"/>
      <c r="JP85" s="128"/>
      <c r="JQ85" s="128"/>
      <c r="JR85" s="128"/>
    </row>
    <row r="86" spans="1:278" ht="30" customHeight="1" x14ac:dyDescent="0.2">
      <c r="A86" s="219"/>
      <c r="B86" s="219"/>
      <c r="C86" s="219"/>
      <c r="D86" s="219"/>
      <c r="E86" s="219"/>
      <c r="F86" s="92">
        <v>9</v>
      </c>
      <c r="G86" s="222">
        <f t="shared" ca="1" si="9"/>
        <v>0</v>
      </c>
      <c r="H86" s="92" t="str">
        <f t="shared" si="10"/>
        <v>$CJ$78</v>
      </c>
      <c r="I86" s="92">
        <f t="shared" si="11"/>
        <v>88</v>
      </c>
      <c r="J86" s="128"/>
      <c r="K86" s="128"/>
      <c r="L86" s="128"/>
      <c r="M86" s="128"/>
      <c r="N86" s="128"/>
      <c r="O86" s="128"/>
      <c r="P86" s="128"/>
      <c r="Q86" s="128"/>
      <c r="R86" s="128"/>
      <c r="S86" s="128"/>
      <c r="T86" s="128"/>
      <c r="U86" s="128"/>
      <c r="V86" s="128"/>
      <c r="W86" s="128"/>
      <c r="X86" s="128"/>
      <c r="Y86" s="128"/>
      <c r="Z86" s="128"/>
      <c r="AA86" s="128"/>
      <c r="AB86" s="128"/>
      <c r="AC86" s="128"/>
      <c r="AD86" s="128"/>
      <c r="AE86" s="128"/>
      <c r="AF86" s="128"/>
      <c r="AG86" s="128"/>
      <c r="AH86" s="128"/>
      <c r="AI86" s="128"/>
      <c r="AJ86" s="128"/>
      <c r="AK86" s="128"/>
      <c r="AL86" s="128"/>
      <c r="AM86" s="128"/>
      <c r="AN86" s="128"/>
      <c r="AO86" s="128"/>
      <c r="AP86" s="128"/>
      <c r="AQ86" s="128"/>
      <c r="AR86" s="128"/>
      <c r="AS86" s="128"/>
      <c r="AT86" s="128"/>
      <c r="AU86" s="128"/>
      <c r="AV86" s="128"/>
      <c r="AW86" s="128"/>
      <c r="AX86" s="128"/>
      <c r="AY86" s="128"/>
      <c r="AZ86" s="128"/>
      <c r="BA86" s="128"/>
      <c r="BB86" s="128"/>
      <c r="BC86" s="128"/>
      <c r="BD86" s="128"/>
      <c r="BE86" s="128"/>
      <c r="BF86" s="128"/>
      <c r="BG86" s="128"/>
      <c r="BH86" s="128"/>
      <c r="BI86" s="128"/>
      <c r="BJ86" s="128"/>
      <c r="BK86" s="128"/>
      <c r="BL86" s="128"/>
      <c r="BM86" s="128"/>
      <c r="BN86" s="128"/>
      <c r="BO86" s="128"/>
      <c r="BP86" s="128"/>
      <c r="BQ86" s="128"/>
      <c r="BR86" s="128"/>
      <c r="BS86" s="128"/>
      <c r="BT86" s="128"/>
      <c r="BU86" s="128"/>
      <c r="BV86" s="128"/>
      <c r="BW86" s="128"/>
      <c r="BX86" s="128"/>
      <c r="BY86" s="128"/>
      <c r="BZ86" s="128"/>
      <c r="CA86" s="128"/>
      <c r="CB86" s="128"/>
      <c r="CC86" s="128"/>
      <c r="CD86" s="128"/>
      <c r="CE86" s="128"/>
      <c r="CF86" s="128"/>
      <c r="CG86" s="128"/>
      <c r="CH86" s="128"/>
      <c r="CI86" s="128"/>
      <c r="CJ86" s="128"/>
      <c r="CK86" s="128"/>
      <c r="CL86" s="128"/>
      <c r="CM86" s="128"/>
      <c r="CN86" s="128"/>
      <c r="CO86" s="128"/>
      <c r="CP86" s="128"/>
      <c r="CQ86" s="128"/>
      <c r="CR86" s="128"/>
      <c r="CS86" s="128"/>
      <c r="CT86" s="128"/>
      <c r="CU86" s="128"/>
      <c r="CV86" s="128"/>
      <c r="CW86" s="128"/>
      <c r="CX86" s="128"/>
      <c r="CY86" s="128"/>
      <c r="CZ86" s="128"/>
      <c r="DA86" s="128"/>
      <c r="DB86" s="128"/>
      <c r="DC86" s="128"/>
      <c r="DD86" s="128"/>
      <c r="DE86" s="128"/>
      <c r="DF86" s="128"/>
      <c r="DG86" s="128"/>
      <c r="DH86" s="128"/>
      <c r="DI86" s="128"/>
      <c r="DJ86" s="128"/>
      <c r="DK86" s="128"/>
      <c r="DL86" s="128"/>
      <c r="DM86" s="128"/>
      <c r="DN86" s="128"/>
      <c r="DO86" s="128"/>
      <c r="DP86" s="128"/>
      <c r="DQ86" s="128"/>
      <c r="DR86" s="128"/>
      <c r="DS86" s="128"/>
      <c r="DT86" s="128"/>
      <c r="DU86" s="128"/>
      <c r="DV86" s="128"/>
      <c r="DW86" s="128"/>
      <c r="DX86" s="128"/>
      <c r="DY86" s="128"/>
      <c r="DZ86" s="128"/>
      <c r="EA86" s="128"/>
      <c r="EB86" s="128"/>
      <c r="EC86" s="128"/>
      <c r="ED86" s="128"/>
      <c r="EE86" s="128"/>
      <c r="EF86" s="128"/>
      <c r="EG86" s="128"/>
      <c r="EH86" s="128"/>
      <c r="EI86" s="128"/>
      <c r="EJ86" s="128"/>
      <c r="EK86" s="128"/>
      <c r="EL86" s="128"/>
      <c r="EM86" s="128"/>
      <c r="EN86" s="128"/>
      <c r="EO86" s="128"/>
      <c r="EP86" s="128"/>
      <c r="EQ86" s="128"/>
      <c r="ER86" s="128"/>
      <c r="ES86" s="128"/>
      <c r="ET86" s="128"/>
      <c r="EU86" s="128"/>
      <c r="EV86" s="128"/>
      <c r="EW86" s="128"/>
      <c r="EX86" s="128"/>
      <c r="EY86" s="128"/>
      <c r="EZ86" s="128"/>
      <c r="FA86" s="128"/>
      <c r="FB86" s="128"/>
      <c r="FC86" s="128"/>
      <c r="FD86" s="128"/>
      <c r="FE86" s="128"/>
      <c r="FF86" s="128"/>
      <c r="FG86" s="128"/>
      <c r="FH86" s="128"/>
      <c r="FI86" s="128"/>
      <c r="FJ86" s="128"/>
      <c r="FK86" s="128"/>
      <c r="FL86" s="128"/>
      <c r="FM86" s="128"/>
      <c r="FN86" s="128"/>
      <c r="FO86" s="128"/>
      <c r="FP86" s="128"/>
      <c r="FQ86" s="128"/>
      <c r="FR86" s="128"/>
      <c r="FS86" s="128"/>
      <c r="FT86" s="128"/>
      <c r="FU86" s="128"/>
      <c r="FV86" s="128"/>
      <c r="FW86" s="128"/>
      <c r="FX86" s="128"/>
      <c r="FY86" s="128"/>
      <c r="FZ86" s="128"/>
      <c r="GA86" s="128"/>
      <c r="GB86" s="128"/>
      <c r="GC86" s="128"/>
      <c r="GD86" s="128"/>
      <c r="GE86" s="128"/>
      <c r="GF86" s="128"/>
      <c r="GG86" s="128"/>
      <c r="GH86" s="128"/>
      <c r="GI86" s="128"/>
      <c r="GJ86" s="128"/>
      <c r="GK86" s="128"/>
      <c r="GL86" s="128"/>
      <c r="GM86" s="128"/>
      <c r="GN86" s="128"/>
      <c r="GO86" s="128"/>
      <c r="GP86" s="128"/>
      <c r="GQ86" s="128"/>
      <c r="GR86" s="128"/>
      <c r="GS86" s="128"/>
      <c r="GT86" s="128"/>
      <c r="GU86" s="128"/>
      <c r="GV86" s="128"/>
      <c r="GW86" s="128"/>
      <c r="GX86" s="128"/>
      <c r="GY86" s="128"/>
      <c r="GZ86" s="128"/>
      <c r="HA86" s="128"/>
      <c r="HB86" s="128"/>
      <c r="HC86" s="128"/>
      <c r="HD86" s="128"/>
      <c r="HE86" s="128"/>
      <c r="HF86" s="128"/>
      <c r="HG86" s="128"/>
      <c r="HH86" s="128"/>
      <c r="HI86" s="128"/>
      <c r="HJ86" s="128"/>
      <c r="HK86" s="128"/>
      <c r="HL86" s="128"/>
      <c r="HM86" s="128"/>
      <c r="HN86" s="128"/>
      <c r="HO86" s="128"/>
      <c r="HP86" s="128"/>
      <c r="HQ86" s="128"/>
      <c r="HR86" s="128"/>
      <c r="HS86" s="128"/>
      <c r="HT86" s="128"/>
      <c r="HU86" s="128"/>
      <c r="HV86" s="128"/>
      <c r="HW86" s="128"/>
      <c r="HX86" s="128"/>
      <c r="HY86" s="128"/>
      <c r="HZ86" s="128"/>
      <c r="IA86" s="128"/>
      <c r="IB86" s="128"/>
      <c r="IC86" s="128"/>
      <c r="ID86" s="128"/>
      <c r="IE86" s="128"/>
      <c r="IF86" s="128"/>
      <c r="IG86" s="128"/>
      <c r="IH86" s="128"/>
      <c r="II86" s="128"/>
      <c r="IJ86" s="128"/>
      <c r="IK86" s="128"/>
      <c r="IL86" s="128"/>
      <c r="IM86" s="128"/>
      <c r="IN86" s="128"/>
      <c r="IO86" s="128"/>
      <c r="IP86" s="128"/>
      <c r="IQ86" s="128"/>
      <c r="IR86" s="128"/>
      <c r="IS86" s="128"/>
      <c r="IT86" s="128"/>
      <c r="IU86" s="128"/>
      <c r="IV86" s="128"/>
      <c r="IW86" s="128"/>
      <c r="IX86" s="128"/>
      <c r="IY86" s="128"/>
      <c r="IZ86" s="128"/>
      <c r="JA86" s="128"/>
      <c r="JB86" s="128"/>
      <c r="JC86" s="128"/>
      <c r="JD86" s="128"/>
      <c r="JE86" s="128"/>
      <c r="JF86" s="128"/>
      <c r="JG86" s="128"/>
      <c r="JH86" s="128"/>
      <c r="JI86" s="128"/>
      <c r="JJ86" s="128"/>
      <c r="JK86" s="128"/>
      <c r="JL86" s="128"/>
      <c r="JM86" s="128"/>
      <c r="JN86" s="128"/>
      <c r="JO86" s="128"/>
      <c r="JP86" s="128"/>
      <c r="JQ86" s="128"/>
      <c r="JR86" s="128"/>
    </row>
    <row r="87" spans="1:278" ht="30" customHeight="1" x14ac:dyDescent="0.2">
      <c r="A87" s="219"/>
      <c r="B87" s="219"/>
      <c r="C87" s="219"/>
      <c r="D87" s="219"/>
      <c r="E87" s="219"/>
      <c r="F87" s="92">
        <v>10</v>
      </c>
      <c r="G87" s="222">
        <f t="shared" ca="1" si="9"/>
        <v>0</v>
      </c>
      <c r="H87" s="92" t="str">
        <f t="shared" si="10"/>
        <v>$CS$78</v>
      </c>
      <c r="I87" s="92">
        <f t="shared" si="11"/>
        <v>97</v>
      </c>
      <c r="J87" s="128"/>
      <c r="K87" s="128"/>
      <c r="L87" s="128"/>
      <c r="M87" s="128"/>
      <c r="N87" s="128"/>
      <c r="O87" s="128"/>
      <c r="P87" s="128"/>
      <c r="Q87" s="128"/>
      <c r="R87" s="128"/>
      <c r="S87" s="128"/>
      <c r="T87" s="128"/>
      <c r="U87" s="128"/>
      <c r="V87" s="128"/>
      <c r="W87" s="128"/>
      <c r="X87" s="128"/>
      <c r="Y87" s="128"/>
      <c r="Z87" s="128"/>
      <c r="AA87" s="128"/>
      <c r="AB87" s="128"/>
      <c r="AC87" s="128"/>
      <c r="AD87" s="128"/>
      <c r="AE87" s="128"/>
      <c r="AF87" s="128"/>
      <c r="AG87" s="128"/>
      <c r="AH87" s="128"/>
      <c r="AI87" s="128"/>
      <c r="AJ87" s="128"/>
      <c r="AK87" s="128"/>
      <c r="AL87" s="128"/>
      <c r="AM87" s="128"/>
      <c r="AN87" s="128"/>
      <c r="AO87" s="128"/>
      <c r="AP87" s="128"/>
      <c r="AQ87" s="128"/>
      <c r="AR87" s="128"/>
      <c r="AS87" s="128"/>
      <c r="AT87" s="128"/>
      <c r="AU87" s="128"/>
      <c r="AV87" s="128"/>
      <c r="AW87" s="128"/>
      <c r="AX87" s="128"/>
      <c r="AY87" s="128"/>
      <c r="AZ87" s="128"/>
      <c r="BA87" s="128"/>
      <c r="BB87" s="128"/>
      <c r="BC87" s="128"/>
      <c r="BD87" s="128"/>
      <c r="BE87" s="128"/>
      <c r="BF87" s="128"/>
      <c r="BG87" s="128"/>
      <c r="BH87" s="128"/>
      <c r="BI87" s="128"/>
      <c r="BJ87" s="128"/>
      <c r="BK87" s="128"/>
      <c r="BL87" s="128"/>
      <c r="BM87" s="128"/>
      <c r="BN87" s="128"/>
      <c r="BO87" s="128"/>
      <c r="BP87" s="128"/>
      <c r="BQ87" s="128"/>
      <c r="BR87" s="128"/>
      <c r="BS87" s="128"/>
      <c r="BT87" s="128"/>
      <c r="BU87" s="128"/>
      <c r="BV87" s="128"/>
      <c r="BW87" s="128"/>
      <c r="BX87" s="128"/>
      <c r="BY87" s="128"/>
      <c r="BZ87" s="128"/>
      <c r="CA87" s="128"/>
      <c r="CB87" s="128"/>
      <c r="CC87" s="128"/>
      <c r="CD87" s="128"/>
      <c r="CE87" s="128"/>
      <c r="CF87" s="128"/>
      <c r="CG87" s="128"/>
      <c r="CH87" s="128"/>
      <c r="CI87" s="128"/>
      <c r="CJ87" s="128"/>
      <c r="CK87" s="128"/>
      <c r="CL87" s="128"/>
      <c r="CM87" s="128"/>
      <c r="CN87" s="128"/>
      <c r="CO87" s="128"/>
      <c r="CP87" s="128"/>
      <c r="CQ87" s="128"/>
      <c r="CR87" s="128"/>
      <c r="CS87" s="128"/>
      <c r="CT87" s="128"/>
      <c r="CU87" s="128"/>
      <c r="CV87" s="128"/>
      <c r="CW87" s="128"/>
      <c r="CX87" s="128"/>
      <c r="CY87" s="128"/>
      <c r="CZ87" s="128"/>
      <c r="DA87" s="128"/>
      <c r="DB87" s="128"/>
      <c r="DC87" s="128"/>
      <c r="DD87" s="128"/>
      <c r="DE87" s="128"/>
      <c r="DF87" s="128"/>
      <c r="DG87" s="128"/>
      <c r="DH87" s="128"/>
      <c r="DI87" s="128"/>
      <c r="DJ87" s="128"/>
      <c r="DK87" s="128"/>
      <c r="DL87" s="128"/>
      <c r="DM87" s="128"/>
      <c r="DN87" s="128"/>
      <c r="DO87" s="128"/>
      <c r="DP87" s="128"/>
      <c r="DQ87" s="128"/>
      <c r="DR87" s="128"/>
      <c r="DS87" s="128"/>
      <c r="DT87" s="128"/>
      <c r="DU87" s="128"/>
      <c r="DV87" s="128"/>
      <c r="DW87" s="128"/>
      <c r="DX87" s="128"/>
      <c r="DY87" s="128"/>
      <c r="DZ87" s="128"/>
      <c r="EA87" s="128"/>
      <c r="EB87" s="128"/>
      <c r="EC87" s="128"/>
      <c r="ED87" s="128"/>
      <c r="EE87" s="128"/>
      <c r="EF87" s="128"/>
      <c r="EG87" s="128"/>
      <c r="EH87" s="128"/>
      <c r="EI87" s="128"/>
      <c r="EJ87" s="128"/>
      <c r="EK87" s="128"/>
      <c r="EL87" s="128"/>
      <c r="EM87" s="128"/>
      <c r="EN87" s="128"/>
      <c r="EO87" s="128"/>
      <c r="EP87" s="128"/>
      <c r="EQ87" s="128"/>
      <c r="ER87" s="128"/>
      <c r="ES87" s="128"/>
      <c r="ET87" s="128"/>
      <c r="EU87" s="128"/>
      <c r="EV87" s="128"/>
      <c r="EW87" s="128"/>
      <c r="EX87" s="128"/>
      <c r="EY87" s="128"/>
      <c r="EZ87" s="128"/>
      <c r="FA87" s="128"/>
      <c r="FB87" s="128"/>
      <c r="FC87" s="128"/>
      <c r="FD87" s="128"/>
      <c r="FE87" s="128"/>
      <c r="FF87" s="128"/>
      <c r="FG87" s="128"/>
      <c r="FH87" s="128"/>
      <c r="FI87" s="128"/>
      <c r="FJ87" s="128"/>
      <c r="FK87" s="128"/>
      <c r="FL87" s="128"/>
      <c r="FM87" s="128"/>
      <c r="FN87" s="128"/>
      <c r="FO87" s="128"/>
      <c r="FP87" s="128"/>
      <c r="FQ87" s="128"/>
      <c r="FR87" s="128"/>
      <c r="FS87" s="128"/>
      <c r="FT87" s="128"/>
      <c r="FU87" s="128"/>
      <c r="FV87" s="128"/>
      <c r="FW87" s="128"/>
      <c r="FX87" s="128"/>
      <c r="FY87" s="128"/>
      <c r="FZ87" s="128"/>
      <c r="GA87" s="128"/>
      <c r="GB87" s="128"/>
      <c r="GC87" s="128"/>
      <c r="GD87" s="128"/>
      <c r="GE87" s="128"/>
      <c r="GF87" s="128"/>
      <c r="GG87" s="128"/>
      <c r="GH87" s="128"/>
      <c r="GI87" s="128"/>
      <c r="GJ87" s="128"/>
      <c r="GK87" s="128"/>
      <c r="GL87" s="128"/>
      <c r="GM87" s="128"/>
      <c r="GN87" s="128"/>
      <c r="GO87" s="128"/>
      <c r="GP87" s="128"/>
      <c r="GQ87" s="128"/>
      <c r="GR87" s="128"/>
      <c r="GS87" s="128"/>
      <c r="GT87" s="128"/>
      <c r="GU87" s="128"/>
      <c r="GV87" s="128"/>
      <c r="GW87" s="128"/>
      <c r="GX87" s="128"/>
      <c r="GY87" s="128"/>
      <c r="GZ87" s="128"/>
      <c r="HA87" s="128"/>
      <c r="HB87" s="128"/>
      <c r="HC87" s="128"/>
      <c r="HD87" s="128"/>
      <c r="HE87" s="128"/>
      <c r="HF87" s="128"/>
      <c r="HG87" s="128"/>
      <c r="HH87" s="128"/>
      <c r="HI87" s="128"/>
      <c r="HJ87" s="128"/>
      <c r="HK87" s="128"/>
      <c r="HL87" s="128"/>
      <c r="HM87" s="128"/>
      <c r="HN87" s="128"/>
      <c r="HO87" s="128"/>
      <c r="HP87" s="128"/>
      <c r="HQ87" s="128"/>
      <c r="HR87" s="128"/>
      <c r="HS87" s="128"/>
      <c r="HT87" s="128"/>
      <c r="HU87" s="128"/>
      <c r="HV87" s="128"/>
      <c r="HW87" s="128"/>
      <c r="HX87" s="128"/>
      <c r="HY87" s="128"/>
      <c r="HZ87" s="128"/>
      <c r="IA87" s="128"/>
      <c r="IB87" s="128"/>
      <c r="IC87" s="128"/>
      <c r="ID87" s="128"/>
      <c r="IE87" s="128"/>
      <c r="IF87" s="128"/>
      <c r="IG87" s="128"/>
      <c r="IH87" s="128"/>
      <c r="II87" s="128"/>
      <c r="IJ87" s="128"/>
      <c r="IK87" s="128"/>
      <c r="IL87" s="128"/>
      <c r="IM87" s="128"/>
      <c r="IN87" s="128"/>
      <c r="IO87" s="128"/>
      <c r="IP87" s="128"/>
      <c r="IQ87" s="128"/>
      <c r="IR87" s="128"/>
      <c r="IS87" s="128"/>
      <c r="IT87" s="128"/>
      <c r="IU87" s="128"/>
      <c r="IV87" s="128"/>
      <c r="IW87" s="128"/>
      <c r="IX87" s="128"/>
      <c r="IY87" s="128"/>
      <c r="IZ87" s="128"/>
      <c r="JA87" s="128"/>
      <c r="JB87" s="128"/>
      <c r="JC87" s="128"/>
      <c r="JD87" s="128"/>
      <c r="JE87" s="128"/>
      <c r="JF87" s="128"/>
      <c r="JG87" s="128"/>
      <c r="JH87" s="128"/>
      <c r="JI87" s="128"/>
      <c r="JJ87" s="128"/>
      <c r="JK87" s="128"/>
      <c r="JL87" s="128"/>
      <c r="JM87" s="128"/>
      <c r="JN87" s="128"/>
      <c r="JO87" s="128"/>
      <c r="JP87" s="128"/>
      <c r="JQ87" s="128"/>
      <c r="JR87" s="128"/>
    </row>
    <row r="88" spans="1:278" ht="30" customHeight="1" x14ac:dyDescent="0.2">
      <c r="A88" s="219"/>
      <c r="B88" s="219"/>
      <c r="C88" s="219"/>
      <c r="D88" s="219"/>
      <c r="E88" s="219"/>
      <c r="F88" s="92">
        <v>11</v>
      </c>
      <c r="G88" s="222">
        <f t="shared" ca="1" si="9"/>
        <v>0</v>
      </c>
      <c r="H88" s="92" t="str">
        <f t="shared" si="10"/>
        <v>$DB$78</v>
      </c>
      <c r="I88" s="92">
        <f t="shared" si="11"/>
        <v>106</v>
      </c>
      <c r="J88" s="128"/>
      <c r="K88" s="128"/>
      <c r="L88" s="128"/>
      <c r="M88" s="128"/>
      <c r="N88" s="128"/>
      <c r="O88" s="128"/>
      <c r="P88" s="128"/>
      <c r="Q88" s="128"/>
      <c r="R88" s="128"/>
      <c r="S88" s="128"/>
      <c r="T88" s="128"/>
      <c r="U88" s="128"/>
      <c r="V88" s="128"/>
      <c r="W88" s="128"/>
      <c r="X88" s="128"/>
      <c r="Y88" s="128"/>
      <c r="Z88" s="128"/>
      <c r="AA88" s="128"/>
      <c r="AB88" s="128"/>
      <c r="AC88" s="128"/>
      <c r="AD88" s="128"/>
      <c r="AE88" s="128"/>
      <c r="AF88" s="128"/>
      <c r="AG88" s="128"/>
      <c r="AH88" s="128"/>
      <c r="AI88" s="128"/>
      <c r="AJ88" s="128"/>
      <c r="AK88" s="128"/>
      <c r="AL88" s="128"/>
      <c r="AM88" s="128"/>
      <c r="AN88" s="128"/>
      <c r="AO88" s="128"/>
      <c r="AP88" s="128"/>
      <c r="AQ88" s="128"/>
      <c r="AR88" s="128"/>
      <c r="AS88" s="128"/>
      <c r="AT88" s="128"/>
      <c r="AU88" s="128"/>
      <c r="AV88" s="128"/>
      <c r="AW88" s="128"/>
      <c r="AX88" s="128"/>
      <c r="AY88" s="128"/>
      <c r="AZ88" s="128"/>
      <c r="BA88" s="128"/>
      <c r="BB88" s="128"/>
      <c r="BC88" s="128"/>
      <c r="BD88" s="128"/>
      <c r="BE88" s="128"/>
      <c r="BF88" s="128"/>
      <c r="BG88" s="128"/>
      <c r="BH88" s="128"/>
      <c r="BI88" s="128"/>
      <c r="BJ88" s="128"/>
      <c r="BK88" s="128"/>
      <c r="BL88" s="128"/>
      <c r="BM88" s="128"/>
      <c r="BN88" s="128"/>
      <c r="BO88" s="128"/>
      <c r="BP88" s="128"/>
      <c r="BQ88" s="128"/>
      <c r="BR88" s="128"/>
      <c r="BS88" s="128"/>
      <c r="BT88" s="128"/>
      <c r="BU88" s="128"/>
      <c r="BV88" s="128"/>
      <c r="BW88" s="128"/>
      <c r="BX88" s="128"/>
      <c r="BY88" s="128"/>
      <c r="BZ88" s="128"/>
      <c r="CA88" s="128"/>
      <c r="CB88" s="128"/>
      <c r="CC88" s="128"/>
      <c r="CD88" s="128"/>
      <c r="CE88" s="128"/>
      <c r="CF88" s="128"/>
      <c r="CG88" s="128"/>
      <c r="CH88" s="128"/>
      <c r="CI88" s="128"/>
      <c r="CJ88" s="128"/>
      <c r="CK88" s="128"/>
      <c r="CL88" s="128"/>
      <c r="CM88" s="128"/>
      <c r="CN88" s="128"/>
      <c r="CO88" s="128"/>
      <c r="CP88" s="128"/>
      <c r="CQ88" s="128"/>
      <c r="CR88" s="128"/>
      <c r="CS88" s="128"/>
      <c r="CT88" s="128"/>
      <c r="CU88" s="128"/>
      <c r="CV88" s="128"/>
      <c r="CW88" s="128"/>
      <c r="CX88" s="128"/>
      <c r="CY88" s="128"/>
      <c r="CZ88" s="128"/>
      <c r="DA88" s="128"/>
      <c r="DB88" s="128"/>
      <c r="DC88" s="128"/>
      <c r="DD88" s="128"/>
      <c r="DE88" s="128"/>
      <c r="DF88" s="128"/>
      <c r="DG88" s="128"/>
      <c r="DH88" s="128"/>
      <c r="DI88" s="128"/>
      <c r="DJ88" s="128"/>
      <c r="DK88" s="128"/>
      <c r="DL88" s="128"/>
      <c r="DM88" s="128"/>
      <c r="DN88" s="128"/>
      <c r="DO88" s="128"/>
      <c r="DP88" s="128"/>
      <c r="DQ88" s="128"/>
      <c r="DR88" s="128"/>
      <c r="DS88" s="128"/>
      <c r="DT88" s="128"/>
      <c r="DU88" s="128"/>
      <c r="DV88" s="128"/>
      <c r="DW88" s="128"/>
      <c r="DX88" s="128"/>
      <c r="DY88" s="128"/>
      <c r="DZ88" s="128"/>
      <c r="EA88" s="128"/>
      <c r="EB88" s="128"/>
      <c r="EC88" s="128"/>
      <c r="ED88" s="128"/>
      <c r="EE88" s="128"/>
      <c r="EF88" s="128"/>
      <c r="EG88" s="128"/>
      <c r="EH88" s="128"/>
      <c r="EI88" s="128"/>
      <c r="EJ88" s="128"/>
      <c r="EK88" s="128"/>
      <c r="EL88" s="128"/>
      <c r="EM88" s="128"/>
      <c r="EN88" s="128"/>
      <c r="EO88" s="128"/>
      <c r="EP88" s="128"/>
      <c r="EQ88" s="128"/>
      <c r="ER88" s="128"/>
      <c r="ES88" s="128"/>
      <c r="ET88" s="128"/>
      <c r="EU88" s="128"/>
      <c r="EV88" s="128"/>
      <c r="EW88" s="128"/>
      <c r="EX88" s="128"/>
      <c r="EY88" s="128"/>
      <c r="EZ88" s="128"/>
      <c r="FA88" s="128"/>
      <c r="FB88" s="128"/>
      <c r="FC88" s="128"/>
      <c r="FD88" s="128"/>
      <c r="FE88" s="128"/>
      <c r="FF88" s="128"/>
      <c r="FG88" s="128"/>
      <c r="FH88" s="128"/>
      <c r="FI88" s="128"/>
      <c r="FJ88" s="128"/>
      <c r="FK88" s="128"/>
      <c r="FL88" s="128"/>
      <c r="FM88" s="128"/>
      <c r="FN88" s="128"/>
      <c r="FO88" s="128"/>
      <c r="FP88" s="128"/>
      <c r="FQ88" s="128"/>
      <c r="FR88" s="128"/>
      <c r="FS88" s="128"/>
      <c r="FT88" s="128"/>
      <c r="FU88" s="128"/>
      <c r="FV88" s="128"/>
      <c r="FW88" s="128"/>
      <c r="FX88" s="128"/>
      <c r="FY88" s="128"/>
      <c r="FZ88" s="128"/>
      <c r="GA88" s="128"/>
      <c r="GB88" s="128"/>
      <c r="GC88" s="128"/>
      <c r="GD88" s="128"/>
      <c r="GE88" s="128"/>
      <c r="GF88" s="128"/>
      <c r="GG88" s="128"/>
      <c r="GH88" s="128"/>
      <c r="GI88" s="128"/>
      <c r="GJ88" s="128"/>
      <c r="GK88" s="128"/>
      <c r="GL88" s="128"/>
      <c r="GM88" s="128"/>
      <c r="GN88" s="128"/>
      <c r="GO88" s="128"/>
      <c r="GP88" s="128"/>
      <c r="GQ88" s="128"/>
      <c r="GR88" s="128"/>
      <c r="GS88" s="128"/>
      <c r="GT88" s="128"/>
      <c r="GU88" s="128"/>
      <c r="GV88" s="128"/>
      <c r="GW88" s="128"/>
      <c r="GX88" s="128"/>
      <c r="GY88" s="128"/>
      <c r="GZ88" s="128"/>
      <c r="HA88" s="128"/>
      <c r="HB88" s="128"/>
      <c r="HC88" s="128"/>
      <c r="HD88" s="128"/>
      <c r="HE88" s="128"/>
      <c r="HF88" s="128"/>
      <c r="HG88" s="128"/>
      <c r="HH88" s="128"/>
      <c r="HI88" s="128"/>
      <c r="HJ88" s="128"/>
      <c r="HK88" s="128"/>
      <c r="HL88" s="128"/>
      <c r="HM88" s="128"/>
      <c r="HN88" s="128"/>
      <c r="HO88" s="128"/>
      <c r="HP88" s="128"/>
      <c r="HQ88" s="128"/>
      <c r="HR88" s="128"/>
      <c r="HS88" s="128"/>
      <c r="HT88" s="128"/>
      <c r="HU88" s="128"/>
      <c r="HV88" s="128"/>
      <c r="HW88" s="128"/>
      <c r="HX88" s="128"/>
      <c r="HY88" s="128"/>
      <c r="HZ88" s="128"/>
      <c r="IA88" s="128"/>
      <c r="IB88" s="128"/>
      <c r="IC88" s="128"/>
      <c r="ID88" s="128"/>
      <c r="IE88" s="128"/>
      <c r="IF88" s="128"/>
      <c r="IG88" s="128"/>
      <c r="IH88" s="128"/>
      <c r="II88" s="128"/>
      <c r="IJ88" s="128"/>
      <c r="IK88" s="128"/>
      <c r="IL88" s="128"/>
      <c r="IM88" s="128"/>
      <c r="IN88" s="128"/>
      <c r="IO88" s="128"/>
      <c r="IP88" s="128"/>
      <c r="IQ88" s="128"/>
      <c r="IR88" s="128"/>
      <c r="IS88" s="128"/>
      <c r="IT88" s="128"/>
      <c r="IU88" s="128"/>
      <c r="IV88" s="128"/>
      <c r="IW88" s="128"/>
      <c r="IX88" s="128"/>
      <c r="IY88" s="128"/>
      <c r="IZ88" s="128"/>
      <c r="JA88" s="128"/>
      <c r="JB88" s="128"/>
      <c r="JC88" s="128"/>
      <c r="JD88" s="128"/>
      <c r="JE88" s="128"/>
      <c r="JF88" s="128"/>
      <c r="JG88" s="128"/>
      <c r="JH88" s="128"/>
      <c r="JI88" s="128"/>
      <c r="JJ88" s="128"/>
      <c r="JK88" s="128"/>
      <c r="JL88" s="128"/>
      <c r="JM88" s="128"/>
      <c r="JN88" s="128"/>
      <c r="JO88" s="128"/>
      <c r="JP88" s="128"/>
      <c r="JQ88" s="128"/>
      <c r="JR88" s="128"/>
    </row>
    <row r="89" spans="1:278" ht="30" customHeight="1" x14ac:dyDescent="0.2">
      <c r="A89" s="219"/>
      <c r="B89" s="219"/>
      <c r="C89" s="219"/>
      <c r="D89" s="219"/>
      <c r="E89" s="219"/>
      <c r="F89" s="92">
        <v>12</v>
      </c>
      <c r="G89" s="222">
        <f t="shared" ca="1" si="9"/>
        <v>0</v>
      </c>
      <c r="H89" s="92" t="str">
        <f t="shared" si="10"/>
        <v>$DK$78</v>
      </c>
      <c r="I89" s="92">
        <f t="shared" si="11"/>
        <v>115</v>
      </c>
      <c r="J89" s="128"/>
      <c r="K89" s="128"/>
      <c r="L89" s="128"/>
      <c r="M89" s="128"/>
      <c r="N89" s="128"/>
      <c r="O89" s="128"/>
      <c r="P89" s="128"/>
      <c r="Q89" s="128"/>
      <c r="R89" s="128"/>
      <c r="S89" s="128"/>
      <c r="T89" s="128"/>
      <c r="U89" s="128"/>
      <c r="V89" s="128"/>
      <c r="W89" s="128"/>
      <c r="X89" s="128"/>
      <c r="Y89" s="128"/>
      <c r="Z89" s="128"/>
      <c r="AA89" s="128"/>
      <c r="AB89" s="128"/>
      <c r="AC89" s="128"/>
      <c r="AD89" s="128"/>
      <c r="AE89" s="128"/>
      <c r="AF89" s="128"/>
      <c r="AG89" s="128"/>
      <c r="AH89" s="128"/>
      <c r="AI89" s="128"/>
      <c r="AJ89" s="128"/>
      <c r="AK89" s="128"/>
      <c r="AL89" s="128"/>
      <c r="AM89" s="128"/>
      <c r="AN89" s="128"/>
      <c r="AO89" s="128"/>
      <c r="AP89" s="128"/>
      <c r="AQ89" s="128"/>
      <c r="AR89" s="128"/>
      <c r="AS89" s="128"/>
      <c r="AT89" s="128"/>
      <c r="AU89" s="128"/>
      <c r="AV89" s="128"/>
      <c r="AW89" s="128"/>
      <c r="AX89" s="128"/>
      <c r="AY89" s="128"/>
      <c r="AZ89" s="128"/>
      <c r="BA89" s="128"/>
      <c r="BB89" s="128"/>
      <c r="BC89" s="128"/>
      <c r="BD89" s="128"/>
      <c r="BE89" s="128"/>
      <c r="BF89" s="128"/>
      <c r="BG89" s="128"/>
      <c r="BH89" s="128"/>
      <c r="BI89" s="128"/>
      <c r="BJ89" s="128"/>
      <c r="BK89" s="128"/>
      <c r="BL89" s="128"/>
      <c r="BM89" s="128"/>
      <c r="BN89" s="128"/>
      <c r="BO89" s="128"/>
      <c r="BP89" s="128"/>
      <c r="BQ89" s="128"/>
      <c r="BR89" s="128"/>
      <c r="BS89" s="128"/>
      <c r="BT89" s="128"/>
      <c r="BU89" s="128"/>
      <c r="BV89" s="128"/>
      <c r="BW89" s="128"/>
      <c r="BX89" s="128"/>
      <c r="BY89" s="128"/>
      <c r="BZ89" s="128"/>
      <c r="CA89" s="128"/>
      <c r="CB89" s="128"/>
      <c r="CC89" s="128"/>
      <c r="CD89" s="128"/>
      <c r="CE89" s="128"/>
      <c r="CF89" s="128"/>
      <c r="CG89" s="128"/>
      <c r="CH89" s="128"/>
      <c r="CI89" s="128"/>
      <c r="CJ89" s="128"/>
      <c r="CK89" s="128"/>
      <c r="CL89" s="128"/>
      <c r="CM89" s="128"/>
      <c r="CN89" s="128"/>
      <c r="CO89" s="128"/>
      <c r="CP89" s="128"/>
      <c r="CQ89" s="128"/>
      <c r="CR89" s="128"/>
      <c r="CS89" s="128"/>
      <c r="CT89" s="128"/>
      <c r="CU89" s="128"/>
      <c r="CV89" s="128"/>
      <c r="CW89" s="128"/>
      <c r="CX89" s="128"/>
      <c r="CY89" s="128"/>
      <c r="CZ89" s="128"/>
      <c r="DA89" s="128"/>
      <c r="DB89" s="128"/>
      <c r="DC89" s="128"/>
      <c r="DD89" s="128"/>
      <c r="DE89" s="128"/>
      <c r="DF89" s="128"/>
      <c r="DG89" s="128"/>
      <c r="DH89" s="128"/>
      <c r="DI89" s="128"/>
      <c r="DJ89" s="128"/>
      <c r="DK89" s="128"/>
      <c r="DL89" s="128"/>
      <c r="DM89" s="128"/>
      <c r="DN89" s="128"/>
      <c r="DO89" s="128"/>
      <c r="DP89" s="128"/>
      <c r="DQ89" s="128"/>
      <c r="DR89" s="128"/>
      <c r="DS89" s="128"/>
      <c r="DT89" s="128"/>
      <c r="DU89" s="128"/>
      <c r="DV89" s="128"/>
      <c r="DW89" s="128"/>
      <c r="DX89" s="128"/>
      <c r="DY89" s="128"/>
      <c r="DZ89" s="128"/>
      <c r="EA89" s="128"/>
      <c r="EB89" s="128"/>
      <c r="EC89" s="128"/>
      <c r="ED89" s="128"/>
      <c r="EE89" s="128"/>
      <c r="EF89" s="128"/>
      <c r="EG89" s="128"/>
      <c r="EH89" s="128"/>
      <c r="EI89" s="128"/>
      <c r="EJ89" s="128"/>
      <c r="EK89" s="128"/>
      <c r="EL89" s="128"/>
      <c r="EM89" s="128"/>
      <c r="EN89" s="128"/>
      <c r="EO89" s="128"/>
      <c r="EP89" s="128"/>
      <c r="EQ89" s="128"/>
      <c r="ER89" s="128"/>
      <c r="ES89" s="128"/>
      <c r="ET89" s="128"/>
      <c r="EU89" s="128"/>
      <c r="EV89" s="128"/>
      <c r="EW89" s="128"/>
      <c r="EX89" s="128"/>
      <c r="EY89" s="128"/>
      <c r="EZ89" s="128"/>
      <c r="FA89" s="128"/>
      <c r="FB89" s="128"/>
      <c r="FC89" s="128"/>
      <c r="FD89" s="128"/>
      <c r="FE89" s="128"/>
      <c r="FF89" s="128"/>
      <c r="FG89" s="128"/>
      <c r="FH89" s="128"/>
      <c r="FI89" s="128"/>
      <c r="FJ89" s="128"/>
      <c r="FK89" s="128"/>
      <c r="FL89" s="128"/>
      <c r="FM89" s="128"/>
      <c r="FN89" s="128"/>
      <c r="FO89" s="128"/>
      <c r="FP89" s="128"/>
      <c r="FQ89" s="128"/>
      <c r="FR89" s="128"/>
      <c r="FS89" s="128"/>
      <c r="FT89" s="128"/>
      <c r="FU89" s="128"/>
      <c r="FV89" s="128"/>
      <c r="FW89" s="128"/>
      <c r="FX89" s="128"/>
      <c r="FY89" s="128"/>
      <c r="FZ89" s="128"/>
      <c r="GA89" s="128"/>
      <c r="GB89" s="128"/>
      <c r="GC89" s="128"/>
      <c r="GD89" s="128"/>
      <c r="GE89" s="128"/>
      <c r="GF89" s="128"/>
      <c r="GG89" s="128"/>
      <c r="GH89" s="128"/>
      <c r="GI89" s="128"/>
      <c r="GJ89" s="128"/>
      <c r="GK89" s="128"/>
      <c r="GL89" s="128"/>
      <c r="GM89" s="128"/>
      <c r="GN89" s="128"/>
      <c r="GO89" s="128"/>
      <c r="GP89" s="128"/>
      <c r="GQ89" s="128"/>
      <c r="GR89" s="128"/>
      <c r="GS89" s="128"/>
      <c r="GT89" s="128"/>
      <c r="GU89" s="128"/>
      <c r="GV89" s="128"/>
      <c r="GW89" s="128"/>
      <c r="GX89" s="128"/>
      <c r="GY89" s="128"/>
      <c r="GZ89" s="128"/>
      <c r="HA89" s="128"/>
      <c r="HB89" s="128"/>
      <c r="HC89" s="128"/>
      <c r="HD89" s="128"/>
      <c r="HE89" s="128"/>
      <c r="HF89" s="128"/>
      <c r="HG89" s="128"/>
      <c r="HH89" s="128"/>
      <c r="HI89" s="128"/>
      <c r="HJ89" s="128"/>
      <c r="HK89" s="128"/>
      <c r="HL89" s="128"/>
      <c r="HM89" s="128"/>
      <c r="HN89" s="128"/>
      <c r="HO89" s="128"/>
      <c r="HP89" s="128"/>
      <c r="HQ89" s="128"/>
      <c r="HR89" s="128"/>
      <c r="HS89" s="128"/>
      <c r="HT89" s="128"/>
      <c r="HU89" s="128"/>
      <c r="HV89" s="128"/>
      <c r="HW89" s="128"/>
      <c r="HX89" s="128"/>
      <c r="HY89" s="128"/>
      <c r="HZ89" s="128"/>
      <c r="IA89" s="128"/>
      <c r="IB89" s="128"/>
      <c r="IC89" s="128"/>
      <c r="ID89" s="128"/>
      <c r="IE89" s="128"/>
      <c r="IF89" s="128"/>
      <c r="IG89" s="128"/>
      <c r="IH89" s="128"/>
      <c r="II89" s="128"/>
      <c r="IJ89" s="128"/>
      <c r="IK89" s="128"/>
      <c r="IL89" s="128"/>
      <c r="IM89" s="128"/>
      <c r="IN89" s="128"/>
      <c r="IO89" s="128"/>
      <c r="IP89" s="128"/>
      <c r="IQ89" s="128"/>
      <c r="IR89" s="128"/>
      <c r="IS89" s="128"/>
      <c r="IT89" s="128"/>
      <c r="IU89" s="128"/>
      <c r="IV89" s="128"/>
      <c r="IW89" s="128"/>
      <c r="IX89" s="128"/>
      <c r="IY89" s="128"/>
      <c r="IZ89" s="128"/>
      <c r="JA89" s="128"/>
      <c r="JB89" s="128"/>
      <c r="JC89" s="128"/>
      <c r="JD89" s="128"/>
      <c r="JE89" s="128"/>
      <c r="JF89" s="128"/>
      <c r="JG89" s="128"/>
      <c r="JH89" s="128"/>
      <c r="JI89" s="128"/>
      <c r="JJ89" s="128"/>
      <c r="JK89" s="128"/>
      <c r="JL89" s="128"/>
      <c r="JM89" s="128"/>
      <c r="JN89" s="128"/>
      <c r="JO89" s="128"/>
      <c r="JP89" s="128"/>
      <c r="JQ89" s="128"/>
      <c r="JR89" s="128"/>
    </row>
    <row r="90" spans="1:278" ht="30" customHeight="1" x14ac:dyDescent="0.2">
      <c r="A90" s="219"/>
      <c r="B90" s="219"/>
      <c r="C90" s="219"/>
      <c r="D90" s="219"/>
      <c r="E90" s="219"/>
      <c r="F90" s="92">
        <v>13</v>
      </c>
      <c r="G90" s="222">
        <f t="shared" ca="1" si="9"/>
        <v>0</v>
      </c>
      <c r="H90" s="92" t="str">
        <f t="shared" si="10"/>
        <v>$DT$78</v>
      </c>
      <c r="I90" s="92">
        <f t="shared" si="11"/>
        <v>124</v>
      </c>
      <c r="J90" s="128"/>
      <c r="K90" s="128"/>
      <c r="L90" s="128"/>
      <c r="M90" s="128"/>
      <c r="N90" s="128"/>
      <c r="O90" s="128"/>
      <c r="P90" s="128"/>
      <c r="Q90" s="128"/>
      <c r="R90" s="128"/>
      <c r="S90" s="128"/>
      <c r="T90" s="128"/>
      <c r="U90" s="128"/>
      <c r="V90" s="128"/>
      <c r="W90" s="128"/>
      <c r="X90" s="128"/>
      <c r="Y90" s="128"/>
      <c r="Z90" s="128"/>
      <c r="AA90" s="128"/>
      <c r="AB90" s="128"/>
      <c r="AC90" s="128"/>
      <c r="AD90" s="128"/>
      <c r="AE90" s="128"/>
      <c r="AF90" s="128"/>
      <c r="AG90" s="128"/>
      <c r="AH90" s="128"/>
      <c r="AI90" s="128"/>
      <c r="AJ90" s="128"/>
      <c r="AK90" s="128"/>
      <c r="AL90" s="128"/>
      <c r="AM90" s="128"/>
      <c r="AN90" s="128"/>
      <c r="AO90" s="128"/>
      <c r="AP90" s="128"/>
      <c r="AQ90" s="128"/>
      <c r="AR90" s="128"/>
      <c r="AS90" s="128"/>
      <c r="AT90" s="128"/>
      <c r="AU90" s="128"/>
      <c r="AV90" s="128"/>
      <c r="AW90" s="128"/>
      <c r="AX90" s="128"/>
      <c r="AY90" s="128"/>
      <c r="AZ90" s="128"/>
      <c r="BA90" s="128"/>
      <c r="BB90" s="128"/>
      <c r="BC90" s="128"/>
      <c r="BD90" s="128"/>
      <c r="BE90" s="128"/>
      <c r="BF90" s="128"/>
      <c r="BG90" s="128"/>
      <c r="BH90" s="128"/>
      <c r="BI90" s="128"/>
      <c r="BJ90" s="128"/>
      <c r="BK90" s="128"/>
      <c r="BL90" s="128"/>
      <c r="BM90" s="128"/>
      <c r="BN90" s="128"/>
      <c r="BO90" s="128"/>
      <c r="BP90" s="128"/>
      <c r="BQ90" s="128"/>
      <c r="BR90" s="128"/>
      <c r="BS90" s="128"/>
      <c r="BT90" s="128"/>
      <c r="BU90" s="128"/>
      <c r="BV90" s="128"/>
      <c r="BW90" s="128"/>
      <c r="BX90" s="128"/>
      <c r="BY90" s="128"/>
      <c r="BZ90" s="128"/>
      <c r="CA90" s="128"/>
      <c r="CB90" s="128"/>
      <c r="CC90" s="128"/>
      <c r="CD90" s="128"/>
      <c r="CE90" s="128"/>
      <c r="CF90" s="128"/>
      <c r="CG90" s="128"/>
      <c r="CH90" s="128"/>
      <c r="CI90" s="128"/>
      <c r="CJ90" s="128"/>
      <c r="CK90" s="128"/>
      <c r="CL90" s="128"/>
      <c r="CM90" s="128"/>
      <c r="CN90" s="128"/>
      <c r="CO90" s="128"/>
      <c r="CP90" s="128"/>
      <c r="CQ90" s="128"/>
      <c r="CR90" s="128"/>
      <c r="CS90" s="128"/>
      <c r="CT90" s="128"/>
      <c r="CU90" s="128"/>
      <c r="CV90" s="128"/>
      <c r="CW90" s="128"/>
      <c r="CX90" s="128"/>
      <c r="CY90" s="128"/>
      <c r="CZ90" s="128"/>
      <c r="DA90" s="128"/>
      <c r="DB90" s="128"/>
      <c r="DC90" s="128"/>
      <c r="DD90" s="128"/>
      <c r="DE90" s="128"/>
      <c r="DF90" s="128"/>
      <c r="DG90" s="128"/>
      <c r="DH90" s="128"/>
      <c r="DI90" s="128"/>
      <c r="DJ90" s="128"/>
      <c r="DK90" s="128"/>
      <c r="DL90" s="128"/>
      <c r="DM90" s="128"/>
      <c r="DN90" s="128"/>
      <c r="DO90" s="128"/>
      <c r="DP90" s="128"/>
      <c r="DQ90" s="128"/>
      <c r="DR90" s="128"/>
      <c r="DS90" s="128"/>
      <c r="DT90" s="128"/>
      <c r="DU90" s="128"/>
      <c r="DV90" s="128"/>
      <c r="DW90" s="128"/>
      <c r="DX90" s="128"/>
      <c r="DY90" s="128"/>
      <c r="DZ90" s="128"/>
      <c r="EA90" s="128"/>
      <c r="EB90" s="128"/>
      <c r="EC90" s="128"/>
      <c r="ED90" s="128"/>
      <c r="EE90" s="128"/>
      <c r="EF90" s="128"/>
      <c r="EG90" s="128"/>
      <c r="EH90" s="128"/>
      <c r="EI90" s="128"/>
      <c r="EJ90" s="128"/>
      <c r="EK90" s="128"/>
      <c r="EL90" s="128"/>
      <c r="EM90" s="128"/>
      <c r="EN90" s="128"/>
      <c r="EO90" s="128"/>
      <c r="EP90" s="128"/>
      <c r="EQ90" s="128"/>
      <c r="ER90" s="128"/>
      <c r="ES90" s="128"/>
      <c r="ET90" s="128"/>
      <c r="EU90" s="128"/>
      <c r="EV90" s="128"/>
      <c r="EW90" s="128"/>
      <c r="EX90" s="128"/>
      <c r="EY90" s="128"/>
      <c r="EZ90" s="128"/>
      <c r="FA90" s="128"/>
      <c r="FB90" s="128"/>
      <c r="FC90" s="128"/>
      <c r="FD90" s="128"/>
      <c r="FE90" s="128"/>
      <c r="FF90" s="128"/>
      <c r="FG90" s="128"/>
      <c r="FH90" s="128"/>
      <c r="FI90" s="128"/>
      <c r="FJ90" s="128"/>
      <c r="FK90" s="128"/>
      <c r="FL90" s="128"/>
      <c r="FM90" s="128"/>
      <c r="FN90" s="128"/>
      <c r="FO90" s="128"/>
      <c r="FP90" s="128"/>
      <c r="FQ90" s="128"/>
      <c r="FR90" s="128"/>
      <c r="FS90" s="128"/>
      <c r="FT90" s="128"/>
      <c r="FU90" s="128"/>
      <c r="FV90" s="128"/>
      <c r="FW90" s="128"/>
      <c r="FX90" s="128"/>
      <c r="FY90" s="128"/>
      <c r="FZ90" s="128"/>
      <c r="GA90" s="128"/>
      <c r="GB90" s="128"/>
      <c r="GC90" s="128"/>
      <c r="GD90" s="128"/>
      <c r="GE90" s="128"/>
      <c r="GF90" s="128"/>
      <c r="GG90" s="128"/>
      <c r="GH90" s="128"/>
      <c r="GI90" s="128"/>
      <c r="GJ90" s="128"/>
      <c r="GK90" s="128"/>
      <c r="GL90" s="128"/>
      <c r="GM90" s="128"/>
      <c r="GN90" s="128"/>
      <c r="GO90" s="128"/>
      <c r="GP90" s="128"/>
      <c r="GQ90" s="128"/>
      <c r="GR90" s="128"/>
      <c r="GS90" s="128"/>
      <c r="GT90" s="128"/>
      <c r="GU90" s="128"/>
      <c r="GV90" s="128"/>
      <c r="GW90" s="128"/>
      <c r="GX90" s="128"/>
      <c r="GY90" s="128"/>
      <c r="GZ90" s="128"/>
      <c r="HA90" s="128"/>
      <c r="HB90" s="128"/>
      <c r="HC90" s="128"/>
      <c r="HD90" s="128"/>
      <c r="HE90" s="128"/>
      <c r="HF90" s="128"/>
      <c r="HG90" s="128"/>
      <c r="HH90" s="128"/>
      <c r="HI90" s="128"/>
      <c r="HJ90" s="128"/>
      <c r="HK90" s="128"/>
      <c r="HL90" s="128"/>
      <c r="HM90" s="128"/>
      <c r="HN90" s="128"/>
      <c r="HO90" s="128"/>
      <c r="HP90" s="128"/>
      <c r="HQ90" s="128"/>
      <c r="HR90" s="128"/>
      <c r="HS90" s="128"/>
      <c r="HT90" s="128"/>
      <c r="HU90" s="128"/>
      <c r="HV90" s="128"/>
      <c r="HW90" s="128"/>
      <c r="HX90" s="128"/>
      <c r="HY90" s="128"/>
      <c r="HZ90" s="128"/>
      <c r="IA90" s="128"/>
      <c r="IB90" s="128"/>
      <c r="IC90" s="128"/>
      <c r="ID90" s="128"/>
      <c r="IE90" s="128"/>
      <c r="IF90" s="128"/>
      <c r="IG90" s="128"/>
      <c r="IH90" s="128"/>
      <c r="II90" s="128"/>
      <c r="IJ90" s="128"/>
      <c r="IK90" s="128"/>
      <c r="IL90" s="128"/>
      <c r="IM90" s="128"/>
      <c r="IN90" s="128"/>
      <c r="IO90" s="128"/>
      <c r="IP90" s="128"/>
      <c r="IQ90" s="128"/>
      <c r="IR90" s="128"/>
      <c r="IS90" s="128"/>
      <c r="IT90" s="128"/>
      <c r="IU90" s="128"/>
      <c r="IV90" s="128"/>
      <c r="IW90" s="128"/>
      <c r="IX90" s="128"/>
      <c r="IY90" s="128"/>
      <c r="IZ90" s="128"/>
      <c r="JA90" s="128"/>
      <c r="JB90" s="128"/>
      <c r="JC90" s="128"/>
      <c r="JD90" s="128"/>
      <c r="JE90" s="128"/>
      <c r="JF90" s="128"/>
      <c r="JG90" s="128"/>
      <c r="JH90" s="128"/>
      <c r="JI90" s="128"/>
      <c r="JJ90" s="128"/>
      <c r="JK90" s="128"/>
      <c r="JL90" s="128"/>
      <c r="JM90" s="128"/>
      <c r="JN90" s="128"/>
      <c r="JO90" s="128"/>
      <c r="JP90" s="128"/>
      <c r="JQ90" s="128"/>
      <c r="JR90" s="128"/>
    </row>
    <row r="91" spans="1:278" ht="30" customHeight="1" x14ac:dyDescent="0.2">
      <c r="A91" s="219"/>
      <c r="B91" s="219"/>
      <c r="C91" s="219"/>
      <c r="D91" s="219"/>
      <c r="E91" s="219"/>
      <c r="F91" s="92">
        <v>14</v>
      </c>
      <c r="G91" s="222">
        <f t="shared" ca="1" si="9"/>
        <v>0</v>
      </c>
      <c r="H91" s="92" t="str">
        <f t="shared" si="10"/>
        <v>$EC$78</v>
      </c>
      <c r="I91" s="92">
        <f t="shared" si="11"/>
        <v>133</v>
      </c>
      <c r="J91" s="128"/>
      <c r="K91" s="128"/>
      <c r="L91" s="128"/>
      <c r="M91" s="128"/>
      <c r="N91" s="128"/>
      <c r="O91" s="128"/>
      <c r="P91" s="128"/>
      <c r="Q91" s="128"/>
      <c r="R91" s="128"/>
      <c r="S91" s="128"/>
      <c r="T91" s="128"/>
      <c r="U91" s="128"/>
      <c r="V91" s="128"/>
      <c r="W91" s="128"/>
      <c r="X91" s="128"/>
      <c r="Y91" s="128"/>
      <c r="Z91" s="128"/>
      <c r="AA91" s="128"/>
      <c r="AB91" s="128"/>
      <c r="AC91" s="128"/>
      <c r="AD91" s="128"/>
      <c r="AE91" s="128"/>
      <c r="AF91" s="128"/>
      <c r="AG91" s="128"/>
      <c r="AH91" s="128"/>
      <c r="AI91" s="128"/>
      <c r="AJ91" s="128"/>
      <c r="AK91" s="128"/>
      <c r="AL91" s="128"/>
      <c r="AM91" s="128"/>
      <c r="AN91" s="128"/>
      <c r="AO91" s="128"/>
      <c r="AP91" s="128"/>
      <c r="AQ91" s="128"/>
      <c r="AR91" s="128"/>
      <c r="AS91" s="128"/>
      <c r="AT91" s="128"/>
      <c r="AU91" s="128"/>
      <c r="AV91" s="128"/>
      <c r="AW91" s="128"/>
      <c r="AX91" s="128"/>
      <c r="AY91" s="128"/>
      <c r="AZ91" s="128"/>
      <c r="BA91" s="128"/>
      <c r="BB91" s="128"/>
      <c r="BC91" s="128"/>
      <c r="BD91" s="128"/>
      <c r="BE91" s="128"/>
      <c r="BF91" s="128"/>
      <c r="BG91" s="128"/>
      <c r="BH91" s="128"/>
      <c r="BI91" s="128"/>
      <c r="BJ91" s="128"/>
      <c r="BK91" s="128"/>
      <c r="BL91" s="128"/>
      <c r="BM91" s="128"/>
      <c r="BN91" s="128"/>
      <c r="BO91" s="128"/>
      <c r="BP91" s="128"/>
      <c r="BQ91" s="128"/>
      <c r="BR91" s="128"/>
      <c r="BS91" s="128"/>
      <c r="BT91" s="128"/>
      <c r="BU91" s="128"/>
      <c r="BV91" s="128"/>
      <c r="BW91" s="128"/>
      <c r="BX91" s="128"/>
      <c r="BY91" s="128"/>
      <c r="BZ91" s="128"/>
      <c r="CA91" s="128"/>
      <c r="CB91" s="128"/>
      <c r="CC91" s="128"/>
      <c r="CD91" s="128"/>
      <c r="CE91" s="128"/>
      <c r="CF91" s="128"/>
      <c r="CG91" s="128"/>
      <c r="CH91" s="128"/>
      <c r="CI91" s="128"/>
      <c r="CJ91" s="128"/>
      <c r="CK91" s="128"/>
      <c r="CL91" s="128"/>
      <c r="CM91" s="128"/>
      <c r="CN91" s="128"/>
      <c r="CO91" s="128"/>
      <c r="CP91" s="128"/>
      <c r="CQ91" s="128"/>
      <c r="CR91" s="128"/>
      <c r="CS91" s="128"/>
      <c r="CT91" s="128"/>
      <c r="CU91" s="128"/>
      <c r="CV91" s="128"/>
      <c r="CW91" s="128"/>
      <c r="CX91" s="128"/>
      <c r="CY91" s="128"/>
      <c r="CZ91" s="128"/>
      <c r="DA91" s="128"/>
      <c r="DB91" s="128"/>
      <c r="DC91" s="128"/>
      <c r="DD91" s="128"/>
      <c r="DE91" s="128"/>
      <c r="DF91" s="128"/>
      <c r="DG91" s="128"/>
      <c r="DH91" s="128"/>
      <c r="DI91" s="128"/>
      <c r="DJ91" s="128"/>
      <c r="DK91" s="128"/>
      <c r="DL91" s="128"/>
      <c r="DM91" s="128"/>
      <c r="DN91" s="128"/>
      <c r="DO91" s="128"/>
      <c r="DP91" s="128"/>
      <c r="DQ91" s="128"/>
      <c r="DR91" s="128"/>
      <c r="DS91" s="128"/>
      <c r="DT91" s="128"/>
      <c r="DU91" s="128"/>
      <c r="DV91" s="128"/>
      <c r="DW91" s="128"/>
      <c r="DX91" s="128"/>
      <c r="DY91" s="128"/>
      <c r="DZ91" s="128"/>
      <c r="EA91" s="128"/>
      <c r="EB91" s="128"/>
      <c r="EC91" s="128"/>
      <c r="ED91" s="128"/>
      <c r="EE91" s="128"/>
      <c r="EF91" s="128"/>
      <c r="EG91" s="128"/>
      <c r="EH91" s="128"/>
      <c r="EI91" s="128"/>
      <c r="EJ91" s="128"/>
      <c r="EK91" s="128"/>
      <c r="EL91" s="128"/>
      <c r="EM91" s="128"/>
      <c r="EN91" s="128"/>
      <c r="EO91" s="128"/>
      <c r="EP91" s="128"/>
      <c r="EQ91" s="128"/>
      <c r="ER91" s="128"/>
      <c r="ES91" s="128"/>
      <c r="ET91" s="128"/>
      <c r="EU91" s="128"/>
      <c r="EV91" s="128"/>
      <c r="EW91" s="128"/>
      <c r="EX91" s="128"/>
      <c r="EY91" s="128"/>
      <c r="EZ91" s="128"/>
      <c r="FA91" s="128"/>
      <c r="FB91" s="128"/>
      <c r="FC91" s="128"/>
      <c r="FD91" s="128"/>
      <c r="FE91" s="128"/>
      <c r="FF91" s="128"/>
      <c r="FG91" s="128"/>
      <c r="FH91" s="128"/>
      <c r="FI91" s="128"/>
      <c r="FJ91" s="128"/>
      <c r="FK91" s="128"/>
      <c r="FL91" s="128"/>
      <c r="FM91" s="128"/>
      <c r="FN91" s="128"/>
      <c r="FO91" s="128"/>
      <c r="FP91" s="128"/>
      <c r="FQ91" s="128"/>
      <c r="FR91" s="128"/>
      <c r="FS91" s="128"/>
      <c r="FT91" s="128"/>
      <c r="FU91" s="128"/>
      <c r="FV91" s="128"/>
      <c r="FW91" s="128"/>
      <c r="FX91" s="128"/>
      <c r="FY91" s="128"/>
      <c r="FZ91" s="128"/>
      <c r="GA91" s="128"/>
      <c r="GB91" s="128"/>
      <c r="GC91" s="128"/>
      <c r="GD91" s="128"/>
      <c r="GE91" s="128"/>
      <c r="GF91" s="128"/>
      <c r="GG91" s="128"/>
      <c r="GH91" s="128"/>
      <c r="GI91" s="128"/>
      <c r="GJ91" s="128"/>
      <c r="GK91" s="128"/>
      <c r="GL91" s="128"/>
      <c r="GM91" s="128"/>
      <c r="GN91" s="128"/>
      <c r="GO91" s="128"/>
      <c r="GP91" s="128"/>
      <c r="GQ91" s="128"/>
      <c r="GR91" s="128"/>
      <c r="GS91" s="128"/>
      <c r="GT91" s="128"/>
      <c r="GU91" s="128"/>
      <c r="GV91" s="128"/>
      <c r="GW91" s="128"/>
      <c r="GX91" s="128"/>
      <c r="GY91" s="128"/>
      <c r="GZ91" s="128"/>
      <c r="HA91" s="128"/>
      <c r="HB91" s="128"/>
      <c r="HC91" s="128"/>
      <c r="HD91" s="128"/>
      <c r="HE91" s="128"/>
      <c r="HF91" s="128"/>
      <c r="HG91" s="128"/>
      <c r="HH91" s="128"/>
      <c r="HI91" s="128"/>
      <c r="HJ91" s="128"/>
      <c r="HK91" s="128"/>
      <c r="HL91" s="128"/>
      <c r="HM91" s="128"/>
      <c r="HN91" s="128"/>
      <c r="HO91" s="128"/>
      <c r="HP91" s="128"/>
      <c r="HQ91" s="128"/>
      <c r="HR91" s="128"/>
      <c r="HS91" s="128"/>
      <c r="HT91" s="128"/>
      <c r="HU91" s="128"/>
      <c r="HV91" s="128"/>
      <c r="HW91" s="128"/>
      <c r="HX91" s="128"/>
      <c r="HY91" s="128"/>
      <c r="HZ91" s="128"/>
      <c r="IA91" s="128"/>
      <c r="IB91" s="128"/>
      <c r="IC91" s="128"/>
      <c r="ID91" s="128"/>
      <c r="IE91" s="128"/>
      <c r="IF91" s="128"/>
      <c r="IG91" s="128"/>
      <c r="IH91" s="128"/>
      <c r="II91" s="128"/>
      <c r="IJ91" s="128"/>
      <c r="IK91" s="128"/>
      <c r="IL91" s="128"/>
      <c r="IM91" s="128"/>
      <c r="IN91" s="128"/>
      <c r="IO91" s="128"/>
      <c r="IP91" s="128"/>
      <c r="IQ91" s="128"/>
      <c r="IR91" s="128"/>
      <c r="IS91" s="128"/>
      <c r="IT91" s="128"/>
      <c r="IU91" s="128"/>
      <c r="IV91" s="128"/>
      <c r="IW91" s="128"/>
      <c r="IX91" s="128"/>
      <c r="IY91" s="128"/>
      <c r="IZ91" s="128"/>
      <c r="JA91" s="128"/>
      <c r="JB91" s="128"/>
      <c r="JC91" s="128"/>
      <c r="JD91" s="128"/>
      <c r="JE91" s="128"/>
      <c r="JF91" s="128"/>
      <c r="JG91" s="128"/>
      <c r="JH91" s="128"/>
      <c r="JI91" s="128"/>
      <c r="JJ91" s="128"/>
      <c r="JK91" s="128"/>
      <c r="JL91" s="128"/>
      <c r="JM91" s="128"/>
      <c r="JN91" s="128"/>
      <c r="JO91" s="128"/>
      <c r="JP91" s="128"/>
      <c r="JQ91" s="128"/>
      <c r="JR91" s="128"/>
    </row>
    <row r="92" spans="1:278" ht="30" customHeight="1" x14ac:dyDescent="0.2">
      <c r="A92" s="219"/>
      <c r="B92" s="219"/>
      <c r="C92" s="219"/>
      <c r="D92" s="219"/>
      <c r="E92" s="219"/>
      <c r="F92" s="92">
        <v>15</v>
      </c>
      <c r="G92" s="222">
        <f t="shared" ca="1" si="9"/>
        <v>0</v>
      </c>
      <c r="H92" s="92" t="str">
        <f t="shared" si="10"/>
        <v>$EL$78</v>
      </c>
      <c r="I92" s="92">
        <f t="shared" si="11"/>
        <v>142</v>
      </c>
      <c r="J92" s="128"/>
      <c r="K92" s="128"/>
      <c r="L92" s="128"/>
      <c r="M92" s="128"/>
      <c r="N92" s="128"/>
      <c r="O92" s="128"/>
      <c r="P92" s="128"/>
      <c r="Q92" s="128"/>
      <c r="R92" s="128"/>
      <c r="S92" s="128"/>
      <c r="T92" s="128"/>
      <c r="U92" s="128"/>
      <c r="V92" s="128"/>
      <c r="W92" s="128"/>
      <c r="X92" s="128"/>
      <c r="Y92" s="128"/>
      <c r="Z92" s="128"/>
      <c r="AA92" s="128"/>
      <c r="AB92" s="128"/>
      <c r="AC92" s="128"/>
      <c r="AD92" s="128"/>
      <c r="AE92" s="128"/>
      <c r="AF92" s="128"/>
      <c r="AG92" s="128"/>
      <c r="AH92" s="128"/>
      <c r="AI92" s="128"/>
      <c r="AJ92" s="128"/>
      <c r="AK92" s="128"/>
      <c r="AL92" s="128"/>
      <c r="AM92" s="128"/>
      <c r="AN92" s="128"/>
      <c r="AO92" s="128"/>
      <c r="AP92" s="128"/>
      <c r="AQ92" s="128"/>
      <c r="AR92" s="128"/>
      <c r="AS92" s="128"/>
      <c r="AT92" s="128"/>
      <c r="AU92" s="128"/>
      <c r="AV92" s="128"/>
      <c r="AW92" s="128"/>
      <c r="AX92" s="128"/>
      <c r="AY92" s="128"/>
      <c r="AZ92" s="128"/>
      <c r="BA92" s="128"/>
      <c r="BB92" s="128"/>
      <c r="BC92" s="128"/>
      <c r="BD92" s="128"/>
      <c r="BE92" s="128"/>
      <c r="BF92" s="128"/>
      <c r="BG92" s="128"/>
      <c r="BH92" s="128"/>
      <c r="BI92" s="128"/>
      <c r="BJ92" s="128"/>
      <c r="BK92" s="128"/>
      <c r="BL92" s="128"/>
      <c r="BM92" s="128"/>
      <c r="BN92" s="128"/>
      <c r="BO92" s="128"/>
      <c r="BP92" s="128"/>
      <c r="BQ92" s="128"/>
      <c r="BR92" s="128"/>
      <c r="BS92" s="128"/>
      <c r="BT92" s="128"/>
      <c r="BU92" s="128"/>
      <c r="BV92" s="128"/>
      <c r="BW92" s="128"/>
      <c r="BX92" s="128"/>
      <c r="BY92" s="128"/>
      <c r="BZ92" s="128"/>
      <c r="CA92" s="128"/>
      <c r="CB92" s="128"/>
      <c r="CC92" s="128"/>
      <c r="CD92" s="128"/>
      <c r="CE92" s="128"/>
      <c r="CF92" s="128"/>
      <c r="CG92" s="128"/>
      <c r="CH92" s="128"/>
      <c r="CI92" s="128"/>
      <c r="CJ92" s="128"/>
      <c r="CK92" s="128"/>
      <c r="CL92" s="128"/>
      <c r="CM92" s="128"/>
      <c r="CN92" s="128"/>
      <c r="CO92" s="128"/>
      <c r="CP92" s="128"/>
      <c r="CQ92" s="128"/>
      <c r="CR92" s="128"/>
      <c r="CS92" s="128"/>
      <c r="CT92" s="128"/>
      <c r="CU92" s="128"/>
      <c r="CV92" s="128"/>
      <c r="CW92" s="128"/>
      <c r="CX92" s="128"/>
      <c r="CY92" s="128"/>
      <c r="CZ92" s="128"/>
      <c r="DA92" s="128"/>
      <c r="DB92" s="128"/>
      <c r="DC92" s="128"/>
      <c r="DD92" s="128"/>
      <c r="DE92" s="128"/>
      <c r="DF92" s="128"/>
      <c r="DG92" s="128"/>
      <c r="DH92" s="128"/>
      <c r="DI92" s="128"/>
      <c r="DJ92" s="128"/>
      <c r="DK92" s="128"/>
      <c r="DL92" s="128"/>
      <c r="DM92" s="128"/>
      <c r="DN92" s="128"/>
      <c r="DO92" s="128"/>
      <c r="DP92" s="128"/>
      <c r="DQ92" s="128"/>
      <c r="DR92" s="128"/>
      <c r="DS92" s="128"/>
      <c r="DT92" s="128"/>
      <c r="DU92" s="128"/>
      <c r="DV92" s="128"/>
      <c r="DW92" s="128"/>
      <c r="DX92" s="128"/>
      <c r="DY92" s="128"/>
      <c r="DZ92" s="128"/>
      <c r="EA92" s="128"/>
      <c r="EB92" s="128"/>
      <c r="EC92" s="128"/>
      <c r="ED92" s="128"/>
      <c r="EE92" s="128"/>
      <c r="EF92" s="128"/>
      <c r="EG92" s="128"/>
      <c r="EH92" s="128"/>
      <c r="EI92" s="128"/>
      <c r="EJ92" s="128"/>
      <c r="EK92" s="128"/>
      <c r="EL92" s="128"/>
      <c r="EM92" s="128"/>
      <c r="EN92" s="128"/>
      <c r="EO92" s="128"/>
      <c r="EP92" s="128"/>
      <c r="EQ92" s="128"/>
      <c r="ER92" s="128"/>
      <c r="ES92" s="128"/>
      <c r="ET92" s="128"/>
      <c r="EU92" s="128"/>
      <c r="EV92" s="128"/>
      <c r="EW92" s="128"/>
      <c r="EX92" s="128"/>
      <c r="EY92" s="128"/>
      <c r="EZ92" s="128"/>
      <c r="FA92" s="128"/>
      <c r="FB92" s="128"/>
      <c r="FC92" s="128"/>
      <c r="FD92" s="128"/>
      <c r="FE92" s="128"/>
      <c r="FF92" s="128"/>
      <c r="FG92" s="128"/>
      <c r="FH92" s="128"/>
      <c r="FI92" s="128"/>
      <c r="FJ92" s="128"/>
      <c r="FK92" s="128"/>
      <c r="FL92" s="128"/>
      <c r="FM92" s="128"/>
      <c r="FN92" s="128"/>
      <c r="FO92" s="128"/>
      <c r="FP92" s="128"/>
      <c r="FQ92" s="128"/>
      <c r="FR92" s="128"/>
      <c r="FS92" s="128"/>
      <c r="FT92" s="128"/>
      <c r="FU92" s="128"/>
      <c r="FV92" s="128"/>
      <c r="FW92" s="128"/>
      <c r="FX92" s="128"/>
      <c r="FY92" s="128"/>
      <c r="FZ92" s="128"/>
      <c r="GA92" s="128"/>
      <c r="GB92" s="128"/>
      <c r="GC92" s="128"/>
      <c r="GD92" s="128"/>
      <c r="GE92" s="128"/>
      <c r="GF92" s="128"/>
      <c r="GG92" s="128"/>
      <c r="GH92" s="128"/>
      <c r="GI92" s="128"/>
      <c r="GJ92" s="128"/>
      <c r="GK92" s="128"/>
      <c r="GL92" s="128"/>
      <c r="GM92" s="128"/>
      <c r="GN92" s="128"/>
      <c r="GO92" s="128"/>
      <c r="GP92" s="128"/>
      <c r="GQ92" s="128"/>
      <c r="GR92" s="128"/>
      <c r="GS92" s="128"/>
      <c r="GT92" s="128"/>
      <c r="GU92" s="128"/>
      <c r="GV92" s="128"/>
      <c r="GW92" s="128"/>
      <c r="GX92" s="128"/>
      <c r="GY92" s="128"/>
      <c r="GZ92" s="128"/>
      <c r="HA92" s="128"/>
      <c r="HB92" s="128"/>
      <c r="HC92" s="128"/>
      <c r="HD92" s="128"/>
      <c r="HE92" s="128"/>
      <c r="HF92" s="128"/>
      <c r="HG92" s="128"/>
      <c r="HH92" s="128"/>
      <c r="HI92" s="128"/>
      <c r="HJ92" s="128"/>
      <c r="HK92" s="128"/>
      <c r="HL92" s="128"/>
      <c r="HM92" s="128"/>
      <c r="HN92" s="128"/>
      <c r="HO92" s="128"/>
      <c r="HP92" s="128"/>
      <c r="HQ92" s="128"/>
      <c r="HR92" s="128"/>
      <c r="HS92" s="128"/>
      <c r="HT92" s="128"/>
      <c r="HU92" s="128"/>
      <c r="HV92" s="128"/>
      <c r="HW92" s="128"/>
      <c r="HX92" s="128"/>
      <c r="HY92" s="128"/>
      <c r="HZ92" s="128"/>
      <c r="IA92" s="128"/>
      <c r="IB92" s="128"/>
      <c r="IC92" s="128"/>
      <c r="ID92" s="128"/>
      <c r="IE92" s="128"/>
      <c r="IF92" s="128"/>
      <c r="IG92" s="128"/>
      <c r="IH92" s="128"/>
      <c r="II92" s="128"/>
      <c r="IJ92" s="128"/>
      <c r="IK92" s="128"/>
      <c r="IL92" s="128"/>
      <c r="IM92" s="128"/>
      <c r="IN92" s="128"/>
      <c r="IO92" s="128"/>
      <c r="IP92" s="128"/>
      <c r="IQ92" s="128"/>
      <c r="IR92" s="128"/>
      <c r="IS92" s="128"/>
      <c r="IT92" s="128"/>
      <c r="IU92" s="128"/>
      <c r="IV92" s="128"/>
      <c r="IW92" s="128"/>
      <c r="IX92" s="128"/>
      <c r="IY92" s="128"/>
      <c r="IZ92" s="128"/>
      <c r="JA92" s="128"/>
      <c r="JB92" s="128"/>
      <c r="JC92" s="128"/>
      <c r="JD92" s="128"/>
      <c r="JE92" s="128"/>
      <c r="JF92" s="128"/>
      <c r="JG92" s="128"/>
      <c r="JH92" s="128"/>
      <c r="JI92" s="128"/>
      <c r="JJ92" s="128"/>
      <c r="JK92" s="128"/>
      <c r="JL92" s="128"/>
      <c r="JM92" s="128"/>
      <c r="JN92" s="128"/>
      <c r="JO92" s="128"/>
      <c r="JP92" s="128"/>
      <c r="JQ92" s="128"/>
      <c r="JR92" s="128"/>
    </row>
    <row r="93" spans="1:278" ht="30" customHeight="1" x14ac:dyDescent="0.2">
      <c r="A93" s="219"/>
      <c r="B93" s="219"/>
      <c r="C93" s="219"/>
      <c r="D93" s="219"/>
      <c r="E93" s="219"/>
      <c r="F93" s="92">
        <v>16</v>
      </c>
      <c r="G93" s="222">
        <f t="shared" ca="1" si="9"/>
        <v>0</v>
      </c>
      <c r="H93" s="92" t="str">
        <f t="shared" si="10"/>
        <v>$EU$78</v>
      </c>
      <c r="I93" s="92">
        <f t="shared" si="11"/>
        <v>151</v>
      </c>
      <c r="J93" s="128"/>
      <c r="K93" s="128"/>
      <c r="L93" s="128"/>
      <c r="M93" s="128"/>
      <c r="N93" s="128"/>
      <c r="O93" s="128"/>
      <c r="P93" s="128"/>
      <c r="Q93" s="128"/>
      <c r="R93" s="128"/>
      <c r="S93" s="128"/>
      <c r="T93" s="128"/>
      <c r="U93" s="128"/>
      <c r="V93" s="128"/>
      <c r="W93" s="128"/>
      <c r="X93" s="128"/>
      <c r="Y93" s="128"/>
      <c r="Z93" s="128"/>
      <c r="AA93" s="128"/>
      <c r="AB93" s="128"/>
      <c r="AC93" s="128"/>
      <c r="AD93" s="128"/>
      <c r="AE93" s="128"/>
      <c r="AF93" s="128"/>
      <c r="AG93" s="128"/>
      <c r="AH93" s="128"/>
      <c r="AI93" s="128"/>
      <c r="AJ93" s="128"/>
      <c r="AK93" s="128"/>
      <c r="AL93" s="128"/>
      <c r="AM93" s="128"/>
      <c r="AN93" s="128"/>
      <c r="AO93" s="128"/>
      <c r="AP93" s="128"/>
      <c r="AQ93" s="128"/>
      <c r="AR93" s="128"/>
      <c r="AS93" s="128"/>
      <c r="AT93" s="128"/>
      <c r="AU93" s="128"/>
      <c r="AV93" s="128"/>
      <c r="AW93" s="128"/>
      <c r="AX93" s="128"/>
      <c r="AY93" s="128"/>
      <c r="AZ93" s="128"/>
      <c r="BA93" s="128"/>
      <c r="BB93" s="128"/>
      <c r="BC93" s="128"/>
      <c r="BD93" s="128"/>
      <c r="BE93" s="128"/>
      <c r="BF93" s="128"/>
      <c r="BG93" s="128"/>
      <c r="BH93" s="128"/>
      <c r="BI93" s="128"/>
      <c r="BJ93" s="128"/>
      <c r="BK93" s="128"/>
      <c r="BL93" s="128"/>
      <c r="BM93" s="128"/>
      <c r="BN93" s="128"/>
      <c r="BO93" s="128"/>
      <c r="BP93" s="128"/>
      <c r="BQ93" s="128"/>
      <c r="BR93" s="128"/>
      <c r="BS93" s="128"/>
      <c r="BT93" s="128"/>
      <c r="BU93" s="128"/>
      <c r="BV93" s="128"/>
      <c r="BW93" s="128"/>
      <c r="BX93" s="128"/>
      <c r="BY93" s="128"/>
      <c r="BZ93" s="128"/>
      <c r="CA93" s="128"/>
      <c r="CB93" s="128"/>
      <c r="CC93" s="128"/>
      <c r="CD93" s="128"/>
      <c r="CE93" s="128"/>
      <c r="CF93" s="128"/>
      <c r="CG93" s="128"/>
      <c r="CH93" s="128"/>
      <c r="CI93" s="128"/>
      <c r="CJ93" s="128"/>
      <c r="CK93" s="128"/>
      <c r="CL93" s="128"/>
      <c r="CM93" s="128"/>
      <c r="CN93" s="128"/>
      <c r="CO93" s="128"/>
      <c r="CP93" s="128"/>
      <c r="CQ93" s="128"/>
      <c r="CR93" s="128"/>
      <c r="CS93" s="128"/>
      <c r="CT93" s="128"/>
      <c r="CU93" s="128"/>
      <c r="CV93" s="128"/>
      <c r="CW93" s="128"/>
      <c r="CX93" s="128"/>
      <c r="CY93" s="128"/>
      <c r="CZ93" s="128"/>
      <c r="DA93" s="128"/>
      <c r="DB93" s="128"/>
      <c r="DC93" s="128"/>
      <c r="DD93" s="128"/>
      <c r="DE93" s="128"/>
      <c r="DF93" s="128"/>
      <c r="DG93" s="128"/>
      <c r="DH93" s="128"/>
      <c r="DI93" s="128"/>
      <c r="DJ93" s="128"/>
      <c r="DK93" s="128"/>
      <c r="DL93" s="128"/>
      <c r="DM93" s="128"/>
      <c r="DN93" s="128"/>
      <c r="DO93" s="128"/>
      <c r="DP93" s="128"/>
      <c r="DQ93" s="128"/>
      <c r="DR93" s="128"/>
      <c r="DS93" s="128"/>
      <c r="DT93" s="128"/>
      <c r="DU93" s="128"/>
      <c r="DV93" s="128"/>
      <c r="DW93" s="128"/>
      <c r="DX93" s="128"/>
      <c r="DY93" s="128"/>
      <c r="DZ93" s="128"/>
      <c r="EA93" s="128"/>
      <c r="EB93" s="128"/>
      <c r="EC93" s="128"/>
      <c r="ED93" s="128"/>
      <c r="EE93" s="128"/>
      <c r="EF93" s="128"/>
      <c r="EG93" s="128"/>
      <c r="EH93" s="128"/>
      <c r="EI93" s="128"/>
      <c r="EJ93" s="128"/>
      <c r="EK93" s="128"/>
      <c r="EL93" s="128"/>
      <c r="EM93" s="128"/>
      <c r="EN93" s="128"/>
      <c r="EO93" s="128"/>
      <c r="EP93" s="128"/>
      <c r="EQ93" s="128"/>
      <c r="ER93" s="128"/>
      <c r="ES93" s="128"/>
      <c r="ET93" s="128"/>
      <c r="EU93" s="128"/>
      <c r="EV93" s="128"/>
      <c r="EW93" s="128"/>
      <c r="EX93" s="128"/>
      <c r="EY93" s="128"/>
      <c r="EZ93" s="128"/>
      <c r="FA93" s="128"/>
      <c r="FB93" s="128"/>
      <c r="FC93" s="128"/>
      <c r="FD93" s="128"/>
      <c r="FE93" s="128"/>
      <c r="FF93" s="128"/>
      <c r="FG93" s="128"/>
      <c r="FH93" s="128"/>
      <c r="FI93" s="128"/>
      <c r="FJ93" s="128"/>
      <c r="FK93" s="128"/>
      <c r="FL93" s="128"/>
      <c r="FM93" s="128"/>
      <c r="FN93" s="128"/>
      <c r="FO93" s="128"/>
      <c r="FP93" s="128"/>
      <c r="FQ93" s="128"/>
      <c r="FR93" s="128"/>
      <c r="FS93" s="128"/>
      <c r="FT93" s="128"/>
      <c r="FU93" s="128"/>
      <c r="FV93" s="128"/>
      <c r="FW93" s="128"/>
      <c r="FX93" s="128"/>
      <c r="FY93" s="128"/>
      <c r="FZ93" s="128"/>
      <c r="GA93" s="128"/>
      <c r="GB93" s="128"/>
      <c r="GC93" s="128"/>
      <c r="GD93" s="128"/>
      <c r="GE93" s="128"/>
      <c r="GF93" s="128"/>
      <c r="GG93" s="128"/>
      <c r="GH93" s="128"/>
      <c r="GI93" s="128"/>
      <c r="GJ93" s="128"/>
      <c r="GK93" s="128"/>
      <c r="GL93" s="128"/>
      <c r="GM93" s="128"/>
      <c r="GN93" s="128"/>
      <c r="GO93" s="128"/>
      <c r="GP93" s="128"/>
      <c r="GQ93" s="128"/>
      <c r="GR93" s="128"/>
      <c r="GS93" s="128"/>
      <c r="GT93" s="128"/>
      <c r="GU93" s="128"/>
      <c r="GV93" s="128"/>
      <c r="GW93" s="128"/>
      <c r="GX93" s="128"/>
      <c r="GY93" s="128"/>
      <c r="GZ93" s="128"/>
      <c r="HA93" s="128"/>
      <c r="HB93" s="128"/>
      <c r="HC93" s="128"/>
      <c r="HD93" s="128"/>
      <c r="HE93" s="128"/>
      <c r="HF93" s="128"/>
      <c r="HG93" s="128"/>
      <c r="HH93" s="128"/>
      <c r="HI93" s="128"/>
      <c r="HJ93" s="128"/>
      <c r="HK93" s="128"/>
      <c r="HL93" s="128"/>
      <c r="HM93" s="128"/>
      <c r="HN93" s="128"/>
      <c r="HO93" s="128"/>
      <c r="HP93" s="128"/>
      <c r="HQ93" s="128"/>
      <c r="HR93" s="128"/>
      <c r="HS93" s="128"/>
      <c r="HT93" s="128"/>
      <c r="HU93" s="128"/>
      <c r="HV93" s="128"/>
      <c r="HW93" s="128"/>
      <c r="HX93" s="128"/>
      <c r="HY93" s="128"/>
      <c r="HZ93" s="128"/>
      <c r="IA93" s="128"/>
      <c r="IB93" s="128"/>
      <c r="IC93" s="128"/>
      <c r="ID93" s="128"/>
      <c r="IE93" s="128"/>
      <c r="IF93" s="128"/>
      <c r="IG93" s="128"/>
      <c r="IH93" s="128"/>
      <c r="II93" s="128"/>
      <c r="IJ93" s="128"/>
      <c r="IK93" s="128"/>
      <c r="IL93" s="128"/>
      <c r="IM93" s="128"/>
      <c r="IN93" s="128"/>
      <c r="IO93" s="128"/>
      <c r="IP93" s="128"/>
      <c r="IQ93" s="128"/>
      <c r="IR93" s="128"/>
      <c r="IS93" s="128"/>
      <c r="IT93" s="128"/>
      <c r="IU93" s="128"/>
      <c r="IV93" s="128"/>
      <c r="IW93" s="128"/>
      <c r="IX93" s="128"/>
      <c r="IY93" s="128"/>
      <c r="IZ93" s="128"/>
      <c r="JA93" s="128"/>
      <c r="JB93" s="128"/>
      <c r="JC93" s="128"/>
      <c r="JD93" s="128"/>
      <c r="JE93" s="128"/>
      <c r="JF93" s="128"/>
      <c r="JG93" s="128"/>
      <c r="JH93" s="128"/>
      <c r="JI93" s="128"/>
      <c r="JJ93" s="128"/>
      <c r="JK93" s="128"/>
      <c r="JL93" s="128"/>
      <c r="JM93" s="128"/>
      <c r="JN93" s="128"/>
      <c r="JO93" s="128"/>
      <c r="JP93" s="128"/>
      <c r="JQ93" s="128"/>
      <c r="JR93" s="128"/>
    </row>
    <row r="94" spans="1:278" ht="30" customHeight="1" x14ac:dyDescent="0.2">
      <c r="A94" s="219"/>
      <c r="B94" s="219"/>
      <c r="C94" s="219"/>
      <c r="D94" s="219"/>
      <c r="E94" s="219"/>
      <c r="F94" s="92">
        <v>17</v>
      </c>
      <c r="G94" s="222">
        <f t="shared" ca="1" si="9"/>
        <v>0</v>
      </c>
      <c r="H94" s="92" t="str">
        <f t="shared" si="10"/>
        <v>$FD$78</v>
      </c>
      <c r="I94" s="92">
        <f t="shared" si="11"/>
        <v>160</v>
      </c>
      <c r="J94" s="128"/>
      <c r="K94" s="128"/>
      <c r="L94" s="128"/>
      <c r="M94" s="128"/>
      <c r="N94" s="128"/>
      <c r="O94" s="128"/>
      <c r="P94" s="128"/>
      <c r="Q94" s="128"/>
      <c r="R94" s="128"/>
      <c r="S94" s="128"/>
      <c r="T94" s="128"/>
      <c r="U94" s="128"/>
      <c r="V94" s="128"/>
      <c r="W94" s="128"/>
      <c r="X94" s="128"/>
      <c r="Y94" s="128"/>
      <c r="Z94" s="128"/>
      <c r="AA94" s="128"/>
      <c r="AB94" s="128"/>
      <c r="AC94" s="128"/>
      <c r="AD94" s="128"/>
      <c r="AE94" s="128"/>
      <c r="AF94" s="128"/>
      <c r="AG94" s="128"/>
      <c r="AH94" s="128"/>
      <c r="AI94" s="128"/>
      <c r="AJ94" s="128"/>
      <c r="AK94" s="128"/>
      <c r="AL94" s="128"/>
      <c r="AM94" s="128"/>
      <c r="AN94" s="128"/>
      <c r="AO94" s="128"/>
      <c r="AP94" s="128"/>
      <c r="AQ94" s="128"/>
      <c r="AR94" s="128"/>
      <c r="AS94" s="128"/>
      <c r="AT94" s="128"/>
      <c r="AU94" s="128"/>
      <c r="AV94" s="128"/>
      <c r="AW94" s="128"/>
      <c r="AX94" s="128"/>
      <c r="AY94" s="128"/>
      <c r="AZ94" s="128"/>
      <c r="BA94" s="128"/>
      <c r="BB94" s="128"/>
      <c r="BC94" s="128"/>
      <c r="BD94" s="128"/>
      <c r="BE94" s="128"/>
      <c r="BF94" s="128"/>
      <c r="BG94" s="128"/>
      <c r="BH94" s="128"/>
      <c r="BI94" s="128"/>
      <c r="BJ94" s="128"/>
      <c r="BK94" s="128"/>
      <c r="BL94" s="128"/>
      <c r="BM94" s="128"/>
      <c r="BN94" s="128"/>
      <c r="BO94" s="128"/>
      <c r="BP94" s="128"/>
      <c r="BQ94" s="128"/>
      <c r="BR94" s="128"/>
      <c r="BS94" s="128"/>
      <c r="BT94" s="128"/>
      <c r="BU94" s="128"/>
      <c r="BV94" s="128"/>
      <c r="BW94" s="128"/>
      <c r="BX94" s="128"/>
      <c r="BY94" s="128"/>
      <c r="BZ94" s="128"/>
      <c r="CA94" s="128"/>
      <c r="CB94" s="128"/>
      <c r="CC94" s="128"/>
      <c r="CD94" s="128"/>
      <c r="CE94" s="128"/>
      <c r="CF94" s="128"/>
      <c r="CG94" s="128"/>
      <c r="CH94" s="128"/>
      <c r="CI94" s="128"/>
      <c r="CJ94" s="128"/>
      <c r="CK94" s="128"/>
      <c r="CL94" s="128"/>
      <c r="CM94" s="128"/>
      <c r="CN94" s="128"/>
      <c r="CO94" s="128"/>
      <c r="CP94" s="128"/>
      <c r="CQ94" s="128"/>
      <c r="CR94" s="128"/>
      <c r="CS94" s="128"/>
      <c r="CT94" s="128"/>
      <c r="CU94" s="128"/>
      <c r="CV94" s="128"/>
      <c r="CW94" s="128"/>
      <c r="CX94" s="128"/>
      <c r="CY94" s="128"/>
      <c r="CZ94" s="128"/>
      <c r="DA94" s="128"/>
      <c r="DB94" s="128"/>
      <c r="DC94" s="128"/>
      <c r="DD94" s="128"/>
      <c r="DE94" s="128"/>
      <c r="DF94" s="128"/>
      <c r="DG94" s="128"/>
      <c r="DH94" s="128"/>
      <c r="DI94" s="128"/>
      <c r="DJ94" s="128"/>
      <c r="DK94" s="128"/>
      <c r="DL94" s="128"/>
      <c r="DM94" s="128"/>
      <c r="DN94" s="128"/>
      <c r="DO94" s="128"/>
      <c r="DP94" s="128"/>
      <c r="DQ94" s="128"/>
      <c r="DR94" s="128"/>
      <c r="DS94" s="128"/>
      <c r="DT94" s="128"/>
      <c r="DU94" s="128"/>
      <c r="DV94" s="128"/>
      <c r="DW94" s="128"/>
      <c r="DX94" s="128"/>
      <c r="DY94" s="128"/>
      <c r="DZ94" s="128"/>
      <c r="EA94" s="128"/>
      <c r="EB94" s="128"/>
      <c r="EC94" s="128"/>
      <c r="ED94" s="128"/>
      <c r="EE94" s="128"/>
      <c r="EF94" s="128"/>
      <c r="EG94" s="128"/>
      <c r="EH94" s="128"/>
      <c r="EI94" s="128"/>
      <c r="EJ94" s="128"/>
      <c r="EK94" s="128"/>
      <c r="EL94" s="128"/>
      <c r="EM94" s="128"/>
      <c r="EN94" s="128"/>
      <c r="EO94" s="128"/>
      <c r="EP94" s="128"/>
      <c r="EQ94" s="128"/>
      <c r="ER94" s="128"/>
      <c r="ES94" s="128"/>
      <c r="ET94" s="128"/>
      <c r="EU94" s="128"/>
      <c r="EV94" s="128"/>
      <c r="EW94" s="128"/>
      <c r="EX94" s="128"/>
      <c r="EY94" s="128"/>
      <c r="EZ94" s="128"/>
      <c r="FA94" s="128"/>
      <c r="FB94" s="128"/>
      <c r="FC94" s="128"/>
      <c r="FD94" s="128"/>
      <c r="FE94" s="128"/>
      <c r="FF94" s="128"/>
      <c r="FG94" s="128"/>
      <c r="FH94" s="128"/>
      <c r="FI94" s="128"/>
      <c r="FJ94" s="128"/>
      <c r="FK94" s="128"/>
      <c r="FL94" s="128"/>
      <c r="FM94" s="128"/>
      <c r="FN94" s="128"/>
      <c r="FO94" s="128"/>
      <c r="FP94" s="128"/>
      <c r="FQ94" s="128"/>
      <c r="FR94" s="128"/>
      <c r="FS94" s="128"/>
      <c r="FT94" s="128"/>
      <c r="FU94" s="128"/>
      <c r="FV94" s="128"/>
      <c r="FW94" s="128"/>
      <c r="FX94" s="128"/>
      <c r="FY94" s="128"/>
      <c r="FZ94" s="128"/>
      <c r="GA94" s="128"/>
      <c r="GB94" s="128"/>
      <c r="GC94" s="128"/>
      <c r="GD94" s="128"/>
      <c r="GE94" s="128"/>
      <c r="GF94" s="128"/>
      <c r="GG94" s="128"/>
      <c r="GH94" s="128"/>
      <c r="GI94" s="128"/>
      <c r="GJ94" s="128"/>
      <c r="GK94" s="128"/>
      <c r="GL94" s="128"/>
      <c r="GM94" s="128"/>
      <c r="GN94" s="128"/>
      <c r="GO94" s="128"/>
      <c r="GP94" s="128"/>
      <c r="GQ94" s="128"/>
      <c r="GR94" s="128"/>
      <c r="GS94" s="128"/>
      <c r="GT94" s="128"/>
      <c r="GU94" s="128"/>
      <c r="GV94" s="128"/>
      <c r="GW94" s="128"/>
      <c r="GX94" s="128"/>
      <c r="GY94" s="128"/>
      <c r="GZ94" s="128"/>
      <c r="HA94" s="128"/>
      <c r="HB94" s="128"/>
      <c r="HC94" s="128"/>
      <c r="HD94" s="128"/>
      <c r="HE94" s="128"/>
      <c r="HF94" s="128"/>
      <c r="HG94" s="128"/>
      <c r="HH94" s="128"/>
      <c r="HI94" s="128"/>
      <c r="HJ94" s="128"/>
      <c r="HK94" s="128"/>
      <c r="HL94" s="128"/>
      <c r="HM94" s="128"/>
      <c r="HN94" s="128"/>
      <c r="HO94" s="128"/>
      <c r="HP94" s="128"/>
      <c r="HQ94" s="128"/>
      <c r="HR94" s="128"/>
      <c r="HS94" s="128"/>
      <c r="HT94" s="128"/>
      <c r="HU94" s="128"/>
      <c r="HV94" s="128"/>
      <c r="HW94" s="128"/>
      <c r="HX94" s="128"/>
      <c r="HY94" s="128"/>
      <c r="HZ94" s="128"/>
      <c r="IA94" s="128"/>
      <c r="IB94" s="128"/>
      <c r="IC94" s="128"/>
      <c r="ID94" s="128"/>
      <c r="IE94" s="128"/>
      <c r="IF94" s="128"/>
      <c r="IG94" s="128"/>
      <c r="IH94" s="128"/>
      <c r="II94" s="128"/>
      <c r="IJ94" s="128"/>
      <c r="IK94" s="128"/>
      <c r="IL94" s="128"/>
      <c r="IM94" s="128"/>
      <c r="IN94" s="128"/>
      <c r="IO94" s="128"/>
      <c r="IP94" s="128"/>
      <c r="IQ94" s="128"/>
      <c r="IR94" s="128"/>
      <c r="IS94" s="128"/>
      <c r="IT94" s="128"/>
      <c r="IU94" s="128"/>
      <c r="IV94" s="128"/>
      <c r="IW94" s="128"/>
      <c r="IX94" s="128"/>
      <c r="IY94" s="128"/>
      <c r="IZ94" s="128"/>
      <c r="JA94" s="128"/>
      <c r="JB94" s="128"/>
      <c r="JC94" s="128"/>
      <c r="JD94" s="128"/>
      <c r="JE94" s="128"/>
      <c r="JF94" s="128"/>
      <c r="JG94" s="128"/>
      <c r="JH94" s="128"/>
      <c r="JI94" s="128"/>
      <c r="JJ94" s="128"/>
      <c r="JK94" s="128"/>
      <c r="JL94" s="128"/>
      <c r="JM94" s="128"/>
      <c r="JN94" s="128"/>
      <c r="JO94" s="128"/>
      <c r="JP94" s="128"/>
      <c r="JQ94" s="128"/>
      <c r="JR94" s="128"/>
    </row>
    <row r="95" spans="1:278" ht="30" customHeight="1" x14ac:dyDescent="0.2">
      <c r="A95" s="219"/>
      <c r="B95" s="219"/>
      <c r="C95" s="219"/>
      <c r="D95" s="219"/>
      <c r="E95" s="219"/>
      <c r="F95" s="92">
        <v>18</v>
      </c>
      <c r="G95" s="222">
        <f t="shared" ca="1" si="9"/>
        <v>0</v>
      </c>
      <c r="H95" s="92" t="str">
        <f t="shared" si="10"/>
        <v>$FM$78</v>
      </c>
      <c r="I95" s="92">
        <f t="shared" si="11"/>
        <v>169</v>
      </c>
      <c r="J95" s="128"/>
      <c r="K95" s="128"/>
      <c r="L95" s="128"/>
      <c r="M95" s="128"/>
      <c r="N95" s="128"/>
      <c r="O95" s="128"/>
      <c r="P95" s="128"/>
      <c r="Q95" s="128"/>
      <c r="R95" s="128"/>
      <c r="S95" s="128"/>
      <c r="T95" s="128"/>
      <c r="U95" s="128"/>
      <c r="V95" s="128"/>
      <c r="W95" s="128"/>
      <c r="X95" s="128"/>
      <c r="Y95" s="128"/>
      <c r="Z95" s="128"/>
      <c r="AA95" s="128"/>
      <c r="AB95" s="128"/>
      <c r="AC95" s="128"/>
      <c r="AD95" s="128"/>
      <c r="AE95" s="128"/>
      <c r="AF95" s="128"/>
      <c r="AG95" s="128"/>
      <c r="AH95" s="128"/>
      <c r="AI95" s="128"/>
      <c r="AJ95" s="128"/>
      <c r="AK95" s="128"/>
      <c r="AL95" s="128"/>
      <c r="AM95" s="128"/>
      <c r="AN95" s="128"/>
      <c r="AO95" s="128"/>
      <c r="AP95" s="128"/>
      <c r="AQ95" s="128"/>
      <c r="AR95" s="128"/>
      <c r="AS95" s="128"/>
      <c r="AT95" s="128"/>
      <c r="AU95" s="128"/>
      <c r="AV95" s="128"/>
      <c r="AW95" s="128"/>
      <c r="AX95" s="128"/>
      <c r="AY95" s="128"/>
      <c r="AZ95" s="128"/>
      <c r="BA95" s="128"/>
      <c r="BB95" s="128"/>
      <c r="BC95" s="128"/>
      <c r="BD95" s="128"/>
      <c r="BE95" s="128"/>
      <c r="BF95" s="128"/>
      <c r="BG95" s="128"/>
      <c r="BH95" s="128"/>
      <c r="BI95" s="128"/>
      <c r="BJ95" s="128"/>
      <c r="BK95" s="128"/>
      <c r="BL95" s="128"/>
      <c r="BM95" s="128"/>
      <c r="BN95" s="128"/>
      <c r="BO95" s="128"/>
      <c r="BP95" s="128"/>
      <c r="BQ95" s="128"/>
      <c r="BR95" s="128"/>
      <c r="BS95" s="128"/>
      <c r="BT95" s="128"/>
      <c r="BU95" s="128"/>
      <c r="BV95" s="128"/>
      <c r="BW95" s="128"/>
      <c r="BX95" s="128"/>
      <c r="BY95" s="128"/>
      <c r="BZ95" s="128"/>
      <c r="CA95" s="128"/>
      <c r="CB95" s="128"/>
      <c r="CC95" s="128"/>
      <c r="CD95" s="128"/>
      <c r="CE95" s="128"/>
      <c r="CF95" s="128"/>
      <c r="CG95" s="128"/>
      <c r="CH95" s="128"/>
      <c r="CI95" s="128"/>
      <c r="CJ95" s="128"/>
      <c r="CK95" s="128"/>
      <c r="CL95" s="128"/>
      <c r="CM95" s="128"/>
      <c r="CN95" s="128"/>
      <c r="CO95" s="128"/>
      <c r="CP95" s="128"/>
      <c r="CQ95" s="128"/>
      <c r="CR95" s="128"/>
      <c r="CS95" s="128"/>
      <c r="CT95" s="128"/>
      <c r="CU95" s="128"/>
      <c r="CV95" s="128"/>
      <c r="CW95" s="128"/>
      <c r="CX95" s="128"/>
      <c r="CY95" s="128"/>
      <c r="CZ95" s="128"/>
      <c r="DA95" s="128"/>
      <c r="DB95" s="128"/>
      <c r="DC95" s="128"/>
      <c r="DD95" s="128"/>
      <c r="DE95" s="128"/>
      <c r="DF95" s="128"/>
      <c r="DG95" s="128"/>
      <c r="DH95" s="128"/>
      <c r="DI95" s="128"/>
      <c r="DJ95" s="128"/>
      <c r="DK95" s="128"/>
      <c r="DL95" s="128"/>
      <c r="DM95" s="128"/>
      <c r="DN95" s="128"/>
      <c r="DO95" s="128"/>
      <c r="DP95" s="128"/>
      <c r="DQ95" s="128"/>
      <c r="DR95" s="128"/>
      <c r="DS95" s="128"/>
      <c r="DT95" s="128"/>
      <c r="DU95" s="128"/>
      <c r="DV95" s="128"/>
      <c r="DW95" s="128"/>
      <c r="DX95" s="128"/>
      <c r="DY95" s="128"/>
      <c r="DZ95" s="128"/>
      <c r="EA95" s="128"/>
      <c r="EB95" s="128"/>
      <c r="EC95" s="128"/>
      <c r="ED95" s="128"/>
      <c r="EE95" s="128"/>
      <c r="EF95" s="128"/>
      <c r="EG95" s="128"/>
      <c r="EH95" s="128"/>
      <c r="EI95" s="128"/>
      <c r="EJ95" s="128"/>
      <c r="EK95" s="128"/>
      <c r="EL95" s="128"/>
      <c r="EM95" s="128"/>
      <c r="EN95" s="128"/>
      <c r="EO95" s="128"/>
      <c r="EP95" s="128"/>
      <c r="EQ95" s="128"/>
      <c r="ER95" s="128"/>
      <c r="ES95" s="128"/>
      <c r="ET95" s="128"/>
      <c r="EU95" s="128"/>
      <c r="EV95" s="128"/>
      <c r="EW95" s="128"/>
      <c r="EX95" s="128"/>
      <c r="EY95" s="128"/>
      <c r="EZ95" s="128"/>
      <c r="FA95" s="128"/>
      <c r="FB95" s="128"/>
      <c r="FC95" s="128"/>
      <c r="FD95" s="128"/>
      <c r="FE95" s="128"/>
      <c r="FF95" s="128"/>
      <c r="FG95" s="128"/>
      <c r="FH95" s="128"/>
      <c r="FI95" s="128"/>
      <c r="FJ95" s="128"/>
      <c r="FK95" s="128"/>
      <c r="FL95" s="128"/>
      <c r="FM95" s="128"/>
      <c r="FN95" s="128"/>
      <c r="FO95" s="128"/>
      <c r="FP95" s="128"/>
      <c r="FQ95" s="128"/>
      <c r="FR95" s="128"/>
      <c r="FS95" s="128"/>
      <c r="FT95" s="128"/>
      <c r="FU95" s="128"/>
      <c r="FV95" s="128"/>
      <c r="FW95" s="128"/>
      <c r="FX95" s="128"/>
      <c r="FY95" s="128"/>
      <c r="FZ95" s="128"/>
      <c r="GA95" s="128"/>
      <c r="GB95" s="128"/>
      <c r="GC95" s="128"/>
      <c r="GD95" s="128"/>
      <c r="GE95" s="128"/>
      <c r="GF95" s="128"/>
      <c r="GG95" s="128"/>
      <c r="GH95" s="128"/>
      <c r="GI95" s="128"/>
      <c r="GJ95" s="128"/>
      <c r="GK95" s="128"/>
      <c r="GL95" s="128"/>
      <c r="GM95" s="128"/>
      <c r="GN95" s="128"/>
      <c r="GO95" s="128"/>
      <c r="GP95" s="128"/>
      <c r="GQ95" s="128"/>
      <c r="GR95" s="128"/>
      <c r="GS95" s="128"/>
      <c r="GT95" s="128"/>
      <c r="GU95" s="128"/>
      <c r="GV95" s="128"/>
      <c r="GW95" s="128"/>
      <c r="GX95" s="128"/>
      <c r="GY95" s="128"/>
      <c r="GZ95" s="128"/>
      <c r="HA95" s="128"/>
      <c r="HB95" s="128"/>
      <c r="HC95" s="128"/>
      <c r="HD95" s="128"/>
      <c r="HE95" s="128"/>
      <c r="HF95" s="128"/>
      <c r="HG95" s="128"/>
      <c r="HH95" s="128"/>
      <c r="HI95" s="128"/>
      <c r="HJ95" s="128"/>
      <c r="HK95" s="128"/>
      <c r="HL95" s="128"/>
      <c r="HM95" s="128"/>
      <c r="HN95" s="128"/>
      <c r="HO95" s="128"/>
      <c r="HP95" s="128"/>
      <c r="HQ95" s="128"/>
      <c r="HR95" s="128"/>
      <c r="HS95" s="128"/>
      <c r="HT95" s="128"/>
      <c r="HU95" s="128"/>
      <c r="HV95" s="128"/>
      <c r="HW95" s="128"/>
      <c r="HX95" s="128"/>
      <c r="HY95" s="128"/>
      <c r="HZ95" s="128"/>
      <c r="IA95" s="128"/>
      <c r="IB95" s="128"/>
      <c r="IC95" s="128"/>
      <c r="ID95" s="128"/>
      <c r="IE95" s="128"/>
      <c r="IF95" s="128"/>
      <c r="IG95" s="128"/>
      <c r="IH95" s="128"/>
      <c r="II95" s="128"/>
      <c r="IJ95" s="128"/>
      <c r="IK95" s="128"/>
      <c r="IL95" s="128"/>
      <c r="IM95" s="128"/>
      <c r="IN95" s="128"/>
      <c r="IO95" s="128"/>
      <c r="IP95" s="128"/>
      <c r="IQ95" s="128"/>
      <c r="IR95" s="128"/>
      <c r="IS95" s="128"/>
      <c r="IT95" s="128"/>
      <c r="IU95" s="128"/>
      <c r="IV95" s="128"/>
      <c r="IW95" s="128"/>
      <c r="IX95" s="128"/>
      <c r="IY95" s="128"/>
      <c r="IZ95" s="128"/>
      <c r="JA95" s="128"/>
      <c r="JB95" s="128"/>
      <c r="JC95" s="128"/>
      <c r="JD95" s="128"/>
      <c r="JE95" s="128"/>
      <c r="JF95" s="128"/>
      <c r="JG95" s="128"/>
      <c r="JH95" s="128"/>
      <c r="JI95" s="128"/>
      <c r="JJ95" s="128"/>
      <c r="JK95" s="128"/>
      <c r="JL95" s="128"/>
      <c r="JM95" s="128"/>
      <c r="JN95" s="128"/>
      <c r="JO95" s="128"/>
      <c r="JP95" s="128"/>
      <c r="JQ95" s="128"/>
      <c r="JR95" s="128"/>
    </row>
    <row r="96" spans="1:278" ht="30" customHeight="1" x14ac:dyDescent="0.2">
      <c r="A96" s="219"/>
      <c r="B96" s="219"/>
      <c r="C96" s="219"/>
      <c r="D96" s="219"/>
      <c r="E96" s="219"/>
      <c r="F96" s="92">
        <v>19</v>
      </c>
      <c r="G96" s="222">
        <f t="shared" ca="1" si="9"/>
        <v>0</v>
      </c>
      <c r="H96" s="92" t="str">
        <f t="shared" si="10"/>
        <v>$FV$78</v>
      </c>
      <c r="I96" s="92">
        <f t="shared" si="11"/>
        <v>178</v>
      </c>
      <c r="J96" s="128"/>
      <c r="K96" s="128"/>
      <c r="L96" s="128"/>
      <c r="M96" s="128"/>
      <c r="N96" s="128"/>
      <c r="O96" s="128"/>
      <c r="P96" s="128"/>
      <c r="Q96" s="128"/>
      <c r="R96" s="128"/>
      <c r="S96" s="128"/>
      <c r="T96" s="128"/>
      <c r="U96" s="128"/>
      <c r="V96" s="128"/>
      <c r="W96" s="128"/>
      <c r="X96" s="128"/>
      <c r="Y96" s="128"/>
      <c r="Z96" s="128"/>
      <c r="AA96" s="128"/>
      <c r="AB96" s="128"/>
      <c r="AC96" s="128"/>
      <c r="AD96" s="128"/>
      <c r="AE96" s="128"/>
      <c r="AF96" s="128"/>
      <c r="AG96" s="128"/>
      <c r="AH96" s="128"/>
      <c r="AI96" s="128"/>
      <c r="AJ96" s="128"/>
      <c r="AK96" s="128"/>
      <c r="AL96" s="128"/>
      <c r="AM96" s="128"/>
      <c r="AN96" s="128"/>
      <c r="AO96" s="128"/>
      <c r="AP96" s="128"/>
      <c r="AQ96" s="128"/>
      <c r="AR96" s="128"/>
      <c r="AS96" s="128"/>
      <c r="AT96" s="128"/>
      <c r="AU96" s="128"/>
      <c r="AV96" s="128"/>
      <c r="AW96" s="128"/>
      <c r="AX96" s="128"/>
      <c r="AY96" s="128"/>
      <c r="AZ96" s="128"/>
      <c r="BA96" s="128"/>
      <c r="BB96" s="128"/>
      <c r="BC96" s="128"/>
      <c r="BD96" s="128"/>
      <c r="BE96" s="128"/>
      <c r="BF96" s="128"/>
      <c r="BG96" s="128"/>
      <c r="BH96" s="128"/>
      <c r="BI96" s="128"/>
      <c r="BJ96" s="128"/>
      <c r="BK96" s="128"/>
      <c r="BL96" s="128"/>
      <c r="BM96" s="128"/>
      <c r="BN96" s="128"/>
      <c r="BO96" s="128"/>
      <c r="BP96" s="128"/>
      <c r="BQ96" s="128"/>
      <c r="BR96" s="128"/>
      <c r="BS96" s="128"/>
      <c r="BT96" s="128"/>
      <c r="BU96" s="128"/>
      <c r="BV96" s="128"/>
      <c r="BW96" s="128"/>
      <c r="BX96" s="128"/>
      <c r="BY96" s="128"/>
      <c r="BZ96" s="128"/>
      <c r="CA96" s="128"/>
      <c r="CB96" s="128"/>
      <c r="CC96" s="128"/>
      <c r="CD96" s="128"/>
      <c r="CE96" s="128"/>
      <c r="CF96" s="128"/>
      <c r="CG96" s="128"/>
      <c r="CH96" s="128"/>
      <c r="CI96" s="128"/>
      <c r="CJ96" s="128"/>
      <c r="CK96" s="128"/>
      <c r="CL96" s="128"/>
      <c r="CM96" s="128"/>
      <c r="CN96" s="128"/>
      <c r="CO96" s="128"/>
      <c r="CP96" s="128"/>
      <c r="CQ96" s="128"/>
      <c r="CR96" s="128"/>
      <c r="CS96" s="128"/>
      <c r="CT96" s="128"/>
      <c r="CU96" s="128"/>
      <c r="CV96" s="128"/>
      <c r="CW96" s="128"/>
      <c r="CX96" s="128"/>
      <c r="CY96" s="128"/>
      <c r="CZ96" s="128"/>
      <c r="DA96" s="128"/>
      <c r="DB96" s="128"/>
      <c r="DC96" s="128"/>
      <c r="DD96" s="128"/>
      <c r="DE96" s="128"/>
      <c r="DF96" s="128"/>
      <c r="DG96" s="128"/>
      <c r="DH96" s="128"/>
      <c r="DI96" s="128"/>
      <c r="DJ96" s="128"/>
      <c r="DK96" s="128"/>
      <c r="DL96" s="128"/>
      <c r="DM96" s="128"/>
      <c r="DN96" s="128"/>
      <c r="DO96" s="128"/>
      <c r="DP96" s="128"/>
      <c r="DQ96" s="128"/>
      <c r="DR96" s="128"/>
      <c r="DS96" s="128"/>
      <c r="DT96" s="128"/>
      <c r="DU96" s="128"/>
      <c r="DV96" s="128"/>
      <c r="DW96" s="128"/>
      <c r="DX96" s="128"/>
      <c r="DY96" s="128"/>
      <c r="DZ96" s="128"/>
      <c r="EA96" s="128"/>
      <c r="EB96" s="128"/>
      <c r="EC96" s="128"/>
      <c r="ED96" s="128"/>
      <c r="EE96" s="128"/>
      <c r="EF96" s="128"/>
      <c r="EG96" s="128"/>
      <c r="EH96" s="128"/>
      <c r="EI96" s="128"/>
      <c r="EJ96" s="128"/>
      <c r="EK96" s="128"/>
      <c r="EL96" s="128"/>
      <c r="EM96" s="128"/>
      <c r="EN96" s="128"/>
      <c r="EO96" s="128"/>
      <c r="EP96" s="128"/>
      <c r="EQ96" s="128"/>
      <c r="ER96" s="128"/>
      <c r="ES96" s="128"/>
      <c r="ET96" s="128"/>
      <c r="EU96" s="128"/>
      <c r="EV96" s="128"/>
      <c r="EW96" s="128"/>
      <c r="EX96" s="128"/>
      <c r="EY96" s="128"/>
      <c r="EZ96" s="128"/>
      <c r="FA96" s="128"/>
      <c r="FB96" s="128"/>
      <c r="FC96" s="128"/>
      <c r="FD96" s="128"/>
      <c r="FE96" s="128"/>
      <c r="FF96" s="128"/>
      <c r="FG96" s="128"/>
      <c r="FH96" s="128"/>
      <c r="FI96" s="128"/>
      <c r="FJ96" s="128"/>
      <c r="FK96" s="128"/>
      <c r="FL96" s="128"/>
      <c r="FM96" s="128"/>
      <c r="FN96" s="128"/>
      <c r="FO96" s="128"/>
      <c r="FP96" s="128"/>
      <c r="FQ96" s="128"/>
      <c r="FR96" s="128"/>
      <c r="FS96" s="128"/>
      <c r="FT96" s="128"/>
      <c r="FU96" s="128"/>
      <c r="FV96" s="128"/>
      <c r="FW96" s="128"/>
      <c r="FX96" s="128"/>
      <c r="FY96" s="128"/>
      <c r="FZ96" s="128"/>
      <c r="GA96" s="128"/>
      <c r="GB96" s="128"/>
      <c r="GC96" s="128"/>
      <c r="GD96" s="128"/>
      <c r="GE96" s="128"/>
      <c r="GF96" s="128"/>
      <c r="GG96" s="128"/>
      <c r="GH96" s="128"/>
      <c r="GI96" s="128"/>
      <c r="GJ96" s="128"/>
      <c r="GK96" s="128"/>
      <c r="GL96" s="128"/>
      <c r="GM96" s="128"/>
      <c r="GN96" s="128"/>
      <c r="GO96" s="128"/>
      <c r="GP96" s="128"/>
      <c r="GQ96" s="128"/>
      <c r="GR96" s="128"/>
      <c r="GS96" s="128"/>
      <c r="GT96" s="128"/>
      <c r="GU96" s="128"/>
      <c r="GV96" s="128"/>
      <c r="GW96" s="128"/>
      <c r="GX96" s="128"/>
      <c r="GY96" s="128"/>
      <c r="GZ96" s="128"/>
      <c r="HA96" s="128"/>
      <c r="HB96" s="128"/>
      <c r="HC96" s="128"/>
      <c r="HD96" s="128"/>
      <c r="HE96" s="128"/>
      <c r="HF96" s="128"/>
      <c r="HG96" s="128"/>
      <c r="HH96" s="128"/>
      <c r="HI96" s="128"/>
      <c r="HJ96" s="128"/>
      <c r="HK96" s="128"/>
      <c r="HL96" s="128"/>
      <c r="HM96" s="128"/>
      <c r="HN96" s="128"/>
      <c r="HO96" s="128"/>
      <c r="HP96" s="128"/>
      <c r="HQ96" s="128"/>
      <c r="HR96" s="128"/>
      <c r="HS96" s="128"/>
      <c r="HT96" s="128"/>
      <c r="HU96" s="128"/>
      <c r="HV96" s="128"/>
      <c r="HW96" s="128"/>
      <c r="HX96" s="128"/>
      <c r="HY96" s="128"/>
      <c r="HZ96" s="128"/>
      <c r="IA96" s="128"/>
      <c r="IB96" s="128"/>
      <c r="IC96" s="128"/>
      <c r="ID96" s="128"/>
      <c r="IE96" s="128"/>
      <c r="IF96" s="128"/>
      <c r="IG96" s="128"/>
      <c r="IH96" s="128"/>
      <c r="II96" s="128"/>
      <c r="IJ96" s="128"/>
      <c r="IK96" s="128"/>
      <c r="IL96" s="128"/>
      <c r="IM96" s="128"/>
      <c r="IN96" s="128"/>
      <c r="IO96" s="128"/>
      <c r="IP96" s="128"/>
      <c r="IQ96" s="128"/>
      <c r="IR96" s="128"/>
      <c r="IS96" s="128"/>
      <c r="IT96" s="128"/>
      <c r="IU96" s="128"/>
      <c r="IV96" s="128"/>
      <c r="IW96" s="128"/>
      <c r="IX96" s="128"/>
      <c r="IY96" s="128"/>
      <c r="IZ96" s="128"/>
      <c r="JA96" s="128"/>
      <c r="JB96" s="128"/>
      <c r="JC96" s="128"/>
      <c r="JD96" s="128"/>
      <c r="JE96" s="128"/>
      <c r="JF96" s="128"/>
      <c r="JG96" s="128"/>
      <c r="JH96" s="128"/>
      <c r="JI96" s="128"/>
      <c r="JJ96" s="128"/>
      <c r="JK96" s="128"/>
      <c r="JL96" s="128"/>
      <c r="JM96" s="128"/>
      <c r="JN96" s="128"/>
      <c r="JO96" s="128"/>
      <c r="JP96" s="128"/>
      <c r="JQ96" s="128"/>
      <c r="JR96" s="128"/>
    </row>
    <row r="97" spans="1:278" ht="30" customHeight="1" x14ac:dyDescent="0.2">
      <c r="A97" s="219"/>
      <c r="B97" s="219"/>
      <c r="C97" s="219"/>
      <c r="D97" s="219"/>
      <c r="E97" s="219"/>
      <c r="F97" s="92">
        <v>20</v>
      </c>
      <c r="G97" s="222">
        <f t="shared" ca="1" si="9"/>
        <v>0</v>
      </c>
      <c r="H97" s="92" t="str">
        <f t="shared" si="10"/>
        <v>$GE$78</v>
      </c>
      <c r="I97" s="92">
        <f t="shared" si="11"/>
        <v>187</v>
      </c>
      <c r="J97" s="128"/>
      <c r="K97" s="128"/>
      <c r="L97" s="128"/>
      <c r="M97" s="128"/>
      <c r="N97" s="128"/>
      <c r="O97" s="128"/>
      <c r="P97" s="128"/>
      <c r="Q97" s="128"/>
      <c r="R97" s="128"/>
      <c r="S97" s="128"/>
      <c r="T97" s="128"/>
      <c r="U97" s="128"/>
      <c r="V97" s="128"/>
      <c r="W97" s="128"/>
      <c r="X97" s="128"/>
      <c r="Y97" s="128"/>
      <c r="Z97" s="128"/>
      <c r="AA97" s="128"/>
      <c r="AB97" s="128"/>
      <c r="AC97" s="128"/>
      <c r="AD97" s="128"/>
      <c r="AE97" s="128"/>
      <c r="AF97" s="128"/>
      <c r="AG97" s="128"/>
      <c r="AH97" s="128"/>
      <c r="AI97" s="128"/>
      <c r="AJ97" s="128"/>
      <c r="AK97" s="128"/>
      <c r="AL97" s="128"/>
      <c r="AM97" s="128"/>
      <c r="AN97" s="128"/>
      <c r="AO97" s="128"/>
      <c r="AP97" s="128"/>
      <c r="AQ97" s="128"/>
      <c r="AR97" s="128"/>
      <c r="AS97" s="128"/>
      <c r="AT97" s="128"/>
      <c r="AU97" s="128"/>
      <c r="AV97" s="128"/>
      <c r="AW97" s="128"/>
      <c r="AX97" s="128"/>
      <c r="AY97" s="128"/>
      <c r="AZ97" s="128"/>
      <c r="BA97" s="128"/>
      <c r="BB97" s="128"/>
      <c r="BC97" s="128"/>
      <c r="BD97" s="128"/>
      <c r="BE97" s="128"/>
      <c r="BF97" s="128"/>
      <c r="BG97" s="128"/>
      <c r="BH97" s="128"/>
      <c r="BI97" s="128"/>
      <c r="BJ97" s="128"/>
      <c r="BK97" s="128"/>
      <c r="BL97" s="128"/>
      <c r="BM97" s="128"/>
      <c r="BN97" s="128"/>
      <c r="BO97" s="128"/>
      <c r="BP97" s="128"/>
      <c r="BQ97" s="128"/>
      <c r="BR97" s="128"/>
      <c r="BS97" s="128"/>
      <c r="BT97" s="128"/>
      <c r="BU97" s="128"/>
      <c r="BV97" s="128"/>
      <c r="BW97" s="128"/>
      <c r="BX97" s="128"/>
      <c r="BY97" s="128"/>
      <c r="BZ97" s="128"/>
      <c r="CA97" s="128"/>
      <c r="CB97" s="128"/>
      <c r="CC97" s="128"/>
      <c r="CD97" s="128"/>
      <c r="CE97" s="128"/>
      <c r="CF97" s="128"/>
      <c r="CG97" s="128"/>
      <c r="CH97" s="128"/>
      <c r="CI97" s="128"/>
      <c r="CJ97" s="128"/>
      <c r="CK97" s="128"/>
      <c r="CL97" s="128"/>
      <c r="CM97" s="128"/>
      <c r="CN97" s="128"/>
      <c r="CO97" s="128"/>
      <c r="CP97" s="128"/>
      <c r="CQ97" s="128"/>
      <c r="CR97" s="128"/>
      <c r="CS97" s="128"/>
      <c r="CT97" s="128"/>
      <c r="CU97" s="128"/>
      <c r="CV97" s="128"/>
      <c r="CW97" s="128"/>
      <c r="CX97" s="128"/>
      <c r="CY97" s="128"/>
      <c r="CZ97" s="128"/>
      <c r="DA97" s="128"/>
      <c r="DB97" s="128"/>
      <c r="DC97" s="128"/>
      <c r="DD97" s="128"/>
      <c r="DE97" s="128"/>
      <c r="DF97" s="128"/>
      <c r="DG97" s="128"/>
      <c r="DH97" s="128"/>
      <c r="DI97" s="128"/>
      <c r="DJ97" s="128"/>
      <c r="DK97" s="128"/>
      <c r="DL97" s="128"/>
      <c r="DM97" s="128"/>
      <c r="DN97" s="128"/>
      <c r="DO97" s="128"/>
      <c r="DP97" s="128"/>
      <c r="DQ97" s="128"/>
      <c r="DR97" s="128"/>
      <c r="DS97" s="128"/>
      <c r="DT97" s="128"/>
      <c r="DU97" s="128"/>
      <c r="DV97" s="128"/>
      <c r="DW97" s="128"/>
      <c r="DX97" s="128"/>
      <c r="DY97" s="128"/>
      <c r="DZ97" s="128"/>
      <c r="EA97" s="128"/>
      <c r="EB97" s="128"/>
      <c r="EC97" s="128"/>
      <c r="ED97" s="128"/>
      <c r="EE97" s="128"/>
      <c r="EF97" s="128"/>
      <c r="EG97" s="128"/>
      <c r="EH97" s="128"/>
      <c r="EI97" s="128"/>
      <c r="EJ97" s="128"/>
      <c r="EK97" s="128"/>
      <c r="EL97" s="128"/>
      <c r="EM97" s="128"/>
      <c r="EN97" s="128"/>
      <c r="EO97" s="128"/>
      <c r="EP97" s="128"/>
      <c r="EQ97" s="128"/>
      <c r="ER97" s="128"/>
      <c r="ES97" s="128"/>
      <c r="ET97" s="128"/>
      <c r="EU97" s="128"/>
      <c r="EV97" s="128"/>
      <c r="EW97" s="128"/>
      <c r="EX97" s="128"/>
      <c r="EY97" s="128"/>
      <c r="EZ97" s="128"/>
      <c r="FA97" s="128"/>
      <c r="FB97" s="128"/>
      <c r="FC97" s="128"/>
      <c r="FD97" s="128"/>
      <c r="FE97" s="128"/>
      <c r="FF97" s="128"/>
      <c r="FG97" s="128"/>
      <c r="FH97" s="128"/>
      <c r="FI97" s="128"/>
      <c r="FJ97" s="128"/>
      <c r="FK97" s="128"/>
      <c r="FL97" s="128"/>
      <c r="FM97" s="128"/>
      <c r="FN97" s="128"/>
      <c r="FO97" s="128"/>
      <c r="FP97" s="128"/>
      <c r="FQ97" s="128"/>
      <c r="FR97" s="128"/>
      <c r="FS97" s="128"/>
      <c r="FT97" s="128"/>
      <c r="FU97" s="128"/>
      <c r="FV97" s="128"/>
      <c r="FW97" s="128"/>
      <c r="FX97" s="128"/>
      <c r="FY97" s="128"/>
      <c r="FZ97" s="128"/>
      <c r="GA97" s="128"/>
      <c r="GB97" s="128"/>
      <c r="GC97" s="128"/>
      <c r="GD97" s="128"/>
      <c r="GE97" s="128"/>
      <c r="GF97" s="128"/>
      <c r="GG97" s="128"/>
      <c r="GH97" s="128"/>
      <c r="GI97" s="128"/>
      <c r="GJ97" s="128"/>
      <c r="GK97" s="128"/>
      <c r="GL97" s="128"/>
      <c r="GM97" s="128"/>
      <c r="GN97" s="128"/>
      <c r="GO97" s="128"/>
      <c r="GP97" s="128"/>
      <c r="GQ97" s="128"/>
      <c r="GR97" s="128"/>
      <c r="GS97" s="128"/>
      <c r="GT97" s="128"/>
      <c r="GU97" s="128"/>
      <c r="GV97" s="128"/>
      <c r="GW97" s="128"/>
      <c r="GX97" s="128"/>
      <c r="GY97" s="128"/>
      <c r="GZ97" s="128"/>
      <c r="HA97" s="128"/>
      <c r="HB97" s="128"/>
      <c r="HC97" s="128"/>
      <c r="HD97" s="128"/>
      <c r="HE97" s="128"/>
      <c r="HF97" s="128"/>
      <c r="HG97" s="128"/>
      <c r="HH97" s="128"/>
      <c r="HI97" s="128"/>
      <c r="HJ97" s="128"/>
      <c r="HK97" s="128"/>
      <c r="HL97" s="128"/>
      <c r="HM97" s="128"/>
      <c r="HN97" s="128"/>
      <c r="HO97" s="128"/>
      <c r="HP97" s="128"/>
      <c r="HQ97" s="128"/>
      <c r="HR97" s="128"/>
      <c r="HS97" s="128"/>
      <c r="HT97" s="128"/>
      <c r="HU97" s="128"/>
      <c r="HV97" s="128"/>
      <c r="HW97" s="128"/>
      <c r="HX97" s="128"/>
      <c r="HY97" s="128"/>
      <c r="HZ97" s="128"/>
      <c r="IA97" s="128"/>
      <c r="IB97" s="128"/>
      <c r="IC97" s="128"/>
      <c r="ID97" s="128"/>
      <c r="IE97" s="128"/>
      <c r="IF97" s="128"/>
      <c r="IG97" s="128"/>
      <c r="IH97" s="128"/>
      <c r="II97" s="128"/>
      <c r="IJ97" s="128"/>
      <c r="IK97" s="128"/>
      <c r="IL97" s="128"/>
      <c r="IM97" s="128"/>
      <c r="IN97" s="128"/>
      <c r="IO97" s="128"/>
      <c r="IP97" s="128"/>
      <c r="IQ97" s="128"/>
      <c r="IR97" s="128"/>
      <c r="IS97" s="128"/>
      <c r="IT97" s="128"/>
      <c r="IU97" s="128"/>
      <c r="IV97" s="128"/>
      <c r="IW97" s="128"/>
      <c r="IX97" s="128"/>
      <c r="IY97" s="128"/>
      <c r="IZ97" s="128"/>
      <c r="JA97" s="128"/>
      <c r="JB97" s="128"/>
      <c r="JC97" s="128"/>
      <c r="JD97" s="128"/>
      <c r="JE97" s="128"/>
      <c r="JF97" s="128"/>
      <c r="JG97" s="128"/>
      <c r="JH97" s="128"/>
      <c r="JI97" s="128"/>
      <c r="JJ97" s="128"/>
      <c r="JK97" s="128"/>
      <c r="JL97" s="128"/>
      <c r="JM97" s="128"/>
      <c r="JN97" s="128"/>
      <c r="JO97" s="128"/>
      <c r="JP97" s="128"/>
      <c r="JQ97" s="128"/>
      <c r="JR97" s="128"/>
    </row>
    <row r="98" spans="1:278" ht="30" customHeight="1" x14ac:dyDescent="0.2">
      <c r="A98" s="219"/>
      <c r="B98" s="219"/>
      <c r="C98" s="219"/>
      <c r="D98" s="219"/>
      <c r="E98" s="219"/>
      <c r="F98" s="92">
        <v>21</v>
      </c>
      <c r="G98" s="222">
        <f t="shared" ca="1" si="9"/>
        <v>0</v>
      </c>
      <c r="H98" s="92" t="str">
        <f t="shared" si="10"/>
        <v>$GN$78</v>
      </c>
      <c r="I98" s="92">
        <f t="shared" si="11"/>
        <v>196</v>
      </c>
      <c r="J98" s="128"/>
      <c r="K98" s="128"/>
      <c r="L98" s="128"/>
      <c r="M98" s="128"/>
      <c r="N98" s="128"/>
      <c r="O98" s="128"/>
      <c r="P98" s="128"/>
      <c r="Q98" s="128"/>
      <c r="R98" s="128"/>
      <c r="S98" s="128"/>
      <c r="T98" s="128"/>
      <c r="U98" s="128"/>
      <c r="V98" s="128"/>
      <c r="W98" s="128"/>
      <c r="X98" s="128"/>
      <c r="Y98" s="128"/>
      <c r="Z98" s="128"/>
      <c r="AA98" s="128"/>
      <c r="AB98" s="128"/>
      <c r="AC98" s="128"/>
      <c r="AD98" s="128"/>
      <c r="AE98" s="128"/>
      <c r="AF98" s="128"/>
      <c r="AG98" s="128"/>
      <c r="AH98" s="128"/>
      <c r="AI98" s="128"/>
      <c r="AJ98" s="128"/>
      <c r="AK98" s="128"/>
      <c r="AL98" s="128"/>
      <c r="AM98" s="128"/>
      <c r="AN98" s="128"/>
      <c r="AO98" s="128"/>
      <c r="AP98" s="128"/>
      <c r="AQ98" s="128"/>
      <c r="AR98" s="128"/>
      <c r="AS98" s="128"/>
      <c r="AT98" s="128"/>
      <c r="AU98" s="128"/>
      <c r="AV98" s="128"/>
      <c r="AW98" s="128"/>
      <c r="AX98" s="128"/>
      <c r="AY98" s="128"/>
      <c r="AZ98" s="128"/>
      <c r="BA98" s="128"/>
      <c r="BB98" s="128"/>
      <c r="BC98" s="128"/>
      <c r="BD98" s="128"/>
      <c r="BE98" s="128"/>
      <c r="BF98" s="128"/>
      <c r="BG98" s="128"/>
      <c r="BH98" s="128"/>
      <c r="BI98" s="128"/>
      <c r="BJ98" s="128"/>
      <c r="BK98" s="128"/>
      <c r="BL98" s="128"/>
      <c r="BM98" s="128"/>
      <c r="BN98" s="128"/>
      <c r="BO98" s="128"/>
      <c r="BP98" s="128"/>
      <c r="BQ98" s="128"/>
      <c r="BR98" s="128"/>
      <c r="BS98" s="128"/>
      <c r="BT98" s="128"/>
      <c r="BU98" s="128"/>
      <c r="BV98" s="128"/>
      <c r="BW98" s="128"/>
      <c r="BX98" s="128"/>
      <c r="BY98" s="128"/>
      <c r="BZ98" s="128"/>
      <c r="CA98" s="128"/>
      <c r="CB98" s="128"/>
      <c r="CC98" s="128"/>
      <c r="CD98" s="128"/>
      <c r="CE98" s="128"/>
      <c r="CF98" s="128"/>
      <c r="CG98" s="128"/>
      <c r="CH98" s="128"/>
      <c r="CI98" s="128"/>
      <c r="CJ98" s="128"/>
      <c r="CK98" s="128"/>
      <c r="CL98" s="128"/>
      <c r="CM98" s="128"/>
      <c r="CN98" s="128"/>
      <c r="CO98" s="128"/>
      <c r="CP98" s="128"/>
      <c r="CQ98" s="128"/>
      <c r="CR98" s="128"/>
      <c r="CS98" s="128"/>
      <c r="CT98" s="128"/>
      <c r="CU98" s="128"/>
      <c r="CV98" s="128"/>
      <c r="CW98" s="128"/>
      <c r="CX98" s="128"/>
      <c r="CY98" s="128"/>
      <c r="CZ98" s="128"/>
      <c r="DA98" s="128"/>
      <c r="DB98" s="128"/>
      <c r="DC98" s="128"/>
      <c r="DD98" s="128"/>
      <c r="DE98" s="128"/>
      <c r="DF98" s="128"/>
      <c r="DG98" s="128"/>
      <c r="DH98" s="128"/>
      <c r="DI98" s="128"/>
      <c r="DJ98" s="128"/>
      <c r="DK98" s="128"/>
      <c r="DL98" s="128"/>
      <c r="DM98" s="128"/>
      <c r="DN98" s="128"/>
      <c r="DO98" s="128"/>
      <c r="DP98" s="128"/>
      <c r="DQ98" s="128"/>
      <c r="DR98" s="128"/>
      <c r="DS98" s="128"/>
      <c r="DT98" s="128"/>
      <c r="DU98" s="128"/>
      <c r="DV98" s="128"/>
      <c r="DW98" s="128"/>
      <c r="DX98" s="128"/>
      <c r="DY98" s="128"/>
      <c r="DZ98" s="128"/>
      <c r="EA98" s="128"/>
      <c r="EB98" s="128"/>
      <c r="EC98" s="128"/>
      <c r="ED98" s="128"/>
      <c r="EE98" s="128"/>
      <c r="EF98" s="128"/>
      <c r="EG98" s="128"/>
      <c r="EH98" s="128"/>
      <c r="EI98" s="128"/>
      <c r="EJ98" s="128"/>
      <c r="EK98" s="128"/>
      <c r="EL98" s="128"/>
      <c r="EM98" s="128"/>
      <c r="EN98" s="128"/>
      <c r="EO98" s="128"/>
      <c r="EP98" s="128"/>
      <c r="EQ98" s="128"/>
      <c r="ER98" s="128"/>
      <c r="ES98" s="128"/>
      <c r="ET98" s="128"/>
      <c r="EU98" s="128"/>
      <c r="EV98" s="128"/>
      <c r="EW98" s="128"/>
      <c r="EX98" s="128"/>
      <c r="EY98" s="128"/>
      <c r="EZ98" s="128"/>
      <c r="FA98" s="128"/>
      <c r="FB98" s="128"/>
      <c r="FC98" s="128"/>
      <c r="FD98" s="128"/>
      <c r="FE98" s="128"/>
      <c r="FF98" s="128"/>
      <c r="FG98" s="128"/>
      <c r="FH98" s="128"/>
      <c r="FI98" s="128"/>
      <c r="FJ98" s="128"/>
      <c r="FK98" s="128"/>
      <c r="FL98" s="128"/>
      <c r="FM98" s="128"/>
      <c r="FN98" s="128"/>
      <c r="FO98" s="128"/>
      <c r="FP98" s="128"/>
      <c r="FQ98" s="128"/>
      <c r="FR98" s="128"/>
      <c r="FS98" s="128"/>
      <c r="FT98" s="128"/>
      <c r="FU98" s="128"/>
      <c r="FV98" s="128"/>
      <c r="FW98" s="128"/>
      <c r="FX98" s="128"/>
      <c r="FY98" s="128"/>
      <c r="FZ98" s="128"/>
      <c r="GA98" s="128"/>
      <c r="GB98" s="128"/>
      <c r="GC98" s="128"/>
      <c r="GD98" s="128"/>
      <c r="GE98" s="128"/>
      <c r="GF98" s="128"/>
      <c r="GG98" s="128"/>
      <c r="GH98" s="128"/>
      <c r="GI98" s="128"/>
      <c r="GJ98" s="128"/>
      <c r="GK98" s="128"/>
      <c r="GL98" s="128"/>
      <c r="GM98" s="128"/>
      <c r="GN98" s="128"/>
      <c r="GO98" s="128"/>
      <c r="GP98" s="128"/>
      <c r="GQ98" s="128"/>
      <c r="GR98" s="128"/>
      <c r="GS98" s="128"/>
      <c r="GT98" s="128"/>
      <c r="GU98" s="128"/>
      <c r="GV98" s="128"/>
      <c r="GW98" s="128"/>
      <c r="GX98" s="128"/>
      <c r="GY98" s="128"/>
      <c r="GZ98" s="128"/>
      <c r="HA98" s="128"/>
      <c r="HB98" s="128"/>
      <c r="HC98" s="128"/>
      <c r="HD98" s="128"/>
      <c r="HE98" s="128"/>
      <c r="HF98" s="128"/>
      <c r="HG98" s="128"/>
      <c r="HH98" s="128"/>
      <c r="HI98" s="128"/>
      <c r="HJ98" s="128"/>
      <c r="HK98" s="128"/>
      <c r="HL98" s="128"/>
      <c r="HM98" s="128"/>
      <c r="HN98" s="128"/>
      <c r="HO98" s="128"/>
      <c r="HP98" s="128"/>
      <c r="HQ98" s="128"/>
      <c r="HR98" s="128"/>
      <c r="HS98" s="128"/>
      <c r="HT98" s="128"/>
      <c r="HU98" s="128"/>
      <c r="HV98" s="128"/>
      <c r="HW98" s="128"/>
      <c r="HX98" s="128"/>
      <c r="HY98" s="128"/>
      <c r="HZ98" s="128"/>
      <c r="IA98" s="128"/>
      <c r="IB98" s="128"/>
      <c r="IC98" s="128"/>
      <c r="ID98" s="128"/>
      <c r="IE98" s="128"/>
      <c r="IF98" s="128"/>
      <c r="IG98" s="128"/>
      <c r="IH98" s="128"/>
      <c r="II98" s="128"/>
      <c r="IJ98" s="128"/>
      <c r="IK98" s="128"/>
      <c r="IL98" s="128"/>
      <c r="IM98" s="128"/>
      <c r="IN98" s="128"/>
      <c r="IO98" s="128"/>
      <c r="IP98" s="128"/>
      <c r="IQ98" s="128"/>
      <c r="IR98" s="128"/>
      <c r="IS98" s="128"/>
      <c r="IT98" s="128"/>
      <c r="IU98" s="128"/>
      <c r="IV98" s="128"/>
      <c r="IW98" s="128"/>
      <c r="IX98" s="128"/>
      <c r="IY98" s="128"/>
      <c r="IZ98" s="128"/>
      <c r="JA98" s="128"/>
      <c r="JB98" s="128"/>
      <c r="JC98" s="128"/>
      <c r="JD98" s="128"/>
      <c r="JE98" s="128"/>
      <c r="JF98" s="128"/>
      <c r="JG98" s="128"/>
      <c r="JH98" s="128"/>
      <c r="JI98" s="128"/>
      <c r="JJ98" s="128"/>
      <c r="JK98" s="128"/>
      <c r="JL98" s="128"/>
      <c r="JM98" s="128"/>
      <c r="JN98" s="128"/>
      <c r="JO98" s="128"/>
      <c r="JP98" s="128"/>
      <c r="JQ98" s="128"/>
      <c r="JR98" s="128"/>
    </row>
    <row r="99" spans="1:278" ht="30" customHeight="1" x14ac:dyDescent="0.2">
      <c r="A99" s="219"/>
      <c r="B99" s="219"/>
      <c r="C99" s="219"/>
      <c r="D99" s="219"/>
      <c r="E99" s="219"/>
      <c r="F99" s="92">
        <v>22</v>
      </c>
      <c r="G99" s="222">
        <f t="shared" ca="1" si="9"/>
        <v>0</v>
      </c>
      <c r="H99" s="92" t="str">
        <f t="shared" si="10"/>
        <v>$GW$78</v>
      </c>
      <c r="I99" s="92">
        <f t="shared" si="11"/>
        <v>205</v>
      </c>
      <c r="J99" s="128"/>
      <c r="K99" s="128"/>
      <c r="L99" s="128"/>
      <c r="M99" s="128"/>
      <c r="N99" s="128"/>
      <c r="O99" s="128"/>
      <c r="P99" s="128"/>
      <c r="Q99" s="128"/>
      <c r="R99" s="128"/>
      <c r="S99" s="128"/>
      <c r="T99" s="128"/>
      <c r="U99" s="128"/>
      <c r="V99" s="128"/>
      <c r="W99" s="128"/>
      <c r="X99" s="128"/>
      <c r="Y99" s="128"/>
      <c r="Z99" s="128"/>
      <c r="AA99" s="128"/>
      <c r="AB99" s="128"/>
      <c r="AC99" s="128"/>
      <c r="AD99" s="128"/>
      <c r="AE99" s="128"/>
      <c r="AF99" s="128"/>
      <c r="AG99" s="128"/>
      <c r="AH99" s="128"/>
      <c r="AI99" s="128"/>
      <c r="AJ99" s="128"/>
      <c r="AK99" s="128"/>
      <c r="AL99" s="128"/>
      <c r="AM99" s="128"/>
      <c r="AN99" s="128"/>
      <c r="AO99" s="128"/>
      <c r="AP99" s="128"/>
      <c r="AQ99" s="128"/>
      <c r="AR99" s="128"/>
      <c r="AS99" s="128"/>
      <c r="AT99" s="128"/>
      <c r="AU99" s="128"/>
      <c r="AV99" s="128"/>
      <c r="AW99" s="128"/>
      <c r="AX99" s="128"/>
      <c r="AY99" s="128"/>
      <c r="AZ99" s="128"/>
      <c r="BA99" s="128"/>
      <c r="BB99" s="128"/>
      <c r="BC99" s="128"/>
      <c r="BD99" s="128"/>
      <c r="BE99" s="128"/>
      <c r="BF99" s="128"/>
      <c r="BG99" s="128"/>
      <c r="BH99" s="128"/>
      <c r="BI99" s="128"/>
      <c r="BJ99" s="128"/>
      <c r="BK99" s="128"/>
      <c r="BL99" s="128"/>
      <c r="BM99" s="128"/>
      <c r="BN99" s="128"/>
      <c r="BO99" s="128"/>
      <c r="BP99" s="128"/>
      <c r="BQ99" s="128"/>
      <c r="BR99" s="128"/>
      <c r="BS99" s="128"/>
      <c r="BT99" s="128"/>
      <c r="BU99" s="128"/>
      <c r="BV99" s="128"/>
      <c r="BW99" s="128"/>
      <c r="BX99" s="128"/>
      <c r="BY99" s="128"/>
      <c r="BZ99" s="128"/>
      <c r="CA99" s="128"/>
      <c r="CB99" s="128"/>
      <c r="CC99" s="128"/>
      <c r="CD99" s="128"/>
      <c r="CE99" s="128"/>
      <c r="CF99" s="128"/>
      <c r="CG99" s="128"/>
      <c r="CH99" s="128"/>
      <c r="CI99" s="128"/>
      <c r="CJ99" s="128"/>
      <c r="CK99" s="128"/>
      <c r="CL99" s="128"/>
      <c r="CM99" s="128"/>
      <c r="CN99" s="128"/>
      <c r="CO99" s="128"/>
      <c r="CP99" s="128"/>
      <c r="CQ99" s="128"/>
      <c r="CR99" s="128"/>
      <c r="CS99" s="128"/>
      <c r="CT99" s="128"/>
      <c r="CU99" s="128"/>
      <c r="CV99" s="128"/>
      <c r="CW99" s="128"/>
      <c r="CX99" s="128"/>
      <c r="CY99" s="128"/>
      <c r="CZ99" s="128"/>
      <c r="DA99" s="128"/>
      <c r="DB99" s="128"/>
      <c r="DC99" s="128"/>
      <c r="DD99" s="128"/>
      <c r="DE99" s="128"/>
      <c r="DF99" s="128"/>
      <c r="DG99" s="128"/>
      <c r="DH99" s="128"/>
      <c r="DI99" s="128"/>
      <c r="DJ99" s="128"/>
      <c r="DK99" s="128"/>
      <c r="DL99" s="128"/>
      <c r="DM99" s="128"/>
      <c r="DN99" s="128"/>
      <c r="DO99" s="128"/>
      <c r="DP99" s="128"/>
      <c r="DQ99" s="128"/>
      <c r="DR99" s="128"/>
      <c r="DS99" s="128"/>
      <c r="DT99" s="128"/>
      <c r="DU99" s="128"/>
      <c r="DV99" s="128"/>
      <c r="DW99" s="128"/>
      <c r="DX99" s="128"/>
      <c r="DY99" s="128"/>
      <c r="DZ99" s="128"/>
      <c r="EA99" s="128"/>
      <c r="EB99" s="128"/>
      <c r="EC99" s="128"/>
      <c r="ED99" s="128"/>
      <c r="EE99" s="128"/>
      <c r="EF99" s="128"/>
      <c r="EG99" s="128"/>
      <c r="EH99" s="128"/>
      <c r="EI99" s="128"/>
      <c r="EJ99" s="128"/>
      <c r="EK99" s="128"/>
      <c r="EL99" s="128"/>
      <c r="EM99" s="128"/>
      <c r="EN99" s="128"/>
      <c r="EO99" s="128"/>
      <c r="EP99" s="128"/>
      <c r="EQ99" s="128"/>
      <c r="ER99" s="128"/>
      <c r="ES99" s="128"/>
      <c r="ET99" s="128"/>
      <c r="EU99" s="128"/>
      <c r="EV99" s="128"/>
      <c r="EW99" s="128"/>
      <c r="EX99" s="128"/>
      <c r="EY99" s="128"/>
      <c r="EZ99" s="128"/>
      <c r="FA99" s="128"/>
      <c r="FB99" s="128"/>
      <c r="FC99" s="128"/>
      <c r="FD99" s="128"/>
      <c r="FE99" s="128"/>
      <c r="FF99" s="128"/>
      <c r="FG99" s="128"/>
      <c r="FH99" s="128"/>
      <c r="FI99" s="128"/>
      <c r="FJ99" s="128"/>
      <c r="FK99" s="128"/>
      <c r="FL99" s="128"/>
      <c r="FM99" s="128"/>
      <c r="FN99" s="128"/>
      <c r="FO99" s="128"/>
      <c r="FP99" s="128"/>
      <c r="FQ99" s="128"/>
      <c r="FR99" s="128"/>
      <c r="FS99" s="128"/>
      <c r="FT99" s="128"/>
      <c r="FU99" s="128"/>
      <c r="FV99" s="128"/>
      <c r="FW99" s="128"/>
      <c r="FX99" s="128"/>
      <c r="FY99" s="128"/>
      <c r="FZ99" s="128"/>
      <c r="GA99" s="128"/>
      <c r="GB99" s="128"/>
      <c r="GC99" s="128"/>
      <c r="GD99" s="128"/>
      <c r="GE99" s="128"/>
      <c r="GF99" s="128"/>
      <c r="GG99" s="128"/>
      <c r="GH99" s="128"/>
      <c r="GI99" s="128"/>
      <c r="GJ99" s="128"/>
      <c r="GK99" s="128"/>
      <c r="GL99" s="128"/>
      <c r="GM99" s="128"/>
      <c r="GN99" s="128"/>
      <c r="GO99" s="128"/>
      <c r="GP99" s="128"/>
      <c r="GQ99" s="128"/>
      <c r="GR99" s="128"/>
      <c r="GS99" s="128"/>
      <c r="GT99" s="128"/>
      <c r="GU99" s="128"/>
      <c r="GV99" s="128"/>
      <c r="GW99" s="128"/>
      <c r="GX99" s="128"/>
      <c r="GY99" s="128"/>
      <c r="GZ99" s="128"/>
      <c r="HA99" s="128"/>
      <c r="HB99" s="128"/>
      <c r="HC99" s="128"/>
      <c r="HD99" s="128"/>
      <c r="HE99" s="128"/>
      <c r="HF99" s="128"/>
      <c r="HG99" s="128"/>
      <c r="HH99" s="128"/>
      <c r="HI99" s="128"/>
      <c r="HJ99" s="128"/>
      <c r="HK99" s="128"/>
      <c r="HL99" s="128"/>
      <c r="HM99" s="128"/>
      <c r="HN99" s="128"/>
      <c r="HO99" s="128"/>
      <c r="HP99" s="128"/>
      <c r="HQ99" s="128"/>
      <c r="HR99" s="128"/>
      <c r="HS99" s="128"/>
      <c r="HT99" s="128"/>
      <c r="HU99" s="128"/>
      <c r="HV99" s="128"/>
      <c r="HW99" s="128"/>
      <c r="HX99" s="128"/>
      <c r="HY99" s="128"/>
      <c r="HZ99" s="128"/>
      <c r="IA99" s="128"/>
      <c r="IB99" s="128"/>
      <c r="IC99" s="128"/>
      <c r="ID99" s="128"/>
      <c r="IE99" s="128"/>
      <c r="IF99" s="128"/>
      <c r="IG99" s="128"/>
      <c r="IH99" s="128"/>
      <c r="II99" s="128"/>
      <c r="IJ99" s="128"/>
      <c r="IK99" s="128"/>
      <c r="IL99" s="128"/>
      <c r="IM99" s="128"/>
      <c r="IN99" s="128"/>
      <c r="IO99" s="128"/>
      <c r="IP99" s="128"/>
      <c r="IQ99" s="128"/>
      <c r="IR99" s="128"/>
      <c r="IS99" s="128"/>
      <c r="IT99" s="128"/>
      <c r="IU99" s="128"/>
      <c r="IV99" s="128"/>
      <c r="IW99" s="128"/>
      <c r="IX99" s="128"/>
      <c r="IY99" s="128"/>
      <c r="IZ99" s="128"/>
      <c r="JA99" s="128"/>
      <c r="JB99" s="128"/>
      <c r="JC99" s="128"/>
      <c r="JD99" s="128"/>
      <c r="JE99" s="128"/>
      <c r="JF99" s="128"/>
      <c r="JG99" s="128"/>
      <c r="JH99" s="128"/>
      <c r="JI99" s="128"/>
      <c r="JJ99" s="128"/>
      <c r="JK99" s="128"/>
      <c r="JL99" s="128"/>
      <c r="JM99" s="128"/>
      <c r="JN99" s="128"/>
      <c r="JO99" s="128"/>
      <c r="JP99" s="128"/>
      <c r="JQ99" s="128"/>
      <c r="JR99" s="128"/>
    </row>
    <row r="100" spans="1:278" ht="30" customHeight="1" x14ac:dyDescent="0.2">
      <c r="A100" s="219"/>
      <c r="B100" s="219"/>
      <c r="C100" s="219"/>
      <c r="D100" s="219"/>
      <c r="E100" s="219"/>
      <c r="F100" s="92">
        <v>23</v>
      </c>
      <c r="G100" s="222">
        <f t="shared" ca="1" si="9"/>
        <v>0</v>
      </c>
      <c r="H100" s="92" t="str">
        <f t="shared" si="10"/>
        <v>$HF$78</v>
      </c>
      <c r="I100" s="92">
        <f t="shared" si="11"/>
        <v>214</v>
      </c>
      <c r="J100" s="128"/>
      <c r="K100" s="128"/>
      <c r="L100" s="128"/>
      <c r="M100" s="128"/>
      <c r="N100" s="128"/>
      <c r="O100" s="128"/>
      <c r="P100" s="128"/>
      <c r="Q100" s="128"/>
      <c r="R100" s="128"/>
      <c r="S100" s="128"/>
      <c r="T100" s="128"/>
      <c r="U100" s="128"/>
      <c r="V100" s="128"/>
      <c r="W100" s="128"/>
      <c r="X100" s="128"/>
      <c r="Y100" s="128"/>
      <c r="Z100" s="128"/>
      <c r="AA100" s="128"/>
      <c r="AB100" s="128"/>
      <c r="AC100" s="128"/>
      <c r="AD100" s="128"/>
      <c r="AE100" s="128"/>
      <c r="AF100" s="128"/>
      <c r="AG100" s="128"/>
      <c r="AH100" s="128"/>
      <c r="AI100" s="128"/>
      <c r="AJ100" s="128"/>
      <c r="AK100" s="128"/>
      <c r="AL100" s="128"/>
      <c r="AM100" s="128"/>
      <c r="AN100" s="128"/>
      <c r="AO100" s="128"/>
      <c r="AP100" s="128"/>
      <c r="AQ100" s="128"/>
      <c r="AR100" s="128"/>
      <c r="AS100" s="128"/>
      <c r="AT100" s="128"/>
      <c r="AU100" s="128"/>
      <c r="AV100" s="128"/>
      <c r="AW100" s="128"/>
      <c r="AX100" s="128"/>
      <c r="AY100" s="128"/>
      <c r="AZ100" s="128"/>
      <c r="BA100" s="128"/>
      <c r="BB100" s="128"/>
      <c r="BC100" s="128"/>
      <c r="BD100" s="128"/>
      <c r="BE100" s="128"/>
      <c r="BF100" s="128"/>
      <c r="BG100" s="128"/>
      <c r="BH100" s="128"/>
      <c r="BI100" s="128"/>
      <c r="BJ100" s="128"/>
      <c r="BK100" s="128"/>
      <c r="BL100" s="128"/>
      <c r="BM100" s="128"/>
      <c r="BN100" s="128"/>
      <c r="BO100" s="128"/>
      <c r="BP100" s="128"/>
      <c r="BQ100" s="128"/>
      <c r="BR100" s="128"/>
      <c r="BS100" s="128"/>
      <c r="BT100" s="128"/>
      <c r="BU100" s="128"/>
      <c r="BV100" s="128"/>
      <c r="BW100" s="128"/>
      <c r="BX100" s="128"/>
      <c r="BY100" s="128"/>
      <c r="BZ100" s="128"/>
      <c r="CA100" s="128"/>
      <c r="CB100" s="128"/>
      <c r="CC100" s="128"/>
      <c r="CD100" s="128"/>
      <c r="CE100" s="128"/>
      <c r="CF100" s="128"/>
      <c r="CG100" s="128"/>
      <c r="CH100" s="128"/>
      <c r="CI100" s="128"/>
      <c r="CJ100" s="128"/>
      <c r="CK100" s="128"/>
      <c r="CL100" s="128"/>
      <c r="CM100" s="128"/>
      <c r="CN100" s="128"/>
      <c r="CO100" s="128"/>
      <c r="CP100" s="128"/>
      <c r="CQ100" s="128"/>
      <c r="CR100" s="128"/>
      <c r="CS100" s="128"/>
      <c r="CT100" s="128"/>
      <c r="CU100" s="128"/>
      <c r="CV100" s="128"/>
      <c r="CW100" s="128"/>
      <c r="CX100" s="128"/>
      <c r="CY100" s="128"/>
      <c r="CZ100" s="128"/>
      <c r="DA100" s="128"/>
      <c r="DB100" s="128"/>
      <c r="DC100" s="128"/>
      <c r="DD100" s="128"/>
      <c r="DE100" s="128"/>
      <c r="DF100" s="128"/>
      <c r="DG100" s="128"/>
      <c r="DH100" s="128"/>
      <c r="DI100" s="128"/>
      <c r="DJ100" s="128"/>
      <c r="DK100" s="128"/>
      <c r="DL100" s="128"/>
      <c r="DM100" s="128"/>
      <c r="DN100" s="128"/>
      <c r="DO100" s="128"/>
      <c r="DP100" s="128"/>
      <c r="DQ100" s="128"/>
      <c r="DR100" s="128"/>
      <c r="DS100" s="128"/>
      <c r="DT100" s="128"/>
      <c r="DU100" s="128"/>
      <c r="DV100" s="128"/>
      <c r="DW100" s="128"/>
      <c r="DX100" s="128"/>
      <c r="DY100" s="128"/>
      <c r="DZ100" s="128"/>
      <c r="EA100" s="128"/>
      <c r="EB100" s="128"/>
      <c r="EC100" s="128"/>
      <c r="ED100" s="128"/>
      <c r="EE100" s="128"/>
      <c r="EF100" s="128"/>
      <c r="EG100" s="128"/>
      <c r="EH100" s="128"/>
      <c r="EI100" s="128"/>
      <c r="EJ100" s="128"/>
      <c r="EK100" s="128"/>
      <c r="EL100" s="128"/>
      <c r="EM100" s="128"/>
      <c r="EN100" s="128"/>
      <c r="EO100" s="128"/>
      <c r="EP100" s="128"/>
      <c r="EQ100" s="128"/>
      <c r="ER100" s="128"/>
      <c r="ES100" s="128"/>
      <c r="ET100" s="128"/>
      <c r="EU100" s="128"/>
      <c r="EV100" s="128"/>
      <c r="EW100" s="128"/>
      <c r="EX100" s="128"/>
      <c r="EY100" s="128"/>
      <c r="EZ100" s="128"/>
      <c r="FA100" s="128"/>
      <c r="FB100" s="128"/>
      <c r="FC100" s="128"/>
      <c r="FD100" s="128"/>
      <c r="FE100" s="128"/>
      <c r="FF100" s="128"/>
      <c r="FG100" s="128"/>
      <c r="FH100" s="128"/>
      <c r="FI100" s="128"/>
      <c r="FJ100" s="128"/>
      <c r="FK100" s="128"/>
      <c r="FL100" s="128"/>
      <c r="FM100" s="128"/>
      <c r="FN100" s="128"/>
      <c r="FO100" s="128"/>
      <c r="FP100" s="128"/>
      <c r="FQ100" s="128"/>
      <c r="FR100" s="128"/>
      <c r="FS100" s="128"/>
      <c r="FT100" s="128"/>
      <c r="FU100" s="128"/>
      <c r="FV100" s="128"/>
      <c r="FW100" s="128"/>
      <c r="FX100" s="128"/>
      <c r="FY100" s="128"/>
      <c r="FZ100" s="128"/>
      <c r="GA100" s="128"/>
      <c r="GB100" s="128"/>
      <c r="GC100" s="128"/>
      <c r="GD100" s="128"/>
      <c r="GE100" s="128"/>
      <c r="GF100" s="128"/>
      <c r="GG100" s="128"/>
      <c r="GH100" s="128"/>
      <c r="GI100" s="128"/>
      <c r="GJ100" s="128"/>
      <c r="GK100" s="128"/>
      <c r="GL100" s="128"/>
      <c r="GM100" s="128"/>
      <c r="GN100" s="128"/>
      <c r="GO100" s="128"/>
      <c r="GP100" s="128"/>
      <c r="GQ100" s="128"/>
      <c r="GR100" s="128"/>
      <c r="GS100" s="128"/>
      <c r="GT100" s="128"/>
      <c r="GU100" s="128"/>
      <c r="GV100" s="128"/>
      <c r="GW100" s="128"/>
      <c r="GX100" s="128"/>
      <c r="GY100" s="128"/>
      <c r="GZ100" s="128"/>
      <c r="HA100" s="128"/>
      <c r="HB100" s="128"/>
      <c r="HC100" s="128"/>
      <c r="HD100" s="128"/>
      <c r="HE100" s="128"/>
      <c r="HF100" s="128"/>
      <c r="HG100" s="128"/>
      <c r="HH100" s="128"/>
      <c r="HI100" s="128"/>
      <c r="HJ100" s="128"/>
      <c r="HK100" s="128"/>
      <c r="HL100" s="128"/>
      <c r="HM100" s="128"/>
      <c r="HN100" s="128"/>
      <c r="HO100" s="128"/>
      <c r="HP100" s="128"/>
      <c r="HQ100" s="128"/>
      <c r="HR100" s="128"/>
      <c r="HS100" s="128"/>
      <c r="HT100" s="128"/>
      <c r="HU100" s="128"/>
      <c r="HV100" s="128"/>
      <c r="HW100" s="128"/>
      <c r="HX100" s="128"/>
      <c r="HY100" s="128"/>
      <c r="HZ100" s="128"/>
      <c r="IA100" s="128"/>
      <c r="IB100" s="128"/>
      <c r="IC100" s="128"/>
      <c r="ID100" s="128"/>
      <c r="IE100" s="128"/>
      <c r="IF100" s="128"/>
      <c r="IG100" s="128"/>
      <c r="IH100" s="128"/>
      <c r="II100" s="128"/>
      <c r="IJ100" s="128"/>
      <c r="IK100" s="128"/>
      <c r="IL100" s="128"/>
      <c r="IM100" s="128"/>
      <c r="IN100" s="128"/>
      <c r="IO100" s="128"/>
      <c r="IP100" s="128"/>
      <c r="IQ100" s="128"/>
      <c r="IR100" s="128"/>
      <c r="IS100" s="128"/>
      <c r="IT100" s="128"/>
      <c r="IU100" s="128"/>
      <c r="IV100" s="128"/>
      <c r="IW100" s="128"/>
      <c r="IX100" s="128"/>
      <c r="IY100" s="128"/>
      <c r="IZ100" s="128"/>
      <c r="JA100" s="128"/>
      <c r="JB100" s="128"/>
      <c r="JC100" s="128"/>
      <c r="JD100" s="128"/>
      <c r="JE100" s="128"/>
      <c r="JF100" s="128"/>
      <c r="JG100" s="128"/>
      <c r="JH100" s="128"/>
      <c r="JI100" s="128"/>
      <c r="JJ100" s="128"/>
      <c r="JK100" s="128"/>
      <c r="JL100" s="128"/>
      <c r="JM100" s="128"/>
      <c r="JN100" s="128"/>
      <c r="JO100" s="128"/>
      <c r="JP100" s="128"/>
      <c r="JQ100" s="128"/>
      <c r="JR100" s="128"/>
    </row>
    <row r="101" spans="1:278" ht="30" customHeight="1" x14ac:dyDescent="0.2">
      <c r="A101" s="219"/>
      <c r="B101" s="219"/>
      <c r="C101" s="219"/>
      <c r="D101" s="219"/>
      <c r="E101" s="219"/>
      <c r="F101" s="92">
        <v>24</v>
      </c>
      <c r="G101" s="222">
        <f t="shared" ca="1" si="9"/>
        <v>0</v>
      </c>
      <c r="H101" s="92" t="str">
        <f t="shared" si="10"/>
        <v>$HO$78</v>
      </c>
      <c r="I101" s="92">
        <f t="shared" si="11"/>
        <v>223</v>
      </c>
      <c r="J101" s="128"/>
      <c r="K101" s="128"/>
      <c r="L101" s="128"/>
      <c r="M101" s="128"/>
      <c r="N101" s="128"/>
      <c r="O101" s="128"/>
      <c r="P101" s="128"/>
      <c r="Q101" s="128"/>
      <c r="R101" s="128"/>
      <c r="S101" s="128"/>
      <c r="T101" s="128"/>
      <c r="U101" s="128"/>
      <c r="V101" s="128"/>
      <c r="W101" s="128"/>
      <c r="X101" s="128"/>
      <c r="Y101" s="128"/>
      <c r="Z101" s="128"/>
      <c r="AA101" s="128"/>
      <c r="AB101" s="128"/>
      <c r="AC101" s="128"/>
      <c r="AD101" s="128"/>
      <c r="AE101" s="128"/>
      <c r="AF101" s="128"/>
      <c r="AG101" s="128"/>
      <c r="AH101" s="128"/>
      <c r="AI101" s="128"/>
      <c r="AJ101" s="128"/>
      <c r="AK101" s="128"/>
      <c r="AL101" s="128"/>
      <c r="AM101" s="128"/>
      <c r="AN101" s="128"/>
      <c r="AO101" s="128"/>
      <c r="AP101" s="128"/>
      <c r="AQ101" s="128"/>
      <c r="AR101" s="128"/>
      <c r="AS101" s="128"/>
      <c r="AT101" s="128"/>
      <c r="AU101" s="128"/>
      <c r="AV101" s="128"/>
      <c r="AW101" s="128"/>
      <c r="AX101" s="128"/>
      <c r="AY101" s="128"/>
      <c r="AZ101" s="128"/>
      <c r="BA101" s="128"/>
      <c r="BB101" s="128"/>
      <c r="BC101" s="128"/>
      <c r="BD101" s="128"/>
      <c r="BE101" s="128"/>
      <c r="BF101" s="128"/>
      <c r="BG101" s="128"/>
      <c r="BH101" s="128"/>
      <c r="BI101" s="128"/>
      <c r="BJ101" s="128"/>
      <c r="BK101" s="128"/>
      <c r="BL101" s="128"/>
      <c r="BM101" s="128"/>
      <c r="BN101" s="128"/>
      <c r="BO101" s="128"/>
      <c r="BP101" s="128"/>
      <c r="BQ101" s="128"/>
      <c r="BR101" s="128"/>
      <c r="BS101" s="128"/>
      <c r="BT101" s="128"/>
      <c r="BU101" s="128"/>
      <c r="BV101" s="128"/>
      <c r="BW101" s="128"/>
      <c r="BX101" s="128"/>
      <c r="BY101" s="128"/>
      <c r="BZ101" s="128"/>
      <c r="CA101" s="128"/>
      <c r="CB101" s="128"/>
      <c r="CC101" s="128"/>
      <c r="CD101" s="128"/>
      <c r="CE101" s="128"/>
      <c r="CF101" s="128"/>
      <c r="CG101" s="128"/>
      <c r="CH101" s="128"/>
      <c r="CI101" s="128"/>
      <c r="CJ101" s="128"/>
      <c r="CK101" s="128"/>
      <c r="CL101" s="128"/>
      <c r="CM101" s="128"/>
      <c r="CN101" s="128"/>
      <c r="CO101" s="128"/>
      <c r="CP101" s="128"/>
      <c r="CQ101" s="128"/>
      <c r="CR101" s="128"/>
      <c r="CS101" s="128"/>
      <c r="CT101" s="128"/>
      <c r="CU101" s="128"/>
      <c r="CV101" s="128"/>
      <c r="CW101" s="128"/>
      <c r="CX101" s="128"/>
      <c r="CY101" s="128"/>
      <c r="CZ101" s="128"/>
      <c r="DA101" s="128"/>
      <c r="DB101" s="128"/>
      <c r="DC101" s="128"/>
      <c r="DD101" s="128"/>
      <c r="DE101" s="128"/>
      <c r="DF101" s="128"/>
      <c r="DG101" s="128"/>
      <c r="DH101" s="128"/>
      <c r="DI101" s="128"/>
      <c r="DJ101" s="128"/>
      <c r="DK101" s="128"/>
      <c r="DL101" s="128"/>
      <c r="DM101" s="128"/>
      <c r="DN101" s="128"/>
      <c r="DO101" s="128"/>
      <c r="DP101" s="128"/>
      <c r="DQ101" s="128"/>
      <c r="DR101" s="128"/>
      <c r="DS101" s="128"/>
      <c r="DT101" s="128"/>
      <c r="DU101" s="128"/>
      <c r="DV101" s="128"/>
      <c r="DW101" s="128"/>
      <c r="DX101" s="128"/>
      <c r="DY101" s="128"/>
      <c r="DZ101" s="128"/>
      <c r="EA101" s="128"/>
      <c r="EB101" s="128"/>
      <c r="EC101" s="128"/>
      <c r="ED101" s="128"/>
      <c r="EE101" s="128"/>
      <c r="EF101" s="128"/>
      <c r="EG101" s="128"/>
      <c r="EH101" s="128"/>
      <c r="EI101" s="128"/>
      <c r="EJ101" s="128"/>
      <c r="EK101" s="128"/>
      <c r="EL101" s="128"/>
      <c r="EM101" s="128"/>
      <c r="EN101" s="128"/>
      <c r="EO101" s="128"/>
      <c r="EP101" s="128"/>
      <c r="EQ101" s="128"/>
      <c r="ER101" s="128"/>
      <c r="ES101" s="128"/>
      <c r="ET101" s="128"/>
      <c r="EU101" s="128"/>
      <c r="EV101" s="128"/>
      <c r="EW101" s="128"/>
      <c r="EX101" s="128"/>
      <c r="EY101" s="128"/>
      <c r="EZ101" s="128"/>
      <c r="FA101" s="128"/>
      <c r="FB101" s="128"/>
      <c r="FC101" s="128"/>
      <c r="FD101" s="128"/>
      <c r="FE101" s="128"/>
      <c r="FF101" s="128"/>
      <c r="FG101" s="128"/>
      <c r="FH101" s="128"/>
      <c r="FI101" s="128"/>
      <c r="FJ101" s="128"/>
      <c r="FK101" s="128"/>
      <c r="FL101" s="128"/>
      <c r="FM101" s="128"/>
      <c r="FN101" s="128"/>
      <c r="FO101" s="128"/>
      <c r="FP101" s="128"/>
      <c r="FQ101" s="128"/>
      <c r="FR101" s="128"/>
      <c r="FS101" s="128"/>
      <c r="FT101" s="128"/>
      <c r="FU101" s="128"/>
      <c r="FV101" s="128"/>
      <c r="FW101" s="128"/>
      <c r="FX101" s="128"/>
      <c r="FY101" s="128"/>
      <c r="FZ101" s="128"/>
      <c r="GA101" s="128"/>
      <c r="GB101" s="128"/>
      <c r="GC101" s="128"/>
      <c r="GD101" s="128"/>
      <c r="GE101" s="128"/>
      <c r="GF101" s="128"/>
      <c r="GG101" s="128"/>
      <c r="GH101" s="128"/>
      <c r="GI101" s="128"/>
      <c r="GJ101" s="128"/>
      <c r="GK101" s="128"/>
      <c r="GL101" s="128"/>
      <c r="GM101" s="128"/>
      <c r="GN101" s="128"/>
      <c r="GO101" s="128"/>
      <c r="GP101" s="128"/>
      <c r="GQ101" s="128"/>
      <c r="GR101" s="128"/>
      <c r="GS101" s="128"/>
      <c r="GT101" s="128"/>
      <c r="GU101" s="128"/>
      <c r="GV101" s="128"/>
      <c r="GW101" s="128"/>
      <c r="GX101" s="128"/>
      <c r="GY101" s="128"/>
      <c r="GZ101" s="128"/>
      <c r="HA101" s="128"/>
      <c r="HB101" s="128"/>
      <c r="HC101" s="128"/>
      <c r="HD101" s="128"/>
      <c r="HE101" s="128"/>
      <c r="HF101" s="128"/>
      <c r="HG101" s="128"/>
      <c r="HH101" s="128"/>
      <c r="HI101" s="128"/>
      <c r="HJ101" s="128"/>
      <c r="HK101" s="128"/>
      <c r="HL101" s="128"/>
      <c r="HM101" s="128"/>
      <c r="HN101" s="128"/>
      <c r="HO101" s="128"/>
      <c r="HP101" s="128"/>
      <c r="HQ101" s="128"/>
      <c r="HR101" s="128"/>
      <c r="HS101" s="128"/>
      <c r="HT101" s="128"/>
      <c r="HU101" s="128"/>
      <c r="HV101" s="128"/>
      <c r="HW101" s="128"/>
      <c r="HX101" s="128"/>
      <c r="HY101" s="128"/>
      <c r="HZ101" s="128"/>
      <c r="IA101" s="128"/>
      <c r="IB101" s="128"/>
      <c r="IC101" s="128"/>
      <c r="ID101" s="128"/>
      <c r="IE101" s="128"/>
      <c r="IF101" s="128"/>
      <c r="IG101" s="128"/>
      <c r="IH101" s="128"/>
      <c r="II101" s="128"/>
      <c r="IJ101" s="128"/>
      <c r="IK101" s="128"/>
      <c r="IL101" s="128"/>
      <c r="IM101" s="128"/>
      <c r="IN101" s="128"/>
      <c r="IO101" s="128"/>
      <c r="IP101" s="128"/>
      <c r="IQ101" s="128"/>
      <c r="IR101" s="128"/>
      <c r="IS101" s="128"/>
      <c r="IT101" s="128"/>
      <c r="IU101" s="128"/>
      <c r="IV101" s="128"/>
      <c r="IW101" s="128"/>
      <c r="IX101" s="128"/>
      <c r="IY101" s="128"/>
      <c r="IZ101" s="128"/>
      <c r="JA101" s="128"/>
      <c r="JB101" s="128"/>
      <c r="JC101" s="128"/>
      <c r="JD101" s="128"/>
      <c r="JE101" s="128"/>
      <c r="JF101" s="128"/>
      <c r="JG101" s="128"/>
      <c r="JH101" s="128"/>
      <c r="JI101" s="128"/>
      <c r="JJ101" s="128"/>
      <c r="JK101" s="128"/>
      <c r="JL101" s="128"/>
      <c r="JM101" s="128"/>
      <c r="JN101" s="128"/>
      <c r="JO101" s="128"/>
      <c r="JP101" s="128"/>
      <c r="JQ101" s="128"/>
      <c r="JR101" s="128"/>
    </row>
    <row r="102" spans="1:278" ht="30" customHeight="1" x14ac:dyDescent="0.2">
      <c r="A102" s="219"/>
      <c r="B102" s="219"/>
      <c r="C102" s="219"/>
      <c r="D102" s="219"/>
      <c r="E102" s="219"/>
      <c r="F102" s="92">
        <v>25</v>
      </c>
      <c r="G102" s="222">
        <f t="shared" ca="1" si="9"/>
        <v>0</v>
      </c>
      <c r="H102" s="92" t="str">
        <f t="shared" si="10"/>
        <v>$HX$78</v>
      </c>
      <c r="I102" s="92">
        <f t="shared" si="11"/>
        <v>232</v>
      </c>
      <c r="J102" s="128"/>
      <c r="K102" s="128"/>
      <c r="L102" s="128"/>
      <c r="M102" s="128"/>
      <c r="N102" s="128"/>
      <c r="O102" s="128"/>
      <c r="P102" s="128"/>
      <c r="Q102" s="128"/>
      <c r="R102" s="128"/>
      <c r="S102" s="128"/>
      <c r="T102" s="128"/>
      <c r="U102" s="128"/>
      <c r="V102" s="128"/>
      <c r="W102" s="128"/>
      <c r="X102" s="128"/>
      <c r="Y102" s="128"/>
      <c r="Z102" s="128"/>
      <c r="AA102" s="128"/>
      <c r="AB102" s="128"/>
      <c r="AC102" s="128"/>
      <c r="AD102" s="128"/>
      <c r="AE102" s="128"/>
      <c r="AF102" s="128"/>
      <c r="AG102" s="128"/>
      <c r="AH102" s="128"/>
      <c r="AI102" s="128"/>
      <c r="AJ102" s="128"/>
      <c r="AK102" s="128"/>
      <c r="AL102" s="128"/>
      <c r="AM102" s="128"/>
      <c r="AN102" s="128"/>
      <c r="AO102" s="128"/>
      <c r="AP102" s="128"/>
      <c r="AQ102" s="128"/>
      <c r="AR102" s="128"/>
      <c r="AS102" s="128"/>
      <c r="AT102" s="128"/>
      <c r="AU102" s="128"/>
      <c r="AV102" s="128"/>
      <c r="AW102" s="128"/>
      <c r="AX102" s="128"/>
      <c r="AY102" s="128"/>
      <c r="AZ102" s="128"/>
      <c r="BA102" s="128"/>
      <c r="BB102" s="128"/>
      <c r="BC102" s="128"/>
      <c r="BD102" s="128"/>
      <c r="BE102" s="128"/>
      <c r="BF102" s="128"/>
      <c r="BG102" s="128"/>
      <c r="BH102" s="128"/>
      <c r="BI102" s="128"/>
      <c r="BJ102" s="128"/>
      <c r="BK102" s="128"/>
      <c r="BL102" s="128"/>
      <c r="BM102" s="128"/>
      <c r="BN102" s="128"/>
      <c r="BO102" s="128"/>
      <c r="BP102" s="128"/>
      <c r="BQ102" s="128"/>
      <c r="BR102" s="128"/>
      <c r="BS102" s="128"/>
      <c r="BT102" s="128"/>
      <c r="BU102" s="128"/>
      <c r="BV102" s="128"/>
      <c r="BW102" s="128"/>
      <c r="BX102" s="128"/>
      <c r="BY102" s="128"/>
      <c r="BZ102" s="128"/>
      <c r="CA102" s="128"/>
      <c r="CB102" s="128"/>
      <c r="CC102" s="128"/>
      <c r="CD102" s="128"/>
      <c r="CE102" s="128"/>
      <c r="CF102" s="128"/>
      <c r="CG102" s="128"/>
      <c r="CH102" s="128"/>
      <c r="CI102" s="128"/>
      <c r="CJ102" s="128"/>
      <c r="CK102" s="128"/>
      <c r="CL102" s="128"/>
      <c r="CM102" s="128"/>
      <c r="CN102" s="128"/>
      <c r="CO102" s="128"/>
      <c r="CP102" s="128"/>
      <c r="CQ102" s="128"/>
      <c r="CR102" s="128"/>
      <c r="CS102" s="128"/>
      <c r="CT102" s="128"/>
      <c r="CU102" s="128"/>
      <c r="CV102" s="128"/>
      <c r="CW102" s="128"/>
      <c r="CX102" s="128"/>
      <c r="CY102" s="128"/>
      <c r="CZ102" s="128"/>
      <c r="DA102" s="128"/>
      <c r="DB102" s="128"/>
      <c r="DC102" s="128"/>
      <c r="DD102" s="128"/>
      <c r="DE102" s="128"/>
      <c r="DF102" s="128"/>
      <c r="DG102" s="128"/>
      <c r="DH102" s="128"/>
      <c r="DI102" s="128"/>
      <c r="DJ102" s="128"/>
      <c r="DK102" s="128"/>
      <c r="DL102" s="128"/>
      <c r="DM102" s="128"/>
      <c r="DN102" s="128"/>
      <c r="DO102" s="128"/>
      <c r="DP102" s="128"/>
      <c r="DQ102" s="128"/>
      <c r="DR102" s="128"/>
      <c r="DS102" s="128"/>
      <c r="DT102" s="128"/>
      <c r="DU102" s="128"/>
      <c r="DV102" s="128"/>
      <c r="DW102" s="128"/>
      <c r="DX102" s="128"/>
      <c r="DY102" s="128"/>
      <c r="DZ102" s="128"/>
      <c r="EA102" s="128"/>
      <c r="EB102" s="128"/>
      <c r="EC102" s="128"/>
      <c r="ED102" s="128"/>
      <c r="EE102" s="128"/>
      <c r="EF102" s="128"/>
      <c r="EG102" s="128"/>
      <c r="EH102" s="128"/>
      <c r="EI102" s="128"/>
      <c r="EJ102" s="128"/>
      <c r="EK102" s="128"/>
      <c r="EL102" s="128"/>
      <c r="EM102" s="128"/>
      <c r="EN102" s="128"/>
      <c r="EO102" s="128"/>
      <c r="EP102" s="128"/>
      <c r="EQ102" s="128"/>
      <c r="ER102" s="128"/>
      <c r="ES102" s="128"/>
      <c r="ET102" s="128"/>
      <c r="EU102" s="128"/>
      <c r="EV102" s="128"/>
      <c r="EW102" s="128"/>
      <c r="EX102" s="128"/>
      <c r="EY102" s="128"/>
      <c r="EZ102" s="128"/>
      <c r="FA102" s="128"/>
      <c r="FB102" s="128"/>
      <c r="FC102" s="128"/>
      <c r="FD102" s="128"/>
      <c r="FE102" s="128"/>
      <c r="FF102" s="128"/>
      <c r="FG102" s="128"/>
      <c r="FH102" s="128"/>
      <c r="FI102" s="128"/>
      <c r="FJ102" s="128"/>
      <c r="FK102" s="128"/>
      <c r="FL102" s="128"/>
      <c r="FM102" s="128"/>
      <c r="FN102" s="128"/>
      <c r="FO102" s="128"/>
      <c r="FP102" s="128"/>
      <c r="FQ102" s="128"/>
      <c r="FR102" s="128"/>
      <c r="FS102" s="128"/>
      <c r="FT102" s="128"/>
      <c r="FU102" s="128"/>
      <c r="FV102" s="128"/>
      <c r="FW102" s="128"/>
      <c r="FX102" s="128"/>
      <c r="FY102" s="128"/>
      <c r="FZ102" s="128"/>
      <c r="GA102" s="128"/>
      <c r="GB102" s="128"/>
      <c r="GC102" s="128"/>
      <c r="GD102" s="128"/>
      <c r="GE102" s="128"/>
      <c r="GF102" s="128"/>
      <c r="GG102" s="128"/>
      <c r="GH102" s="128"/>
      <c r="GI102" s="128"/>
      <c r="GJ102" s="128"/>
      <c r="GK102" s="128"/>
      <c r="GL102" s="128"/>
      <c r="GM102" s="128"/>
      <c r="GN102" s="128"/>
      <c r="GO102" s="128"/>
      <c r="GP102" s="128"/>
      <c r="GQ102" s="128"/>
      <c r="GR102" s="128"/>
      <c r="GS102" s="128"/>
      <c r="GT102" s="128"/>
      <c r="GU102" s="128"/>
      <c r="GV102" s="128"/>
      <c r="GW102" s="128"/>
      <c r="GX102" s="128"/>
      <c r="GY102" s="128"/>
      <c r="GZ102" s="128"/>
      <c r="HA102" s="128"/>
      <c r="HB102" s="128"/>
      <c r="HC102" s="128"/>
      <c r="HD102" s="128"/>
      <c r="HE102" s="128"/>
      <c r="HF102" s="128"/>
      <c r="HG102" s="128"/>
      <c r="HH102" s="128"/>
      <c r="HI102" s="128"/>
      <c r="HJ102" s="128"/>
      <c r="HK102" s="128"/>
      <c r="HL102" s="128"/>
      <c r="HM102" s="128"/>
      <c r="HN102" s="128"/>
      <c r="HO102" s="128"/>
      <c r="HP102" s="128"/>
      <c r="HQ102" s="128"/>
      <c r="HR102" s="128"/>
      <c r="HS102" s="128"/>
      <c r="HT102" s="128"/>
      <c r="HU102" s="128"/>
      <c r="HV102" s="128"/>
      <c r="HW102" s="128"/>
      <c r="HX102" s="128"/>
      <c r="HY102" s="128"/>
      <c r="HZ102" s="128"/>
      <c r="IA102" s="128"/>
      <c r="IB102" s="128"/>
      <c r="IC102" s="128"/>
      <c r="ID102" s="128"/>
      <c r="IE102" s="128"/>
      <c r="IF102" s="128"/>
      <c r="IG102" s="128"/>
      <c r="IH102" s="128"/>
      <c r="II102" s="128"/>
      <c r="IJ102" s="128"/>
      <c r="IK102" s="128"/>
      <c r="IL102" s="128"/>
      <c r="IM102" s="128"/>
      <c r="IN102" s="128"/>
      <c r="IO102" s="128"/>
      <c r="IP102" s="128"/>
      <c r="IQ102" s="128"/>
      <c r="IR102" s="128"/>
      <c r="IS102" s="128"/>
      <c r="IT102" s="128"/>
      <c r="IU102" s="128"/>
      <c r="IV102" s="128"/>
      <c r="IW102" s="128"/>
      <c r="IX102" s="128"/>
      <c r="IY102" s="128"/>
      <c r="IZ102" s="128"/>
      <c r="JA102" s="128"/>
      <c r="JB102" s="128"/>
      <c r="JC102" s="128"/>
      <c r="JD102" s="128"/>
      <c r="JE102" s="128"/>
      <c r="JF102" s="128"/>
      <c r="JG102" s="128"/>
      <c r="JH102" s="128"/>
      <c r="JI102" s="128"/>
      <c r="JJ102" s="128"/>
      <c r="JK102" s="128"/>
      <c r="JL102" s="128"/>
      <c r="JM102" s="128"/>
      <c r="JN102" s="128"/>
      <c r="JO102" s="128"/>
      <c r="JP102" s="128"/>
      <c r="JQ102" s="128"/>
      <c r="JR102" s="128"/>
    </row>
    <row r="103" spans="1:278" ht="30" customHeight="1" x14ac:dyDescent="0.2">
      <c r="A103" s="219"/>
      <c r="B103" s="219"/>
      <c r="C103" s="219"/>
      <c r="D103" s="219"/>
      <c r="E103" s="219"/>
      <c r="F103" s="92">
        <v>26</v>
      </c>
      <c r="G103" s="222">
        <f t="shared" ca="1" si="9"/>
        <v>0</v>
      </c>
      <c r="H103" s="92" t="str">
        <f t="shared" si="10"/>
        <v>$IG$78</v>
      </c>
      <c r="I103" s="92">
        <f t="shared" si="11"/>
        <v>241</v>
      </c>
      <c r="J103" s="128"/>
      <c r="K103" s="128"/>
      <c r="L103" s="128"/>
      <c r="M103" s="128"/>
      <c r="N103" s="128"/>
      <c r="O103" s="128"/>
      <c r="P103" s="128"/>
      <c r="Q103" s="128"/>
      <c r="R103" s="128"/>
      <c r="S103" s="128"/>
      <c r="T103" s="128"/>
      <c r="U103" s="128"/>
      <c r="V103" s="128"/>
      <c r="W103" s="128"/>
      <c r="X103" s="128"/>
      <c r="Y103" s="128"/>
      <c r="Z103" s="128"/>
      <c r="AA103" s="128"/>
      <c r="AB103" s="128"/>
      <c r="AC103" s="128"/>
      <c r="AD103" s="128"/>
      <c r="AE103" s="128"/>
      <c r="AF103" s="128"/>
      <c r="AG103" s="128"/>
      <c r="AH103" s="128"/>
      <c r="AI103" s="128"/>
      <c r="AJ103" s="128"/>
      <c r="AK103" s="128"/>
      <c r="AL103" s="128"/>
      <c r="AM103" s="128"/>
      <c r="AN103" s="128"/>
      <c r="AO103" s="128"/>
      <c r="AP103" s="128"/>
      <c r="AQ103" s="128"/>
      <c r="AR103" s="128"/>
      <c r="AS103" s="128"/>
      <c r="AT103" s="128"/>
      <c r="AU103" s="128"/>
      <c r="AV103" s="128"/>
      <c r="AW103" s="128"/>
      <c r="AX103" s="128"/>
      <c r="AY103" s="128"/>
      <c r="AZ103" s="128"/>
      <c r="BA103" s="128"/>
      <c r="BB103" s="128"/>
      <c r="BC103" s="128"/>
      <c r="BD103" s="128"/>
      <c r="BE103" s="128"/>
      <c r="BF103" s="128"/>
      <c r="BG103" s="128"/>
      <c r="BH103" s="128"/>
      <c r="BI103" s="128"/>
      <c r="BJ103" s="128"/>
      <c r="BK103" s="128"/>
      <c r="BL103" s="128"/>
      <c r="BM103" s="128"/>
      <c r="BN103" s="128"/>
      <c r="BO103" s="128"/>
      <c r="BP103" s="128"/>
      <c r="BQ103" s="128"/>
      <c r="BR103" s="128"/>
      <c r="BS103" s="128"/>
      <c r="BT103" s="128"/>
      <c r="BU103" s="128"/>
      <c r="BV103" s="128"/>
      <c r="BW103" s="128"/>
      <c r="BX103" s="128"/>
      <c r="BY103" s="128"/>
      <c r="BZ103" s="128"/>
      <c r="CA103" s="128"/>
      <c r="CB103" s="128"/>
      <c r="CC103" s="128"/>
      <c r="CD103" s="128"/>
      <c r="CE103" s="128"/>
      <c r="CF103" s="128"/>
      <c r="CG103" s="128"/>
      <c r="CH103" s="128"/>
      <c r="CI103" s="128"/>
      <c r="CJ103" s="128"/>
      <c r="CK103" s="128"/>
      <c r="CL103" s="128"/>
      <c r="CM103" s="128"/>
      <c r="CN103" s="128"/>
      <c r="CO103" s="128"/>
      <c r="CP103" s="128"/>
      <c r="CQ103" s="128"/>
      <c r="CR103" s="128"/>
      <c r="CS103" s="128"/>
      <c r="CT103" s="128"/>
      <c r="CU103" s="128"/>
      <c r="CV103" s="128"/>
      <c r="CW103" s="128"/>
      <c r="CX103" s="128"/>
      <c r="CY103" s="128"/>
      <c r="CZ103" s="128"/>
      <c r="DA103" s="128"/>
      <c r="DB103" s="128"/>
      <c r="DC103" s="128"/>
      <c r="DD103" s="128"/>
      <c r="DE103" s="128"/>
      <c r="DF103" s="128"/>
      <c r="DG103" s="128"/>
      <c r="DH103" s="128"/>
      <c r="DI103" s="128"/>
      <c r="DJ103" s="128"/>
      <c r="DK103" s="128"/>
      <c r="DL103" s="128"/>
      <c r="DM103" s="128"/>
      <c r="DN103" s="128"/>
      <c r="DO103" s="128"/>
      <c r="DP103" s="128"/>
      <c r="DQ103" s="128"/>
      <c r="DR103" s="128"/>
      <c r="DS103" s="128"/>
      <c r="DT103" s="128"/>
      <c r="DU103" s="128"/>
      <c r="DV103" s="128"/>
      <c r="DW103" s="128"/>
      <c r="DX103" s="128"/>
      <c r="DY103" s="128"/>
      <c r="DZ103" s="128"/>
      <c r="EA103" s="128"/>
      <c r="EB103" s="128"/>
      <c r="EC103" s="128"/>
      <c r="ED103" s="128"/>
      <c r="EE103" s="128"/>
      <c r="EF103" s="128"/>
      <c r="EG103" s="128"/>
      <c r="EH103" s="128"/>
      <c r="EI103" s="128"/>
      <c r="EJ103" s="128"/>
      <c r="EK103" s="128"/>
      <c r="EL103" s="128"/>
      <c r="EM103" s="128"/>
      <c r="EN103" s="128"/>
      <c r="EO103" s="128"/>
      <c r="EP103" s="128"/>
      <c r="EQ103" s="128"/>
      <c r="ER103" s="128"/>
      <c r="ES103" s="128"/>
      <c r="ET103" s="128"/>
      <c r="EU103" s="128"/>
      <c r="EV103" s="128"/>
      <c r="EW103" s="128"/>
      <c r="EX103" s="128"/>
      <c r="EY103" s="128"/>
      <c r="EZ103" s="128"/>
      <c r="FA103" s="128"/>
      <c r="FB103" s="128"/>
      <c r="FC103" s="128"/>
      <c r="FD103" s="128"/>
      <c r="FE103" s="128"/>
      <c r="FF103" s="128"/>
      <c r="FG103" s="128"/>
      <c r="FH103" s="128"/>
      <c r="FI103" s="128"/>
      <c r="FJ103" s="128"/>
      <c r="FK103" s="128"/>
      <c r="FL103" s="128"/>
      <c r="FM103" s="128"/>
      <c r="FN103" s="128"/>
      <c r="FO103" s="128"/>
      <c r="FP103" s="128"/>
      <c r="FQ103" s="128"/>
      <c r="FR103" s="128"/>
      <c r="FS103" s="128"/>
      <c r="FT103" s="128"/>
      <c r="FU103" s="128"/>
      <c r="FV103" s="128"/>
      <c r="FW103" s="128"/>
      <c r="FX103" s="128"/>
      <c r="FY103" s="128"/>
      <c r="FZ103" s="128"/>
      <c r="GA103" s="128"/>
      <c r="GB103" s="128"/>
      <c r="GC103" s="128"/>
      <c r="GD103" s="128"/>
      <c r="GE103" s="128"/>
      <c r="GF103" s="128"/>
      <c r="GG103" s="128"/>
      <c r="GH103" s="128"/>
      <c r="GI103" s="128"/>
      <c r="GJ103" s="128"/>
      <c r="GK103" s="128"/>
      <c r="GL103" s="128"/>
      <c r="GM103" s="128"/>
      <c r="GN103" s="128"/>
      <c r="GO103" s="128"/>
      <c r="GP103" s="128"/>
      <c r="GQ103" s="128"/>
      <c r="GR103" s="128"/>
      <c r="GS103" s="128"/>
      <c r="GT103" s="128"/>
      <c r="GU103" s="128"/>
      <c r="GV103" s="128"/>
      <c r="GW103" s="128"/>
      <c r="GX103" s="128"/>
      <c r="GY103" s="128"/>
      <c r="GZ103" s="128"/>
      <c r="HA103" s="128"/>
      <c r="HB103" s="128"/>
      <c r="HC103" s="128"/>
      <c r="HD103" s="128"/>
      <c r="HE103" s="128"/>
      <c r="HF103" s="128"/>
      <c r="HG103" s="128"/>
      <c r="HH103" s="128"/>
      <c r="HI103" s="128"/>
      <c r="HJ103" s="128"/>
      <c r="HK103" s="128"/>
      <c r="HL103" s="128"/>
      <c r="HM103" s="128"/>
      <c r="HN103" s="128"/>
      <c r="HO103" s="128"/>
      <c r="HP103" s="128"/>
      <c r="HQ103" s="128"/>
      <c r="HR103" s="128"/>
      <c r="HS103" s="128"/>
      <c r="HT103" s="128"/>
      <c r="HU103" s="128"/>
      <c r="HV103" s="128"/>
      <c r="HW103" s="128"/>
      <c r="HX103" s="128"/>
      <c r="HY103" s="128"/>
      <c r="HZ103" s="128"/>
      <c r="IA103" s="128"/>
      <c r="IB103" s="128"/>
      <c r="IC103" s="128"/>
      <c r="ID103" s="128"/>
      <c r="IE103" s="128"/>
      <c r="IF103" s="128"/>
      <c r="IG103" s="128"/>
      <c r="IH103" s="128"/>
      <c r="II103" s="128"/>
      <c r="IJ103" s="128"/>
      <c r="IK103" s="128"/>
      <c r="IL103" s="128"/>
      <c r="IM103" s="128"/>
      <c r="IN103" s="128"/>
      <c r="IO103" s="128"/>
      <c r="IP103" s="128"/>
      <c r="IQ103" s="128"/>
      <c r="IR103" s="128"/>
      <c r="IS103" s="128"/>
      <c r="IT103" s="128"/>
      <c r="IU103" s="128"/>
      <c r="IV103" s="128"/>
      <c r="IW103" s="128"/>
      <c r="IX103" s="128"/>
      <c r="IY103" s="128"/>
      <c r="IZ103" s="128"/>
      <c r="JA103" s="128"/>
      <c r="JB103" s="128"/>
      <c r="JC103" s="128"/>
      <c r="JD103" s="128"/>
      <c r="JE103" s="128"/>
      <c r="JF103" s="128"/>
      <c r="JG103" s="128"/>
      <c r="JH103" s="128"/>
      <c r="JI103" s="128"/>
      <c r="JJ103" s="128"/>
      <c r="JK103" s="128"/>
      <c r="JL103" s="128"/>
      <c r="JM103" s="128"/>
      <c r="JN103" s="128"/>
      <c r="JO103" s="128"/>
      <c r="JP103" s="128"/>
      <c r="JQ103" s="128"/>
      <c r="JR103" s="128"/>
    </row>
    <row r="104" spans="1:278" ht="30" customHeight="1" x14ac:dyDescent="0.2">
      <c r="A104" s="219"/>
      <c r="B104" s="219"/>
      <c r="C104" s="219"/>
      <c r="D104" s="219"/>
      <c r="E104" s="219"/>
      <c r="F104" s="92">
        <v>27</v>
      </c>
      <c r="G104" s="222">
        <f t="shared" ca="1" si="9"/>
        <v>0</v>
      </c>
      <c r="H104" s="92" t="str">
        <f t="shared" si="10"/>
        <v>$IP$78</v>
      </c>
      <c r="I104" s="92">
        <f t="shared" si="11"/>
        <v>250</v>
      </c>
      <c r="J104" s="128"/>
      <c r="K104" s="128"/>
      <c r="L104" s="128"/>
      <c r="M104" s="128"/>
      <c r="N104" s="128"/>
      <c r="O104" s="128"/>
      <c r="P104" s="128"/>
      <c r="Q104" s="128"/>
      <c r="R104" s="128"/>
      <c r="S104" s="128"/>
      <c r="T104" s="128"/>
      <c r="U104" s="128"/>
      <c r="V104" s="128"/>
      <c r="W104" s="128"/>
      <c r="X104" s="128"/>
      <c r="Y104" s="128"/>
      <c r="Z104" s="128"/>
      <c r="AA104" s="128"/>
      <c r="AB104" s="128"/>
      <c r="AC104" s="128"/>
      <c r="AD104" s="128"/>
      <c r="AE104" s="128"/>
      <c r="AF104" s="128"/>
      <c r="AG104" s="128"/>
      <c r="AH104" s="128"/>
      <c r="AI104" s="128"/>
      <c r="AJ104" s="128"/>
      <c r="AK104" s="128"/>
      <c r="AL104" s="128"/>
      <c r="AM104" s="128"/>
      <c r="AN104" s="128"/>
      <c r="AO104" s="128"/>
      <c r="AP104" s="128"/>
      <c r="AQ104" s="128"/>
      <c r="AR104" s="128"/>
      <c r="AS104" s="128"/>
      <c r="AT104" s="128"/>
      <c r="AU104" s="128"/>
      <c r="AV104" s="128"/>
      <c r="AW104" s="128"/>
      <c r="AX104" s="128"/>
      <c r="AY104" s="128"/>
      <c r="AZ104" s="128"/>
      <c r="BA104" s="128"/>
      <c r="BB104" s="128"/>
      <c r="BC104" s="128"/>
      <c r="BD104" s="128"/>
      <c r="BE104" s="128"/>
      <c r="BF104" s="128"/>
      <c r="BG104" s="128"/>
      <c r="BH104" s="128"/>
      <c r="BI104" s="128"/>
      <c r="BJ104" s="128"/>
      <c r="BK104" s="128"/>
      <c r="BL104" s="128"/>
      <c r="BM104" s="128"/>
      <c r="BN104" s="128"/>
      <c r="BO104" s="128"/>
      <c r="BP104" s="128"/>
      <c r="BQ104" s="128"/>
      <c r="BR104" s="128"/>
      <c r="BS104" s="128"/>
      <c r="BT104" s="128"/>
      <c r="BU104" s="128"/>
      <c r="BV104" s="128"/>
      <c r="BW104" s="128"/>
      <c r="BX104" s="128"/>
      <c r="BY104" s="128"/>
      <c r="BZ104" s="128"/>
      <c r="CA104" s="128"/>
      <c r="CB104" s="128"/>
      <c r="CC104" s="128"/>
      <c r="CD104" s="128"/>
      <c r="CE104" s="128"/>
      <c r="CF104" s="128"/>
      <c r="CG104" s="128"/>
      <c r="CH104" s="128"/>
      <c r="CI104" s="128"/>
      <c r="CJ104" s="128"/>
      <c r="CK104" s="128"/>
      <c r="CL104" s="128"/>
      <c r="CM104" s="128"/>
      <c r="CN104" s="128"/>
      <c r="CO104" s="128"/>
      <c r="CP104" s="128"/>
      <c r="CQ104" s="128"/>
      <c r="CR104" s="128"/>
      <c r="CS104" s="128"/>
      <c r="CT104" s="128"/>
      <c r="CU104" s="128"/>
      <c r="CV104" s="128"/>
      <c r="CW104" s="128"/>
      <c r="CX104" s="128"/>
      <c r="CY104" s="128"/>
      <c r="CZ104" s="128"/>
      <c r="DA104" s="128"/>
      <c r="DB104" s="128"/>
      <c r="DC104" s="128"/>
      <c r="DD104" s="128"/>
      <c r="DE104" s="128"/>
      <c r="DF104" s="128"/>
      <c r="DG104" s="128"/>
      <c r="DH104" s="128"/>
      <c r="DI104" s="128"/>
      <c r="DJ104" s="128"/>
      <c r="DK104" s="128"/>
      <c r="DL104" s="128"/>
      <c r="DM104" s="128"/>
      <c r="DN104" s="128"/>
      <c r="DO104" s="128"/>
      <c r="DP104" s="128"/>
      <c r="DQ104" s="128"/>
      <c r="DR104" s="128"/>
      <c r="DS104" s="128"/>
      <c r="DT104" s="128"/>
      <c r="DU104" s="128"/>
      <c r="DV104" s="128"/>
      <c r="DW104" s="128"/>
      <c r="DX104" s="128"/>
      <c r="DY104" s="128"/>
      <c r="DZ104" s="128"/>
      <c r="EA104" s="128"/>
      <c r="EB104" s="128"/>
      <c r="EC104" s="128"/>
      <c r="ED104" s="128"/>
      <c r="EE104" s="128"/>
      <c r="EF104" s="128"/>
      <c r="EG104" s="128"/>
      <c r="EH104" s="128"/>
      <c r="EI104" s="128"/>
      <c r="EJ104" s="128"/>
      <c r="EK104" s="128"/>
      <c r="EL104" s="128"/>
      <c r="EM104" s="128"/>
      <c r="EN104" s="128"/>
      <c r="EO104" s="128"/>
      <c r="EP104" s="128"/>
      <c r="EQ104" s="128"/>
      <c r="ER104" s="128"/>
      <c r="ES104" s="128"/>
      <c r="ET104" s="128"/>
      <c r="EU104" s="128"/>
      <c r="EV104" s="128"/>
      <c r="EW104" s="128"/>
      <c r="EX104" s="128"/>
      <c r="EY104" s="128"/>
      <c r="EZ104" s="128"/>
      <c r="FA104" s="128"/>
      <c r="FB104" s="128"/>
      <c r="FC104" s="128"/>
      <c r="FD104" s="128"/>
      <c r="FE104" s="128"/>
      <c r="FF104" s="128"/>
      <c r="FG104" s="128"/>
      <c r="FH104" s="128"/>
      <c r="FI104" s="128"/>
      <c r="FJ104" s="128"/>
      <c r="FK104" s="128"/>
      <c r="FL104" s="128"/>
      <c r="FM104" s="128"/>
      <c r="FN104" s="128"/>
      <c r="FO104" s="128"/>
      <c r="FP104" s="128"/>
      <c r="FQ104" s="128"/>
      <c r="FR104" s="128"/>
      <c r="FS104" s="128"/>
      <c r="FT104" s="128"/>
      <c r="FU104" s="128"/>
      <c r="FV104" s="128"/>
      <c r="FW104" s="128"/>
      <c r="FX104" s="128"/>
      <c r="FY104" s="128"/>
      <c r="FZ104" s="128"/>
      <c r="GA104" s="128"/>
      <c r="GB104" s="128"/>
      <c r="GC104" s="128"/>
      <c r="GD104" s="128"/>
      <c r="GE104" s="128"/>
      <c r="GF104" s="128"/>
      <c r="GG104" s="128"/>
      <c r="GH104" s="128"/>
      <c r="GI104" s="128"/>
      <c r="GJ104" s="128"/>
      <c r="GK104" s="128"/>
      <c r="GL104" s="128"/>
      <c r="GM104" s="128"/>
      <c r="GN104" s="128"/>
      <c r="GO104" s="128"/>
      <c r="GP104" s="128"/>
      <c r="GQ104" s="128"/>
      <c r="GR104" s="128"/>
      <c r="GS104" s="128"/>
      <c r="GT104" s="128"/>
      <c r="GU104" s="128"/>
      <c r="GV104" s="128"/>
      <c r="GW104" s="128"/>
      <c r="GX104" s="128"/>
      <c r="GY104" s="128"/>
      <c r="GZ104" s="128"/>
      <c r="HA104" s="128"/>
      <c r="HB104" s="128"/>
      <c r="HC104" s="128"/>
      <c r="HD104" s="128"/>
      <c r="HE104" s="128"/>
      <c r="HF104" s="128"/>
      <c r="HG104" s="128"/>
      <c r="HH104" s="128"/>
      <c r="HI104" s="128"/>
      <c r="HJ104" s="128"/>
      <c r="HK104" s="128"/>
      <c r="HL104" s="128"/>
      <c r="HM104" s="128"/>
      <c r="HN104" s="128"/>
      <c r="HO104" s="128"/>
      <c r="HP104" s="128"/>
      <c r="HQ104" s="128"/>
      <c r="HR104" s="128"/>
      <c r="HS104" s="128"/>
      <c r="HT104" s="128"/>
      <c r="HU104" s="128"/>
      <c r="HV104" s="128"/>
      <c r="HW104" s="128"/>
      <c r="HX104" s="128"/>
      <c r="HY104" s="128"/>
      <c r="HZ104" s="128"/>
      <c r="IA104" s="128"/>
      <c r="IB104" s="128"/>
      <c r="IC104" s="128"/>
      <c r="ID104" s="128"/>
      <c r="IE104" s="128"/>
      <c r="IF104" s="128"/>
      <c r="IG104" s="128"/>
      <c r="IH104" s="128"/>
      <c r="II104" s="128"/>
      <c r="IJ104" s="128"/>
      <c r="IK104" s="128"/>
      <c r="IL104" s="128"/>
      <c r="IM104" s="128"/>
      <c r="IN104" s="128"/>
      <c r="IO104" s="128"/>
      <c r="IP104" s="128"/>
      <c r="IQ104" s="128"/>
      <c r="IR104" s="128"/>
      <c r="IS104" s="128"/>
      <c r="IT104" s="128"/>
      <c r="IU104" s="128"/>
      <c r="IV104" s="128"/>
      <c r="IW104" s="128"/>
      <c r="IX104" s="128"/>
      <c r="IY104" s="128"/>
      <c r="IZ104" s="128"/>
      <c r="JA104" s="128"/>
      <c r="JB104" s="128"/>
      <c r="JC104" s="128"/>
      <c r="JD104" s="128"/>
      <c r="JE104" s="128"/>
      <c r="JF104" s="128"/>
      <c r="JG104" s="128"/>
      <c r="JH104" s="128"/>
      <c r="JI104" s="128"/>
      <c r="JJ104" s="128"/>
      <c r="JK104" s="128"/>
      <c r="JL104" s="128"/>
      <c r="JM104" s="128"/>
      <c r="JN104" s="128"/>
      <c r="JO104" s="128"/>
      <c r="JP104" s="128"/>
      <c r="JQ104" s="128"/>
      <c r="JR104" s="128"/>
    </row>
    <row r="105" spans="1:278" ht="30" customHeight="1" x14ac:dyDescent="0.2">
      <c r="A105" s="219"/>
      <c r="B105" s="219"/>
      <c r="C105" s="219"/>
      <c r="D105" s="219"/>
      <c r="E105" s="219"/>
      <c r="F105" s="92">
        <v>28</v>
      </c>
      <c r="G105" s="222">
        <f t="shared" ca="1" si="9"/>
        <v>0</v>
      </c>
      <c r="H105" s="92" t="str">
        <f t="shared" si="10"/>
        <v>$IY$78</v>
      </c>
      <c r="I105" s="92">
        <f t="shared" si="11"/>
        <v>259</v>
      </c>
      <c r="J105" s="128"/>
      <c r="K105" s="128"/>
      <c r="L105" s="128"/>
      <c r="M105" s="128"/>
      <c r="N105" s="128"/>
      <c r="O105" s="128"/>
      <c r="P105" s="128"/>
      <c r="Q105" s="128"/>
      <c r="R105" s="128"/>
      <c r="S105" s="128"/>
      <c r="T105" s="128"/>
      <c r="U105" s="128"/>
      <c r="V105" s="128"/>
      <c r="W105" s="128"/>
      <c r="X105" s="128"/>
      <c r="Y105" s="128"/>
      <c r="Z105" s="128"/>
      <c r="AA105" s="128"/>
      <c r="AB105" s="128"/>
      <c r="AC105" s="128"/>
      <c r="AD105" s="128"/>
      <c r="AE105" s="128"/>
      <c r="AF105" s="128"/>
      <c r="AG105" s="128"/>
      <c r="AH105" s="128"/>
      <c r="AI105" s="128"/>
      <c r="AJ105" s="128"/>
      <c r="AK105" s="128"/>
      <c r="AL105" s="128"/>
      <c r="AM105" s="128"/>
      <c r="AN105" s="128"/>
      <c r="AO105" s="128"/>
      <c r="AP105" s="128"/>
      <c r="AQ105" s="128"/>
      <c r="AR105" s="128"/>
      <c r="AS105" s="128"/>
      <c r="AT105" s="128"/>
      <c r="AU105" s="128"/>
      <c r="AV105" s="128"/>
      <c r="AW105" s="128"/>
      <c r="AX105" s="128"/>
      <c r="AY105" s="128"/>
      <c r="AZ105" s="128"/>
      <c r="BA105" s="128"/>
      <c r="BB105" s="128"/>
      <c r="BC105" s="128"/>
      <c r="BD105" s="128"/>
      <c r="BE105" s="128"/>
      <c r="BF105" s="128"/>
      <c r="BG105" s="128"/>
      <c r="BH105" s="128"/>
      <c r="BI105" s="128"/>
      <c r="BJ105" s="128"/>
      <c r="BK105" s="128"/>
      <c r="BL105" s="128"/>
      <c r="BM105" s="128"/>
      <c r="BN105" s="128"/>
      <c r="BO105" s="128"/>
      <c r="BP105" s="128"/>
      <c r="BQ105" s="128"/>
      <c r="BR105" s="128"/>
      <c r="BS105" s="128"/>
      <c r="BT105" s="128"/>
      <c r="BU105" s="128"/>
      <c r="BV105" s="128"/>
      <c r="BW105" s="128"/>
      <c r="BX105" s="128"/>
      <c r="BY105" s="128"/>
      <c r="BZ105" s="128"/>
      <c r="CA105" s="128"/>
      <c r="CB105" s="128"/>
      <c r="CC105" s="128"/>
      <c r="CD105" s="128"/>
      <c r="CE105" s="128"/>
      <c r="CF105" s="128"/>
      <c r="CG105" s="128"/>
      <c r="CH105" s="128"/>
      <c r="CI105" s="128"/>
      <c r="CJ105" s="128"/>
      <c r="CK105" s="128"/>
      <c r="CL105" s="128"/>
      <c r="CM105" s="128"/>
      <c r="CN105" s="128"/>
      <c r="CO105" s="128"/>
      <c r="CP105" s="128"/>
      <c r="CQ105" s="128"/>
      <c r="CR105" s="128"/>
      <c r="CS105" s="128"/>
      <c r="CT105" s="128"/>
      <c r="CU105" s="128"/>
      <c r="CV105" s="128"/>
      <c r="CW105" s="128"/>
      <c r="CX105" s="128"/>
      <c r="CY105" s="128"/>
      <c r="CZ105" s="128"/>
      <c r="DA105" s="128"/>
      <c r="DB105" s="128"/>
      <c r="DC105" s="128"/>
      <c r="DD105" s="128"/>
      <c r="DE105" s="128"/>
      <c r="DF105" s="128"/>
      <c r="DG105" s="128"/>
      <c r="DH105" s="128"/>
      <c r="DI105" s="128"/>
      <c r="DJ105" s="128"/>
      <c r="DK105" s="128"/>
      <c r="DL105" s="128"/>
      <c r="DM105" s="128"/>
      <c r="DN105" s="128"/>
      <c r="DO105" s="128"/>
      <c r="DP105" s="128"/>
      <c r="DQ105" s="128"/>
      <c r="DR105" s="128"/>
      <c r="DS105" s="128"/>
      <c r="DT105" s="128"/>
      <c r="DU105" s="128"/>
      <c r="DV105" s="128"/>
      <c r="DW105" s="128"/>
      <c r="DX105" s="128"/>
      <c r="DY105" s="128"/>
      <c r="DZ105" s="128"/>
      <c r="EA105" s="128"/>
      <c r="EB105" s="128"/>
      <c r="EC105" s="128"/>
      <c r="ED105" s="128"/>
      <c r="EE105" s="128"/>
      <c r="EF105" s="128"/>
      <c r="EG105" s="128"/>
      <c r="EH105" s="128"/>
      <c r="EI105" s="128"/>
      <c r="EJ105" s="128"/>
      <c r="EK105" s="128"/>
      <c r="EL105" s="128"/>
      <c r="EM105" s="128"/>
      <c r="EN105" s="128"/>
      <c r="EO105" s="128"/>
      <c r="EP105" s="128"/>
      <c r="EQ105" s="128"/>
      <c r="ER105" s="128"/>
      <c r="ES105" s="128"/>
      <c r="ET105" s="128"/>
      <c r="EU105" s="128"/>
      <c r="EV105" s="128"/>
      <c r="EW105" s="128"/>
      <c r="EX105" s="128"/>
      <c r="EY105" s="128"/>
      <c r="EZ105" s="128"/>
      <c r="FA105" s="128"/>
      <c r="FB105" s="128"/>
      <c r="FC105" s="128"/>
      <c r="FD105" s="128"/>
      <c r="FE105" s="128"/>
      <c r="FF105" s="128"/>
      <c r="FG105" s="128"/>
      <c r="FH105" s="128"/>
      <c r="FI105" s="128"/>
      <c r="FJ105" s="128"/>
      <c r="FK105" s="128"/>
      <c r="FL105" s="128"/>
      <c r="FM105" s="128"/>
      <c r="FN105" s="128"/>
      <c r="FO105" s="128"/>
      <c r="FP105" s="128"/>
      <c r="FQ105" s="128"/>
      <c r="FR105" s="128"/>
      <c r="FS105" s="128"/>
      <c r="FT105" s="128"/>
      <c r="FU105" s="128"/>
      <c r="FV105" s="128"/>
      <c r="FW105" s="128"/>
      <c r="FX105" s="128"/>
      <c r="FY105" s="128"/>
      <c r="FZ105" s="128"/>
      <c r="GA105" s="128"/>
      <c r="GB105" s="128"/>
      <c r="GC105" s="128"/>
      <c r="GD105" s="128"/>
      <c r="GE105" s="128"/>
      <c r="GF105" s="128"/>
      <c r="GG105" s="128"/>
      <c r="GH105" s="128"/>
      <c r="GI105" s="128"/>
      <c r="GJ105" s="128"/>
      <c r="GK105" s="128"/>
      <c r="GL105" s="128"/>
      <c r="GM105" s="128"/>
      <c r="GN105" s="128"/>
      <c r="GO105" s="128"/>
      <c r="GP105" s="128"/>
      <c r="GQ105" s="128"/>
      <c r="GR105" s="128"/>
      <c r="GS105" s="128"/>
      <c r="GT105" s="128"/>
      <c r="GU105" s="128"/>
      <c r="GV105" s="128"/>
      <c r="GW105" s="128"/>
      <c r="GX105" s="128"/>
      <c r="GY105" s="128"/>
      <c r="GZ105" s="128"/>
      <c r="HA105" s="128"/>
      <c r="HB105" s="128"/>
      <c r="HC105" s="128"/>
      <c r="HD105" s="128"/>
      <c r="HE105" s="128"/>
      <c r="HF105" s="128"/>
      <c r="HG105" s="128"/>
      <c r="HH105" s="128"/>
      <c r="HI105" s="128"/>
      <c r="HJ105" s="128"/>
      <c r="HK105" s="128"/>
      <c r="HL105" s="128"/>
      <c r="HM105" s="128"/>
      <c r="HN105" s="128"/>
      <c r="HO105" s="128"/>
      <c r="HP105" s="128"/>
      <c r="HQ105" s="128"/>
      <c r="HR105" s="128"/>
      <c r="HS105" s="128"/>
      <c r="HT105" s="128"/>
      <c r="HU105" s="128"/>
      <c r="HV105" s="128"/>
      <c r="HW105" s="128"/>
      <c r="HX105" s="128"/>
      <c r="HY105" s="128"/>
      <c r="HZ105" s="128"/>
      <c r="IA105" s="128"/>
      <c r="IB105" s="128"/>
      <c r="IC105" s="128"/>
      <c r="ID105" s="128"/>
      <c r="IE105" s="128"/>
      <c r="IF105" s="128"/>
      <c r="IG105" s="128"/>
      <c r="IH105" s="128"/>
      <c r="II105" s="128"/>
      <c r="IJ105" s="128"/>
      <c r="IK105" s="128"/>
      <c r="IL105" s="128"/>
      <c r="IM105" s="128"/>
      <c r="IN105" s="128"/>
      <c r="IO105" s="128"/>
      <c r="IP105" s="128"/>
      <c r="IQ105" s="128"/>
      <c r="IR105" s="128"/>
      <c r="IS105" s="128"/>
      <c r="IT105" s="128"/>
      <c r="IU105" s="128"/>
      <c r="IV105" s="128"/>
      <c r="IW105" s="128"/>
      <c r="IX105" s="128"/>
      <c r="IY105" s="128"/>
      <c r="IZ105" s="128"/>
      <c r="JA105" s="128"/>
      <c r="JB105" s="128"/>
      <c r="JC105" s="128"/>
      <c r="JD105" s="128"/>
      <c r="JE105" s="128"/>
      <c r="JF105" s="128"/>
      <c r="JG105" s="128"/>
      <c r="JH105" s="128"/>
      <c r="JI105" s="128"/>
      <c r="JJ105" s="128"/>
      <c r="JK105" s="128"/>
      <c r="JL105" s="128"/>
      <c r="JM105" s="128"/>
      <c r="JN105" s="128"/>
      <c r="JO105" s="128"/>
      <c r="JP105" s="128"/>
      <c r="JQ105" s="128"/>
      <c r="JR105" s="128"/>
    </row>
    <row r="106" spans="1:278" ht="30" customHeight="1" x14ac:dyDescent="0.2">
      <c r="A106" s="219"/>
      <c r="B106" s="219"/>
      <c r="C106" s="219"/>
      <c r="D106" s="219"/>
      <c r="E106" s="219"/>
      <c r="F106" s="92">
        <v>29</v>
      </c>
      <c r="G106" s="222">
        <f t="shared" ca="1" si="9"/>
        <v>0</v>
      </c>
      <c r="H106" s="92" t="str">
        <f t="shared" si="10"/>
        <v>$JH$78</v>
      </c>
      <c r="I106" s="92">
        <f t="shared" si="11"/>
        <v>268</v>
      </c>
      <c r="J106" s="128"/>
      <c r="K106" s="128"/>
      <c r="L106" s="128"/>
      <c r="M106" s="128"/>
      <c r="N106" s="128"/>
      <c r="O106" s="128"/>
      <c r="P106" s="128"/>
      <c r="Q106" s="128"/>
      <c r="R106" s="128"/>
      <c r="S106" s="128"/>
      <c r="T106" s="128"/>
      <c r="U106" s="128"/>
      <c r="V106" s="128"/>
      <c r="W106" s="128"/>
      <c r="X106" s="128"/>
      <c r="Y106" s="128"/>
      <c r="Z106" s="128"/>
      <c r="AA106" s="128"/>
      <c r="AB106" s="128"/>
      <c r="AC106" s="128"/>
      <c r="AD106" s="128"/>
      <c r="AE106" s="128"/>
      <c r="AF106" s="128"/>
      <c r="AG106" s="128"/>
      <c r="AH106" s="128"/>
      <c r="AI106" s="128"/>
      <c r="AJ106" s="128"/>
      <c r="AK106" s="128"/>
      <c r="AL106" s="128"/>
      <c r="AM106" s="128"/>
      <c r="AN106" s="128"/>
      <c r="AO106" s="128"/>
      <c r="AP106" s="128"/>
      <c r="AQ106" s="128"/>
      <c r="AR106" s="128"/>
      <c r="AS106" s="128"/>
      <c r="AT106" s="128"/>
      <c r="AU106" s="128"/>
      <c r="AV106" s="128"/>
      <c r="AW106" s="128"/>
      <c r="AX106" s="128"/>
      <c r="AY106" s="128"/>
      <c r="AZ106" s="128"/>
      <c r="BA106" s="128"/>
      <c r="BB106" s="128"/>
      <c r="BC106" s="128"/>
      <c r="BD106" s="128"/>
      <c r="BE106" s="128"/>
      <c r="BF106" s="128"/>
      <c r="BG106" s="128"/>
      <c r="BH106" s="128"/>
      <c r="BI106" s="128"/>
      <c r="BJ106" s="128"/>
      <c r="BK106" s="128"/>
      <c r="BL106" s="128"/>
      <c r="BM106" s="128"/>
      <c r="BN106" s="128"/>
      <c r="BO106" s="128"/>
      <c r="BP106" s="128"/>
      <c r="BQ106" s="128"/>
      <c r="BR106" s="128"/>
      <c r="BS106" s="128"/>
      <c r="BT106" s="128"/>
      <c r="BU106" s="128"/>
      <c r="BV106" s="128"/>
      <c r="BW106" s="128"/>
      <c r="BX106" s="128"/>
      <c r="BY106" s="128"/>
      <c r="BZ106" s="128"/>
      <c r="CA106" s="128"/>
      <c r="CB106" s="128"/>
      <c r="CC106" s="128"/>
      <c r="CD106" s="128"/>
      <c r="CE106" s="128"/>
      <c r="CF106" s="128"/>
      <c r="CG106" s="128"/>
      <c r="CH106" s="128"/>
      <c r="CI106" s="128"/>
      <c r="CJ106" s="128"/>
      <c r="CK106" s="128"/>
      <c r="CL106" s="128"/>
      <c r="CM106" s="128"/>
      <c r="CN106" s="128"/>
      <c r="CO106" s="128"/>
      <c r="CP106" s="128"/>
      <c r="CQ106" s="128"/>
      <c r="CR106" s="128"/>
      <c r="CS106" s="128"/>
      <c r="CT106" s="128"/>
      <c r="CU106" s="128"/>
      <c r="CV106" s="128"/>
      <c r="CW106" s="128"/>
      <c r="CX106" s="128"/>
      <c r="CY106" s="128"/>
      <c r="CZ106" s="128"/>
      <c r="DA106" s="128"/>
      <c r="DB106" s="128"/>
      <c r="DC106" s="128"/>
      <c r="DD106" s="128"/>
      <c r="DE106" s="128"/>
      <c r="DF106" s="128"/>
      <c r="DG106" s="128"/>
      <c r="DH106" s="128"/>
      <c r="DI106" s="128"/>
      <c r="DJ106" s="128"/>
      <c r="DK106" s="128"/>
      <c r="DL106" s="128"/>
      <c r="DM106" s="128"/>
      <c r="DN106" s="128"/>
      <c r="DO106" s="128"/>
      <c r="DP106" s="128"/>
      <c r="DQ106" s="128"/>
      <c r="DR106" s="128"/>
      <c r="DS106" s="128"/>
      <c r="DT106" s="128"/>
      <c r="DU106" s="128"/>
      <c r="DV106" s="128"/>
      <c r="DW106" s="128"/>
      <c r="DX106" s="128"/>
      <c r="DY106" s="128"/>
      <c r="DZ106" s="128"/>
      <c r="EA106" s="128"/>
      <c r="EB106" s="128"/>
      <c r="EC106" s="128"/>
      <c r="ED106" s="128"/>
      <c r="EE106" s="128"/>
      <c r="EF106" s="128"/>
      <c r="EG106" s="128"/>
      <c r="EH106" s="128"/>
      <c r="EI106" s="128"/>
      <c r="EJ106" s="128"/>
      <c r="EK106" s="128"/>
      <c r="EL106" s="128"/>
      <c r="EM106" s="128"/>
      <c r="EN106" s="128"/>
      <c r="EO106" s="128"/>
      <c r="EP106" s="128"/>
      <c r="EQ106" s="128"/>
      <c r="ER106" s="128"/>
      <c r="ES106" s="128"/>
      <c r="ET106" s="128"/>
      <c r="EU106" s="128"/>
      <c r="EV106" s="128"/>
      <c r="EW106" s="128"/>
      <c r="EX106" s="128"/>
      <c r="EY106" s="128"/>
      <c r="EZ106" s="128"/>
      <c r="FA106" s="128"/>
      <c r="FB106" s="128"/>
      <c r="FC106" s="128"/>
      <c r="FD106" s="128"/>
      <c r="FE106" s="128"/>
      <c r="FF106" s="128"/>
      <c r="FG106" s="128"/>
      <c r="FH106" s="128"/>
      <c r="FI106" s="128"/>
      <c r="FJ106" s="128"/>
      <c r="FK106" s="128"/>
      <c r="FL106" s="128"/>
      <c r="FM106" s="128"/>
      <c r="FN106" s="128"/>
      <c r="FO106" s="128"/>
      <c r="FP106" s="128"/>
      <c r="FQ106" s="128"/>
      <c r="FR106" s="128"/>
      <c r="FS106" s="128"/>
      <c r="FT106" s="128"/>
      <c r="FU106" s="128"/>
      <c r="FV106" s="128"/>
      <c r="FW106" s="128"/>
      <c r="FX106" s="128"/>
      <c r="FY106" s="128"/>
      <c r="FZ106" s="128"/>
      <c r="GA106" s="128"/>
      <c r="GB106" s="128"/>
      <c r="GC106" s="128"/>
      <c r="GD106" s="128"/>
      <c r="GE106" s="128"/>
      <c r="GF106" s="128"/>
      <c r="GG106" s="128"/>
      <c r="GH106" s="128"/>
      <c r="GI106" s="128"/>
      <c r="GJ106" s="128"/>
      <c r="GK106" s="128"/>
      <c r="GL106" s="128"/>
      <c r="GM106" s="128"/>
      <c r="GN106" s="128"/>
      <c r="GO106" s="128"/>
      <c r="GP106" s="128"/>
      <c r="GQ106" s="128"/>
      <c r="GR106" s="128"/>
      <c r="GS106" s="128"/>
      <c r="GT106" s="128"/>
      <c r="GU106" s="128"/>
      <c r="GV106" s="128"/>
      <c r="GW106" s="128"/>
      <c r="GX106" s="128"/>
      <c r="GY106" s="128"/>
      <c r="GZ106" s="128"/>
      <c r="HA106" s="128"/>
      <c r="HB106" s="128"/>
      <c r="HC106" s="128"/>
      <c r="HD106" s="128"/>
      <c r="HE106" s="128"/>
      <c r="HF106" s="128"/>
      <c r="HG106" s="128"/>
      <c r="HH106" s="128"/>
      <c r="HI106" s="128"/>
      <c r="HJ106" s="128"/>
      <c r="HK106" s="128"/>
      <c r="HL106" s="128"/>
      <c r="HM106" s="128"/>
      <c r="HN106" s="128"/>
      <c r="HO106" s="128"/>
      <c r="HP106" s="128"/>
      <c r="HQ106" s="128"/>
      <c r="HR106" s="128"/>
      <c r="HS106" s="128"/>
      <c r="HT106" s="128"/>
      <c r="HU106" s="128"/>
      <c r="HV106" s="128"/>
      <c r="HW106" s="128"/>
      <c r="HX106" s="128"/>
      <c r="HY106" s="128"/>
      <c r="HZ106" s="128"/>
      <c r="IA106" s="128"/>
      <c r="IB106" s="128"/>
      <c r="IC106" s="128"/>
      <c r="ID106" s="128"/>
      <c r="IE106" s="128"/>
      <c r="IF106" s="128"/>
      <c r="IG106" s="128"/>
      <c r="IH106" s="128"/>
      <c r="II106" s="128"/>
      <c r="IJ106" s="128"/>
      <c r="IK106" s="128"/>
      <c r="IL106" s="128"/>
      <c r="IM106" s="128"/>
      <c r="IN106" s="128"/>
      <c r="IO106" s="128"/>
      <c r="IP106" s="128"/>
      <c r="IQ106" s="128"/>
      <c r="IR106" s="128"/>
      <c r="IS106" s="128"/>
      <c r="IT106" s="128"/>
      <c r="IU106" s="128"/>
      <c r="IV106" s="128"/>
      <c r="IW106" s="128"/>
      <c r="IX106" s="128"/>
      <c r="IY106" s="128"/>
      <c r="IZ106" s="128"/>
      <c r="JA106" s="128"/>
      <c r="JB106" s="128"/>
      <c r="JC106" s="128"/>
      <c r="JD106" s="128"/>
      <c r="JE106" s="128"/>
      <c r="JF106" s="128"/>
      <c r="JG106" s="128"/>
      <c r="JH106" s="128"/>
      <c r="JI106" s="128"/>
      <c r="JJ106" s="128"/>
      <c r="JK106" s="128"/>
      <c r="JL106" s="128"/>
      <c r="JM106" s="128"/>
      <c r="JN106" s="128"/>
      <c r="JO106" s="128"/>
      <c r="JP106" s="128"/>
      <c r="JQ106" s="128"/>
      <c r="JR106" s="128"/>
    </row>
    <row r="107" spans="1:278" ht="30" customHeight="1" x14ac:dyDescent="0.2">
      <c r="A107" s="219"/>
      <c r="B107" s="219"/>
      <c r="C107" s="219"/>
      <c r="D107" s="219"/>
      <c r="E107" s="219"/>
      <c r="F107" s="92">
        <v>30</v>
      </c>
      <c r="G107" s="222">
        <f t="shared" ca="1" si="9"/>
        <v>0</v>
      </c>
      <c r="H107" s="92" t="str">
        <f t="shared" si="10"/>
        <v>$JQ$78</v>
      </c>
      <c r="I107" s="92">
        <f t="shared" si="11"/>
        <v>277</v>
      </c>
      <c r="J107" s="128"/>
      <c r="K107" s="128"/>
      <c r="L107" s="128"/>
      <c r="M107" s="128"/>
      <c r="N107" s="128"/>
      <c r="O107" s="128"/>
      <c r="P107" s="128"/>
      <c r="Q107" s="128"/>
      <c r="R107" s="128"/>
      <c r="S107" s="128"/>
      <c r="T107" s="128"/>
      <c r="U107" s="128"/>
      <c r="V107" s="128"/>
      <c r="W107" s="128"/>
      <c r="X107" s="128"/>
      <c r="Y107" s="128"/>
      <c r="Z107" s="128"/>
      <c r="AA107" s="128"/>
      <c r="AB107" s="128"/>
      <c r="AC107" s="128"/>
      <c r="AD107" s="128"/>
      <c r="AE107" s="128"/>
      <c r="AF107" s="128"/>
      <c r="AG107" s="128"/>
      <c r="AH107" s="128"/>
      <c r="AI107" s="128"/>
      <c r="AJ107" s="128"/>
      <c r="AK107" s="128"/>
      <c r="AL107" s="128"/>
      <c r="AM107" s="128"/>
      <c r="AN107" s="128"/>
      <c r="AO107" s="128"/>
      <c r="AP107" s="128"/>
      <c r="AQ107" s="128"/>
      <c r="AR107" s="128"/>
      <c r="AS107" s="128"/>
      <c r="AT107" s="128"/>
      <c r="AU107" s="128"/>
      <c r="AV107" s="128"/>
      <c r="AW107" s="128"/>
      <c r="AX107" s="128"/>
      <c r="AY107" s="128"/>
      <c r="AZ107" s="128"/>
      <c r="BA107" s="128"/>
      <c r="BB107" s="128"/>
      <c r="BC107" s="128"/>
      <c r="BD107" s="128"/>
      <c r="BE107" s="128"/>
      <c r="BF107" s="128"/>
      <c r="BG107" s="128"/>
      <c r="BH107" s="128"/>
      <c r="BI107" s="128"/>
      <c r="BJ107" s="128"/>
      <c r="BK107" s="128"/>
      <c r="BL107" s="128"/>
      <c r="BM107" s="128"/>
      <c r="BN107" s="128"/>
      <c r="BO107" s="128"/>
      <c r="BP107" s="128"/>
      <c r="BQ107" s="128"/>
      <c r="BR107" s="128"/>
      <c r="BS107" s="128"/>
      <c r="BT107" s="128"/>
      <c r="BU107" s="128"/>
      <c r="BV107" s="128"/>
      <c r="BW107" s="128"/>
      <c r="BX107" s="128"/>
      <c r="BY107" s="128"/>
      <c r="BZ107" s="128"/>
      <c r="CA107" s="128"/>
      <c r="CB107" s="128"/>
      <c r="CC107" s="128"/>
      <c r="CD107" s="128"/>
      <c r="CE107" s="128"/>
      <c r="CF107" s="128"/>
      <c r="CG107" s="128"/>
      <c r="CH107" s="128"/>
      <c r="CI107" s="128"/>
      <c r="CJ107" s="128"/>
      <c r="CK107" s="128"/>
      <c r="CL107" s="128"/>
      <c r="CM107" s="128"/>
      <c r="CN107" s="128"/>
      <c r="CO107" s="128"/>
      <c r="CP107" s="128"/>
      <c r="CQ107" s="128"/>
      <c r="CR107" s="128"/>
      <c r="CS107" s="128"/>
      <c r="CT107" s="128"/>
      <c r="CU107" s="128"/>
      <c r="CV107" s="128"/>
      <c r="CW107" s="128"/>
      <c r="CX107" s="128"/>
      <c r="CY107" s="128"/>
      <c r="CZ107" s="128"/>
      <c r="DA107" s="128"/>
      <c r="DB107" s="128"/>
      <c r="DC107" s="128"/>
      <c r="DD107" s="128"/>
      <c r="DE107" s="128"/>
      <c r="DF107" s="128"/>
      <c r="DG107" s="128"/>
      <c r="DH107" s="128"/>
      <c r="DI107" s="128"/>
      <c r="DJ107" s="128"/>
      <c r="DK107" s="128"/>
      <c r="DL107" s="128"/>
      <c r="DM107" s="128"/>
      <c r="DN107" s="128"/>
      <c r="DO107" s="128"/>
      <c r="DP107" s="128"/>
      <c r="DQ107" s="128"/>
      <c r="DR107" s="128"/>
      <c r="DS107" s="128"/>
      <c r="DT107" s="128"/>
      <c r="DU107" s="128"/>
      <c r="DV107" s="128"/>
      <c r="DW107" s="128"/>
      <c r="DX107" s="128"/>
      <c r="DY107" s="128"/>
      <c r="DZ107" s="128"/>
      <c r="EA107" s="128"/>
      <c r="EB107" s="128"/>
      <c r="EC107" s="128"/>
      <c r="ED107" s="128"/>
      <c r="EE107" s="128"/>
      <c r="EF107" s="128"/>
      <c r="EG107" s="128"/>
      <c r="EH107" s="128"/>
      <c r="EI107" s="128"/>
      <c r="EJ107" s="128"/>
      <c r="EK107" s="128"/>
      <c r="EL107" s="128"/>
      <c r="EM107" s="128"/>
      <c r="EN107" s="128"/>
      <c r="EO107" s="128"/>
      <c r="EP107" s="128"/>
      <c r="EQ107" s="128"/>
      <c r="ER107" s="128"/>
      <c r="ES107" s="128"/>
      <c r="ET107" s="128"/>
      <c r="EU107" s="128"/>
      <c r="EV107" s="128"/>
      <c r="EW107" s="128"/>
      <c r="EX107" s="128"/>
      <c r="EY107" s="128"/>
      <c r="EZ107" s="128"/>
      <c r="FA107" s="128"/>
      <c r="FB107" s="128"/>
      <c r="FC107" s="128"/>
      <c r="FD107" s="128"/>
      <c r="FE107" s="128"/>
      <c r="FF107" s="128"/>
      <c r="FG107" s="128"/>
      <c r="FH107" s="128"/>
      <c r="FI107" s="128"/>
      <c r="FJ107" s="128"/>
      <c r="FK107" s="128"/>
      <c r="FL107" s="128"/>
      <c r="FM107" s="128"/>
      <c r="FN107" s="128"/>
      <c r="FO107" s="128"/>
      <c r="FP107" s="128"/>
      <c r="FQ107" s="128"/>
      <c r="FR107" s="128"/>
      <c r="FS107" s="128"/>
      <c r="FT107" s="128"/>
      <c r="FU107" s="128"/>
      <c r="FV107" s="128"/>
      <c r="FW107" s="128"/>
      <c r="FX107" s="128"/>
      <c r="FY107" s="128"/>
      <c r="FZ107" s="128"/>
      <c r="GA107" s="128"/>
      <c r="GB107" s="128"/>
      <c r="GC107" s="128"/>
      <c r="GD107" s="128"/>
      <c r="GE107" s="128"/>
      <c r="GF107" s="128"/>
      <c r="GG107" s="128"/>
      <c r="GH107" s="128"/>
      <c r="GI107" s="128"/>
      <c r="GJ107" s="128"/>
      <c r="GK107" s="128"/>
      <c r="GL107" s="128"/>
      <c r="GM107" s="128"/>
      <c r="GN107" s="128"/>
      <c r="GO107" s="128"/>
      <c r="GP107" s="128"/>
      <c r="GQ107" s="128"/>
      <c r="GR107" s="128"/>
      <c r="GS107" s="128"/>
      <c r="GT107" s="128"/>
      <c r="GU107" s="128"/>
      <c r="GV107" s="128"/>
      <c r="GW107" s="128"/>
      <c r="GX107" s="128"/>
      <c r="GY107" s="128"/>
      <c r="GZ107" s="128"/>
      <c r="HA107" s="128"/>
      <c r="HB107" s="128"/>
      <c r="HC107" s="128"/>
      <c r="HD107" s="128"/>
      <c r="HE107" s="128"/>
      <c r="HF107" s="128"/>
      <c r="HG107" s="128"/>
      <c r="HH107" s="128"/>
      <c r="HI107" s="128"/>
      <c r="HJ107" s="128"/>
      <c r="HK107" s="128"/>
      <c r="HL107" s="128"/>
      <c r="HM107" s="128"/>
      <c r="HN107" s="128"/>
      <c r="HO107" s="128"/>
      <c r="HP107" s="128"/>
      <c r="HQ107" s="128"/>
      <c r="HR107" s="128"/>
      <c r="HS107" s="128"/>
      <c r="HT107" s="128"/>
      <c r="HU107" s="128"/>
      <c r="HV107" s="128"/>
      <c r="HW107" s="128"/>
      <c r="HX107" s="128"/>
      <c r="HY107" s="128"/>
      <c r="HZ107" s="128"/>
      <c r="IA107" s="128"/>
      <c r="IB107" s="128"/>
      <c r="IC107" s="128"/>
      <c r="ID107" s="128"/>
      <c r="IE107" s="128"/>
      <c r="IF107" s="128"/>
      <c r="IG107" s="128"/>
      <c r="IH107" s="128"/>
      <c r="II107" s="128"/>
      <c r="IJ107" s="128"/>
      <c r="IK107" s="128"/>
      <c r="IL107" s="128"/>
      <c r="IM107" s="128"/>
      <c r="IN107" s="128"/>
      <c r="IO107" s="128"/>
      <c r="IP107" s="128"/>
      <c r="IQ107" s="128"/>
      <c r="IR107" s="128"/>
      <c r="IS107" s="128"/>
      <c r="IT107" s="128"/>
      <c r="IU107" s="128"/>
      <c r="IV107" s="128"/>
      <c r="IW107" s="128"/>
      <c r="IX107" s="128"/>
      <c r="IY107" s="128"/>
      <c r="IZ107" s="128"/>
      <c r="JA107" s="128"/>
      <c r="JB107" s="128"/>
      <c r="JC107" s="128"/>
      <c r="JD107" s="128"/>
      <c r="JE107" s="128"/>
      <c r="JF107" s="128"/>
      <c r="JG107" s="128"/>
      <c r="JH107" s="128"/>
      <c r="JI107" s="128"/>
      <c r="JJ107" s="128"/>
      <c r="JK107" s="128"/>
      <c r="JL107" s="128"/>
      <c r="JM107" s="128"/>
      <c r="JN107" s="128"/>
      <c r="JO107" s="128"/>
      <c r="JP107" s="128"/>
      <c r="JQ107" s="128"/>
      <c r="JR107" s="128"/>
    </row>
    <row r="108" spans="1:278" ht="12.75" customHeight="1" x14ac:dyDescent="0.2">
      <c r="A108" s="128"/>
      <c r="B108" s="128"/>
      <c r="C108" s="128"/>
      <c r="D108" s="128"/>
      <c r="E108" s="128"/>
      <c r="F108" s="128"/>
      <c r="G108" s="128"/>
      <c r="H108" s="128"/>
      <c r="I108" s="128"/>
      <c r="J108" s="128"/>
      <c r="K108" s="128"/>
      <c r="L108" s="128"/>
      <c r="M108" s="128"/>
      <c r="N108" s="128"/>
      <c r="O108" s="128"/>
      <c r="P108" s="128"/>
      <c r="Q108" s="128"/>
      <c r="R108" s="128"/>
      <c r="S108" s="128"/>
      <c r="T108" s="128"/>
      <c r="U108" s="128"/>
      <c r="V108" s="128"/>
      <c r="W108" s="128"/>
      <c r="X108" s="128"/>
      <c r="Y108" s="128"/>
      <c r="Z108" s="128"/>
      <c r="AA108" s="128"/>
      <c r="AB108" s="128"/>
      <c r="AC108" s="128"/>
      <c r="AD108" s="128"/>
      <c r="AE108" s="128"/>
      <c r="AF108" s="128"/>
      <c r="AG108" s="128"/>
      <c r="AH108" s="128"/>
      <c r="AI108" s="128"/>
      <c r="AJ108" s="128"/>
      <c r="AK108" s="128"/>
      <c r="AL108" s="128"/>
      <c r="AM108" s="128"/>
      <c r="AN108" s="128"/>
      <c r="AO108" s="128"/>
      <c r="AP108" s="128"/>
      <c r="AQ108" s="128"/>
      <c r="AR108" s="128"/>
      <c r="AS108" s="128"/>
      <c r="AT108" s="128"/>
      <c r="AU108" s="128"/>
      <c r="AV108" s="128"/>
      <c r="AW108" s="128"/>
      <c r="AX108" s="128"/>
      <c r="AY108" s="128"/>
      <c r="AZ108" s="128"/>
      <c r="BA108" s="128"/>
      <c r="BB108" s="128"/>
      <c r="BC108" s="128"/>
      <c r="BD108" s="128"/>
      <c r="BE108" s="128"/>
      <c r="BF108" s="128"/>
      <c r="BG108" s="128"/>
      <c r="BH108" s="128"/>
      <c r="BI108" s="128"/>
      <c r="BJ108" s="128"/>
      <c r="BK108" s="128"/>
      <c r="BL108" s="128"/>
      <c r="BM108" s="128"/>
      <c r="BN108" s="128"/>
      <c r="BO108" s="128"/>
      <c r="BP108" s="128"/>
      <c r="BQ108" s="128"/>
      <c r="BR108" s="128"/>
      <c r="BS108" s="128"/>
      <c r="BT108" s="128"/>
      <c r="BU108" s="128"/>
      <c r="BV108" s="128"/>
      <c r="BW108" s="128"/>
      <c r="BX108" s="128"/>
      <c r="BY108" s="128"/>
      <c r="BZ108" s="128"/>
      <c r="CA108" s="128"/>
      <c r="CB108" s="128"/>
      <c r="CC108" s="128"/>
      <c r="CD108" s="128"/>
      <c r="CE108" s="128"/>
      <c r="CF108" s="128"/>
      <c r="CG108" s="128"/>
      <c r="CH108" s="128"/>
      <c r="CI108" s="128"/>
      <c r="CJ108" s="128"/>
      <c r="CK108" s="128"/>
      <c r="CL108" s="128"/>
      <c r="CM108" s="128"/>
      <c r="CN108" s="128"/>
      <c r="CO108" s="128"/>
      <c r="CP108" s="128"/>
      <c r="CQ108" s="128"/>
      <c r="CR108" s="128"/>
      <c r="CS108" s="128"/>
      <c r="CT108" s="128"/>
      <c r="CU108" s="128"/>
      <c r="CV108" s="128"/>
      <c r="CW108" s="128"/>
      <c r="CX108" s="128"/>
      <c r="CY108" s="128"/>
      <c r="CZ108" s="128"/>
      <c r="DA108" s="128"/>
      <c r="DB108" s="128"/>
      <c r="DC108" s="128"/>
      <c r="DD108" s="128"/>
      <c r="DE108" s="128"/>
      <c r="DF108" s="128"/>
      <c r="DG108" s="128"/>
      <c r="DH108" s="128"/>
      <c r="DI108" s="128"/>
      <c r="DJ108" s="128"/>
      <c r="DK108" s="128"/>
      <c r="DL108" s="128"/>
      <c r="DM108" s="128"/>
      <c r="DN108" s="128"/>
      <c r="DO108" s="128"/>
      <c r="DP108" s="128"/>
      <c r="DQ108" s="128"/>
      <c r="DR108" s="128"/>
      <c r="DS108" s="128"/>
      <c r="DT108" s="128"/>
      <c r="DU108" s="128"/>
      <c r="DV108" s="128"/>
      <c r="DW108" s="128"/>
      <c r="DX108" s="128"/>
      <c r="DY108" s="128"/>
      <c r="DZ108" s="128"/>
      <c r="EA108" s="128"/>
      <c r="EB108" s="128"/>
      <c r="EC108" s="128"/>
      <c r="ED108" s="128"/>
      <c r="EE108" s="128"/>
      <c r="EF108" s="128"/>
      <c r="EG108" s="128"/>
      <c r="EH108" s="128"/>
      <c r="EI108" s="128"/>
      <c r="EJ108" s="128"/>
      <c r="EK108" s="128"/>
      <c r="EL108" s="128"/>
      <c r="EM108" s="128"/>
      <c r="EN108" s="128"/>
      <c r="EO108" s="128"/>
      <c r="EP108" s="128"/>
      <c r="EQ108" s="128"/>
      <c r="ER108" s="128"/>
      <c r="ES108" s="128"/>
      <c r="ET108" s="128"/>
      <c r="EU108" s="128"/>
      <c r="EV108" s="128"/>
      <c r="EW108" s="128"/>
      <c r="EX108" s="128"/>
      <c r="EY108" s="128"/>
      <c r="EZ108" s="128"/>
      <c r="FA108" s="128"/>
      <c r="FB108" s="128"/>
      <c r="FC108" s="128"/>
      <c r="FD108" s="128"/>
      <c r="FE108" s="128"/>
      <c r="FF108" s="128"/>
      <c r="FG108" s="128"/>
      <c r="FH108" s="128"/>
      <c r="FI108" s="128"/>
      <c r="FJ108" s="128"/>
      <c r="FK108" s="128"/>
      <c r="FL108" s="128"/>
      <c r="FM108" s="128"/>
      <c r="FN108" s="128"/>
      <c r="FO108" s="128"/>
      <c r="FP108" s="128"/>
      <c r="FQ108" s="128"/>
      <c r="FR108" s="128"/>
      <c r="FS108" s="128"/>
      <c r="FT108" s="128"/>
      <c r="FU108" s="128"/>
      <c r="FV108" s="128"/>
      <c r="FW108" s="128"/>
      <c r="FX108" s="128"/>
      <c r="FY108" s="128"/>
      <c r="FZ108" s="128"/>
      <c r="GA108" s="128"/>
      <c r="GB108" s="128"/>
      <c r="GC108" s="128"/>
      <c r="GD108" s="128"/>
      <c r="GE108" s="128"/>
      <c r="GF108" s="128"/>
      <c r="GG108" s="128"/>
      <c r="GH108" s="128"/>
      <c r="GI108" s="128"/>
      <c r="GJ108" s="128"/>
      <c r="GK108" s="128"/>
      <c r="GL108" s="128"/>
      <c r="GM108" s="128"/>
      <c r="GN108" s="128"/>
      <c r="GO108" s="128"/>
      <c r="GP108" s="128"/>
      <c r="GQ108" s="128"/>
      <c r="GR108" s="128"/>
      <c r="GS108" s="128"/>
      <c r="GT108" s="128"/>
      <c r="GU108" s="128"/>
      <c r="GV108" s="128"/>
      <c r="GW108" s="128"/>
      <c r="GX108" s="128"/>
      <c r="GY108" s="128"/>
      <c r="GZ108" s="128"/>
      <c r="HA108" s="128"/>
      <c r="HB108" s="128"/>
      <c r="HC108" s="128"/>
      <c r="HD108" s="128"/>
      <c r="HE108" s="128"/>
      <c r="HF108" s="128"/>
      <c r="HG108" s="128"/>
      <c r="HH108" s="128"/>
      <c r="HI108" s="128"/>
      <c r="HJ108" s="128"/>
      <c r="HK108" s="128"/>
      <c r="HL108" s="128"/>
      <c r="HM108" s="128"/>
      <c r="HN108" s="128"/>
      <c r="HO108" s="128"/>
      <c r="HP108" s="128"/>
      <c r="HQ108" s="128"/>
      <c r="HR108" s="128"/>
      <c r="HS108" s="128"/>
      <c r="HT108" s="128"/>
      <c r="HU108" s="128"/>
      <c r="HV108" s="128"/>
      <c r="HW108" s="128"/>
      <c r="HX108" s="128"/>
      <c r="HY108" s="128"/>
      <c r="HZ108" s="128"/>
      <c r="IA108" s="128"/>
      <c r="IB108" s="128"/>
      <c r="IC108" s="128"/>
      <c r="ID108" s="128"/>
      <c r="IE108" s="128"/>
      <c r="IF108" s="128"/>
      <c r="IG108" s="128"/>
      <c r="IH108" s="128"/>
      <c r="II108" s="128"/>
      <c r="IJ108" s="128"/>
      <c r="IK108" s="128"/>
      <c r="IL108" s="128"/>
      <c r="IM108" s="128"/>
      <c r="IN108" s="128"/>
      <c r="IO108" s="128"/>
      <c r="IP108" s="128"/>
      <c r="IQ108" s="128"/>
      <c r="IR108" s="128"/>
      <c r="IS108" s="128"/>
      <c r="IT108" s="128"/>
      <c r="IU108" s="128"/>
      <c r="IV108" s="128"/>
      <c r="IW108" s="128"/>
      <c r="IX108" s="128"/>
      <c r="IY108" s="128"/>
      <c r="IZ108" s="128"/>
      <c r="JA108" s="128"/>
      <c r="JB108" s="128"/>
      <c r="JC108" s="128"/>
      <c r="JD108" s="128"/>
      <c r="JE108" s="128"/>
      <c r="JF108" s="128"/>
      <c r="JG108" s="128"/>
      <c r="JH108" s="128"/>
      <c r="JI108" s="128"/>
      <c r="JJ108" s="128"/>
      <c r="JK108" s="128"/>
      <c r="JL108" s="128"/>
      <c r="JM108" s="128"/>
      <c r="JN108" s="128"/>
      <c r="JO108" s="128"/>
      <c r="JP108" s="128"/>
      <c r="JQ108" s="128"/>
      <c r="JR108" s="128"/>
    </row>
    <row r="109" spans="1:278" ht="12.75" customHeight="1" x14ac:dyDescent="0.2">
      <c r="A109" s="128"/>
      <c r="B109" s="128"/>
      <c r="C109" s="128"/>
      <c r="D109" s="128"/>
      <c r="E109" s="128"/>
      <c r="F109" s="128"/>
      <c r="G109" s="128"/>
      <c r="H109" s="128"/>
      <c r="I109" s="128"/>
      <c r="J109" s="128"/>
      <c r="K109" s="128"/>
      <c r="L109" s="128"/>
      <c r="M109" s="128"/>
      <c r="N109" s="128"/>
      <c r="O109" s="128"/>
      <c r="P109" s="128"/>
      <c r="Q109" s="128"/>
      <c r="R109" s="128"/>
      <c r="S109" s="128"/>
      <c r="T109" s="128"/>
      <c r="U109" s="128"/>
      <c r="V109" s="128"/>
      <c r="W109" s="128"/>
      <c r="X109" s="128"/>
      <c r="Y109" s="128"/>
      <c r="Z109" s="128"/>
      <c r="AA109" s="128"/>
      <c r="AB109" s="128"/>
      <c r="AC109" s="128"/>
      <c r="AD109" s="128"/>
      <c r="AE109" s="128"/>
      <c r="AF109" s="128"/>
      <c r="AG109" s="128"/>
      <c r="AH109" s="128"/>
      <c r="AI109" s="128"/>
      <c r="AJ109" s="128"/>
      <c r="AK109" s="128"/>
      <c r="AL109" s="128"/>
      <c r="AM109" s="128"/>
      <c r="AN109" s="128"/>
      <c r="AO109" s="128"/>
      <c r="AP109" s="128"/>
      <c r="AQ109" s="128"/>
      <c r="AR109" s="128"/>
      <c r="AS109" s="128"/>
      <c r="AT109" s="128"/>
      <c r="AU109" s="128"/>
      <c r="AV109" s="128"/>
      <c r="AW109" s="128"/>
      <c r="AX109" s="128"/>
      <c r="AY109" s="128"/>
      <c r="AZ109" s="128"/>
      <c r="BA109" s="128"/>
      <c r="BB109" s="128"/>
      <c r="BC109" s="128"/>
      <c r="BD109" s="128"/>
      <c r="BE109" s="128"/>
      <c r="BF109" s="128"/>
      <c r="BG109" s="128"/>
      <c r="BH109" s="128"/>
      <c r="BI109" s="128"/>
      <c r="BJ109" s="128"/>
      <c r="BK109" s="128"/>
      <c r="BL109" s="128"/>
      <c r="BM109" s="128"/>
      <c r="BN109" s="128"/>
      <c r="BO109" s="128"/>
      <c r="BP109" s="128"/>
      <c r="BQ109" s="128"/>
      <c r="BR109" s="128"/>
      <c r="BS109" s="128"/>
      <c r="BT109" s="128"/>
      <c r="BU109" s="128"/>
      <c r="BV109" s="128"/>
      <c r="BW109" s="128"/>
      <c r="BX109" s="128"/>
      <c r="BY109" s="128"/>
      <c r="BZ109" s="128"/>
      <c r="CA109" s="128"/>
      <c r="CB109" s="128"/>
      <c r="CC109" s="128"/>
      <c r="CD109" s="128"/>
      <c r="CE109" s="128"/>
      <c r="CF109" s="128"/>
      <c r="CG109" s="128"/>
      <c r="CH109" s="128"/>
      <c r="CI109" s="128"/>
      <c r="CJ109" s="128"/>
      <c r="CK109" s="128"/>
      <c r="CL109" s="128"/>
      <c r="CM109" s="128"/>
      <c r="CN109" s="128"/>
      <c r="CO109" s="128"/>
      <c r="CP109" s="128"/>
      <c r="CQ109" s="128"/>
      <c r="CR109" s="128"/>
      <c r="CS109" s="128"/>
      <c r="CT109" s="128"/>
      <c r="CU109" s="128"/>
      <c r="CV109" s="128"/>
      <c r="CW109" s="128"/>
      <c r="CX109" s="128"/>
      <c r="CY109" s="128"/>
      <c r="CZ109" s="128"/>
      <c r="DA109" s="128"/>
      <c r="DB109" s="128"/>
      <c r="DC109" s="128"/>
      <c r="DD109" s="128"/>
      <c r="DE109" s="128"/>
      <c r="DF109" s="128"/>
      <c r="DG109" s="128"/>
      <c r="DH109" s="128"/>
      <c r="DI109" s="128"/>
      <c r="DJ109" s="128"/>
      <c r="DK109" s="128"/>
      <c r="DL109" s="128"/>
      <c r="DM109" s="128"/>
      <c r="DN109" s="128"/>
      <c r="DO109" s="128"/>
      <c r="DP109" s="128"/>
      <c r="DQ109" s="128"/>
      <c r="DR109" s="128"/>
      <c r="DS109" s="128"/>
      <c r="DT109" s="128"/>
      <c r="DU109" s="128"/>
      <c r="DV109" s="128"/>
      <c r="DW109" s="128"/>
      <c r="DX109" s="128"/>
      <c r="DY109" s="128"/>
      <c r="DZ109" s="128"/>
      <c r="EA109" s="128"/>
      <c r="EB109" s="128"/>
      <c r="EC109" s="128"/>
      <c r="ED109" s="128"/>
      <c r="EE109" s="128"/>
      <c r="EF109" s="128"/>
      <c r="EG109" s="128"/>
      <c r="EH109" s="128"/>
      <c r="EI109" s="128"/>
      <c r="EJ109" s="128"/>
      <c r="EK109" s="128"/>
      <c r="EL109" s="128"/>
      <c r="EM109" s="128"/>
      <c r="EN109" s="128"/>
      <c r="EO109" s="128"/>
      <c r="EP109" s="128"/>
      <c r="EQ109" s="128"/>
      <c r="ER109" s="128"/>
      <c r="ES109" s="128"/>
      <c r="ET109" s="128"/>
      <c r="EU109" s="128"/>
      <c r="EV109" s="128"/>
      <c r="EW109" s="128"/>
      <c r="EX109" s="128"/>
      <c r="EY109" s="128"/>
      <c r="EZ109" s="128"/>
      <c r="FA109" s="128"/>
      <c r="FB109" s="128"/>
      <c r="FC109" s="128"/>
      <c r="FD109" s="128"/>
      <c r="FE109" s="128"/>
      <c r="FF109" s="128"/>
      <c r="FG109" s="128"/>
      <c r="FH109" s="128"/>
      <c r="FI109" s="128"/>
      <c r="FJ109" s="128"/>
      <c r="FK109" s="128"/>
      <c r="FL109" s="128"/>
      <c r="FM109" s="128"/>
      <c r="FN109" s="128"/>
      <c r="FO109" s="128"/>
      <c r="FP109" s="128"/>
      <c r="FQ109" s="128"/>
      <c r="FR109" s="128"/>
      <c r="FS109" s="128"/>
      <c r="FT109" s="128"/>
      <c r="FU109" s="128"/>
      <c r="FV109" s="128"/>
      <c r="FW109" s="128"/>
      <c r="FX109" s="128"/>
      <c r="FY109" s="128"/>
      <c r="FZ109" s="128"/>
      <c r="GA109" s="128"/>
      <c r="GB109" s="128"/>
      <c r="GC109" s="128"/>
      <c r="GD109" s="128"/>
      <c r="GE109" s="128"/>
      <c r="GF109" s="128"/>
      <c r="GG109" s="128"/>
      <c r="GH109" s="128"/>
      <c r="GI109" s="128"/>
      <c r="GJ109" s="128"/>
      <c r="GK109" s="128"/>
      <c r="GL109" s="128"/>
      <c r="GM109" s="128"/>
      <c r="GN109" s="128"/>
      <c r="GO109" s="128"/>
      <c r="GP109" s="128"/>
      <c r="GQ109" s="128"/>
      <c r="GR109" s="128"/>
      <c r="GS109" s="128"/>
      <c r="GT109" s="128"/>
      <c r="GU109" s="128"/>
      <c r="GV109" s="128"/>
      <c r="GW109" s="128"/>
      <c r="GX109" s="128"/>
      <c r="GY109" s="128"/>
      <c r="GZ109" s="128"/>
      <c r="HA109" s="128"/>
      <c r="HB109" s="128"/>
      <c r="HC109" s="128"/>
      <c r="HD109" s="128"/>
      <c r="HE109" s="128"/>
      <c r="HF109" s="128"/>
      <c r="HG109" s="128"/>
      <c r="HH109" s="128"/>
      <c r="HI109" s="128"/>
      <c r="HJ109" s="128"/>
      <c r="HK109" s="128"/>
      <c r="HL109" s="128"/>
      <c r="HM109" s="128"/>
      <c r="HN109" s="128"/>
      <c r="HO109" s="128"/>
      <c r="HP109" s="128"/>
      <c r="HQ109" s="128"/>
      <c r="HR109" s="128"/>
      <c r="HS109" s="128"/>
      <c r="HT109" s="128"/>
      <c r="HU109" s="128"/>
      <c r="HV109" s="128"/>
      <c r="HW109" s="128"/>
      <c r="HX109" s="128"/>
      <c r="HY109" s="128"/>
      <c r="HZ109" s="128"/>
      <c r="IA109" s="128"/>
      <c r="IB109" s="128"/>
      <c r="IC109" s="128"/>
      <c r="ID109" s="128"/>
      <c r="IE109" s="128"/>
      <c r="IF109" s="128"/>
      <c r="IG109" s="128"/>
      <c r="IH109" s="128"/>
      <c r="II109" s="128"/>
      <c r="IJ109" s="128"/>
      <c r="IK109" s="128"/>
      <c r="IL109" s="128"/>
      <c r="IM109" s="128"/>
      <c r="IN109" s="128"/>
      <c r="IO109" s="128"/>
      <c r="IP109" s="128"/>
      <c r="IQ109" s="128"/>
      <c r="IR109" s="128"/>
      <c r="IS109" s="128"/>
      <c r="IT109" s="128"/>
      <c r="IU109" s="128"/>
      <c r="IV109" s="128"/>
      <c r="IW109" s="128"/>
      <c r="IX109" s="128"/>
      <c r="IY109" s="128"/>
      <c r="IZ109" s="128"/>
      <c r="JA109" s="128"/>
      <c r="JB109" s="128"/>
      <c r="JC109" s="128"/>
      <c r="JD109" s="128"/>
      <c r="JE109" s="128"/>
      <c r="JF109" s="128"/>
      <c r="JG109" s="128"/>
      <c r="JH109" s="128"/>
      <c r="JI109" s="128"/>
      <c r="JJ109" s="128"/>
      <c r="JK109" s="128"/>
      <c r="JL109" s="128"/>
      <c r="JM109" s="128"/>
      <c r="JN109" s="128"/>
      <c r="JO109" s="128"/>
      <c r="JP109" s="128"/>
      <c r="JQ109" s="128"/>
      <c r="JR109" s="128"/>
    </row>
  </sheetData>
  <mergeCells count="275">
    <mergeCell ref="DZ5:ED7"/>
    <mergeCell ref="EI5:EM7"/>
    <mergeCell ref="CN4:CO9"/>
    <mergeCell ref="CW4:CX9"/>
    <mergeCell ref="DF4:DG9"/>
    <mergeCell ref="DO4:DP9"/>
    <mergeCell ref="DX4:DY9"/>
    <mergeCell ref="EG4:EH9"/>
    <mergeCell ref="EP4:EQ9"/>
    <mergeCell ref="DH5:DL7"/>
    <mergeCell ref="DQ5:DU7"/>
    <mergeCell ref="CP8:CP9"/>
    <mergeCell ref="CQ8:CT9"/>
    <mergeCell ref="CY8:CY9"/>
    <mergeCell ref="CZ8:DC9"/>
    <mergeCell ref="DH8:DH9"/>
    <mergeCell ref="DI8:DL9"/>
    <mergeCell ref="DQ8:DQ9"/>
    <mergeCell ref="DR8:DU9"/>
    <mergeCell ref="DZ8:DZ9"/>
    <mergeCell ref="EA8:ED9"/>
    <mergeCell ref="EI8:EI9"/>
    <mergeCell ref="EJ8:EM9"/>
    <mergeCell ref="V8:V9"/>
    <mergeCell ref="W8:Z9"/>
    <mergeCell ref="L2:L3"/>
    <mergeCell ref="T2:T3"/>
    <mergeCell ref="U2:U3"/>
    <mergeCell ref="AC2:AC3"/>
    <mergeCell ref="K4:L9"/>
    <mergeCell ref="T4:U9"/>
    <mergeCell ref="V5:Z7"/>
    <mergeCell ref="M8:M9"/>
    <mergeCell ref="N8:Q9"/>
    <mergeCell ref="K2:K3"/>
    <mergeCell ref="GB4:GF4"/>
    <mergeCell ref="GK4:GO4"/>
    <mergeCell ref="HU5:HY7"/>
    <mergeCell ref="ID5:IH7"/>
    <mergeCell ref="IM5:IQ7"/>
    <mergeCell ref="IV5:IZ7"/>
    <mergeCell ref="HJ4:HK9"/>
    <mergeCell ref="HS4:HT9"/>
    <mergeCell ref="IB4:IC9"/>
    <mergeCell ref="IK4:IL9"/>
    <mergeCell ref="IT4:IU9"/>
    <mergeCell ref="GB5:GF7"/>
    <mergeCell ref="GK5:GO7"/>
    <mergeCell ref="GI4:GJ9"/>
    <mergeCell ref="GR4:GS9"/>
    <mergeCell ref="HA4:HB9"/>
    <mergeCell ref="GT5:GX7"/>
    <mergeCell ref="GL8:GO9"/>
    <mergeCell ref="GT8:GT9"/>
    <mergeCell ref="GU8:GX9"/>
    <mergeCell ref="HC8:HC9"/>
    <mergeCell ref="HD8:HG9"/>
    <mergeCell ref="HL8:HL9"/>
    <mergeCell ref="HM8:HP9"/>
    <mergeCell ref="D29:G29"/>
    <mergeCell ref="M29:P29"/>
    <mergeCell ref="V29:Y29"/>
    <mergeCell ref="AE29:AH29"/>
    <mergeCell ref="FJ29:FM29"/>
    <mergeCell ref="FS29:FV29"/>
    <mergeCell ref="GB29:GE29"/>
    <mergeCell ref="GK29:GN29"/>
    <mergeCell ref="GT29:GW29"/>
    <mergeCell ref="DQ29:DT29"/>
    <mergeCell ref="DZ29:EC29"/>
    <mergeCell ref="EI29:EL29"/>
    <mergeCell ref="ER29:EU29"/>
    <mergeCell ref="FA29:FD29"/>
    <mergeCell ref="ER5:EV7"/>
    <mergeCell ref="FA5:FE7"/>
    <mergeCell ref="ER8:ER9"/>
    <mergeCell ref="ES8:EV9"/>
    <mergeCell ref="HC5:HG7"/>
    <mergeCell ref="HL5:HP7"/>
    <mergeCell ref="CG8:CG9"/>
    <mergeCell ref="CH8:CK9"/>
    <mergeCell ref="B4:C9"/>
    <mergeCell ref="D8:D9"/>
    <mergeCell ref="E8:H9"/>
    <mergeCell ref="CP5:CT7"/>
    <mergeCell ref="CY5:DC7"/>
    <mergeCell ref="M4:Q4"/>
    <mergeCell ref="AN4:AR4"/>
    <mergeCell ref="AE4:AI4"/>
    <mergeCell ref="AW4:BA4"/>
    <mergeCell ref="CG4:CK4"/>
    <mergeCell ref="DH4:DL4"/>
    <mergeCell ref="EI4:EM4"/>
    <mergeCell ref="ER4:EV4"/>
    <mergeCell ref="FA4:FE4"/>
    <mergeCell ref="FJ4:FN4"/>
    <mergeCell ref="FS4:FW4"/>
    <mergeCell ref="D4:H4"/>
    <mergeCell ref="D5:H7"/>
    <mergeCell ref="M5:Q7"/>
    <mergeCell ref="AW5:BA7"/>
    <mergeCell ref="BF5:BJ7"/>
    <mergeCell ref="BO5:BS7"/>
    <mergeCell ref="BX5:CB7"/>
    <mergeCell ref="CG5:CK7"/>
    <mergeCell ref="M2:P3"/>
    <mergeCell ref="AN2:AQ3"/>
    <mergeCell ref="AD2:AD3"/>
    <mergeCell ref="AE2:AH3"/>
    <mergeCell ref="AL2:AL3"/>
    <mergeCell ref="AM2:AM3"/>
    <mergeCell ref="AU2:AU3"/>
    <mergeCell ref="AV2:AV3"/>
    <mergeCell ref="CG2:CJ3"/>
    <mergeCell ref="V2:Y3"/>
    <mergeCell ref="V4:Z4"/>
    <mergeCell ref="BW2:BW3"/>
    <mergeCell ref="BX2:CA3"/>
    <mergeCell ref="CE2:CE3"/>
    <mergeCell ref="CF2:CF3"/>
    <mergeCell ref="JE29:JH29"/>
    <mergeCell ref="JN29:JQ29"/>
    <mergeCell ref="AN29:AQ29"/>
    <mergeCell ref="AW29:AZ29"/>
    <mergeCell ref="BF29:BI29"/>
    <mergeCell ref="BO29:BR29"/>
    <mergeCell ref="BX29:CA29"/>
    <mergeCell ref="CG29:CJ29"/>
    <mergeCell ref="CP29:CS29"/>
    <mergeCell ref="HC29:HF29"/>
    <mergeCell ref="HL29:HO29"/>
    <mergeCell ref="CY29:DB29"/>
    <mergeCell ref="DH29:DK29"/>
    <mergeCell ref="HU29:HX29"/>
    <mergeCell ref="ID29:IG29"/>
    <mergeCell ref="IM29:IP29"/>
    <mergeCell ref="IV29:IY29"/>
    <mergeCell ref="FH4:FI9"/>
    <mergeCell ref="FQ4:FR9"/>
    <mergeCell ref="FZ4:GA9"/>
    <mergeCell ref="AE5:AI7"/>
    <mergeCell ref="AN5:AR7"/>
    <mergeCell ref="AC4:AD9"/>
    <mergeCell ref="AL4:AM9"/>
    <mergeCell ref="AU4:AV9"/>
    <mergeCell ref="BD4:BE9"/>
    <mergeCell ref="BM4:BN9"/>
    <mergeCell ref="BV4:BW9"/>
    <mergeCell ref="CE4:CF9"/>
    <mergeCell ref="AE8:AE9"/>
    <mergeCell ref="AF8:AI9"/>
    <mergeCell ref="AN8:AN9"/>
    <mergeCell ref="AO8:AR9"/>
    <mergeCell ref="AW8:AW9"/>
    <mergeCell ref="AX8:BA9"/>
    <mergeCell ref="BF8:BF9"/>
    <mergeCell ref="BG8:BJ9"/>
    <mergeCell ref="BO8:BO9"/>
    <mergeCell ref="BP8:BS9"/>
    <mergeCell ref="BX8:BX9"/>
    <mergeCell ref="BY8:CB9"/>
    <mergeCell ref="HU8:HU9"/>
    <mergeCell ref="HV8:HY9"/>
    <mergeCell ref="ID8:ID9"/>
    <mergeCell ref="JN8:JN9"/>
    <mergeCell ref="JO8:JR9"/>
    <mergeCell ref="IE8:IH9"/>
    <mergeCell ref="IM8:IM9"/>
    <mergeCell ref="IN8:IQ9"/>
    <mergeCell ref="IV8:IV9"/>
    <mergeCell ref="IW8:IZ9"/>
    <mergeCell ref="JE8:JE9"/>
    <mergeCell ref="JF8:JI9"/>
    <mergeCell ref="JC4:JD9"/>
    <mergeCell ref="JL4:JM9"/>
    <mergeCell ref="JE5:JI7"/>
    <mergeCell ref="EG2:EG3"/>
    <mergeCell ref="DQ4:DU4"/>
    <mergeCell ref="JE4:JI4"/>
    <mergeCell ref="JN4:JR4"/>
    <mergeCell ref="JN5:JR7"/>
    <mergeCell ref="GT4:GX4"/>
    <mergeCell ref="HC4:HG4"/>
    <mergeCell ref="HL4:HP4"/>
    <mergeCell ref="HU4:HY4"/>
    <mergeCell ref="ID4:IH4"/>
    <mergeCell ref="IM4:IQ4"/>
    <mergeCell ref="IV4:IZ4"/>
    <mergeCell ref="FJ5:FN7"/>
    <mergeCell ref="FS5:FW7"/>
    <mergeCell ref="EY4:EZ9"/>
    <mergeCell ref="FA8:FA9"/>
    <mergeCell ref="FB8:FE9"/>
    <mergeCell ref="FJ8:FJ9"/>
    <mergeCell ref="FK8:FN9"/>
    <mergeCell ref="FS8:FS9"/>
    <mergeCell ref="FT8:FW9"/>
    <mergeCell ref="GB8:GB9"/>
    <mergeCell ref="GC8:GF9"/>
    <mergeCell ref="GK8:GK9"/>
    <mergeCell ref="CW2:CW3"/>
    <mergeCell ref="CX2:CX3"/>
    <mergeCell ref="CY2:DB3"/>
    <mergeCell ref="DF2:DF3"/>
    <mergeCell ref="DG2:DG3"/>
    <mergeCell ref="CY4:DC4"/>
    <mergeCell ref="DZ2:EC3"/>
    <mergeCell ref="DZ4:ED4"/>
    <mergeCell ref="DO2:DO3"/>
    <mergeCell ref="DP2:DP3"/>
    <mergeCell ref="DQ2:DT3"/>
    <mergeCell ref="DX2:DX3"/>
    <mergeCell ref="DY2:DY3"/>
    <mergeCell ref="DH2:DK3"/>
    <mergeCell ref="CN2:CN3"/>
    <mergeCell ref="CO2:CO3"/>
    <mergeCell ref="BX4:CB4"/>
    <mergeCell ref="CP4:CT4"/>
    <mergeCell ref="CP2:CS3"/>
    <mergeCell ref="BO2:BR3"/>
    <mergeCell ref="BO4:BS4"/>
    <mergeCell ref="BD2:BD3"/>
    <mergeCell ref="BE2:BE3"/>
    <mergeCell ref="BF2:BI3"/>
    <mergeCell ref="BM2:BM3"/>
    <mergeCell ref="BN2:BN3"/>
    <mergeCell ref="BV2:BV3"/>
    <mergeCell ref="BF4:BJ4"/>
    <mergeCell ref="ID2:IG3"/>
    <mergeCell ref="JD2:JD3"/>
    <mergeCell ref="JE2:JH3"/>
    <mergeCell ref="JL2:JL3"/>
    <mergeCell ref="JM2:JM3"/>
    <mergeCell ref="JN2:JQ3"/>
    <mergeCell ref="IK2:IK3"/>
    <mergeCell ref="IL2:IL3"/>
    <mergeCell ref="IM2:IP3"/>
    <mergeCell ref="IT2:IT3"/>
    <mergeCell ref="IU2:IU3"/>
    <mergeCell ref="IV2:IY3"/>
    <mergeCell ref="JC2:JC3"/>
    <mergeCell ref="HC2:HF3"/>
    <mergeCell ref="HJ2:HJ3"/>
    <mergeCell ref="HK2:HK3"/>
    <mergeCell ref="HL2:HO3"/>
    <mergeCell ref="HS2:HS3"/>
    <mergeCell ref="HT2:HT3"/>
    <mergeCell ref="HU2:HX3"/>
    <mergeCell ref="IB2:IB3"/>
    <mergeCell ref="IC2:IC3"/>
    <mergeCell ref="FI2:FI3"/>
    <mergeCell ref="FJ2:FM3"/>
    <mergeCell ref="FQ2:FQ3"/>
    <mergeCell ref="FR2:FR3"/>
    <mergeCell ref="FS2:FV3"/>
    <mergeCell ref="GS2:GS3"/>
    <mergeCell ref="GT2:GW3"/>
    <mergeCell ref="HA2:HA3"/>
    <mergeCell ref="HB2:HB3"/>
    <mergeCell ref="FZ2:FZ3"/>
    <mergeCell ref="GA2:GA3"/>
    <mergeCell ref="GB2:GE3"/>
    <mergeCell ref="GI2:GI3"/>
    <mergeCell ref="GJ2:GJ3"/>
    <mergeCell ref="GK2:GN3"/>
    <mergeCell ref="GR2:GR3"/>
    <mergeCell ref="EH2:EH3"/>
    <mergeCell ref="EI2:EL3"/>
    <mergeCell ref="EP2:EP3"/>
    <mergeCell ref="EQ2:EQ3"/>
    <mergeCell ref="ER2:EU3"/>
    <mergeCell ref="EY2:EY3"/>
    <mergeCell ref="EZ2:EZ3"/>
    <mergeCell ref="FA2:FD3"/>
    <mergeCell ref="FH2:FH3"/>
  </mergeCells>
  <conditionalFormatting sqref="K74">
    <cfRule type="cellIs" dxfId="10" priority="1" operator="equal">
      <formula>"OK"</formula>
    </cfRule>
  </conditionalFormatting>
  <conditionalFormatting sqref="K74">
    <cfRule type="cellIs" dxfId="9" priority="2" operator="equal">
      <formula>"NO HABILITADO"</formula>
    </cfRule>
  </conditionalFormatting>
  <conditionalFormatting sqref="D78">
    <cfRule type="cellIs" dxfId="8" priority="3" operator="equal">
      <formula>"NH"</formula>
    </cfRule>
  </conditionalFormatting>
  <conditionalFormatting sqref="D78">
    <cfRule type="cellIs" dxfId="7" priority="4" operator="equal">
      <formula>"H"</formula>
    </cfRule>
  </conditionalFormatting>
  <conditionalFormatting sqref="D79:D107">
    <cfRule type="cellIs" dxfId="6" priority="5" operator="equal">
      <formula>"NH"</formula>
    </cfRule>
  </conditionalFormatting>
  <conditionalFormatting sqref="D79:D107">
    <cfRule type="cellIs" dxfId="5" priority="6" operator="equal">
      <formula>"H"</formula>
    </cfRule>
  </conditionalFormatting>
  <pageMargins left="0.7" right="0.7" top="0.75" bottom="0.75" header="0" footer="0"/>
  <pageSetup paperSize="9"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zoomScale="55" zoomScaleNormal="55" workbookViewId="0">
      <selection activeCell="J24" sqref="J24"/>
    </sheetView>
  </sheetViews>
  <sheetFormatPr baseColWidth="10" defaultColWidth="14.42578125" defaultRowHeight="15" customHeight="1" x14ac:dyDescent="0.2"/>
  <cols>
    <col min="1" max="1" width="8.5703125" style="426" customWidth="1"/>
    <col min="2" max="2" width="77.140625" style="426" customWidth="1"/>
    <col min="3" max="3" width="22.140625" style="426" customWidth="1"/>
    <col min="4" max="4" width="20.7109375" style="426" customWidth="1"/>
    <col min="5" max="5" width="23.5703125" style="426" customWidth="1"/>
    <col min="6" max="6" width="25.5703125" style="426" customWidth="1"/>
    <col min="7" max="7" width="20.5703125" style="426" customWidth="1"/>
    <col min="8" max="8" width="17.140625" style="426" customWidth="1"/>
    <col min="9" max="9" width="85.5703125" style="426" customWidth="1"/>
    <col min="10" max="10" width="20.7109375" style="426" customWidth="1"/>
    <col min="11" max="26" width="10.7109375" style="426" customWidth="1"/>
    <col min="27" max="16384" width="14.42578125" style="426"/>
  </cols>
  <sheetData>
    <row r="1" spans="1:26" ht="12.75" customHeight="1" x14ac:dyDescent="0.2">
      <c r="A1" s="425"/>
      <c r="B1" s="425"/>
      <c r="C1" s="706"/>
      <c r="D1" s="706"/>
      <c r="E1" s="713"/>
      <c r="F1" s="425"/>
      <c r="G1" s="425"/>
      <c r="H1" s="425"/>
      <c r="I1" s="425"/>
      <c r="J1" s="425"/>
      <c r="K1" s="425"/>
      <c r="L1" s="425"/>
      <c r="M1" s="425"/>
      <c r="N1" s="425"/>
      <c r="O1" s="425"/>
      <c r="P1" s="425"/>
      <c r="Q1" s="425"/>
      <c r="R1" s="425"/>
      <c r="S1" s="425"/>
      <c r="T1" s="425"/>
      <c r="U1" s="425"/>
      <c r="V1" s="425"/>
      <c r="W1" s="425"/>
      <c r="X1" s="425"/>
      <c r="Y1" s="425"/>
      <c r="Z1" s="425"/>
    </row>
    <row r="2" spans="1:26" ht="12.75" customHeight="1" x14ac:dyDescent="0.2">
      <c r="A2" s="425"/>
      <c r="B2" s="425"/>
      <c r="C2" s="706"/>
      <c r="D2" s="706"/>
      <c r="E2" s="713"/>
      <c r="F2" s="425"/>
      <c r="G2" s="425"/>
      <c r="H2" s="425"/>
      <c r="I2" s="425"/>
      <c r="J2" s="425"/>
      <c r="K2" s="425"/>
      <c r="L2" s="425"/>
      <c r="M2" s="425"/>
      <c r="N2" s="425"/>
      <c r="O2" s="425"/>
      <c r="P2" s="425"/>
      <c r="Q2" s="425"/>
      <c r="R2" s="425"/>
      <c r="S2" s="425"/>
      <c r="T2" s="425"/>
      <c r="U2" s="425"/>
      <c r="V2" s="425"/>
      <c r="W2" s="425"/>
      <c r="X2" s="425"/>
      <c r="Y2" s="425"/>
      <c r="Z2" s="425"/>
    </row>
    <row r="3" spans="1:26" ht="12.75" customHeight="1" x14ac:dyDescent="0.2">
      <c r="A3" s="425"/>
      <c r="B3" s="425"/>
      <c r="C3" s="706"/>
      <c r="D3" s="706"/>
      <c r="E3" s="713"/>
      <c r="F3" s="425"/>
      <c r="G3" s="425"/>
      <c r="H3" s="425"/>
      <c r="I3" s="425"/>
      <c r="J3" s="425"/>
      <c r="K3" s="425"/>
      <c r="L3" s="425"/>
      <c r="M3" s="425"/>
      <c r="N3" s="425"/>
      <c r="O3" s="425"/>
      <c r="P3" s="425"/>
      <c r="Q3" s="425"/>
      <c r="R3" s="425"/>
      <c r="S3" s="425"/>
      <c r="T3" s="425"/>
      <c r="U3" s="425"/>
      <c r="V3" s="425"/>
      <c r="W3" s="425"/>
      <c r="X3" s="425"/>
      <c r="Y3" s="425"/>
      <c r="Z3" s="425"/>
    </row>
    <row r="4" spans="1:26" ht="69" customHeight="1" x14ac:dyDescent="0.2">
      <c r="A4" s="714" t="s">
        <v>4</v>
      </c>
      <c r="B4" s="714" t="s">
        <v>5</v>
      </c>
      <c r="C4" s="714" t="s">
        <v>524</v>
      </c>
      <c r="D4" s="714" t="s">
        <v>525</v>
      </c>
      <c r="E4" s="714" t="s">
        <v>526</v>
      </c>
      <c r="F4" s="714" t="s">
        <v>527</v>
      </c>
      <c r="G4" s="714" t="s">
        <v>528</v>
      </c>
      <c r="H4" s="715" t="s">
        <v>529</v>
      </c>
      <c r="I4" s="714" t="s">
        <v>530</v>
      </c>
      <c r="J4" s="716"/>
      <c r="K4" s="716"/>
      <c r="L4" s="716"/>
      <c r="M4" s="716"/>
      <c r="N4" s="716"/>
      <c r="O4" s="716"/>
      <c r="P4" s="716"/>
      <c r="Q4" s="716"/>
      <c r="R4" s="716"/>
      <c r="S4" s="716"/>
      <c r="T4" s="716"/>
      <c r="U4" s="716"/>
      <c r="V4" s="716"/>
      <c r="W4" s="716"/>
      <c r="X4" s="716"/>
      <c r="Y4" s="716"/>
      <c r="Z4" s="716"/>
    </row>
    <row r="5" spans="1:26" ht="62.25" customHeight="1" x14ac:dyDescent="0.2">
      <c r="A5" s="717">
        <v>1</v>
      </c>
      <c r="B5" s="718" t="str">
        <f t="shared" ref="B5:B34" si="0">VLOOKUP(A5,LISTA_OFERENTES,2,FALSE)</f>
        <v>LUIS ENRIQUE OYOLA QUINTERO</v>
      </c>
      <c r="C5" s="719" t="str">
        <f t="shared" ref="C5:C34" ca="1" si="1">VLOOKUP(A5,EXPERIENCIA,4,FALSE)</f>
        <v>NH</v>
      </c>
      <c r="D5" s="719" t="e">
        <f t="shared" ref="D5:D34" si="2">VLOOKUP(A5,C_FINANCIERA,3,FALSE)</f>
        <v>#DIV/0!</v>
      </c>
      <c r="E5" s="719" t="str">
        <f t="shared" ref="E5:E34" si="3">VLOOKUP(A5,R_COMERCIALES,3,FALSE)</f>
        <v>NH</v>
      </c>
      <c r="F5" s="720" t="e">
        <f t="shared" ref="F5:F34" si="4">VLOOKUP(A5,PRESUPUESTO,3,FALSE)</f>
        <v>#N/A</v>
      </c>
      <c r="G5" s="721" t="s">
        <v>646</v>
      </c>
      <c r="H5" s="722" t="s">
        <v>573</v>
      </c>
      <c r="I5" s="723" t="s">
        <v>531</v>
      </c>
      <c r="J5" s="425"/>
      <c r="K5" s="425"/>
      <c r="L5" s="425"/>
      <c r="M5" s="425"/>
      <c r="N5" s="425"/>
      <c r="O5" s="425"/>
      <c r="P5" s="425"/>
      <c r="Q5" s="425"/>
      <c r="R5" s="425"/>
      <c r="S5" s="425"/>
      <c r="T5" s="425"/>
      <c r="U5" s="425"/>
      <c r="V5" s="425"/>
      <c r="W5" s="425"/>
      <c r="X5" s="425"/>
      <c r="Y5" s="425"/>
      <c r="Z5" s="425"/>
    </row>
    <row r="6" spans="1:26" ht="66" customHeight="1" x14ac:dyDescent="0.2">
      <c r="A6" s="717">
        <v>2</v>
      </c>
      <c r="B6" s="718" t="str">
        <f t="shared" si="0"/>
        <v>PERAZZA S.A.S.</v>
      </c>
      <c r="C6" s="719" t="str">
        <f t="shared" ca="1" si="1"/>
        <v>NH</v>
      </c>
      <c r="D6" s="719" t="e">
        <f t="shared" si="2"/>
        <v>#DIV/0!</v>
      </c>
      <c r="E6" s="719" t="str">
        <f t="shared" si="3"/>
        <v>NH</v>
      </c>
      <c r="F6" s="720" t="e">
        <f t="shared" si="4"/>
        <v>#N/A</v>
      </c>
      <c r="G6" s="721" t="s">
        <v>646</v>
      </c>
      <c r="H6" s="722" t="s">
        <v>573</v>
      </c>
      <c r="I6" s="723" t="s">
        <v>531</v>
      </c>
      <c r="J6" s="425"/>
      <c r="K6" s="425"/>
      <c r="L6" s="425"/>
      <c r="M6" s="425"/>
      <c r="N6" s="425"/>
      <c r="O6" s="425"/>
      <c r="P6" s="425"/>
      <c r="Q6" s="425"/>
      <c r="R6" s="425"/>
      <c r="S6" s="425"/>
      <c r="T6" s="425"/>
      <c r="U6" s="425"/>
      <c r="V6" s="425"/>
      <c r="W6" s="425"/>
      <c r="X6" s="425"/>
      <c r="Y6" s="425"/>
      <c r="Z6" s="425"/>
    </row>
    <row r="7" spans="1:26" ht="40.5" x14ac:dyDescent="0.2">
      <c r="A7" s="717">
        <v>3</v>
      </c>
      <c r="B7" s="724" t="str">
        <f t="shared" si="0"/>
        <v>DISTRIBUCIONES EN ELECTRICIDAD Y COMUNICACIONES SAS</v>
      </c>
      <c r="C7" s="719" t="str">
        <f t="shared" ca="1" si="1"/>
        <v>H</v>
      </c>
      <c r="D7" s="719" t="str">
        <f t="shared" si="2"/>
        <v>H</v>
      </c>
      <c r="E7" s="719" t="str">
        <f t="shared" si="3"/>
        <v>H</v>
      </c>
      <c r="F7" s="720" t="str">
        <f t="shared" si="4"/>
        <v>H</v>
      </c>
      <c r="G7" s="721" t="s">
        <v>646</v>
      </c>
      <c r="H7" s="722" t="str">
        <f t="shared" ref="H7:H34" ca="1" si="5">IFERROR(IF(AND(C7="H",D7="H",E7="H",F7="H",G7="H"),"H","NH")," ")</f>
        <v>H</v>
      </c>
      <c r="I7" s="725"/>
      <c r="J7" s="425"/>
      <c r="K7" s="425"/>
      <c r="L7" s="425"/>
      <c r="M7" s="425"/>
      <c r="N7" s="425"/>
      <c r="O7" s="425"/>
      <c r="P7" s="425"/>
      <c r="Q7" s="425"/>
      <c r="R7" s="425"/>
      <c r="S7" s="425"/>
      <c r="T7" s="425"/>
      <c r="U7" s="425"/>
      <c r="V7" s="425"/>
      <c r="W7" s="425"/>
      <c r="X7" s="425"/>
      <c r="Y7" s="425"/>
      <c r="Z7" s="425"/>
    </row>
    <row r="8" spans="1:26" ht="21" customHeight="1" x14ac:dyDescent="0.2">
      <c r="A8" s="717">
        <v>4</v>
      </c>
      <c r="B8" s="718" t="str">
        <f t="shared" si="0"/>
        <v>JORGE FERNANDO PRIETO MUÑOZ</v>
      </c>
      <c r="C8" s="719" t="str">
        <f t="shared" ca="1" si="1"/>
        <v>H</v>
      </c>
      <c r="D8" s="719" t="str">
        <f t="shared" si="2"/>
        <v>H</v>
      </c>
      <c r="E8" s="719" t="str">
        <f t="shared" si="3"/>
        <v>H</v>
      </c>
      <c r="F8" s="720" t="str">
        <f t="shared" si="4"/>
        <v>H</v>
      </c>
      <c r="G8" s="721" t="s">
        <v>646</v>
      </c>
      <c r="H8" s="722" t="str">
        <f t="shared" ca="1" si="5"/>
        <v>H</v>
      </c>
      <c r="I8" s="725"/>
      <c r="J8" s="425"/>
      <c r="K8" s="425"/>
      <c r="L8" s="425"/>
      <c r="M8" s="425"/>
      <c r="N8" s="425"/>
      <c r="O8" s="425"/>
      <c r="P8" s="425"/>
      <c r="Q8" s="425"/>
      <c r="R8" s="425"/>
      <c r="S8" s="425"/>
      <c r="T8" s="425"/>
      <c r="U8" s="425"/>
      <c r="V8" s="425"/>
      <c r="W8" s="425"/>
      <c r="X8" s="425"/>
      <c r="Y8" s="425"/>
      <c r="Z8" s="425"/>
    </row>
    <row r="9" spans="1:26" ht="23.25" customHeight="1" x14ac:dyDescent="0.2">
      <c r="A9" s="717">
        <v>5</v>
      </c>
      <c r="B9" s="718" t="str">
        <f t="shared" si="0"/>
        <v>CONSTRUVALORES S.A.S.</v>
      </c>
      <c r="C9" s="719" t="str">
        <f t="shared" ca="1" si="1"/>
        <v>H</v>
      </c>
      <c r="D9" s="719" t="str">
        <f t="shared" si="2"/>
        <v>H</v>
      </c>
      <c r="E9" s="719" t="str">
        <f t="shared" si="3"/>
        <v>H</v>
      </c>
      <c r="F9" s="720" t="str">
        <f t="shared" si="4"/>
        <v>H</v>
      </c>
      <c r="G9" s="721" t="s">
        <v>646</v>
      </c>
      <c r="H9" s="722" t="str">
        <f t="shared" ca="1" si="5"/>
        <v>H</v>
      </c>
      <c r="I9" s="725"/>
      <c r="J9" s="425"/>
      <c r="K9" s="425"/>
      <c r="L9" s="425"/>
      <c r="M9" s="425"/>
      <c r="N9" s="425"/>
      <c r="O9" s="425"/>
      <c r="P9" s="425"/>
      <c r="Q9" s="425"/>
      <c r="R9" s="425"/>
      <c r="S9" s="425"/>
      <c r="T9" s="425"/>
      <c r="U9" s="425"/>
      <c r="V9" s="425"/>
      <c r="W9" s="425"/>
      <c r="X9" s="425"/>
      <c r="Y9" s="425"/>
      <c r="Z9" s="425"/>
    </row>
    <row r="10" spans="1:26" ht="23.25" customHeight="1" x14ac:dyDescent="0.2">
      <c r="A10" s="717">
        <v>6</v>
      </c>
      <c r="B10" s="718" t="str">
        <f t="shared" si="0"/>
        <v>INGAP S.A.S.</v>
      </c>
      <c r="C10" s="719" t="str">
        <f t="shared" ca="1" si="1"/>
        <v>H</v>
      </c>
      <c r="D10" s="719" t="str">
        <f t="shared" si="2"/>
        <v>H</v>
      </c>
      <c r="E10" s="719" t="str">
        <f t="shared" si="3"/>
        <v>H</v>
      </c>
      <c r="F10" s="720" t="str">
        <f t="shared" si="4"/>
        <v>H</v>
      </c>
      <c r="G10" s="721" t="s">
        <v>646</v>
      </c>
      <c r="H10" s="722" t="str">
        <f t="shared" ca="1" si="5"/>
        <v>H</v>
      </c>
      <c r="I10" s="725"/>
      <c r="J10" s="425"/>
      <c r="K10" s="425"/>
      <c r="L10" s="425"/>
      <c r="M10" s="425"/>
      <c r="N10" s="425"/>
      <c r="O10" s="425"/>
      <c r="P10" s="425"/>
      <c r="Q10" s="425"/>
      <c r="R10" s="425"/>
      <c r="S10" s="425"/>
      <c r="T10" s="425"/>
      <c r="U10" s="425"/>
      <c r="V10" s="425"/>
      <c r="W10" s="425"/>
      <c r="X10" s="425"/>
      <c r="Y10" s="425"/>
      <c r="Z10" s="425"/>
    </row>
    <row r="11" spans="1:26" ht="23.25" x14ac:dyDescent="0.2">
      <c r="A11" s="717">
        <v>7</v>
      </c>
      <c r="B11" s="718" t="str">
        <f t="shared" si="0"/>
        <v>INVERSIONES FERNANDO IRAL</v>
      </c>
      <c r="C11" s="719" t="str">
        <f t="shared" ca="1" si="1"/>
        <v>H</v>
      </c>
      <c r="D11" s="719" t="str">
        <f t="shared" si="2"/>
        <v>H</v>
      </c>
      <c r="E11" s="719" t="str">
        <f t="shared" si="3"/>
        <v>H</v>
      </c>
      <c r="F11" s="720" t="str">
        <f t="shared" si="4"/>
        <v>H</v>
      </c>
      <c r="G11" s="721" t="s">
        <v>646</v>
      </c>
      <c r="H11" s="722" t="str">
        <f t="shared" ca="1" si="5"/>
        <v>H</v>
      </c>
      <c r="I11" s="725"/>
      <c r="J11" s="425"/>
      <c r="K11" s="425"/>
      <c r="L11" s="425"/>
      <c r="M11" s="425"/>
      <c r="N11" s="425"/>
      <c r="O11" s="425"/>
      <c r="P11" s="425"/>
      <c r="Q11" s="425"/>
      <c r="R11" s="425"/>
      <c r="S11" s="425"/>
      <c r="T11" s="425"/>
      <c r="U11" s="425"/>
      <c r="V11" s="425"/>
      <c r="W11" s="425"/>
      <c r="X11" s="425"/>
      <c r="Y11" s="425"/>
      <c r="Z11" s="425"/>
    </row>
    <row r="12" spans="1:26" ht="23.25" customHeight="1" x14ac:dyDescent="0.2">
      <c r="A12" s="717">
        <v>8</v>
      </c>
      <c r="B12" s="718" t="str">
        <f t="shared" si="0"/>
        <v>ELECTROINGENIERIAS UPEGUI S.A.S.</v>
      </c>
      <c r="C12" s="719" t="str">
        <f t="shared" ca="1" si="1"/>
        <v>H</v>
      </c>
      <c r="D12" s="719" t="str">
        <f t="shared" si="2"/>
        <v>H</v>
      </c>
      <c r="E12" s="719" t="str">
        <f t="shared" si="3"/>
        <v>H</v>
      </c>
      <c r="F12" s="720" t="str">
        <f t="shared" si="4"/>
        <v>H</v>
      </c>
      <c r="G12" s="721" t="s">
        <v>646</v>
      </c>
      <c r="H12" s="722" t="str">
        <f t="shared" ca="1" si="5"/>
        <v>H</v>
      </c>
      <c r="I12" s="725"/>
      <c r="J12" s="425"/>
      <c r="K12" s="425"/>
      <c r="L12" s="425"/>
      <c r="M12" s="425"/>
      <c r="N12" s="425"/>
      <c r="O12" s="425"/>
      <c r="P12" s="425"/>
      <c r="Q12" s="425"/>
      <c r="R12" s="425"/>
      <c r="S12" s="425"/>
      <c r="T12" s="425"/>
      <c r="U12" s="425"/>
      <c r="V12" s="425"/>
      <c r="W12" s="425"/>
      <c r="X12" s="425"/>
      <c r="Y12" s="425"/>
      <c r="Z12" s="425"/>
    </row>
    <row r="13" spans="1:26" ht="61.5" customHeight="1" x14ac:dyDescent="0.2">
      <c r="A13" s="717">
        <v>9</v>
      </c>
      <c r="B13" s="718" t="str">
        <f t="shared" si="0"/>
        <v>OMAIRA RIAÑO MOLANO</v>
      </c>
      <c r="C13" s="719" t="str">
        <f t="shared" ca="1" si="1"/>
        <v>H</v>
      </c>
      <c r="D13" s="719" t="str">
        <f t="shared" si="2"/>
        <v>H</v>
      </c>
      <c r="E13" s="719" t="str">
        <f t="shared" si="3"/>
        <v>H</v>
      </c>
      <c r="F13" s="726" t="str">
        <f t="shared" si="4"/>
        <v>NH</v>
      </c>
      <c r="G13" s="721" t="s">
        <v>646</v>
      </c>
      <c r="H13" s="722" t="str">
        <f t="shared" ca="1" si="5"/>
        <v>NH</v>
      </c>
      <c r="I13" s="725" t="s">
        <v>665</v>
      </c>
      <c r="J13" s="425"/>
      <c r="K13" s="425"/>
      <c r="L13" s="425"/>
      <c r="M13" s="425"/>
      <c r="N13" s="425"/>
      <c r="O13" s="425"/>
      <c r="P13" s="425"/>
      <c r="Q13" s="425"/>
      <c r="R13" s="425"/>
      <c r="S13" s="425"/>
      <c r="T13" s="425"/>
      <c r="U13" s="425"/>
      <c r="V13" s="425"/>
      <c r="W13" s="425"/>
      <c r="X13" s="425"/>
      <c r="Y13" s="425"/>
      <c r="Z13" s="425"/>
    </row>
    <row r="14" spans="1:26" ht="23.25" customHeight="1" x14ac:dyDescent="0.2">
      <c r="A14" s="717">
        <v>10</v>
      </c>
      <c r="B14" s="718" t="str">
        <f t="shared" si="0"/>
        <v>KA S.A.</v>
      </c>
      <c r="C14" s="719" t="str">
        <f t="shared" ca="1" si="1"/>
        <v>H</v>
      </c>
      <c r="D14" s="719" t="str">
        <f t="shared" si="2"/>
        <v>H</v>
      </c>
      <c r="E14" s="719" t="str">
        <f t="shared" si="3"/>
        <v>H</v>
      </c>
      <c r="F14" s="720" t="str">
        <f t="shared" si="4"/>
        <v>H</v>
      </c>
      <c r="G14" s="721" t="s">
        <v>646</v>
      </c>
      <c r="H14" s="722" t="str">
        <f t="shared" ca="1" si="5"/>
        <v>H</v>
      </c>
      <c r="I14" s="725"/>
      <c r="J14" s="425"/>
      <c r="K14" s="425"/>
      <c r="L14" s="425"/>
      <c r="M14" s="425"/>
      <c r="N14" s="425"/>
      <c r="O14" s="425"/>
      <c r="P14" s="425"/>
      <c r="Q14" s="425"/>
      <c r="R14" s="425"/>
      <c r="S14" s="425"/>
      <c r="T14" s="425"/>
      <c r="U14" s="425"/>
      <c r="V14" s="425"/>
      <c r="W14" s="425"/>
      <c r="X14" s="425"/>
      <c r="Y14" s="425"/>
      <c r="Z14" s="425"/>
    </row>
    <row r="15" spans="1:26" ht="23.25" x14ac:dyDescent="0.2">
      <c r="A15" s="717">
        <v>11</v>
      </c>
      <c r="B15" s="718" t="str">
        <f t="shared" si="0"/>
        <v>OSCAR ADOLFO DIEZ YEPES</v>
      </c>
      <c r="C15" s="719" t="str">
        <f t="shared" ca="1" si="1"/>
        <v>H</v>
      </c>
      <c r="D15" s="719" t="str">
        <f t="shared" si="2"/>
        <v>H</v>
      </c>
      <c r="E15" s="719" t="str">
        <f t="shared" si="3"/>
        <v>H</v>
      </c>
      <c r="F15" s="720" t="str">
        <f t="shared" si="4"/>
        <v>H</v>
      </c>
      <c r="G15" s="721" t="s">
        <v>646</v>
      </c>
      <c r="H15" s="722" t="str">
        <f t="shared" ca="1" si="5"/>
        <v>H</v>
      </c>
      <c r="I15" s="725"/>
      <c r="J15" s="425"/>
      <c r="K15" s="425"/>
      <c r="L15" s="425"/>
      <c r="M15" s="425"/>
      <c r="N15" s="425"/>
      <c r="O15" s="425"/>
      <c r="P15" s="425"/>
      <c r="Q15" s="425"/>
      <c r="R15" s="425"/>
      <c r="S15" s="425"/>
      <c r="T15" s="425"/>
      <c r="U15" s="425"/>
      <c r="V15" s="425"/>
      <c r="W15" s="425"/>
      <c r="X15" s="425"/>
      <c r="Y15" s="425"/>
      <c r="Z15" s="425"/>
    </row>
    <row r="16" spans="1:26" ht="23.25" customHeight="1" x14ac:dyDescent="0.2">
      <c r="A16" s="717">
        <v>12</v>
      </c>
      <c r="B16" s="718" t="str">
        <f t="shared" si="0"/>
        <v>ANDRES ENRIQUE VASQUEZ GAVIRIA</v>
      </c>
      <c r="C16" s="719" t="str">
        <f t="shared" ca="1" si="1"/>
        <v>H</v>
      </c>
      <c r="D16" s="719" t="str">
        <f t="shared" si="2"/>
        <v>H</v>
      </c>
      <c r="E16" s="719" t="str">
        <f t="shared" si="3"/>
        <v>H</v>
      </c>
      <c r="F16" s="720" t="str">
        <f t="shared" si="4"/>
        <v>H</v>
      </c>
      <c r="G16" s="721" t="s">
        <v>646</v>
      </c>
      <c r="H16" s="722" t="str">
        <f t="shared" ca="1" si="5"/>
        <v>H</v>
      </c>
      <c r="I16" s="725"/>
      <c r="J16" s="425"/>
      <c r="K16" s="425"/>
      <c r="L16" s="425"/>
      <c r="M16" s="425"/>
      <c r="N16" s="425"/>
      <c r="O16" s="425"/>
      <c r="P16" s="425"/>
      <c r="Q16" s="425"/>
      <c r="R16" s="425"/>
      <c r="S16" s="425"/>
      <c r="T16" s="425"/>
      <c r="U16" s="425"/>
      <c r="V16" s="425"/>
      <c r="W16" s="425"/>
      <c r="X16" s="425"/>
      <c r="Y16" s="425"/>
      <c r="Z16" s="425"/>
    </row>
    <row r="17" spans="1:26" ht="23.25" customHeight="1" x14ac:dyDescent="0.2">
      <c r="A17" s="717">
        <v>13</v>
      </c>
      <c r="B17" s="718" t="str">
        <f t="shared" si="0"/>
        <v>CESAR GIRALDO ATEHORTUA</v>
      </c>
      <c r="C17" s="719" t="str">
        <f t="shared" ca="1" si="1"/>
        <v>H</v>
      </c>
      <c r="D17" s="719" t="str">
        <f t="shared" si="2"/>
        <v>H</v>
      </c>
      <c r="E17" s="719" t="str">
        <f t="shared" si="3"/>
        <v>H</v>
      </c>
      <c r="F17" s="720" t="str">
        <f t="shared" si="4"/>
        <v>H</v>
      </c>
      <c r="G17" s="721" t="s">
        <v>646</v>
      </c>
      <c r="H17" s="722" t="str">
        <f t="shared" ca="1" si="5"/>
        <v>H</v>
      </c>
      <c r="I17" s="725"/>
      <c r="J17" s="425"/>
      <c r="K17" s="425"/>
      <c r="L17" s="425"/>
      <c r="M17" s="425"/>
      <c r="N17" s="425"/>
      <c r="O17" s="425"/>
      <c r="P17" s="425"/>
      <c r="Q17" s="425"/>
      <c r="R17" s="425"/>
      <c r="S17" s="425"/>
      <c r="T17" s="425"/>
      <c r="U17" s="425"/>
      <c r="V17" s="425"/>
      <c r="W17" s="425"/>
      <c r="X17" s="425"/>
      <c r="Y17" s="425"/>
      <c r="Z17" s="425"/>
    </row>
    <row r="18" spans="1:26" ht="23.25" customHeight="1" x14ac:dyDescent="0.2">
      <c r="A18" s="717">
        <v>14</v>
      </c>
      <c r="B18" s="718" t="str">
        <f t="shared" si="0"/>
        <v>ACEROS Y CONCRETOS S.A.S.</v>
      </c>
      <c r="C18" s="719" t="str">
        <f t="shared" ca="1" si="1"/>
        <v>H</v>
      </c>
      <c r="D18" s="719" t="str">
        <f t="shared" si="2"/>
        <v>H</v>
      </c>
      <c r="E18" s="719" t="str">
        <f t="shared" si="3"/>
        <v>H</v>
      </c>
      <c r="F18" s="720" t="str">
        <f t="shared" si="4"/>
        <v>H</v>
      </c>
      <c r="G18" s="721" t="s">
        <v>646</v>
      </c>
      <c r="H18" s="722" t="str">
        <f t="shared" ca="1" si="5"/>
        <v>H</v>
      </c>
      <c r="I18" s="725"/>
      <c r="J18" s="425"/>
      <c r="K18" s="425"/>
      <c r="L18" s="425"/>
      <c r="M18" s="425"/>
      <c r="N18" s="425"/>
      <c r="O18" s="425"/>
      <c r="P18" s="425"/>
      <c r="Q18" s="425"/>
      <c r="R18" s="425"/>
      <c r="S18" s="425"/>
      <c r="T18" s="425"/>
      <c r="U18" s="425"/>
      <c r="V18" s="425"/>
      <c r="W18" s="425"/>
      <c r="X18" s="425"/>
      <c r="Y18" s="425"/>
      <c r="Z18" s="425"/>
    </row>
    <row r="19" spans="1:26" ht="23.25" customHeight="1" x14ac:dyDescent="0.2">
      <c r="A19" s="717">
        <v>15</v>
      </c>
      <c r="B19" s="718" t="str">
        <f t="shared" si="0"/>
        <v>INGENEC S.A.S.</v>
      </c>
      <c r="C19" s="719" t="str">
        <f t="shared" ca="1" si="1"/>
        <v>H</v>
      </c>
      <c r="D19" s="719" t="str">
        <f t="shared" si="2"/>
        <v>H</v>
      </c>
      <c r="E19" s="719" t="str">
        <f t="shared" si="3"/>
        <v>H</v>
      </c>
      <c r="F19" s="720" t="str">
        <f t="shared" si="4"/>
        <v>H</v>
      </c>
      <c r="G19" s="721" t="s">
        <v>646</v>
      </c>
      <c r="H19" s="722" t="str">
        <f t="shared" ca="1" si="5"/>
        <v>H</v>
      </c>
      <c r="I19" s="725"/>
      <c r="J19" s="425"/>
      <c r="K19" s="425"/>
      <c r="L19" s="425"/>
      <c r="M19" s="425"/>
      <c r="N19" s="425"/>
      <c r="O19" s="425"/>
      <c r="P19" s="425"/>
      <c r="Q19" s="425"/>
      <c r="R19" s="425"/>
      <c r="S19" s="425"/>
      <c r="T19" s="425"/>
      <c r="U19" s="425"/>
      <c r="V19" s="425"/>
      <c r="W19" s="425"/>
      <c r="X19" s="425"/>
      <c r="Y19" s="425"/>
      <c r="Z19" s="425"/>
    </row>
    <row r="20" spans="1:26" ht="23.25" customHeight="1" x14ac:dyDescent="0.2">
      <c r="A20" s="717">
        <v>16</v>
      </c>
      <c r="B20" s="718" t="str">
        <f t="shared" si="0"/>
        <v>ENECON SOCIEDAD POR ACCIONES SIMPLIFICADA</v>
      </c>
      <c r="C20" s="719" t="str">
        <f t="shared" ca="1" si="1"/>
        <v>H</v>
      </c>
      <c r="D20" s="719" t="str">
        <f t="shared" si="2"/>
        <v>H</v>
      </c>
      <c r="E20" s="719" t="str">
        <f t="shared" si="3"/>
        <v>H</v>
      </c>
      <c r="F20" s="720" t="str">
        <f t="shared" si="4"/>
        <v>H</v>
      </c>
      <c r="G20" s="721" t="s">
        <v>646</v>
      </c>
      <c r="H20" s="722" t="str">
        <f t="shared" ca="1" si="5"/>
        <v>H</v>
      </c>
      <c r="I20" s="725"/>
      <c r="J20" s="425"/>
      <c r="K20" s="425"/>
      <c r="L20" s="425"/>
      <c r="M20" s="425"/>
      <c r="N20" s="425"/>
      <c r="O20" s="425"/>
      <c r="P20" s="425"/>
      <c r="Q20" s="425"/>
      <c r="R20" s="425"/>
      <c r="S20" s="425"/>
      <c r="T20" s="425"/>
      <c r="U20" s="425"/>
      <c r="V20" s="425"/>
      <c r="W20" s="425"/>
      <c r="X20" s="425"/>
      <c r="Y20" s="425"/>
      <c r="Z20" s="425"/>
    </row>
    <row r="21" spans="1:26" ht="23.25" customHeight="1" x14ac:dyDescent="0.2">
      <c r="A21" s="717">
        <v>17</v>
      </c>
      <c r="B21" s="718" t="str">
        <f t="shared" si="0"/>
        <v>JOHN JAIRO VÁSQUEZ SUÁREZ</v>
      </c>
      <c r="C21" s="719" t="str">
        <f t="shared" ca="1" si="1"/>
        <v>H</v>
      </c>
      <c r="D21" s="719" t="str">
        <f t="shared" si="2"/>
        <v>H</v>
      </c>
      <c r="E21" s="719" t="str">
        <f t="shared" si="3"/>
        <v>H</v>
      </c>
      <c r="F21" s="720" t="str">
        <f t="shared" si="4"/>
        <v>H</v>
      </c>
      <c r="G21" s="721" t="s">
        <v>646</v>
      </c>
      <c r="H21" s="722" t="str">
        <f t="shared" ca="1" si="5"/>
        <v>H</v>
      </c>
      <c r="I21" s="725"/>
      <c r="J21" s="425"/>
      <c r="K21" s="425"/>
      <c r="L21" s="425"/>
      <c r="M21" s="425"/>
      <c r="N21" s="425"/>
      <c r="O21" s="425"/>
      <c r="P21" s="425"/>
      <c r="Q21" s="425"/>
      <c r="R21" s="425"/>
      <c r="S21" s="425"/>
      <c r="T21" s="425"/>
      <c r="U21" s="425"/>
      <c r="V21" s="425"/>
      <c r="W21" s="425"/>
      <c r="X21" s="425"/>
      <c r="Y21" s="425"/>
      <c r="Z21" s="425"/>
    </row>
    <row r="22" spans="1:26" ht="23.25" customHeight="1" x14ac:dyDescent="0.2">
      <c r="A22" s="717">
        <v>18</v>
      </c>
      <c r="B22" s="718" t="str">
        <f t="shared" si="0"/>
        <v>GALA URBANA S.A.S.</v>
      </c>
      <c r="C22" s="719" t="str">
        <f t="shared" ca="1" si="1"/>
        <v>H</v>
      </c>
      <c r="D22" s="719" t="str">
        <f t="shared" si="2"/>
        <v>H</v>
      </c>
      <c r="E22" s="719" t="str">
        <f t="shared" si="3"/>
        <v>H</v>
      </c>
      <c r="F22" s="720" t="str">
        <f t="shared" si="4"/>
        <v>H</v>
      </c>
      <c r="G22" s="721" t="s">
        <v>646</v>
      </c>
      <c r="H22" s="722" t="str">
        <f t="shared" ca="1" si="5"/>
        <v>H</v>
      </c>
      <c r="I22" s="725"/>
      <c r="J22" s="425"/>
      <c r="K22" s="425"/>
      <c r="L22" s="425"/>
      <c r="M22" s="425"/>
      <c r="N22" s="425"/>
      <c r="O22" s="425"/>
      <c r="P22" s="425"/>
      <c r="Q22" s="425"/>
      <c r="R22" s="425"/>
      <c r="S22" s="425"/>
      <c r="T22" s="425"/>
      <c r="U22" s="425"/>
      <c r="V22" s="425"/>
      <c r="W22" s="425"/>
      <c r="X22" s="425"/>
      <c r="Y22" s="425"/>
      <c r="Z22" s="425"/>
    </row>
    <row r="23" spans="1:26" ht="23.25" customHeight="1" x14ac:dyDescent="0.2">
      <c r="A23" s="717">
        <v>19</v>
      </c>
      <c r="B23" s="718" t="str">
        <f t="shared" si="0"/>
        <v>ANFER INGENIERIA S.A.S.</v>
      </c>
      <c r="C23" s="719" t="str">
        <f t="shared" ca="1" si="1"/>
        <v>H</v>
      </c>
      <c r="D23" s="719" t="str">
        <f t="shared" si="2"/>
        <v>H</v>
      </c>
      <c r="E23" s="719" t="str">
        <f t="shared" si="3"/>
        <v>H</v>
      </c>
      <c r="F23" s="720" t="str">
        <f t="shared" si="4"/>
        <v>H</v>
      </c>
      <c r="G23" s="721" t="s">
        <v>646</v>
      </c>
      <c r="H23" s="722" t="str">
        <f t="shared" ca="1" si="5"/>
        <v>H</v>
      </c>
      <c r="I23" s="725"/>
      <c r="J23" s="425"/>
      <c r="K23" s="425"/>
      <c r="L23" s="425"/>
      <c r="M23" s="425"/>
      <c r="N23" s="425"/>
      <c r="O23" s="425"/>
      <c r="P23" s="425"/>
      <c r="Q23" s="425"/>
      <c r="R23" s="425"/>
      <c r="S23" s="425"/>
      <c r="T23" s="425"/>
      <c r="U23" s="425"/>
      <c r="V23" s="425"/>
      <c r="W23" s="425"/>
      <c r="X23" s="425"/>
      <c r="Y23" s="425"/>
      <c r="Z23" s="425"/>
    </row>
    <row r="24" spans="1:26" ht="69.75" customHeight="1" x14ac:dyDescent="0.2">
      <c r="A24" s="717">
        <v>20</v>
      </c>
      <c r="B24" s="718" t="str">
        <f t="shared" si="0"/>
        <v>CORE IP S.A.S.</v>
      </c>
      <c r="C24" s="719" t="str">
        <f t="shared" ca="1" si="1"/>
        <v>H</v>
      </c>
      <c r="D24" s="719" t="str">
        <f t="shared" si="2"/>
        <v>H</v>
      </c>
      <c r="E24" s="719" t="str">
        <f t="shared" si="3"/>
        <v>H</v>
      </c>
      <c r="F24" s="726" t="str">
        <f t="shared" si="4"/>
        <v>NH</v>
      </c>
      <c r="G24" s="721" t="s">
        <v>646</v>
      </c>
      <c r="H24" s="722" t="str">
        <f t="shared" ca="1" si="5"/>
        <v>NH</v>
      </c>
      <c r="I24" s="725" t="s">
        <v>665</v>
      </c>
      <c r="J24" s="425"/>
      <c r="K24" s="425"/>
      <c r="L24" s="425"/>
      <c r="M24" s="425"/>
      <c r="N24" s="425"/>
      <c r="O24" s="425"/>
      <c r="P24" s="425"/>
      <c r="Q24" s="425"/>
      <c r="R24" s="425"/>
      <c r="S24" s="425"/>
      <c r="T24" s="425"/>
      <c r="U24" s="425"/>
      <c r="V24" s="425"/>
      <c r="W24" s="425"/>
      <c r="X24" s="425"/>
      <c r="Y24" s="425"/>
      <c r="Z24" s="425"/>
    </row>
    <row r="25" spans="1:26" ht="37.5" customHeight="1" x14ac:dyDescent="0.2">
      <c r="A25" s="717">
        <v>21</v>
      </c>
      <c r="B25" s="724" t="str">
        <f t="shared" si="0"/>
        <v>CONSORCIO INTERNACIONAL DE SOLUCIONES INTEGRALES S.A.S.</v>
      </c>
      <c r="C25" s="719" t="str">
        <f t="shared" ca="1" si="1"/>
        <v>H</v>
      </c>
      <c r="D25" s="719" t="str">
        <f t="shared" si="2"/>
        <v>H</v>
      </c>
      <c r="E25" s="719" t="str">
        <f t="shared" si="3"/>
        <v>H</v>
      </c>
      <c r="F25" s="720" t="str">
        <f t="shared" si="4"/>
        <v>H</v>
      </c>
      <c r="G25" s="721" t="s">
        <v>646</v>
      </c>
      <c r="H25" s="722" t="str">
        <f t="shared" ca="1" si="5"/>
        <v>H</v>
      </c>
      <c r="I25" s="725"/>
      <c r="J25" s="425"/>
      <c r="K25" s="425"/>
      <c r="L25" s="425"/>
      <c r="M25" s="425"/>
      <c r="N25" s="425"/>
      <c r="O25" s="425"/>
      <c r="P25" s="425"/>
      <c r="Q25" s="425"/>
      <c r="R25" s="425"/>
      <c r="S25" s="425"/>
      <c r="T25" s="425"/>
      <c r="U25" s="425"/>
      <c r="V25" s="425"/>
      <c r="W25" s="425"/>
      <c r="X25" s="425"/>
      <c r="Y25" s="425"/>
      <c r="Z25" s="425"/>
    </row>
    <row r="26" spans="1:26" ht="12.75" hidden="1" customHeight="1" x14ac:dyDescent="0.3">
      <c r="A26" s="717">
        <v>22</v>
      </c>
      <c r="B26" s="718" t="str">
        <f t="shared" si="0"/>
        <v>O7</v>
      </c>
      <c r="C26" s="719" t="str">
        <f t="shared" ca="1" si="1"/>
        <v>NH</v>
      </c>
      <c r="D26" s="719" t="e">
        <f t="shared" si="2"/>
        <v>#DIV/0!</v>
      </c>
      <c r="E26" s="727" t="str">
        <f t="shared" si="3"/>
        <v xml:space="preserve"> </v>
      </c>
      <c r="F26" s="720" t="e">
        <f t="shared" si="4"/>
        <v>#N/A</v>
      </c>
      <c r="G26" s="728"/>
      <c r="H26" s="722" t="str">
        <f t="shared" ca="1" si="5"/>
        <v xml:space="preserve"> </v>
      </c>
      <c r="I26" s="725"/>
      <c r="J26" s="425"/>
      <c r="K26" s="425"/>
      <c r="L26" s="425"/>
      <c r="M26" s="425"/>
      <c r="N26" s="425"/>
      <c r="O26" s="425"/>
      <c r="P26" s="425"/>
      <c r="Q26" s="425"/>
      <c r="R26" s="425"/>
      <c r="S26" s="425"/>
      <c r="T26" s="425"/>
      <c r="U26" s="425"/>
      <c r="V26" s="425"/>
      <c r="W26" s="425"/>
      <c r="X26" s="425"/>
      <c r="Y26" s="425"/>
      <c r="Z26" s="425"/>
    </row>
    <row r="27" spans="1:26" ht="12.75" hidden="1" customHeight="1" x14ac:dyDescent="0.3">
      <c r="A27" s="717">
        <v>23</v>
      </c>
      <c r="B27" s="718" t="str">
        <f t="shared" si="0"/>
        <v>O8</v>
      </c>
      <c r="C27" s="719" t="str">
        <f t="shared" ca="1" si="1"/>
        <v>NH</v>
      </c>
      <c r="D27" s="719" t="e">
        <f t="shared" si="2"/>
        <v>#DIV/0!</v>
      </c>
      <c r="E27" s="727" t="str">
        <f t="shared" si="3"/>
        <v xml:space="preserve"> </v>
      </c>
      <c r="F27" s="720" t="e">
        <f t="shared" si="4"/>
        <v>#N/A</v>
      </c>
      <c r="G27" s="728"/>
      <c r="H27" s="722" t="str">
        <f t="shared" ca="1" si="5"/>
        <v xml:space="preserve"> </v>
      </c>
      <c r="I27" s="725"/>
      <c r="J27" s="425"/>
      <c r="K27" s="425"/>
      <c r="L27" s="425"/>
      <c r="M27" s="425"/>
      <c r="N27" s="425"/>
      <c r="O27" s="425"/>
      <c r="P27" s="425"/>
      <c r="Q27" s="425"/>
      <c r="R27" s="425"/>
      <c r="S27" s="425"/>
      <c r="T27" s="425"/>
      <c r="U27" s="425"/>
      <c r="V27" s="425"/>
      <c r="W27" s="425"/>
      <c r="X27" s="425"/>
      <c r="Y27" s="425"/>
      <c r="Z27" s="425"/>
    </row>
    <row r="28" spans="1:26" ht="12.75" hidden="1" customHeight="1" x14ac:dyDescent="0.3">
      <c r="A28" s="717">
        <v>24</v>
      </c>
      <c r="B28" s="718" t="str">
        <f t="shared" si="0"/>
        <v>O9</v>
      </c>
      <c r="C28" s="719" t="str">
        <f t="shared" ca="1" si="1"/>
        <v>NH</v>
      </c>
      <c r="D28" s="719" t="e">
        <f t="shared" si="2"/>
        <v>#DIV/0!</v>
      </c>
      <c r="E28" s="727" t="str">
        <f t="shared" si="3"/>
        <v xml:space="preserve"> </v>
      </c>
      <c r="F28" s="720" t="e">
        <f t="shared" si="4"/>
        <v>#N/A</v>
      </c>
      <c r="G28" s="728"/>
      <c r="H28" s="722" t="str">
        <f t="shared" ca="1" si="5"/>
        <v xml:space="preserve"> </v>
      </c>
      <c r="I28" s="725"/>
      <c r="J28" s="425"/>
      <c r="K28" s="425"/>
      <c r="L28" s="425"/>
      <c r="M28" s="425"/>
      <c r="N28" s="425"/>
      <c r="O28" s="425"/>
      <c r="P28" s="425"/>
      <c r="Q28" s="425"/>
      <c r="R28" s="425"/>
      <c r="S28" s="425"/>
      <c r="T28" s="425"/>
      <c r="U28" s="425"/>
      <c r="V28" s="425"/>
      <c r="W28" s="425"/>
      <c r="X28" s="425"/>
      <c r="Y28" s="425"/>
      <c r="Z28" s="425"/>
    </row>
    <row r="29" spans="1:26" ht="12.75" hidden="1" customHeight="1" x14ac:dyDescent="0.3">
      <c r="A29" s="717">
        <v>25</v>
      </c>
      <c r="B29" s="718" t="str">
        <f t="shared" si="0"/>
        <v>O10</v>
      </c>
      <c r="C29" s="719" t="str">
        <f t="shared" ca="1" si="1"/>
        <v>NH</v>
      </c>
      <c r="D29" s="719" t="e">
        <f t="shared" si="2"/>
        <v>#DIV/0!</v>
      </c>
      <c r="E29" s="727" t="str">
        <f t="shared" si="3"/>
        <v xml:space="preserve"> </v>
      </c>
      <c r="F29" s="720" t="e">
        <f t="shared" si="4"/>
        <v>#N/A</v>
      </c>
      <c r="G29" s="728"/>
      <c r="H29" s="722" t="str">
        <f t="shared" ca="1" si="5"/>
        <v xml:space="preserve"> </v>
      </c>
      <c r="I29" s="725"/>
      <c r="J29" s="425"/>
      <c r="K29" s="425"/>
      <c r="L29" s="425"/>
      <c r="M29" s="425"/>
      <c r="N29" s="425"/>
      <c r="O29" s="425"/>
      <c r="P29" s="425"/>
      <c r="Q29" s="425"/>
      <c r="R29" s="425"/>
      <c r="S29" s="425"/>
      <c r="T29" s="425"/>
      <c r="U29" s="425"/>
      <c r="V29" s="425"/>
      <c r="W29" s="425"/>
      <c r="X29" s="425"/>
      <c r="Y29" s="425"/>
      <c r="Z29" s="425"/>
    </row>
    <row r="30" spans="1:26" ht="12.75" hidden="1" customHeight="1" x14ac:dyDescent="0.3">
      <c r="A30" s="717">
        <v>26</v>
      </c>
      <c r="B30" s="718" t="str">
        <f t="shared" si="0"/>
        <v>O11</v>
      </c>
      <c r="C30" s="719" t="str">
        <f t="shared" ca="1" si="1"/>
        <v>NH</v>
      </c>
      <c r="D30" s="719" t="e">
        <f t="shared" si="2"/>
        <v>#DIV/0!</v>
      </c>
      <c r="E30" s="727" t="str">
        <f t="shared" si="3"/>
        <v xml:space="preserve"> </v>
      </c>
      <c r="F30" s="720" t="e">
        <f t="shared" si="4"/>
        <v>#N/A</v>
      </c>
      <c r="G30" s="728"/>
      <c r="H30" s="722" t="str">
        <f t="shared" ca="1" si="5"/>
        <v xml:space="preserve"> </v>
      </c>
      <c r="I30" s="725"/>
      <c r="J30" s="425"/>
      <c r="K30" s="425"/>
      <c r="L30" s="425"/>
      <c r="M30" s="425"/>
      <c r="N30" s="425"/>
      <c r="O30" s="425"/>
      <c r="P30" s="425"/>
      <c r="Q30" s="425"/>
      <c r="R30" s="425"/>
      <c r="S30" s="425"/>
      <c r="T30" s="425"/>
      <c r="U30" s="425"/>
      <c r="V30" s="425"/>
      <c r="W30" s="425"/>
      <c r="X30" s="425"/>
      <c r="Y30" s="425"/>
      <c r="Z30" s="425"/>
    </row>
    <row r="31" spans="1:26" ht="12.75" hidden="1" customHeight="1" x14ac:dyDescent="0.3">
      <c r="A31" s="717">
        <v>27</v>
      </c>
      <c r="B31" s="718" t="str">
        <f t="shared" si="0"/>
        <v>O12</v>
      </c>
      <c r="C31" s="719" t="str">
        <f t="shared" ca="1" si="1"/>
        <v>NH</v>
      </c>
      <c r="D31" s="719" t="e">
        <f t="shared" si="2"/>
        <v>#DIV/0!</v>
      </c>
      <c r="E31" s="727" t="str">
        <f t="shared" si="3"/>
        <v xml:space="preserve"> </v>
      </c>
      <c r="F31" s="720" t="e">
        <f t="shared" si="4"/>
        <v>#N/A</v>
      </c>
      <c r="G31" s="728"/>
      <c r="H31" s="722" t="str">
        <f t="shared" ca="1" si="5"/>
        <v xml:space="preserve"> </v>
      </c>
      <c r="I31" s="725"/>
      <c r="J31" s="425"/>
      <c r="K31" s="425"/>
      <c r="L31" s="425"/>
      <c r="M31" s="425"/>
      <c r="N31" s="425"/>
      <c r="O31" s="425"/>
      <c r="P31" s="425"/>
      <c r="Q31" s="425"/>
      <c r="R31" s="425"/>
      <c r="S31" s="425"/>
      <c r="T31" s="425"/>
      <c r="U31" s="425"/>
      <c r="V31" s="425"/>
      <c r="W31" s="425"/>
      <c r="X31" s="425"/>
      <c r="Y31" s="425"/>
      <c r="Z31" s="425"/>
    </row>
    <row r="32" spans="1:26" ht="12.75" hidden="1" customHeight="1" x14ac:dyDescent="0.3">
      <c r="A32" s="717">
        <v>28</v>
      </c>
      <c r="B32" s="718" t="str">
        <f t="shared" si="0"/>
        <v>O13</v>
      </c>
      <c r="C32" s="719" t="str">
        <f t="shared" ca="1" si="1"/>
        <v>NH</v>
      </c>
      <c r="D32" s="719" t="e">
        <f t="shared" si="2"/>
        <v>#DIV/0!</v>
      </c>
      <c r="E32" s="727" t="str">
        <f t="shared" si="3"/>
        <v xml:space="preserve"> </v>
      </c>
      <c r="F32" s="720" t="e">
        <f t="shared" si="4"/>
        <v>#N/A</v>
      </c>
      <c r="G32" s="728"/>
      <c r="H32" s="722" t="str">
        <f t="shared" ca="1" si="5"/>
        <v xml:space="preserve"> </v>
      </c>
      <c r="I32" s="725"/>
      <c r="J32" s="425"/>
      <c r="K32" s="425"/>
      <c r="L32" s="425"/>
      <c r="M32" s="425"/>
      <c r="N32" s="425"/>
      <c r="O32" s="425"/>
      <c r="P32" s="425"/>
      <c r="Q32" s="425"/>
      <c r="R32" s="425"/>
      <c r="S32" s="425"/>
      <c r="T32" s="425"/>
      <c r="U32" s="425"/>
      <c r="V32" s="425"/>
      <c r="W32" s="425"/>
      <c r="X32" s="425"/>
      <c r="Y32" s="425"/>
      <c r="Z32" s="425"/>
    </row>
    <row r="33" spans="1:26" ht="12.75" hidden="1" customHeight="1" x14ac:dyDescent="0.3">
      <c r="A33" s="717">
        <v>29</v>
      </c>
      <c r="B33" s="718" t="str">
        <f t="shared" si="0"/>
        <v>O14</v>
      </c>
      <c r="C33" s="719" t="str">
        <f t="shared" ca="1" si="1"/>
        <v>NH</v>
      </c>
      <c r="D33" s="719" t="e">
        <f t="shared" si="2"/>
        <v>#DIV/0!</v>
      </c>
      <c r="E33" s="727" t="str">
        <f t="shared" si="3"/>
        <v xml:space="preserve"> </v>
      </c>
      <c r="F33" s="720" t="e">
        <f t="shared" si="4"/>
        <v>#N/A</v>
      </c>
      <c r="G33" s="728"/>
      <c r="H33" s="722" t="str">
        <f t="shared" ca="1" si="5"/>
        <v xml:space="preserve"> </v>
      </c>
      <c r="I33" s="725"/>
      <c r="J33" s="425"/>
      <c r="K33" s="425"/>
      <c r="L33" s="425"/>
      <c r="M33" s="425"/>
      <c r="N33" s="425"/>
      <c r="O33" s="425"/>
      <c r="P33" s="425"/>
      <c r="Q33" s="425"/>
      <c r="R33" s="425"/>
      <c r="S33" s="425"/>
      <c r="T33" s="425"/>
      <c r="U33" s="425"/>
      <c r="V33" s="425"/>
      <c r="W33" s="425"/>
      <c r="X33" s="425"/>
      <c r="Y33" s="425"/>
      <c r="Z33" s="425"/>
    </row>
    <row r="34" spans="1:26" ht="12.75" hidden="1" customHeight="1" x14ac:dyDescent="0.3">
      <c r="A34" s="717">
        <v>30</v>
      </c>
      <c r="B34" s="718" t="str">
        <f t="shared" si="0"/>
        <v>O15</v>
      </c>
      <c r="C34" s="719" t="str">
        <f t="shared" ca="1" si="1"/>
        <v>NH</v>
      </c>
      <c r="D34" s="719" t="e">
        <f t="shared" si="2"/>
        <v>#DIV/0!</v>
      </c>
      <c r="E34" s="727" t="str">
        <f t="shared" si="3"/>
        <v xml:space="preserve"> </v>
      </c>
      <c r="F34" s="720" t="e">
        <f t="shared" si="4"/>
        <v>#N/A</v>
      </c>
      <c r="G34" s="728"/>
      <c r="H34" s="722" t="str">
        <f t="shared" ca="1" si="5"/>
        <v xml:space="preserve"> </v>
      </c>
      <c r="I34" s="725"/>
      <c r="J34" s="425"/>
      <c r="K34" s="425"/>
      <c r="L34" s="425"/>
      <c r="M34" s="425"/>
      <c r="N34" s="425"/>
      <c r="O34" s="425"/>
      <c r="P34" s="425"/>
      <c r="Q34" s="425"/>
      <c r="R34" s="425"/>
      <c r="S34" s="425"/>
      <c r="T34" s="425"/>
      <c r="U34" s="425"/>
      <c r="V34" s="425"/>
      <c r="W34" s="425"/>
      <c r="X34" s="425"/>
      <c r="Y34" s="425"/>
      <c r="Z34" s="425"/>
    </row>
    <row r="35" spans="1:26" ht="12.75" customHeight="1" x14ac:dyDescent="0.2">
      <c r="A35" s="425"/>
      <c r="B35" s="425"/>
      <c r="C35" s="706"/>
      <c r="D35" s="706"/>
      <c r="E35" s="713"/>
      <c r="F35" s="425"/>
      <c r="G35" s="425"/>
      <c r="H35" s="425"/>
      <c r="I35" s="425"/>
      <c r="J35" s="425"/>
      <c r="K35" s="425"/>
      <c r="L35" s="425"/>
      <c r="M35" s="425"/>
      <c r="N35" s="425"/>
      <c r="O35" s="425"/>
      <c r="P35" s="425"/>
      <c r="Q35" s="425"/>
      <c r="R35" s="425"/>
      <c r="S35" s="425"/>
      <c r="T35" s="425"/>
      <c r="U35" s="425"/>
      <c r="V35" s="425"/>
      <c r="W35" s="425"/>
      <c r="X35" s="425"/>
      <c r="Y35" s="425"/>
      <c r="Z35" s="425"/>
    </row>
    <row r="36" spans="1:26" ht="12.75" customHeight="1" x14ac:dyDescent="0.2">
      <c r="A36" s="425"/>
      <c r="B36" s="425"/>
      <c r="C36" s="706"/>
      <c r="D36" s="706"/>
      <c r="E36" s="713"/>
      <c r="F36" s="425"/>
      <c r="G36" s="425"/>
      <c r="H36" s="425"/>
      <c r="I36" s="425"/>
      <c r="J36" s="425"/>
      <c r="K36" s="425"/>
      <c r="L36" s="425"/>
      <c r="M36" s="425"/>
      <c r="N36" s="425"/>
      <c r="O36" s="425"/>
      <c r="P36" s="425"/>
      <c r="Q36" s="425"/>
      <c r="R36" s="425"/>
      <c r="S36" s="425"/>
      <c r="T36" s="425"/>
      <c r="U36" s="425"/>
      <c r="V36" s="425"/>
      <c r="W36" s="425"/>
      <c r="X36" s="425"/>
      <c r="Y36" s="425"/>
      <c r="Z36" s="425"/>
    </row>
    <row r="37" spans="1:26" ht="12.75" customHeight="1" x14ac:dyDescent="0.2">
      <c r="A37" s="425"/>
      <c r="B37" s="425"/>
      <c r="C37" s="706"/>
      <c r="D37" s="706"/>
      <c r="E37" s="713"/>
      <c r="F37" s="425"/>
      <c r="G37" s="425"/>
      <c r="H37" s="425"/>
      <c r="I37" s="425"/>
      <c r="J37" s="425"/>
      <c r="K37" s="425"/>
      <c r="L37" s="425"/>
      <c r="M37" s="425"/>
      <c r="N37" s="425"/>
      <c r="O37" s="425"/>
      <c r="P37" s="425"/>
      <c r="Q37" s="425"/>
      <c r="R37" s="425"/>
      <c r="S37" s="425"/>
      <c r="T37" s="425"/>
      <c r="U37" s="425"/>
      <c r="V37" s="425"/>
      <c r="W37" s="425"/>
      <c r="X37" s="425"/>
      <c r="Y37" s="425"/>
      <c r="Z37" s="425"/>
    </row>
    <row r="38" spans="1:26" ht="12.75" customHeight="1" x14ac:dyDescent="0.2">
      <c r="A38" s="425"/>
      <c r="B38" s="425"/>
      <c r="C38" s="706"/>
      <c r="D38" s="706"/>
      <c r="E38" s="713"/>
      <c r="F38" s="425"/>
      <c r="G38" s="425"/>
      <c r="H38" s="425"/>
      <c r="I38" s="425"/>
      <c r="J38" s="425"/>
      <c r="K38" s="425"/>
      <c r="L38" s="425"/>
      <c r="M38" s="425"/>
      <c r="N38" s="425"/>
      <c r="O38" s="425"/>
      <c r="P38" s="425"/>
      <c r="Q38" s="425"/>
      <c r="R38" s="425"/>
      <c r="S38" s="425"/>
      <c r="T38" s="425"/>
      <c r="U38" s="425"/>
      <c r="V38" s="425"/>
      <c r="W38" s="425"/>
      <c r="X38" s="425"/>
      <c r="Y38" s="425"/>
      <c r="Z38" s="425"/>
    </row>
    <row r="39" spans="1:26" ht="12.75" customHeight="1" x14ac:dyDescent="0.2">
      <c r="A39" s="425"/>
      <c r="B39" s="425"/>
      <c r="C39" s="706"/>
      <c r="D39" s="706"/>
      <c r="E39" s="713"/>
      <c r="F39" s="425"/>
      <c r="G39" s="425"/>
      <c r="H39" s="425"/>
      <c r="I39" s="425"/>
      <c r="J39" s="425"/>
      <c r="K39" s="425"/>
      <c r="L39" s="425"/>
      <c r="M39" s="425"/>
      <c r="N39" s="425"/>
      <c r="O39" s="425"/>
      <c r="P39" s="425"/>
      <c r="Q39" s="425"/>
      <c r="R39" s="425"/>
      <c r="S39" s="425"/>
      <c r="T39" s="425"/>
      <c r="U39" s="425"/>
      <c r="V39" s="425"/>
      <c r="W39" s="425"/>
      <c r="X39" s="425"/>
      <c r="Y39" s="425"/>
      <c r="Z39" s="425"/>
    </row>
    <row r="40" spans="1:26" ht="12.75" customHeight="1" x14ac:dyDescent="0.2">
      <c r="A40" s="425"/>
      <c r="B40" s="425"/>
      <c r="C40" s="706"/>
      <c r="D40" s="706"/>
      <c r="E40" s="713"/>
      <c r="F40" s="425"/>
      <c r="G40" s="425"/>
      <c r="H40" s="425"/>
      <c r="I40" s="425"/>
      <c r="J40" s="425"/>
      <c r="K40" s="425"/>
      <c r="L40" s="425"/>
      <c r="M40" s="425"/>
      <c r="N40" s="425"/>
      <c r="O40" s="425"/>
      <c r="P40" s="425"/>
      <c r="Q40" s="425"/>
      <c r="R40" s="425"/>
      <c r="S40" s="425"/>
      <c r="T40" s="425"/>
      <c r="U40" s="425"/>
      <c r="V40" s="425"/>
      <c r="W40" s="425"/>
      <c r="X40" s="425"/>
      <c r="Y40" s="425"/>
      <c r="Z40" s="425"/>
    </row>
    <row r="41" spans="1:26" ht="12.75" customHeight="1" x14ac:dyDescent="0.2">
      <c r="A41" s="425"/>
      <c r="B41" s="425"/>
      <c r="C41" s="706"/>
      <c r="D41" s="706"/>
      <c r="E41" s="713"/>
      <c r="F41" s="425"/>
      <c r="G41" s="425"/>
      <c r="H41" s="425"/>
      <c r="I41" s="425"/>
      <c r="J41" s="425"/>
      <c r="K41" s="425"/>
      <c r="L41" s="425"/>
      <c r="M41" s="425"/>
      <c r="N41" s="425"/>
      <c r="O41" s="425"/>
      <c r="P41" s="425"/>
      <c r="Q41" s="425"/>
      <c r="R41" s="425"/>
      <c r="S41" s="425"/>
      <c r="T41" s="425"/>
      <c r="U41" s="425"/>
      <c r="V41" s="425"/>
      <c r="W41" s="425"/>
      <c r="X41" s="425"/>
      <c r="Y41" s="425"/>
      <c r="Z41" s="425"/>
    </row>
    <row r="42" spans="1:26" ht="12.75" customHeight="1" x14ac:dyDescent="0.2">
      <c r="A42" s="425"/>
      <c r="B42" s="425"/>
      <c r="C42" s="706"/>
      <c r="D42" s="706"/>
      <c r="E42" s="713"/>
      <c r="F42" s="425"/>
      <c r="G42" s="425"/>
      <c r="H42" s="425"/>
      <c r="I42" s="425"/>
      <c r="J42" s="425"/>
      <c r="K42" s="425"/>
      <c r="L42" s="425"/>
      <c r="M42" s="425"/>
      <c r="N42" s="425"/>
      <c r="O42" s="425"/>
      <c r="P42" s="425"/>
      <c r="Q42" s="425"/>
      <c r="R42" s="425"/>
      <c r="S42" s="425"/>
      <c r="T42" s="425"/>
      <c r="U42" s="425"/>
      <c r="V42" s="425"/>
      <c r="W42" s="425"/>
      <c r="X42" s="425"/>
      <c r="Y42" s="425"/>
      <c r="Z42" s="425"/>
    </row>
    <row r="43" spans="1:26" ht="12.75" customHeight="1" x14ac:dyDescent="0.2">
      <c r="A43" s="425"/>
      <c r="B43" s="425"/>
      <c r="C43" s="706"/>
      <c r="D43" s="706"/>
      <c r="E43" s="713"/>
      <c r="F43" s="425"/>
      <c r="G43" s="425"/>
      <c r="H43" s="425"/>
      <c r="I43" s="425"/>
      <c r="J43" s="425"/>
      <c r="K43" s="425"/>
      <c r="L43" s="425"/>
      <c r="M43" s="425"/>
      <c r="N43" s="425"/>
      <c r="O43" s="425"/>
      <c r="P43" s="425"/>
      <c r="Q43" s="425"/>
      <c r="R43" s="425"/>
      <c r="S43" s="425"/>
      <c r="T43" s="425"/>
      <c r="U43" s="425"/>
      <c r="V43" s="425"/>
      <c r="W43" s="425"/>
      <c r="X43" s="425"/>
      <c r="Y43" s="425"/>
      <c r="Z43" s="425"/>
    </row>
    <row r="44" spans="1:26" ht="12.75" customHeight="1" x14ac:dyDescent="0.2">
      <c r="A44" s="425"/>
      <c r="B44" s="425"/>
      <c r="C44" s="706"/>
      <c r="D44" s="706"/>
      <c r="E44" s="713"/>
      <c r="F44" s="425"/>
      <c r="G44" s="425"/>
      <c r="H44" s="425"/>
      <c r="I44" s="425"/>
      <c r="J44" s="425"/>
      <c r="K44" s="425"/>
      <c r="L44" s="425"/>
      <c r="M44" s="425"/>
      <c r="N44" s="425"/>
      <c r="O44" s="425"/>
      <c r="P44" s="425"/>
      <c r="Q44" s="425"/>
      <c r="R44" s="425"/>
      <c r="S44" s="425"/>
      <c r="T44" s="425"/>
      <c r="U44" s="425"/>
      <c r="V44" s="425"/>
      <c r="W44" s="425"/>
      <c r="X44" s="425"/>
      <c r="Y44" s="425"/>
      <c r="Z44" s="425"/>
    </row>
    <row r="45" spans="1:26" ht="12.75" customHeight="1" x14ac:dyDescent="0.2">
      <c r="A45" s="425"/>
      <c r="B45" s="425"/>
      <c r="C45" s="706"/>
      <c r="D45" s="706"/>
      <c r="E45" s="713"/>
      <c r="F45" s="425"/>
      <c r="G45" s="425"/>
      <c r="H45" s="425"/>
      <c r="I45" s="425"/>
      <c r="J45" s="425"/>
      <c r="K45" s="425"/>
      <c r="L45" s="425"/>
      <c r="M45" s="425"/>
      <c r="N45" s="425"/>
      <c r="O45" s="425"/>
      <c r="P45" s="425"/>
      <c r="Q45" s="425"/>
      <c r="R45" s="425"/>
      <c r="S45" s="425"/>
      <c r="T45" s="425"/>
      <c r="U45" s="425"/>
      <c r="V45" s="425"/>
      <c r="W45" s="425"/>
      <c r="X45" s="425"/>
      <c r="Y45" s="425"/>
      <c r="Z45" s="425"/>
    </row>
    <row r="46" spans="1:26" ht="12.75" customHeight="1" x14ac:dyDescent="0.2">
      <c r="A46" s="425"/>
      <c r="B46" s="425"/>
      <c r="C46" s="706"/>
      <c r="D46" s="706"/>
      <c r="E46" s="713"/>
      <c r="F46" s="425"/>
      <c r="G46" s="425"/>
      <c r="H46" s="425"/>
      <c r="I46" s="425"/>
      <c r="J46" s="425"/>
      <c r="K46" s="425"/>
      <c r="L46" s="425"/>
      <c r="M46" s="425"/>
      <c r="N46" s="425"/>
      <c r="O46" s="425"/>
      <c r="P46" s="425"/>
      <c r="Q46" s="425"/>
      <c r="R46" s="425"/>
      <c r="S46" s="425"/>
      <c r="T46" s="425"/>
      <c r="U46" s="425"/>
      <c r="V46" s="425"/>
      <c r="W46" s="425"/>
      <c r="X46" s="425"/>
      <c r="Y46" s="425"/>
      <c r="Z46" s="425"/>
    </row>
    <row r="47" spans="1:26" ht="12.75" customHeight="1" x14ac:dyDescent="0.2">
      <c r="A47" s="425"/>
      <c r="B47" s="425"/>
      <c r="C47" s="706"/>
      <c r="D47" s="706"/>
      <c r="E47" s="713"/>
      <c r="F47" s="425"/>
      <c r="G47" s="425"/>
      <c r="H47" s="425"/>
      <c r="I47" s="425"/>
      <c r="J47" s="425"/>
      <c r="K47" s="425"/>
      <c r="L47" s="425"/>
      <c r="M47" s="425"/>
      <c r="N47" s="425"/>
      <c r="O47" s="425"/>
      <c r="P47" s="425"/>
      <c r="Q47" s="425"/>
      <c r="R47" s="425"/>
      <c r="S47" s="425"/>
      <c r="T47" s="425"/>
      <c r="U47" s="425"/>
      <c r="V47" s="425"/>
      <c r="W47" s="425"/>
      <c r="X47" s="425"/>
      <c r="Y47" s="425"/>
      <c r="Z47" s="425"/>
    </row>
    <row r="48" spans="1:26" ht="12.75" customHeight="1" x14ac:dyDescent="0.2">
      <c r="A48" s="425"/>
      <c r="B48" s="425"/>
      <c r="C48" s="706"/>
      <c r="D48" s="706"/>
      <c r="E48" s="713"/>
      <c r="F48" s="425"/>
      <c r="G48" s="425"/>
      <c r="H48" s="425"/>
      <c r="I48" s="425"/>
      <c r="J48" s="425"/>
      <c r="K48" s="425"/>
      <c r="L48" s="425"/>
      <c r="M48" s="425"/>
      <c r="N48" s="425"/>
      <c r="O48" s="425"/>
      <c r="P48" s="425"/>
      <c r="Q48" s="425"/>
      <c r="R48" s="425"/>
      <c r="S48" s="425"/>
      <c r="T48" s="425"/>
      <c r="U48" s="425"/>
      <c r="V48" s="425"/>
      <c r="W48" s="425"/>
      <c r="X48" s="425"/>
      <c r="Y48" s="425"/>
      <c r="Z48" s="425"/>
    </row>
    <row r="49" spans="1:26" ht="12.75" customHeight="1" x14ac:dyDescent="0.2">
      <c r="A49" s="425"/>
      <c r="B49" s="425"/>
      <c r="C49" s="706"/>
      <c r="D49" s="706"/>
      <c r="E49" s="713"/>
      <c r="F49" s="425"/>
      <c r="G49" s="425"/>
      <c r="H49" s="425"/>
      <c r="I49" s="425"/>
      <c r="J49" s="425"/>
      <c r="K49" s="425"/>
      <c r="L49" s="425"/>
      <c r="M49" s="425"/>
      <c r="N49" s="425"/>
      <c r="O49" s="425"/>
      <c r="P49" s="425"/>
      <c r="Q49" s="425"/>
      <c r="R49" s="425"/>
      <c r="S49" s="425"/>
      <c r="T49" s="425"/>
      <c r="U49" s="425"/>
      <c r="V49" s="425"/>
      <c r="W49" s="425"/>
      <c r="X49" s="425"/>
      <c r="Y49" s="425"/>
      <c r="Z49" s="425"/>
    </row>
    <row r="50" spans="1:26" ht="12.75" customHeight="1" x14ac:dyDescent="0.2">
      <c r="A50" s="425"/>
      <c r="B50" s="425"/>
      <c r="C50" s="706"/>
      <c r="D50" s="706"/>
      <c r="E50" s="713"/>
      <c r="F50" s="425"/>
      <c r="G50" s="425"/>
      <c r="H50" s="425"/>
      <c r="I50" s="425"/>
      <c r="J50" s="425"/>
      <c r="K50" s="425"/>
      <c r="L50" s="425"/>
      <c r="M50" s="425"/>
      <c r="N50" s="425"/>
      <c r="O50" s="425"/>
      <c r="P50" s="425"/>
      <c r="Q50" s="425"/>
      <c r="R50" s="425"/>
      <c r="S50" s="425"/>
      <c r="T50" s="425"/>
      <c r="U50" s="425"/>
      <c r="V50" s="425"/>
      <c r="W50" s="425"/>
      <c r="X50" s="425"/>
      <c r="Y50" s="425"/>
      <c r="Z50" s="425"/>
    </row>
    <row r="51" spans="1:26" ht="12.75" customHeight="1" x14ac:dyDescent="0.2">
      <c r="A51" s="425"/>
      <c r="B51" s="425"/>
      <c r="C51" s="706"/>
      <c r="D51" s="706"/>
      <c r="E51" s="713"/>
      <c r="F51" s="425"/>
      <c r="G51" s="425"/>
      <c r="H51" s="425"/>
      <c r="I51" s="425"/>
      <c r="J51" s="425"/>
      <c r="K51" s="425"/>
      <c r="L51" s="425"/>
      <c r="M51" s="425"/>
      <c r="N51" s="425"/>
      <c r="O51" s="425"/>
      <c r="P51" s="425"/>
      <c r="Q51" s="425"/>
      <c r="R51" s="425"/>
      <c r="S51" s="425"/>
      <c r="T51" s="425"/>
      <c r="U51" s="425"/>
      <c r="V51" s="425"/>
      <c r="W51" s="425"/>
      <c r="X51" s="425"/>
      <c r="Y51" s="425"/>
      <c r="Z51" s="425"/>
    </row>
    <row r="52" spans="1:26" ht="12.75" customHeight="1" x14ac:dyDescent="0.2">
      <c r="A52" s="425"/>
      <c r="B52" s="425"/>
      <c r="C52" s="706"/>
      <c r="D52" s="706"/>
      <c r="E52" s="713"/>
      <c r="F52" s="425"/>
      <c r="G52" s="425"/>
      <c r="H52" s="425"/>
      <c r="I52" s="425"/>
      <c r="J52" s="425"/>
      <c r="K52" s="425"/>
      <c r="L52" s="425"/>
      <c r="M52" s="425"/>
      <c r="N52" s="425"/>
      <c r="O52" s="425"/>
      <c r="P52" s="425"/>
      <c r="Q52" s="425"/>
      <c r="R52" s="425"/>
      <c r="S52" s="425"/>
      <c r="T52" s="425"/>
      <c r="U52" s="425"/>
      <c r="V52" s="425"/>
      <c r="W52" s="425"/>
      <c r="X52" s="425"/>
      <c r="Y52" s="425"/>
      <c r="Z52" s="425"/>
    </row>
    <row r="53" spans="1:26" ht="12.75" customHeight="1" x14ac:dyDescent="0.2">
      <c r="A53" s="425"/>
      <c r="B53" s="425"/>
      <c r="C53" s="706"/>
      <c r="D53" s="706"/>
      <c r="E53" s="713"/>
      <c r="F53" s="425"/>
      <c r="G53" s="425"/>
      <c r="H53" s="425"/>
      <c r="I53" s="425"/>
      <c r="J53" s="425"/>
      <c r="K53" s="425"/>
      <c r="L53" s="425"/>
      <c r="M53" s="425"/>
      <c r="N53" s="425"/>
      <c r="O53" s="425"/>
      <c r="P53" s="425"/>
      <c r="Q53" s="425"/>
      <c r="R53" s="425"/>
      <c r="S53" s="425"/>
      <c r="T53" s="425"/>
      <c r="U53" s="425"/>
      <c r="V53" s="425"/>
      <c r="W53" s="425"/>
      <c r="X53" s="425"/>
      <c r="Y53" s="425"/>
      <c r="Z53" s="425"/>
    </row>
    <row r="54" spans="1:26" ht="12.75" customHeight="1" x14ac:dyDescent="0.2">
      <c r="A54" s="425"/>
      <c r="B54" s="425"/>
      <c r="C54" s="706"/>
      <c r="D54" s="706"/>
      <c r="E54" s="713"/>
      <c r="F54" s="425"/>
      <c r="G54" s="425"/>
      <c r="H54" s="425"/>
      <c r="I54" s="425"/>
      <c r="J54" s="425"/>
      <c r="K54" s="425"/>
      <c r="L54" s="425"/>
      <c r="M54" s="425"/>
      <c r="N54" s="425"/>
      <c r="O54" s="425"/>
      <c r="P54" s="425"/>
      <c r="Q54" s="425"/>
      <c r="R54" s="425"/>
      <c r="S54" s="425"/>
      <c r="T54" s="425"/>
      <c r="U54" s="425"/>
      <c r="V54" s="425"/>
      <c r="W54" s="425"/>
      <c r="X54" s="425"/>
      <c r="Y54" s="425"/>
      <c r="Z54" s="425"/>
    </row>
    <row r="55" spans="1:26" ht="12.75" customHeight="1" x14ac:dyDescent="0.2">
      <c r="A55" s="425"/>
      <c r="B55" s="425"/>
      <c r="C55" s="706"/>
      <c r="D55" s="706"/>
      <c r="E55" s="713"/>
      <c r="F55" s="425"/>
      <c r="G55" s="425"/>
      <c r="H55" s="425"/>
      <c r="I55" s="425"/>
      <c r="J55" s="425"/>
      <c r="K55" s="425"/>
      <c r="L55" s="425"/>
      <c r="M55" s="425"/>
      <c r="N55" s="425"/>
      <c r="O55" s="425"/>
      <c r="P55" s="425"/>
      <c r="Q55" s="425"/>
      <c r="R55" s="425"/>
      <c r="S55" s="425"/>
      <c r="T55" s="425"/>
      <c r="U55" s="425"/>
      <c r="V55" s="425"/>
      <c r="W55" s="425"/>
      <c r="X55" s="425"/>
      <c r="Y55" s="425"/>
      <c r="Z55" s="425"/>
    </row>
    <row r="56" spans="1:26" ht="12.75" customHeight="1" x14ac:dyDescent="0.2">
      <c r="A56" s="425"/>
      <c r="B56" s="425"/>
      <c r="C56" s="706"/>
      <c r="D56" s="706"/>
      <c r="E56" s="713"/>
      <c r="F56" s="425"/>
      <c r="G56" s="425"/>
      <c r="H56" s="425"/>
      <c r="I56" s="425"/>
      <c r="J56" s="425"/>
      <c r="K56" s="425"/>
      <c r="L56" s="425"/>
      <c r="M56" s="425"/>
      <c r="N56" s="425"/>
      <c r="O56" s="425"/>
      <c r="P56" s="425"/>
      <c r="Q56" s="425"/>
      <c r="R56" s="425"/>
      <c r="S56" s="425"/>
      <c r="T56" s="425"/>
      <c r="U56" s="425"/>
      <c r="V56" s="425"/>
      <c r="W56" s="425"/>
      <c r="X56" s="425"/>
      <c r="Y56" s="425"/>
      <c r="Z56" s="425"/>
    </row>
    <row r="57" spans="1:26" ht="12.75" customHeight="1" x14ac:dyDescent="0.2">
      <c r="A57" s="425"/>
      <c r="B57" s="425"/>
      <c r="C57" s="706"/>
      <c r="D57" s="706"/>
      <c r="E57" s="713"/>
      <c r="F57" s="425"/>
      <c r="G57" s="425"/>
      <c r="H57" s="425"/>
      <c r="I57" s="425"/>
      <c r="J57" s="425"/>
      <c r="K57" s="425"/>
      <c r="L57" s="425"/>
      <c r="M57" s="425"/>
      <c r="N57" s="425"/>
      <c r="O57" s="425"/>
      <c r="P57" s="425"/>
      <c r="Q57" s="425"/>
      <c r="R57" s="425"/>
      <c r="S57" s="425"/>
      <c r="T57" s="425"/>
      <c r="U57" s="425"/>
      <c r="V57" s="425"/>
      <c r="W57" s="425"/>
      <c r="X57" s="425"/>
      <c r="Y57" s="425"/>
      <c r="Z57" s="425"/>
    </row>
    <row r="58" spans="1:26" ht="12.75" customHeight="1" x14ac:dyDescent="0.2">
      <c r="A58" s="425"/>
      <c r="B58" s="425"/>
      <c r="C58" s="706"/>
      <c r="D58" s="706"/>
      <c r="E58" s="713"/>
      <c r="F58" s="425"/>
      <c r="G58" s="425"/>
      <c r="H58" s="425"/>
      <c r="I58" s="425"/>
      <c r="J58" s="425"/>
      <c r="K58" s="425"/>
      <c r="L58" s="425"/>
      <c r="M58" s="425"/>
      <c r="N58" s="425"/>
      <c r="O58" s="425"/>
      <c r="P58" s="425"/>
      <c r="Q58" s="425"/>
      <c r="R58" s="425"/>
      <c r="S58" s="425"/>
      <c r="T58" s="425"/>
      <c r="U58" s="425"/>
      <c r="V58" s="425"/>
      <c r="W58" s="425"/>
      <c r="X58" s="425"/>
      <c r="Y58" s="425"/>
      <c r="Z58" s="425"/>
    </row>
    <row r="59" spans="1:26" ht="12.75" customHeight="1" x14ac:dyDescent="0.2">
      <c r="A59" s="425"/>
      <c r="B59" s="425"/>
      <c r="C59" s="706"/>
      <c r="D59" s="706"/>
      <c r="E59" s="713"/>
      <c r="F59" s="425"/>
      <c r="G59" s="425"/>
      <c r="H59" s="425"/>
      <c r="I59" s="425"/>
      <c r="J59" s="425"/>
      <c r="K59" s="425"/>
      <c r="L59" s="425"/>
      <c r="M59" s="425"/>
      <c r="N59" s="425"/>
      <c r="O59" s="425"/>
      <c r="P59" s="425"/>
      <c r="Q59" s="425"/>
      <c r="R59" s="425"/>
      <c r="S59" s="425"/>
      <c r="T59" s="425"/>
      <c r="U59" s="425"/>
      <c r="V59" s="425"/>
      <c r="W59" s="425"/>
      <c r="X59" s="425"/>
      <c r="Y59" s="425"/>
      <c r="Z59" s="425"/>
    </row>
    <row r="60" spans="1:26" ht="12.75" customHeight="1" x14ac:dyDescent="0.2">
      <c r="A60" s="425"/>
      <c r="B60" s="425"/>
      <c r="C60" s="706"/>
      <c r="D60" s="706"/>
      <c r="E60" s="713"/>
      <c r="F60" s="425"/>
      <c r="G60" s="425"/>
      <c r="H60" s="425"/>
      <c r="I60" s="425"/>
      <c r="J60" s="425"/>
      <c r="K60" s="425"/>
      <c r="L60" s="425"/>
      <c r="M60" s="425"/>
      <c r="N60" s="425"/>
      <c r="O60" s="425"/>
      <c r="P60" s="425"/>
      <c r="Q60" s="425"/>
      <c r="R60" s="425"/>
      <c r="S60" s="425"/>
      <c r="T60" s="425"/>
      <c r="U60" s="425"/>
      <c r="V60" s="425"/>
      <c r="W60" s="425"/>
      <c r="X60" s="425"/>
      <c r="Y60" s="425"/>
      <c r="Z60" s="425"/>
    </row>
    <row r="61" spans="1:26" ht="12.75" customHeight="1" x14ac:dyDescent="0.2">
      <c r="A61" s="425"/>
      <c r="B61" s="425"/>
      <c r="C61" s="706"/>
      <c r="D61" s="706"/>
      <c r="E61" s="713"/>
      <c r="F61" s="425"/>
      <c r="G61" s="425"/>
      <c r="H61" s="425"/>
      <c r="I61" s="425"/>
      <c r="J61" s="425"/>
      <c r="K61" s="425"/>
      <c r="L61" s="425"/>
      <c r="M61" s="425"/>
      <c r="N61" s="425"/>
      <c r="O61" s="425"/>
      <c r="P61" s="425"/>
      <c r="Q61" s="425"/>
      <c r="R61" s="425"/>
      <c r="S61" s="425"/>
      <c r="T61" s="425"/>
      <c r="U61" s="425"/>
      <c r="V61" s="425"/>
      <c r="W61" s="425"/>
      <c r="X61" s="425"/>
      <c r="Y61" s="425"/>
      <c r="Z61" s="425"/>
    </row>
    <row r="62" spans="1:26" ht="12.75" customHeight="1" x14ac:dyDescent="0.2">
      <c r="A62" s="425"/>
      <c r="B62" s="425"/>
      <c r="C62" s="706"/>
      <c r="D62" s="706"/>
      <c r="E62" s="713"/>
      <c r="F62" s="425"/>
      <c r="G62" s="425"/>
      <c r="H62" s="425"/>
      <c r="I62" s="425"/>
      <c r="J62" s="425"/>
      <c r="K62" s="425"/>
      <c r="L62" s="425"/>
      <c r="M62" s="425"/>
      <c r="N62" s="425"/>
      <c r="O62" s="425"/>
      <c r="P62" s="425"/>
      <c r="Q62" s="425"/>
      <c r="R62" s="425"/>
      <c r="S62" s="425"/>
      <c r="T62" s="425"/>
      <c r="U62" s="425"/>
      <c r="V62" s="425"/>
      <c r="W62" s="425"/>
      <c r="X62" s="425"/>
      <c r="Y62" s="425"/>
      <c r="Z62" s="425"/>
    </row>
    <row r="63" spans="1:26" ht="12.75" customHeight="1" x14ac:dyDescent="0.2">
      <c r="A63" s="425"/>
      <c r="B63" s="425"/>
      <c r="C63" s="706"/>
      <c r="D63" s="706"/>
      <c r="E63" s="713"/>
      <c r="F63" s="425"/>
      <c r="G63" s="425"/>
      <c r="H63" s="425"/>
      <c r="I63" s="425"/>
      <c r="J63" s="425"/>
      <c r="K63" s="425"/>
      <c r="L63" s="425"/>
      <c r="M63" s="425"/>
      <c r="N63" s="425"/>
      <c r="O63" s="425"/>
      <c r="P63" s="425"/>
      <c r="Q63" s="425"/>
      <c r="R63" s="425"/>
      <c r="S63" s="425"/>
      <c r="T63" s="425"/>
      <c r="U63" s="425"/>
      <c r="V63" s="425"/>
      <c r="W63" s="425"/>
      <c r="X63" s="425"/>
      <c r="Y63" s="425"/>
      <c r="Z63" s="425"/>
    </row>
    <row r="64" spans="1:26" ht="12.75" customHeight="1" x14ac:dyDescent="0.2">
      <c r="A64" s="425"/>
      <c r="B64" s="425"/>
      <c r="C64" s="706"/>
      <c r="D64" s="706"/>
      <c r="E64" s="713"/>
      <c r="F64" s="425"/>
      <c r="G64" s="425"/>
      <c r="H64" s="425"/>
      <c r="I64" s="425"/>
      <c r="J64" s="425"/>
      <c r="K64" s="425"/>
      <c r="L64" s="425"/>
      <c r="M64" s="425"/>
      <c r="N64" s="425"/>
      <c r="O64" s="425"/>
      <c r="P64" s="425"/>
      <c r="Q64" s="425"/>
      <c r="R64" s="425"/>
      <c r="S64" s="425"/>
      <c r="T64" s="425"/>
      <c r="U64" s="425"/>
      <c r="V64" s="425"/>
      <c r="W64" s="425"/>
      <c r="X64" s="425"/>
      <c r="Y64" s="425"/>
      <c r="Z64" s="425"/>
    </row>
    <row r="65" spans="1:26" ht="12.75" customHeight="1" x14ac:dyDescent="0.2">
      <c r="A65" s="425"/>
      <c r="B65" s="425"/>
      <c r="C65" s="706"/>
      <c r="D65" s="706"/>
      <c r="E65" s="713"/>
      <c r="F65" s="425"/>
      <c r="G65" s="425"/>
      <c r="H65" s="425"/>
      <c r="I65" s="425"/>
      <c r="J65" s="425"/>
      <c r="K65" s="425"/>
      <c r="L65" s="425"/>
      <c r="M65" s="425"/>
      <c r="N65" s="425"/>
      <c r="O65" s="425"/>
      <c r="P65" s="425"/>
      <c r="Q65" s="425"/>
      <c r="R65" s="425"/>
      <c r="S65" s="425"/>
      <c r="T65" s="425"/>
      <c r="U65" s="425"/>
      <c r="V65" s="425"/>
      <c r="W65" s="425"/>
      <c r="X65" s="425"/>
      <c r="Y65" s="425"/>
      <c r="Z65" s="425"/>
    </row>
    <row r="66" spans="1:26" ht="12.75" customHeight="1" x14ac:dyDescent="0.2">
      <c r="A66" s="425"/>
      <c r="B66" s="425"/>
      <c r="C66" s="706"/>
      <c r="D66" s="706"/>
      <c r="E66" s="713"/>
      <c r="F66" s="425"/>
      <c r="G66" s="425"/>
      <c r="H66" s="425"/>
      <c r="I66" s="425"/>
      <c r="J66" s="425"/>
      <c r="K66" s="425"/>
      <c r="L66" s="425"/>
      <c r="M66" s="425"/>
      <c r="N66" s="425"/>
      <c r="O66" s="425"/>
      <c r="P66" s="425"/>
      <c r="Q66" s="425"/>
      <c r="R66" s="425"/>
      <c r="S66" s="425"/>
      <c r="T66" s="425"/>
      <c r="U66" s="425"/>
      <c r="V66" s="425"/>
      <c r="W66" s="425"/>
      <c r="X66" s="425"/>
      <c r="Y66" s="425"/>
      <c r="Z66" s="425"/>
    </row>
    <row r="67" spans="1:26" ht="12.75" customHeight="1" x14ac:dyDescent="0.2">
      <c r="A67" s="425"/>
      <c r="B67" s="425"/>
      <c r="C67" s="706"/>
      <c r="D67" s="706"/>
      <c r="E67" s="713"/>
      <c r="F67" s="425"/>
      <c r="G67" s="425"/>
      <c r="H67" s="425"/>
      <c r="I67" s="425"/>
      <c r="J67" s="425"/>
      <c r="K67" s="425"/>
      <c r="L67" s="425"/>
      <c r="M67" s="425"/>
      <c r="N67" s="425"/>
      <c r="O67" s="425"/>
      <c r="P67" s="425"/>
      <c r="Q67" s="425"/>
      <c r="R67" s="425"/>
      <c r="S67" s="425"/>
      <c r="T67" s="425"/>
      <c r="U67" s="425"/>
      <c r="V67" s="425"/>
      <c r="W67" s="425"/>
      <c r="X67" s="425"/>
      <c r="Y67" s="425"/>
      <c r="Z67" s="425"/>
    </row>
    <row r="68" spans="1:26" ht="12.75" customHeight="1" x14ac:dyDescent="0.2">
      <c r="A68" s="425"/>
      <c r="B68" s="425"/>
      <c r="C68" s="706"/>
      <c r="D68" s="706"/>
      <c r="E68" s="713"/>
      <c r="F68" s="425"/>
      <c r="G68" s="425"/>
      <c r="H68" s="425"/>
      <c r="I68" s="425"/>
      <c r="J68" s="425"/>
      <c r="K68" s="425"/>
      <c r="L68" s="425"/>
      <c r="M68" s="425"/>
      <c r="N68" s="425"/>
      <c r="O68" s="425"/>
      <c r="P68" s="425"/>
      <c r="Q68" s="425"/>
      <c r="R68" s="425"/>
      <c r="S68" s="425"/>
      <c r="T68" s="425"/>
      <c r="U68" s="425"/>
      <c r="V68" s="425"/>
      <c r="W68" s="425"/>
      <c r="X68" s="425"/>
      <c r="Y68" s="425"/>
      <c r="Z68" s="425"/>
    </row>
    <row r="69" spans="1:26" ht="12.75" customHeight="1" x14ac:dyDescent="0.2">
      <c r="A69" s="425"/>
      <c r="B69" s="425"/>
      <c r="C69" s="706"/>
      <c r="D69" s="706"/>
      <c r="E69" s="713"/>
      <c r="F69" s="425"/>
      <c r="G69" s="425"/>
      <c r="H69" s="425"/>
      <c r="I69" s="425"/>
      <c r="J69" s="425"/>
      <c r="K69" s="425"/>
      <c r="L69" s="425"/>
      <c r="M69" s="425"/>
      <c r="N69" s="425"/>
      <c r="O69" s="425"/>
      <c r="P69" s="425"/>
      <c r="Q69" s="425"/>
      <c r="R69" s="425"/>
      <c r="S69" s="425"/>
      <c r="T69" s="425"/>
      <c r="U69" s="425"/>
      <c r="V69" s="425"/>
      <c r="W69" s="425"/>
      <c r="X69" s="425"/>
      <c r="Y69" s="425"/>
      <c r="Z69" s="425"/>
    </row>
    <row r="70" spans="1:26" ht="12.75" customHeight="1" x14ac:dyDescent="0.2">
      <c r="A70" s="425"/>
      <c r="B70" s="425"/>
      <c r="C70" s="706"/>
      <c r="D70" s="706"/>
      <c r="E70" s="713"/>
      <c r="F70" s="425"/>
      <c r="G70" s="425"/>
      <c r="H70" s="425"/>
      <c r="I70" s="425"/>
      <c r="J70" s="425"/>
      <c r="K70" s="425"/>
      <c r="L70" s="425"/>
      <c r="M70" s="425"/>
      <c r="N70" s="425"/>
      <c r="O70" s="425"/>
      <c r="P70" s="425"/>
      <c r="Q70" s="425"/>
      <c r="R70" s="425"/>
      <c r="S70" s="425"/>
      <c r="T70" s="425"/>
      <c r="U70" s="425"/>
      <c r="V70" s="425"/>
      <c r="W70" s="425"/>
      <c r="X70" s="425"/>
      <c r="Y70" s="425"/>
      <c r="Z70" s="425"/>
    </row>
    <row r="71" spans="1:26" ht="12.75" customHeight="1" x14ac:dyDescent="0.2">
      <c r="A71" s="425"/>
      <c r="B71" s="425"/>
      <c r="C71" s="706"/>
      <c r="D71" s="706"/>
      <c r="E71" s="713"/>
      <c r="F71" s="425"/>
      <c r="G71" s="425"/>
      <c r="H71" s="425"/>
      <c r="I71" s="425"/>
      <c r="J71" s="425"/>
      <c r="K71" s="425"/>
      <c r="L71" s="425"/>
      <c r="M71" s="425"/>
      <c r="N71" s="425"/>
      <c r="O71" s="425"/>
      <c r="P71" s="425"/>
      <c r="Q71" s="425"/>
      <c r="R71" s="425"/>
      <c r="S71" s="425"/>
      <c r="T71" s="425"/>
      <c r="U71" s="425"/>
      <c r="V71" s="425"/>
      <c r="W71" s="425"/>
      <c r="X71" s="425"/>
      <c r="Y71" s="425"/>
      <c r="Z71" s="425"/>
    </row>
    <row r="72" spans="1:26" ht="12.75" customHeight="1" x14ac:dyDescent="0.2">
      <c r="A72" s="425"/>
      <c r="B72" s="425"/>
      <c r="C72" s="706"/>
      <c r="D72" s="706"/>
      <c r="E72" s="713"/>
      <c r="F72" s="425"/>
      <c r="G72" s="425"/>
      <c r="H72" s="425"/>
      <c r="I72" s="425"/>
      <c r="J72" s="425"/>
      <c r="K72" s="425"/>
      <c r="L72" s="425"/>
      <c r="M72" s="425"/>
      <c r="N72" s="425"/>
      <c r="O72" s="425"/>
      <c r="P72" s="425"/>
      <c r="Q72" s="425"/>
      <c r="R72" s="425"/>
      <c r="S72" s="425"/>
      <c r="T72" s="425"/>
      <c r="U72" s="425"/>
      <c r="V72" s="425"/>
      <c r="W72" s="425"/>
      <c r="X72" s="425"/>
      <c r="Y72" s="425"/>
      <c r="Z72" s="425"/>
    </row>
    <row r="73" spans="1:26" ht="12.75" customHeight="1" x14ac:dyDescent="0.2">
      <c r="A73" s="425"/>
      <c r="B73" s="425"/>
      <c r="C73" s="706"/>
      <c r="D73" s="706"/>
      <c r="E73" s="713"/>
      <c r="F73" s="425"/>
      <c r="G73" s="425"/>
      <c r="H73" s="425"/>
      <c r="I73" s="425"/>
      <c r="J73" s="425"/>
      <c r="K73" s="425"/>
      <c r="L73" s="425"/>
      <c r="M73" s="425"/>
      <c r="N73" s="425"/>
      <c r="O73" s="425"/>
      <c r="P73" s="425"/>
      <c r="Q73" s="425"/>
      <c r="R73" s="425"/>
      <c r="S73" s="425"/>
      <c r="T73" s="425"/>
      <c r="U73" s="425"/>
      <c r="V73" s="425"/>
      <c r="W73" s="425"/>
      <c r="X73" s="425"/>
      <c r="Y73" s="425"/>
      <c r="Z73" s="425"/>
    </row>
    <row r="74" spans="1:26" ht="12.75" customHeight="1" x14ac:dyDescent="0.2">
      <c r="A74" s="425"/>
      <c r="B74" s="425"/>
      <c r="C74" s="706"/>
      <c r="D74" s="706"/>
      <c r="E74" s="713"/>
      <c r="F74" s="425"/>
      <c r="G74" s="425"/>
      <c r="H74" s="425"/>
      <c r="I74" s="425"/>
      <c r="J74" s="425"/>
      <c r="K74" s="425"/>
      <c r="L74" s="425"/>
      <c r="M74" s="425"/>
      <c r="N74" s="425"/>
      <c r="O74" s="425"/>
      <c r="P74" s="425"/>
      <c r="Q74" s="425"/>
      <c r="R74" s="425"/>
      <c r="S74" s="425"/>
      <c r="T74" s="425"/>
      <c r="U74" s="425"/>
      <c r="V74" s="425"/>
      <c r="W74" s="425"/>
      <c r="X74" s="425"/>
      <c r="Y74" s="425"/>
      <c r="Z74" s="425"/>
    </row>
    <row r="75" spans="1:26" ht="12.75" customHeight="1" x14ac:dyDescent="0.2">
      <c r="A75" s="425"/>
      <c r="B75" s="425"/>
      <c r="C75" s="706"/>
      <c r="D75" s="706"/>
      <c r="E75" s="713"/>
      <c r="F75" s="425"/>
      <c r="G75" s="425"/>
      <c r="H75" s="425"/>
      <c r="I75" s="425"/>
      <c r="J75" s="425"/>
      <c r="K75" s="425"/>
      <c r="L75" s="425"/>
      <c r="M75" s="425"/>
      <c r="N75" s="425"/>
      <c r="O75" s="425"/>
      <c r="P75" s="425"/>
      <c r="Q75" s="425"/>
      <c r="R75" s="425"/>
      <c r="S75" s="425"/>
      <c r="T75" s="425"/>
      <c r="U75" s="425"/>
      <c r="V75" s="425"/>
      <c r="W75" s="425"/>
      <c r="X75" s="425"/>
      <c r="Y75" s="425"/>
      <c r="Z75" s="425"/>
    </row>
    <row r="76" spans="1:26" ht="12.75" customHeight="1" x14ac:dyDescent="0.2">
      <c r="A76" s="425"/>
      <c r="B76" s="425"/>
      <c r="C76" s="706"/>
      <c r="D76" s="706"/>
      <c r="E76" s="713"/>
      <c r="F76" s="425"/>
      <c r="G76" s="425"/>
      <c r="H76" s="425"/>
      <c r="I76" s="425"/>
      <c r="J76" s="425"/>
      <c r="K76" s="425"/>
      <c r="L76" s="425"/>
      <c r="M76" s="425"/>
      <c r="N76" s="425"/>
      <c r="O76" s="425"/>
      <c r="P76" s="425"/>
      <c r="Q76" s="425"/>
      <c r="R76" s="425"/>
      <c r="S76" s="425"/>
      <c r="T76" s="425"/>
      <c r="U76" s="425"/>
      <c r="V76" s="425"/>
      <c r="W76" s="425"/>
      <c r="X76" s="425"/>
      <c r="Y76" s="425"/>
      <c r="Z76" s="425"/>
    </row>
    <row r="77" spans="1:26" ht="12.75" customHeight="1" x14ac:dyDescent="0.2">
      <c r="A77" s="425"/>
      <c r="B77" s="425"/>
      <c r="C77" s="706"/>
      <c r="D77" s="706"/>
      <c r="E77" s="713"/>
      <c r="F77" s="425"/>
      <c r="G77" s="425"/>
      <c r="H77" s="425"/>
      <c r="I77" s="425"/>
      <c r="J77" s="425"/>
      <c r="K77" s="425"/>
      <c r="L77" s="425"/>
      <c r="M77" s="425"/>
      <c r="N77" s="425"/>
      <c r="O77" s="425"/>
      <c r="P77" s="425"/>
      <c r="Q77" s="425"/>
      <c r="R77" s="425"/>
      <c r="S77" s="425"/>
      <c r="T77" s="425"/>
      <c r="U77" s="425"/>
      <c r="V77" s="425"/>
      <c r="W77" s="425"/>
      <c r="X77" s="425"/>
      <c r="Y77" s="425"/>
      <c r="Z77" s="425"/>
    </row>
    <row r="78" spans="1:26" ht="12.75" customHeight="1" x14ac:dyDescent="0.2">
      <c r="A78" s="425"/>
      <c r="B78" s="425"/>
      <c r="C78" s="706"/>
      <c r="D78" s="706"/>
      <c r="E78" s="713"/>
      <c r="F78" s="425"/>
      <c r="G78" s="425"/>
      <c r="H78" s="425"/>
      <c r="I78" s="425"/>
      <c r="J78" s="425"/>
      <c r="K78" s="425"/>
      <c r="L78" s="425"/>
      <c r="M78" s="425"/>
      <c r="N78" s="425"/>
      <c r="O78" s="425"/>
      <c r="P78" s="425"/>
      <c r="Q78" s="425"/>
      <c r="R78" s="425"/>
      <c r="S78" s="425"/>
      <c r="T78" s="425"/>
      <c r="U78" s="425"/>
      <c r="V78" s="425"/>
      <c r="W78" s="425"/>
      <c r="X78" s="425"/>
      <c r="Y78" s="425"/>
      <c r="Z78" s="425"/>
    </row>
    <row r="79" spans="1:26" ht="12.75" customHeight="1" x14ac:dyDescent="0.2">
      <c r="A79" s="425"/>
      <c r="B79" s="425"/>
      <c r="C79" s="706"/>
      <c r="D79" s="706"/>
      <c r="E79" s="713"/>
      <c r="F79" s="425"/>
      <c r="G79" s="425"/>
      <c r="H79" s="425"/>
      <c r="I79" s="425"/>
      <c r="J79" s="425"/>
      <c r="K79" s="425"/>
      <c r="L79" s="425"/>
      <c r="M79" s="425"/>
      <c r="N79" s="425"/>
      <c r="O79" s="425"/>
      <c r="P79" s="425"/>
      <c r="Q79" s="425"/>
      <c r="R79" s="425"/>
      <c r="S79" s="425"/>
      <c r="T79" s="425"/>
      <c r="U79" s="425"/>
      <c r="V79" s="425"/>
      <c r="W79" s="425"/>
      <c r="X79" s="425"/>
      <c r="Y79" s="425"/>
      <c r="Z79" s="425"/>
    </row>
    <row r="80" spans="1:26" ht="12.75" customHeight="1" x14ac:dyDescent="0.2">
      <c r="A80" s="425"/>
      <c r="B80" s="425"/>
      <c r="C80" s="706"/>
      <c r="D80" s="706"/>
      <c r="E80" s="713"/>
      <c r="F80" s="425"/>
      <c r="G80" s="425"/>
      <c r="H80" s="425"/>
      <c r="I80" s="425"/>
      <c r="J80" s="425"/>
      <c r="K80" s="425"/>
      <c r="L80" s="425"/>
      <c r="M80" s="425"/>
      <c r="N80" s="425"/>
      <c r="O80" s="425"/>
      <c r="P80" s="425"/>
      <c r="Q80" s="425"/>
      <c r="R80" s="425"/>
      <c r="S80" s="425"/>
      <c r="T80" s="425"/>
      <c r="U80" s="425"/>
      <c r="V80" s="425"/>
      <c r="W80" s="425"/>
      <c r="X80" s="425"/>
      <c r="Y80" s="425"/>
      <c r="Z80" s="425"/>
    </row>
    <row r="81" spans="1:26" ht="12.75" customHeight="1" x14ac:dyDescent="0.2">
      <c r="A81" s="425"/>
      <c r="B81" s="425"/>
      <c r="C81" s="706"/>
      <c r="D81" s="706"/>
      <c r="E81" s="713"/>
      <c r="F81" s="425"/>
      <c r="G81" s="425"/>
      <c r="H81" s="425"/>
      <c r="I81" s="425"/>
      <c r="J81" s="425"/>
      <c r="K81" s="425"/>
      <c r="L81" s="425"/>
      <c r="M81" s="425"/>
      <c r="N81" s="425"/>
      <c r="O81" s="425"/>
      <c r="P81" s="425"/>
      <c r="Q81" s="425"/>
      <c r="R81" s="425"/>
      <c r="S81" s="425"/>
      <c r="T81" s="425"/>
      <c r="U81" s="425"/>
      <c r="V81" s="425"/>
      <c r="W81" s="425"/>
      <c r="X81" s="425"/>
      <c r="Y81" s="425"/>
      <c r="Z81" s="425"/>
    </row>
    <row r="82" spans="1:26" ht="12.75" customHeight="1" x14ac:dyDescent="0.2">
      <c r="A82" s="425"/>
      <c r="B82" s="425"/>
      <c r="C82" s="706"/>
      <c r="D82" s="706"/>
      <c r="E82" s="713"/>
      <c r="F82" s="425"/>
      <c r="G82" s="425"/>
      <c r="H82" s="425"/>
      <c r="I82" s="425"/>
      <c r="J82" s="425"/>
      <c r="K82" s="425"/>
      <c r="L82" s="425"/>
      <c r="M82" s="425"/>
      <c r="N82" s="425"/>
      <c r="O82" s="425"/>
      <c r="P82" s="425"/>
      <c r="Q82" s="425"/>
      <c r="R82" s="425"/>
      <c r="S82" s="425"/>
      <c r="T82" s="425"/>
      <c r="U82" s="425"/>
      <c r="V82" s="425"/>
      <c r="W82" s="425"/>
      <c r="X82" s="425"/>
      <c r="Y82" s="425"/>
      <c r="Z82" s="425"/>
    </row>
    <row r="83" spans="1:26" ht="12.75" customHeight="1" x14ac:dyDescent="0.2">
      <c r="A83" s="425"/>
      <c r="B83" s="425"/>
      <c r="C83" s="706"/>
      <c r="D83" s="706"/>
      <c r="E83" s="713"/>
      <c r="F83" s="425"/>
      <c r="G83" s="425"/>
      <c r="H83" s="425"/>
      <c r="I83" s="425"/>
      <c r="J83" s="425"/>
      <c r="K83" s="425"/>
      <c r="L83" s="425"/>
      <c r="M83" s="425"/>
      <c r="N83" s="425"/>
      <c r="O83" s="425"/>
      <c r="P83" s="425"/>
      <c r="Q83" s="425"/>
      <c r="R83" s="425"/>
      <c r="S83" s="425"/>
      <c r="T83" s="425"/>
      <c r="U83" s="425"/>
      <c r="V83" s="425"/>
      <c r="W83" s="425"/>
      <c r="X83" s="425"/>
      <c r="Y83" s="425"/>
      <c r="Z83" s="425"/>
    </row>
    <row r="84" spans="1:26" ht="12.75" customHeight="1" x14ac:dyDescent="0.2">
      <c r="A84" s="425"/>
      <c r="B84" s="425"/>
      <c r="C84" s="706"/>
      <c r="D84" s="706"/>
      <c r="E84" s="713"/>
      <c r="F84" s="425"/>
      <c r="G84" s="425"/>
      <c r="H84" s="425"/>
      <c r="I84" s="425"/>
      <c r="J84" s="425"/>
      <c r="K84" s="425"/>
      <c r="L84" s="425"/>
      <c r="M84" s="425"/>
      <c r="N84" s="425"/>
      <c r="O84" s="425"/>
      <c r="P84" s="425"/>
      <c r="Q84" s="425"/>
      <c r="R84" s="425"/>
      <c r="S84" s="425"/>
      <c r="T84" s="425"/>
      <c r="U84" s="425"/>
      <c r="V84" s="425"/>
      <c r="W84" s="425"/>
      <c r="X84" s="425"/>
      <c r="Y84" s="425"/>
      <c r="Z84" s="425"/>
    </row>
    <row r="85" spans="1:26" ht="12.75" customHeight="1" x14ac:dyDescent="0.2">
      <c r="A85" s="425"/>
      <c r="B85" s="425"/>
      <c r="C85" s="706"/>
      <c r="D85" s="706"/>
      <c r="E85" s="713"/>
      <c r="F85" s="425"/>
      <c r="G85" s="425"/>
      <c r="H85" s="425"/>
      <c r="I85" s="425"/>
      <c r="J85" s="425"/>
      <c r="K85" s="425"/>
      <c r="L85" s="425"/>
      <c r="M85" s="425"/>
      <c r="N85" s="425"/>
      <c r="O85" s="425"/>
      <c r="P85" s="425"/>
      <c r="Q85" s="425"/>
      <c r="R85" s="425"/>
      <c r="S85" s="425"/>
      <c r="T85" s="425"/>
      <c r="U85" s="425"/>
      <c r="V85" s="425"/>
      <c r="W85" s="425"/>
      <c r="X85" s="425"/>
      <c r="Y85" s="425"/>
      <c r="Z85" s="425"/>
    </row>
    <row r="86" spans="1:26" ht="12.75" customHeight="1" x14ac:dyDescent="0.2">
      <c r="A86" s="425"/>
      <c r="B86" s="425"/>
      <c r="C86" s="706"/>
      <c r="D86" s="706"/>
      <c r="E86" s="713"/>
      <c r="F86" s="425"/>
      <c r="G86" s="425"/>
      <c r="H86" s="425"/>
      <c r="I86" s="425"/>
      <c r="J86" s="425"/>
      <c r="K86" s="425"/>
      <c r="L86" s="425"/>
      <c r="M86" s="425"/>
      <c r="N86" s="425"/>
      <c r="O86" s="425"/>
      <c r="P86" s="425"/>
      <c r="Q86" s="425"/>
      <c r="R86" s="425"/>
      <c r="S86" s="425"/>
      <c r="T86" s="425"/>
      <c r="U86" s="425"/>
      <c r="V86" s="425"/>
      <c r="W86" s="425"/>
      <c r="X86" s="425"/>
      <c r="Y86" s="425"/>
      <c r="Z86" s="425"/>
    </row>
    <row r="87" spans="1:26" ht="12.75" customHeight="1" x14ac:dyDescent="0.2">
      <c r="A87" s="425"/>
      <c r="B87" s="425"/>
      <c r="C87" s="706"/>
      <c r="D87" s="706"/>
      <c r="E87" s="713"/>
      <c r="F87" s="425"/>
      <c r="G87" s="425"/>
      <c r="H87" s="425"/>
      <c r="I87" s="425"/>
      <c r="J87" s="425"/>
      <c r="K87" s="425"/>
      <c r="L87" s="425"/>
      <c r="M87" s="425"/>
      <c r="N87" s="425"/>
      <c r="O87" s="425"/>
      <c r="P87" s="425"/>
      <c r="Q87" s="425"/>
      <c r="R87" s="425"/>
      <c r="S87" s="425"/>
      <c r="T87" s="425"/>
      <c r="U87" s="425"/>
      <c r="V87" s="425"/>
      <c r="W87" s="425"/>
      <c r="X87" s="425"/>
      <c r="Y87" s="425"/>
      <c r="Z87" s="425"/>
    </row>
    <row r="88" spans="1:26" ht="12.75" customHeight="1" x14ac:dyDescent="0.2">
      <c r="A88" s="425"/>
      <c r="B88" s="425"/>
      <c r="C88" s="706"/>
      <c r="D88" s="706"/>
      <c r="E88" s="713"/>
      <c r="F88" s="425"/>
      <c r="G88" s="425"/>
      <c r="H88" s="425"/>
      <c r="I88" s="425"/>
      <c r="J88" s="425"/>
      <c r="K88" s="425"/>
      <c r="L88" s="425"/>
      <c r="M88" s="425"/>
      <c r="N88" s="425"/>
      <c r="O88" s="425"/>
      <c r="P88" s="425"/>
      <c r="Q88" s="425"/>
      <c r="R88" s="425"/>
      <c r="S88" s="425"/>
      <c r="T88" s="425"/>
      <c r="U88" s="425"/>
      <c r="V88" s="425"/>
      <c r="W88" s="425"/>
      <c r="X88" s="425"/>
      <c r="Y88" s="425"/>
      <c r="Z88" s="425"/>
    </row>
    <row r="89" spans="1:26" ht="12.75" customHeight="1" x14ac:dyDescent="0.2">
      <c r="A89" s="425"/>
      <c r="B89" s="425"/>
      <c r="C89" s="706"/>
      <c r="D89" s="706"/>
      <c r="E89" s="713"/>
      <c r="F89" s="425"/>
      <c r="G89" s="425"/>
      <c r="H89" s="425"/>
      <c r="I89" s="425"/>
      <c r="J89" s="425"/>
      <c r="K89" s="425"/>
      <c r="L89" s="425"/>
      <c r="M89" s="425"/>
      <c r="N89" s="425"/>
      <c r="O89" s="425"/>
      <c r="P89" s="425"/>
      <c r="Q89" s="425"/>
      <c r="R89" s="425"/>
      <c r="S89" s="425"/>
      <c r="T89" s="425"/>
      <c r="U89" s="425"/>
      <c r="V89" s="425"/>
      <c r="W89" s="425"/>
      <c r="X89" s="425"/>
      <c r="Y89" s="425"/>
      <c r="Z89" s="425"/>
    </row>
    <row r="90" spans="1:26" ht="12.75" customHeight="1" x14ac:dyDescent="0.2">
      <c r="A90" s="425"/>
      <c r="B90" s="425"/>
      <c r="C90" s="706"/>
      <c r="D90" s="706"/>
      <c r="E90" s="713"/>
      <c r="F90" s="425"/>
      <c r="G90" s="425"/>
      <c r="H90" s="425"/>
      <c r="I90" s="425"/>
      <c r="J90" s="425"/>
      <c r="K90" s="425"/>
      <c r="L90" s="425"/>
      <c r="M90" s="425"/>
      <c r="N90" s="425"/>
      <c r="O90" s="425"/>
      <c r="P90" s="425"/>
      <c r="Q90" s="425"/>
      <c r="R90" s="425"/>
      <c r="S90" s="425"/>
      <c r="T90" s="425"/>
      <c r="U90" s="425"/>
      <c r="V90" s="425"/>
      <c r="W90" s="425"/>
      <c r="X90" s="425"/>
      <c r="Y90" s="425"/>
      <c r="Z90" s="425"/>
    </row>
    <row r="91" spans="1:26" ht="12.75" customHeight="1" x14ac:dyDescent="0.2">
      <c r="A91" s="425"/>
      <c r="B91" s="425"/>
      <c r="C91" s="706"/>
      <c r="D91" s="706"/>
      <c r="E91" s="713"/>
      <c r="F91" s="425"/>
      <c r="G91" s="425"/>
      <c r="H91" s="425"/>
      <c r="I91" s="425"/>
      <c r="J91" s="425"/>
      <c r="K91" s="425"/>
      <c r="L91" s="425"/>
      <c r="M91" s="425"/>
      <c r="N91" s="425"/>
      <c r="O91" s="425"/>
      <c r="P91" s="425"/>
      <c r="Q91" s="425"/>
      <c r="R91" s="425"/>
      <c r="S91" s="425"/>
      <c r="T91" s="425"/>
      <c r="U91" s="425"/>
      <c r="V91" s="425"/>
      <c r="W91" s="425"/>
      <c r="X91" s="425"/>
      <c r="Y91" s="425"/>
      <c r="Z91" s="425"/>
    </row>
    <row r="92" spans="1:26" ht="12.75" customHeight="1" x14ac:dyDescent="0.2">
      <c r="A92" s="425"/>
      <c r="B92" s="425"/>
      <c r="C92" s="706"/>
      <c r="D92" s="706"/>
      <c r="E92" s="713"/>
      <c r="F92" s="425"/>
      <c r="G92" s="425"/>
      <c r="H92" s="425"/>
      <c r="I92" s="425"/>
      <c r="J92" s="425"/>
      <c r="K92" s="425"/>
      <c r="L92" s="425"/>
      <c r="M92" s="425"/>
      <c r="N92" s="425"/>
      <c r="O92" s="425"/>
      <c r="P92" s="425"/>
      <c r="Q92" s="425"/>
      <c r="R92" s="425"/>
      <c r="S92" s="425"/>
      <c r="T92" s="425"/>
      <c r="U92" s="425"/>
      <c r="V92" s="425"/>
      <c r="W92" s="425"/>
      <c r="X92" s="425"/>
      <c r="Y92" s="425"/>
      <c r="Z92" s="425"/>
    </row>
    <row r="93" spans="1:26" ht="12.75" customHeight="1" x14ac:dyDescent="0.2">
      <c r="A93" s="425"/>
      <c r="B93" s="425"/>
      <c r="C93" s="706"/>
      <c r="D93" s="706"/>
      <c r="E93" s="713"/>
      <c r="F93" s="425"/>
      <c r="G93" s="425"/>
      <c r="H93" s="425"/>
      <c r="I93" s="425"/>
      <c r="J93" s="425"/>
      <c r="K93" s="425"/>
      <c r="L93" s="425"/>
      <c r="M93" s="425"/>
      <c r="N93" s="425"/>
      <c r="O93" s="425"/>
      <c r="P93" s="425"/>
      <c r="Q93" s="425"/>
      <c r="R93" s="425"/>
      <c r="S93" s="425"/>
      <c r="T93" s="425"/>
      <c r="U93" s="425"/>
      <c r="V93" s="425"/>
      <c r="W93" s="425"/>
      <c r="X93" s="425"/>
      <c r="Y93" s="425"/>
      <c r="Z93" s="425"/>
    </row>
    <row r="94" spans="1:26" ht="12.75" customHeight="1" x14ac:dyDescent="0.2">
      <c r="A94" s="425"/>
      <c r="B94" s="425"/>
      <c r="C94" s="706"/>
      <c r="D94" s="706"/>
      <c r="E94" s="713"/>
      <c r="F94" s="425"/>
      <c r="G94" s="425"/>
      <c r="H94" s="425"/>
      <c r="I94" s="425"/>
      <c r="J94" s="425"/>
      <c r="K94" s="425"/>
      <c r="L94" s="425"/>
      <c r="M94" s="425"/>
      <c r="N94" s="425"/>
      <c r="O94" s="425"/>
      <c r="P94" s="425"/>
      <c r="Q94" s="425"/>
      <c r="R94" s="425"/>
      <c r="S94" s="425"/>
      <c r="T94" s="425"/>
      <c r="U94" s="425"/>
      <c r="V94" s="425"/>
      <c r="W94" s="425"/>
      <c r="X94" s="425"/>
      <c r="Y94" s="425"/>
      <c r="Z94" s="425"/>
    </row>
    <row r="95" spans="1:26" ht="12.75" customHeight="1" x14ac:dyDescent="0.2">
      <c r="A95" s="425"/>
      <c r="B95" s="425"/>
      <c r="C95" s="706"/>
      <c r="D95" s="706"/>
      <c r="E95" s="713"/>
      <c r="F95" s="425"/>
      <c r="G95" s="425"/>
      <c r="H95" s="425"/>
      <c r="I95" s="425"/>
      <c r="J95" s="425"/>
      <c r="K95" s="425"/>
      <c r="L95" s="425"/>
      <c r="M95" s="425"/>
      <c r="N95" s="425"/>
      <c r="O95" s="425"/>
      <c r="P95" s="425"/>
      <c r="Q95" s="425"/>
      <c r="R95" s="425"/>
      <c r="S95" s="425"/>
      <c r="T95" s="425"/>
      <c r="U95" s="425"/>
      <c r="V95" s="425"/>
      <c r="W95" s="425"/>
      <c r="X95" s="425"/>
      <c r="Y95" s="425"/>
      <c r="Z95" s="425"/>
    </row>
    <row r="96" spans="1:26" ht="12.75" customHeight="1" x14ac:dyDescent="0.2">
      <c r="A96" s="425"/>
      <c r="B96" s="425"/>
      <c r="C96" s="706"/>
      <c r="D96" s="706"/>
      <c r="E96" s="713"/>
      <c r="F96" s="425"/>
      <c r="G96" s="425"/>
      <c r="H96" s="425"/>
      <c r="I96" s="425"/>
      <c r="J96" s="425"/>
      <c r="K96" s="425"/>
      <c r="L96" s="425"/>
      <c r="M96" s="425"/>
      <c r="N96" s="425"/>
      <c r="O96" s="425"/>
      <c r="P96" s="425"/>
      <c r="Q96" s="425"/>
      <c r="R96" s="425"/>
      <c r="S96" s="425"/>
      <c r="T96" s="425"/>
      <c r="U96" s="425"/>
      <c r="V96" s="425"/>
      <c r="W96" s="425"/>
      <c r="X96" s="425"/>
      <c r="Y96" s="425"/>
      <c r="Z96" s="425"/>
    </row>
    <row r="97" spans="1:26" ht="12.75" customHeight="1" x14ac:dyDescent="0.2">
      <c r="A97" s="425"/>
      <c r="B97" s="425"/>
      <c r="C97" s="706"/>
      <c r="D97" s="706"/>
      <c r="E97" s="713"/>
      <c r="F97" s="425"/>
      <c r="G97" s="425"/>
      <c r="H97" s="425"/>
      <c r="I97" s="425"/>
      <c r="J97" s="425"/>
      <c r="K97" s="425"/>
      <c r="L97" s="425"/>
      <c r="M97" s="425"/>
      <c r="N97" s="425"/>
      <c r="O97" s="425"/>
      <c r="P97" s="425"/>
      <c r="Q97" s="425"/>
      <c r="R97" s="425"/>
      <c r="S97" s="425"/>
      <c r="T97" s="425"/>
      <c r="U97" s="425"/>
      <c r="V97" s="425"/>
      <c r="W97" s="425"/>
      <c r="X97" s="425"/>
      <c r="Y97" s="425"/>
      <c r="Z97" s="425"/>
    </row>
    <row r="98" spans="1:26" ht="12.75" customHeight="1" x14ac:dyDescent="0.2">
      <c r="A98" s="425"/>
      <c r="B98" s="425"/>
      <c r="C98" s="706"/>
      <c r="D98" s="706"/>
      <c r="E98" s="713"/>
      <c r="F98" s="425"/>
      <c r="G98" s="425"/>
      <c r="H98" s="425"/>
      <c r="I98" s="425"/>
      <c r="J98" s="425"/>
      <c r="K98" s="425"/>
      <c r="L98" s="425"/>
      <c r="M98" s="425"/>
      <c r="N98" s="425"/>
      <c r="O98" s="425"/>
      <c r="P98" s="425"/>
      <c r="Q98" s="425"/>
      <c r="R98" s="425"/>
      <c r="S98" s="425"/>
      <c r="T98" s="425"/>
      <c r="U98" s="425"/>
      <c r="V98" s="425"/>
      <c r="W98" s="425"/>
      <c r="X98" s="425"/>
      <c r="Y98" s="425"/>
      <c r="Z98" s="425"/>
    </row>
    <row r="99" spans="1:26" ht="12.75" customHeight="1" x14ac:dyDescent="0.2">
      <c r="A99" s="425"/>
      <c r="B99" s="425"/>
      <c r="C99" s="706"/>
      <c r="D99" s="706"/>
      <c r="E99" s="713"/>
      <c r="F99" s="425"/>
      <c r="G99" s="425"/>
      <c r="H99" s="425"/>
      <c r="I99" s="425"/>
      <c r="J99" s="425"/>
      <c r="K99" s="425"/>
      <c r="L99" s="425"/>
      <c r="M99" s="425"/>
      <c r="N99" s="425"/>
      <c r="O99" s="425"/>
      <c r="P99" s="425"/>
      <c r="Q99" s="425"/>
      <c r="R99" s="425"/>
      <c r="S99" s="425"/>
      <c r="T99" s="425"/>
      <c r="U99" s="425"/>
      <c r="V99" s="425"/>
      <c r="W99" s="425"/>
      <c r="X99" s="425"/>
      <c r="Y99" s="425"/>
      <c r="Z99" s="425"/>
    </row>
    <row r="100" spans="1:26" ht="12.75" customHeight="1" x14ac:dyDescent="0.2">
      <c r="A100" s="425"/>
      <c r="B100" s="425"/>
      <c r="C100" s="706"/>
      <c r="D100" s="706"/>
      <c r="E100" s="713"/>
      <c r="F100" s="425"/>
      <c r="G100" s="425"/>
      <c r="H100" s="425"/>
      <c r="I100" s="425"/>
      <c r="J100" s="425"/>
      <c r="K100" s="425"/>
      <c r="L100" s="425"/>
      <c r="M100" s="425"/>
      <c r="N100" s="425"/>
      <c r="O100" s="425"/>
      <c r="P100" s="425"/>
      <c r="Q100" s="425"/>
      <c r="R100" s="425"/>
      <c r="S100" s="425"/>
      <c r="T100" s="425"/>
      <c r="U100" s="425"/>
      <c r="V100" s="425"/>
      <c r="W100" s="425"/>
      <c r="X100" s="425"/>
      <c r="Y100" s="425"/>
      <c r="Z100" s="425"/>
    </row>
    <row r="101" spans="1:26" ht="12.75" customHeight="1" x14ac:dyDescent="0.2">
      <c r="A101" s="425"/>
      <c r="B101" s="425"/>
      <c r="C101" s="706"/>
      <c r="D101" s="706"/>
      <c r="E101" s="713"/>
      <c r="F101" s="425"/>
      <c r="G101" s="425"/>
      <c r="H101" s="425"/>
      <c r="I101" s="425"/>
      <c r="J101" s="425"/>
      <c r="K101" s="425"/>
      <c r="L101" s="425"/>
      <c r="M101" s="425"/>
      <c r="N101" s="425"/>
      <c r="O101" s="425"/>
      <c r="P101" s="425"/>
      <c r="Q101" s="425"/>
      <c r="R101" s="425"/>
      <c r="S101" s="425"/>
      <c r="T101" s="425"/>
      <c r="U101" s="425"/>
      <c r="V101" s="425"/>
      <c r="W101" s="425"/>
      <c r="X101" s="425"/>
      <c r="Y101" s="425"/>
      <c r="Z101" s="425"/>
    </row>
    <row r="102" spans="1:26" ht="12.75" customHeight="1" x14ac:dyDescent="0.2">
      <c r="A102" s="425"/>
      <c r="B102" s="425"/>
      <c r="C102" s="706"/>
      <c r="D102" s="706"/>
      <c r="E102" s="713"/>
      <c r="F102" s="425"/>
      <c r="G102" s="425"/>
      <c r="H102" s="425"/>
      <c r="I102" s="425"/>
      <c r="J102" s="425"/>
      <c r="K102" s="425"/>
      <c r="L102" s="425"/>
      <c r="M102" s="425"/>
      <c r="N102" s="425"/>
      <c r="O102" s="425"/>
      <c r="P102" s="425"/>
      <c r="Q102" s="425"/>
      <c r="R102" s="425"/>
      <c r="S102" s="425"/>
      <c r="T102" s="425"/>
      <c r="U102" s="425"/>
      <c r="V102" s="425"/>
      <c r="W102" s="425"/>
      <c r="X102" s="425"/>
      <c r="Y102" s="425"/>
      <c r="Z102" s="425"/>
    </row>
    <row r="103" spans="1:26" ht="12.75" customHeight="1" x14ac:dyDescent="0.2">
      <c r="A103" s="425"/>
      <c r="B103" s="425"/>
      <c r="C103" s="706"/>
      <c r="D103" s="706"/>
      <c r="E103" s="713"/>
      <c r="F103" s="425"/>
      <c r="G103" s="425"/>
      <c r="H103" s="425"/>
      <c r="I103" s="425"/>
      <c r="J103" s="425"/>
      <c r="K103" s="425"/>
      <c r="L103" s="425"/>
      <c r="M103" s="425"/>
      <c r="N103" s="425"/>
      <c r="O103" s="425"/>
      <c r="P103" s="425"/>
      <c r="Q103" s="425"/>
      <c r="R103" s="425"/>
      <c r="S103" s="425"/>
      <c r="T103" s="425"/>
      <c r="U103" s="425"/>
      <c r="V103" s="425"/>
      <c r="W103" s="425"/>
      <c r="X103" s="425"/>
      <c r="Y103" s="425"/>
      <c r="Z103" s="425"/>
    </row>
    <row r="104" spans="1:26" ht="12.75" customHeight="1" x14ac:dyDescent="0.2">
      <c r="A104" s="425"/>
      <c r="B104" s="425"/>
      <c r="C104" s="706"/>
      <c r="D104" s="706"/>
      <c r="E104" s="713"/>
      <c r="F104" s="425"/>
      <c r="G104" s="425"/>
      <c r="H104" s="425"/>
      <c r="I104" s="425"/>
      <c r="J104" s="425"/>
      <c r="K104" s="425"/>
      <c r="L104" s="425"/>
      <c r="M104" s="425"/>
      <c r="N104" s="425"/>
      <c r="O104" s="425"/>
      <c r="P104" s="425"/>
      <c r="Q104" s="425"/>
      <c r="R104" s="425"/>
      <c r="S104" s="425"/>
      <c r="T104" s="425"/>
      <c r="U104" s="425"/>
      <c r="V104" s="425"/>
      <c r="W104" s="425"/>
      <c r="X104" s="425"/>
      <c r="Y104" s="425"/>
      <c r="Z104" s="425"/>
    </row>
    <row r="105" spans="1:26" ht="12.75" customHeight="1" x14ac:dyDescent="0.2">
      <c r="A105" s="425"/>
      <c r="B105" s="425"/>
      <c r="C105" s="706"/>
      <c r="D105" s="706"/>
      <c r="E105" s="713"/>
      <c r="F105" s="425"/>
      <c r="G105" s="425"/>
      <c r="H105" s="425"/>
      <c r="I105" s="425"/>
      <c r="J105" s="425"/>
      <c r="K105" s="425"/>
      <c r="L105" s="425"/>
      <c r="M105" s="425"/>
      <c r="N105" s="425"/>
      <c r="O105" s="425"/>
      <c r="P105" s="425"/>
      <c r="Q105" s="425"/>
      <c r="R105" s="425"/>
      <c r="S105" s="425"/>
      <c r="T105" s="425"/>
      <c r="U105" s="425"/>
      <c r="V105" s="425"/>
      <c r="W105" s="425"/>
      <c r="X105" s="425"/>
      <c r="Y105" s="425"/>
      <c r="Z105" s="425"/>
    </row>
    <row r="106" spans="1:26" ht="12.75" customHeight="1" x14ac:dyDescent="0.2">
      <c r="A106" s="425"/>
      <c r="B106" s="425"/>
      <c r="C106" s="706"/>
      <c r="D106" s="706"/>
      <c r="E106" s="713"/>
      <c r="F106" s="425"/>
      <c r="G106" s="425"/>
      <c r="H106" s="425"/>
      <c r="I106" s="425"/>
      <c r="J106" s="425"/>
      <c r="K106" s="425"/>
      <c r="L106" s="425"/>
      <c r="M106" s="425"/>
      <c r="N106" s="425"/>
      <c r="O106" s="425"/>
      <c r="P106" s="425"/>
      <c r="Q106" s="425"/>
      <c r="R106" s="425"/>
      <c r="S106" s="425"/>
      <c r="T106" s="425"/>
      <c r="U106" s="425"/>
      <c r="V106" s="425"/>
      <c r="W106" s="425"/>
      <c r="X106" s="425"/>
      <c r="Y106" s="425"/>
      <c r="Z106" s="425"/>
    </row>
    <row r="107" spans="1:26" ht="12.75" customHeight="1" x14ac:dyDescent="0.2">
      <c r="A107" s="425"/>
      <c r="B107" s="425"/>
      <c r="C107" s="706"/>
      <c r="D107" s="706"/>
      <c r="E107" s="713"/>
      <c r="F107" s="425"/>
      <c r="G107" s="425"/>
      <c r="H107" s="425"/>
      <c r="I107" s="425"/>
      <c r="J107" s="425"/>
      <c r="K107" s="425"/>
      <c r="L107" s="425"/>
      <c r="M107" s="425"/>
      <c r="N107" s="425"/>
      <c r="O107" s="425"/>
      <c r="P107" s="425"/>
      <c r="Q107" s="425"/>
      <c r="R107" s="425"/>
      <c r="S107" s="425"/>
      <c r="T107" s="425"/>
      <c r="U107" s="425"/>
      <c r="V107" s="425"/>
      <c r="W107" s="425"/>
      <c r="X107" s="425"/>
      <c r="Y107" s="425"/>
      <c r="Z107" s="425"/>
    </row>
    <row r="108" spans="1:26" ht="12.75" customHeight="1" x14ac:dyDescent="0.2">
      <c r="A108" s="425"/>
      <c r="B108" s="425"/>
      <c r="C108" s="706"/>
      <c r="D108" s="706"/>
      <c r="E108" s="713"/>
      <c r="F108" s="425"/>
      <c r="G108" s="425"/>
      <c r="H108" s="425"/>
      <c r="I108" s="425"/>
      <c r="J108" s="425"/>
      <c r="K108" s="425"/>
      <c r="L108" s="425"/>
      <c r="M108" s="425"/>
      <c r="N108" s="425"/>
      <c r="O108" s="425"/>
      <c r="P108" s="425"/>
      <c r="Q108" s="425"/>
      <c r="R108" s="425"/>
      <c r="S108" s="425"/>
      <c r="T108" s="425"/>
      <c r="U108" s="425"/>
      <c r="V108" s="425"/>
      <c r="W108" s="425"/>
      <c r="X108" s="425"/>
      <c r="Y108" s="425"/>
      <c r="Z108" s="425"/>
    </row>
    <row r="109" spans="1:26" ht="12.75" customHeight="1" x14ac:dyDescent="0.2">
      <c r="A109" s="425"/>
      <c r="B109" s="425"/>
      <c r="C109" s="706"/>
      <c r="D109" s="706"/>
      <c r="E109" s="713"/>
      <c r="F109" s="425"/>
      <c r="G109" s="425"/>
      <c r="H109" s="425"/>
      <c r="I109" s="425"/>
      <c r="J109" s="425"/>
      <c r="K109" s="425"/>
      <c r="L109" s="425"/>
      <c r="M109" s="425"/>
      <c r="N109" s="425"/>
      <c r="O109" s="425"/>
      <c r="P109" s="425"/>
      <c r="Q109" s="425"/>
      <c r="R109" s="425"/>
      <c r="S109" s="425"/>
      <c r="T109" s="425"/>
      <c r="U109" s="425"/>
      <c r="V109" s="425"/>
      <c r="W109" s="425"/>
      <c r="X109" s="425"/>
      <c r="Y109" s="425"/>
      <c r="Z109" s="425"/>
    </row>
    <row r="110" spans="1:26" ht="12.75" customHeight="1" x14ac:dyDescent="0.2">
      <c r="A110" s="425"/>
      <c r="B110" s="425"/>
      <c r="C110" s="706"/>
      <c r="D110" s="706"/>
      <c r="E110" s="713"/>
      <c r="F110" s="425"/>
      <c r="G110" s="425"/>
      <c r="H110" s="425"/>
      <c r="I110" s="425"/>
      <c r="J110" s="425"/>
      <c r="K110" s="425"/>
      <c r="L110" s="425"/>
      <c r="M110" s="425"/>
      <c r="N110" s="425"/>
      <c r="O110" s="425"/>
      <c r="P110" s="425"/>
      <c r="Q110" s="425"/>
      <c r="R110" s="425"/>
      <c r="S110" s="425"/>
      <c r="T110" s="425"/>
      <c r="U110" s="425"/>
      <c r="V110" s="425"/>
      <c r="W110" s="425"/>
      <c r="X110" s="425"/>
      <c r="Y110" s="425"/>
      <c r="Z110" s="425"/>
    </row>
    <row r="111" spans="1:26" ht="12.75" customHeight="1" x14ac:dyDescent="0.2">
      <c r="A111" s="425"/>
      <c r="B111" s="425"/>
      <c r="C111" s="706"/>
      <c r="D111" s="706"/>
      <c r="E111" s="713"/>
      <c r="F111" s="425"/>
      <c r="G111" s="425"/>
      <c r="H111" s="425"/>
      <c r="I111" s="425"/>
      <c r="J111" s="425"/>
      <c r="K111" s="425"/>
      <c r="L111" s="425"/>
      <c r="M111" s="425"/>
      <c r="N111" s="425"/>
      <c r="O111" s="425"/>
      <c r="P111" s="425"/>
      <c r="Q111" s="425"/>
      <c r="R111" s="425"/>
      <c r="S111" s="425"/>
      <c r="T111" s="425"/>
      <c r="U111" s="425"/>
      <c r="V111" s="425"/>
      <c r="W111" s="425"/>
      <c r="X111" s="425"/>
      <c r="Y111" s="425"/>
      <c r="Z111" s="425"/>
    </row>
    <row r="112" spans="1:26" ht="12.75" customHeight="1" x14ac:dyDescent="0.2">
      <c r="A112" s="425"/>
      <c r="B112" s="425"/>
      <c r="C112" s="706"/>
      <c r="D112" s="706"/>
      <c r="E112" s="713"/>
      <c r="F112" s="425"/>
      <c r="G112" s="425"/>
      <c r="H112" s="425"/>
      <c r="I112" s="425"/>
      <c r="J112" s="425"/>
      <c r="K112" s="425"/>
      <c r="L112" s="425"/>
      <c r="M112" s="425"/>
      <c r="N112" s="425"/>
      <c r="O112" s="425"/>
      <c r="P112" s="425"/>
      <c r="Q112" s="425"/>
      <c r="R112" s="425"/>
      <c r="S112" s="425"/>
      <c r="T112" s="425"/>
      <c r="U112" s="425"/>
      <c r="V112" s="425"/>
      <c r="W112" s="425"/>
      <c r="X112" s="425"/>
      <c r="Y112" s="425"/>
      <c r="Z112" s="425"/>
    </row>
    <row r="113" spans="1:26" ht="12.75" customHeight="1" x14ac:dyDescent="0.2">
      <c r="A113" s="425"/>
      <c r="B113" s="425"/>
      <c r="C113" s="706"/>
      <c r="D113" s="706"/>
      <c r="E113" s="713"/>
      <c r="F113" s="425"/>
      <c r="G113" s="425"/>
      <c r="H113" s="425"/>
      <c r="I113" s="425"/>
      <c r="J113" s="425"/>
      <c r="K113" s="425"/>
      <c r="L113" s="425"/>
      <c r="M113" s="425"/>
      <c r="N113" s="425"/>
      <c r="O113" s="425"/>
      <c r="P113" s="425"/>
      <c r="Q113" s="425"/>
      <c r="R113" s="425"/>
      <c r="S113" s="425"/>
      <c r="T113" s="425"/>
      <c r="U113" s="425"/>
      <c r="V113" s="425"/>
      <c r="W113" s="425"/>
      <c r="X113" s="425"/>
      <c r="Y113" s="425"/>
      <c r="Z113" s="425"/>
    </row>
    <row r="114" spans="1:26" ht="12.75" customHeight="1" x14ac:dyDescent="0.2">
      <c r="A114" s="425"/>
      <c r="B114" s="425"/>
      <c r="C114" s="706"/>
      <c r="D114" s="706"/>
      <c r="E114" s="713"/>
      <c r="F114" s="425"/>
      <c r="G114" s="425"/>
      <c r="H114" s="425"/>
      <c r="I114" s="425"/>
      <c r="J114" s="425"/>
      <c r="K114" s="425"/>
      <c r="L114" s="425"/>
      <c r="M114" s="425"/>
      <c r="N114" s="425"/>
      <c r="O114" s="425"/>
      <c r="P114" s="425"/>
      <c r="Q114" s="425"/>
      <c r="R114" s="425"/>
      <c r="S114" s="425"/>
      <c r="T114" s="425"/>
      <c r="U114" s="425"/>
      <c r="V114" s="425"/>
      <c r="W114" s="425"/>
      <c r="X114" s="425"/>
      <c r="Y114" s="425"/>
      <c r="Z114" s="425"/>
    </row>
    <row r="115" spans="1:26" ht="12.75" customHeight="1" x14ac:dyDescent="0.2">
      <c r="A115" s="425"/>
      <c r="B115" s="425"/>
      <c r="C115" s="706"/>
      <c r="D115" s="706"/>
      <c r="E115" s="713"/>
      <c r="F115" s="425"/>
      <c r="G115" s="425"/>
      <c r="H115" s="425"/>
      <c r="I115" s="425"/>
      <c r="J115" s="425"/>
      <c r="K115" s="425"/>
      <c r="L115" s="425"/>
      <c r="M115" s="425"/>
      <c r="N115" s="425"/>
      <c r="O115" s="425"/>
      <c r="P115" s="425"/>
      <c r="Q115" s="425"/>
      <c r="R115" s="425"/>
      <c r="S115" s="425"/>
      <c r="T115" s="425"/>
      <c r="U115" s="425"/>
      <c r="V115" s="425"/>
      <c r="W115" s="425"/>
      <c r="X115" s="425"/>
      <c r="Y115" s="425"/>
      <c r="Z115" s="425"/>
    </row>
    <row r="116" spans="1:26" ht="12.75" customHeight="1" x14ac:dyDescent="0.2">
      <c r="A116" s="425"/>
      <c r="B116" s="425"/>
      <c r="C116" s="706"/>
      <c r="D116" s="706"/>
      <c r="E116" s="713"/>
      <c r="F116" s="425"/>
      <c r="G116" s="425"/>
      <c r="H116" s="425"/>
      <c r="I116" s="425"/>
      <c r="J116" s="425"/>
      <c r="K116" s="425"/>
      <c r="L116" s="425"/>
      <c r="M116" s="425"/>
      <c r="N116" s="425"/>
      <c r="O116" s="425"/>
      <c r="P116" s="425"/>
      <c r="Q116" s="425"/>
      <c r="R116" s="425"/>
      <c r="S116" s="425"/>
      <c r="T116" s="425"/>
      <c r="U116" s="425"/>
      <c r="V116" s="425"/>
      <c r="W116" s="425"/>
      <c r="X116" s="425"/>
      <c r="Y116" s="425"/>
      <c r="Z116" s="425"/>
    </row>
    <row r="117" spans="1:26" ht="12.75" customHeight="1" x14ac:dyDescent="0.2">
      <c r="A117" s="425"/>
      <c r="B117" s="425"/>
      <c r="C117" s="706"/>
      <c r="D117" s="706"/>
      <c r="E117" s="713"/>
      <c r="F117" s="425"/>
      <c r="G117" s="425"/>
      <c r="H117" s="425"/>
      <c r="I117" s="425"/>
      <c r="J117" s="425"/>
      <c r="K117" s="425"/>
      <c r="L117" s="425"/>
      <c r="M117" s="425"/>
      <c r="N117" s="425"/>
      <c r="O117" s="425"/>
      <c r="P117" s="425"/>
      <c r="Q117" s="425"/>
      <c r="R117" s="425"/>
      <c r="S117" s="425"/>
      <c r="T117" s="425"/>
      <c r="U117" s="425"/>
      <c r="V117" s="425"/>
      <c r="W117" s="425"/>
      <c r="X117" s="425"/>
      <c r="Y117" s="425"/>
      <c r="Z117" s="425"/>
    </row>
    <row r="118" spans="1:26" ht="12.75" customHeight="1" x14ac:dyDescent="0.2">
      <c r="A118" s="425"/>
      <c r="B118" s="425"/>
      <c r="C118" s="706"/>
      <c r="D118" s="706"/>
      <c r="E118" s="713"/>
      <c r="F118" s="425"/>
      <c r="G118" s="425"/>
      <c r="H118" s="425"/>
      <c r="I118" s="425"/>
      <c r="J118" s="425"/>
      <c r="K118" s="425"/>
      <c r="L118" s="425"/>
      <c r="M118" s="425"/>
      <c r="N118" s="425"/>
      <c r="O118" s="425"/>
      <c r="P118" s="425"/>
      <c r="Q118" s="425"/>
      <c r="R118" s="425"/>
      <c r="S118" s="425"/>
      <c r="T118" s="425"/>
      <c r="U118" s="425"/>
      <c r="V118" s="425"/>
      <c r="W118" s="425"/>
      <c r="X118" s="425"/>
      <c r="Y118" s="425"/>
      <c r="Z118" s="425"/>
    </row>
    <row r="119" spans="1:26" ht="12.75" customHeight="1" x14ac:dyDescent="0.2">
      <c r="A119" s="425"/>
      <c r="B119" s="425"/>
      <c r="C119" s="706"/>
      <c r="D119" s="706"/>
      <c r="E119" s="713"/>
      <c r="F119" s="425"/>
      <c r="G119" s="425"/>
      <c r="H119" s="425"/>
      <c r="I119" s="425"/>
      <c r="J119" s="425"/>
      <c r="K119" s="425"/>
      <c r="L119" s="425"/>
      <c r="M119" s="425"/>
      <c r="N119" s="425"/>
      <c r="O119" s="425"/>
      <c r="P119" s="425"/>
      <c r="Q119" s="425"/>
      <c r="R119" s="425"/>
      <c r="S119" s="425"/>
      <c r="T119" s="425"/>
      <c r="U119" s="425"/>
      <c r="V119" s="425"/>
      <c r="W119" s="425"/>
      <c r="X119" s="425"/>
      <c r="Y119" s="425"/>
      <c r="Z119" s="425"/>
    </row>
    <row r="120" spans="1:26" ht="12.75" customHeight="1" x14ac:dyDescent="0.2">
      <c r="A120" s="425"/>
      <c r="B120" s="425"/>
      <c r="C120" s="706"/>
      <c r="D120" s="706"/>
      <c r="E120" s="713"/>
      <c r="F120" s="425"/>
      <c r="G120" s="425"/>
      <c r="H120" s="425"/>
      <c r="I120" s="425"/>
      <c r="J120" s="425"/>
      <c r="K120" s="425"/>
      <c r="L120" s="425"/>
      <c r="M120" s="425"/>
      <c r="N120" s="425"/>
      <c r="O120" s="425"/>
      <c r="P120" s="425"/>
      <c r="Q120" s="425"/>
      <c r="R120" s="425"/>
      <c r="S120" s="425"/>
      <c r="T120" s="425"/>
      <c r="U120" s="425"/>
      <c r="V120" s="425"/>
      <c r="W120" s="425"/>
      <c r="X120" s="425"/>
      <c r="Y120" s="425"/>
      <c r="Z120" s="425"/>
    </row>
    <row r="121" spans="1:26" ht="12.75" customHeight="1" x14ac:dyDescent="0.2">
      <c r="A121" s="425"/>
      <c r="B121" s="425"/>
      <c r="C121" s="706"/>
      <c r="D121" s="706"/>
      <c r="E121" s="713"/>
      <c r="F121" s="425"/>
      <c r="G121" s="425"/>
      <c r="H121" s="425"/>
      <c r="I121" s="425"/>
      <c r="J121" s="425"/>
      <c r="K121" s="425"/>
      <c r="L121" s="425"/>
      <c r="M121" s="425"/>
      <c r="N121" s="425"/>
      <c r="O121" s="425"/>
      <c r="P121" s="425"/>
      <c r="Q121" s="425"/>
      <c r="R121" s="425"/>
      <c r="S121" s="425"/>
      <c r="T121" s="425"/>
      <c r="U121" s="425"/>
      <c r="V121" s="425"/>
      <c r="W121" s="425"/>
      <c r="X121" s="425"/>
      <c r="Y121" s="425"/>
      <c r="Z121" s="425"/>
    </row>
    <row r="122" spans="1:26" ht="12.75" customHeight="1" x14ac:dyDescent="0.2">
      <c r="A122" s="425"/>
      <c r="B122" s="425"/>
      <c r="C122" s="706"/>
      <c r="D122" s="706"/>
      <c r="E122" s="713"/>
      <c r="F122" s="425"/>
      <c r="G122" s="425"/>
      <c r="H122" s="425"/>
      <c r="I122" s="425"/>
      <c r="J122" s="425"/>
      <c r="K122" s="425"/>
      <c r="L122" s="425"/>
      <c r="M122" s="425"/>
      <c r="N122" s="425"/>
      <c r="O122" s="425"/>
      <c r="P122" s="425"/>
      <c r="Q122" s="425"/>
      <c r="R122" s="425"/>
      <c r="S122" s="425"/>
      <c r="T122" s="425"/>
      <c r="U122" s="425"/>
      <c r="V122" s="425"/>
      <c r="W122" s="425"/>
      <c r="X122" s="425"/>
      <c r="Y122" s="425"/>
      <c r="Z122" s="425"/>
    </row>
    <row r="123" spans="1:26" ht="12.75" customHeight="1" x14ac:dyDescent="0.2">
      <c r="A123" s="425"/>
      <c r="B123" s="425"/>
      <c r="C123" s="706"/>
      <c r="D123" s="706"/>
      <c r="E123" s="713"/>
      <c r="F123" s="425"/>
      <c r="G123" s="425"/>
      <c r="H123" s="425"/>
      <c r="I123" s="425"/>
      <c r="J123" s="425"/>
      <c r="K123" s="425"/>
      <c r="L123" s="425"/>
      <c r="M123" s="425"/>
      <c r="N123" s="425"/>
      <c r="O123" s="425"/>
      <c r="P123" s="425"/>
      <c r="Q123" s="425"/>
      <c r="R123" s="425"/>
      <c r="S123" s="425"/>
      <c r="T123" s="425"/>
      <c r="U123" s="425"/>
      <c r="V123" s="425"/>
      <c r="W123" s="425"/>
      <c r="X123" s="425"/>
      <c r="Y123" s="425"/>
      <c r="Z123" s="425"/>
    </row>
    <row r="124" spans="1:26" ht="12.75" customHeight="1" x14ac:dyDescent="0.2">
      <c r="A124" s="425"/>
      <c r="B124" s="425"/>
      <c r="C124" s="706"/>
      <c r="D124" s="706"/>
      <c r="E124" s="713"/>
      <c r="F124" s="425"/>
      <c r="G124" s="425"/>
      <c r="H124" s="425"/>
      <c r="I124" s="425"/>
      <c r="J124" s="425"/>
      <c r="K124" s="425"/>
      <c r="L124" s="425"/>
      <c r="M124" s="425"/>
      <c r="N124" s="425"/>
      <c r="O124" s="425"/>
      <c r="P124" s="425"/>
      <c r="Q124" s="425"/>
      <c r="R124" s="425"/>
      <c r="S124" s="425"/>
      <c r="T124" s="425"/>
      <c r="U124" s="425"/>
      <c r="V124" s="425"/>
      <c r="W124" s="425"/>
      <c r="X124" s="425"/>
      <c r="Y124" s="425"/>
      <c r="Z124" s="425"/>
    </row>
    <row r="125" spans="1:26" ht="12.75" customHeight="1" x14ac:dyDescent="0.2">
      <c r="A125" s="425"/>
      <c r="B125" s="425"/>
      <c r="C125" s="706"/>
      <c r="D125" s="706"/>
      <c r="E125" s="713"/>
      <c r="F125" s="425"/>
      <c r="G125" s="425"/>
      <c r="H125" s="425"/>
      <c r="I125" s="425"/>
      <c r="J125" s="425"/>
      <c r="K125" s="425"/>
      <c r="L125" s="425"/>
      <c r="M125" s="425"/>
      <c r="N125" s="425"/>
      <c r="O125" s="425"/>
      <c r="P125" s="425"/>
      <c r="Q125" s="425"/>
      <c r="R125" s="425"/>
      <c r="S125" s="425"/>
      <c r="T125" s="425"/>
      <c r="U125" s="425"/>
      <c r="V125" s="425"/>
      <c r="W125" s="425"/>
      <c r="X125" s="425"/>
      <c r="Y125" s="425"/>
      <c r="Z125" s="425"/>
    </row>
    <row r="126" spans="1:26" ht="12.75" customHeight="1" x14ac:dyDescent="0.2">
      <c r="A126" s="425"/>
      <c r="B126" s="425"/>
      <c r="C126" s="706"/>
      <c r="D126" s="706"/>
      <c r="E126" s="713"/>
      <c r="F126" s="425"/>
      <c r="G126" s="425"/>
      <c r="H126" s="425"/>
      <c r="I126" s="425"/>
      <c r="J126" s="425"/>
      <c r="K126" s="425"/>
      <c r="L126" s="425"/>
      <c r="M126" s="425"/>
      <c r="N126" s="425"/>
      <c r="O126" s="425"/>
      <c r="P126" s="425"/>
      <c r="Q126" s="425"/>
      <c r="R126" s="425"/>
      <c r="S126" s="425"/>
      <c r="T126" s="425"/>
      <c r="U126" s="425"/>
      <c r="V126" s="425"/>
      <c r="W126" s="425"/>
      <c r="X126" s="425"/>
      <c r="Y126" s="425"/>
      <c r="Z126" s="425"/>
    </row>
    <row r="127" spans="1:26" ht="12.75" customHeight="1" x14ac:dyDescent="0.2">
      <c r="A127" s="425"/>
      <c r="B127" s="425"/>
      <c r="C127" s="706"/>
      <c r="D127" s="706"/>
      <c r="E127" s="713"/>
      <c r="F127" s="425"/>
      <c r="G127" s="425"/>
      <c r="H127" s="425"/>
      <c r="I127" s="425"/>
      <c r="J127" s="425"/>
      <c r="K127" s="425"/>
      <c r="L127" s="425"/>
      <c r="M127" s="425"/>
      <c r="N127" s="425"/>
      <c r="O127" s="425"/>
      <c r="P127" s="425"/>
      <c r="Q127" s="425"/>
      <c r="R127" s="425"/>
      <c r="S127" s="425"/>
      <c r="T127" s="425"/>
      <c r="U127" s="425"/>
      <c r="V127" s="425"/>
      <c r="W127" s="425"/>
      <c r="X127" s="425"/>
      <c r="Y127" s="425"/>
      <c r="Z127" s="425"/>
    </row>
    <row r="128" spans="1:26" ht="12.75" customHeight="1" x14ac:dyDescent="0.2">
      <c r="A128" s="425"/>
      <c r="B128" s="425"/>
      <c r="C128" s="706"/>
      <c r="D128" s="706"/>
      <c r="E128" s="713"/>
      <c r="F128" s="425"/>
      <c r="G128" s="425"/>
      <c r="H128" s="425"/>
      <c r="I128" s="425"/>
      <c r="J128" s="425"/>
      <c r="K128" s="425"/>
      <c r="L128" s="425"/>
      <c r="M128" s="425"/>
      <c r="N128" s="425"/>
      <c r="O128" s="425"/>
      <c r="P128" s="425"/>
      <c r="Q128" s="425"/>
      <c r="R128" s="425"/>
      <c r="S128" s="425"/>
      <c r="T128" s="425"/>
      <c r="U128" s="425"/>
      <c r="V128" s="425"/>
      <c r="W128" s="425"/>
      <c r="X128" s="425"/>
      <c r="Y128" s="425"/>
      <c r="Z128" s="425"/>
    </row>
    <row r="129" spans="1:26" ht="12.75" customHeight="1" x14ac:dyDescent="0.2">
      <c r="A129" s="425"/>
      <c r="B129" s="425"/>
      <c r="C129" s="706"/>
      <c r="D129" s="706"/>
      <c r="E129" s="713"/>
      <c r="F129" s="425"/>
      <c r="G129" s="425"/>
      <c r="H129" s="425"/>
      <c r="I129" s="425"/>
      <c r="J129" s="425"/>
      <c r="K129" s="425"/>
      <c r="L129" s="425"/>
      <c r="M129" s="425"/>
      <c r="N129" s="425"/>
      <c r="O129" s="425"/>
      <c r="P129" s="425"/>
      <c r="Q129" s="425"/>
      <c r="R129" s="425"/>
      <c r="S129" s="425"/>
      <c r="T129" s="425"/>
      <c r="U129" s="425"/>
      <c r="V129" s="425"/>
      <c r="W129" s="425"/>
      <c r="X129" s="425"/>
      <c r="Y129" s="425"/>
      <c r="Z129" s="425"/>
    </row>
    <row r="130" spans="1:26" ht="12.75" customHeight="1" x14ac:dyDescent="0.2">
      <c r="A130" s="425"/>
      <c r="B130" s="425"/>
      <c r="C130" s="706"/>
      <c r="D130" s="706"/>
      <c r="E130" s="713"/>
      <c r="F130" s="425"/>
      <c r="G130" s="425"/>
      <c r="H130" s="425"/>
      <c r="I130" s="425"/>
      <c r="J130" s="425"/>
      <c r="K130" s="425"/>
      <c r="L130" s="425"/>
      <c r="M130" s="425"/>
      <c r="N130" s="425"/>
      <c r="O130" s="425"/>
      <c r="P130" s="425"/>
      <c r="Q130" s="425"/>
      <c r="R130" s="425"/>
      <c r="S130" s="425"/>
      <c r="T130" s="425"/>
      <c r="U130" s="425"/>
      <c r="V130" s="425"/>
      <c r="W130" s="425"/>
      <c r="X130" s="425"/>
      <c r="Y130" s="425"/>
      <c r="Z130" s="425"/>
    </row>
    <row r="131" spans="1:26" ht="12.75" customHeight="1" x14ac:dyDescent="0.2">
      <c r="A131" s="425"/>
      <c r="B131" s="425"/>
      <c r="C131" s="706"/>
      <c r="D131" s="706"/>
      <c r="E131" s="713"/>
      <c r="F131" s="425"/>
      <c r="G131" s="425"/>
      <c r="H131" s="425"/>
      <c r="I131" s="425"/>
      <c r="J131" s="425"/>
      <c r="K131" s="425"/>
      <c r="L131" s="425"/>
      <c r="M131" s="425"/>
      <c r="N131" s="425"/>
      <c r="O131" s="425"/>
      <c r="P131" s="425"/>
      <c r="Q131" s="425"/>
      <c r="R131" s="425"/>
      <c r="S131" s="425"/>
      <c r="T131" s="425"/>
      <c r="U131" s="425"/>
      <c r="V131" s="425"/>
      <c r="W131" s="425"/>
      <c r="X131" s="425"/>
      <c r="Y131" s="425"/>
      <c r="Z131" s="425"/>
    </row>
    <row r="132" spans="1:26" ht="12.75" customHeight="1" x14ac:dyDescent="0.2">
      <c r="A132" s="425"/>
      <c r="B132" s="425"/>
      <c r="C132" s="706"/>
      <c r="D132" s="706"/>
      <c r="E132" s="713"/>
      <c r="F132" s="425"/>
      <c r="G132" s="425"/>
      <c r="H132" s="425"/>
      <c r="I132" s="425"/>
      <c r="J132" s="425"/>
      <c r="K132" s="425"/>
      <c r="L132" s="425"/>
      <c r="M132" s="425"/>
      <c r="N132" s="425"/>
      <c r="O132" s="425"/>
      <c r="P132" s="425"/>
      <c r="Q132" s="425"/>
      <c r="R132" s="425"/>
      <c r="S132" s="425"/>
      <c r="T132" s="425"/>
      <c r="U132" s="425"/>
      <c r="V132" s="425"/>
      <c r="W132" s="425"/>
      <c r="X132" s="425"/>
      <c r="Y132" s="425"/>
      <c r="Z132" s="425"/>
    </row>
    <row r="133" spans="1:26" ht="12.75" customHeight="1" x14ac:dyDescent="0.2">
      <c r="A133" s="425"/>
      <c r="B133" s="425"/>
      <c r="C133" s="706"/>
      <c r="D133" s="706"/>
      <c r="E133" s="713"/>
      <c r="F133" s="425"/>
      <c r="G133" s="425"/>
      <c r="H133" s="425"/>
      <c r="I133" s="425"/>
      <c r="J133" s="425"/>
      <c r="K133" s="425"/>
      <c r="L133" s="425"/>
      <c r="M133" s="425"/>
      <c r="N133" s="425"/>
      <c r="O133" s="425"/>
      <c r="P133" s="425"/>
      <c r="Q133" s="425"/>
      <c r="R133" s="425"/>
      <c r="S133" s="425"/>
      <c r="T133" s="425"/>
      <c r="U133" s="425"/>
      <c r="V133" s="425"/>
      <c r="W133" s="425"/>
      <c r="X133" s="425"/>
      <c r="Y133" s="425"/>
      <c r="Z133" s="425"/>
    </row>
    <row r="134" spans="1:26" ht="12.75" customHeight="1" x14ac:dyDescent="0.2">
      <c r="A134" s="425"/>
      <c r="B134" s="425"/>
      <c r="C134" s="706"/>
      <c r="D134" s="706"/>
      <c r="E134" s="713"/>
      <c r="F134" s="425"/>
      <c r="G134" s="425"/>
      <c r="H134" s="425"/>
      <c r="I134" s="425"/>
      <c r="J134" s="425"/>
      <c r="K134" s="425"/>
      <c r="L134" s="425"/>
      <c r="M134" s="425"/>
      <c r="N134" s="425"/>
      <c r="O134" s="425"/>
      <c r="P134" s="425"/>
      <c r="Q134" s="425"/>
      <c r="R134" s="425"/>
      <c r="S134" s="425"/>
      <c r="T134" s="425"/>
      <c r="U134" s="425"/>
      <c r="V134" s="425"/>
      <c r="W134" s="425"/>
      <c r="X134" s="425"/>
      <c r="Y134" s="425"/>
      <c r="Z134" s="425"/>
    </row>
    <row r="135" spans="1:26" ht="12.75" customHeight="1" x14ac:dyDescent="0.2">
      <c r="A135" s="425"/>
      <c r="B135" s="425"/>
      <c r="C135" s="706"/>
      <c r="D135" s="706"/>
      <c r="E135" s="713"/>
      <c r="F135" s="425"/>
      <c r="G135" s="425"/>
      <c r="H135" s="425"/>
      <c r="I135" s="425"/>
      <c r="J135" s="425"/>
      <c r="K135" s="425"/>
      <c r="L135" s="425"/>
      <c r="M135" s="425"/>
      <c r="N135" s="425"/>
      <c r="O135" s="425"/>
      <c r="P135" s="425"/>
      <c r="Q135" s="425"/>
      <c r="R135" s="425"/>
      <c r="S135" s="425"/>
      <c r="T135" s="425"/>
      <c r="U135" s="425"/>
      <c r="V135" s="425"/>
      <c r="W135" s="425"/>
      <c r="X135" s="425"/>
      <c r="Y135" s="425"/>
      <c r="Z135" s="425"/>
    </row>
    <row r="136" spans="1:26" ht="12.75" customHeight="1" x14ac:dyDescent="0.2">
      <c r="A136" s="425"/>
      <c r="B136" s="425"/>
      <c r="C136" s="706"/>
      <c r="D136" s="706"/>
      <c r="E136" s="713"/>
      <c r="F136" s="425"/>
      <c r="G136" s="425"/>
      <c r="H136" s="425"/>
      <c r="I136" s="425"/>
      <c r="J136" s="425"/>
      <c r="K136" s="425"/>
      <c r="L136" s="425"/>
      <c r="M136" s="425"/>
      <c r="N136" s="425"/>
      <c r="O136" s="425"/>
      <c r="P136" s="425"/>
      <c r="Q136" s="425"/>
      <c r="R136" s="425"/>
      <c r="S136" s="425"/>
      <c r="T136" s="425"/>
      <c r="U136" s="425"/>
      <c r="V136" s="425"/>
      <c r="W136" s="425"/>
      <c r="X136" s="425"/>
      <c r="Y136" s="425"/>
      <c r="Z136" s="425"/>
    </row>
    <row r="137" spans="1:26" ht="12.75" customHeight="1" x14ac:dyDescent="0.2">
      <c r="A137" s="425"/>
      <c r="B137" s="425"/>
      <c r="C137" s="706"/>
      <c r="D137" s="706"/>
      <c r="E137" s="713"/>
      <c r="F137" s="425"/>
      <c r="G137" s="425"/>
      <c r="H137" s="425"/>
      <c r="I137" s="425"/>
      <c r="J137" s="425"/>
      <c r="K137" s="425"/>
      <c r="L137" s="425"/>
      <c r="M137" s="425"/>
      <c r="N137" s="425"/>
      <c r="O137" s="425"/>
      <c r="P137" s="425"/>
      <c r="Q137" s="425"/>
      <c r="R137" s="425"/>
      <c r="S137" s="425"/>
      <c r="T137" s="425"/>
      <c r="U137" s="425"/>
      <c r="V137" s="425"/>
      <c r="W137" s="425"/>
      <c r="X137" s="425"/>
      <c r="Y137" s="425"/>
      <c r="Z137" s="425"/>
    </row>
    <row r="138" spans="1:26" ht="12.75" customHeight="1" x14ac:dyDescent="0.2">
      <c r="A138" s="425"/>
      <c r="B138" s="425"/>
      <c r="C138" s="706"/>
      <c r="D138" s="706"/>
      <c r="E138" s="713"/>
      <c r="F138" s="425"/>
      <c r="G138" s="425"/>
      <c r="H138" s="425"/>
      <c r="I138" s="425"/>
      <c r="J138" s="425"/>
      <c r="K138" s="425"/>
      <c r="L138" s="425"/>
      <c r="M138" s="425"/>
      <c r="N138" s="425"/>
      <c r="O138" s="425"/>
      <c r="P138" s="425"/>
      <c r="Q138" s="425"/>
      <c r="R138" s="425"/>
      <c r="S138" s="425"/>
      <c r="T138" s="425"/>
      <c r="U138" s="425"/>
      <c r="V138" s="425"/>
      <c r="W138" s="425"/>
      <c r="X138" s="425"/>
      <c r="Y138" s="425"/>
      <c r="Z138" s="425"/>
    </row>
    <row r="139" spans="1:26" ht="12.75" customHeight="1" x14ac:dyDescent="0.2">
      <c r="A139" s="425"/>
      <c r="B139" s="425"/>
      <c r="C139" s="706"/>
      <c r="D139" s="706"/>
      <c r="E139" s="713"/>
      <c r="F139" s="425"/>
      <c r="G139" s="425"/>
      <c r="H139" s="425"/>
      <c r="I139" s="425"/>
      <c r="J139" s="425"/>
      <c r="K139" s="425"/>
      <c r="L139" s="425"/>
      <c r="M139" s="425"/>
      <c r="N139" s="425"/>
      <c r="O139" s="425"/>
      <c r="P139" s="425"/>
      <c r="Q139" s="425"/>
      <c r="R139" s="425"/>
      <c r="S139" s="425"/>
      <c r="T139" s="425"/>
      <c r="U139" s="425"/>
      <c r="V139" s="425"/>
      <c r="W139" s="425"/>
      <c r="X139" s="425"/>
      <c r="Y139" s="425"/>
      <c r="Z139" s="425"/>
    </row>
    <row r="140" spans="1:26" ht="12.75" customHeight="1" x14ac:dyDescent="0.2">
      <c r="A140" s="425"/>
      <c r="B140" s="425"/>
      <c r="C140" s="706"/>
      <c r="D140" s="706"/>
      <c r="E140" s="713"/>
      <c r="F140" s="425"/>
      <c r="G140" s="425"/>
      <c r="H140" s="425"/>
      <c r="I140" s="425"/>
      <c r="J140" s="425"/>
      <c r="K140" s="425"/>
      <c r="L140" s="425"/>
      <c r="M140" s="425"/>
      <c r="N140" s="425"/>
      <c r="O140" s="425"/>
      <c r="P140" s="425"/>
      <c r="Q140" s="425"/>
      <c r="R140" s="425"/>
      <c r="S140" s="425"/>
      <c r="T140" s="425"/>
      <c r="U140" s="425"/>
      <c r="V140" s="425"/>
      <c r="W140" s="425"/>
      <c r="X140" s="425"/>
      <c r="Y140" s="425"/>
      <c r="Z140" s="425"/>
    </row>
    <row r="141" spans="1:26" ht="12.75" customHeight="1" x14ac:dyDescent="0.2">
      <c r="A141" s="425"/>
      <c r="B141" s="425"/>
      <c r="C141" s="706"/>
      <c r="D141" s="706"/>
      <c r="E141" s="713"/>
      <c r="F141" s="425"/>
      <c r="G141" s="425"/>
      <c r="H141" s="425"/>
      <c r="I141" s="425"/>
      <c r="J141" s="425"/>
      <c r="K141" s="425"/>
      <c r="L141" s="425"/>
      <c r="M141" s="425"/>
      <c r="N141" s="425"/>
      <c r="O141" s="425"/>
      <c r="P141" s="425"/>
      <c r="Q141" s="425"/>
      <c r="R141" s="425"/>
      <c r="S141" s="425"/>
      <c r="T141" s="425"/>
      <c r="U141" s="425"/>
      <c r="V141" s="425"/>
      <c r="W141" s="425"/>
      <c r="X141" s="425"/>
      <c r="Y141" s="425"/>
      <c r="Z141" s="425"/>
    </row>
    <row r="142" spans="1:26" ht="12.75" customHeight="1" x14ac:dyDescent="0.2">
      <c r="A142" s="425"/>
      <c r="B142" s="425"/>
      <c r="C142" s="706"/>
      <c r="D142" s="706"/>
      <c r="E142" s="713"/>
      <c r="F142" s="425"/>
      <c r="G142" s="425"/>
      <c r="H142" s="425"/>
      <c r="I142" s="425"/>
      <c r="J142" s="425"/>
      <c r="K142" s="425"/>
      <c r="L142" s="425"/>
      <c r="M142" s="425"/>
      <c r="N142" s="425"/>
      <c r="O142" s="425"/>
      <c r="P142" s="425"/>
      <c r="Q142" s="425"/>
      <c r="R142" s="425"/>
      <c r="S142" s="425"/>
      <c r="T142" s="425"/>
      <c r="U142" s="425"/>
      <c r="V142" s="425"/>
      <c r="W142" s="425"/>
      <c r="X142" s="425"/>
      <c r="Y142" s="425"/>
      <c r="Z142" s="425"/>
    </row>
    <row r="143" spans="1:26" ht="12.75" customHeight="1" x14ac:dyDescent="0.2">
      <c r="A143" s="425"/>
      <c r="B143" s="425"/>
      <c r="C143" s="706"/>
      <c r="D143" s="706"/>
      <c r="E143" s="713"/>
      <c r="F143" s="425"/>
      <c r="G143" s="425"/>
      <c r="H143" s="425"/>
      <c r="I143" s="425"/>
      <c r="J143" s="425"/>
      <c r="K143" s="425"/>
      <c r="L143" s="425"/>
      <c r="M143" s="425"/>
      <c r="N143" s="425"/>
      <c r="O143" s="425"/>
      <c r="P143" s="425"/>
      <c r="Q143" s="425"/>
      <c r="R143" s="425"/>
      <c r="S143" s="425"/>
      <c r="T143" s="425"/>
      <c r="U143" s="425"/>
      <c r="V143" s="425"/>
      <c r="W143" s="425"/>
      <c r="X143" s="425"/>
      <c r="Y143" s="425"/>
      <c r="Z143" s="425"/>
    </row>
    <row r="144" spans="1:26" ht="12.75" customHeight="1" x14ac:dyDescent="0.2">
      <c r="A144" s="425"/>
      <c r="B144" s="425"/>
      <c r="C144" s="706"/>
      <c r="D144" s="706"/>
      <c r="E144" s="713"/>
      <c r="F144" s="425"/>
      <c r="G144" s="425"/>
      <c r="H144" s="425"/>
      <c r="I144" s="425"/>
      <c r="J144" s="425"/>
      <c r="K144" s="425"/>
      <c r="L144" s="425"/>
      <c r="M144" s="425"/>
      <c r="N144" s="425"/>
      <c r="O144" s="425"/>
      <c r="P144" s="425"/>
      <c r="Q144" s="425"/>
      <c r="R144" s="425"/>
      <c r="S144" s="425"/>
      <c r="T144" s="425"/>
      <c r="U144" s="425"/>
      <c r="V144" s="425"/>
      <c r="W144" s="425"/>
      <c r="X144" s="425"/>
      <c r="Y144" s="425"/>
      <c r="Z144" s="425"/>
    </row>
    <row r="145" spans="1:26" ht="12.75" customHeight="1" x14ac:dyDescent="0.2">
      <c r="A145" s="425"/>
      <c r="B145" s="425"/>
      <c r="C145" s="706"/>
      <c r="D145" s="706"/>
      <c r="E145" s="713"/>
      <c r="F145" s="425"/>
      <c r="G145" s="425"/>
      <c r="H145" s="425"/>
      <c r="I145" s="425"/>
      <c r="J145" s="425"/>
      <c r="K145" s="425"/>
      <c r="L145" s="425"/>
      <c r="M145" s="425"/>
      <c r="N145" s="425"/>
      <c r="O145" s="425"/>
      <c r="P145" s="425"/>
      <c r="Q145" s="425"/>
      <c r="R145" s="425"/>
      <c r="S145" s="425"/>
      <c r="T145" s="425"/>
      <c r="U145" s="425"/>
      <c r="V145" s="425"/>
      <c r="W145" s="425"/>
      <c r="X145" s="425"/>
      <c r="Y145" s="425"/>
      <c r="Z145" s="425"/>
    </row>
    <row r="146" spans="1:26" ht="12.75" customHeight="1" x14ac:dyDescent="0.2">
      <c r="A146" s="425"/>
      <c r="B146" s="425"/>
      <c r="C146" s="706"/>
      <c r="D146" s="706"/>
      <c r="E146" s="713"/>
      <c r="F146" s="425"/>
      <c r="G146" s="425"/>
      <c r="H146" s="425"/>
      <c r="I146" s="425"/>
      <c r="J146" s="425"/>
      <c r="K146" s="425"/>
      <c r="L146" s="425"/>
      <c r="M146" s="425"/>
      <c r="N146" s="425"/>
      <c r="O146" s="425"/>
      <c r="P146" s="425"/>
      <c r="Q146" s="425"/>
      <c r="R146" s="425"/>
      <c r="S146" s="425"/>
      <c r="T146" s="425"/>
      <c r="U146" s="425"/>
      <c r="V146" s="425"/>
      <c r="W146" s="425"/>
      <c r="X146" s="425"/>
      <c r="Y146" s="425"/>
      <c r="Z146" s="425"/>
    </row>
    <row r="147" spans="1:26" ht="12.75" customHeight="1" x14ac:dyDescent="0.2">
      <c r="A147" s="425"/>
      <c r="B147" s="425"/>
      <c r="C147" s="706"/>
      <c r="D147" s="706"/>
      <c r="E147" s="713"/>
      <c r="F147" s="425"/>
      <c r="G147" s="425"/>
      <c r="H147" s="425"/>
      <c r="I147" s="425"/>
      <c r="J147" s="425"/>
      <c r="K147" s="425"/>
      <c r="L147" s="425"/>
      <c r="M147" s="425"/>
      <c r="N147" s="425"/>
      <c r="O147" s="425"/>
      <c r="P147" s="425"/>
      <c r="Q147" s="425"/>
      <c r="R147" s="425"/>
      <c r="S147" s="425"/>
      <c r="T147" s="425"/>
      <c r="U147" s="425"/>
      <c r="V147" s="425"/>
      <c r="W147" s="425"/>
      <c r="X147" s="425"/>
      <c r="Y147" s="425"/>
      <c r="Z147" s="425"/>
    </row>
    <row r="148" spans="1:26" ht="12.75" customHeight="1" x14ac:dyDescent="0.2">
      <c r="A148" s="425"/>
      <c r="B148" s="425"/>
      <c r="C148" s="706"/>
      <c r="D148" s="706"/>
      <c r="E148" s="713"/>
      <c r="F148" s="425"/>
      <c r="G148" s="425"/>
      <c r="H148" s="425"/>
      <c r="I148" s="425"/>
      <c r="J148" s="425"/>
      <c r="K148" s="425"/>
      <c r="L148" s="425"/>
      <c r="M148" s="425"/>
      <c r="N148" s="425"/>
      <c r="O148" s="425"/>
      <c r="P148" s="425"/>
      <c r="Q148" s="425"/>
      <c r="R148" s="425"/>
      <c r="S148" s="425"/>
      <c r="T148" s="425"/>
      <c r="U148" s="425"/>
      <c r="V148" s="425"/>
      <c r="W148" s="425"/>
      <c r="X148" s="425"/>
      <c r="Y148" s="425"/>
      <c r="Z148" s="425"/>
    </row>
    <row r="149" spans="1:26" ht="12.75" customHeight="1" x14ac:dyDescent="0.2">
      <c r="A149" s="425"/>
      <c r="B149" s="425"/>
      <c r="C149" s="706"/>
      <c r="D149" s="706"/>
      <c r="E149" s="713"/>
      <c r="F149" s="425"/>
      <c r="G149" s="425"/>
      <c r="H149" s="425"/>
      <c r="I149" s="425"/>
      <c r="J149" s="425"/>
      <c r="K149" s="425"/>
      <c r="L149" s="425"/>
      <c r="M149" s="425"/>
      <c r="N149" s="425"/>
      <c r="O149" s="425"/>
      <c r="P149" s="425"/>
      <c r="Q149" s="425"/>
      <c r="R149" s="425"/>
      <c r="S149" s="425"/>
      <c r="T149" s="425"/>
      <c r="U149" s="425"/>
      <c r="V149" s="425"/>
      <c r="W149" s="425"/>
      <c r="X149" s="425"/>
      <c r="Y149" s="425"/>
      <c r="Z149" s="425"/>
    </row>
    <row r="150" spans="1:26" ht="12.75" customHeight="1" x14ac:dyDescent="0.2">
      <c r="A150" s="425"/>
      <c r="B150" s="425"/>
      <c r="C150" s="706"/>
      <c r="D150" s="706"/>
      <c r="E150" s="713"/>
      <c r="F150" s="425"/>
      <c r="G150" s="425"/>
      <c r="H150" s="425"/>
      <c r="I150" s="425"/>
      <c r="J150" s="425"/>
      <c r="K150" s="425"/>
      <c r="L150" s="425"/>
      <c r="M150" s="425"/>
      <c r="N150" s="425"/>
      <c r="O150" s="425"/>
      <c r="P150" s="425"/>
      <c r="Q150" s="425"/>
      <c r="R150" s="425"/>
      <c r="S150" s="425"/>
      <c r="T150" s="425"/>
      <c r="U150" s="425"/>
      <c r="V150" s="425"/>
      <c r="W150" s="425"/>
      <c r="X150" s="425"/>
      <c r="Y150" s="425"/>
      <c r="Z150" s="425"/>
    </row>
    <row r="151" spans="1:26" ht="12.75" customHeight="1" x14ac:dyDescent="0.2">
      <c r="A151" s="425"/>
      <c r="B151" s="425"/>
      <c r="C151" s="706"/>
      <c r="D151" s="706"/>
      <c r="E151" s="713"/>
      <c r="F151" s="425"/>
      <c r="G151" s="425"/>
      <c r="H151" s="425"/>
      <c r="I151" s="425"/>
      <c r="J151" s="425"/>
      <c r="K151" s="425"/>
      <c r="L151" s="425"/>
      <c r="M151" s="425"/>
      <c r="N151" s="425"/>
      <c r="O151" s="425"/>
      <c r="P151" s="425"/>
      <c r="Q151" s="425"/>
      <c r="R151" s="425"/>
      <c r="S151" s="425"/>
      <c r="T151" s="425"/>
      <c r="U151" s="425"/>
      <c r="V151" s="425"/>
      <c r="W151" s="425"/>
      <c r="X151" s="425"/>
      <c r="Y151" s="425"/>
      <c r="Z151" s="425"/>
    </row>
    <row r="152" spans="1:26" ht="12.75" customHeight="1" x14ac:dyDescent="0.2">
      <c r="A152" s="425"/>
      <c r="B152" s="425"/>
      <c r="C152" s="706"/>
      <c r="D152" s="706"/>
      <c r="E152" s="713"/>
      <c r="F152" s="425"/>
      <c r="G152" s="425"/>
      <c r="H152" s="425"/>
      <c r="I152" s="425"/>
      <c r="J152" s="425"/>
      <c r="K152" s="425"/>
      <c r="L152" s="425"/>
      <c r="M152" s="425"/>
      <c r="N152" s="425"/>
      <c r="O152" s="425"/>
      <c r="P152" s="425"/>
      <c r="Q152" s="425"/>
      <c r="R152" s="425"/>
      <c r="S152" s="425"/>
      <c r="T152" s="425"/>
      <c r="U152" s="425"/>
      <c r="V152" s="425"/>
      <c r="W152" s="425"/>
      <c r="X152" s="425"/>
      <c r="Y152" s="425"/>
      <c r="Z152" s="425"/>
    </row>
    <row r="153" spans="1:26" ht="12.75" customHeight="1" x14ac:dyDescent="0.2">
      <c r="A153" s="425"/>
      <c r="B153" s="425"/>
      <c r="C153" s="706"/>
      <c r="D153" s="706"/>
      <c r="E153" s="713"/>
      <c r="F153" s="425"/>
      <c r="G153" s="425"/>
      <c r="H153" s="425"/>
      <c r="I153" s="425"/>
      <c r="J153" s="425"/>
      <c r="K153" s="425"/>
      <c r="L153" s="425"/>
      <c r="M153" s="425"/>
      <c r="N153" s="425"/>
      <c r="O153" s="425"/>
      <c r="P153" s="425"/>
      <c r="Q153" s="425"/>
      <c r="R153" s="425"/>
      <c r="S153" s="425"/>
      <c r="T153" s="425"/>
      <c r="U153" s="425"/>
      <c r="V153" s="425"/>
      <c r="W153" s="425"/>
      <c r="X153" s="425"/>
      <c r="Y153" s="425"/>
      <c r="Z153" s="425"/>
    </row>
    <row r="154" spans="1:26" ht="12.75" customHeight="1" x14ac:dyDescent="0.2">
      <c r="A154" s="425"/>
      <c r="B154" s="425"/>
      <c r="C154" s="706"/>
      <c r="D154" s="706"/>
      <c r="E154" s="713"/>
      <c r="F154" s="425"/>
      <c r="G154" s="425"/>
      <c r="H154" s="425"/>
      <c r="I154" s="425"/>
      <c r="J154" s="425"/>
      <c r="K154" s="425"/>
      <c r="L154" s="425"/>
      <c r="M154" s="425"/>
      <c r="N154" s="425"/>
      <c r="O154" s="425"/>
      <c r="P154" s="425"/>
      <c r="Q154" s="425"/>
      <c r="R154" s="425"/>
      <c r="S154" s="425"/>
      <c r="T154" s="425"/>
      <c r="U154" s="425"/>
      <c r="V154" s="425"/>
      <c r="W154" s="425"/>
      <c r="X154" s="425"/>
      <c r="Y154" s="425"/>
      <c r="Z154" s="425"/>
    </row>
    <row r="155" spans="1:26" ht="12.75" customHeight="1" x14ac:dyDescent="0.2">
      <c r="A155" s="425"/>
      <c r="B155" s="425"/>
      <c r="C155" s="706"/>
      <c r="D155" s="706"/>
      <c r="E155" s="713"/>
      <c r="F155" s="425"/>
      <c r="G155" s="425"/>
      <c r="H155" s="425"/>
      <c r="I155" s="425"/>
      <c r="J155" s="425"/>
      <c r="K155" s="425"/>
      <c r="L155" s="425"/>
      <c r="M155" s="425"/>
      <c r="N155" s="425"/>
      <c r="O155" s="425"/>
      <c r="P155" s="425"/>
      <c r="Q155" s="425"/>
      <c r="R155" s="425"/>
      <c r="S155" s="425"/>
      <c r="T155" s="425"/>
      <c r="U155" s="425"/>
      <c r="V155" s="425"/>
      <c r="W155" s="425"/>
      <c r="X155" s="425"/>
      <c r="Y155" s="425"/>
      <c r="Z155" s="425"/>
    </row>
    <row r="156" spans="1:26" ht="12.75" customHeight="1" x14ac:dyDescent="0.2">
      <c r="A156" s="425"/>
      <c r="B156" s="425"/>
      <c r="C156" s="706"/>
      <c r="D156" s="706"/>
      <c r="E156" s="713"/>
      <c r="F156" s="425"/>
      <c r="G156" s="425"/>
      <c r="H156" s="425"/>
      <c r="I156" s="425"/>
      <c r="J156" s="425"/>
      <c r="K156" s="425"/>
      <c r="L156" s="425"/>
      <c r="M156" s="425"/>
      <c r="N156" s="425"/>
      <c r="O156" s="425"/>
      <c r="P156" s="425"/>
      <c r="Q156" s="425"/>
      <c r="R156" s="425"/>
      <c r="S156" s="425"/>
      <c r="T156" s="425"/>
      <c r="U156" s="425"/>
      <c r="V156" s="425"/>
      <c r="W156" s="425"/>
      <c r="X156" s="425"/>
      <c r="Y156" s="425"/>
      <c r="Z156" s="425"/>
    </row>
    <row r="157" spans="1:26" ht="12.75" customHeight="1" x14ac:dyDescent="0.2">
      <c r="A157" s="425"/>
      <c r="B157" s="425"/>
      <c r="C157" s="706"/>
      <c r="D157" s="706"/>
      <c r="E157" s="713"/>
      <c r="F157" s="425"/>
      <c r="G157" s="425"/>
      <c r="H157" s="425"/>
      <c r="I157" s="425"/>
      <c r="J157" s="425"/>
      <c r="K157" s="425"/>
      <c r="L157" s="425"/>
      <c r="M157" s="425"/>
      <c r="N157" s="425"/>
      <c r="O157" s="425"/>
      <c r="P157" s="425"/>
      <c r="Q157" s="425"/>
      <c r="R157" s="425"/>
      <c r="S157" s="425"/>
      <c r="T157" s="425"/>
      <c r="U157" s="425"/>
      <c r="V157" s="425"/>
      <c r="W157" s="425"/>
      <c r="X157" s="425"/>
      <c r="Y157" s="425"/>
      <c r="Z157" s="425"/>
    </row>
    <row r="158" spans="1:26" ht="12.75" customHeight="1" x14ac:dyDescent="0.2">
      <c r="A158" s="425"/>
      <c r="B158" s="425"/>
      <c r="C158" s="706"/>
      <c r="D158" s="706"/>
      <c r="E158" s="713"/>
      <c r="F158" s="425"/>
      <c r="G158" s="425"/>
      <c r="H158" s="425"/>
      <c r="I158" s="425"/>
      <c r="J158" s="425"/>
      <c r="K158" s="425"/>
      <c r="L158" s="425"/>
      <c r="M158" s="425"/>
      <c r="N158" s="425"/>
      <c r="O158" s="425"/>
      <c r="P158" s="425"/>
      <c r="Q158" s="425"/>
      <c r="R158" s="425"/>
      <c r="S158" s="425"/>
      <c r="T158" s="425"/>
      <c r="U158" s="425"/>
      <c r="V158" s="425"/>
      <c r="W158" s="425"/>
      <c r="X158" s="425"/>
      <c r="Y158" s="425"/>
      <c r="Z158" s="425"/>
    </row>
    <row r="159" spans="1:26" ht="12.75" customHeight="1" x14ac:dyDescent="0.2">
      <c r="A159" s="425"/>
      <c r="B159" s="425"/>
      <c r="C159" s="706"/>
      <c r="D159" s="706"/>
      <c r="E159" s="713"/>
      <c r="F159" s="425"/>
      <c r="G159" s="425"/>
      <c r="H159" s="425"/>
      <c r="I159" s="425"/>
      <c r="J159" s="425"/>
      <c r="K159" s="425"/>
      <c r="L159" s="425"/>
      <c r="M159" s="425"/>
      <c r="N159" s="425"/>
      <c r="O159" s="425"/>
      <c r="P159" s="425"/>
      <c r="Q159" s="425"/>
      <c r="R159" s="425"/>
      <c r="S159" s="425"/>
      <c r="T159" s="425"/>
      <c r="U159" s="425"/>
      <c r="V159" s="425"/>
      <c r="W159" s="425"/>
      <c r="X159" s="425"/>
      <c r="Y159" s="425"/>
      <c r="Z159" s="425"/>
    </row>
    <row r="160" spans="1:26" ht="12.75" customHeight="1" x14ac:dyDescent="0.2">
      <c r="A160" s="425"/>
      <c r="B160" s="425"/>
      <c r="C160" s="706"/>
      <c r="D160" s="706"/>
      <c r="E160" s="713"/>
      <c r="F160" s="425"/>
      <c r="G160" s="425"/>
      <c r="H160" s="425"/>
      <c r="I160" s="425"/>
      <c r="J160" s="425"/>
      <c r="K160" s="425"/>
      <c r="L160" s="425"/>
      <c r="M160" s="425"/>
      <c r="N160" s="425"/>
      <c r="O160" s="425"/>
      <c r="P160" s="425"/>
      <c r="Q160" s="425"/>
      <c r="R160" s="425"/>
      <c r="S160" s="425"/>
      <c r="T160" s="425"/>
      <c r="U160" s="425"/>
      <c r="V160" s="425"/>
      <c r="W160" s="425"/>
      <c r="X160" s="425"/>
      <c r="Y160" s="425"/>
      <c r="Z160" s="425"/>
    </row>
    <row r="161" spans="1:26" ht="12.75" customHeight="1" x14ac:dyDescent="0.2">
      <c r="A161" s="425"/>
      <c r="B161" s="425"/>
      <c r="C161" s="706"/>
      <c r="D161" s="706"/>
      <c r="E161" s="713"/>
      <c r="F161" s="425"/>
      <c r="G161" s="425"/>
      <c r="H161" s="425"/>
      <c r="I161" s="425"/>
      <c r="J161" s="425"/>
      <c r="K161" s="425"/>
      <c r="L161" s="425"/>
      <c r="M161" s="425"/>
      <c r="N161" s="425"/>
      <c r="O161" s="425"/>
      <c r="P161" s="425"/>
      <c r="Q161" s="425"/>
      <c r="R161" s="425"/>
      <c r="S161" s="425"/>
      <c r="T161" s="425"/>
      <c r="U161" s="425"/>
      <c r="V161" s="425"/>
      <c r="W161" s="425"/>
      <c r="X161" s="425"/>
      <c r="Y161" s="425"/>
      <c r="Z161" s="425"/>
    </row>
    <row r="162" spans="1:26" ht="12.75" customHeight="1" x14ac:dyDescent="0.2">
      <c r="A162" s="425"/>
      <c r="B162" s="425"/>
      <c r="C162" s="706"/>
      <c r="D162" s="706"/>
      <c r="E162" s="713"/>
      <c r="F162" s="425"/>
      <c r="G162" s="425"/>
      <c r="H162" s="425"/>
      <c r="I162" s="425"/>
      <c r="J162" s="425"/>
      <c r="K162" s="425"/>
      <c r="L162" s="425"/>
      <c r="M162" s="425"/>
      <c r="N162" s="425"/>
      <c r="O162" s="425"/>
      <c r="P162" s="425"/>
      <c r="Q162" s="425"/>
      <c r="R162" s="425"/>
      <c r="S162" s="425"/>
      <c r="T162" s="425"/>
      <c r="U162" s="425"/>
      <c r="V162" s="425"/>
      <c r="W162" s="425"/>
      <c r="X162" s="425"/>
      <c r="Y162" s="425"/>
      <c r="Z162" s="425"/>
    </row>
    <row r="163" spans="1:26" ht="12.75" customHeight="1" x14ac:dyDescent="0.2">
      <c r="A163" s="425"/>
      <c r="B163" s="425"/>
      <c r="C163" s="706"/>
      <c r="D163" s="706"/>
      <c r="E163" s="713"/>
      <c r="F163" s="425"/>
      <c r="G163" s="425"/>
      <c r="H163" s="425"/>
      <c r="I163" s="425"/>
      <c r="J163" s="425"/>
      <c r="K163" s="425"/>
      <c r="L163" s="425"/>
      <c r="M163" s="425"/>
      <c r="N163" s="425"/>
      <c r="O163" s="425"/>
      <c r="P163" s="425"/>
      <c r="Q163" s="425"/>
      <c r="R163" s="425"/>
      <c r="S163" s="425"/>
      <c r="T163" s="425"/>
      <c r="U163" s="425"/>
      <c r="V163" s="425"/>
      <c r="W163" s="425"/>
      <c r="X163" s="425"/>
      <c r="Y163" s="425"/>
      <c r="Z163" s="425"/>
    </row>
    <row r="164" spans="1:26" ht="12.75" customHeight="1" x14ac:dyDescent="0.2">
      <c r="A164" s="425"/>
      <c r="B164" s="425"/>
      <c r="C164" s="706"/>
      <c r="D164" s="706"/>
      <c r="E164" s="713"/>
      <c r="F164" s="425"/>
      <c r="G164" s="425"/>
      <c r="H164" s="425"/>
      <c r="I164" s="425"/>
      <c r="J164" s="425"/>
      <c r="K164" s="425"/>
      <c r="L164" s="425"/>
      <c r="M164" s="425"/>
      <c r="N164" s="425"/>
      <c r="O164" s="425"/>
      <c r="P164" s="425"/>
      <c r="Q164" s="425"/>
      <c r="R164" s="425"/>
      <c r="S164" s="425"/>
      <c r="T164" s="425"/>
      <c r="U164" s="425"/>
      <c r="V164" s="425"/>
      <c r="W164" s="425"/>
      <c r="X164" s="425"/>
      <c r="Y164" s="425"/>
      <c r="Z164" s="425"/>
    </row>
    <row r="165" spans="1:26" ht="12.75" customHeight="1" x14ac:dyDescent="0.2">
      <c r="A165" s="425"/>
      <c r="B165" s="425"/>
      <c r="C165" s="706"/>
      <c r="D165" s="706"/>
      <c r="E165" s="713"/>
      <c r="F165" s="425"/>
      <c r="G165" s="425"/>
      <c r="H165" s="425"/>
      <c r="I165" s="425"/>
      <c r="J165" s="425"/>
      <c r="K165" s="425"/>
      <c r="L165" s="425"/>
      <c r="M165" s="425"/>
      <c r="N165" s="425"/>
      <c r="O165" s="425"/>
      <c r="P165" s="425"/>
      <c r="Q165" s="425"/>
      <c r="R165" s="425"/>
      <c r="S165" s="425"/>
      <c r="T165" s="425"/>
      <c r="U165" s="425"/>
      <c r="V165" s="425"/>
      <c r="W165" s="425"/>
      <c r="X165" s="425"/>
      <c r="Y165" s="425"/>
      <c r="Z165" s="425"/>
    </row>
    <row r="166" spans="1:26" ht="12.75" customHeight="1" x14ac:dyDescent="0.2">
      <c r="A166" s="425"/>
      <c r="B166" s="425"/>
      <c r="C166" s="706"/>
      <c r="D166" s="706"/>
      <c r="E166" s="713"/>
      <c r="F166" s="425"/>
      <c r="G166" s="425"/>
      <c r="H166" s="425"/>
      <c r="I166" s="425"/>
      <c r="J166" s="425"/>
      <c r="K166" s="425"/>
      <c r="L166" s="425"/>
      <c r="M166" s="425"/>
      <c r="N166" s="425"/>
      <c r="O166" s="425"/>
      <c r="P166" s="425"/>
      <c r="Q166" s="425"/>
      <c r="R166" s="425"/>
      <c r="S166" s="425"/>
      <c r="T166" s="425"/>
      <c r="U166" s="425"/>
      <c r="V166" s="425"/>
      <c r="W166" s="425"/>
      <c r="X166" s="425"/>
      <c r="Y166" s="425"/>
      <c r="Z166" s="425"/>
    </row>
    <row r="167" spans="1:26" ht="12.75" customHeight="1" x14ac:dyDescent="0.2">
      <c r="A167" s="425"/>
      <c r="B167" s="425"/>
      <c r="C167" s="706"/>
      <c r="D167" s="706"/>
      <c r="E167" s="713"/>
      <c r="F167" s="425"/>
      <c r="G167" s="425"/>
      <c r="H167" s="425"/>
      <c r="I167" s="425"/>
      <c r="J167" s="425"/>
      <c r="K167" s="425"/>
      <c r="L167" s="425"/>
      <c r="M167" s="425"/>
      <c r="N167" s="425"/>
      <c r="O167" s="425"/>
      <c r="P167" s="425"/>
      <c r="Q167" s="425"/>
      <c r="R167" s="425"/>
      <c r="S167" s="425"/>
      <c r="T167" s="425"/>
      <c r="U167" s="425"/>
      <c r="V167" s="425"/>
      <c r="W167" s="425"/>
      <c r="X167" s="425"/>
      <c r="Y167" s="425"/>
      <c r="Z167" s="425"/>
    </row>
    <row r="168" spans="1:26" ht="12.75" customHeight="1" x14ac:dyDescent="0.2">
      <c r="A168" s="425"/>
      <c r="B168" s="425"/>
      <c r="C168" s="706"/>
      <c r="D168" s="706"/>
      <c r="E168" s="713"/>
      <c r="F168" s="425"/>
      <c r="G168" s="425"/>
      <c r="H168" s="425"/>
      <c r="I168" s="425"/>
      <c r="J168" s="425"/>
      <c r="K168" s="425"/>
      <c r="L168" s="425"/>
      <c r="M168" s="425"/>
      <c r="N168" s="425"/>
      <c r="O168" s="425"/>
      <c r="P168" s="425"/>
      <c r="Q168" s="425"/>
      <c r="R168" s="425"/>
      <c r="S168" s="425"/>
      <c r="T168" s="425"/>
      <c r="U168" s="425"/>
      <c r="V168" s="425"/>
      <c r="W168" s="425"/>
      <c r="X168" s="425"/>
      <c r="Y168" s="425"/>
      <c r="Z168" s="425"/>
    </row>
    <row r="169" spans="1:26" ht="12.75" customHeight="1" x14ac:dyDescent="0.2">
      <c r="A169" s="425"/>
      <c r="B169" s="425"/>
      <c r="C169" s="706"/>
      <c r="D169" s="706"/>
      <c r="E169" s="713"/>
      <c r="F169" s="425"/>
      <c r="G169" s="425"/>
      <c r="H169" s="425"/>
      <c r="I169" s="425"/>
      <c r="J169" s="425"/>
      <c r="K169" s="425"/>
      <c r="L169" s="425"/>
      <c r="M169" s="425"/>
      <c r="N169" s="425"/>
      <c r="O169" s="425"/>
      <c r="P169" s="425"/>
      <c r="Q169" s="425"/>
      <c r="R169" s="425"/>
      <c r="S169" s="425"/>
      <c r="T169" s="425"/>
      <c r="U169" s="425"/>
      <c r="V169" s="425"/>
      <c r="W169" s="425"/>
      <c r="X169" s="425"/>
      <c r="Y169" s="425"/>
      <c r="Z169" s="425"/>
    </row>
    <row r="170" spans="1:26" ht="12.75" customHeight="1" x14ac:dyDescent="0.2">
      <c r="A170" s="425"/>
      <c r="B170" s="425"/>
      <c r="C170" s="706"/>
      <c r="D170" s="706"/>
      <c r="E170" s="713"/>
      <c r="F170" s="425"/>
      <c r="G170" s="425"/>
      <c r="H170" s="425"/>
      <c r="I170" s="425"/>
      <c r="J170" s="425"/>
      <c r="K170" s="425"/>
      <c r="L170" s="425"/>
      <c r="M170" s="425"/>
      <c r="N170" s="425"/>
      <c r="O170" s="425"/>
      <c r="P170" s="425"/>
      <c r="Q170" s="425"/>
      <c r="R170" s="425"/>
      <c r="S170" s="425"/>
      <c r="T170" s="425"/>
      <c r="U170" s="425"/>
      <c r="V170" s="425"/>
      <c r="W170" s="425"/>
      <c r="X170" s="425"/>
      <c r="Y170" s="425"/>
      <c r="Z170" s="425"/>
    </row>
    <row r="171" spans="1:26" ht="12.75" customHeight="1" x14ac:dyDescent="0.2">
      <c r="A171" s="425"/>
      <c r="B171" s="425"/>
      <c r="C171" s="706"/>
      <c r="D171" s="706"/>
      <c r="E171" s="713"/>
      <c r="F171" s="425"/>
      <c r="G171" s="425"/>
      <c r="H171" s="425"/>
      <c r="I171" s="425"/>
      <c r="J171" s="425"/>
      <c r="K171" s="425"/>
      <c r="L171" s="425"/>
      <c r="M171" s="425"/>
      <c r="N171" s="425"/>
      <c r="O171" s="425"/>
      <c r="P171" s="425"/>
      <c r="Q171" s="425"/>
      <c r="R171" s="425"/>
      <c r="S171" s="425"/>
      <c r="T171" s="425"/>
      <c r="U171" s="425"/>
      <c r="V171" s="425"/>
      <c r="W171" s="425"/>
      <c r="X171" s="425"/>
      <c r="Y171" s="425"/>
      <c r="Z171" s="425"/>
    </row>
    <row r="172" spans="1:26" ht="12.75" customHeight="1" x14ac:dyDescent="0.2">
      <c r="A172" s="425"/>
      <c r="B172" s="425"/>
      <c r="C172" s="706"/>
      <c r="D172" s="706"/>
      <c r="E172" s="713"/>
      <c r="F172" s="425"/>
      <c r="G172" s="425"/>
      <c r="H172" s="425"/>
      <c r="I172" s="425"/>
      <c r="J172" s="425"/>
      <c r="K172" s="425"/>
      <c r="L172" s="425"/>
      <c r="M172" s="425"/>
      <c r="N172" s="425"/>
      <c r="O172" s="425"/>
      <c r="P172" s="425"/>
      <c r="Q172" s="425"/>
      <c r="R172" s="425"/>
      <c r="S172" s="425"/>
      <c r="T172" s="425"/>
      <c r="U172" s="425"/>
      <c r="V172" s="425"/>
      <c r="W172" s="425"/>
      <c r="X172" s="425"/>
      <c r="Y172" s="425"/>
      <c r="Z172" s="425"/>
    </row>
    <row r="173" spans="1:26" ht="12.75" customHeight="1" x14ac:dyDescent="0.2">
      <c r="A173" s="425"/>
      <c r="B173" s="425"/>
      <c r="C173" s="706"/>
      <c r="D173" s="706"/>
      <c r="E173" s="713"/>
      <c r="F173" s="425"/>
      <c r="G173" s="425"/>
      <c r="H173" s="425"/>
      <c r="I173" s="425"/>
      <c r="J173" s="425"/>
      <c r="K173" s="425"/>
      <c r="L173" s="425"/>
      <c r="M173" s="425"/>
      <c r="N173" s="425"/>
      <c r="O173" s="425"/>
      <c r="P173" s="425"/>
      <c r="Q173" s="425"/>
      <c r="R173" s="425"/>
      <c r="S173" s="425"/>
      <c r="T173" s="425"/>
      <c r="U173" s="425"/>
      <c r="V173" s="425"/>
      <c r="W173" s="425"/>
      <c r="X173" s="425"/>
      <c r="Y173" s="425"/>
      <c r="Z173" s="425"/>
    </row>
    <row r="174" spans="1:26" ht="12.75" customHeight="1" x14ac:dyDescent="0.2">
      <c r="A174" s="425"/>
      <c r="B174" s="425"/>
      <c r="C174" s="706"/>
      <c r="D174" s="706"/>
      <c r="E174" s="713"/>
      <c r="F174" s="425"/>
      <c r="G174" s="425"/>
      <c r="H174" s="425"/>
      <c r="I174" s="425"/>
      <c r="J174" s="425"/>
      <c r="K174" s="425"/>
      <c r="L174" s="425"/>
      <c r="M174" s="425"/>
      <c r="N174" s="425"/>
      <c r="O174" s="425"/>
      <c r="P174" s="425"/>
      <c r="Q174" s="425"/>
      <c r="R174" s="425"/>
      <c r="S174" s="425"/>
      <c r="T174" s="425"/>
      <c r="U174" s="425"/>
      <c r="V174" s="425"/>
      <c r="W174" s="425"/>
      <c r="X174" s="425"/>
      <c r="Y174" s="425"/>
      <c r="Z174" s="425"/>
    </row>
    <row r="175" spans="1:26" ht="12.75" customHeight="1" x14ac:dyDescent="0.2">
      <c r="A175" s="425"/>
      <c r="B175" s="425"/>
      <c r="C175" s="706"/>
      <c r="D175" s="706"/>
      <c r="E175" s="713"/>
      <c r="F175" s="425"/>
      <c r="G175" s="425"/>
      <c r="H175" s="425"/>
      <c r="I175" s="425"/>
      <c r="J175" s="425"/>
      <c r="K175" s="425"/>
      <c r="L175" s="425"/>
      <c r="M175" s="425"/>
      <c r="N175" s="425"/>
      <c r="O175" s="425"/>
      <c r="P175" s="425"/>
      <c r="Q175" s="425"/>
      <c r="R175" s="425"/>
      <c r="S175" s="425"/>
      <c r="T175" s="425"/>
      <c r="U175" s="425"/>
      <c r="V175" s="425"/>
      <c r="W175" s="425"/>
      <c r="X175" s="425"/>
      <c r="Y175" s="425"/>
      <c r="Z175" s="425"/>
    </row>
    <row r="176" spans="1:26" ht="12.75" customHeight="1" x14ac:dyDescent="0.2">
      <c r="A176" s="425"/>
      <c r="B176" s="425"/>
      <c r="C176" s="706"/>
      <c r="D176" s="706"/>
      <c r="E176" s="713"/>
      <c r="F176" s="425"/>
      <c r="G176" s="425"/>
      <c r="H176" s="425"/>
      <c r="I176" s="425"/>
      <c r="J176" s="425"/>
      <c r="K176" s="425"/>
      <c r="L176" s="425"/>
      <c r="M176" s="425"/>
      <c r="N176" s="425"/>
      <c r="O176" s="425"/>
      <c r="P176" s="425"/>
      <c r="Q176" s="425"/>
      <c r="R176" s="425"/>
      <c r="S176" s="425"/>
      <c r="T176" s="425"/>
      <c r="U176" s="425"/>
      <c r="V176" s="425"/>
      <c r="W176" s="425"/>
      <c r="X176" s="425"/>
      <c r="Y176" s="425"/>
      <c r="Z176" s="425"/>
    </row>
    <row r="177" spans="1:26" ht="12.75" customHeight="1" x14ac:dyDescent="0.2">
      <c r="A177" s="425"/>
      <c r="B177" s="425"/>
      <c r="C177" s="706"/>
      <c r="D177" s="706"/>
      <c r="E177" s="713"/>
      <c r="F177" s="425"/>
      <c r="G177" s="425"/>
      <c r="H177" s="425"/>
      <c r="I177" s="425"/>
      <c r="J177" s="425"/>
      <c r="K177" s="425"/>
      <c r="L177" s="425"/>
      <c r="M177" s="425"/>
      <c r="N177" s="425"/>
      <c r="O177" s="425"/>
      <c r="P177" s="425"/>
      <c r="Q177" s="425"/>
      <c r="R177" s="425"/>
      <c r="S177" s="425"/>
      <c r="T177" s="425"/>
      <c r="U177" s="425"/>
      <c r="V177" s="425"/>
      <c r="W177" s="425"/>
      <c r="X177" s="425"/>
      <c r="Y177" s="425"/>
      <c r="Z177" s="425"/>
    </row>
    <row r="178" spans="1:26" ht="12.75" customHeight="1" x14ac:dyDescent="0.2">
      <c r="A178" s="425"/>
      <c r="B178" s="425"/>
      <c r="C178" s="706"/>
      <c r="D178" s="706"/>
      <c r="E178" s="713"/>
      <c r="F178" s="425"/>
      <c r="G178" s="425"/>
      <c r="H178" s="425"/>
      <c r="I178" s="425"/>
      <c r="J178" s="425"/>
      <c r="K178" s="425"/>
      <c r="L178" s="425"/>
      <c r="M178" s="425"/>
      <c r="N178" s="425"/>
      <c r="O178" s="425"/>
      <c r="P178" s="425"/>
      <c r="Q178" s="425"/>
      <c r="R178" s="425"/>
      <c r="S178" s="425"/>
      <c r="T178" s="425"/>
      <c r="U178" s="425"/>
      <c r="V178" s="425"/>
      <c r="W178" s="425"/>
      <c r="X178" s="425"/>
      <c r="Y178" s="425"/>
      <c r="Z178" s="425"/>
    </row>
    <row r="179" spans="1:26" ht="12.75" customHeight="1" x14ac:dyDescent="0.2">
      <c r="A179" s="425"/>
      <c r="B179" s="425"/>
      <c r="C179" s="706"/>
      <c r="D179" s="706"/>
      <c r="E179" s="713"/>
      <c r="F179" s="425"/>
      <c r="G179" s="425"/>
      <c r="H179" s="425"/>
      <c r="I179" s="425"/>
      <c r="J179" s="425"/>
      <c r="K179" s="425"/>
      <c r="L179" s="425"/>
      <c r="M179" s="425"/>
      <c r="N179" s="425"/>
      <c r="O179" s="425"/>
      <c r="P179" s="425"/>
      <c r="Q179" s="425"/>
      <c r="R179" s="425"/>
      <c r="S179" s="425"/>
      <c r="T179" s="425"/>
      <c r="U179" s="425"/>
      <c r="V179" s="425"/>
      <c r="W179" s="425"/>
      <c r="X179" s="425"/>
      <c r="Y179" s="425"/>
      <c r="Z179" s="425"/>
    </row>
    <row r="180" spans="1:26" ht="12.75" customHeight="1" x14ac:dyDescent="0.2">
      <c r="A180" s="425"/>
      <c r="B180" s="425"/>
      <c r="C180" s="706"/>
      <c r="D180" s="706"/>
      <c r="E180" s="713"/>
      <c r="F180" s="425"/>
      <c r="G180" s="425"/>
      <c r="H180" s="425"/>
      <c r="I180" s="425"/>
      <c r="J180" s="425"/>
      <c r="K180" s="425"/>
      <c r="L180" s="425"/>
      <c r="M180" s="425"/>
      <c r="N180" s="425"/>
      <c r="O180" s="425"/>
      <c r="P180" s="425"/>
      <c r="Q180" s="425"/>
      <c r="R180" s="425"/>
      <c r="S180" s="425"/>
      <c r="T180" s="425"/>
      <c r="U180" s="425"/>
      <c r="V180" s="425"/>
      <c r="W180" s="425"/>
      <c r="X180" s="425"/>
      <c r="Y180" s="425"/>
      <c r="Z180" s="425"/>
    </row>
    <row r="181" spans="1:26" ht="12.75" customHeight="1" x14ac:dyDescent="0.2">
      <c r="A181" s="425"/>
      <c r="B181" s="425"/>
      <c r="C181" s="706"/>
      <c r="D181" s="706"/>
      <c r="E181" s="713"/>
      <c r="F181" s="425"/>
      <c r="G181" s="425"/>
      <c r="H181" s="425"/>
      <c r="I181" s="425"/>
      <c r="J181" s="425"/>
      <c r="K181" s="425"/>
      <c r="L181" s="425"/>
      <c r="M181" s="425"/>
      <c r="N181" s="425"/>
      <c r="O181" s="425"/>
      <c r="P181" s="425"/>
      <c r="Q181" s="425"/>
      <c r="R181" s="425"/>
      <c r="S181" s="425"/>
      <c r="T181" s="425"/>
      <c r="U181" s="425"/>
      <c r="V181" s="425"/>
      <c r="W181" s="425"/>
      <c r="X181" s="425"/>
      <c r="Y181" s="425"/>
      <c r="Z181" s="425"/>
    </row>
    <row r="182" spans="1:26" ht="12.75" customHeight="1" x14ac:dyDescent="0.2">
      <c r="A182" s="425"/>
      <c r="B182" s="425"/>
      <c r="C182" s="706"/>
      <c r="D182" s="706"/>
      <c r="E182" s="713"/>
      <c r="F182" s="425"/>
      <c r="G182" s="425"/>
      <c r="H182" s="425"/>
      <c r="I182" s="425"/>
      <c r="J182" s="425"/>
      <c r="K182" s="425"/>
      <c r="L182" s="425"/>
      <c r="M182" s="425"/>
      <c r="N182" s="425"/>
      <c r="O182" s="425"/>
      <c r="P182" s="425"/>
      <c r="Q182" s="425"/>
      <c r="R182" s="425"/>
      <c r="S182" s="425"/>
      <c r="T182" s="425"/>
      <c r="U182" s="425"/>
      <c r="V182" s="425"/>
      <c r="W182" s="425"/>
      <c r="X182" s="425"/>
      <c r="Y182" s="425"/>
      <c r="Z182" s="425"/>
    </row>
    <row r="183" spans="1:26" ht="12.75" customHeight="1" x14ac:dyDescent="0.2">
      <c r="A183" s="425"/>
      <c r="B183" s="425"/>
      <c r="C183" s="706"/>
      <c r="D183" s="706"/>
      <c r="E183" s="713"/>
      <c r="F183" s="425"/>
      <c r="G183" s="425"/>
      <c r="H183" s="425"/>
      <c r="I183" s="425"/>
      <c r="J183" s="425"/>
      <c r="K183" s="425"/>
      <c r="L183" s="425"/>
      <c r="M183" s="425"/>
      <c r="N183" s="425"/>
      <c r="O183" s="425"/>
      <c r="P183" s="425"/>
      <c r="Q183" s="425"/>
      <c r="R183" s="425"/>
      <c r="S183" s="425"/>
      <c r="T183" s="425"/>
      <c r="U183" s="425"/>
      <c r="V183" s="425"/>
      <c r="W183" s="425"/>
      <c r="X183" s="425"/>
      <c r="Y183" s="425"/>
      <c r="Z183" s="425"/>
    </row>
    <row r="184" spans="1:26" ht="12.75" customHeight="1" x14ac:dyDescent="0.2">
      <c r="A184" s="425"/>
      <c r="B184" s="425"/>
      <c r="C184" s="706"/>
      <c r="D184" s="706"/>
      <c r="E184" s="713"/>
      <c r="F184" s="425"/>
      <c r="G184" s="425"/>
      <c r="H184" s="425"/>
      <c r="I184" s="425"/>
      <c r="J184" s="425"/>
      <c r="K184" s="425"/>
      <c r="L184" s="425"/>
      <c r="M184" s="425"/>
      <c r="N184" s="425"/>
      <c r="O184" s="425"/>
      <c r="P184" s="425"/>
      <c r="Q184" s="425"/>
      <c r="R184" s="425"/>
      <c r="S184" s="425"/>
      <c r="T184" s="425"/>
      <c r="U184" s="425"/>
      <c r="V184" s="425"/>
      <c r="W184" s="425"/>
      <c r="X184" s="425"/>
      <c r="Y184" s="425"/>
      <c r="Z184" s="425"/>
    </row>
    <row r="185" spans="1:26" ht="12.75" customHeight="1" x14ac:dyDescent="0.2">
      <c r="A185" s="425"/>
      <c r="B185" s="425"/>
      <c r="C185" s="706"/>
      <c r="D185" s="706"/>
      <c r="E185" s="713"/>
      <c r="F185" s="425"/>
      <c r="G185" s="425"/>
      <c r="H185" s="425"/>
      <c r="I185" s="425"/>
      <c r="J185" s="425"/>
      <c r="K185" s="425"/>
      <c r="L185" s="425"/>
      <c r="M185" s="425"/>
      <c r="N185" s="425"/>
      <c r="O185" s="425"/>
      <c r="P185" s="425"/>
      <c r="Q185" s="425"/>
      <c r="R185" s="425"/>
      <c r="S185" s="425"/>
      <c r="T185" s="425"/>
      <c r="U185" s="425"/>
      <c r="V185" s="425"/>
      <c r="W185" s="425"/>
      <c r="X185" s="425"/>
      <c r="Y185" s="425"/>
      <c r="Z185" s="425"/>
    </row>
    <row r="186" spans="1:26" ht="12.75" customHeight="1" x14ac:dyDescent="0.2">
      <c r="A186" s="425"/>
      <c r="B186" s="425"/>
      <c r="C186" s="706"/>
      <c r="D186" s="706"/>
      <c r="E186" s="713"/>
      <c r="F186" s="425"/>
      <c r="G186" s="425"/>
      <c r="H186" s="425"/>
      <c r="I186" s="425"/>
      <c r="J186" s="425"/>
      <c r="K186" s="425"/>
      <c r="L186" s="425"/>
      <c r="M186" s="425"/>
      <c r="N186" s="425"/>
      <c r="O186" s="425"/>
      <c r="P186" s="425"/>
      <c r="Q186" s="425"/>
      <c r="R186" s="425"/>
      <c r="S186" s="425"/>
      <c r="T186" s="425"/>
      <c r="U186" s="425"/>
      <c r="V186" s="425"/>
      <c r="W186" s="425"/>
      <c r="X186" s="425"/>
      <c r="Y186" s="425"/>
      <c r="Z186" s="425"/>
    </row>
    <row r="187" spans="1:26" ht="12.75" customHeight="1" x14ac:dyDescent="0.2">
      <c r="A187" s="425"/>
      <c r="B187" s="425"/>
      <c r="C187" s="706"/>
      <c r="D187" s="706"/>
      <c r="E187" s="713"/>
      <c r="F187" s="425"/>
      <c r="G187" s="425"/>
      <c r="H187" s="425"/>
      <c r="I187" s="425"/>
      <c r="J187" s="425"/>
      <c r="K187" s="425"/>
      <c r="L187" s="425"/>
      <c r="M187" s="425"/>
      <c r="N187" s="425"/>
      <c r="O187" s="425"/>
      <c r="P187" s="425"/>
      <c r="Q187" s="425"/>
      <c r="R187" s="425"/>
      <c r="S187" s="425"/>
      <c r="T187" s="425"/>
      <c r="U187" s="425"/>
      <c r="V187" s="425"/>
      <c r="W187" s="425"/>
      <c r="X187" s="425"/>
      <c r="Y187" s="425"/>
      <c r="Z187" s="425"/>
    </row>
    <row r="188" spans="1:26" ht="12.75" customHeight="1" x14ac:dyDescent="0.2">
      <c r="A188" s="425"/>
      <c r="B188" s="425"/>
      <c r="C188" s="706"/>
      <c r="D188" s="706"/>
      <c r="E188" s="713"/>
      <c r="F188" s="425"/>
      <c r="G188" s="425"/>
      <c r="H188" s="425"/>
      <c r="I188" s="425"/>
      <c r="J188" s="425"/>
      <c r="K188" s="425"/>
      <c r="L188" s="425"/>
      <c r="M188" s="425"/>
      <c r="N188" s="425"/>
      <c r="O188" s="425"/>
      <c r="P188" s="425"/>
      <c r="Q188" s="425"/>
      <c r="R188" s="425"/>
      <c r="S188" s="425"/>
      <c r="T188" s="425"/>
      <c r="U188" s="425"/>
      <c r="V188" s="425"/>
      <c r="W188" s="425"/>
      <c r="X188" s="425"/>
      <c r="Y188" s="425"/>
      <c r="Z188" s="425"/>
    </row>
    <row r="189" spans="1:26" ht="12.75" customHeight="1" x14ac:dyDescent="0.2">
      <c r="A189" s="425"/>
      <c r="B189" s="425"/>
      <c r="C189" s="706"/>
      <c r="D189" s="706"/>
      <c r="E189" s="713"/>
      <c r="F189" s="425"/>
      <c r="G189" s="425"/>
      <c r="H189" s="425"/>
      <c r="I189" s="425"/>
      <c r="J189" s="425"/>
      <c r="K189" s="425"/>
      <c r="L189" s="425"/>
      <c r="M189" s="425"/>
      <c r="N189" s="425"/>
      <c r="O189" s="425"/>
      <c r="P189" s="425"/>
      <c r="Q189" s="425"/>
      <c r="R189" s="425"/>
      <c r="S189" s="425"/>
      <c r="T189" s="425"/>
      <c r="U189" s="425"/>
      <c r="V189" s="425"/>
      <c r="W189" s="425"/>
      <c r="X189" s="425"/>
      <c r="Y189" s="425"/>
      <c r="Z189" s="425"/>
    </row>
    <row r="190" spans="1:26" ht="12.75" customHeight="1" x14ac:dyDescent="0.2">
      <c r="A190" s="425"/>
      <c r="B190" s="425"/>
      <c r="C190" s="706"/>
      <c r="D190" s="706"/>
      <c r="E190" s="713"/>
      <c r="F190" s="425"/>
      <c r="G190" s="425"/>
      <c r="H190" s="425"/>
      <c r="I190" s="425"/>
      <c r="J190" s="425"/>
      <c r="K190" s="425"/>
      <c r="L190" s="425"/>
      <c r="M190" s="425"/>
      <c r="N190" s="425"/>
      <c r="O190" s="425"/>
      <c r="P190" s="425"/>
      <c r="Q190" s="425"/>
      <c r="R190" s="425"/>
      <c r="S190" s="425"/>
      <c r="T190" s="425"/>
      <c r="U190" s="425"/>
      <c r="V190" s="425"/>
      <c r="W190" s="425"/>
      <c r="X190" s="425"/>
      <c r="Y190" s="425"/>
      <c r="Z190" s="425"/>
    </row>
    <row r="191" spans="1:26" ht="12.75" customHeight="1" x14ac:dyDescent="0.2">
      <c r="A191" s="425"/>
      <c r="B191" s="425"/>
      <c r="C191" s="706"/>
      <c r="D191" s="706"/>
      <c r="E191" s="713"/>
      <c r="F191" s="425"/>
      <c r="G191" s="425"/>
      <c r="H191" s="425"/>
      <c r="I191" s="425"/>
      <c r="J191" s="425"/>
      <c r="K191" s="425"/>
      <c r="L191" s="425"/>
      <c r="M191" s="425"/>
      <c r="N191" s="425"/>
      <c r="O191" s="425"/>
      <c r="P191" s="425"/>
      <c r="Q191" s="425"/>
      <c r="R191" s="425"/>
      <c r="S191" s="425"/>
      <c r="T191" s="425"/>
      <c r="U191" s="425"/>
      <c r="V191" s="425"/>
      <c r="W191" s="425"/>
      <c r="X191" s="425"/>
      <c r="Y191" s="425"/>
      <c r="Z191" s="425"/>
    </row>
    <row r="192" spans="1:26" ht="12.75" customHeight="1" x14ac:dyDescent="0.2">
      <c r="A192" s="425"/>
      <c r="B192" s="425"/>
      <c r="C192" s="706"/>
      <c r="D192" s="706"/>
      <c r="E192" s="713"/>
      <c r="F192" s="425"/>
      <c r="G192" s="425"/>
      <c r="H192" s="425"/>
      <c r="I192" s="425"/>
      <c r="J192" s="425"/>
      <c r="K192" s="425"/>
      <c r="L192" s="425"/>
      <c r="M192" s="425"/>
      <c r="N192" s="425"/>
      <c r="O192" s="425"/>
      <c r="P192" s="425"/>
      <c r="Q192" s="425"/>
      <c r="R192" s="425"/>
      <c r="S192" s="425"/>
      <c r="T192" s="425"/>
      <c r="U192" s="425"/>
      <c r="V192" s="425"/>
      <c r="W192" s="425"/>
      <c r="X192" s="425"/>
      <c r="Y192" s="425"/>
      <c r="Z192" s="425"/>
    </row>
    <row r="193" spans="1:26" ht="12.75" customHeight="1" x14ac:dyDescent="0.2">
      <c r="A193" s="425"/>
      <c r="B193" s="425"/>
      <c r="C193" s="706"/>
      <c r="D193" s="706"/>
      <c r="E193" s="713"/>
      <c r="F193" s="425"/>
      <c r="G193" s="425"/>
      <c r="H193" s="425"/>
      <c r="I193" s="425"/>
      <c r="J193" s="425"/>
      <c r="K193" s="425"/>
      <c r="L193" s="425"/>
      <c r="M193" s="425"/>
      <c r="N193" s="425"/>
      <c r="O193" s="425"/>
      <c r="P193" s="425"/>
      <c r="Q193" s="425"/>
      <c r="R193" s="425"/>
      <c r="S193" s="425"/>
      <c r="T193" s="425"/>
      <c r="U193" s="425"/>
      <c r="V193" s="425"/>
      <c r="W193" s="425"/>
      <c r="X193" s="425"/>
      <c r="Y193" s="425"/>
      <c r="Z193" s="425"/>
    </row>
    <row r="194" spans="1:26" ht="12.75" customHeight="1" x14ac:dyDescent="0.2">
      <c r="A194" s="425"/>
      <c r="B194" s="425"/>
      <c r="C194" s="706"/>
      <c r="D194" s="706"/>
      <c r="E194" s="713"/>
      <c r="F194" s="425"/>
      <c r="G194" s="425"/>
      <c r="H194" s="425"/>
      <c r="I194" s="425"/>
      <c r="J194" s="425"/>
      <c r="K194" s="425"/>
      <c r="L194" s="425"/>
      <c r="M194" s="425"/>
      <c r="N194" s="425"/>
      <c r="O194" s="425"/>
      <c r="P194" s="425"/>
      <c r="Q194" s="425"/>
      <c r="R194" s="425"/>
      <c r="S194" s="425"/>
      <c r="T194" s="425"/>
      <c r="U194" s="425"/>
      <c r="V194" s="425"/>
      <c r="W194" s="425"/>
      <c r="X194" s="425"/>
      <c r="Y194" s="425"/>
      <c r="Z194" s="425"/>
    </row>
    <row r="195" spans="1:26" ht="12.75" customHeight="1" x14ac:dyDescent="0.2">
      <c r="A195" s="425"/>
      <c r="B195" s="425"/>
      <c r="C195" s="706"/>
      <c r="D195" s="706"/>
      <c r="E195" s="713"/>
      <c r="F195" s="425"/>
      <c r="G195" s="425"/>
      <c r="H195" s="425"/>
      <c r="I195" s="425"/>
      <c r="J195" s="425"/>
      <c r="K195" s="425"/>
      <c r="L195" s="425"/>
      <c r="M195" s="425"/>
      <c r="N195" s="425"/>
      <c r="O195" s="425"/>
      <c r="P195" s="425"/>
      <c r="Q195" s="425"/>
      <c r="R195" s="425"/>
      <c r="S195" s="425"/>
      <c r="T195" s="425"/>
      <c r="U195" s="425"/>
      <c r="V195" s="425"/>
      <c r="W195" s="425"/>
      <c r="X195" s="425"/>
      <c r="Y195" s="425"/>
      <c r="Z195" s="425"/>
    </row>
    <row r="196" spans="1:26" ht="12.75" customHeight="1" x14ac:dyDescent="0.2">
      <c r="A196" s="425"/>
      <c r="B196" s="425"/>
      <c r="C196" s="706"/>
      <c r="D196" s="706"/>
      <c r="E196" s="713"/>
      <c r="F196" s="425"/>
      <c r="G196" s="425"/>
      <c r="H196" s="425"/>
      <c r="I196" s="425"/>
      <c r="J196" s="425"/>
      <c r="K196" s="425"/>
      <c r="L196" s="425"/>
      <c r="M196" s="425"/>
      <c r="N196" s="425"/>
      <c r="O196" s="425"/>
      <c r="P196" s="425"/>
      <c r="Q196" s="425"/>
      <c r="R196" s="425"/>
      <c r="S196" s="425"/>
      <c r="T196" s="425"/>
      <c r="U196" s="425"/>
      <c r="V196" s="425"/>
      <c r="W196" s="425"/>
      <c r="X196" s="425"/>
      <c r="Y196" s="425"/>
      <c r="Z196" s="425"/>
    </row>
    <row r="197" spans="1:26" ht="12.75" customHeight="1" x14ac:dyDescent="0.2">
      <c r="A197" s="425"/>
      <c r="B197" s="425"/>
      <c r="C197" s="706"/>
      <c r="D197" s="706"/>
      <c r="E197" s="713"/>
      <c r="F197" s="425"/>
      <c r="G197" s="425"/>
      <c r="H197" s="425"/>
      <c r="I197" s="425"/>
      <c r="J197" s="425"/>
      <c r="K197" s="425"/>
      <c r="L197" s="425"/>
      <c r="M197" s="425"/>
      <c r="N197" s="425"/>
      <c r="O197" s="425"/>
      <c r="P197" s="425"/>
      <c r="Q197" s="425"/>
      <c r="R197" s="425"/>
      <c r="S197" s="425"/>
      <c r="T197" s="425"/>
      <c r="U197" s="425"/>
      <c r="V197" s="425"/>
      <c r="W197" s="425"/>
      <c r="X197" s="425"/>
      <c r="Y197" s="425"/>
      <c r="Z197" s="425"/>
    </row>
    <row r="198" spans="1:26" ht="12.75" customHeight="1" x14ac:dyDescent="0.2">
      <c r="A198" s="425"/>
      <c r="B198" s="425"/>
      <c r="C198" s="706"/>
      <c r="D198" s="706"/>
      <c r="E198" s="713"/>
      <c r="F198" s="425"/>
      <c r="G198" s="425"/>
      <c r="H198" s="425"/>
      <c r="I198" s="425"/>
      <c r="J198" s="425"/>
      <c r="K198" s="425"/>
      <c r="L198" s="425"/>
      <c r="M198" s="425"/>
      <c r="N198" s="425"/>
      <c r="O198" s="425"/>
      <c r="P198" s="425"/>
      <c r="Q198" s="425"/>
      <c r="R198" s="425"/>
      <c r="S198" s="425"/>
      <c r="T198" s="425"/>
      <c r="U198" s="425"/>
      <c r="V198" s="425"/>
      <c r="W198" s="425"/>
      <c r="X198" s="425"/>
      <c r="Y198" s="425"/>
      <c r="Z198" s="425"/>
    </row>
    <row r="199" spans="1:26" ht="12.75" customHeight="1" x14ac:dyDescent="0.2">
      <c r="A199" s="425"/>
      <c r="B199" s="425"/>
      <c r="C199" s="706"/>
      <c r="D199" s="706"/>
      <c r="E199" s="713"/>
      <c r="F199" s="425"/>
      <c r="G199" s="425"/>
      <c r="H199" s="425"/>
      <c r="I199" s="425"/>
      <c r="J199" s="425"/>
      <c r="K199" s="425"/>
      <c r="L199" s="425"/>
      <c r="M199" s="425"/>
      <c r="N199" s="425"/>
      <c r="O199" s="425"/>
      <c r="P199" s="425"/>
      <c r="Q199" s="425"/>
      <c r="R199" s="425"/>
      <c r="S199" s="425"/>
      <c r="T199" s="425"/>
      <c r="U199" s="425"/>
      <c r="V199" s="425"/>
      <c r="W199" s="425"/>
      <c r="X199" s="425"/>
      <c r="Y199" s="425"/>
      <c r="Z199" s="425"/>
    </row>
    <row r="200" spans="1:26" ht="12.75" customHeight="1" x14ac:dyDescent="0.2">
      <c r="A200" s="425"/>
      <c r="B200" s="425"/>
      <c r="C200" s="706"/>
      <c r="D200" s="706"/>
      <c r="E200" s="713"/>
      <c r="F200" s="425"/>
      <c r="G200" s="425"/>
      <c r="H200" s="425"/>
      <c r="I200" s="425"/>
      <c r="J200" s="425"/>
      <c r="K200" s="425"/>
      <c r="L200" s="425"/>
      <c r="M200" s="425"/>
      <c r="N200" s="425"/>
      <c r="O200" s="425"/>
      <c r="P200" s="425"/>
      <c r="Q200" s="425"/>
      <c r="R200" s="425"/>
      <c r="S200" s="425"/>
      <c r="T200" s="425"/>
      <c r="U200" s="425"/>
      <c r="V200" s="425"/>
      <c r="W200" s="425"/>
      <c r="X200" s="425"/>
      <c r="Y200" s="425"/>
      <c r="Z200" s="425"/>
    </row>
    <row r="201" spans="1:26" ht="12.75" customHeight="1" x14ac:dyDescent="0.2">
      <c r="A201" s="425"/>
      <c r="B201" s="425"/>
      <c r="C201" s="706"/>
      <c r="D201" s="706"/>
      <c r="E201" s="713"/>
      <c r="F201" s="425"/>
      <c r="G201" s="425"/>
      <c r="H201" s="425"/>
      <c r="I201" s="425"/>
      <c r="J201" s="425"/>
      <c r="K201" s="425"/>
      <c r="L201" s="425"/>
      <c r="M201" s="425"/>
      <c r="N201" s="425"/>
      <c r="O201" s="425"/>
      <c r="P201" s="425"/>
      <c r="Q201" s="425"/>
      <c r="R201" s="425"/>
      <c r="S201" s="425"/>
      <c r="T201" s="425"/>
      <c r="U201" s="425"/>
      <c r="V201" s="425"/>
      <c r="W201" s="425"/>
      <c r="X201" s="425"/>
      <c r="Y201" s="425"/>
      <c r="Z201" s="425"/>
    </row>
    <row r="202" spans="1:26" ht="12.75" customHeight="1" x14ac:dyDescent="0.2">
      <c r="A202" s="425"/>
      <c r="B202" s="425"/>
      <c r="C202" s="706"/>
      <c r="D202" s="706"/>
      <c r="E202" s="713"/>
      <c r="F202" s="425"/>
      <c r="G202" s="425"/>
      <c r="H202" s="425"/>
      <c r="I202" s="425"/>
      <c r="J202" s="425"/>
      <c r="K202" s="425"/>
      <c r="L202" s="425"/>
      <c r="M202" s="425"/>
      <c r="N202" s="425"/>
      <c r="O202" s="425"/>
      <c r="P202" s="425"/>
      <c r="Q202" s="425"/>
      <c r="R202" s="425"/>
      <c r="S202" s="425"/>
      <c r="T202" s="425"/>
      <c r="U202" s="425"/>
      <c r="V202" s="425"/>
      <c r="W202" s="425"/>
      <c r="X202" s="425"/>
      <c r="Y202" s="425"/>
      <c r="Z202" s="425"/>
    </row>
    <row r="203" spans="1:26" ht="12.75" customHeight="1" x14ac:dyDescent="0.2">
      <c r="A203" s="425"/>
      <c r="B203" s="425"/>
      <c r="C203" s="706"/>
      <c r="D203" s="706"/>
      <c r="E203" s="713"/>
      <c r="F203" s="425"/>
      <c r="G203" s="425"/>
      <c r="H203" s="425"/>
      <c r="I203" s="425"/>
      <c r="J203" s="425"/>
      <c r="K203" s="425"/>
      <c r="L203" s="425"/>
      <c r="M203" s="425"/>
      <c r="N203" s="425"/>
      <c r="O203" s="425"/>
      <c r="P203" s="425"/>
      <c r="Q203" s="425"/>
      <c r="R203" s="425"/>
      <c r="S203" s="425"/>
      <c r="T203" s="425"/>
      <c r="U203" s="425"/>
      <c r="V203" s="425"/>
      <c r="W203" s="425"/>
      <c r="X203" s="425"/>
      <c r="Y203" s="425"/>
      <c r="Z203" s="425"/>
    </row>
    <row r="204" spans="1:26" ht="12.75" customHeight="1" x14ac:dyDescent="0.2">
      <c r="A204" s="425"/>
      <c r="B204" s="425"/>
      <c r="C204" s="706"/>
      <c r="D204" s="706"/>
      <c r="E204" s="713"/>
      <c r="F204" s="425"/>
      <c r="G204" s="425"/>
      <c r="H204" s="425"/>
      <c r="I204" s="425"/>
      <c r="J204" s="425"/>
      <c r="K204" s="425"/>
      <c r="L204" s="425"/>
      <c r="M204" s="425"/>
      <c r="N204" s="425"/>
      <c r="O204" s="425"/>
      <c r="P204" s="425"/>
      <c r="Q204" s="425"/>
      <c r="R204" s="425"/>
      <c r="S204" s="425"/>
      <c r="T204" s="425"/>
      <c r="U204" s="425"/>
      <c r="V204" s="425"/>
      <c r="W204" s="425"/>
      <c r="X204" s="425"/>
      <c r="Y204" s="425"/>
      <c r="Z204" s="425"/>
    </row>
    <row r="205" spans="1:26" ht="12.75" customHeight="1" x14ac:dyDescent="0.2">
      <c r="A205" s="425"/>
      <c r="B205" s="425"/>
      <c r="C205" s="706"/>
      <c r="D205" s="706"/>
      <c r="E205" s="713"/>
      <c r="F205" s="425"/>
      <c r="G205" s="425"/>
      <c r="H205" s="425"/>
      <c r="I205" s="425"/>
      <c r="J205" s="425"/>
      <c r="K205" s="425"/>
      <c r="L205" s="425"/>
      <c r="M205" s="425"/>
      <c r="N205" s="425"/>
      <c r="O205" s="425"/>
      <c r="P205" s="425"/>
      <c r="Q205" s="425"/>
      <c r="R205" s="425"/>
      <c r="S205" s="425"/>
      <c r="T205" s="425"/>
      <c r="U205" s="425"/>
      <c r="V205" s="425"/>
      <c r="W205" s="425"/>
      <c r="X205" s="425"/>
      <c r="Y205" s="425"/>
      <c r="Z205" s="425"/>
    </row>
    <row r="206" spans="1:26" ht="12.75" customHeight="1" x14ac:dyDescent="0.2">
      <c r="A206" s="425"/>
      <c r="B206" s="425"/>
      <c r="C206" s="706"/>
      <c r="D206" s="706"/>
      <c r="E206" s="713"/>
      <c r="F206" s="425"/>
      <c r="G206" s="425"/>
      <c r="H206" s="425"/>
      <c r="I206" s="425"/>
      <c r="J206" s="425"/>
      <c r="K206" s="425"/>
      <c r="L206" s="425"/>
      <c r="M206" s="425"/>
      <c r="N206" s="425"/>
      <c r="O206" s="425"/>
      <c r="P206" s="425"/>
      <c r="Q206" s="425"/>
      <c r="R206" s="425"/>
      <c r="S206" s="425"/>
      <c r="T206" s="425"/>
      <c r="U206" s="425"/>
      <c r="V206" s="425"/>
      <c r="W206" s="425"/>
      <c r="X206" s="425"/>
      <c r="Y206" s="425"/>
      <c r="Z206" s="425"/>
    </row>
    <row r="207" spans="1:26" ht="12.75" customHeight="1" x14ac:dyDescent="0.2">
      <c r="A207" s="425"/>
      <c r="B207" s="425"/>
      <c r="C207" s="706"/>
      <c r="D207" s="706"/>
      <c r="E207" s="713"/>
      <c r="F207" s="425"/>
      <c r="G207" s="425"/>
      <c r="H207" s="425"/>
      <c r="I207" s="425"/>
      <c r="J207" s="425"/>
      <c r="K207" s="425"/>
      <c r="L207" s="425"/>
      <c r="M207" s="425"/>
      <c r="N207" s="425"/>
      <c r="O207" s="425"/>
      <c r="P207" s="425"/>
      <c r="Q207" s="425"/>
      <c r="R207" s="425"/>
      <c r="S207" s="425"/>
      <c r="T207" s="425"/>
      <c r="U207" s="425"/>
      <c r="V207" s="425"/>
      <c r="W207" s="425"/>
      <c r="X207" s="425"/>
      <c r="Y207" s="425"/>
      <c r="Z207" s="425"/>
    </row>
    <row r="208" spans="1:26" ht="12.75" customHeight="1" x14ac:dyDescent="0.2">
      <c r="A208" s="425"/>
      <c r="B208" s="425"/>
      <c r="C208" s="706"/>
      <c r="D208" s="706"/>
      <c r="E208" s="713"/>
      <c r="F208" s="425"/>
      <c r="G208" s="425"/>
      <c r="H208" s="425"/>
      <c r="I208" s="425"/>
      <c r="J208" s="425"/>
      <c r="K208" s="425"/>
      <c r="L208" s="425"/>
      <c r="M208" s="425"/>
      <c r="N208" s="425"/>
      <c r="O208" s="425"/>
      <c r="P208" s="425"/>
      <c r="Q208" s="425"/>
      <c r="R208" s="425"/>
      <c r="S208" s="425"/>
      <c r="T208" s="425"/>
      <c r="U208" s="425"/>
      <c r="V208" s="425"/>
      <c r="W208" s="425"/>
      <c r="X208" s="425"/>
      <c r="Y208" s="425"/>
      <c r="Z208" s="425"/>
    </row>
    <row r="209" spans="1:26" ht="12.75" customHeight="1" x14ac:dyDescent="0.2">
      <c r="A209" s="425"/>
      <c r="B209" s="425"/>
      <c r="C209" s="706"/>
      <c r="D209" s="706"/>
      <c r="E209" s="713"/>
      <c r="F209" s="425"/>
      <c r="G209" s="425"/>
      <c r="H209" s="425"/>
      <c r="I209" s="425"/>
      <c r="J209" s="425"/>
      <c r="K209" s="425"/>
      <c r="L209" s="425"/>
      <c r="M209" s="425"/>
      <c r="N209" s="425"/>
      <c r="O209" s="425"/>
      <c r="P209" s="425"/>
      <c r="Q209" s="425"/>
      <c r="R209" s="425"/>
      <c r="S209" s="425"/>
      <c r="T209" s="425"/>
      <c r="U209" s="425"/>
      <c r="V209" s="425"/>
      <c r="W209" s="425"/>
      <c r="X209" s="425"/>
      <c r="Y209" s="425"/>
      <c r="Z209" s="425"/>
    </row>
    <row r="210" spans="1:26" ht="12.75" customHeight="1" x14ac:dyDescent="0.2">
      <c r="A210" s="425"/>
      <c r="B210" s="425"/>
      <c r="C210" s="706"/>
      <c r="D210" s="706"/>
      <c r="E210" s="713"/>
      <c r="F210" s="425"/>
      <c r="G210" s="425"/>
      <c r="H210" s="425"/>
      <c r="I210" s="425"/>
      <c r="J210" s="425"/>
      <c r="K210" s="425"/>
      <c r="L210" s="425"/>
      <c r="M210" s="425"/>
      <c r="N210" s="425"/>
      <c r="O210" s="425"/>
      <c r="P210" s="425"/>
      <c r="Q210" s="425"/>
      <c r="R210" s="425"/>
      <c r="S210" s="425"/>
      <c r="T210" s="425"/>
      <c r="U210" s="425"/>
      <c r="V210" s="425"/>
      <c r="W210" s="425"/>
      <c r="X210" s="425"/>
      <c r="Y210" s="425"/>
      <c r="Z210" s="425"/>
    </row>
    <row r="211" spans="1:26" ht="12.75" customHeight="1" x14ac:dyDescent="0.2">
      <c r="A211" s="425"/>
      <c r="B211" s="425"/>
      <c r="C211" s="706"/>
      <c r="D211" s="706"/>
      <c r="E211" s="713"/>
      <c r="F211" s="425"/>
      <c r="G211" s="425"/>
      <c r="H211" s="425"/>
      <c r="I211" s="425"/>
      <c r="J211" s="425"/>
      <c r="K211" s="425"/>
      <c r="L211" s="425"/>
      <c r="M211" s="425"/>
      <c r="N211" s="425"/>
      <c r="O211" s="425"/>
      <c r="P211" s="425"/>
      <c r="Q211" s="425"/>
      <c r="R211" s="425"/>
      <c r="S211" s="425"/>
      <c r="T211" s="425"/>
      <c r="U211" s="425"/>
      <c r="V211" s="425"/>
      <c r="W211" s="425"/>
      <c r="X211" s="425"/>
      <c r="Y211" s="425"/>
      <c r="Z211" s="425"/>
    </row>
    <row r="212" spans="1:26" ht="12.75" customHeight="1" x14ac:dyDescent="0.2">
      <c r="A212" s="425"/>
      <c r="B212" s="425"/>
      <c r="C212" s="706"/>
      <c r="D212" s="706"/>
      <c r="E212" s="713"/>
      <c r="F212" s="425"/>
      <c r="G212" s="425"/>
      <c r="H212" s="425"/>
      <c r="I212" s="425"/>
      <c r="J212" s="425"/>
      <c r="K212" s="425"/>
      <c r="L212" s="425"/>
      <c r="M212" s="425"/>
      <c r="N212" s="425"/>
      <c r="O212" s="425"/>
      <c r="P212" s="425"/>
      <c r="Q212" s="425"/>
      <c r="R212" s="425"/>
      <c r="S212" s="425"/>
      <c r="T212" s="425"/>
      <c r="U212" s="425"/>
      <c r="V212" s="425"/>
      <c r="W212" s="425"/>
      <c r="X212" s="425"/>
      <c r="Y212" s="425"/>
      <c r="Z212" s="425"/>
    </row>
    <row r="213" spans="1:26" ht="12.75" customHeight="1" x14ac:dyDescent="0.2">
      <c r="A213" s="425"/>
      <c r="B213" s="425"/>
      <c r="C213" s="706"/>
      <c r="D213" s="706"/>
      <c r="E213" s="713"/>
      <c r="F213" s="425"/>
      <c r="G213" s="425"/>
      <c r="H213" s="425"/>
      <c r="I213" s="425"/>
      <c r="J213" s="425"/>
      <c r="K213" s="425"/>
      <c r="L213" s="425"/>
      <c r="M213" s="425"/>
      <c r="N213" s="425"/>
      <c r="O213" s="425"/>
      <c r="P213" s="425"/>
      <c r="Q213" s="425"/>
      <c r="R213" s="425"/>
      <c r="S213" s="425"/>
      <c r="T213" s="425"/>
      <c r="U213" s="425"/>
      <c r="V213" s="425"/>
      <c r="W213" s="425"/>
      <c r="X213" s="425"/>
      <c r="Y213" s="425"/>
      <c r="Z213" s="425"/>
    </row>
    <row r="214" spans="1:26" ht="12.75" customHeight="1" x14ac:dyDescent="0.2">
      <c r="A214" s="425"/>
      <c r="B214" s="425"/>
      <c r="C214" s="706"/>
      <c r="D214" s="706"/>
      <c r="E214" s="713"/>
      <c r="F214" s="425"/>
      <c r="G214" s="425"/>
      <c r="H214" s="425"/>
      <c r="I214" s="425"/>
      <c r="J214" s="425"/>
      <c r="K214" s="425"/>
      <c r="L214" s="425"/>
      <c r="M214" s="425"/>
      <c r="N214" s="425"/>
      <c r="O214" s="425"/>
      <c r="P214" s="425"/>
      <c r="Q214" s="425"/>
      <c r="R214" s="425"/>
      <c r="S214" s="425"/>
      <c r="T214" s="425"/>
      <c r="U214" s="425"/>
      <c r="V214" s="425"/>
      <c r="W214" s="425"/>
      <c r="X214" s="425"/>
      <c r="Y214" s="425"/>
      <c r="Z214" s="425"/>
    </row>
    <row r="215" spans="1:26" ht="12.75" customHeight="1" x14ac:dyDescent="0.2">
      <c r="A215" s="425"/>
      <c r="B215" s="425"/>
      <c r="C215" s="706"/>
      <c r="D215" s="706"/>
      <c r="E215" s="713"/>
      <c r="F215" s="425"/>
      <c r="G215" s="425"/>
      <c r="H215" s="425"/>
      <c r="I215" s="425"/>
      <c r="J215" s="425"/>
      <c r="K215" s="425"/>
      <c r="L215" s="425"/>
      <c r="M215" s="425"/>
      <c r="N215" s="425"/>
      <c r="O215" s="425"/>
      <c r="P215" s="425"/>
      <c r="Q215" s="425"/>
      <c r="R215" s="425"/>
      <c r="S215" s="425"/>
      <c r="T215" s="425"/>
      <c r="U215" s="425"/>
      <c r="V215" s="425"/>
      <c r="W215" s="425"/>
      <c r="X215" s="425"/>
      <c r="Y215" s="425"/>
      <c r="Z215" s="425"/>
    </row>
    <row r="216" spans="1:26" ht="12.75" customHeight="1" x14ac:dyDescent="0.2">
      <c r="A216" s="425"/>
      <c r="B216" s="425"/>
      <c r="C216" s="706"/>
      <c r="D216" s="706"/>
      <c r="E216" s="713"/>
      <c r="F216" s="425"/>
      <c r="G216" s="425"/>
      <c r="H216" s="425"/>
      <c r="I216" s="425"/>
      <c r="J216" s="425"/>
      <c r="K216" s="425"/>
      <c r="L216" s="425"/>
      <c r="M216" s="425"/>
      <c r="N216" s="425"/>
      <c r="O216" s="425"/>
      <c r="P216" s="425"/>
      <c r="Q216" s="425"/>
      <c r="R216" s="425"/>
      <c r="S216" s="425"/>
      <c r="T216" s="425"/>
      <c r="U216" s="425"/>
      <c r="V216" s="425"/>
      <c r="W216" s="425"/>
      <c r="X216" s="425"/>
      <c r="Y216" s="425"/>
      <c r="Z216" s="425"/>
    </row>
    <row r="217" spans="1:26" ht="12.75" customHeight="1" x14ac:dyDescent="0.2">
      <c r="A217" s="425"/>
      <c r="B217" s="425"/>
      <c r="C217" s="706"/>
      <c r="D217" s="706"/>
      <c r="E217" s="713"/>
      <c r="F217" s="425"/>
      <c r="G217" s="425"/>
      <c r="H217" s="425"/>
      <c r="I217" s="425"/>
      <c r="J217" s="425"/>
      <c r="K217" s="425"/>
      <c r="L217" s="425"/>
      <c r="M217" s="425"/>
      <c r="N217" s="425"/>
      <c r="O217" s="425"/>
      <c r="P217" s="425"/>
      <c r="Q217" s="425"/>
      <c r="R217" s="425"/>
      <c r="S217" s="425"/>
      <c r="T217" s="425"/>
      <c r="U217" s="425"/>
      <c r="V217" s="425"/>
      <c r="W217" s="425"/>
      <c r="X217" s="425"/>
      <c r="Y217" s="425"/>
      <c r="Z217" s="425"/>
    </row>
    <row r="218" spans="1:26" ht="12.75" customHeight="1" x14ac:dyDescent="0.2">
      <c r="A218" s="425"/>
      <c r="B218" s="425"/>
      <c r="C218" s="706"/>
      <c r="D218" s="706"/>
      <c r="E218" s="713"/>
      <c r="F218" s="425"/>
      <c r="G218" s="425"/>
      <c r="H218" s="425"/>
      <c r="I218" s="425"/>
      <c r="J218" s="425"/>
      <c r="K218" s="425"/>
      <c r="L218" s="425"/>
      <c r="M218" s="425"/>
      <c r="N218" s="425"/>
      <c r="O218" s="425"/>
      <c r="P218" s="425"/>
      <c r="Q218" s="425"/>
      <c r="R218" s="425"/>
      <c r="S218" s="425"/>
      <c r="T218" s="425"/>
      <c r="U218" s="425"/>
      <c r="V218" s="425"/>
      <c r="W218" s="425"/>
      <c r="X218" s="425"/>
      <c r="Y218" s="425"/>
      <c r="Z218" s="425"/>
    </row>
    <row r="219" spans="1:26" ht="12.75" customHeight="1" x14ac:dyDescent="0.2">
      <c r="A219" s="425"/>
      <c r="B219" s="425"/>
      <c r="C219" s="706"/>
      <c r="D219" s="706"/>
      <c r="E219" s="713"/>
      <c r="F219" s="425"/>
      <c r="G219" s="425"/>
      <c r="H219" s="425"/>
      <c r="I219" s="425"/>
      <c r="J219" s="425"/>
      <c r="K219" s="425"/>
      <c r="L219" s="425"/>
      <c r="M219" s="425"/>
      <c r="N219" s="425"/>
      <c r="O219" s="425"/>
      <c r="P219" s="425"/>
      <c r="Q219" s="425"/>
      <c r="R219" s="425"/>
      <c r="S219" s="425"/>
      <c r="T219" s="425"/>
      <c r="U219" s="425"/>
      <c r="V219" s="425"/>
      <c r="W219" s="425"/>
      <c r="X219" s="425"/>
      <c r="Y219" s="425"/>
      <c r="Z219" s="425"/>
    </row>
    <row r="220" spans="1:26" ht="12.75" customHeight="1" x14ac:dyDescent="0.2">
      <c r="A220" s="425"/>
      <c r="B220" s="425"/>
      <c r="C220" s="706"/>
      <c r="D220" s="706"/>
      <c r="E220" s="713"/>
      <c r="F220" s="425"/>
      <c r="G220" s="425"/>
      <c r="H220" s="425"/>
      <c r="I220" s="425"/>
      <c r="J220" s="425"/>
      <c r="K220" s="425"/>
      <c r="L220" s="425"/>
      <c r="M220" s="425"/>
      <c r="N220" s="425"/>
      <c r="O220" s="425"/>
      <c r="P220" s="425"/>
      <c r="Q220" s="425"/>
      <c r="R220" s="425"/>
      <c r="S220" s="425"/>
      <c r="T220" s="425"/>
      <c r="U220" s="425"/>
      <c r="V220" s="425"/>
      <c r="W220" s="425"/>
      <c r="X220" s="425"/>
      <c r="Y220" s="425"/>
      <c r="Z220" s="425"/>
    </row>
    <row r="221" spans="1:26" ht="12.75" customHeight="1" x14ac:dyDescent="0.2">
      <c r="A221" s="425"/>
      <c r="B221" s="425"/>
      <c r="C221" s="706"/>
      <c r="D221" s="706"/>
      <c r="E221" s="713"/>
      <c r="F221" s="425"/>
      <c r="G221" s="425"/>
      <c r="H221" s="425"/>
      <c r="I221" s="425"/>
      <c r="J221" s="425"/>
      <c r="K221" s="425"/>
      <c r="L221" s="425"/>
      <c r="M221" s="425"/>
      <c r="N221" s="425"/>
      <c r="O221" s="425"/>
      <c r="P221" s="425"/>
      <c r="Q221" s="425"/>
      <c r="R221" s="425"/>
      <c r="S221" s="425"/>
      <c r="T221" s="425"/>
      <c r="U221" s="425"/>
      <c r="V221" s="425"/>
      <c r="W221" s="425"/>
      <c r="X221" s="425"/>
      <c r="Y221" s="425"/>
      <c r="Z221" s="425"/>
    </row>
    <row r="222" spans="1:26" ht="12.75" customHeight="1" x14ac:dyDescent="0.2">
      <c r="A222" s="425"/>
      <c r="B222" s="425"/>
      <c r="C222" s="706"/>
      <c r="D222" s="706"/>
      <c r="E222" s="713"/>
      <c r="F222" s="425"/>
      <c r="G222" s="425"/>
      <c r="H222" s="425"/>
      <c r="I222" s="425"/>
      <c r="J222" s="425"/>
      <c r="K222" s="425"/>
      <c r="L222" s="425"/>
      <c r="M222" s="425"/>
      <c r="N222" s="425"/>
      <c r="O222" s="425"/>
      <c r="P222" s="425"/>
      <c r="Q222" s="425"/>
      <c r="R222" s="425"/>
      <c r="S222" s="425"/>
      <c r="T222" s="425"/>
      <c r="U222" s="425"/>
      <c r="V222" s="425"/>
      <c r="W222" s="425"/>
      <c r="X222" s="425"/>
      <c r="Y222" s="425"/>
      <c r="Z222" s="425"/>
    </row>
    <row r="223" spans="1:26" ht="12.75" customHeight="1" x14ac:dyDescent="0.2">
      <c r="A223" s="425"/>
      <c r="B223" s="425"/>
      <c r="C223" s="706"/>
      <c r="D223" s="706"/>
      <c r="E223" s="713"/>
      <c r="F223" s="425"/>
      <c r="G223" s="425"/>
      <c r="H223" s="425"/>
      <c r="I223" s="425"/>
      <c r="J223" s="425"/>
      <c r="K223" s="425"/>
      <c r="L223" s="425"/>
      <c r="M223" s="425"/>
      <c r="N223" s="425"/>
      <c r="O223" s="425"/>
      <c r="P223" s="425"/>
      <c r="Q223" s="425"/>
      <c r="R223" s="425"/>
      <c r="S223" s="425"/>
      <c r="T223" s="425"/>
      <c r="U223" s="425"/>
      <c r="V223" s="425"/>
      <c r="W223" s="425"/>
      <c r="X223" s="425"/>
      <c r="Y223" s="425"/>
      <c r="Z223" s="425"/>
    </row>
    <row r="224" spans="1:26" ht="12.75" customHeight="1" x14ac:dyDescent="0.2">
      <c r="A224" s="425"/>
      <c r="B224" s="425"/>
      <c r="C224" s="706"/>
      <c r="D224" s="706"/>
      <c r="E224" s="713"/>
      <c r="F224" s="425"/>
      <c r="G224" s="425"/>
      <c r="H224" s="425"/>
      <c r="I224" s="425"/>
      <c r="J224" s="425"/>
      <c r="K224" s="425"/>
      <c r="L224" s="425"/>
      <c r="M224" s="425"/>
      <c r="N224" s="425"/>
      <c r="O224" s="425"/>
      <c r="P224" s="425"/>
      <c r="Q224" s="425"/>
      <c r="R224" s="425"/>
      <c r="S224" s="425"/>
      <c r="T224" s="425"/>
      <c r="U224" s="425"/>
      <c r="V224" s="425"/>
      <c r="W224" s="425"/>
      <c r="X224" s="425"/>
      <c r="Y224" s="425"/>
      <c r="Z224" s="425"/>
    </row>
    <row r="225" spans="1:26" ht="12.75" customHeight="1" x14ac:dyDescent="0.2">
      <c r="A225" s="425"/>
      <c r="B225" s="425"/>
      <c r="C225" s="706"/>
      <c r="D225" s="706"/>
      <c r="E225" s="713"/>
      <c r="F225" s="425"/>
      <c r="G225" s="425"/>
      <c r="H225" s="425"/>
      <c r="I225" s="425"/>
      <c r="J225" s="425"/>
      <c r="K225" s="425"/>
      <c r="L225" s="425"/>
      <c r="M225" s="425"/>
      <c r="N225" s="425"/>
      <c r="O225" s="425"/>
      <c r="P225" s="425"/>
      <c r="Q225" s="425"/>
      <c r="R225" s="425"/>
      <c r="S225" s="425"/>
      <c r="T225" s="425"/>
      <c r="U225" s="425"/>
      <c r="V225" s="425"/>
      <c r="W225" s="425"/>
      <c r="X225" s="425"/>
      <c r="Y225" s="425"/>
      <c r="Z225" s="425"/>
    </row>
    <row r="226" spans="1:26" ht="12.75" customHeight="1" x14ac:dyDescent="0.2">
      <c r="A226" s="425"/>
      <c r="B226" s="425"/>
      <c r="C226" s="706"/>
      <c r="D226" s="706"/>
      <c r="E226" s="713"/>
      <c r="F226" s="425"/>
      <c r="G226" s="425"/>
      <c r="H226" s="425"/>
      <c r="I226" s="425"/>
      <c r="J226" s="425"/>
      <c r="K226" s="425"/>
      <c r="L226" s="425"/>
      <c r="M226" s="425"/>
      <c r="N226" s="425"/>
      <c r="O226" s="425"/>
      <c r="P226" s="425"/>
      <c r="Q226" s="425"/>
      <c r="R226" s="425"/>
      <c r="S226" s="425"/>
      <c r="T226" s="425"/>
      <c r="U226" s="425"/>
      <c r="V226" s="425"/>
      <c r="W226" s="425"/>
      <c r="X226" s="425"/>
      <c r="Y226" s="425"/>
      <c r="Z226" s="425"/>
    </row>
    <row r="227" spans="1:26" ht="12.75" customHeight="1" x14ac:dyDescent="0.2">
      <c r="A227" s="425"/>
      <c r="B227" s="425"/>
      <c r="C227" s="706"/>
      <c r="D227" s="706"/>
      <c r="E227" s="713"/>
      <c r="F227" s="425"/>
      <c r="G227" s="425"/>
      <c r="H227" s="425"/>
      <c r="I227" s="425"/>
      <c r="J227" s="425"/>
      <c r="K227" s="425"/>
      <c r="L227" s="425"/>
      <c r="M227" s="425"/>
      <c r="N227" s="425"/>
      <c r="O227" s="425"/>
      <c r="P227" s="425"/>
      <c r="Q227" s="425"/>
      <c r="R227" s="425"/>
      <c r="S227" s="425"/>
      <c r="T227" s="425"/>
      <c r="U227" s="425"/>
      <c r="V227" s="425"/>
      <c r="W227" s="425"/>
      <c r="X227" s="425"/>
      <c r="Y227" s="425"/>
      <c r="Z227" s="425"/>
    </row>
    <row r="228" spans="1:26" ht="12.75" customHeight="1" x14ac:dyDescent="0.2">
      <c r="A228" s="425"/>
      <c r="B228" s="425"/>
      <c r="C228" s="706"/>
      <c r="D228" s="706"/>
      <c r="E228" s="713"/>
      <c r="F228" s="425"/>
      <c r="G228" s="425"/>
      <c r="H228" s="425"/>
      <c r="I228" s="425"/>
      <c r="J228" s="425"/>
      <c r="K228" s="425"/>
      <c r="L228" s="425"/>
      <c r="M228" s="425"/>
      <c r="N228" s="425"/>
      <c r="O228" s="425"/>
      <c r="P228" s="425"/>
      <c r="Q228" s="425"/>
      <c r="R228" s="425"/>
      <c r="S228" s="425"/>
      <c r="T228" s="425"/>
      <c r="U228" s="425"/>
      <c r="V228" s="425"/>
      <c r="W228" s="425"/>
      <c r="X228" s="425"/>
      <c r="Y228" s="425"/>
      <c r="Z228" s="425"/>
    </row>
    <row r="229" spans="1:26" ht="12.75" customHeight="1" x14ac:dyDescent="0.2">
      <c r="A229" s="425"/>
      <c r="B229" s="425"/>
      <c r="C229" s="706"/>
      <c r="D229" s="706"/>
      <c r="E229" s="713"/>
      <c r="F229" s="425"/>
      <c r="G229" s="425"/>
      <c r="H229" s="425"/>
      <c r="I229" s="425"/>
      <c r="J229" s="425"/>
      <c r="K229" s="425"/>
      <c r="L229" s="425"/>
      <c r="M229" s="425"/>
      <c r="N229" s="425"/>
      <c r="O229" s="425"/>
      <c r="P229" s="425"/>
      <c r="Q229" s="425"/>
      <c r="R229" s="425"/>
      <c r="S229" s="425"/>
      <c r="T229" s="425"/>
      <c r="U229" s="425"/>
      <c r="V229" s="425"/>
      <c r="W229" s="425"/>
      <c r="X229" s="425"/>
      <c r="Y229" s="425"/>
      <c r="Z229" s="425"/>
    </row>
    <row r="230" spans="1:26" ht="12.75" customHeight="1" x14ac:dyDescent="0.2">
      <c r="A230" s="425"/>
      <c r="B230" s="425"/>
      <c r="C230" s="706"/>
      <c r="D230" s="706"/>
      <c r="E230" s="713"/>
      <c r="F230" s="425"/>
      <c r="G230" s="425"/>
      <c r="H230" s="425"/>
      <c r="I230" s="425"/>
      <c r="J230" s="425"/>
      <c r="K230" s="425"/>
      <c r="L230" s="425"/>
      <c r="M230" s="425"/>
      <c r="N230" s="425"/>
      <c r="O230" s="425"/>
      <c r="P230" s="425"/>
      <c r="Q230" s="425"/>
      <c r="R230" s="425"/>
      <c r="S230" s="425"/>
      <c r="T230" s="425"/>
      <c r="U230" s="425"/>
      <c r="V230" s="425"/>
      <c r="W230" s="425"/>
      <c r="X230" s="425"/>
      <c r="Y230" s="425"/>
      <c r="Z230" s="425"/>
    </row>
    <row r="231" spans="1:26" ht="12.75" customHeight="1" x14ac:dyDescent="0.2">
      <c r="A231" s="425"/>
      <c r="B231" s="425"/>
      <c r="C231" s="706"/>
      <c r="D231" s="706"/>
      <c r="E231" s="713"/>
      <c r="F231" s="425"/>
      <c r="G231" s="425"/>
      <c r="H231" s="425"/>
      <c r="I231" s="425"/>
      <c r="J231" s="425"/>
      <c r="K231" s="425"/>
      <c r="L231" s="425"/>
      <c r="M231" s="425"/>
      <c r="N231" s="425"/>
      <c r="O231" s="425"/>
      <c r="P231" s="425"/>
      <c r="Q231" s="425"/>
      <c r="R231" s="425"/>
      <c r="S231" s="425"/>
      <c r="T231" s="425"/>
      <c r="U231" s="425"/>
      <c r="V231" s="425"/>
      <c r="W231" s="425"/>
      <c r="X231" s="425"/>
      <c r="Y231" s="425"/>
      <c r="Z231" s="425"/>
    </row>
    <row r="232" spans="1:26" ht="12.75" customHeight="1" x14ac:dyDescent="0.2">
      <c r="A232" s="425"/>
      <c r="B232" s="425"/>
      <c r="C232" s="706"/>
      <c r="D232" s="706"/>
      <c r="E232" s="713"/>
      <c r="F232" s="425"/>
      <c r="G232" s="425"/>
      <c r="H232" s="425"/>
      <c r="I232" s="425"/>
      <c r="J232" s="425"/>
      <c r="K232" s="425"/>
      <c r="L232" s="425"/>
      <c r="M232" s="425"/>
      <c r="N232" s="425"/>
      <c r="O232" s="425"/>
      <c r="P232" s="425"/>
      <c r="Q232" s="425"/>
      <c r="R232" s="425"/>
      <c r="S232" s="425"/>
      <c r="T232" s="425"/>
      <c r="U232" s="425"/>
      <c r="V232" s="425"/>
      <c r="W232" s="425"/>
      <c r="X232" s="425"/>
      <c r="Y232" s="425"/>
      <c r="Z232" s="425"/>
    </row>
    <row r="233" spans="1:26" ht="12.75" customHeight="1" x14ac:dyDescent="0.2">
      <c r="A233" s="425"/>
      <c r="B233" s="425"/>
      <c r="C233" s="706"/>
      <c r="D233" s="706"/>
      <c r="E233" s="713"/>
      <c r="F233" s="425"/>
      <c r="G233" s="425"/>
      <c r="H233" s="425"/>
      <c r="I233" s="425"/>
      <c r="J233" s="425"/>
      <c r="K233" s="425"/>
      <c r="L233" s="425"/>
      <c r="M233" s="425"/>
      <c r="N233" s="425"/>
      <c r="O233" s="425"/>
      <c r="P233" s="425"/>
      <c r="Q233" s="425"/>
      <c r="R233" s="425"/>
      <c r="S233" s="425"/>
      <c r="T233" s="425"/>
      <c r="U233" s="425"/>
      <c r="V233" s="425"/>
      <c r="W233" s="425"/>
      <c r="X233" s="425"/>
      <c r="Y233" s="425"/>
      <c r="Z233" s="425"/>
    </row>
    <row r="234" spans="1:26" ht="12.75" customHeight="1" x14ac:dyDescent="0.2">
      <c r="A234" s="425"/>
      <c r="B234" s="425"/>
      <c r="C234" s="706"/>
      <c r="D234" s="706"/>
      <c r="E234" s="713"/>
      <c r="F234" s="425"/>
      <c r="G234" s="425"/>
      <c r="H234" s="425"/>
      <c r="I234" s="425"/>
      <c r="J234" s="425"/>
      <c r="K234" s="425"/>
      <c r="L234" s="425"/>
      <c r="M234" s="425"/>
      <c r="N234" s="425"/>
      <c r="O234" s="425"/>
      <c r="P234" s="425"/>
      <c r="Q234" s="425"/>
      <c r="R234" s="425"/>
      <c r="S234" s="425"/>
      <c r="T234" s="425"/>
      <c r="U234" s="425"/>
      <c r="V234" s="425"/>
      <c r="W234" s="425"/>
      <c r="X234" s="425"/>
      <c r="Y234" s="425"/>
      <c r="Z234" s="425"/>
    </row>
    <row r="235" spans="1:26" ht="12.75" customHeight="1" x14ac:dyDescent="0.2">
      <c r="A235" s="425"/>
      <c r="B235" s="425"/>
      <c r="C235" s="706"/>
      <c r="D235" s="706"/>
      <c r="E235" s="713"/>
      <c r="F235" s="425"/>
      <c r="G235" s="425"/>
      <c r="H235" s="425"/>
      <c r="I235" s="425"/>
      <c r="J235" s="425"/>
      <c r="K235" s="425"/>
      <c r="L235" s="425"/>
      <c r="M235" s="425"/>
      <c r="N235" s="425"/>
      <c r="O235" s="425"/>
      <c r="P235" s="425"/>
      <c r="Q235" s="425"/>
      <c r="R235" s="425"/>
      <c r="S235" s="425"/>
      <c r="T235" s="425"/>
      <c r="U235" s="425"/>
      <c r="V235" s="425"/>
      <c r="W235" s="425"/>
      <c r="X235" s="425"/>
      <c r="Y235" s="425"/>
      <c r="Z235" s="425"/>
    </row>
    <row r="236" spans="1:26" ht="12.75" customHeight="1" x14ac:dyDescent="0.2">
      <c r="A236" s="425"/>
      <c r="B236" s="425"/>
      <c r="C236" s="706"/>
      <c r="D236" s="706"/>
      <c r="E236" s="713"/>
      <c r="F236" s="425"/>
      <c r="G236" s="425"/>
      <c r="H236" s="425"/>
      <c r="I236" s="425"/>
      <c r="J236" s="425"/>
      <c r="K236" s="425"/>
      <c r="L236" s="425"/>
      <c r="M236" s="425"/>
      <c r="N236" s="425"/>
      <c r="O236" s="425"/>
      <c r="P236" s="425"/>
      <c r="Q236" s="425"/>
      <c r="R236" s="425"/>
      <c r="S236" s="425"/>
      <c r="T236" s="425"/>
      <c r="U236" s="425"/>
      <c r="V236" s="425"/>
      <c r="W236" s="425"/>
      <c r="X236" s="425"/>
      <c r="Y236" s="425"/>
      <c r="Z236" s="425"/>
    </row>
    <row r="237" spans="1:26" ht="12.75" customHeight="1" x14ac:dyDescent="0.2">
      <c r="A237" s="425"/>
      <c r="B237" s="425"/>
      <c r="C237" s="706"/>
      <c r="D237" s="706"/>
      <c r="E237" s="713"/>
      <c r="F237" s="425"/>
      <c r="G237" s="425"/>
      <c r="H237" s="425"/>
      <c r="I237" s="425"/>
      <c r="J237" s="425"/>
      <c r="K237" s="425"/>
      <c r="L237" s="425"/>
      <c r="M237" s="425"/>
      <c r="N237" s="425"/>
      <c r="O237" s="425"/>
      <c r="P237" s="425"/>
      <c r="Q237" s="425"/>
      <c r="R237" s="425"/>
      <c r="S237" s="425"/>
      <c r="T237" s="425"/>
      <c r="U237" s="425"/>
      <c r="V237" s="425"/>
      <c r="W237" s="425"/>
      <c r="X237" s="425"/>
      <c r="Y237" s="425"/>
      <c r="Z237" s="425"/>
    </row>
    <row r="238" spans="1:26" ht="12.75" customHeight="1" x14ac:dyDescent="0.2">
      <c r="A238" s="425"/>
      <c r="B238" s="425"/>
      <c r="C238" s="706"/>
      <c r="D238" s="706"/>
      <c r="E238" s="713"/>
      <c r="F238" s="425"/>
      <c r="G238" s="425"/>
      <c r="H238" s="425"/>
      <c r="I238" s="425"/>
      <c r="J238" s="425"/>
      <c r="K238" s="425"/>
      <c r="L238" s="425"/>
      <c r="M238" s="425"/>
      <c r="N238" s="425"/>
      <c r="O238" s="425"/>
      <c r="P238" s="425"/>
      <c r="Q238" s="425"/>
      <c r="R238" s="425"/>
      <c r="S238" s="425"/>
      <c r="T238" s="425"/>
      <c r="U238" s="425"/>
      <c r="V238" s="425"/>
      <c r="W238" s="425"/>
      <c r="X238" s="425"/>
      <c r="Y238" s="425"/>
      <c r="Z238" s="425"/>
    </row>
    <row r="239" spans="1:26" ht="12.75" customHeight="1" x14ac:dyDescent="0.2">
      <c r="A239" s="425"/>
      <c r="B239" s="425"/>
      <c r="C239" s="706"/>
      <c r="D239" s="706"/>
      <c r="E239" s="713"/>
      <c r="F239" s="425"/>
      <c r="G239" s="425"/>
      <c r="H239" s="425"/>
      <c r="I239" s="425"/>
      <c r="J239" s="425"/>
      <c r="K239" s="425"/>
      <c r="L239" s="425"/>
      <c r="M239" s="425"/>
      <c r="N239" s="425"/>
      <c r="O239" s="425"/>
      <c r="P239" s="425"/>
      <c r="Q239" s="425"/>
      <c r="R239" s="425"/>
      <c r="S239" s="425"/>
      <c r="T239" s="425"/>
      <c r="U239" s="425"/>
      <c r="V239" s="425"/>
      <c r="W239" s="425"/>
      <c r="X239" s="425"/>
      <c r="Y239" s="425"/>
      <c r="Z239" s="425"/>
    </row>
    <row r="240" spans="1:26" ht="12.75" customHeight="1" x14ac:dyDescent="0.2">
      <c r="A240" s="425"/>
      <c r="B240" s="425"/>
      <c r="C240" s="706"/>
      <c r="D240" s="706"/>
      <c r="E240" s="713"/>
      <c r="F240" s="425"/>
      <c r="G240" s="425"/>
      <c r="H240" s="425"/>
      <c r="I240" s="425"/>
      <c r="J240" s="425"/>
      <c r="K240" s="425"/>
      <c r="L240" s="425"/>
      <c r="M240" s="425"/>
      <c r="N240" s="425"/>
      <c r="O240" s="425"/>
      <c r="P240" s="425"/>
      <c r="Q240" s="425"/>
      <c r="R240" s="425"/>
      <c r="S240" s="425"/>
      <c r="T240" s="425"/>
      <c r="U240" s="425"/>
      <c r="V240" s="425"/>
      <c r="W240" s="425"/>
      <c r="X240" s="425"/>
      <c r="Y240" s="425"/>
      <c r="Z240" s="425"/>
    </row>
    <row r="241" spans="1:26" ht="12.75" customHeight="1" x14ac:dyDescent="0.2">
      <c r="A241" s="425"/>
      <c r="B241" s="425"/>
      <c r="C241" s="706"/>
      <c r="D241" s="706"/>
      <c r="E241" s="713"/>
      <c r="F241" s="425"/>
      <c r="G241" s="425"/>
      <c r="H241" s="425"/>
      <c r="I241" s="425"/>
      <c r="J241" s="425"/>
      <c r="K241" s="425"/>
      <c r="L241" s="425"/>
      <c r="M241" s="425"/>
      <c r="N241" s="425"/>
      <c r="O241" s="425"/>
      <c r="P241" s="425"/>
      <c r="Q241" s="425"/>
      <c r="R241" s="425"/>
      <c r="S241" s="425"/>
      <c r="T241" s="425"/>
      <c r="U241" s="425"/>
      <c r="V241" s="425"/>
      <c r="W241" s="425"/>
      <c r="X241" s="425"/>
      <c r="Y241" s="425"/>
      <c r="Z241" s="425"/>
    </row>
    <row r="242" spans="1:26" ht="12.75" customHeight="1" x14ac:dyDescent="0.2">
      <c r="A242" s="425"/>
      <c r="B242" s="425"/>
      <c r="C242" s="706"/>
      <c r="D242" s="706"/>
      <c r="E242" s="713"/>
      <c r="F242" s="425"/>
      <c r="G242" s="425"/>
      <c r="H242" s="425"/>
      <c r="I242" s="425"/>
      <c r="J242" s="425"/>
      <c r="K242" s="425"/>
      <c r="L242" s="425"/>
      <c r="M242" s="425"/>
      <c r="N242" s="425"/>
      <c r="O242" s="425"/>
      <c r="P242" s="425"/>
      <c r="Q242" s="425"/>
      <c r="R242" s="425"/>
      <c r="S242" s="425"/>
      <c r="T242" s="425"/>
      <c r="U242" s="425"/>
      <c r="V242" s="425"/>
      <c r="W242" s="425"/>
      <c r="X242" s="425"/>
      <c r="Y242" s="425"/>
      <c r="Z242" s="425"/>
    </row>
    <row r="243" spans="1:26" ht="12.75" customHeight="1" x14ac:dyDescent="0.2">
      <c r="A243" s="425"/>
      <c r="B243" s="425"/>
      <c r="C243" s="706"/>
      <c r="D243" s="706"/>
      <c r="E243" s="713"/>
      <c r="F243" s="425"/>
      <c r="G243" s="425"/>
      <c r="H243" s="425"/>
      <c r="I243" s="425"/>
      <c r="J243" s="425"/>
      <c r="K243" s="425"/>
      <c r="L243" s="425"/>
      <c r="M243" s="425"/>
      <c r="N243" s="425"/>
      <c r="O243" s="425"/>
      <c r="P243" s="425"/>
      <c r="Q243" s="425"/>
      <c r="R243" s="425"/>
      <c r="S243" s="425"/>
      <c r="T243" s="425"/>
      <c r="U243" s="425"/>
      <c r="V243" s="425"/>
      <c r="W243" s="425"/>
      <c r="X243" s="425"/>
      <c r="Y243" s="425"/>
      <c r="Z243" s="425"/>
    </row>
    <row r="244" spans="1:26" ht="12.75" customHeight="1" x14ac:dyDescent="0.2">
      <c r="A244" s="425"/>
      <c r="B244" s="425"/>
      <c r="C244" s="706"/>
      <c r="D244" s="706"/>
      <c r="E244" s="713"/>
      <c r="F244" s="425"/>
      <c r="G244" s="425"/>
      <c r="H244" s="425"/>
      <c r="I244" s="425"/>
      <c r="J244" s="425"/>
      <c r="K244" s="425"/>
      <c r="L244" s="425"/>
      <c r="M244" s="425"/>
      <c r="N244" s="425"/>
      <c r="O244" s="425"/>
      <c r="P244" s="425"/>
      <c r="Q244" s="425"/>
      <c r="R244" s="425"/>
      <c r="S244" s="425"/>
      <c r="T244" s="425"/>
      <c r="U244" s="425"/>
      <c r="V244" s="425"/>
      <c r="W244" s="425"/>
      <c r="X244" s="425"/>
      <c r="Y244" s="425"/>
      <c r="Z244" s="425"/>
    </row>
    <row r="245" spans="1:26" ht="12.75" customHeight="1" x14ac:dyDescent="0.2">
      <c r="A245" s="425"/>
      <c r="B245" s="425"/>
      <c r="C245" s="706"/>
      <c r="D245" s="706"/>
      <c r="E245" s="713"/>
      <c r="F245" s="425"/>
      <c r="G245" s="425"/>
      <c r="H245" s="425"/>
      <c r="I245" s="425"/>
      <c r="J245" s="425"/>
      <c r="K245" s="425"/>
      <c r="L245" s="425"/>
      <c r="M245" s="425"/>
      <c r="N245" s="425"/>
      <c r="O245" s="425"/>
      <c r="P245" s="425"/>
      <c r="Q245" s="425"/>
      <c r="R245" s="425"/>
      <c r="S245" s="425"/>
      <c r="T245" s="425"/>
      <c r="U245" s="425"/>
      <c r="V245" s="425"/>
      <c r="W245" s="425"/>
      <c r="X245" s="425"/>
      <c r="Y245" s="425"/>
      <c r="Z245" s="425"/>
    </row>
    <row r="246" spans="1:26" ht="12.75" customHeight="1" x14ac:dyDescent="0.2">
      <c r="A246" s="425"/>
      <c r="B246" s="425"/>
      <c r="C246" s="706"/>
      <c r="D246" s="706"/>
      <c r="E246" s="713"/>
      <c r="F246" s="425"/>
      <c r="G246" s="425"/>
      <c r="H246" s="425"/>
      <c r="I246" s="425"/>
      <c r="J246" s="425"/>
      <c r="K246" s="425"/>
      <c r="L246" s="425"/>
      <c r="M246" s="425"/>
      <c r="N246" s="425"/>
      <c r="O246" s="425"/>
      <c r="P246" s="425"/>
      <c r="Q246" s="425"/>
      <c r="R246" s="425"/>
      <c r="S246" s="425"/>
      <c r="T246" s="425"/>
      <c r="U246" s="425"/>
      <c r="V246" s="425"/>
      <c r="W246" s="425"/>
      <c r="X246" s="425"/>
      <c r="Y246" s="425"/>
      <c r="Z246" s="425"/>
    </row>
    <row r="247" spans="1:26" ht="12.75" customHeight="1" x14ac:dyDescent="0.2">
      <c r="A247" s="425"/>
      <c r="B247" s="425"/>
      <c r="C247" s="706"/>
      <c r="D247" s="706"/>
      <c r="E247" s="713"/>
      <c r="F247" s="425"/>
      <c r="G247" s="425"/>
      <c r="H247" s="425"/>
      <c r="I247" s="425"/>
      <c r="J247" s="425"/>
      <c r="K247" s="425"/>
      <c r="L247" s="425"/>
      <c r="M247" s="425"/>
      <c r="N247" s="425"/>
      <c r="O247" s="425"/>
      <c r="P247" s="425"/>
      <c r="Q247" s="425"/>
      <c r="R247" s="425"/>
      <c r="S247" s="425"/>
      <c r="T247" s="425"/>
      <c r="U247" s="425"/>
      <c r="V247" s="425"/>
      <c r="W247" s="425"/>
      <c r="X247" s="425"/>
      <c r="Y247" s="425"/>
      <c r="Z247" s="425"/>
    </row>
    <row r="248" spans="1:26" ht="12.75" customHeight="1" x14ac:dyDescent="0.2">
      <c r="A248" s="425"/>
      <c r="B248" s="425"/>
      <c r="C248" s="706"/>
      <c r="D248" s="706"/>
      <c r="E248" s="713"/>
      <c r="F248" s="425"/>
      <c r="G248" s="425"/>
      <c r="H248" s="425"/>
      <c r="I248" s="425"/>
      <c r="J248" s="425"/>
      <c r="K248" s="425"/>
      <c r="L248" s="425"/>
      <c r="M248" s="425"/>
      <c r="N248" s="425"/>
      <c r="O248" s="425"/>
      <c r="P248" s="425"/>
      <c r="Q248" s="425"/>
      <c r="R248" s="425"/>
      <c r="S248" s="425"/>
      <c r="T248" s="425"/>
      <c r="U248" s="425"/>
      <c r="V248" s="425"/>
      <c r="W248" s="425"/>
      <c r="X248" s="425"/>
      <c r="Y248" s="425"/>
      <c r="Z248" s="425"/>
    </row>
    <row r="249" spans="1:26" ht="12.75" customHeight="1" x14ac:dyDescent="0.2">
      <c r="A249" s="425"/>
      <c r="B249" s="425"/>
      <c r="C249" s="706"/>
      <c r="D249" s="706"/>
      <c r="E249" s="713"/>
      <c r="F249" s="425"/>
      <c r="G249" s="425"/>
      <c r="H249" s="425"/>
      <c r="I249" s="425"/>
      <c r="J249" s="425"/>
      <c r="K249" s="425"/>
      <c r="L249" s="425"/>
      <c r="M249" s="425"/>
      <c r="N249" s="425"/>
      <c r="O249" s="425"/>
      <c r="P249" s="425"/>
      <c r="Q249" s="425"/>
      <c r="R249" s="425"/>
      <c r="S249" s="425"/>
      <c r="T249" s="425"/>
      <c r="U249" s="425"/>
      <c r="V249" s="425"/>
      <c r="W249" s="425"/>
      <c r="X249" s="425"/>
      <c r="Y249" s="425"/>
      <c r="Z249" s="425"/>
    </row>
    <row r="250" spans="1:26" ht="12.75" customHeight="1" x14ac:dyDescent="0.2">
      <c r="A250" s="425"/>
      <c r="B250" s="425"/>
      <c r="C250" s="706"/>
      <c r="D250" s="706"/>
      <c r="E250" s="713"/>
      <c r="F250" s="425"/>
      <c r="G250" s="425"/>
      <c r="H250" s="425"/>
      <c r="I250" s="425"/>
      <c r="J250" s="425"/>
      <c r="K250" s="425"/>
      <c r="L250" s="425"/>
      <c r="M250" s="425"/>
      <c r="N250" s="425"/>
      <c r="O250" s="425"/>
      <c r="P250" s="425"/>
      <c r="Q250" s="425"/>
      <c r="R250" s="425"/>
      <c r="S250" s="425"/>
      <c r="T250" s="425"/>
      <c r="U250" s="425"/>
      <c r="V250" s="425"/>
      <c r="W250" s="425"/>
      <c r="X250" s="425"/>
      <c r="Y250" s="425"/>
      <c r="Z250" s="425"/>
    </row>
    <row r="251" spans="1:26" ht="12.75" customHeight="1" x14ac:dyDescent="0.2">
      <c r="A251" s="425"/>
      <c r="B251" s="425"/>
      <c r="C251" s="706"/>
      <c r="D251" s="706"/>
      <c r="E251" s="713"/>
      <c r="F251" s="425"/>
      <c r="G251" s="425"/>
      <c r="H251" s="425"/>
      <c r="I251" s="425"/>
      <c r="J251" s="425"/>
      <c r="K251" s="425"/>
      <c r="L251" s="425"/>
      <c r="M251" s="425"/>
      <c r="N251" s="425"/>
      <c r="O251" s="425"/>
      <c r="P251" s="425"/>
      <c r="Q251" s="425"/>
      <c r="R251" s="425"/>
      <c r="S251" s="425"/>
      <c r="T251" s="425"/>
      <c r="U251" s="425"/>
      <c r="V251" s="425"/>
      <c r="W251" s="425"/>
      <c r="X251" s="425"/>
      <c r="Y251" s="425"/>
      <c r="Z251" s="425"/>
    </row>
    <row r="252" spans="1:26" ht="12.75" customHeight="1" x14ac:dyDescent="0.2">
      <c r="A252" s="425"/>
      <c r="B252" s="425"/>
      <c r="C252" s="706"/>
      <c r="D252" s="706"/>
      <c r="E252" s="713"/>
      <c r="F252" s="425"/>
      <c r="G252" s="425"/>
      <c r="H252" s="425"/>
      <c r="I252" s="425"/>
      <c r="J252" s="425"/>
      <c r="K252" s="425"/>
      <c r="L252" s="425"/>
      <c r="M252" s="425"/>
      <c r="N252" s="425"/>
      <c r="O252" s="425"/>
      <c r="P252" s="425"/>
      <c r="Q252" s="425"/>
      <c r="R252" s="425"/>
      <c r="S252" s="425"/>
      <c r="T252" s="425"/>
      <c r="U252" s="425"/>
      <c r="V252" s="425"/>
      <c r="W252" s="425"/>
      <c r="X252" s="425"/>
      <c r="Y252" s="425"/>
      <c r="Z252" s="425"/>
    </row>
    <row r="253" spans="1:26" ht="12.75" customHeight="1" x14ac:dyDescent="0.2">
      <c r="A253" s="425"/>
      <c r="B253" s="425"/>
      <c r="C253" s="706"/>
      <c r="D253" s="706"/>
      <c r="E253" s="713"/>
      <c r="F253" s="425"/>
      <c r="G253" s="425"/>
      <c r="H253" s="425"/>
      <c r="I253" s="425"/>
      <c r="J253" s="425"/>
      <c r="K253" s="425"/>
      <c r="L253" s="425"/>
      <c r="M253" s="425"/>
      <c r="N253" s="425"/>
      <c r="O253" s="425"/>
      <c r="P253" s="425"/>
      <c r="Q253" s="425"/>
      <c r="R253" s="425"/>
      <c r="S253" s="425"/>
      <c r="T253" s="425"/>
      <c r="U253" s="425"/>
      <c r="V253" s="425"/>
      <c r="W253" s="425"/>
      <c r="X253" s="425"/>
      <c r="Y253" s="425"/>
      <c r="Z253" s="425"/>
    </row>
    <row r="254" spans="1:26" ht="12.75" customHeight="1" x14ac:dyDescent="0.2">
      <c r="A254" s="425"/>
      <c r="B254" s="425"/>
      <c r="C254" s="706"/>
      <c r="D254" s="706"/>
      <c r="E254" s="713"/>
      <c r="F254" s="425"/>
      <c r="G254" s="425"/>
      <c r="H254" s="425"/>
      <c r="I254" s="425"/>
      <c r="J254" s="425"/>
      <c r="K254" s="425"/>
      <c r="L254" s="425"/>
      <c r="M254" s="425"/>
      <c r="N254" s="425"/>
      <c r="O254" s="425"/>
      <c r="P254" s="425"/>
      <c r="Q254" s="425"/>
      <c r="R254" s="425"/>
      <c r="S254" s="425"/>
      <c r="T254" s="425"/>
      <c r="U254" s="425"/>
      <c r="V254" s="425"/>
      <c r="W254" s="425"/>
      <c r="X254" s="425"/>
      <c r="Y254" s="425"/>
      <c r="Z254" s="425"/>
    </row>
    <row r="255" spans="1:26" ht="12.75" customHeight="1" x14ac:dyDescent="0.2">
      <c r="A255" s="425"/>
      <c r="B255" s="425"/>
      <c r="C255" s="706"/>
      <c r="D255" s="706"/>
      <c r="E255" s="713"/>
      <c r="F255" s="425"/>
      <c r="G255" s="425"/>
      <c r="H255" s="425"/>
      <c r="I255" s="425"/>
      <c r="J255" s="425"/>
      <c r="K255" s="425"/>
      <c r="L255" s="425"/>
      <c r="M255" s="425"/>
      <c r="N255" s="425"/>
      <c r="O255" s="425"/>
      <c r="P255" s="425"/>
      <c r="Q255" s="425"/>
      <c r="R255" s="425"/>
      <c r="S255" s="425"/>
      <c r="T255" s="425"/>
      <c r="U255" s="425"/>
      <c r="V255" s="425"/>
      <c r="W255" s="425"/>
      <c r="X255" s="425"/>
      <c r="Y255" s="425"/>
      <c r="Z255" s="425"/>
    </row>
    <row r="256" spans="1:26" ht="12.75" customHeight="1" x14ac:dyDescent="0.2">
      <c r="A256" s="425"/>
      <c r="B256" s="425"/>
      <c r="C256" s="706"/>
      <c r="D256" s="706"/>
      <c r="E256" s="713"/>
      <c r="F256" s="425"/>
      <c r="G256" s="425"/>
      <c r="H256" s="425"/>
      <c r="I256" s="425"/>
      <c r="J256" s="425"/>
      <c r="K256" s="425"/>
      <c r="L256" s="425"/>
      <c r="M256" s="425"/>
      <c r="N256" s="425"/>
      <c r="O256" s="425"/>
      <c r="P256" s="425"/>
      <c r="Q256" s="425"/>
      <c r="R256" s="425"/>
      <c r="S256" s="425"/>
      <c r="T256" s="425"/>
      <c r="U256" s="425"/>
      <c r="V256" s="425"/>
      <c r="W256" s="425"/>
      <c r="X256" s="425"/>
      <c r="Y256" s="425"/>
      <c r="Z256" s="425"/>
    </row>
    <row r="257" spans="1:26" ht="12.75" customHeight="1" x14ac:dyDescent="0.2">
      <c r="A257" s="425"/>
      <c r="B257" s="425"/>
      <c r="C257" s="706"/>
      <c r="D257" s="706"/>
      <c r="E257" s="713"/>
      <c r="F257" s="425"/>
      <c r="G257" s="425"/>
      <c r="H257" s="425"/>
      <c r="I257" s="425"/>
      <c r="J257" s="425"/>
      <c r="K257" s="425"/>
      <c r="L257" s="425"/>
      <c r="M257" s="425"/>
      <c r="N257" s="425"/>
      <c r="O257" s="425"/>
      <c r="P257" s="425"/>
      <c r="Q257" s="425"/>
      <c r="R257" s="425"/>
      <c r="S257" s="425"/>
      <c r="T257" s="425"/>
      <c r="U257" s="425"/>
      <c r="V257" s="425"/>
      <c r="W257" s="425"/>
      <c r="X257" s="425"/>
      <c r="Y257" s="425"/>
      <c r="Z257" s="425"/>
    </row>
    <row r="258" spans="1:26" ht="12.75" customHeight="1" x14ac:dyDescent="0.2">
      <c r="A258" s="425"/>
      <c r="B258" s="425"/>
      <c r="C258" s="706"/>
      <c r="D258" s="706"/>
      <c r="E258" s="713"/>
      <c r="F258" s="425"/>
      <c r="G258" s="425"/>
      <c r="H258" s="425"/>
      <c r="I258" s="425"/>
      <c r="J258" s="425"/>
      <c r="K258" s="425"/>
      <c r="L258" s="425"/>
      <c r="M258" s="425"/>
      <c r="N258" s="425"/>
      <c r="O258" s="425"/>
      <c r="P258" s="425"/>
      <c r="Q258" s="425"/>
      <c r="R258" s="425"/>
      <c r="S258" s="425"/>
      <c r="T258" s="425"/>
      <c r="U258" s="425"/>
      <c r="V258" s="425"/>
      <c r="W258" s="425"/>
      <c r="X258" s="425"/>
      <c r="Y258" s="425"/>
      <c r="Z258" s="425"/>
    </row>
    <row r="259" spans="1:26" ht="12.75" customHeight="1" x14ac:dyDescent="0.2">
      <c r="A259" s="425"/>
      <c r="B259" s="425"/>
      <c r="C259" s="706"/>
      <c r="D259" s="706"/>
      <c r="E259" s="713"/>
      <c r="F259" s="425"/>
      <c r="G259" s="425"/>
      <c r="H259" s="425"/>
      <c r="I259" s="425"/>
      <c r="J259" s="425"/>
      <c r="K259" s="425"/>
      <c r="L259" s="425"/>
      <c r="M259" s="425"/>
      <c r="N259" s="425"/>
      <c r="O259" s="425"/>
      <c r="P259" s="425"/>
      <c r="Q259" s="425"/>
      <c r="R259" s="425"/>
      <c r="S259" s="425"/>
      <c r="T259" s="425"/>
      <c r="U259" s="425"/>
      <c r="V259" s="425"/>
      <c r="W259" s="425"/>
      <c r="X259" s="425"/>
      <c r="Y259" s="425"/>
      <c r="Z259" s="425"/>
    </row>
    <row r="260" spans="1:26" ht="12.75" customHeight="1" x14ac:dyDescent="0.2">
      <c r="A260" s="425"/>
      <c r="B260" s="425"/>
      <c r="C260" s="706"/>
      <c r="D260" s="706"/>
      <c r="E260" s="713"/>
      <c r="F260" s="425"/>
      <c r="G260" s="425"/>
      <c r="H260" s="425"/>
      <c r="I260" s="425"/>
      <c r="J260" s="425"/>
      <c r="K260" s="425"/>
      <c r="L260" s="425"/>
      <c r="M260" s="425"/>
      <c r="N260" s="425"/>
      <c r="O260" s="425"/>
      <c r="P260" s="425"/>
      <c r="Q260" s="425"/>
      <c r="R260" s="425"/>
      <c r="S260" s="425"/>
      <c r="T260" s="425"/>
      <c r="U260" s="425"/>
      <c r="V260" s="425"/>
      <c r="W260" s="425"/>
      <c r="X260" s="425"/>
      <c r="Y260" s="425"/>
      <c r="Z260" s="425"/>
    </row>
    <row r="261" spans="1:26" ht="12.75" customHeight="1" x14ac:dyDescent="0.2">
      <c r="A261" s="425"/>
      <c r="B261" s="425"/>
      <c r="C261" s="706"/>
      <c r="D261" s="706"/>
      <c r="E261" s="713"/>
      <c r="F261" s="425"/>
      <c r="G261" s="425"/>
      <c r="H261" s="425"/>
      <c r="I261" s="425"/>
      <c r="J261" s="425"/>
      <c r="K261" s="425"/>
      <c r="L261" s="425"/>
      <c r="M261" s="425"/>
      <c r="N261" s="425"/>
      <c r="O261" s="425"/>
      <c r="P261" s="425"/>
      <c r="Q261" s="425"/>
      <c r="R261" s="425"/>
      <c r="S261" s="425"/>
      <c r="T261" s="425"/>
      <c r="U261" s="425"/>
      <c r="V261" s="425"/>
      <c r="W261" s="425"/>
      <c r="X261" s="425"/>
      <c r="Y261" s="425"/>
      <c r="Z261" s="425"/>
    </row>
    <row r="262" spans="1:26" ht="12.75" customHeight="1" x14ac:dyDescent="0.2">
      <c r="A262" s="425"/>
      <c r="B262" s="425"/>
      <c r="C262" s="706"/>
      <c r="D262" s="706"/>
      <c r="E262" s="713"/>
      <c r="F262" s="425"/>
      <c r="G262" s="425"/>
      <c r="H262" s="425"/>
      <c r="I262" s="425"/>
      <c r="J262" s="425"/>
      <c r="K262" s="425"/>
      <c r="L262" s="425"/>
      <c r="M262" s="425"/>
      <c r="N262" s="425"/>
      <c r="O262" s="425"/>
      <c r="P262" s="425"/>
      <c r="Q262" s="425"/>
      <c r="R262" s="425"/>
      <c r="S262" s="425"/>
      <c r="T262" s="425"/>
      <c r="U262" s="425"/>
      <c r="V262" s="425"/>
      <c r="W262" s="425"/>
      <c r="X262" s="425"/>
      <c r="Y262" s="425"/>
      <c r="Z262" s="425"/>
    </row>
    <row r="263" spans="1:26" ht="12.75" customHeight="1" x14ac:dyDescent="0.2">
      <c r="A263" s="425"/>
      <c r="B263" s="425"/>
      <c r="C263" s="706"/>
      <c r="D263" s="706"/>
      <c r="E263" s="713"/>
      <c r="F263" s="425"/>
      <c r="G263" s="425"/>
      <c r="H263" s="425"/>
      <c r="I263" s="425"/>
      <c r="J263" s="425"/>
      <c r="K263" s="425"/>
      <c r="L263" s="425"/>
      <c r="M263" s="425"/>
      <c r="N263" s="425"/>
      <c r="O263" s="425"/>
      <c r="P263" s="425"/>
      <c r="Q263" s="425"/>
      <c r="R263" s="425"/>
      <c r="S263" s="425"/>
      <c r="T263" s="425"/>
      <c r="U263" s="425"/>
      <c r="V263" s="425"/>
      <c r="W263" s="425"/>
      <c r="X263" s="425"/>
      <c r="Y263" s="425"/>
      <c r="Z263" s="425"/>
    </row>
    <row r="264" spans="1:26" ht="12.75" customHeight="1" x14ac:dyDescent="0.2">
      <c r="A264" s="425"/>
      <c r="B264" s="425"/>
      <c r="C264" s="706"/>
      <c r="D264" s="706"/>
      <c r="E264" s="713"/>
      <c r="F264" s="425"/>
      <c r="G264" s="425"/>
      <c r="H264" s="425"/>
      <c r="I264" s="425"/>
      <c r="J264" s="425"/>
      <c r="K264" s="425"/>
      <c r="L264" s="425"/>
      <c r="M264" s="425"/>
      <c r="N264" s="425"/>
      <c r="O264" s="425"/>
      <c r="P264" s="425"/>
      <c r="Q264" s="425"/>
      <c r="R264" s="425"/>
      <c r="S264" s="425"/>
      <c r="T264" s="425"/>
      <c r="U264" s="425"/>
      <c r="V264" s="425"/>
      <c r="W264" s="425"/>
      <c r="X264" s="425"/>
      <c r="Y264" s="425"/>
      <c r="Z264" s="425"/>
    </row>
    <row r="265" spans="1:26" ht="12.75" customHeight="1" x14ac:dyDescent="0.2">
      <c r="A265" s="425"/>
      <c r="B265" s="425"/>
      <c r="C265" s="706"/>
      <c r="D265" s="706"/>
      <c r="E265" s="713"/>
      <c r="F265" s="425"/>
      <c r="G265" s="425"/>
      <c r="H265" s="425"/>
      <c r="I265" s="425"/>
      <c r="J265" s="425"/>
      <c r="K265" s="425"/>
      <c r="L265" s="425"/>
      <c r="M265" s="425"/>
      <c r="N265" s="425"/>
      <c r="O265" s="425"/>
      <c r="P265" s="425"/>
      <c r="Q265" s="425"/>
      <c r="R265" s="425"/>
      <c r="S265" s="425"/>
      <c r="T265" s="425"/>
      <c r="U265" s="425"/>
      <c r="V265" s="425"/>
      <c r="W265" s="425"/>
      <c r="X265" s="425"/>
      <c r="Y265" s="425"/>
      <c r="Z265" s="425"/>
    </row>
    <row r="266" spans="1:26" ht="12.75" customHeight="1" x14ac:dyDescent="0.2">
      <c r="A266" s="425"/>
      <c r="B266" s="425"/>
      <c r="C266" s="706"/>
      <c r="D266" s="706"/>
      <c r="E266" s="713"/>
      <c r="F266" s="425"/>
      <c r="G266" s="425"/>
      <c r="H266" s="425"/>
      <c r="I266" s="425"/>
      <c r="J266" s="425"/>
      <c r="K266" s="425"/>
      <c r="L266" s="425"/>
      <c r="M266" s="425"/>
      <c r="N266" s="425"/>
      <c r="O266" s="425"/>
      <c r="P266" s="425"/>
      <c r="Q266" s="425"/>
      <c r="R266" s="425"/>
      <c r="S266" s="425"/>
      <c r="T266" s="425"/>
      <c r="U266" s="425"/>
      <c r="V266" s="425"/>
      <c r="W266" s="425"/>
      <c r="X266" s="425"/>
      <c r="Y266" s="425"/>
      <c r="Z266" s="425"/>
    </row>
    <row r="267" spans="1:26" ht="12.75" customHeight="1" x14ac:dyDescent="0.2">
      <c r="A267" s="425"/>
      <c r="B267" s="425"/>
      <c r="C267" s="706"/>
      <c r="D267" s="706"/>
      <c r="E267" s="713"/>
      <c r="F267" s="425"/>
      <c r="G267" s="425"/>
      <c r="H267" s="425"/>
      <c r="I267" s="425"/>
      <c r="J267" s="425"/>
      <c r="K267" s="425"/>
      <c r="L267" s="425"/>
      <c r="M267" s="425"/>
      <c r="N267" s="425"/>
      <c r="O267" s="425"/>
      <c r="P267" s="425"/>
      <c r="Q267" s="425"/>
      <c r="R267" s="425"/>
      <c r="S267" s="425"/>
      <c r="T267" s="425"/>
      <c r="U267" s="425"/>
      <c r="V267" s="425"/>
      <c r="W267" s="425"/>
      <c r="X267" s="425"/>
      <c r="Y267" s="425"/>
      <c r="Z267" s="425"/>
    </row>
    <row r="268" spans="1:26" ht="12.75" customHeight="1" x14ac:dyDescent="0.2">
      <c r="A268" s="425"/>
      <c r="B268" s="425"/>
      <c r="C268" s="706"/>
      <c r="D268" s="706"/>
      <c r="E268" s="713"/>
      <c r="F268" s="425"/>
      <c r="G268" s="425"/>
      <c r="H268" s="425"/>
      <c r="I268" s="425"/>
      <c r="J268" s="425"/>
      <c r="K268" s="425"/>
      <c r="L268" s="425"/>
      <c r="M268" s="425"/>
      <c r="N268" s="425"/>
      <c r="O268" s="425"/>
      <c r="P268" s="425"/>
      <c r="Q268" s="425"/>
      <c r="R268" s="425"/>
      <c r="S268" s="425"/>
      <c r="T268" s="425"/>
      <c r="U268" s="425"/>
      <c r="V268" s="425"/>
      <c r="W268" s="425"/>
      <c r="X268" s="425"/>
      <c r="Y268" s="425"/>
      <c r="Z268" s="425"/>
    </row>
    <row r="269" spans="1:26" ht="12.75" customHeight="1" x14ac:dyDescent="0.2">
      <c r="A269" s="425"/>
      <c r="B269" s="425"/>
      <c r="C269" s="706"/>
      <c r="D269" s="706"/>
      <c r="E269" s="713"/>
      <c r="F269" s="425"/>
      <c r="G269" s="425"/>
      <c r="H269" s="425"/>
      <c r="I269" s="425"/>
      <c r="J269" s="425"/>
      <c r="K269" s="425"/>
      <c r="L269" s="425"/>
      <c r="M269" s="425"/>
      <c r="N269" s="425"/>
      <c r="O269" s="425"/>
      <c r="P269" s="425"/>
      <c r="Q269" s="425"/>
      <c r="R269" s="425"/>
      <c r="S269" s="425"/>
      <c r="T269" s="425"/>
      <c r="U269" s="425"/>
      <c r="V269" s="425"/>
      <c r="W269" s="425"/>
      <c r="X269" s="425"/>
      <c r="Y269" s="425"/>
      <c r="Z269" s="425"/>
    </row>
    <row r="270" spans="1:26" ht="12.75" customHeight="1" x14ac:dyDescent="0.2">
      <c r="A270" s="425"/>
      <c r="B270" s="425"/>
      <c r="C270" s="706"/>
      <c r="D270" s="706"/>
      <c r="E270" s="713"/>
      <c r="F270" s="425"/>
      <c r="G270" s="425"/>
      <c r="H270" s="425"/>
      <c r="I270" s="425"/>
      <c r="J270" s="425"/>
      <c r="K270" s="425"/>
      <c r="L270" s="425"/>
      <c r="M270" s="425"/>
      <c r="N270" s="425"/>
      <c r="O270" s="425"/>
      <c r="P270" s="425"/>
      <c r="Q270" s="425"/>
      <c r="R270" s="425"/>
      <c r="S270" s="425"/>
      <c r="T270" s="425"/>
      <c r="U270" s="425"/>
      <c r="V270" s="425"/>
      <c r="W270" s="425"/>
      <c r="X270" s="425"/>
      <c r="Y270" s="425"/>
      <c r="Z270" s="425"/>
    </row>
    <row r="271" spans="1:26" ht="12.75" customHeight="1" x14ac:dyDescent="0.2">
      <c r="A271" s="425"/>
      <c r="B271" s="425"/>
      <c r="C271" s="706"/>
      <c r="D271" s="706"/>
      <c r="E271" s="713"/>
      <c r="F271" s="425"/>
      <c r="G271" s="425"/>
      <c r="H271" s="425"/>
      <c r="I271" s="425"/>
      <c r="J271" s="425"/>
      <c r="K271" s="425"/>
      <c r="L271" s="425"/>
      <c r="M271" s="425"/>
      <c r="N271" s="425"/>
      <c r="O271" s="425"/>
      <c r="P271" s="425"/>
      <c r="Q271" s="425"/>
      <c r="R271" s="425"/>
      <c r="S271" s="425"/>
      <c r="T271" s="425"/>
      <c r="U271" s="425"/>
      <c r="V271" s="425"/>
      <c r="W271" s="425"/>
      <c r="X271" s="425"/>
      <c r="Y271" s="425"/>
      <c r="Z271" s="425"/>
    </row>
    <row r="272" spans="1:26" ht="12.75" customHeight="1" x14ac:dyDescent="0.2">
      <c r="A272" s="425"/>
      <c r="B272" s="425"/>
      <c r="C272" s="706"/>
      <c r="D272" s="706"/>
      <c r="E272" s="713"/>
      <c r="F272" s="425"/>
      <c r="G272" s="425"/>
      <c r="H272" s="425"/>
      <c r="I272" s="425"/>
      <c r="J272" s="425"/>
      <c r="K272" s="425"/>
      <c r="L272" s="425"/>
      <c r="M272" s="425"/>
      <c r="N272" s="425"/>
      <c r="O272" s="425"/>
      <c r="P272" s="425"/>
      <c r="Q272" s="425"/>
      <c r="R272" s="425"/>
      <c r="S272" s="425"/>
      <c r="T272" s="425"/>
      <c r="U272" s="425"/>
      <c r="V272" s="425"/>
      <c r="W272" s="425"/>
      <c r="X272" s="425"/>
      <c r="Y272" s="425"/>
      <c r="Z272" s="425"/>
    </row>
    <row r="273" spans="1:26" ht="12.75" customHeight="1" x14ac:dyDescent="0.2">
      <c r="A273" s="425"/>
      <c r="B273" s="425"/>
      <c r="C273" s="706"/>
      <c r="D273" s="706"/>
      <c r="E273" s="713"/>
      <c r="F273" s="425"/>
      <c r="G273" s="425"/>
      <c r="H273" s="425"/>
      <c r="I273" s="425"/>
      <c r="J273" s="425"/>
      <c r="K273" s="425"/>
      <c r="L273" s="425"/>
      <c r="M273" s="425"/>
      <c r="N273" s="425"/>
      <c r="O273" s="425"/>
      <c r="P273" s="425"/>
      <c r="Q273" s="425"/>
      <c r="R273" s="425"/>
      <c r="S273" s="425"/>
      <c r="T273" s="425"/>
      <c r="U273" s="425"/>
      <c r="V273" s="425"/>
      <c r="W273" s="425"/>
      <c r="X273" s="425"/>
      <c r="Y273" s="425"/>
      <c r="Z273" s="425"/>
    </row>
    <row r="274" spans="1:26" ht="12.75" customHeight="1" x14ac:dyDescent="0.2">
      <c r="A274" s="425"/>
      <c r="B274" s="425"/>
      <c r="C274" s="706"/>
      <c r="D274" s="706"/>
      <c r="E274" s="713"/>
      <c r="F274" s="425"/>
      <c r="G274" s="425"/>
      <c r="H274" s="425"/>
      <c r="I274" s="425"/>
      <c r="J274" s="425"/>
      <c r="K274" s="425"/>
      <c r="L274" s="425"/>
      <c r="M274" s="425"/>
      <c r="N274" s="425"/>
      <c r="O274" s="425"/>
      <c r="P274" s="425"/>
      <c r="Q274" s="425"/>
      <c r="R274" s="425"/>
      <c r="S274" s="425"/>
      <c r="T274" s="425"/>
      <c r="U274" s="425"/>
      <c r="V274" s="425"/>
      <c r="W274" s="425"/>
      <c r="X274" s="425"/>
      <c r="Y274" s="425"/>
      <c r="Z274" s="425"/>
    </row>
    <row r="275" spans="1:26" ht="12.75" customHeight="1" x14ac:dyDescent="0.2">
      <c r="A275" s="425"/>
      <c r="B275" s="425"/>
      <c r="C275" s="706"/>
      <c r="D275" s="706"/>
      <c r="E275" s="713"/>
      <c r="F275" s="425"/>
      <c r="G275" s="425"/>
      <c r="H275" s="425"/>
      <c r="I275" s="425"/>
      <c r="J275" s="425"/>
      <c r="K275" s="425"/>
      <c r="L275" s="425"/>
      <c r="M275" s="425"/>
      <c r="N275" s="425"/>
      <c r="O275" s="425"/>
      <c r="P275" s="425"/>
      <c r="Q275" s="425"/>
      <c r="R275" s="425"/>
      <c r="S275" s="425"/>
      <c r="T275" s="425"/>
      <c r="U275" s="425"/>
      <c r="V275" s="425"/>
      <c r="W275" s="425"/>
      <c r="X275" s="425"/>
      <c r="Y275" s="425"/>
      <c r="Z275" s="425"/>
    </row>
    <row r="276" spans="1:26" ht="12.75" customHeight="1" x14ac:dyDescent="0.2">
      <c r="A276" s="425"/>
      <c r="B276" s="425"/>
      <c r="C276" s="706"/>
      <c r="D276" s="706"/>
      <c r="E276" s="713"/>
      <c r="F276" s="425"/>
      <c r="G276" s="425"/>
      <c r="H276" s="425"/>
      <c r="I276" s="425"/>
      <c r="J276" s="425"/>
      <c r="K276" s="425"/>
      <c r="L276" s="425"/>
      <c r="M276" s="425"/>
      <c r="N276" s="425"/>
      <c r="O276" s="425"/>
      <c r="P276" s="425"/>
      <c r="Q276" s="425"/>
      <c r="R276" s="425"/>
      <c r="S276" s="425"/>
      <c r="T276" s="425"/>
      <c r="U276" s="425"/>
      <c r="V276" s="425"/>
      <c r="W276" s="425"/>
      <c r="X276" s="425"/>
      <c r="Y276" s="425"/>
      <c r="Z276" s="425"/>
    </row>
    <row r="277" spans="1:26" ht="12.75" customHeight="1" x14ac:dyDescent="0.2">
      <c r="A277" s="425"/>
      <c r="B277" s="425"/>
      <c r="C277" s="706"/>
      <c r="D277" s="706"/>
      <c r="E277" s="713"/>
      <c r="F277" s="425"/>
      <c r="G277" s="425"/>
      <c r="H277" s="425"/>
      <c r="I277" s="425"/>
      <c r="J277" s="425"/>
      <c r="K277" s="425"/>
      <c r="L277" s="425"/>
      <c r="M277" s="425"/>
      <c r="N277" s="425"/>
      <c r="O277" s="425"/>
      <c r="P277" s="425"/>
      <c r="Q277" s="425"/>
      <c r="R277" s="425"/>
      <c r="S277" s="425"/>
      <c r="T277" s="425"/>
      <c r="U277" s="425"/>
      <c r="V277" s="425"/>
      <c r="W277" s="425"/>
      <c r="X277" s="425"/>
      <c r="Y277" s="425"/>
      <c r="Z277" s="425"/>
    </row>
    <row r="278" spans="1:26" ht="12.75" customHeight="1" x14ac:dyDescent="0.2">
      <c r="A278" s="425"/>
      <c r="B278" s="425"/>
      <c r="C278" s="706"/>
      <c r="D278" s="706"/>
      <c r="E278" s="713"/>
      <c r="F278" s="425"/>
      <c r="G278" s="425"/>
      <c r="H278" s="425"/>
      <c r="I278" s="425"/>
      <c r="J278" s="425"/>
      <c r="K278" s="425"/>
      <c r="L278" s="425"/>
      <c r="M278" s="425"/>
      <c r="N278" s="425"/>
      <c r="O278" s="425"/>
      <c r="P278" s="425"/>
      <c r="Q278" s="425"/>
      <c r="R278" s="425"/>
      <c r="S278" s="425"/>
      <c r="T278" s="425"/>
      <c r="U278" s="425"/>
      <c r="V278" s="425"/>
      <c r="W278" s="425"/>
      <c r="X278" s="425"/>
      <c r="Y278" s="425"/>
      <c r="Z278" s="425"/>
    </row>
    <row r="279" spans="1:26" ht="12.75" customHeight="1" x14ac:dyDescent="0.2">
      <c r="A279" s="425"/>
      <c r="B279" s="425"/>
      <c r="C279" s="706"/>
      <c r="D279" s="706"/>
      <c r="E279" s="713"/>
      <c r="F279" s="425"/>
      <c r="G279" s="425"/>
      <c r="H279" s="425"/>
      <c r="I279" s="425"/>
      <c r="J279" s="425"/>
      <c r="K279" s="425"/>
      <c r="L279" s="425"/>
      <c r="M279" s="425"/>
      <c r="N279" s="425"/>
      <c r="O279" s="425"/>
      <c r="P279" s="425"/>
      <c r="Q279" s="425"/>
      <c r="R279" s="425"/>
      <c r="S279" s="425"/>
      <c r="T279" s="425"/>
      <c r="U279" s="425"/>
      <c r="V279" s="425"/>
      <c r="W279" s="425"/>
      <c r="X279" s="425"/>
      <c r="Y279" s="425"/>
      <c r="Z279" s="425"/>
    </row>
    <row r="280" spans="1:26" ht="12.75" customHeight="1" x14ac:dyDescent="0.2">
      <c r="A280" s="425"/>
      <c r="B280" s="425"/>
      <c r="C280" s="706"/>
      <c r="D280" s="706"/>
      <c r="E280" s="713"/>
      <c r="F280" s="425"/>
      <c r="G280" s="425"/>
      <c r="H280" s="425"/>
      <c r="I280" s="425"/>
      <c r="J280" s="425"/>
      <c r="K280" s="425"/>
      <c r="L280" s="425"/>
      <c r="M280" s="425"/>
      <c r="N280" s="425"/>
      <c r="O280" s="425"/>
      <c r="P280" s="425"/>
      <c r="Q280" s="425"/>
      <c r="R280" s="425"/>
      <c r="S280" s="425"/>
      <c r="T280" s="425"/>
      <c r="U280" s="425"/>
      <c r="V280" s="425"/>
      <c r="W280" s="425"/>
      <c r="X280" s="425"/>
      <c r="Y280" s="425"/>
      <c r="Z280" s="425"/>
    </row>
    <row r="281" spans="1:26" ht="12.75" customHeight="1" x14ac:dyDescent="0.2">
      <c r="A281" s="425"/>
      <c r="B281" s="425"/>
      <c r="C281" s="706"/>
      <c r="D281" s="706"/>
      <c r="E281" s="713"/>
      <c r="F281" s="425"/>
      <c r="G281" s="425"/>
      <c r="H281" s="425"/>
      <c r="I281" s="425"/>
      <c r="J281" s="425"/>
      <c r="K281" s="425"/>
      <c r="L281" s="425"/>
      <c r="M281" s="425"/>
      <c r="N281" s="425"/>
      <c r="O281" s="425"/>
      <c r="P281" s="425"/>
      <c r="Q281" s="425"/>
      <c r="R281" s="425"/>
      <c r="S281" s="425"/>
      <c r="T281" s="425"/>
      <c r="U281" s="425"/>
      <c r="V281" s="425"/>
      <c r="W281" s="425"/>
      <c r="X281" s="425"/>
      <c r="Y281" s="425"/>
      <c r="Z281" s="425"/>
    </row>
    <row r="282" spans="1:26" ht="12.75" customHeight="1" x14ac:dyDescent="0.2">
      <c r="A282" s="425"/>
      <c r="B282" s="425"/>
      <c r="C282" s="706"/>
      <c r="D282" s="706"/>
      <c r="E282" s="713"/>
      <c r="F282" s="425"/>
      <c r="G282" s="425"/>
      <c r="H282" s="425"/>
      <c r="I282" s="425"/>
      <c r="J282" s="425"/>
      <c r="K282" s="425"/>
      <c r="L282" s="425"/>
      <c r="M282" s="425"/>
      <c r="N282" s="425"/>
      <c r="O282" s="425"/>
      <c r="P282" s="425"/>
      <c r="Q282" s="425"/>
      <c r="R282" s="425"/>
      <c r="S282" s="425"/>
      <c r="T282" s="425"/>
      <c r="U282" s="425"/>
      <c r="V282" s="425"/>
      <c r="W282" s="425"/>
      <c r="X282" s="425"/>
      <c r="Y282" s="425"/>
      <c r="Z282" s="425"/>
    </row>
    <row r="283" spans="1:26" ht="12.75" customHeight="1" x14ac:dyDescent="0.2">
      <c r="A283" s="425"/>
      <c r="B283" s="425"/>
      <c r="C283" s="706"/>
      <c r="D283" s="706"/>
      <c r="E283" s="713"/>
      <c r="F283" s="425"/>
      <c r="G283" s="425"/>
      <c r="H283" s="425"/>
      <c r="I283" s="425"/>
      <c r="J283" s="425"/>
      <c r="K283" s="425"/>
      <c r="L283" s="425"/>
      <c r="M283" s="425"/>
      <c r="N283" s="425"/>
      <c r="O283" s="425"/>
      <c r="P283" s="425"/>
      <c r="Q283" s="425"/>
      <c r="R283" s="425"/>
      <c r="S283" s="425"/>
      <c r="T283" s="425"/>
      <c r="U283" s="425"/>
      <c r="V283" s="425"/>
      <c r="W283" s="425"/>
      <c r="X283" s="425"/>
      <c r="Y283" s="425"/>
      <c r="Z283" s="425"/>
    </row>
    <row r="284" spans="1:26" ht="12.75" customHeight="1" x14ac:dyDescent="0.2">
      <c r="A284" s="425"/>
      <c r="B284" s="425"/>
      <c r="C284" s="706"/>
      <c r="D284" s="706"/>
      <c r="E284" s="713"/>
      <c r="F284" s="425"/>
      <c r="G284" s="425"/>
      <c r="H284" s="425"/>
      <c r="I284" s="425"/>
      <c r="J284" s="425"/>
      <c r="K284" s="425"/>
      <c r="L284" s="425"/>
      <c r="M284" s="425"/>
      <c r="N284" s="425"/>
      <c r="O284" s="425"/>
      <c r="P284" s="425"/>
      <c r="Q284" s="425"/>
      <c r="R284" s="425"/>
      <c r="S284" s="425"/>
      <c r="T284" s="425"/>
      <c r="U284" s="425"/>
      <c r="V284" s="425"/>
      <c r="W284" s="425"/>
      <c r="X284" s="425"/>
      <c r="Y284" s="425"/>
      <c r="Z284" s="425"/>
    </row>
    <row r="285" spans="1:26" ht="12.75" customHeight="1" x14ac:dyDescent="0.2">
      <c r="A285" s="425"/>
      <c r="B285" s="425"/>
      <c r="C285" s="706"/>
      <c r="D285" s="706"/>
      <c r="E285" s="713"/>
      <c r="F285" s="425"/>
      <c r="G285" s="425"/>
      <c r="H285" s="425"/>
      <c r="I285" s="425"/>
      <c r="J285" s="425"/>
      <c r="K285" s="425"/>
      <c r="L285" s="425"/>
      <c r="M285" s="425"/>
      <c r="N285" s="425"/>
      <c r="O285" s="425"/>
      <c r="P285" s="425"/>
      <c r="Q285" s="425"/>
      <c r="R285" s="425"/>
      <c r="S285" s="425"/>
      <c r="T285" s="425"/>
      <c r="U285" s="425"/>
      <c r="V285" s="425"/>
      <c r="W285" s="425"/>
      <c r="X285" s="425"/>
      <c r="Y285" s="425"/>
      <c r="Z285" s="425"/>
    </row>
    <row r="286" spans="1:26" ht="12.75" customHeight="1" x14ac:dyDescent="0.2">
      <c r="A286" s="425"/>
      <c r="B286" s="425"/>
      <c r="C286" s="706"/>
      <c r="D286" s="706"/>
      <c r="E286" s="713"/>
      <c r="F286" s="425"/>
      <c r="G286" s="425"/>
      <c r="H286" s="425"/>
      <c r="I286" s="425"/>
      <c r="J286" s="425"/>
      <c r="K286" s="425"/>
      <c r="L286" s="425"/>
      <c r="M286" s="425"/>
      <c r="N286" s="425"/>
      <c r="O286" s="425"/>
      <c r="P286" s="425"/>
      <c r="Q286" s="425"/>
      <c r="R286" s="425"/>
      <c r="S286" s="425"/>
      <c r="T286" s="425"/>
      <c r="U286" s="425"/>
      <c r="V286" s="425"/>
      <c r="W286" s="425"/>
      <c r="X286" s="425"/>
      <c r="Y286" s="425"/>
      <c r="Z286" s="425"/>
    </row>
    <row r="287" spans="1:26" ht="12.75" customHeight="1" x14ac:dyDescent="0.2">
      <c r="A287" s="425"/>
      <c r="B287" s="425"/>
      <c r="C287" s="706"/>
      <c r="D287" s="706"/>
      <c r="E287" s="713"/>
      <c r="F287" s="425"/>
      <c r="G287" s="425"/>
      <c r="H287" s="425"/>
      <c r="I287" s="425"/>
      <c r="J287" s="425"/>
      <c r="K287" s="425"/>
      <c r="L287" s="425"/>
      <c r="M287" s="425"/>
      <c r="N287" s="425"/>
      <c r="O287" s="425"/>
      <c r="P287" s="425"/>
      <c r="Q287" s="425"/>
      <c r="R287" s="425"/>
      <c r="S287" s="425"/>
      <c r="T287" s="425"/>
      <c r="U287" s="425"/>
      <c r="V287" s="425"/>
      <c r="W287" s="425"/>
      <c r="X287" s="425"/>
      <c r="Y287" s="425"/>
      <c r="Z287" s="425"/>
    </row>
    <row r="288" spans="1:26" ht="12.75" customHeight="1" x14ac:dyDescent="0.2">
      <c r="A288" s="425"/>
      <c r="B288" s="425"/>
      <c r="C288" s="706"/>
      <c r="D288" s="706"/>
      <c r="E288" s="713"/>
      <c r="F288" s="425"/>
      <c r="G288" s="425"/>
      <c r="H288" s="425"/>
      <c r="I288" s="425"/>
      <c r="J288" s="425"/>
      <c r="K288" s="425"/>
      <c r="L288" s="425"/>
      <c r="M288" s="425"/>
      <c r="N288" s="425"/>
      <c r="O288" s="425"/>
      <c r="P288" s="425"/>
      <c r="Q288" s="425"/>
      <c r="R288" s="425"/>
      <c r="S288" s="425"/>
      <c r="T288" s="425"/>
      <c r="U288" s="425"/>
      <c r="V288" s="425"/>
      <c r="W288" s="425"/>
      <c r="X288" s="425"/>
      <c r="Y288" s="425"/>
      <c r="Z288" s="425"/>
    </row>
    <row r="289" spans="1:26" ht="12.75" customHeight="1" x14ac:dyDescent="0.2">
      <c r="A289" s="425"/>
      <c r="B289" s="425"/>
      <c r="C289" s="706"/>
      <c r="D289" s="706"/>
      <c r="E289" s="713"/>
      <c r="F289" s="425"/>
      <c r="G289" s="425"/>
      <c r="H289" s="425"/>
      <c r="I289" s="425"/>
      <c r="J289" s="425"/>
      <c r="K289" s="425"/>
      <c r="L289" s="425"/>
      <c r="M289" s="425"/>
      <c r="N289" s="425"/>
      <c r="O289" s="425"/>
      <c r="P289" s="425"/>
      <c r="Q289" s="425"/>
      <c r="R289" s="425"/>
      <c r="S289" s="425"/>
      <c r="T289" s="425"/>
      <c r="U289" s="425"/>
      <c r="V289" s="425"/>
      <c r="W289" s="425"/>
      <c r="X289" s="425"/>
      <c r="Y289" s="425"/>
      <c r="Z289" s="425"/>
    </row>
    <row r="290" spans="1:26" ht="12.75" customHeight="1" x14ac:dyDescent="0.2">
      <c r="A290" s="425"/>
      <c r="B290" s="425"/>
      <c r="C290" s="706"/>
      <c r="D290" s="706"/>
      <c r="E290" s="713"/>
      <c r="F290" s="425"/>
      <c r="G290" s="425"/>
      <c r="H290" s="425"/>
      <c r="I290" s="425"/>
      <c r="J290" s="425"/>
      <c r="K290" s="425"/>
      <c r="L290" s="425"/>
      <c r="M290" s="425"/>
      <c r="N290" s="425"/>
      <c r="O290" s="425"/>
      <c r="P290" s="425"/>
      <c r="Q290" s="425"/>
      <c r="R290" s="425"/>
      <c r="S290" s="425"/>
      <c r="T290" s="425"/>
      <c r="U290" s="425"/>
      <c r="V290" s="425"/>
      <c r="W290" s="425"/>
      <c r="X290" s="425"/>
      <c r="Y290" s="425"/>
      <c r="Z290" s="425"/>
    </row>
    <row r="291" spans="1:26" ht="12.75" customHeight="1" x14ac:dyDescent="0.2">
      <c r="A291" s="425"/>
      <c r="B291" s="425"/>
      <c r="C291" s="706"/>
      <c r="D291" s="706"/>
      <c r="E291" s="713"/>
      <c r="F291" s="425"/>
      <c r="G291" s="425"/>
      <c r="H291" s="425"/>
      <c r="I291" s="425"/>
      <c r="J291" s="425"/>
      <c r="K291" s="425"/>
      <c r="L291" s="425"/>
      <c r="M291" s="425"/>
      <c r="N291" s="425"/>
      <c r="O291" s="425"/>
      <c r="P291" s="425"/>
      <c r="Q291" s="425"/>
      <c r="R291" s="425"/>
      <c r="S291" s="425"/>
      <c r="T291" s="425"/>
      <c r="U291" s="425"/>
      <c r="V291" s="425"/>
      <c r="W291" s="425"/>
      <c r="X291" s="425"/>
      <c r="Y291" s="425"/>
      <c r="Z291" s="425"/>
    </row>
    <row r="292" spans="1:26" ht="12.75" customHeight="1" x14ac:dyDescent="0.2">
      <c r="A292" s="425"/>
      <c r="B292" s="425"/>
      <c r="C292" s="706"/>
      <c r="D292" s="706"/>
      <c r="E292" s="713"/>
      <c r="F292" s="425"/>
      <c r="G292" s="425"/>
      <c r="H292" s="425"/>
      <c r="I292" s="425"/>
      <c r="J292" s="425"/>
      <c r="K292" s="425"/>
      <c r="L292" s="425"/>
      <c r="M292" s="425"/>
      <c r="N292" s="425"/>
      <c r="O292" s="425"/>
      <c r="P292" s="425"/>
      <c r="Q292" s="425"/>
      <c r="R292" s="425"/>
      <c r="S292" s="425"/>
      <c r="T292" s="425"/>
      <c r="U292" s="425"/>
      <c r="V292" s="425"/>
      <c r="W292" s="425"/>
      <c r="X292" s="425"/>
      <c r="Y292" s="425"/>
      <c r="Z292" s="425"/>
    </row>
    <row r="293" spans="1:26" ht="12.75" customHeight="1" x14ac:dyDescent="0.2">
      <c r="A293" s="425"/>
      <c r="B293" s="425"/>
      <c r="C293" s="706"/>
      <c r="D293" s="706"/>
      <c r="E293" s="713"/>
      <c r="F293" s="425"/>
      <c r="G293" s="425"/>
      <c r="H293" s="425"/>
      <c r="I293" s="425"/>
      <c r="J293" s="425"/>
      <c r="K293" s="425"/>
      <c r="L293" s="425"/>
      <c r="M293" s="425"/>
      <c r="N293" s="425"/>
      <c r="O293" s="425"/>
      <c r="P293" s="425"/>
      <c r="Q293" s="425"/>
      <c r="R293" s="425"/>
      <c r="S293" s="425"/>
      <c r="T293" s="425"/>
      <c r="U293" s="425"/>
      <c r="V293" s="425"/>
      <c r="W293" s="425"/>
      <c r="X293" s="425"/>
      <c r="Y293" s="425"/>
      <c r="Z293" s="425"/>
    </row>
    <row r="294" spans="1:26" ht="12.75" customHeight="1" x14ac:dyDescent="0.2">
      <c r="A294" s="425"/>
      <c r="B294" s="425"/>
      <c r="C294" s="706"/>
      <c r="D294" s="706"/>
      <c r="E294" s="713"/>
      <c r="F294" s="425"/>
      <c r="G294" s="425"/>
      <c r="H294" s="425"/>
      <c r="I294" s="425"/>
      <c r="J294" s="425"/>
      <c r="K294" s="425"/>
      <c r="L294" s="425"/>
      <c r="M294" s="425"/>
      <c r="N294" s="425"/>
      <c r="O294" s="425"/>
      <c r="P294" s="425"/>
      <c r="Q294" s="425"/>
      <c r="R294" s="425"/>
      <c r="S294" s="425"/>
      <c r="T294" s="425"/>
      <c r="U294" s="425"/>
      <c r="V294" s="425"/>
      <c r="W294" s="425"/>
      <c r="X294" s="425"/>
      <c r="Y294" s="425"/>
      <c r="Z294" s="425"/>
    </row>
    <row r="295" spans="1:26" ht="12.75" customHeight="1" x14ac:dyDescent="0.2">
      <c r="A295" s="425"/>
      <c r="B295" s="425"/>
      <c r="C295" s="706"/>
      <c r="D295" s="706"/>
      <c r="E295" s="713"/>
      <c r="F295" s="425"/>
      <c r="G295" s="425"/>
      <c r="H295" s="425"/>
      <c r="I295" s="425"/>
      <c r="J295" s="425"/>
      <c r="K295" s="425"/>
      <c r="L295" s="425"/>
      <c r="M295" s="425"/>
      <c r="N295" s="425"/>
      <c r="O295" s="425"/>
      <c r="P295" s="425"/>
      <c r="Q295" s="425"/>
      <c r="R295" s="425"/>
      <c r="S295" s="425"/>
      <c r="T295" s="425"/>
      <c r="U295" s="425"/>
      <c r="V295" s="425"/>
      <c r="W295" s="425"/>
      <c r="X295" s="425"/>
      <c r="Y295" s="425"/>
      <c r="Z295" s="425"/>
    </row>
    <row r="296" spans="1:26" ht="12.75" customHeight="1" x14ac:dyDescent="0.2">
      <c r="A296" s="425"/>
      <c r="B296" s="425"/>
      <c r="C296" s="706"/>
      <c r="D296" s="706"/>
      <c r="E296" s="713"/>
      <c r="F296" s="425"/>
      <c r="G296" s="425"/>
      <c r="H296" s="425"/>
      <c r="I296" s="425"/>
      <c r="J296" s="425"/>
      <c r="K296" s="425"/>
      <c r="L296" s="425"/>
      <c r="M296" s="425"/>
      <c r="N296" s="425"/>
      <c r="O296" s="425"/>
      <c r="P296" s="425"/>
      <c r="Q296" s="425"/>
      <c r="R296" s="425"/>
      <c r="S296" s="425"/>
      <c r="T296" s="425"/>
      <c r="U296" s="425"/>
      <c r="V296" s="425"/>
      <c r="W296" s="425"/>
      <c r="X296" s="425"/>
      <c r="Y296" s="425"/>
      <c r="Z296" s="425"/>
    </row>
    <row r="297" spans="1:26" ht="12.75" customHeight="1" x14ac:dyDescent="0.2">
      <c r="A297" s="425"/>
      <c r="B297" s="425"/>
      <c r="C297" s="706"/>
      <c r="D297" s="706"/>
      <c r="E297" s="713"/>
      <c r="F297" s="425"/>
      <c r="G297" s="425"/>
      <c r="H297" s="425"/>
      <c r="I297" s="425"/>
      <c r="J297" s="425"/>
      <c r="K297" s="425"/>
      <c r="L297" s="425"/>
      <c r="M297" s="425"/>
      <c r="N297" s="425"/>
      <c r="O297" s="425"/>
      <c r="P297" s="425"/>
      <c r="Q297" s="425"/>
      <c r="R297" s="425"/>
      <c r="S297" s="425"/>
      <c r="T297" s="425"/>
      <c r="U297" s="425"/>
      <c r="V297" s="425"/>
      <c r="W297" s="425"/>
      <c r="X297" s="425"/>
      <c r="Y297" s="425"/>
      <c r="Z297" s="425"/>
    </row>
    <row r="298" spans="1:26" ht="12.75" customHeight="1" x14ac:dyDescent="0.2">
      <c r="A298" s="425"/>
      <c r="B298" s="425"/>
      <c r="C298" s="706"/>
      <c r="D298" s="706"/>
      <c r="E298" s="713"/>
      <c r="F298" s="425"/>
      <c r="G298" s="425"/>
      <c r="H298" s="425"/>
      <c r="I298" s="425"/>
      <c r="J298" s="425"/>
      <c r="K298" s="425"/>
      <c r="L298" s="425"/>
      <c r="M298" s="425"/>
      <c r="N298" s="425"/>
      <c r="O298" s="425"/>
      <c r="P298" s="425"/>
      <c r="Q298" s="425"/>
      <c r="R298" s="425"/>
      <c r="S298" s="425"/>
      <c r="T298" s="425"/>
      <c r="U298" s="425"/>
      <c r="V298" s="425"/>
      <c r="W298" s="425"/>
      <c r="X298" s="425"/>
      <c r="Y298" s="425"/>
      <c r="Z298" s="425"/>
    </row>
    <row r="299" spans="1:26" ht="12.75" customHeight="1" x14ac:dyDescent="0.2">
      <c r="A299" s="425"/>
      <c r="B299" s="425"/>
      <c r="C299" s="706"/>
      <c r="D299" s="706"/>
      <c r="E299" s="713"/>
      <c r="F299" s="425"/>
      <c r="G299" s="425"/>
      <c r="H299" s="425"/>
      <c r="I299" s="425"/>
      <c r="J299" s="425"/>
      <c r="K299" s="425"/>
      <c r="L299" s="425"/>
      <c r="M299" s="425"/>
      <c r="N299" s="425"/>
      <c r="O299" s="425"/>
      <c r="P299" s="425"/>
      <c r="Q299" s="425"/>
      <c r="R299" s="425"/>
      <c r="S299" s="425"/>
      <c r="T299" s="425"/>
      <c r="U299" s="425"/>
      <c r="V299" s="425"/>
      <c r="W299" s="425"/>
      <c r="X299" s="425"/>
      <c r="Y299" s="425"/>
      <c r="Z299" s="425"/>
    </row>
    <row r="300" spans="1:26" ht="12.75" customHeight="1" x14ac:dyDescent="0.2">
      <c r="A300" s="425"/>
      <c r="B300" s="425"/>
      <c r="C300" s="706"/>
      <c r="D300" s="706"/>
      <c r="E300" s="713"/>
      <c r="F300" s="425"/>
      <c r="G300" s="425"/>
      <c r="H300" s="425"/>
      <c r="I300" s="425"/>
      <c r="J300" s="425"/>
      <c r="K300" s="425"/>
      <c r="L300" s="425"/>
      <c r="M300" s="425"/>
      <c r="N300" s="425"/>
      <c r="O300" s="425"/>
      <c r="P300" s="425"/>
      <c r="Q300" s="425"/>
      <c r="R300" s="425"/>
      <c r="S300" s="425"/>
      <c r="T300" s="425"/>
      <c r="U300" s="425"/>
      <c r="V300" s="425"/>
      <c r="W300" s="425"/>
      <c r="X300" s="425"/>
      <c r="Y300" s="425"/>
      <c r="Z300" s="425"/>
    </row>
    <row r="301" spans="1:26" ht="12.75" customHeight="1" x14ac:dyDescent="0.2">
      <c r="A301" s="425"/>
      <c r="B301" s="425"/>
      <c r="C301" s="706"/>
      <c r="D301" s="706"/>
      <c r="E301" s="713"/>
      <c r="F301" s="425"/>
      <c r="G301" s="425"/>
      <c r="H301" s="425"/>
      <c r="I301" s="425"/>
      <c r="J301" s="425"/>
      <c r="K301" s="425"/>
      <c r="L301" s="425"/>
      <c r="M301" s="425"/>
      <c r="N301" s="425"/>
      <c r="O301" s="425"/>
      <c r="P301" s="425"/>
      <c r="Q301" s="425"/>
      <c r="R301" s="425"/>
      <c r="S301" s="425"/>
      <c r="T301" s="425"/>
      <c r="U301" s="425"/>
      <c r="V301" s="425"/>
      <c r="W301" s="425"/>
      <c r="X301" s="425"/>
      <c r="Y301" s="425"/>
      <c r="Z301" s="425"/>
    </row>
    <row r="302" spans="1:26" ht="12.75" customHeight="1" x14ac:dyDescent="0.2">
      <c r="A302" s="425"/>
      <c r="B302" s="425"/>
      <c r="C302" s="706"/>
      <c r="D302" s="706"/>
      <c r="E302" s="713"/>
      <c r="F302" s="425"/>
      <c r="G302" s="425"/>
      <c r="H302" s="425"/>
      <c r="I302" s="425"/>
      <c r="J302" s="425"/>
      <c r="K302" s="425"/>
      <c r="L302" s="425"/>
      <c r="M302" s="425"/>
      <c r="N302" s="425"/>
      <c r="O302" s="425"/>
      <c r="P302" s="425"/>
      <c r="Q302" s="425"/>
      <c r="R302" s="425"/>
      <c r="S302" s="425"/>
      <c r="T302" s="425"/>
      <c r="U302" s="425"/>
      <c r="V302" s="425"/>
      <c r="W302" s="425"/>
      <c r="X302" s="425"/>
      <c r="Y302" s="425"/>
      <c r="Z302" s="425"/>
    </row>
    <row r="303" spans="1:26" ht="12.75" customHeight="1" x14ac:dyDescent="0.2">
      <c r="A303" s="425"/>
      <c r="B303" s="425"/>
      <c r="C303" s="706"/>
      <c r="D303" s="706"/>
      <c r="E303" s="713"/>
      <c r="F303" s="425"/>
      <c r="G303" s="425"/>
      <c r="H303" s="425"/>
      <c r="I303" s="425"/>
      <c r="J303" s="425"/>
      <c r="K303" s="425"/>
      <c r="L303" s="425"/>
      <c r="M303" s="425"/>
      <c r="N303" s="425"/>
      <c r="O303" s="425"/>
      <c r="P303" s="425"/>
      <c r="Q303" s="425"/>
      <c r="R303" s="425"/>
      <c r="S303" s="425"/>
      <c r="T303" s="425"/>
      <c r="U303" s="425"/>
      <c r="V303" s="425"/>
      <c r="W303" s="425"/>
      <c r="X303" s="425"/>
      <c r="Y303" s="425"/>
      <c r="Z303" s="425"/>
    </row>
    <row r="304" spans="1:26" ht="12.75" customHeight="1" x14ac:dyDescent="0.2">
      <c r="A304" s="425"/>
      <c r="B304" s="425"/>
      <c r="C304" s="706"/>
      <c r="D304" s="706"/>
      <c r="E304" s="713"/>
      <c r="F304" s="425"/>
      <c r="G304" s="425"/>
      <c r="H304" s="425"/>
      <c r="I304" s="425"/>
      <c r="J304" s="425"/>
      <c r="K304" s="425"/>
      <c r="L304" s="425"/>
      <c r="M304" s="425"/>
      <c r="N304" s="425"/>
      <c r="O304" s="425"/>
      <c r="P304" s="425"/>
      <c r="Q304" s="425"/>
      <c r="R304" s="425"/>
      <c r="S304" s="425"/>
      <c r="T304" s="425"/>
      <c r="U304" s="425"/>
      <c r="V304" s="425"/>
      <c r="W304" s="425"/>
      <c r="X304" s="425"/>
      <c r="Y304" s="425"/>
      <c r="Z304" s="425"/>
    </row>
    <row r="305" spans="1:26" ht="12.75" customHeight="1" x14ac:dyDescent="0.2">
      <c r="A305" s="425"/>
      <c r="B305" s="425"/>
      <c r="C305" s="706"/>
      <c r="D305" s="706"/>
      <c r="E305" s="713"/>
      <c r="F305" s="425"/>
      <c r="G305" s="425"/>
      <c r="H305" s="425"/>
      <c r="I305" s="425"/>
      <c r="J305" s="425"/>
      <c r="K305" s="425"/>
      <c r="L305" s="425"/>
      <c r="M305" s="425"/>
      <c r="N305" s="425"/>
      <c r="O305" s="425"/>
      <c r="P305" s="425"/>
      <c r="Q305" s="425"/>
      <c r="R305" s="425"/>
      <c r="S305" s="425"/>
      <c r="T305" s="425"/>
      <c r="U305" s="425"/>
      <c r="V305" s="425"/>
      <c r="W305" s="425"/>
      <c r="X305" s="425"/>
      <c r="Y305" s="425"/>
      <c r="Z305" s="425"/>
    </row>
    <row r="306" spans="1:26" ht="12.75" customHeight="1" x14ac:dyDescent="0.2">
      <c r="A306" s="425"/>
      <c r="B306" s="425"/>
      <c r="C306" s="706"/>
      <c r="D306" s="706"/>
      <c r="E306" s="713"/>
      <c r="F306" s="425"/>
      <c r="G306" s="425"/>
      <c r="H306" s="425"/>
      <c r="I306" s="425"/>
      <c r="J306" s="425"/>
      <c r="K306" s="425"/>
      <c r="L306" s="425"/>
      <c r="M306" s="425"/>
      <c r="N306" s="425"/>
      <c r="O306" s="425"/>
      <c r="P306" s="425"/>
      <c r="Q306" s="425"/>
      <c r="R306" s="425"/>
      <c r="S306" s="425"/>
      <c r="T306" s="425"/>
      <c r="U306" s="425"/>
      <c r="V306" s="425"/>
      <c r="W306" s="425"/>
      <c r="X306" s="425"/>
      <c r="Y306" s="425"/>
      <c r="Z306" s="425"/>
    </row>
    <row r="307" spans="1:26" ht="12.75" customHeight="1" x14ac:dyDescent="0.2">
      <c r="A307" s="425"/>
      <c r="B307" s="425"/>
      <c r="C307" s="706"/>
      <c r="D307" s="706"/>
      <c r="E307" s="713"/>
      <c r="F307" s="425"/>
      <c r="G307" s="425"/>
      <c r="H307" s="425"/>
      <c r="I307" s="425"/>
      <c r="J307" s="425"/>
      <c r="K307" s="425"/>
      <c r="L307" s="425"/>
      <c r="M307" s="425"/>
      <c r="N307" s="425"/>
      <c r="O307" s="425"/>
      <c r="P307" s="425"/>
      <c r="Q307" s="425"/>
      <c r="R307" s="425"/>
      <c r="S307" s="425"/>
      <c r="T307" s="425"/>
      <c r="U307" s="425"/>
      <c r="V307" s="425"/>
      <c r="W307" s="425"/>
      <c r="X307" s="425"/>
      <c r="Y307" s="425"/>
      <c r="Z307" s="425"/>
    </row>
    <row r="308" spans="1:26" ht="12.75" customHeight="1" x14ac:dyDescent="0.2">
      <c r="A308" s="425"/>
      <c r="B308" s="425"/>
      <c r="C308" s="706"/>
      <c r="D308" s="706"/>
      <c r="E308" s="713"/>
      <c r="F308" s="425"/>
      <c r="G308" s="425"/>
      <c r="H308" s="425"/>
      <c r="I308" s="425"/>
      <c r="J308" s="425"/>
      <c r="K308" s="425"/>
      <c r="L308" s="425"/>
      <c r="M308" s="425"/>
      <c r="N308" s="425"/>
      <c r="O308" s="425"/>
      <c r="P308" s="425"/>
      <c r="Q308" s="425"/>
      <c r="R308" s="425"/>
      <c r="S308" s="425"/>
      <c r="T308" s="425"/>
      <c r="U308" s="425"/>
      <c r="V308" s="425"/>
      <c r="W308" s="425"/>
      <c r="X308" s="425"/>
      <c r="Y308" s="425"/>
      <c r="Z308" s="425"/>
    </row>
    <row r="309" spans="1:26" ht="12.75" customHeight="1" x14ac:dyDescent="0.2">
      <c r="A309" s="425"/>
      <c r="B309" s="425"/>
      <c r="C309" s="706"/>
      <c r="D309" s="706"/>
      <c r="E309" s="713"/>
      <c r="F309" s="425"/>
      <c r="G309" s="425"/>
      <c r="H309" s="425"/>
      <c r="I309" s="425"/>
      <c r="J309" s="425"/>
      <c r="K309" s="425"/>
      <c r="L309" s="425"/>
      <c r="M309" s="425"/>
      <c r="N309" s="425"/>
      <c r="O309" s="425"/>
      <c r="P309" s="425"/>
      <c r="Q309" s="425"/>
      <c r="R309" s="425"/>
      <c r="S309" s="425"/>
      <c r="T309" s="425"/>
      <c r="U309" s="425"/>
      <c r="V309" s="425"/>
      <c r="W309" s="425"/>
      <c r="X309" s="425"/>
      <c r="Y309" s="425"/>
      <c r="Z309" s="425"/>
    </row>
    <row r="310" spans="1:26" ht="12.75" customHeight="1" x14ac:dyDescent="0.2">
      <c r="A310" s="425"/>
      <c r="B310" s="425"/>
      <c r="C310" s="706"/>
      <c r="D310" s="706"/>
      <c r="E310" s="713"/>
      <c r="F310" s="425"/>
      <c r="G310" s="425"/>
      <c r="H310" s="425"/>
      <c r="I310" s="425"/>
      <c r="J310" s="425"/>
      <c r="K310" s="425"/>
      <c r="L310" s="425"/>
      <c r="M310" s="425"/>
      <c r="N310" s="425"/>
      <c r="O310" s="425"/>
      <c r="P310" s="425"/>
      <c r="Q310" s="425"/>
      <c r="R310" s="425"/>
      <c r="S310" s="425"/>
      <c r="T310" s="425"/>
      <c r="U310" s="425"/>
      <c r="V310" s="425"/>
      <c r="W310" s="425"/>
      <c r="X310" s="425"/>
      <c r="Y310" s="425"/>
      <c r="Z310" s="425"/>
    </row>
    <row r="311" spans="1:26" ht="12.75" customHeight="1" x14ac:dyDescent="0.2">
      <c r="A311" s="425"/>
      <c r="B311" s="425"/>
      <c r="C311" s="706"/>
      <c r="D311" s="706"/>
      <c r="E311" s="713"/>
      <c r="F311" s="425"/>
      <c r="G311" s="425"/>
      <c r="H311" s="425"/>
      <c r="I311" s="425"/>
      <c r="J311" s="425"/>
      <c r="K311" s="425"/>
      <c r="L311" s="425"/>
      <c r="M311" s="425"/>
      <c r="N311" s="425"/>
      <c r="O311" s="425"/>
      <c r="P311" s="425"/>
      <c r="Q311" s="425"/>
      <c r="R311" s="425"/>
      <c r="S311" s="425"/>
      <c r="T311" s="425"/>
      <c r="U311" s="425"/>
      <c r="V311" s="425"/>
      <c r="W311" s="425"/>
      <c r="X311" s="425"/>
      <c r="Y311" s="425"/>
      <c r="Z311" s="425"/>
    </row>
    <row r="312" spans="1:26" ht="12.75" customHeight="1" x14ac:dyDescent="0.2">
      <c r="A312" s="425"/>
      <c r="B312" s="425"/>
      <c r="C312" s="706"/>
      <c r="D312" s="706"/>
      <c r="E312" s="713"/>
      <c r="F312" s="425"/>
      <c r="G312" s="425"/>
      <c r="H312" s="425"/>
      <c r="I312" s="425"/>
      <c r="J312" s="425"/>
      <c r="K312" s="425"/>
      <c r="L312" s="425"/>
      <c r="M312" s="425"/>
      <c r="N312" s="425"/>
      <c r="O312" s="425"/>
      <c r="P312" s="425"/>
      <c r="Q312" s="425"/>
      <c r="R312" s="425"/>
      <c r="S312" s="425"/>
      <c r="T312" s="425"/>
      <c r="U312" s="425"/>
      <c r="V312" s="425"/>
      <c r="W312" s="425"/>
      <c r="X312" s="425"/>
      <c r="Y312" s="425"/>
      <c r="Z312" s="425"/>
    </row>
    <row r="313" spans="1:26" ht="12.75" customHeight="1" x14ac:dyDescent="0.2">
      <c r="A313" s="425"/>
      <c r="B313" s="425"/>
      <c r="C313" s="706"/>
      <c r="D313" s="706"/>
      <c r="E313" s="713"/>
      <c r="F313" s="425"/>
      <c r="G313" s="425"/>
      <c r="H313" s="425"/>
      <c r="I313" s="425"/>
      <c r="J313" s="425"/>
      <c r="K313" s="425"/>
      <c r="L313" s="425"/>
      <c r="M313" s="425"/>
      <c r="N313" s="425"/>
      <c r="O313" s="425"/>
      <c r="P313" s="425"/>
      <c r="Q313" s="425"/>
      <c r="R313" s="425"/>
      <c r="S313" s="425"/>
      <c r="T313" s="425"/>
      <c r="U313" s="425"/>
      <c r="V313" s="425"/>
      <c r="W313" s="425"/>
      <c r="X313" s="425"/>
      <c r="Y313" s="425"/>
      <c r="Z313" s="425"/>
    </row>
    <row r="314" spans="1:26" ht="12.75" customHeight="1" x14ac:dyDescent="0.2">
      <c r="A314" s="425"/>
      <c r="B314" s="425"/>
      <c r="C314" s="706"/>
      <c r="D314" s="706"/>
      <c r="E314" s="713"/>
      <c r="F314" s="425"/>
      <c r="G314" s="425"/>
      <c r="H314" s="425"/>
      <c r="I314" s="425"/>
      <c r="J314" s="425"/>
      <c r="K314" s="425"/>
      <c r="L314" s="425"/>
      <c r="M314" s="425"/>
      <c r="N314" s="425"/>
      <c r="O314" s="425"/>
      <c r="P314" s="425"/>
      <c r="Q314" s="425"/>
      <c r="R314" s="425"/>
      <c r="S314" s="425"/>
      <c r="T314" s="425"/>
      <c r="U314" s="425"/>
      <c r="V314" s="425"/>
      <c r="W314" s="425"/>
      <c r="X314" s="425"/>
      <c r="Y314" s="425"/>
      <c r="Z314" s="425"/>
    </row>
    <row r="315" spans="1:26" ht="12.75" customHeight="1" x14ac:dyDescent="0.2">
      <c r="A315" s="425"/>
      <c r="B315" s="425"/>
      <c r="C315" s="706"/>
      <c r="D315" s="706"/>
      <c r="E315" s="713"/>
      <c r="F315" s="425"/>
      <c r="G315" s="425"/>
      <c r="H315" s="425"/>
      <c r="I315" s="425"/>
      <c r="J315" s="425"/>
      <c r="K315" s="425"/>
      <c r="L315" s="425"/>
      <c r="M315" s="425"/>
      <c r="N315" s="425"/>
      <c r="O315" s="425"/>
      <c r="P315" s="425"/>
      <c r="Q315" s="425"/>
      <c r="R315" s="425"/>
      <c r="S315" s="425"/>
      <c r="T315" s="425"/>
      <c r="U315" s="425"/>
      <c r="V315" s="425"/>
      <c r="W315" s="425"/>
      <c r="X315" s="425"/>
      <c r="Y315" s="425"/>
      <c r="Z315" s="425"/>
    </row>
    <row r="316" spans="1:26" ht="12.75" customHeight="1" x14ac:dyDescent="0.2">
      <c r="A316" s="425"/>
      <c r="B316" s="425"/>
      <c r="C316" s="706"/>
      <c r="D316" s="706"/>
      <c r="E316" s="713"/>
      <c r="F316" s="425"/>
      <c r="G316" s="425"/>
      <c r="H316" s="425"/>
      <c r="I316" s="425"/>
      <c r="J316" s="425"/>
      <c r="K316" s="425"/>
      <c r="L316" s="425"/>
      <c r="M316" s="425"/>
      <c r="N316" s="425"/>
      <c r="O316" s="425"/>
      <c r="P316" s="425"/>
      <c r="Q316" s="425"/>
      <c r="R316" s="425"/>
      <c r="S316" s="425"/>
      <c r="T316" s="425"/>
      <c r="U316" s="425"/>
      <c r="V316" s="425"/>
      <c r="W316" s="425"/>
      <c r="X316" s="425"/>
      <c r="Y316" s="425"/>
      <c r="Z316" s="425"/>
    </row>
    <row r="317" spans="1:26" ht="12.75" customHeight="1" x14ac:dyDescent="0.2">
      <c r="A317" s="425"/>
      <c r="B317" s="425"/>
      <c r="C317" s="706"/>
      <c r="D317" s="706"/>
      <c r="E317" s="713"/>
      <c r="F317" s="425"/>
      <c r="G317" s="425"/>
      <c r="H317" s="425"/>
      <c r="I317" s="425"/>
      <c r="J317" s="425"/>
      <c r="K317" s="425"/>
      <c r="L317" s="425"/>
      <c r="M317" s="425"/>
      <c r="N317" s="425"/>
      <c r="O317" s="425"/>
      <c r="P317" s="425"/>
      <c r="Q317" s="425"/>
      <c r="R317" s="425"/>
      <c r="S317" s="425"/>
      <c r="T317" s="425"/>
      <c r="U317" s="425"/>
      <c r="V317" s="425"/>
      <c r="W317" s="425"/>
      <c r="X317" s="425"/>
      <c r="Y317" s="425"/>
      <c r="Z317" s="425"/>
    </row>
    <row r="318" spans="1:26" ht="12.75" customHeight="1" x14ac:dyDescent="0.2">
      <c r="A318" s="425"/>
      <c r="B318" s="425"/>
      <c r="C318" s="706"/>
      <c r="D318" s="706"/>
      <c r="E318" s="713"/>
      <c r="F318" s="425"/>
      <c r="G318" s="425"/>
      <c r="H318" s="425"/>
      <c r="I318" s="425"/>
      <c r="J318" s="425"/>
      <c r="K318" s="425"/>
      <c r="L318" s="425"/>
      <c r="M318" s="425"/>
      <c r="N318" s="425"/>
      <c r="O318" s="425"/>
      <c r="P318" s="425"/>
      <c r="Q318" s="425"/>
      <c r="R318" s="425"/>
      <c r="S318" s="425"/>
      <c r="T318" s="425"/>
      <c r="U318" s="425"/>
      <c r="V318" s="425"/>
      <c r="W318" s="425"/>
      <c r="X318" s="425"/>
      <c r="Y318" s="425"/>
      <c r="Z318" s="425"/>
    </row>
    <row r="319" spans="1:26" ht="12.75" customHeight="1" x14ac:dyDescent="0.2">
      <c r="A319" s="425"/>
      <c r="B319" s="425"/>
      <c r="C319" s="706"/>
      <c r="D319" s="706"/>
      <c r="E319" s="713"/>
      <c r="F319" s="425"/>
      <c r="G319" s="425"/>
      <c r="H319" s="425"/>
      <c r="I319" s="425"/>
      <c r="J319" s="425"/>
      <c r="K319" s="425"/>
      <c r="L319" s="425"/>
      <c r="M319" s="425"/>
      <c r="N319" s="425"/>
      <c r="O319" s="425"/>
      <c r="P319" s="425"/>
      <c r="Q319" s="425"/>
      <c r="R319" s="425"/>
      <c r="S319" s="425"/>
      <c r="T319" s="425"/>
      <c r="U319" s="425"/>
      <c r="V319" s="425"/>
      <c r="W319" s="425"/>
      <c r="X319" s="425"/>
      <c r="Y319" s="425"/>
      <c r="Z319" s="425"/>
    </row>
    <row r="320" spans="1:26" ht="12.75" customHeight="1" x14ac:dyDescent="0.2">
      <c r="A320" s="425"/>
      <c r="B320" s="425"/>
      <c r="C320" s="706"/>
      <c r="D320" s="706"/>
      <c r="E320" s="713"/>
      <c r="F320" s="425"/>
      <c r="G320" s="425"/>
      <c r="H320" s="425"/>
      <c r="I320" s="425"/>
      <c r="J320" s="425"/>
      <c r="K320" s="425"/>
      <c r="L320" s="425"/>
      <c r="M320" s="425"/>
      <c r="N320" s="425"/>
      <c r="O320" s="425"/>
      <c r="P320" s="425"/>
      <c r="Q320" s="425"/>
      <c r="R320" s="425"/>
      <c r="S320" s="425"/>
      <c r="T320" s="425"/>
      <c r="U320" s="425"/>
      <c r="V320" s="425"/>
      <c r="W320" s="425"/>
      <c r="X320" s="425"/>
      <c r="Y320" s="425"/>
      <c r="Z320" s="425"/>
    </row>
    <row r="321" spans="1:26" ht="12.75" customHeight="1" x14ac:dyDescent="0.2">
      <c r="A321" s="425"/>
      <c r="B321" s="425"/>
      <c r="C321" s="706"/>
      <c r="D321" s="706"/>
      <c r="E321" s="713"/>
      <c r="F321" s="425"/>
      <c r="G321" s="425"/>
      <c r="H321" s="425"/>
      <c r="I321" s="425"/>
      <c r="J321" s="425"/>
      <c r="K321" s="425"/>
      <c r="L321" s="425"/>
      <c r="M321" s="425"/>
      <c r="N321" s="425"/>
      <c r="O321" s="425"/>
      <c r="P321" s="425"/>
      <c r="Q321" s="425"/>
      <c r="R321" s="425"/>
      <c r="S321" s="425"/>
      <c r="T321" s="425"/>
      <c r="U321" s="425"/>
      <c r="V321" s="425"/>
      <c r="W321" s="425"/>
      <c r="X321" s="425"/>
      <c r="Y321" s="425"/>
      <c r="Z321" s="425"/>
    </row>
    <row r="322" spans="1:26" ht="12.75" customHeight="1" x14ac:dyDescent="0.2">
      <c r="A322" s="425"/>
      <c r="B322" s="425"/>
      <c r="C322" s="706"/>
      <c r="D322" s="706"/>
      <c r="E322" s="713"/>
      <c r="F322" s="425"/>
      <c r="G322" s="425"/>
      <c r="H322" s="425"/>
      <c r="I322" s="425"/>
      <c r="J322" s="425"/>
      <c r="K322" s="425"/>
      <c r="L322" s="425"/>
      <c r="M322" s="425"/>
      <c r="N322" s="425"/>
      <c r="O322" s="425"/>
      <c r="P322" s="425"/>
      <c r="Q322" s="425"/>
      <c r="R322" s="425"/>
      <c r="S322" s="425"/>
      <c r="T322" s="425"/>
      <c r="U322" s="425"/>
      <c r="V322" s="425"/>
      <c r="W322" s="425"/>
      <c r="X322" s="425"/>
      <c r="Y322" s="425"/>
      <c r="Z322" s="425"/>
    </row>
    <row r="323" spans="1:26" ht="12.75" customHeight="1" x14ac:dyDescent="0.2">
      <c r="A323" s="425"/>
      <c r="B323" s="425"/>
      <c r="C323" s="706"/>
      <c r="D323" s="706"/>
      <c r="E323" s="713"/>
      <c r="F323" s="425"/>
      <c r="G323" s="425"/>
      <c r="H323" s="425"/>
      <c r="I323" s="425"/>
      <c r="J323" s="425"/>
      <c r="K323" s="425"/>
      <c r="L323" s="425"/>
      <c r="M323" s="425"/>
      <c r="N323" s="425"/>
      <c r="O323" s="425"/>
      <c r="P323" s="425"/>
      <c r="Q323" s="425"/>
      <c r="R323" s="425"/>
      <c r="S323" s="425"/>
      <c r="T323" s="425"/>
      <c r="U323" s="425"/>
      <c r="V323" s="425"/>
      <c r="W323" s="425"/>
      <c r="X323" s="425"/>
      <c r="Y323" s="425"/>
      <c r="Z323" s="425"/>
    </row>
    <row r="324" spans="1:26" ht="12.75" customHeight="1" x14ac:dyDescent="0.2">
      <c r="A324" s="425"/>
      <c r="B324" s="425"/>
      <c r="C324" s="706"/>
      <c r="D324" s="706"/>
      <c r="E324" s="713"/>
      <c r="F324" s="425"/>
      <c r="G324" s="425"/>
      <c r="H324" s="425"/>
      <c r="I324" s="425"/>
      <c r="J324" s="425"/>
      <c r="K324" s="425"/>
      <c r="L324" s="425"/>
      <c r="M324" s="425"/>
      <c r="N324" s="425"/>
      <c r="O324" s="425"/>
      <c r="P324" s="425"/>
      <c r="Q324" s="425"/>
      <c r="R324" s="425"/>
      <c r="S324" s="425"/>
      <c r="T324" s="425"/>
      <c r="U324" s="425"/>
      <c r="V324" s="425"/>
      <c r="W324" s="425"/>
      <c r="X324" s="425"/>
      <c r="Y324" s="425"/>
      <c r="Z324" s="425"/>
    </row>
    <row r="325" spans="1:26" ht="12.75" customHeight="1" x14ac:dyDescent="0.2">
      <c r="A325" s="425"/>
      <c r="B325" s="425"/>
      <c r="C325" s="706"/>
      <c r="D325" s="706"/>
      <c r="E325" s="713"/>
      <c r="F325" s="425"/>
      <c r="G325" s="425"/>
      <c r="H325" s="425"/>
      <c r="I325" s="425"/>
      <c r="J325" s="425"/>
      <c r="K325" s="425"/>
      <c r="L325" s="425"/>
      <c r="M325" s="425"/>
      <c r="N325" s="425"/>
      <c r="O325" s="425"/>
      <c r="P325" s="425"/>
      <c r="Q325" s="425"/>
      <c r="R325" s="425"/>
      <c r="S325" s="425"/>
      <c r="T325" s="425"/>
      <c r="U325" s="425"/>
      <c r="V325" s="425"/>
      <c r="W325" s="425"/>
      <c r="X325" s="425"/>
      <c r="Y325" s="425"/>
      <c r="Z325" s="425"/>
    </row>
    <row r="326" spans="1:26" ht="12.75" customHeight="1" x14ac:dyDescent="0.2">
      <c r="A326" s="425"/>
      <c r="B326" s="425"/>
      <c r="C326" s="706"/>
      <c r="D326" s="706"/>
      <c r="E326" s="713"/>
      <c r="F326" s="425"/>
      <c r="G326" s="425"/>
      <c r="H326" s="425"/>
      <c r="I326" s="425"/>
      <c r="J326" s="425"/>
      <c r="K326" s="425"/>
      <c r="L326" s="425"/>
      <c r="M326" s="425"/>
      <c r="N326" s="425"/>
      <c r="O326" s="425"/>
      <c r="P326" s="425"/>
      <c r="Q326" s="425"/>
      <c r="R326" s="425"/>
      <c r="S326" s="425"/>
      <c r="T326" s="425"/>
      <c r="U326" s="425"/>
      <c r="V326" s="425"/>
      <c r="W326" s="425"/>
      <c r="X326" s="425"/>
      <c r="Y326" s="425"/>
      <c r="Z326" s="425"/>
    </row>
    <row r="327" spans="1:26" ht="12.75" customHeight="1" x14ac:dyDescent="0.2">
      <c r="A327" s="425"/>
      <c r="B327" s="425"/>
      <c r="C327" s="706"/>
      <c r="D327" s="706"/>
      <c r="E327" s="713"/>
      <c r="F327" s="425"/>
      <c r="G327" s="425"/>
      <c r="H327" s="425"/>
      <c r="I327" s="425"/>
      <c r="J327" s="425"/>
      <c r="K327" s="425"/>
      <c r="L327" s="425"/>
      <c r="M327" s="425"/>
      <c r="N327" s="425"/>
      <c r="O327" s="425"/>
      <c r="P327" s="425"/>
      <c r="Q327" s="425"/>
      <c r="R327" s="425"/>
      <c r="S327" s="425"/>
      <c r="T327" s="425"/>
      <c r="U327" s="425"/>
      <c r="V327" s="425"/>
      <c r="W327" s="425"/>
      <c r="X327" s="425"/>
      <c r="Y327" s="425"/>
      <c r="Z327" s="425"/>
    </row>
    <row r="328" spans="1:26" ht="12.75" customHeight="1" x14ac:dyDescent="0.2">
      <c r="A328" s="425"/>
      <c r="B328" s="425"/>
      <c r="C328" s="706"/>
      <c r="D328" s="706"/>
      <c r="E328" s="713"/>
      <c r="F328" s="425"/>
      <c r="G328" s="425"/>
      <c r="H328" s="425"/>
      <c r="I328" s="425"/>
      <c r="J328" s="425"/>
      <c r="K328" s="425"/>
      <c r="L328" s="425"/>
      <c r="M328" s="425"/>
      <c r="N328" s="425"/>
      <c r="O328" s="425"/>
      <c r="P328" s="425"/>
      <c r="Q328" s="425"/>
      <c r="R328" s="425"/>
      <c r="S328" s="425"/>
      <c r="T328" s="425"/>
      <c r="U328" s="425"/>
      <c r="V328" s="425"/>
      <c r="W328" s="425"/>
      <c r="X328" s="425"/>
      <c r="Y328" s="425"/>
      <c r="Z328" s="425"/>
    </row>
    <row r="329" spans="1:26" ht="12.75" customHeight="1" x14ac:dyDescent="0.2">
      <c r="A329" s="425"/>
      <c r="B329" s="425"/>
      <c r="C329" s="706"/>
      <c r="D329" s="706"/>
      <c r="E329" s="713"/>
      <c r="F329" s="425"/>
      <c r="G329" s="425"/>
      <c r="H329" s="425"/>
      <c r="I329" s="425"/>
      <c r="J329" s="425"/>
      <c r="K329" s="425"/>
      <c r="L329" s="425"/>
      <c r="M329" s="425"/>
      <c r="N329" s="425"/>
      <c r="O329" s="425"/>
      <c r="P329" s="425"/>
      <c r="Q329" s="425"/>
      <c r="R329" s="425"/>
      <c r="S329" s="425"/>
      <c r="T329" s="425"/>
      <c r="U329" s="425"/>
      <c r="V329" s="425"/>
      <c r="W329" s="425"/>
      <c r="X329" s="425"/>
      <c r="Y329" s="425"/>
      <c r="Z329" s="425"/>
    </row>
    <row r="330" spans="1:26" ht="12.75" customHeight="1" x14ac:dyDescent="0.2">
      <c r="A330" s="425"/>
      <c r="B330" s="425"/>
      <c r="C330" s="706"/>
      <c r="D330" s="706"/>
      <c r="E330" s="713"/>
      <c r="F330" s="425"/>
      <c r="G330" s="425"/>
      <c r="H330" s="425"/>
      <c r="I330" s="425"/>
      <c r="J330" s="425"/>
      <c r="K330" s="425"/>
      <c r="L330" s="425"/>
      <c r="M330" s="425"/>
      <c r="N330" s="425"/>
      <c r="O330" s="425"/>
      <c r="P330" s="425"/>
      <c r="Q330" s="425"/>
      <c r="R330" s="425"/>
      <c r="S330" s="425"/>
      <c r="T330" s="425"/>
      <c r="U330" s="425"/>
      <c r="V330" s="425"/>
      <c r="W330" s="425"/>
      <c r="X330" s="425"/>
      <c r="Y330" s="425"/>
      <c r="Z330" s="425"/>
    </row>
    <row r="331" spans="1:26" ht="12.75" customHeight="1" x14ac:dyDescent="0.2">
      <c r="A331" s="425"/>
      <c r="B331" s="425"/>
      <c r="C331" s="706"/>
      <c r="D331" s="706"/>
      <c r="E331" s="713"/>
      <c r="F331" s="425"/>
      <c r="G331" s="425"/>
      <c r="H331" s="425"/>
      <c r="I331" s="425"/>
      <c r="J331" s="425"/>
      <c r="K331" s="425"/>
      <c r="L331" s="425"/>
      <c r="M331" s="425"/>
      <c r="N331" s="425"/>
      <c r="O331" s="425"/>
      <c r="P331" s="425"/>
      <c r="Q331" s="425"/>
      <c r="R331" s="425"/>
      <c r="S331" s="425"/>
      <c r="T331" s="425"/>
      <c r="U331" s="425"/>
      <c r="V331" s="425"/>
      <c r="W331" s="425"/>
      <c r="X331" s="425"/>
      <c r="Y331" s="425"/>
      <c r="Z331" s="425"/>
    </row>
    <row r="332" spans="1:26" ht="12.75" customHeight="1" x14ac:dyDescent="0.2">
      <c r="A332" s="425"/>
      <c r="B332" s="425"/>
      <c r="C332" s="706"/>
      <c r="D332" s="706"/>
      <c r="E332" s="713"/>
      <c r="F332" s="425"/>
      <c r="G332" s="425"/>
      <c r="H332" s="425"/>
      <c r="I332" s="425"/>
      <c r="J332" s="425"/>
      <c r="K332" s="425"/>
      <c r="L332" s="425"/>
      <c r="M332" s="425"/>
      <c r="N332" s="425"/>
      <c r="O332" s="425"/>
      <c r="P332" s="425"/>
      <c r="Q332" s="425"/>
      <c r="R332" s="425"/>
      <c r="S332" s="425"/>
      <c r="T332" s="425"/>
      <c r="U332" s="425"/>
      <c r="V332" s="425"/>
      <c r="W332" s="425"/>
      <c r="X332" s="425"/>
      <c r="Y332" s="425"/>
      <c r="Z332" s="425"/>
    </row>
    <row r="333" spans="1:26" ht="12.75" customHeight="1" x14ac:dyDescent="0.2">
      <c r="A333" s="425"/>
      <c r="B333" s="425"/>
      <c r="C333" s="706"/>
      <c r="D333" s="706"/>
      <c r="E333" s="713"/>
      <c r="F333" s="425"/>
      <c r="G333" s="425"/>
      <c r="H333" s="425"/>
      <c r="I333" s="425"/>
      <c r="J333" s="425"/>
      <c r="K333" s="425"/>
      <c r="L333" s="425"/>
      <c r="M333" s="425"/>
      <c r="N333" s="425"/>
      <c r="O333" s="425"/>
      <c r="P333" s="425"/>
      <c r="Q333" s="425"/>
      <c r="R333" s="425"/>
      <c r="S333" s="425"/>
      <c r="T333" s="425"/>
      <c r="U333" s="425"/>
      <c r="V333" s="425"/>
      <c r="W333" s="425"/>
      <c r="X333" s="425"/>
      <c r="Y333" s="425"/>
      <c r="Z333" s="425"/>
    </row>
    <row r="334" spans="1:26" ht="12.75" customHeight="1" x14ac:dyDescent="0.2">
      <c r="A334" s="425"/>
      <c r="B334" s="425"/>
      <c r="C334" s="706"/>
      <c r="D334" s="706"/>
      <c r="E334" s="713"/>
      <c r="F334" s="425"/>
      <c r="G334" s="425"/>
      <c r="H334" s="425"/>
      <c r="I334" s="425"/>
      <c r="J334" s="425"/>
      <c r="K334" s="425"/>
      <c r="L334" s="425"/>
      <c r="M334" s="425"/>
      <c r="N334" s="425"/>
      <c r="O334" s="425"/>
      <c r="P334" s="425"/>
      <c r="Q334" s="425"/>
      <c r="R334" s="425"/>
      <c r="S334" s="425"/>
      <c r="T334" s="425"/>
      <c r="U334" s="425"/>
      <c r="V334" s="425"/>
      <c r="W334" s="425"/>
      <c r="X334" s="425"/>
      <c r="Y334" s="425"/>
      <c r="Z334" s="425"/>
    </row>
    <row r="335" spans="1:26" ht="12.75" customHeight="1" x14ac:dyDescent="0.2">
      <c r="A335" s="425"/>
      <c r="B335" s="425"/>
      <c r="C335" s="706"/>
      <c r="D335" s="706"/>
      <c r="E335" s="713"/>
      <c r="F335" s="425"/>
      <c r="G335" s="425"/>
      <c r="H335" s="425"/>
      <c r="I335" s="425"/>
      <c r="J335" s="425"/>
      <c r="K335" s="425"/>
      <c r="L335" s="425"/>
      <c r="M335" s="425"/>
      <c r="N335" s="425"/>
      <c r="O335" s="425"/>
      <c r="P335" s="425"/>
      <c r="Q335" s="425"/>
      <c r="R335" s="425"/>
      <c r="S335" s="425"/>
      <c r="T335" s="425"/>
      <c r="U335" s="425"/>
      <c r="V335" s="425"/>
      <c r="W335" s="425"/>
      <c r="X335" s="425"/>
      <c r="Y335" s="425"/>
      <c r="Z335" s="425"/>
    </row>
    <row r="336" spans="1:26" ht="12.75" customHeight="1" x14ac:dyDescent="0.2">
      <c r="A336" s="425"/>
      <c r="B336" s="425"/>
      <c r="C336" s="706"/>
      <c r="D336" s="706"/>
      <c r="E336" s="713"/>
      <c r="F336" s="425"/>
      <c r="G336" s="425"/>
      <c r="H336" s="425"/>
      <c r="I336" s="425"/>
      <c r="J336" s="425"/>
      <c r="K336" s="425"/>
      <c r="L336" s="425"/>
      <c r="M336" s="425"/>
      <c r="N336" s="425"/>
      <c r="O336" s="425"/>
      <c r="P336" s="425"/>
      <c r="Q336" s="425"/>
      <c r="R336" s="425"/>
      <c r="S336" s="425"/>
      <c r="T336" s="425"/>
      <c r="U336" s="425"/>
      <c r="V336" s="425"/>
      <c r="W336" s="425"/>
      <c r="X336" s="425"/>
      <c r="Y336" s="425"/>
      <c r="Z336" s="425"/>
    </row>
    <row r="337" spans="1:26" ht="12.75" customHeight="1" x14ac:dyDescent="0.2">
      <c r="A337" s="425"/>
      <c r="B337" s="425"/>
      <c r="C337" s="706"/>
      <c r="D337" s="706"/>
      <c r="E337" s="713"/>
      <c r="F337" s="425"/>
      <c r="G337" s="425"/>
      <c r="H337" s="425"/>
      <c r="I337" s="425"/>
      <c r="J337" s="425"/>
      <c r="K337" s="425"/>
      <c r="L337" s="425"/>
      <c r="M337" s="425"/>
      <c r="N337" s="425"/>
      <c r="O337" s="425"/>
      <c r="P337" s="425"/>
      <c r="Q337" s="425"/>
      <c r="R337" s="425"/>
      <c r="S337" s="425"/>
      <c r="T337" s="425"/>
      <c r="U337" s="425"/>
      <c r="V337" s="425"/>
      <c r="W337" s="425"/>
      <c r="X337" s="425"/>
      <c r="Y337" s="425"/>
      <c r="Z337" s="425"/>
    </row>
    <row r="338" spans="1:26" ht="12.75" customHeight="1" x14ac:dyDescent="0.2">
      <c r="A338" s="425"/>
      <c r="B338" s="425"/>
      <c r="C338" s="706"/>
      <c r="D338" s="706"/>
      <c r="E338" s="713"/>
      <c r="F338" s="425"/>
      <c r="G338" s="425"/>
      <c r="H338" s="425"/>
      <c r="I338" s="425"/>
      <c r="J338" s="425"/>
      <c r="K338" s="425"/>
      <c r="L338" s="425"/>
      <c r="M338" s="425"/>
      <c r="N338" s="425"/>
      <c r="O338" s="425"/>
      <c r="P338" s="425"/>
      <c r="Q338" s="425"/>
      <c r="R338" s="425"/>
      <c r="S338" s="425"/>
      <c r="T338" s="425"/>
      <c r="U338" s="425"/>
      <c r="V338" s="425"/>
      <c r="W338" s="425"/>
      <c r="X338" s="425"/>
      <c r="Y338" s="425"/>
      <c r="Z338" s="425"/>
    </row>
    <row r="339" spans="1:26" ht="12.75" customHeight="1" x14ac:dyDescent="0.2">
      <c r="A339" s="425"/>
      <c r="B339" s="425"/>
      <c r="C339" s="706"/>
      <c r="D339" s="706"/>
      <c r="E339" s="713"/>
      <c r="F339" s="425"/>
      <c r="G339" s="425"/>
      <c r="H339" s="425"/>
      <c r="I339" s="425"/>
      <c r="J339" s="425"/>
      <c r="K339" s="425"/>
      <c r="L339" s="425"/>
      <c r="M339" s="425"/>
      <c r="N339" s="425"/>
      <c r="O339" s="425"/>
      <c r="P339" s="425"/>
      <c r="Q339" s="425"/>
      <c r="R339" s="425"/>
      <c r="S339" s="425"/>
      <c r="T339" s="425"/>
      <c r="U339" s="425"/>
      <c r="V339" s="425"/>
      <c r="W339" s="425"/>
      <c r="X339" s="425"/>
      <c r="Y339" s="425"/>
      <c r="Z339" s="425"/>
    </row>
    <row r="340" spans="1:26" ht="12.75" customHeight="1" x14ac:dyDescent="0.2">
      <c r="A340" s="425"/>
      <c r="B340" s="425"/>
      <c r="C340" s="706"/>
      <c r="D340" s="706"/>
      <c r="E340" s="713"/>
      <c r="F340" s="425"/>
      <c r="G340" s="425"/>
      <c r="H340" s="425"/>
      <c r="I340" s="425"/>
      <c r="J340" s="425"/>
      <c r="K340" s="425"/>
      <c r="L340" s="425"/>
      <c r="M340" s="425"/>
      <c r="N340" s="425"/>
      <c r="O340" s="425"/>
      <c r="P340" s="425"/>
      <c r="Q340" s="425"/>
      <c r="R340" s="425"/>
      <c r="S340" s="425"/>
      <c r="T340" s="425"/>
      <c r="U340" s="425"/>
      <c r="V340" s="425"/>
      <c r="W340" s="425"/>
      <c r="X340" s="425"/>
      <c r="Y340" s="425"/>
      <c r="Z340" s="425"/>
    </row>
    <row r="341" spans="1:26" ht="12.75" customHeight="1" x14ac:dyDescent="0.2">
      <c r="A341" s="425"/>
      <c r="B341" s="425"/>
      <c r="C341" s="706"/>
      <c r="D341" s="706"/>
      <c r="E341" s="713"/>
      <c r="F341" s="425"/>
      <c r="G341" s="425"/>
      <c r="H341" s="425"/>
      <c r="I341" s="425"/>
      <c r="J341" s="425"/>
      <c r="K341" s="425"/>
      <c r="L341" s="425"/>
      <c r="M341" s="425"/>
      <c r="N341" s="425"/>
      <c r="O341" s="425"/>
      <c r="P341" s="425"/>
      <c r="Q341" s="425"/>
      <c r="R341" s="425"/>
      <c r="S341" s="425"/>
      <c r="T341" s="425"/>
      <c r="U341" s="425"/>
      <c r="V341" s="425"/>
      <c r="W341" s="425"/>
      <c r="X341" s="425"/>
      <c r="Y341" s="425"/>
      <c r="Z341" s="425"/>
    </row>
    <row r="342" spans="1:26" ht="12.75" customHeight="1" x14ac:dyDescent="0.2">
      <c r="A342" s="425"/>
      <c r="B342" s="425"/>
      <c r="C342" s="706"/>
      <c r="D342" s="706"/>
      <c r="E342" s="713"/>
      <c r="F342" s="425"/>
      <c r="G342" s="425"/>
      <c r="H342" s="425"/>
      <c r="I342" s="425"/>
      <c r="J342" s="425"/>
      <c r="K342" s="425"/>
      <c r="L342" s="425"/>
      <c r="M342" s="425"/>
      <c r="N342" s="425"/>
      <c r="O342" s="425"/>
      <c r="P342" s="425"/>
      <c r="Q342" s="425"/>
      <c r="R342" s="425"/>
      <c r="S342" s="425"/>
      <c r="T342" s="425"/>
      <c r="U342" s="425"/>
      <c r="V342" s="425"/>
      <c r="W342" s="425"/>
      <c r="X342" s="425"/>
      <c r="Y342" s="425"/>
      <c r="Z342" s="425"/>
    </row>
    <row r="343" spans="1:26" ht="12.75" customHeight="1" x14ac:dyDescent="0.2">
      <c r="A343" s="425"/>
      <c r="B343" s="425"/>
      <c r="C343" s="706"/>
      <c r="D343" s="706"/>
      <c r="E343" s="713"/>
      <c r="F343" s="425"/>
      <c r="G343" s="425"/>
      <c r="H343" s="425"/>
      <c r="I343" s="425"/>
      <c r="J343" s="425"/>
      <c r="K343" s="425"/>
      <c r="L343" s="425"/>
      <c r="M343" s="425"/>
      <c r="N343" s="425"/>
      <c r="O343" s="425"/>
      <c r="P343" s="425"/>
      <c r="Q343" s="425"/>
      <c r="R343" s="425"/>
      <c r="S343" s="425"/>
      <c r="T343" s="425"/>
      <c r="U343" s="425"/>
      <c r="V343" s="425"/>
      <c r="W343" s="425"/>
      <c r="X343" s="425"/>
      <c r="Y343" s="425"/>
      <c r="Z343" s="425"/>
    </row>
    <row r="344" spans="1:26" ht="12.75" customHeight="1" x14ac:dyDescent="0.2">
      <c r="A344" s="425"/>
      <c r="B344" s="425"/>
      <c r="C344" s="706"/>
      <c r="D344" s="706"/>
      <c r="E344" s="713"/>
      <c r="F344" s="425"/>
      <c r="G344" s="425"/>
      <c r="H344" s="425"/>
      <c r="I344" s="425"/>
      <c r="J344" s="425"/>
      <c r="K344" s="425"/>
      <c r="L344" s="425"/>
      <c r="M344" s="425"/>
      <c r="N344" s="425"/>
      <c r="O344" s="425"/>
      <c r="P344" s="425"/>
      <c r="Q344" s="425"/>
      <c r="R344" s="425"/>
      <c r="S344" s="425"/>
      <c r="T344" s="425"/>
      <c r="U344" s="425"/>
      <c r="V344" s="425"/>
      <c r="W344" s="425"/>
      <c r="X344" s="425"/>
      <c r="Y344" s="425"/>
      <c r="Z344" s="425"/>
    </row>
    <row r="345" spans="1:26" ht="12.75" customHeight="1" x14ac:dyDescent="0.2">
      <c r="A345" s="425"/>
      <c r="B345" s="425"/>
      <c r="C345" s="706"/>
      <c r="D345" s="706"/>
      <c r="E345" s="713"/>
      <c r="F345" s="425"/>
      <c r="G345" s="425"/>
      <c r="H345" s="425"/>
      <c r="I345" s="425"/>
      <c r="J345" s="425"/>
      <c r="K345" s="425"/>
      <c r="L345" s="425"/>
      <c r="M345" s="425"/>
      <c r="N345" s="425"/>
      <c r="O345" s="425"/>
      <c r="P345" s="425"/>
      <c r="Q345" s="425"/>
      <c r="R345" s="425"/>
      <c r="S345" s="425"/>
      <c r="T345" s="425"/>
      <c r="U345" s="425"/>
      <c r="V345" s="425"/>
      <c r="W345" s="425"/>
      <c r="X345" s="425"/>
      <c r="Y345" s="425"/>
      <c r="Z345" s="425"/>
    </row>
    <row r="346" spans="1:26" ht="12.75" customHeight="1" x14ac:dyDescent="0.2">
      <c r="A346" s="425"/>
      <c r="B346" s="425"/>
      <c r="C346" s="706"/>
      <c r="D346" s="706"/>
      <c r="E346" s="713"/>
      <c r="F346" s="425"/>
      <c r="G346" s="425"/>
      <c r="H346" s="425"/>
      <c r="I346" s="425"/>
      <c r="J346" s="425"/>
      <c r="K346" s="425"/>
      <c r="L346" s="425"/>
      <c r="M346" s="425"/>
      <c r="N346" s="425"/>
      <c r="O346" s="425"/>
      <c r="P346" s="425"/>
      <c r="Q346" s="425"/>
      <c r="R346" s="425"/>
      <c r="S346" s="425"/>
      <c r="T346" s="425"/>
      <c r="U346" s="425"/>
      <c r="V346" s="425"/>
      <c r="W346" s="425"/>
      <c r="X346" s="425"/>
      <c r="Y346" s="425"/>
      <c r="Z346" s="425"/>
    </row>
    <row r="347" spans="1:26" ht="12.75" customHeight="1" x14ac:dyDescent="0.2">
      <c r="A347" s="425"/>
      <c r="B347" s="425"/>
      <c r="C347" s="706"/>
      <c r="D347" s="706"/>
      <c r="E347" s="713"/>
      <c r="F347" s="425"/>
      <c r="G347" s="425"/>
      <c r="H347" s="425"/>
      <c r="I347" s="425"/>
      <c r="J347" s="425"/>
      <c r="K347" s="425"/>
      <c r="L347" s="425"/>
      <c r="M347" s="425"/>
      <c r="N347" s="425"/>
      <c r="O347" s="425"/>
      <c r="P347" s="425"/>
      <c r="Q347" s="425"/>
      <c r="R347" s="425"/>
      <c r="S347" s="425"/>
      <c r="T347" s="425"/>
      <c r="U347" s="425"/>
      <c r="V347" s="425"/>
      <c r="W347" s="425"/>
      <c r="X347" s="425"/>
      <c r="Y347" s="425"/>
      <c r="Z347" s="425"/>
    </row>
    <row r="348" spans="1:26" ht="12.75" customHeight="1" x14ac:dyDescent="0.2">
      <c r="A348" s="425"/>
      <c r="B348" s="425"/>
      <c r="C348" s="706"/>
      <c r="D348" s="706"/>
      <c r="E348" s="713"/>
      <c r="F348" s="425"/>
      <c r="G348" s="425"/>
      <c r="H348" s="425"/>
      <c r="I348" s="425"/>
      <c r="J348" s="425"/>
      <c r="K348" s="425"/>
      <c r="L348" s="425"/>
      <c r="M348" s="425"/>
      <c r="N348" s="425"/>
      <c r="O348" s="425"/>
      <c r="P348" s="425"/>
      <c r="Q348" s="425"/>
      <c r="R348" s="425"/>
      <c r="S348" s="425"/>
      <c r="T348" s="425"/>
      <c r="U348" s="425"/>
      <c r="V348" s="425"/>
      <c r="W348" s="425"/>
      <c r="X348" s="425"/>
      <c r="Y348" s="425"/>
      <c r="Z348" s="425"/>
    </row>
    <row r="349" spans="1:26" ht="12.75" customHeight="1" x14ac:dyDescent="0.2">
      <c r="A349" s="425"/>
      <c r="B349" s="425"/>
      <c r="C349" s="706"/>
      <c r="D349" s="706"/>
      <c r="E349" s="713"/>
      <c r="F349" s="425"/>
      <c r="G349" s="425"/>
      <c r="H349" s="425"/>
      <c r="I349" s="425"/>
      <c r="J349" s="425"/>
      <c r="K349" s="425"/>
      <c r="L349" s="425"/>
      <c r="M349" s="425"/>
      <c r="N349" s="425"/>
      <c r="O349" s="425"/>
      <c r="P349" s="425"/>
      <c r="Q349" s="425"/>
      <c r="R349" s="425"/>
      <c r="S349" s="425"/>
      <c r="T349" s="425"/>
      <c r="U349" s="425"/>
      <c r="V349" s="425"/>
      <c r="W349" s="425"/>
      <c r="X349" s="425"/>
      <c r="Y349" s="425"/>
      <c r="Z349" s="425"/>
    </row>
    <row r="350" spans="1:26" ht="12.75" customHeight="1" x14ac:dyDescent="0.2">
      <c r="A350" s="425"/>
      <c r="B350" s="425"/>
      <c r="C350" s="706"/>
      <c r="D350" s="706"/>
      <c r="E350" s="713"/>
      <c r="F350" s="425"/>
      <c r="G350" s="425"/>
      <c r="H350" s="425"/>
      <c r="I350" s="425"/>
      <c r="J350" s="425"/>
      <c r="K350" s="425"/>
      <c r="L350" s="425"/>
      <c r="M350" s="425"/>
      <c r="N350" s="425"/>
      <c r="O350" s="425"/>
      <c r="P350" s="425"/>
      <c r="Q350" s="425"/>
      <c r="R350" s="425"/>
      <c r="S350" s="425"/>
      <c r="T350" s="425"/>
      <c r="U350" s="425"/>
      <c r="V350" s="425"/>
      <c r="W350" s="425"/>
      <c r="X350" s="425"/>
      <c r="Y350" s="425"/>
      <c r="Z350" s="425"/>
    </row>
    <row r="351" spans="1:26" ht="12.75" customHeight="1" x14ac:dyDescent="0.2">
      <c r="A351" s="425"/>
      <c r="B351" s="425"/>
      <c r="C351" s="706"/>
      <c r="D351" s="706"/>
      <c r="E351" s="713"/>
      <c r="F351" s="425"/>
      <c r="G351" s="425"/>
      <c r="H351" s="425"/>
      <c r="I351" s="425"/>
      <c r="J351" s="425"/>
      <c r="K351" s="425"/>
      <c r="L351" s="425"/>
      <c r="M351" s="425"/>
      <c r="N351" s="425"/>
      <c r="O351" s="425"/>
      <c r="P351" s="425"/>
      <c r="Q351" s="425"/>
      <c r="R351" s="425"/>
      <c r="S351" s="425"/>
      <c r="T351" s="425"/>
      <c r="U351" s="425"/>
      <c r="V351" s="425"/>
      <c r="W351" s="425"/>
      <c r="X351" s="425"/>
      <c r="Y351" s="425"/>
      <c r="Z351" s="425"/>
    </row>
    <row r="352" spans="1:26" ht="12.75" customHeight="1" x14ac:dyDescent="0.2">
      <c r="A352" s="425"/>
      <c r="B352" s="425"/>
      <c r="C352" s="706"/>
      <c r="D352" s="706"/>
      <c r="E352" s="713"/>
      <c r="F352" s="425"/>
      <c r="G352" s="425"/>
      <c r="H352" s="425"/>
      <c r="I352" s="425"/>
      <c r="J352" s="425"/>
      <c r="K352" s="425"/>
      <c r="L352" s="425"/>
      <c r="M352" s="425"/>
      <c r="N352" s="425"/>
      <c r="O352" s="425"/>
      <c r="P352" s="425"/>
      <c r="Q352" s="425"/>
      <c r="R352" s="425"/>
      <c r="S352" s="425"/>
      <c r="T352" s="425"/>
      <c r="U352" s="425"/>
      <c r="V352" s="425"/>
      <c r="W352" s="425"/>
      <c r="X352" s="425"/>
      <c r="Y352" s="425"/>
      <c r="Z352" s="425"/>
    </row>
    <row r="353" spans="1:26" ht="12.75" customHeight="1" x14ac:dyDescent="0.2">
      <c r="A353" s="425"/>
      <c r="B353" s="425"/>
      <c r="C353" s="706"/>
      <c r="D353" s="706"/>
      <c r="E353" s="713"/>
      <c r="F353" s="425"/>
      <c r="G353" s="425"/>
      <c r="H353" s="425"/>
      <c r="I353" s="425"/>
      <c r="J353" s="425"/>
      <c r="K353" s="425"/>
      <c r="L353" s="425"/>
      <c r="M353" s="425"/>
      <c r="N353" s="425"/>
      <c r="O353" s="425"/>
      <c r="P353" s="425"/>
      <c r="Q353" s="425"/>
      <c r="R353" s="425"/>
      <c r="S353" s="425"/>
      <c r="T353" s="425"/>
      <c r="U353" s="425"/>
      <c r="V353" s="425"/>
      <c r="W353" s="425"/>
      <c r="X353" s="425"/>
      <c r="Y353" s="425"/>
      <c r="Z353" s="425"/>
    </row>
    <row r="354" spans="1:26" ht="12.75" customHeight="1" x14ac:dyDescent="0.2">
      <c r="A354" s="425"/>
      <c r="B354" s="425"/>
      <c r="C354" s="706"/>
      <c r="D354" s="706"/>
      <c r="E354" s="713"/>
      <c r="F354" s="425"/>
      <c r="G354" s="425"/>
      <c r="H354" s="425"/>
      <c r="I354" s="425"/>
      <c r="J354" s="425"/>
      <c r="K354" s="425"/>
      <c r="L354" s="425"/>
      <c r="M354" s="425"/>
      <c r="N354" s="425"/>
      <c r="O354" s="425"/>
      <c r="P354" s="425"/>
      <c r="Q354" s="425"/>
      <c r="R354" s="425"/>
      <c r="S354" s="425"/>
      <c r="T354" s="425"/>
      <c r="U354" s="425"/>
      <c r="V354" s="425"/>
      <c r="W354" s="425"/>
      <c r="X354" s="425"/>
      <c r="Y354" s="425"/>
      <c r="Z354" s="425"/>
    </row>
    <row r="355" spans="1:26" ht="12.75" customHeight="1" x14ac:dyDescent="0.2">
      <c r="A355" s="425"/>
      <c r="B355" s="425"/>
      <c r="C355" s="706"/>
      <c r="D355" s="706"/>
      <c r="E355" s="713"/>
      <c r="F355" s="425"/>
      <c r="G355" s="425"/>
      <c r="H355" s="425"/>
      <c r="I355" s="425"/>
      <c r="J355" s="425"/>
      <c r="K355" s="425"/>
      <c r="L355" s="425"/>
      <c r="M355" s="425"/>
      <c r="N355" s="425"/>
      <c r="O355" s="425"/>
      <c r="P355" s="425"/>
      <c r="Q355" s="425"/>
      <c r="R355" s="425"/>
      <c r="S355" s="425"/>
      <c r="T355" s="425"/>
      <c r="U355" s="425"/>
      <c r="V355" s="425"/>
      <c r="W355" s="425"/>
      <c r="X355" s="425"/>
      <c r="Y355" s="425"/>
      <c r="Z355" s="425"/>
    </row>
    <row r="356" spans="1:26" ht="12.75" customHeight="1" x14ac:dyDescent="0.2">
      <c r="A356" s="425"/>
      <c r="B356" s="425"/>
      <c r="C356" s="706"/>
      <c r="D356" s="706"/>
      <c r="E356" s="713"/>
      <c r="F356" s="425"/>
      <c r="G356" s="425"/>
      <c r="H356" s="425"/>
      <c r="I356" s="425"/>
      <c r="J356" s="425"/>
      <c r="K356" s="425"/>
      <c r="L356" s="425"/>
      <c r="M356" s="425"/>
      <c r="N356" s="425"/>
      <c r="O356" s="425"/>
      <c r="P356" s="425"/>
      <c r="Q356" s="425"/>
      <c r="R356" s="425"/>
      <c r="S356" s="425"/>
      <c r="T356" s="425"/>
      <c r="U356" s="425"/>
      <c r="V356" s="425"/>
      <c r="W356" s="425"/>
      <c r="X356" s="425"/>
      <c r="Y356" s="425"/>
      <c r="Z356" s="425"/>
    </row>
    <row r="357" spans="1:26" ht="12.75" customHeight="1" x14ac:dyDescent="0.2">
      <c r="A357" s="425"/>
      <c r="B357" s="425"/>
      <c r="C357" s="706"/>
      <c r="D357" s="706"/>
      <c r="E357" s="713"/>
      <c r="F357" s="425"/>
      <c r="G357" s="425"/>
      <c r="H357" s="425"/>
      <c r="I357" s="425"/>
      <c r="J357" s="425"/>
      <c r="K357" s="425"/>
      <c r="L357" s="425"/>
      <c r="M357" s="425"/>
      <c r="N357" s="425"/>
      <c r="O357" s="425"/>
      <c r="P357" s="425"/>
      <c r="Q357" s="425"/>
      <c r="R357" s="425"/>
      <c r="S357" s="425"/>
      <c r="T357" s="425"/>
      <c r="U357" s="425"/>
      <c r="V357" s="425"/>
      <c r="W357" s="425"/>
      <c r="X357" s="425"/>
      <c r="Y357" s="425"/>
      <c r="Z357" s="425"/>
    </row>
    <row r="358" spans="1:26" ht="12.75" customHeight="1" x14ac:dyDescent="0.2">
      <c r="A358" s="425"/>
      <c r="B358" s="425"/>
      <c r="C358" s="706"/>
      <c r="D358" s="706"/>
      <c r="E358" s="713"/>
      <c r="F358" s="425"/>
      <c r="G358" s="425"/>
      <c r="H358" s="425"/>
      <c r="I358" s="425"/>
      <c r="J358" s="425"/>
      <c r="K358" s="425"/>
      <c r="L358" s="425"/>
      <c r="M358" s="425"/>
      <c r="N358" s="425"/>
      <c r="O358" s="425"/>
      <c r="P358" s="425"/>
      <c r="Q358" s="425"/>
      <c r="R358" s="425"/>
      <c r="S358" s="425"/>
      <c r="T358" s="425"/>
      <c r="U358" s="425"/>
      <c r="V358" s="425"/>
      <c r="W358" s="425"/>
      <c r="X358" s="425"/>
      <c r="Y358" s="425"/>
      <c r="Z358" s="425"/>
    </row>
    <row r="359" spans="1:26" ht="12.75" customHeight="1" x14ac:dyDescent="0.2">
      <c r="A359" s="425"/>
      <c r="B359" s="425"/>
      <c r="C359" s="706"/>
      <c r="D359" s="706"/>
      <c r="E359" s="713"/>
      <c r="F359" s="425"/>
      <c r="G359" s="425"/>
      <c r="H359" s="425"/>
      <c r="I359" s="425"/>
      <c r="J359" s="425"/>
      <c r="K359" s="425"/>
      <c r="L359" s="425"/>
      <c r="M359" s="425"/>
      <c r="N359" s="425"/>
      <c r="O359" s="425"/>
      <c r="P359" s="425"/>
      <c r="Q359" s="425"/>
      <c r="R359" s="425"/>
      <c r="S359" s="425"/>
      <c r="T359" s="425"/>
      <c r="U359" s="425"/>
      <c r="V359" s="425"/>
      <c r="W359" s="425"/>
      <c r="X359" s="425"/>
      <c r="Y359" s="425"/>
      <c r="Z359" s="425"/>
    </row>
    <row r="360" spans="1:26" ht="12.75" customHeight="1" x14ac:dyDescent="0.2">
      <c r="A360" s="425"/>
      <c r="B360" s="425"/>
      <c r="C360" s="706"/>
      <c r="D360" s="706"/>
      <c r="E360" s="713"/>
      <c r="F360" s="425"/>
      <c r="G360" s="425"/>
      <c r="H360" s="425"/>
      <c r="I360" s="425"/>
      <c r="J360" s="425"/>
      <c r="K360" s="425"/>
      <c r="L360" s="425"/>
      <c r="M360" s="425"/>
      <c r="N360" s="425"/>
      <c r="O360" s="425"/>
      <c r="P360" s="425"/>
      <c r="Q360" s="425"/>
      <c r="R360" s="425"/>
      <c r="S360" s="425"/>
      <c r="T360" s="425"/>
      <c r="U360" s="425"/>
      <c r="V360" s="425"/>
      <c r="W360" s="425"/>
      <c r="X360" s="425"/>
      <c r="Y360" s="425"/>
      <c r="Z360" s="425"/>
    </row>
    <row r="361" spans="1:26" ht="12.75" customHeight="1" x14ac:dyDescent="0.2">
      <c r="A361" s="425"/>
      <c r="B361" s="425"/>
      <c r="C361" s="706"/>
      <c r="D361" s="706"/>
      <c r="E361" s="713"/>
      <c r="F361" s="425"/>
      <c r="G361" s="425"/>
      <c r="H361" s="425"/>
      <c r="I361" s="425"/>
      <c r="J361" s="425"/>
      <c r="K361" s="425"/>
      <c r="L361" s="425"/>
      <c r="M361" s="425"/>
      <c r="N361" s="425"/>
      <c r="O361" s="425"/>
      <c r="P361" s="425"/>
      <c r="Q361" s="425"/>
      <c r="R361" s="425"/>
      <c r="S361" s="425"/>
      <c r="T361" s="425"/>
      <c r="U361" s="425"/>
      <c r="V361" s="425"/>
      <c r="W361" s="425"/>
      <c r="X361" s="425"/>
      <c r="Y361" s="425"/>
      <c r="Z361" s="425"/>
    </row>
    <row r="362" spans="1:26" ht="12.75" customHeight="1" x14ac:dyDescent="0.2">
      <c r="A362" s="425"/>
      <c r="B362" s="425"/>
      <c r="C362" s="706"/>
      <c r="D362" s="706"/>
      <c r="E362" s="713"/>
      <c r="F362" s="425"/>
      <c r="G362" s="425"/>
      <c r="H362" s="425"/>
      <c r="I362" s="425"/>
      <c r="J362" s="425"/>
      <c r="K362" s="425"/>
      <c r="L362" s="425"/>
      <c r="M362" s="425"/>
      <c r="N362" s="425"/>
      <c r="O362" s="425"/>
      <c r="P362" s="425"/>
      <c r="Q362" s="425"/>
      <c r="R362" s="425"/>
      <c r="S362" s="425"/>
      <c r="T362" s="425"/>
      <c r="U362" s="425"/>
      <c r="V362" s="425"/>
      <c r="W362" s="425"/>
      <c r="X362" s="425"/>
      <c r="Y362" s="425"/>
      <c r="Z362" s="425"/>
    </row>
    <row r="363" spans="1:26" ht="12.75" customHeight="1" x14ac:dyDescent="0.2">
      <c r="A363" s="425"/>
      <c r="B363" s="425"/>
      <c r="C363" s="706"/>
      <c r="D363" s="706"/>
      <c r="E363" s="713"/>
      <c r="F363" s="425"/>
      <c r="G363" s="425"/>
      <c r="H363" s="425"/>
      <c r="I363" s="425"/>
      <c r="J363" s="425"/>
      <c r="K363" s="425"/>
      <c r="L363" s="425"/>
      <c r="M363" s="425"/>
      <c r="N363" s="425"/>
      <c r="O363" s="425"/>
      <c r="P363" s="425"/>
      <c r="Q363" s="425"/>
      <c r="R363" s="425"/>
      <c r="S363" s="425"/>
      <c r="T363" s="425"/>
      <c r="U363" s="425"/>
      <c r="V363" s="425"/>
      <c r="W363" s="425"/>
      <c r="X363" s="425"/>
      <c r="Y363" s="425"/>
      <c r="Z363" s="425"/>
    </row>
    <row r="364" spans="1:26" ht="12.75" customHeight="1" x14ac:dyDescent="0.2">
      <c r="A364" s="425"/>
      <c r="B364" s="425"/>
      <c r="C364" s="706"/>
      <c r="D364" s="706"/>
      <c r="E364" s="713"/>
      <c r="F364" s="425"/>
      <c r="G364" s="425"/>
      <c r="H364" s="425"/>
      <c r="I364" s="425"/>
      <c r="J364" s="425"/>
      <c r="K364" s="425"/>
      <c r="L364" s="425"/>
      <c r="M364" s="425"/>
      <c r="N364" s="425"/>
      <c r="O364" s="425"/>
      <c r="P364" s="425"/>
      <c r="Q364" s="425"/>
      <c r="R364" s="425"/>
      <c r="S364" s="425"/>
      <c r="T364" s="425"/>
      <c r="U364" s="425"/>
      <c r="V364" s="425"/>
      <c r="W364" s="425"/>
      <c r="X364" s="425"/>
      <c r="Y364" s="425"/>
      <c r="Z364" s="425"/>
    </row>
    <row r="365" spans="1:26" ht="12.75" customHeight="1" x14ac:dyDescent="0.2">
      <c r="A365" s="425"/>
      <c r="B365" s="425"/>
      <c r="C365" s="706"/>
      <c r="D365" s="706"/>
      <c r="E365" s="713"/>
      <c r="F365" s="425"/>
      <c r="G365" s="425"/>
      <c r="H365" s="425"/>
      <c r="I365" s="425"/>
      <c r="J365" s="425"/>
      <c r="K365" s="425"/>
      <c r="L365" s="425"/>
      <c r="M365" s="425"/>
      <c r="N365" s="425"/>
      <c r="O365" s="425"/>
      <c r="P365" s="425"/>
      <c r="Q365" s="425"/>
      <c r="R365" s="425"/>
      <c r="S365" s="425"/>
      <c r="T365" s="425"/>
      <c r="U365" s="425"/>
      <c r="V365" s="425"/>
      <c r="W365" s="425"/>
      <c r="X365" s="425"/>
      <c r="Y365" s="425"/>
      <c r="Z365" s="425"/>
    </row>
    <row r="366" spans="1:26" ht="12.75" customHeight="1" x14ac:dyDescent="0.2">
      <c r="A366" s="425"/>
      <c r="B366" s="425"/>
      <c r="C366" s="706"/>
      <c r="D366" s="706"/>
      <c r="E366" s="713"/>
      <c r="F366" s="425"/>
      <c r="G366" s="425"/>
      <c r="H366" s="425"/>
      <c r="I366" s="425"/>
      <c r="J366" s="425"/>
      <c r="K366" s="425"/>
      <c r="L366" s="425"/>
      <c r="M366" s="425"/>
      <c r="N366" s="425"/>
      <c r="O366" s="425"/>
      <c r="P366" s="425"/>
      <c r="Q366" s="425"/>
      <c r="R366" s="425"/>
      <c r="S366" s="425"/>
      <c r="T366" s="425"/>
      <c r="U366" s="425"/>
      <c r="V366" s="425"/>
      <c r="W366" s="425"/>
      <c r="X366" s="425"/>
      <c r="Y366" s="425"/>
      <c r="Z366" s="425"/>
    </row>
    <row r="367" spans="1:26" ht="12.75" customHeight="1" x14ac:dyDescent="0.2">
      <c r="A367" s="425"/>
      <c r="B367" s="425"/>
      <c r="C367" s="706"/>
      <c r="D367" s="706"/>
      <c r="E367" s="713"/>
      <c r="F367" s="425"/>
      <c r="G367" s="425"/>
      <c r="H367" s="425"/>
      <c r="I367" s="425"/>
      <c r="J367" s="425"/>
      <c r="K367" s="425"/>
      <c r="L367" s="425"/>
      <c r="M367" s="425"/>
      <c r="N367" s="425"/>
      <c r="O367" s="425"/>
      <c r="P367" s="425"/>
      <c r="Q367" s="425"/>
      <c r="R367" s="425"/>
      <c r="S367" s="425"/>
      <c r="T367" s="425"/>
      <c r="U367" s="425"/>
      <c r="V367" s="425"/>
      <c r="W367" s="425"/>
      <c r="X367" s="425"/>
      <c r="Y367" s="425"/>
      <c r="Z367" s="425"/>
    </row>
    <row r="368" spans="1:26" ht="12.75" customHeight="1" x14ac:dyDescent="0.2">
      <c r="A368" s="425"/>
      <c r="B368" s="425"/>
      <c r="C368" s="706"/>
      <c r="D368" s="706"/>
      <c r="E368" s="713"/>
      <c r="F368" s="425"/>
      <c r="G368" s="425"/>
      <c r="H368" s="425"/>
      <c r="I368" s="425"/>
      <c r="J368" s="425"/>
      <c r="K368" s="425"/>
      <c r="L368" s="425"/>
      <c r="M368" s="425"/>
      <c r="N368" s="425"/>
      <c r="O368" s="425"/>
      <c r="P368" s="425"/>
      <c r="Q368" s="425"/>
      <c r="R368" s="425"/>
      <c r="S368" s="425"/>
      <c r="T368" s="425"/>
      <c r="U368" s="425"/>
      <c r="V368" s="425"/>
      <c r="W368" s="425"/>
      <c r="X368" s="425"/>
      <c r="Y368" s="425"/>
      <c r="Z368" s="425"/>
    </row>
    <row r="369" spans="1:26" ht="12.75" customHeight="1" x14ac:dyDescent="0.2">
      <c r="A369" s="425"/>
      <c r="B369" s="425"/>
      <c r="C369" s="706"/>
      <c r="D369" s="706"/>
      <c r="E369" s="713"/>
      <c r="F369" s="425"/>
      <c r="G369" s="425"/>
      <c r="H369" s="425"/>
      <c r="I369" s="425"/>
      <c r="J369" s="425"/>
      <c r="K369" s="425"/>
      <c r="L369" s="425"/>
      <c r="M369" s="425"/>
      <c r="N369" s="425"/>
      <c r="O369" s="425"/>
      <c r="P369" s="425"/>
      <c r="Q369" s="425"/>
      <c r="R369" s="425"/>
      <c r="S369" s="425"/>
      <c r="T369" s="425"/>
      <c r="U369" s="425"/>
      <c r="V369" s="425"/>
      <c r="W369" s="425"/>
      <c r="X369" s="425"/>
      <c r="Y369" s="425"/>
      <c r="Z369" s="425"/>
    </row>
    <row r="370" spans="1:26" ht="12.75" customHeight="1" x14ac:dyDescent="0.2">
      <c r="A370" s="425"/>
      <c r="B370" s="425"/>
      <c r="C370" s="706"/>
      <c r="D370" s="706"/>
      <c r="E370" s="713"/>
      <c r="F370" s="425"/>
      <c r="G370" s="425"/>
      <c r="H370" s="425"/>
      <c r="I370" s="425"/>
      <c r="J370" s="425"/>
      <c r="K370" s="425"/>
      <c r="L370" s="425"/>
      <c r="M370" s="425"/>
      <c r="N370" s="425"/>
      <c r="O370" s="425"/>
      <c r="P370" s="425"/>
      <c r="Q370" s="425"/>
      <c r="R370" s="425"/>
      <c r="S370" s="425"/>
      <c r="T370" s="425"/>
      <c r="U370" s="425"/>
      <c r="V370" s="425"/>
      <c r="W370" s="425"/>
      <c r="X370" s="425"/>
      <c r="Y370" s="425"/>
      <c r="Z370" s="425"/>
    </row>
    <row r="371" spans="1:26" ht="12.75" customHeight="1" x14ac:dyDescent="0.2">
      <c r="A371" s="425"/>
      <c r="B371" s="425"/>
      <c r="C371" s="706"/>
      <c r="D371" s="706"/>
      <c r="E371" s="713"/>
      <c r="F371" s="425"/>
      <c r="G371" s="425"/>
      <c r="H371" s="425"/>
      <c r="I371" s="425"/>
      <c r="J371" s="425"/>
      <c r="K371" s="425"/>
      <c r="L371" s="425"/>
      <c r="M371" s="425"/>
      <c r="N371" s="425"/>
      <c r="O371" s="425"/>
      <c r="P371" s="425"/>
      <c r="Q371" s="425"/>
      <c r="R371" s="425"/>
      <c r="S371" s="425"/>
      <c r="T371" s="425"/>
      <c r="U371" s="425"/>
      <c r="V371" s="425"/>
      <c r="W371" s="425"/>
      <c r="X371" s="425"/>
      <c r="Y371" s="425"/>
      <c r="Z371" s="425"/>
    </row>
    <row r="372" spans="1:26" ht="12.75" customHeight="1" x14ac:dyDescent="0.2">
      <c r="A372" s="425"/>
      <c r="B372" s="425"/>
      <c r="C372" s="706"/>
      <c r="D372" s="706"/>
      <c r="E372" s="713"/>
      <c r="F372" s="425"/>
      <c r="G372" s="425"/>
      <c r="H372" s="425"/>
      <c r="I372" s="425"/>
      <c r="J372" s="425"/>
      <c r="K372" s="425"/>
      <c r="L372" s="425"/>
      <c r="M372" s="425"/>
      <c r="N372" s="425"/>
      <c r="O372" s="425"/>
      <c r="P372" s="425"/>
      <c r="Q372" s="425"/>
      <c r="R372" s="425"/>
      <c r="S372" s="425"/>
      <c r="T372" s="425"/>
      <c r="U372" s="425"/>
      <c r="V372" s="425"/>
      <c r="W372" s="425"/>
      <c r="X372" s="425"/>
      <c r="Y372" s="425"/>
      <c r="Z372" s="425"/>
    </row>
    <row r="373" spans="1:26" ht="12.75" customHeight="1" x14ac:dyDescent="0.2">
      <c r="A373" s="425"/>
      <c r="B373" s="425"/>
      <c r="C373" s="706"/>
      <c r="D373" s="706"/>
      <c r="E373" s="713"/>
      <c r="F373" s="425"/>
      <c r="G373" s="425"/>
      <c r="H373" s="425"/>
      <c r="I373" s="425"/>
      <c r="J373" s="425"/>
      <c r="K373" s="425"/>
      <c r="L373" s="425"/>
      <c r="M373" s="425"/>
      <c r="N373" s="425"/>
      <c r="O373" s="425"/>
      <c r="P373" s="425"/>
      <c r="Q373" s="425"/>
      <c r="R373" s="425"/>
      <c r="S373" s="425"/>
      <c r="T373" s="425"/>
      <c r="U373" s="425"/>
      <c r="V373" s="425"/>
      <c r="W373" s="425"/>
      <c r="X373" s="425"/>
      <c r="Y373" s="425"/>
      <c r="Z373" s="425"/>
    </row>
    <row r="374" spans="1:26" ht="12.75" customHeight="1" x14ac:dyDescent="0.2">
      <c r="A374" s="425"/>
      <c r="B374" s="425"/>
      <c r="C374" s="706"/>
      <c r="D374" s="706"/>
      <c r="E374" s="713"/>
      <c r="F374" s="425"/>
      <c r="G374" s="425"/>
      <c r="H374" s="425"/>
      <c r="I374" s="425"/>
      <c r="J374" s="425"/>
      <c r="K374" s="425"/>
      <c r="L374" s="425"/>
      <c r="M374" s="425"/>
      <c r="N374" s="425"/>
      <c r="O374" s="425"/>
      <c r="P374" s="425"/>
      <c r="Q374" s="425"/>
      <c r="R374" s="425"/>
      <c r="S374" s="425"/>
      <c r="T374" s="425"/>
      <c r="U374" s="425"/>
      <c r="V374" s="425"/>
      <c r="W374" s="425"/>
      <c r="X374" s="425"/>
      <c r="Y374" s="425"/>
      <c r="Z374" s="425"/>
    </row>
    <row r="375" spans="1:26" ht="12.75" customHeight="1" x14ac:dyDescent="0.2">
      <c r="A375" s="425"/>
      <c r="B375" s="425"/>
      <c r="C375" s="706"/>
      <c r="D375" s="706"/>
      <c r="E375" s="713"/>
      <c r="F375" s="425"/>
      <c r="G375" s="425"/>
      <c r="H375" s="425"/>
      <c r="I375" s="425"/>
      <c r="J375" s="425"/>
      <c r="K375" s="425"/>
      <c r="L375" s="425"/>
      <c r="M375" s="425"/>
      <c r="N375" s="425"/>
      <c r="O375" s="425"/>
      <c r="P375" s="425"/>
      <c r="Q375" s="425"/>
      <c r="R375" s="425"/>
      <c r="S375" s="425"/>
      <c r="T375" s="425"/>
      <c r="U375" s="425"/>
      <c r="V375" s="425"/>
      <c r="W375" s="425"/>
      <c r="X375" s="425"/>
      <c r="Y375" s="425"/>
      <c r="Z375" s="425"/>
    </row>
    <row r="376" spans="1:26" ht="12.75" customHeight="1" x14ac:dyDescent="0.2">
      <c r="A376" s="425"/>
      <c r="B376" s="425"/>
      <c r="C376" s="706"/>
      <c r="D376" s="706"/>
      <c r="E376" s="713"/>
      <c r="F376" s="425"/>
      <c r="G376" s="425"/>
      <c r="H376" s="425"/>
      <c r="I376" s="425"/>
      <c r="J376" s="425"/>
      <c r="K376" s="425"/>
      <c r="L376" s="425"/>
      <c r="M376" s="425"/>
      <c r="N376" s="425"/>
      <c r="O376" s="425"/>
      <c r="P376" s="425"/>
      <c r="Q376" s="425"/>
      <c r="R376" s="425"/>
      <c r="S376" s="425"/>
      <c r="T376" s="425"/>
      <c r="U376" s="425"/>
      <c r="V376" s="425"/>
      <c r="W376" s="425"/>
      <c r="X376" s="425"/>
      <c r="Y376" s="425"/>
      <c r="Z376" s="425"/>
    </row>
    <row r="377" spans="1:26" ht="12.75" customHeight="1" x14ac:dyDescent="0.2">
      <c r="A377" s="425"/>
      <c r="B377" s="425"/>
      <c r="C377" s="706"/>
      <c r="D377" s="706"/>
      <c r="E377" s="713"/>
      <c r="F377" s="425"/>
      <c r="G377" s="425"/>
      <c r="H377" s="425"/>
      <c r="I377" s="425"/>
      <c r="J377" s="425"/>
      <c r="K377" s="425"/>
      <c r="L377" s="425"/>
      <c r="M377" s="425"/>
      <c r="N377" s="425"/>
      <c r="O377" s="425"/>
      <c r="P377" s="425"/>
      <c r="Q377" s="425"/>
      <c r="R377" s="425"/>
      <c r="S377" s="425"/>
      <c r="T377" s="425"/>
      <c r="U377" s="425"/>
      <c r="V377" s="425"/>
      <c r="W377" s="425"/>
      <c r="X377" s="425"/>
      <c r="Y377" s="425"/>
      <c r="Z377" s="425"/>
    </row>
    <row r="378" spans="1:26" ht="12.75" customHeight="1" x14ac:dyDescent="0.2">
      <c r="A378" s="425"/>
      <c r="B378" s="425"/>
      <c r="C378" s="706"/>
      <c r="D378" s="706"/>
      <c r="E378" s="713"/>
      <c r="F378" s="425"/>
      <c r="G378" s="425"/>
      <c r="H378" s="425"/>
      <c r="I378" s="425"/>
      <c r="J378" s="425"/>
      <c r="K378" s="425"/>
      <c r="L378" s="425"/>
      <c r="M378" s="425"/>
      <c r="N378" s="425"/>
      <c r="O378" s="425"/>
      <c r="P378" s="425"/>
      <c r="Q378" s="425"/>
      <c r="R378" s="425"/>
      <c r="S378" s="425"/>
      <c r="T378" s="425"/>
      <c r="U378" s="425"/>
      <c r="V378" s="425"/>
      <c r="W378" s="425"/>
      <c r="X378" s="425"/>
      <c r="Y378" s="425"/>
      <c r="Z378" s="425"/>
    </row>
    <row r="379" spans="1:26" ht="12.75" customHeight="1" x14ac:dyDescent="0.2">
      <c r="A379" s="425"/>
      <c r="B379" s="425"/>
      <c r="C379" s="706"/>
      <c r="D379" s="706"/>
      <c r="E379" s="713"/>
      <c r="F379" s="425"/>
      <c r="G379" s="425"/>
      <c r="H379" s="425"/>
      <c r="I379" s="425"/>
      <c r="J379" s="425"/>
      <c r="K379" s="425"/>
      <c r="L379" s="425"/>
      <c r="M379" s="425"/>
      <c r="N379" s="425"/>
      <c r="O379" s="425"/>
      <c r="P379" s="425"/>
      <c r="Q379" s="425"/>
      <c r="R379" s="425"/>
      <c r="S379" s="425"/>
      <c r="T379" s="425"/>
      <c r="U379" s="425"/>
      <c r="V379" s="425"/>
      <c r="W379" s="425"/>
      <c r="X379" s="425"/>
      <c r="Y379" s="425"/>
      <c r="Z379" s="425"/>
    </row>
    <row r="380" spans="1:26" ht="12.75" customHeight="1" x14ac:dyDescent="0.2">
      <c r="A380" s="425"/>
      <c r="B380" s="425"/>
      <c r="C380" s="706"/>
      <c r="D380" s="706"/>
      <c r="E380" s="713"/>
      <c r="F380" s="425"/>
      <c r="G380" s="425"/>
      <c r="H380" s="425"/>
      <c r="I380" s="425"/>
      <c r="J380" s="425"/>
      <c r="K380" s="425"/>
      <c r="L380" s="425"/>
      <c r="M380" s="425"/>
      <c r="N380" s="425"/>
      <c r="O380" s="425"/>
      <c r="P380" s="425"/>
      <c r="Q380" s="425"/>
      <c r="R380" s="425"/>
      <c r="S380" s="425"/>
      <c r="T380" s="425"/>
      <c r="U380" s="425"/>
      <c r="V380" s="425"/>
      <c r="W380" s="425"/>
      <c r="X380" s="425"/>
      <c r="Y380" s="425"/>
      <c r="Z380" s="425"/>
    </row>
    <row r="381" spans="1:26" ht="12.75" customHeight="1" x14ac:dyDescent="0.2">
      <c r="A381" s="425"/>
      <c r="B381" s="425"/>
      <c r="C381" s="706"/>
      <c r="D381" s="706"/>
      <c r="E381" s="713"/>
      <c r="F381" s="425"/>
      <c r="G381" s="425"/>
      <c r="H381" s="425"/>
      <c r="I381" s="425"/>
      <c r="J381" s="425"/>
      <c r="K381" s="425"/>
      <c r="L381" s="425"/>
      <c r="M381" s="425"/>
      <c r="N381" s="425"/>
      <c r="O381" s="425"/>
      <c r="P381" s="425"/>
      <c r="Q381" s="425"/>
      <c r="R381" s="425"/>
      <c r="S381" s="425"/>
      <c r="T381" s="425"/>
      <c r="U381" s="425"/>
      <c r="V381" s="425"/>
      <c r="W381" s="425"/>
      <c r="X381" s="425"/>
      <c r="Y381" s="425"/>
      <c r="Z381" s="425"/>
    </row>
    <row r="382" spans="1:26" ht="12.75" customHeight="1" x14ac:dyDescent="0.2">
      <c r="A382" s="425"/>
      <c r="B382" s="425"/>
      <c r="C382" s="706"/>
      <c r="D382" s="706"/>
      <c r="E382" s="713"/>
      <c r="F382" s="425"/>
      <c r="G382" s="425"/>
      <c r="H382" s="425"/>
      <c r="I382" s="425"/>
      <c r="J382" s="425"/>
      <c r="K382" s="425"/>
      <c r="L382" s="425"/>
      <c r="M382" s="425"/>
      <c r="N382" s="425"/>
      <c r="O382" s="425"/>
      <c r="P382" s="425"/>
      <c r="Q382" s="425"/>
      <c r="R382" s="425"/>
      <c r="S382" s="425"/>
      <c r="T382" s="425"/>
      <c r="U382" s="425"/>
      <c r="V382" s="425"/>
      <c r="W382" s="425"/>
      <c r="X382" s="425"/>
      <c r="Y382" s="425"/>
      <c r="Z382" s="425"/>
    </row>
    <row r="383" spans="1:26" ht="12.75" customHeight="1" x14ac:dyDescent="0.2">
      <c r="A383" s="425"/>
      <c r="B383" s="425"/>
      <c r="C383" s="706"/>
      <c r="D383" s="706"/>
      <c r="E383" s="713"/>
      <c r="F383" s="425"/>
      <c r="G383" s="425"/>
      <c r="H383" s="425"/>
      <c r="I383" s="425"/>
      <c r="J383" s="425"/>
      <c r="K383" s="425"/>
      <c r="L383" s="425"/>
      <c r="M383" s="425"/>
      <c r="N383" s="425"/>
      <c r="O383" s="425"/>
      <c r="P383" s="425"/>
      <c r="Q383" s="425"/>
      <c r="R383" s="425"/>
      <c r="S383" s="425"/>
      <c r="T383" s="425"/>
      <c r="U383" s="425"/>
      <c r="V383" s="425"/>
      <c r="W383" s="425"/>
      <c r="X383" s="425"/>
      <c r="Y383" s="425"/>
      <c r="Z383" s="425"/>
    </row>
    <row r="384" spans="1:26" ht="12.75" customHeight="1" x14ac:dyDescent="0.2">
      <c r="A384" s="425"/>
      <c r="B384" s="425"/>
      <c r="C384" s="706"/>
      <c r="D384" s="706"/>
      <c r="E384" s="713"/>
      <c r="F384" s="425"/>
      <c r="G384" s="425"/>
      <c r="H384" s="425"/>
      <c r="I384" s="425"/>
      <c r="J384" s="425"/>
      <c r="K384" s="425"/>
      <c r="L384" s="425"/>
      <c r="M384" s="425"/>
      <c r="N384" s="425"/>
      <c r="O384" s="425"/>
      <c r="P384" s="425"/>
      <c r="Q384" s="425"/>
      <c r="R384" s="425"/>
      <c r="S384" s="425"/>
      <c r="T384" s="425"/>
      <c r="U384" s="425"/>
      <c r="V384" s="425"/>
      <c r="W384" s="425"/>
      <c r="X384" s="425"/>
      <c r="Y384" s="425"/>
      <c r="Z384" s="425"/>
    </row>
    <row r="385" spans="1:26" ht="12.75" customHeight="1" x14ac:dyDescent="0.2">
      <c r="A385" s="425"/>
      <c r="B385" s="425"/>
      <c r="C385" s="706"/>
      <c r="D385" s="706"/>
      <c r="E385" s="713"/>
      <c r="F385" s="425"/>
      <c r="G385" s="425"/>
      <c r="H385" s="425"/>
      <c r="I385" s="425"/>
      <c r="J385" s="425"/>
      <c r="K385" s="425"/>
      <c r="L385" s="425"/>
      <c r="M385" s="425"/>
      <c r="N385" s="425"/>
      <c r="O385" s="425"/>
      <c r="P385" s="425"/>
      <c r="Q385" s="425"/>
      <c r="R385" s="425"/>
      <c r="S385" s="425"/>
      <c r="T385" s="425"/>
      <c r="U385" s="425"/>
      <c r="V385" s="425"/>
      <c r="W385" s="425"/>
      <c r="X385" s="425"/>
      <c r="Y385" s="425"/>
      <c r="Z385" s="425"/>
    </row>
    <row r="386" spans="1:26" ht="12.75" customHeight="1" x14ac:dyDescent="0.2">
      <c r="A386" s="425"/>
      <c r="B386" s="425"/>
      <c r="C386" s="706"/>
      <c r="D386" s="706"/>
      <c r="E386" s="713"/>
      <c r="F386" s="425"/>
      <c r="G386" s="425"/>
      <c r="H386" s="425"/>
      <c r="I386" s="425"/>
      <c r="J386" s="425"/>
      <c r="K386" s="425"/>
      <c r="L386" s="425"/>
      <c r="M386" s="425"/>
      <c r="N386" s="425"/>
      <c r="O386" s="425"/>
      <c r="P386" s="425"/>
      <c r="Q386" s="425"/>
      <c r="R386" s="425"/>
      <c r="S386" s="425"/>
      <c r="T386" s="425"/>
      <c r="U386" s="425"/>
      <c r="V386" s="425"/>
      <c r="W386" s="425"/>
      <c r="X386" s="425"/>
      <c r="Y386" s="425"/>
      <c r="Z386" s="425"/>
    </row>
    <row r="387" spans="1:26" ht="12.75" customHeight="1" x14ac:dyDescent="0.2">
      <c r="A387" s="425"/>
      <c r="B387" s="425"/>
      <c r="C387" s="706"/>
      <c r="D387" s="706"/>
      <c r="E387" s="713"/>
      <c r="F387" s="425"/>
      <c r="G387" s="425"/>
      <c r="H387" s="425"/>
      <c r="I387" s="425"/>
      <c r="J387" s="425"/>
      <c r="K387" s="425"/>
      <c r="L387" s="425"/>
      <c r="M387" s="425"/>
      <c r="N387" s="425"/>
      <c r="O387" s="425"/>
      <c r="P387" s="425"/>
      <c r="Q387" s="425"/>
      <c r="R387" s="425"/>
      <c r="S387" s="425"/>
      <c r="T387" s="425"/>
      <c r="U387" s="425"/>
      <c r="V387" s="425"/>
      <c r="W387" s="425"/>
      <c r="X387" s="425"/>
      <c r="Y387" s="425"/>
      <c r="Z387" s="425"/>
    </row>
    <row r="388" spans="1:26" ht="12.75" customHeight="1" x14ac:dyDescent="0.2">
      <c r="A388" s="425"/>
      <c r="B388" s="425"/>
      <c r="C388" s="706"/>
      <c r="D388" s="706"/>
      <c r="E388" s="713"/>
      <c r="F388" s="425"/>
      <c r="G388" s="425"/>
      <c r="H388" s="425"/>
      <c r="I388" s="425"/>
      <c r="J388" s="425"/>
      <c r="K388" s="425"/>
      <c r="L388" s="425"/>
      <c r="M388" s="425"/>
      <c r="N388" s="425"/>
      <c r="O388" s="425"/>
      <c r="P388" s="425"/>
      <c r="Q388" s="425"/>
      <c r="R388" s="425"/>
      <c r="S388" s="425"/>
      <c r="T388" s="425"/>
      <c r="U388" s="425"/>
      <c r="V388" s="425"/>
      <c r="W388" s="425"/>
      <c r="X388" s="425"/>
      <c r="Y388" s="425"/>
      <c r="Z388" s="425"/>
    </row>
    <row r="389" spans="1:26" ht="12.75" customHeight="1" x14ac:dyDescent="0.2">
      <c r="A389" s="425"/>
      <c r="B389" s="425"/>
      <c r="C389" s="706"/>
      <c r="D389" s="706"/>
      <c r="E389" s="713"/>
      <c r="F389" s="425"/>
      <c r="G389" s="425"/>
      <c r="H389" s="425"/>
      <c r="I389" s="425"/>
      <c r="J389" s="425"/>
      <c r="K389" s="425"/>
      <c r="L389" s="425"/>
      <c r="M389" s="425"/>
      <c r="N389" s="425"/>
      <c r="O389" s="425"/>
      <c r="P389" s="425"/>
      <c r="Q389" s="425"/>
      <c r="R389" s="425"/>
      <c r="S389" s="425"/>
      <c r="T389" s="425"/>
      <c r="U389" s="425"/>
      <c r="V389" s="425"/>
      <c r="W389" s="425"/>
      <c r="X389" s="425"/>
      <c r="Y389" s="425"/>
      <c r="Z389" s="425"/>
    </row>
    <row r="390" spans="1:26" ht="12.75" customHeight="1" x14ac:dyDescent="0.2">
      <c r="A390" s="425"/>
      <c r="B390" s="425"/>
      <c r="C390" s="706"/>
      <c r="D390" s="706"/>
      <c r="E390" s="713"/>
      <c r="F390" s="425"/>
      <c r="G390" s="425"/>
      <c r="H390" s="425"/>
      <c r="I390" s="425"/>
      <c r="J390" s="425"/>
      <c r="K390" s="425"/>
      <c r="L390" s="425"/>
      <c r="M390" s="425"/>
      <c r="N390" s="425"/>
      <c r="O390" s="425"/>
      <c r="P390" s="425"/>
      <c r="Q390" s="425"/>
      <c r="R390" s="425"/>
      <c r="S390" s="425"/>
      <c r="T390" s="425"/>
      <c r="U390" s="425"/>
      <c r="V390" s="425"/>
      <c r="W390" s="425"/>
      <c r="X390" s="425"/>
      <c r="Y390" s="425"/>
      <c r="Z390" s="425"/>
    </row>
    <row r="391" spans="1:26" ht="12.75" customHeight="1" x14ac:dyDescent="0.2">
      <c r="A391" s="425"/>
      <c r="B391" s="425"/>
      <c r="C391" s="706"/>
      <c r="D391" s="706"/>
      <c r="E391" s="713"/>
      <c r="F391" s="425"/>
      <c r="G391" s="425"/>
      <c r="H391" s="425"/>
      <c r="I391" s="425"/>
      <c r="J391" s="425"/>
      <c r="K391" s="425"/>
      <c r="L391" s="425"/>
      <c r="M391" s="425"/>
      <c r="N391" s="425"/>
      <c r="O391" s="425"/>
      <c r="P391" s="425"/>
      <c r="Q391" s="425"/>
      <c r="R391" s="425"/>
      <c r="S391" s="425"/>
      <c r="T391" s="425"/>
      <c r="U391" s="425"/>
      <c r="V391" s="425"/>
      <c r="W391" s="425"/>
      <c r="X391" s="425"/>
      <c r="Y391" s="425"/>
      <c r="Z391" s="425"/>
    </row>
    <row r="392" spans="1:26" ht="12.75" customHeight="1" x14ac:dyDescent="0.2">
      <c r="A392" s="425"/>
      <c r="B392" s="425"/>
      <c r="C392" s="706"/>
      <c r="D392" s="706"/>
      <c r="E392" s="713"/>
      <c r="F392" s="425"/>
      <c r="G392" s="425"/>
      <c r="H392" s="425"/>
      <c r="I392" s="425"/>
      <c r="J392" s="425"/>
      <c r="K392" s="425"/>
      <c r="L392" s="425"/>
      <c r="M392" s="425"/>
      <c r="N392" s="425"/>
      <c r="O392" s="425"/>
      <c r="P392" s="425"/>
      <c r="Q392" s="425"/>
      <c r="R392" s="425"/>
      <c r="S392" s="425"/>
      <c r="T392" s="425"/>
      <c r="U392" s="425"/>
      <c r="V392" s="425"/>
      <c r="W392" s="425"/>
      <c r="X392" s="425"/>
      <c r="Y392" s="425"/>
      <c r="Z392" s="425"/>
    </row>
    <row r="393" spans="1:26" ht="12.75" customHeight="1" x14ac:dyDescent="0.2">
      <c r="A393" s="425"/>
      <c r="B393" s="425"/>
      <c r="C393" s="706"/>
      <c r="D393" s="706"/>
      <c r="E393" s="713"/>
      <c r="F393" s="425"/>
      <c r="G393" s="425"/>
      <c r="H393" s="425"/>
      <c r="I393" s="425"/>
      <c r="J393" s="425"/>
      <c r="K393" s="425"/>
      <c r="L393" s="425"/>
      <c r="M393" s="425"/>
      <c r="N393" s="425"/>
      <c r="O393" s="425"/>
      <c r="P393" s="425"/>
      <c r="Q393" s="425"/>
      <c r="R393" s="425"/>
      <c r="S393" s="425"/>
      <c r="T393" s="425"/>
      <c r="U393" s="425"/>
      <c r="V393" s="425"/>
      <c r="W393" s="425"/>
      <c r="X393" s="425"/>
      <c r="Y393" s="425"/>
      <c r="Z393" s="425"/>
    </row>
    <row r="394" spans="1:26" ht="12.75" customHeight="1" x14ac:dyDescent="0.2">
      <c r="A394" s="425"/>
      <c r="B394" s="425"/>
      <c r="C394" s="706"/>
      <c r="D394" s="706"/>
      <c r="E394" s="713"/>
      <c r="F394" s="425"/>
      <c r="G394" s="425"/>
      <c r="H394" s="425"/>
      <c r="I394" s="425"/>
      <c r="J394" s="425"/>
      <c r="K394" s="425"/>
      <c r="L394" s="425"/>
      <c r="M394" s="425"/>
      <c r="N394" s="425"/>
      <c r="O394" s="425"/>
      <c r="P394" s="425"/>
      <c r="Q394" s="425"/>
      <c r="R394" s="425"/>
      <c r="S394" s="425"/>
      <c r="T394" s="425"/>
      <c r="U394" s="425"/>
      <c r="V394" s="425"/>
      <c r="W394" s="425"/>
      <c r="X394" s="425"/>
      <c r="Y394" s="425"/>
      <c r="Z394" s="425"/>
    </row>
    <row r="395" spans="1:26" ht="12.75" customHeight="1" x14ac:dyDescent="0.2">
      <c r="A395" s="425"/>
      <c r="B395" s="425"/>
      <c r="C395" s="706"/>
      <c r="D395" s="706"/>
      <c r="E395" s="713"/>
      <c r="F395" s="425"/>
      <c r="G395" s="425"/>
      <c r="H395" s="425"/>
      <c r="I395" s="425"/>
      <c r="J395" s="425"/>
      <c r="K395" s="425"/>
      <c r="L395" s="425"/>
      <c r="M395" s="425"/>
      <c r="N395" s="425"/>
      <c r="O395" s="425"/>
      <c r="P395" s="425"/>
      <c r="Q395" s="425"/>
      <c r="R395" s="425"/>
      <c r="S395" s="425"/>
      <c r="T395" s="425"/>
      <c r="U395" s="425"/>
      <c r="V395" s="425"/>
      <c r="W395" s="425"/>
      <c r="X395" s="425"/>
      <c r="Y395" s="425"/>
      <c r="Z395" s="425"/>
    </row>
    <row r="396" spans="1:26" ht="12.75" customHeight="1" x14ac:dyDescent="0.2">
      <c r="A396" s="425"/>
      <c r="B396" s="425"/>
      <c r="C396" s="706"/>
      <c r="D396" s="706"/>
      <c r="E396" s="713"/>
      <c r="F396" s="425"/>
      <c r="G396" s="425"/>
      <c r="H396" s="425"/>
      <c r="I396" s="425"/>
      <c r="J396" s="425"/>
      <c r="K396" s="425"/>
      <c r="L396" s="425"/>
      <c r="M396" s="425"/>
      <c r="N396" s="425"/>
      <c r="O396" s="425"/>
      <c r="P396" s="425"/>
      <c r="Q396" s="425"/>
      <c r="R396" s="425"/>
      <c r="S396" s="425"/>
      <c r="T396" s="425"/>
      <c r="U396" s="425"/>
      <c r="V396" s="425"/>
      <c r="W396" s="425"/>
      <c r="X396" s="425"/>
      <c r="Y396" s="425"/>
      <c r="Z396" s="425"/>
    </row>
    <row r="397" spans="1:26" ht="12.75" customHeight="1" x14ac:dyDescent="0.2">
      <c r="A397" s="425"/>
      <c r="B397" s="425"/>
      <c r="C397" s="706"/>
      <c r="D397" s="706"/>
      <c r="E397" s="713"/>
      <c r="F397" s="425"/>
      <c r="G397" s="425"/>
      <c r="H397" s="425"/>
      <c r="I397" s="425"/>
      <c r="J397" s="425"/>
      <c r="K397" s="425"/>
      <c r="L397" s="425"/>
      <c r="M397" s="425"/>
      <c r="N397" s="425"/>
      <c r="O397" s="425"/>
      <c r="P397" s="425"/>
      <c r="Q397" s="425"/>
      <c r="R397" s="425"/>
      <c r="S397" s="425"/>
      <c r="T397" s="425"/>
      <c r="U397" s="425"/>
      <c r="V397" s="425"/>
      <c r="W397" s="425"/>
      <c r="X397" s="425"/>
      <c r="Y397" s="425"/>
      <c r="Z397" s="425"/>
    </row>
    <row r="398" spans="1:26" ht="12.75" customHeight="1" x14ac:dyDescent="0.2">
      <c r="A398" s="425"/>
      <c r="B398" s="425"/>
      <c r="C398" s="706"/>
      <c r="D398" s="706"/>
      <c r="E398" s="713"/>
      <c r="F398" s="425"/>
      <c r="G398" s="425"/>
      <c r="H398" s="425"/>
      <c r="I398" s="425"/>
      <c r="J398" s="425"/>
      <c r="K398" s="425"/>
      <c r="L398" s="425"/>
      <c r="M398" s="425"/>
      <c r="N398" s="425"/>
      <c r="O398" s="425"/>
      <c r="P398" s="425"/>
      <c r="Q398" s="425"/>
      <c r="R398" s="425"/>
      <c r="S398" s="425"/>
      <c r="T398" s="425"/>
      <c r="U398" s="425"/>
      <c r="V398" s="425"/>
      <c r="W398" s="425"/>
      <c r="X398" s="425"/>
      <c r="Y398" s="425"/>
      <c r="Z398" s="425"/>
    </row>
    <row r="399" spans="1:26" ht="12.75" customHeight="1" x14ac:dyDescent="0.2">
      <c r="A399" s="425"/>
      <c r="B399" s="425"/>
      <c r="C399" s="706"/>
      <c r="D399" s="706"/>
      <c r="E399" s="713"/>
      <c r="F399" s="425"/>
      <c r="G399" s="425"/>
      <c r="H399" s="425"/>
      <c r="I399" s="425"/>
      <c r="J399" s="425"/>
      <c r="K399" s="425"/>
      <c r="L399" s="425"/>
      <c r="M399" s="425"/>
      <c r="N399" s="425"/>
      <c r="O399" s="425"/>
      <c r="P399" s="425"/>
      <c r="Q399" s="425"/>
      <c r="R399" s="425"/>
      <c r="S399" s="425"/>
      <c r="T399" s="425"/>
      <c r="U399" s="425"/>
      <c r="V399" s="425"/>
      <c r="W399" s="425"/>
      <c r="X399" s="425"/>
      <c r="Y399" s="425"/>
      <c r="Z399" s="425"/>
    </row>
    <row r="400" spans="1:26" ht="12.75" customHeight="1" x14ac:dyDescent="0.2">
      <c r="A400" s="425"/>
      <c r="B400" s="425"/>
      <c r="C400" s="706"/>
      <c r="D400" s="706"/>
      <c r="E400" s="713"/>
      <c r="F400" s="425"/>
      <c r="G400" s="425"/>
      <c r="H400" s="425"/>
      <c r="I400" s="425"/>
      <c r="J400" s="425"/>
      <c r="K400" s="425"/>
      <c r="L400" s="425"/>
      <c r="M400" s="425"/>
      <c r="N400" s="425"/>
      <c r="O400" s="425"/>
      <c r="P400" s="425"/>
      <c r="Q400" s="425"/>
      <c r="R400" s="425"/>
      <c r="S400" s="425"/>
      <c r="T400" s="425"/>
      <c r="U400" s="425"/>
      <c r="V400" s="425"/>
      <c r="W400" s="425"/>
      <c r="X400" s="425"/>
      <c r="Y400" s="425"/>
      <c r="Z400" s="425"/>
    </row>
    <row r="401" spans="1:26" ht="12.75" customHeight="1" x14ac:dyDescent="0.2">
      <c r="A401" s="425"/>
      <c r="B401" s="425"/>
      <c r="C401" s="706"/>
      <c r="D401" s="706"/>
      <c r="E401" s="713"/>
      <c r="F401" s="425"/>
      <c r="G401" s="425"/>
      <c r="H401" s="425"/>
      <c r="I401" s="425"/>
      <c r="J401" s="425"/>
      <c r="K401" s="425"/>
      <c r="L401" s="425"/>
      <c r="M401" s="425"/>
      <c r="N401" s="425"/>
      <c r="O401" s="425"/>
      <c r="P401" s="425"/>
      <c r="Q401" s="425"/>
      <c r="R401" s="425"/>
      <c r="S401" s="425"/>
      <c r="T401" s="425"/>
      <c r="U401" s="425"/>
      <c r="V401" s="425"/>
      <c r="W401" s="425"/>
      <c r="X401" s="425"/>
      <c r="Y401" s="425"/>
      <c r="Z401" s="425"/>
    </row>
    <row r="402" spans="1:26" ht="12.75" customHeight="1" x14ac:dyDescent="0.2">
      <c r="A402" s="425"/>
      <c r="B402" s="425"/>
      <c r="C402" s="706"/>
      <c r="D402" s="706"/>
      <c r="E402" s="713"/>
      <c r="F402" s="425"/>
      <c r="G402" s="425"/>
      <c r="H402" s="425"/>
      <c r="I402" s="425"/>
      <c r="J402" s="425"/>
      <c r="K402" s="425"/>
      <c r="L402" s="425"/>
      <c r="M402" s="425"/>
      <c r="N402" s="425"/>
      <c r="O402" s="425"/>
      <c r="P402" s="425"/>
      <c r="Q402" s="425"/>
      <c r="R402" s="425"/>
      <c r="S402" s="425"/>
      <c r="T402" s="425"/>
      <c r="U402" s="425"/>
      <c r="V402" s="425"/>
      <c r="W402" s="425"/>
      <c r="X402" s="425"/>
      <c r="Y402" s="425"/>
      <c r="Z402" s="425"/>
    </row>
    <row r="403" spans="1:26" ht="12.75" customHeight="1" x14ac:dyDescent="0.2">
      <c r="A403" s="425"/>
      <c r="B403" s="425"/>
      <c r="C403" s="706"/>
      <c r="D403" s="706"/>
      <c r="E403" s="713"/>
      <c r="F403" s="425"/>
      <c r="G403" s="425"/>
      <c r="H403" s="425"/>
      <c r="I403" s="425"/>
      <c r="J403" s="425"/>
      <c r="K403" s="425"/>
      <c r="L403" s="425"/>
      <c r="M403" s="425"/>
      <c r="N403" s="425"/>
      <c r="O403" s="425"/>
      <c r="P403" s="425"/>
      <c r="Q403" s="425"/>
      <c r="R403" s="425"/>
      <c r="S403" s="425"/>
      <c r="T403" s="425"/>
      <c r="U403" s="425"/>
      <c r="V403" s="425"/>
      <c r="W403" s="425"/>
      <c r="X403" s="425"/>
      <c r="Y403" s="425"/>
      <c r="Z403" s="425"/>
    </row>
    <row r="404" spans="1:26" ht="12.75" customHeight="1" x14ac:dyDescent="0.2">
      <c r="A404" s="425"/>
      <c r="B404" s="425"/>
      <c r="C404" s="706"/>
      <c r="D404" s="706"/>
      <c r="E404" s="713"/>
      <c r="F404" s="425"/>
      <c r="G404" s="425"/>
      <c r="H404" s="425"/>
      <c r="I404" s="425"/>
      <c r="J404" s="425"/>
      <c r="K404" s="425"/>
      <c r="L404" s="425"/>
      <c r="M404" s="425"/>
      <c r="N404" s="425"/>
      <c r="O404" s="425"/>
      <c r="P404" s="425"/>
      <c r="Q404" s="425"/>
      <c r="R404" s="425"/>
      <c r="S404" s="425"/>
      <c r="T404" s="425"/>
      <c r="U404" s="425"/>
      <c r="V404" s="425"/>
      <c r="W404" s="425"/>
      <c r="X404" s="425"/>
      <c r="Y404" s="425"/>
      <c r="Z404" s="425"/>
    </row>
    <row r="405" spans="1:26" ht="12.75" customHeight="1" x14ac:dyDescent="0.2">
      <c r="A405" s="425"/>
      <c r="B405" s="425"/>
      <c r="C405" s="706"/>
      <c r="D405" s="706"/>
      <c r="E405" s="713"/>
      <c r="F405" s="425"/>
      <c r="G405" s="425"/>
      <c r="H405" s="425"/>
      <c r="I405" s="425"/>
      <c r="J405" s="425"/>
      <c r="K405" s="425"/>
      <c r="L405" s="425"/>
      <c r="M405" s="425"/>
      <c r="N405" s="425"/>
      <c r="O405" s="425"/>
      <c r="P405" s="425"/>
      <c r="Q405" s="425"/>
      <c r="R405" s="425"/>
      <c r="S405" s="425"/>
      <c r="T405" s="425"/>
      <c r="U405" s="425"/>
      <c r="V405" s="425"/>
      <c r="W405" s="425"/>
      <c r="X405" s="425"/>
      <c r="Y405" s="425"/>
      <c r="Z405" s="425"/>
    </row>
    <row r="406" spans="1:26" ht="12.75" customHeight="1" x14ac:dyDescent="0.2">
      <c r="A406" s="425"/>
      <c r="B406" s="425"/>
      <c r="C406" s="706"/>
      <c r="D406" s="706"/>
      <c r="E406" s="713"/>
      <c r="F406" s="425"/>
      <c r="G406" s="425"/>
      <c r="H406" s="425"/>
      <c r="I406" s="425"/>
      <c r="J406" s="425"/>
      <c r="K406" s="425"/>
      <c r="L406" s="425"/>
      <c r="M406" s="425"/>
      <c r="N406" s="425"/>
      <c r="O406" s="425"/>
      <c r="P406" s="425"/>
      <c r="Q406" s="425"/>
      <c r="R406" s="425"/>
      <c r="S406" s="425"/>
      <c r="T406" s="425"/>
      <c r="U406" s="425"/>
      <c r="V406" s="425"/>
      <c r="W406" s="425"/>
      <c r="X406" s="425"/>
      <c r="Y406" s="425"/>
      <c r="Z406" s="425"/>
    </row>
    <row r="407" spans="1:26" ht="12.75" customHeight="1" x14ac:dyDescent="0.2">
      <c r="A407" s="425"/>
      <c r="B407" s="425"/>
      <c r="C407" s="706"/>
      <c r="D407" s="706"/>
      <c r="E407" s="713"/>
      <c r="F407" s="425"/>
      <c r="G407" s="425"/>
      <c r="H407" s="425"/>
      <c r="I407" s="425"/>
      <c r="J407" s="425"/>
      <c r="K407" s="425"/>
      <c r="L407" s="425"/>
      <c r="M407" s="425"/>
      <c r="N407" s="425"/>
      <c r="O407" s="425"/>
      <c r="P407" s="425"/>
      <c r="Q407" s="425"/>
      <c r="R407" s="425"/>
      <c r="S407" s="425"/>
      <c r="T407" s="425"/>
      <c r="U407" s="425"/>
      <c r="V407" s="425"/>
      <c r="W407" s="425"/>
      <c r="X407" s="425"/>
      <c r="Y407" s="425"/>
      <c r="Z407" s="425"/>
    </row>
    <row r="408" spans="1:26" ht="12.75" customHeight="1" x14ac:dyDescent="0.2">
      <c r="A408" s="425"/>
      <c r="B408" s="425"/>
      <c r="C408" s="706"/>
      <c r="D408" s="706"/>
      <c r="E408" s="713"/>
      <c r="F408" s="425"/>
      <c r="G408" s="425"/>
      <c r="H408" s="425"/>
      <c r="I408" s="425"/>
      <c r="J408" s="425"/>
      <c r="K408" s="425"/>
      <c r="L408" s="425"/>
      <c r="M408" s="425"/>
      <c r="N408" s="425"/>
      <c r="O408" s="425"/>
      <c r="P408" s="425"/>
      <c r="Q408" s="425"/>
      <c r="R408" s="425"/>
      <c r="S408" s="425"/>
      <c r="T408" s="425"/>
      <c r="U408" s="425"/>
      <c r="V408" s="425"/>
      <c r="W408" s="425"/>
      <c r="X408" s="425"/>
      <c r="Y408" s="425"/>
      <c r="Z408" s="425"/>
    </row>
    <row r="409" spans="1:26" ht="12.75" customHeight="1" x14ac:dyDescent="0.2">
      <c r="A409" s="425"/>
      <c r="B409" s="425"/>
      <c r="C409" s="706"/>
      <c r="D409" s="706"/>
      <c r="E409" s="713"/>
      <c r="F409" s="425"/>
      <c r="G409" s="425"/>
      <c r="H409" s="425"/>
      <c r="I409" s="425"/>
      <c r="J409" s="425"/>
      <c r="K409" s="425"/>
      <c r="L409" s="425"/>
      <c r="M409" s="425"/>
      <c r="N409" s="425"/>
      <c r="O409" s="425"/>
      <c r="P409" s="425"/>
      <c r="Q409" s="425"/>
      <c r="R409" s="425"/>
      <c r="S409" s="425"/>
      <c r="T409" s="425"/>
      <c r="U409" s="425"/>
      <c r="V409" s="425"/>
      <c r="W409" s="425"/>
      <c r="X409" s="425"/>
      <c r="Y409" s="425"/>
      <c r="Z409" s="425"/>
    </row>
    <row r="410" spans="1:26" ht="12.75" customHeight="1" x14ac:dyDescent="0.2">
      <c r="A410" s="425"/>
      <c r="B410" s="425"/>
      <c r="C410" s="706"/>
      <c r="D410" s="706"/>
      <c r="E410" s="713"/>
      <c r="F410" s="425"/>
      <c r="G410" s="425"/>
      <c r="H410" s="425"/>
      <c r="I410" s="425"/>
      <c r="J410" s="425"/>
      <c r="K410" s="425"/>
      <c r="L410" s="425"/>
      <c r="M410" s="425"/>
      <c r="N410" s="425"/>
      <c r="O410" s="425"/>
      <c r="P410" s="425"/>
      <c r="Q410" s="425"/>
      <c r="R410" s="425"/>
      <c r="S410" s="425"/>
      <c r="T410" s="425"/>
      <c r="U410" s="425"/>
      <c r="V410" s="425"/>
      <c r="W410" s="425"/>
      <c r="X410" s="425"/>
      <c r="Y410" s="425"/>
      <c r="Z410" s="425"/>
    </row>
    <row r="411" spans="1:26" ht="12.75" customHeight="1" x14ac:dyDescent="0.2">
      <c r="A411" s="425"/>
      <c r="B411" s="425"/>
      <c r="C411" s="706"/>
      <c r="D411" s="706"/>
      <c r="E411" s="713"/>
      <c r="F411" s="425"/>
      <c r="G411" s="425"/>
      <c r="H411" s="425"/>
      <c r="I411" s="425"/>
      <c r="J411" s="425"/>
      <c r="K411" s="425"/>
      <c r="L411" s="425"/>
      <c r="M411" s="425"/>
      <c r="N411" s="425"/>
      <c r="O411" s="425"/>
      <c r="P411" s="425"/>
      <c r="Q411" s="425"/>
      <c r="R411" s="425"/>
      <c r="S411" s="425"/>
      <c r="T411" s="425"/>
      <c r="U411" s="425"/>
      <c r="V411" s="425"/>
      <c r="W411" s="425"/>
      <c r="X411" s="425"/>
      <c r="Y411" s="425"/>
      <c r="Z411" s="425"/>
    </row>
    <row r="412" spans="1:26" ht="12.75" customHeight="1" x14ac:dyDescent="0.2">
      <c r="A412" s="425"/>
      <c r="B412" s="425"/>
      <c r="C412" s="706"/>
      <c r="D412" s="706"/>
      <c r="E412" s="713"/>
      <c r="F412" s="425"/>
      <c r="G412" s="425"/>
      <c r="H412" s="425"/>
      <c r="I412" s="425"/>
      <c r="J412" s="425"/>
      <c r="K412" s="425"/>
      <c r="L412" s="425"/>
      <c r="M412" s="425"/>
      <c r="N412" s="425"/>
      <c r="O412" s="425"/>
      <c r="P412" s="425"/>
      <c r="Q412" s="425"/>
      <c r="R412" s="425"/>
      <c r="S412" s="425"/>
      <c r="T412" s="425"/>
      <c r="U412" s="425"/>
      <c r="V412" s="425"/>
      <c r="W412" s="425"/>
      <c r="X412" s="425"/>
      <c r="Y412" s="425"/>
      <c r="Z412" s="425"/>
    </row>
    <row r="413" spans="1:26" ht="12.75" customHeight="1" x14ac:dyDescent="0.2">
      <c r="A413" s="425"/>
      <c r="B413" s="425"/>
      <c r="C413" s="706"/>
      <c r="D413" s="706"/>
      <c r="E413" s="713"/>
      <c r="F413" s="425"/>
      <c r="G413" s="425"/>
      <c r="H413" s="425"/>
      <c r="I413" s="425"/>
      <c r="J413" s="425"/>
      <c r="K413" s="425"/>
      <c r="L413" s="425"/>
      <c r="M413" s="425"/>
      <c r="N413" s="425"/>
      <c r="O413" s="425"/>
      <c r="P413" s="425"/>
      <c r="Q413" s="425"/>
      <c r="R413" s="425"/>
      <c r="S413" s="425"/>
      <c r="T413" s="425"/>
      <c r="U413" s="425"/>
      <c r="V413" s="425"/>
      <c r="W413" s="425"/>
      <c r="X413" s="425"/>
      <c r="Y413" s="425"/>
      <c r="Z413" s="425"/>
    </row>
    <row r="414" spans="1:26" ht="12.75" customHeight="1" x14ac:dyDescent="0.2">
      <c r="A414" s="425"/>
      <c r="B414" s="425"/>
      <c r="C414" s="706"/>
      <c r="D414" s="706"/>
      <c r="E414" s="713"/>
      <c r="F414" s="425"/>
      <c r="G414" s="425"/>
      <c r="H414" s="425"/>
      <c r="I414" s="425"/>
      <c r="J414" s="425"/>
      <c r="K414" s="425"/>
      <c r="L414" s="425"/>
      <c r="M414" s="425"/>
      <c r="N414" s="425"/>
      <c r="O414" s="425"/>
      <c r="P414" s="425"/>
      <c r="Q414" s="425"/>
      <c r="R414" s="425"/>
      <c r="S414" s="425"/>
      <c r="T414" s="425"/>
      <c r="U414" s="425"/>
      <c r="V414" s="425"/>
      <c r="W414" s="425"/>
      <c r="X414" s="425"/>
      <c r="Y414" s="425"/>
      <c r="Z414" s="425"/>
    </row>
    <row r="415" spans="1:26" ht="12.75" customHeight="1" x14ac:dyDescent="0.2">
      <c r="A415" s="425"/>
      <c r="B415" s="425"/>
      <c r="C415" s="706"/>
      <c r="D415" s="706"/>
      <c r="E415" s="713"/>
      <c r="F415" s="425"/>
      <c r="G415" s="425"/>
      <c r="H415" s="425"/>
      <c r="I415" s="425"/>
      <c r="J415" s="425"/>
      <c r="K415" s="425"/>
      <c r="L415" s="425"/>
      <c r="M415" s="425"/>
      <c r="N415" s="425"/>
      <c r="O415" s="425"/>
      <c r="P415" s="425"/>
      <c r="Q415" s="425"/>
      <c r="R415" s="425"/>
      <c r="S415" s="425"/>
      <c r="T415" s="425"/>
      <c r="U415" s="425"/>
      <c r="V415" s="425"/>
      <c r="W415" s="425"/>
      <c r="X415" s="425"/>
      <c r="Y415" s="425"/>
      <c r="Z415" s="425"/>
    </row>
    <row r="416" spans="1:26" ht="12.75" customHeight="1" x14ac:dyDescent="0.2">
      <c r="A416" s="425"/>
      <c r="B416" s="425"/>
      <c r="C416" s="706"/>
      <c r="D416" s="706"/>
      <c r="E416" s="713"/>
      <c r="F416" s="425"/>
      <c r="G416" s="425"/>
      <c r="H416" s="425"/>
      <c r="I416" s="425"/>
      <c r="J416" s="425"/>
      <c r="K416" s="425"/>
      <c r="L416" s="425"/>
      <c r="M416" s="425"/>
      <c r="N416" s="425"/>
      <c r="O416" s="425"/>
      <c r="P416" s="425"/>
      <c r="Q416" s="425"/>
      <c r="R416" s="425"/>
      <c r="S416" s="425"/>
      <c r="T416" s="425"/>
      <c r="U416" s="425"/>
      <c r="V416" s="425"/>
      <c r="W416" s="425"/>
      <c r="X416" s="425"/>
      <c r="Y416" s="425"/>
      <c r="Z416" s="425"/>
    </row>
    <row r="417" spans="1:26" ht="12.75" customHeight="1" x14ac:dyDescent="0.2">
      <c r="A417" s="425"/>
      <c r="B417" s="425"/>
      <c r="C417" s="706"/>
      <c r="D417" s="706"/>
      <c r="E417" s="713"/>
      <c r="F417" s="425"/>
      <c r="G417" s="425"/>
      <c r="H417" s="425"/>
      <c r="I417" s="425"/>
      <c r="J417" s="425"/>
      <c r="K417" s="425"/>
      <c r="L417" s="425"/>
      <c r="M417" s="425"/>
      <c r="N417" s="425"/>
      <c r="O417" s="425"/>
      <c r="P417" s="425"/>
      <c r="Q417" s="425"/>
      <c r="R417" s="425"/>
      <c r="S417" s="425"/>
      <c r="T417" s="425"/>
      <c r="U417" s="425"/>
      <c r="V417" s="425"/>
      <c r="W417" s="425"/>
      <c r="X417" s="425"/>
      <c r="Y417" s="425"/>
      <c r="Z417" s="425"/>
    </row>
    <row r="418" spans="1:26" ht="12.75" customHeight="1" x14ac:dyDescent="0.2">
      <c r="A418" s="425"/>
      <c r="B418" s="425"/>
      <c r="C418" s="706"/>
      <c r="D418" s="706"/>
      <c r="E418" s="713"/>
      <c r="F418" s="425"/>
      <c r="G418" s="425"/>
      <c r="H418" s="425"/>
      <c r="I418" s="425"/>
      <c r="J418" s="425"/>
      <c r="K418" s="425"/>
      <c r="L418" s="425"/>
      <c r="M418" s="425"/>
      <c r="N418" s="425"/>
      <c r="O418" s="425"/>
      <c r="P418" s="425"/>
      <c r="Q418" s="425"/>
      <c r="R418" s="425"/>
      <c r="S418" s="425"/>
      <c r="T418" s="425"/>
      <c r="U418" s="425"/>
      <c r="V418" s="425"/>
      <c r="W418" s="425"/>
      <c r="X418" s="425"/>
      <c r="Y418" s="425"/>
      <c r="Z418" s="425"/>
    </row>
    <row r="419" spans="1:26" ht="12.75" customHeight="1" x14ac:dyDescent="0.2">
      <c r="A419" s="425"/>
      <c r="B419" s="425"/>
      <c r="C419" s="706"/>
      <c r="D419" s="706"/>
      <c r="E419" s="713"/>
      <c r="F419" s="425"/>
      <c r="G419" s="425"/>
      <c r="H419" s="425"/>
      <c r="I419" s="425"/>
      <c r="J419" s="425"/>
      <c r="K419" s="425"/>
      <c r="L419" s="425"/>
      <c r="M419" s="425"/>
      <c r="N419" s="425"/>
      <c r="O419" s="425"/>
      <c r="P419" s="425"/>
      <c r="Q419" s="425"/>
      <c r="R419" s="425"/>
      <c r="S419" s="425"/>
      <c r="T419" s="425"/>
      <c r="U419" s="425"/>
      <c r="V419" s="425"/>
      <c r="W419" s="425"/>
      <c r="X419" s="425"/>
      <c r="Y419" s="425"/>
      <c r="Z419" s="425"/>
    </row>
    <row r="420" spans="1:26" ht="12.75" customHeight="1" x14ac:dyDescent="0.2">
      <c r="A420" s="425"/>
      <c r="B420" s="425"/>
      <c r="C420" s="706"/>
      <c r="D420" s="706"/>
      <c r="E420" s="713"/>
      <c r="F420" s="425"/>
      <c r="G420" s="425"/>
      <c r="H420" s="425"/>
      <c r="I420" s="425"/>
      <c r="J420" s="425"/>
      <c r="K420" s="425"/>
      <c r="L420" s="425"/>
      <c r="M420" s="425"/>
      <c r="N420" s="425"/>
      <c r="O420" s="425"/>
      <c r="P420" s="425"/>
      <c r="Q420" s="425"/>
      <c r="R420" s="425"/>
      <c r="S420" s="425"/>
      <c r="T420" s="425"/>
      <c r="U420" s="425"/>
      <c r="V420" s="425"/>
      <c r="W420" s="425"/>
      <c r="X420" s="425"/>
      <c r="Y420" s="425"/>
      <c r="Z420" s="425"/>
    </row>
    <row r="421" spans="1:26" ht="12.75" customHeight="1" x14ac:dyDescent="0.2">
      <c r="A421" s="425"/>
      <c r="B421" s="425"/>
      <c r="C421" s="706"/>
      <c r="D421" s="706"/>
      <c r="E421" s="713"/>
      <c r="F421" s="425"/>
      <c r="G421" s="425"/>
      <c r="H421" s="425"/>
      <c r="I421" s="425"/>
      <c r="J421" s="425"/>
      <c r="K421" s="425"/>
      <c r="L421" s="425"/>
      <c r="M421" s="425"/>
      <c r="N421" s="425"/>
      <c r="O421" s="425"/>
      <c r="P421" s="425"/>
      <c r="Q421" s="425"/>
      <c r="R421" s="425"/>
      <c r="S421" s="425"/>
      <c r="T421" s="425"/>
      <c r="U421" s="425"/>
      <c r="V421" s="425"/>
      <c r="W421" s="425"/>
      <c r="X421" s="425"/>
      <c r="Y421" s="425"/>
      <c r="Z421" s="425"/>
    </row>
    <row r="422" spans="1:26" ht="12.75" customHeight="1" x14ac:dyDescent="0.2">
      <c r="A422" s="425"/>
      <c r="B422" s="425"/>
      <c r="C422" s="706"/>
      <c r="D422" s="706"/>
      <c r="E422" s="713"/>
      <c r="F422" s="425"/>
      <c r="G422" s="425"/>
      <c r="H422" s="425"/>
      <c r="I422" s="425"/>
      <c r="J422" s="425"/>
      <c r="K422" s="425"/>
      <c r="L422" s="425"/>
      <c r="M422" s="425"/>
      <c r="N422" s="425"/>
      <c r="O422" s="425"/>
      <c r="P422" s="425"/>
      <c r="Q422" s="425"/>
      <c r="R422" s="425"/>
      <c r="S422" s="425"/>
      <c r="T422" s="425"/>
      <c r="U422" s="425"/>
      <c r="V422" s="425"/>
      <c r="W422" s="425"/>
      <c r="X422" s="425"/>
      <c r="Y422" s="425"/>
      <c r="Z422" s="425"/>
    </row>
    <row r="423" spans="1:26" ht="12.75" customHeight="1" x14ac:dyDescent="0.2">
      <c r="A423" s="425"/>
      <c r="B423" s="425"/>
      <c r="C423" s="706"/>
      <c r="D423" s="706"/>
      <c r="E423" s="713"/>
      <c r="F423" s="425"/>
      <c r="G423" s="425"/>
      <c r="H423" s="425"/>
      <c r="I423" s="425"/>
      <c r="J423" s="425"/>
      <c r="K423" s="425"/>
      <c r="L423" s="425"/>
      <c r="M423" s="425"/>
      <c r="N423" s="425"/>
      <c r="O423" s="425"/>
      <c r="P423" s="425"/>
      <c r="Q423" s="425"/>
      <c r="R423" s="425"/>
      <c r="S423" s="425"/>
      <c r="T423" s="425"/>
      <c r="U423" s="425"/>
      <c r="V423" s="425"/>
      <c r="W423" s="425"/>
      <c r="X423" s="425"/>
      <c r="Y423" s="425"/>
      <c r="Z423" s="425"/>
    </row>
    <row r="424" spans="1:26" ht="12.75" customHeight="1" x14ac:dyDescent="0.2">
      <c r="A424" s="425"/>
      <c r="B424" s="425"/>
      <c r="C424" s="706"/>
      <c r="D424" s="706"/>
      <c r="E424" s="713"/>
      <c r="F424" s="425"/>
      <c r="G424" s="425"/>
      <c r="H424" s="425"/>
      <c r="I424" s="425"/>
      <c r="J424" s="425"/>
      <c r="K424" s="425"/>
      <c r="L424" s="425"/>
      <c r="M424" s="425"/>
      <c r="N424" s="425"/>
      <c r="O424" s="425"/>
      <c r="P424" s="425"/>
      <c r="Q424" s="425"/>
      <c r="R424" s="425"/>
      <c r="S424" s="425"/>
      <c r="T424" s="425"/>
      <c r="U424" s="425"/>
      <c r="V424" s="425"/>
      <c r="W424" s="425"/>
      <c r="X424" s="425"/>
      <c r="Y424" s="425"/>
      <c r="Z424" s="425"/>
    </row>
    <row r="425" spans="1:26" ht="12.75" customHeight="1" x14ac:dyDescent="0.2">
      <c r="A425" s="425"/>
      <c r="B425" s="425"/>
      <c r="C425" s="706"/>
      <c r="D425" s="706"/>
      <c r="E425" s="713"/>
      <c r="F425" s="425"/>
      <c r="G425" s="425"/>
      <c r="H425" s="425"/>
      <c r="I425" s="425"/>
      <c r="J425" s="425"/>
      <c r="K425" s="425"/>
      <c r="L425" s="425"/>
      <c r="M425" s="425"/>
      <c r="N425" s="425"/>
      <c r="O425" s="425"/>
      <c r="P425" s="425"/>
      <c r="Q425" s="425"/>
      <c r="R425" s="425"/>
      <c r="S425" s="425"/>
      <c r="T425" s="425"/>
      <c r="U425" s="425"/>
      <c r="V425" s="425"/>
      <c r="W425" s="425"/>
      <c r="X425" s="425"/>
      <c r="Y425" s="425"/>
      <c r="Z425" s="425"/>
    </row>
    <row r="426" spans="1:26" ht="12.75" customHeight="1" x14ac:dyDescent="0.2">
      <c r="A426" s="425"/>
      <c r="B426" s="425"/>
      <c r="C426" s="706"/>
      <c r="D426" s="706"/>
      <c r="E426" s="713"/>
      <c r="F426" s="425"/>
      <c r="G426" s="425"/>
      <c r="H426" s="425"/>
      <c r="I426" s="425"/>
      <c r="J426" s="425"/>
      <c r="K426" s="425"/>
      <c r="L426" s="425"/>
      <c r="M426" s="425"/>
      <c r="N426" s="425"/>
      <c r="O426" s="425"/>
      <c r="P426" s="425"/>
      <c r="Q426" s="425"/>
      <c r="R426" s="425"/>
      <c r="S426" s="425"/>
      <c r="T426" s="425"/>
      <c r="U426" s="425"/>
      <c r="V426" s="425"/>
      <c r="W426" s="425"/>
      <c r="X426" s="425"/>
      <c r="Y426" s="425"/>
      <c r="Z426" s="425"/>
    </row>
    <row r="427" spans="1:26" ht="12.75" customHeight="1" x14ac:dyDescent="0.2">
      <c r="A427" s="425"/>
      <c r="B427" s="425"/>
      <c r="C427" s="706"/>
      <c r="D427" s="706"/>
      <c r="E427" s="713"/>
      <c r="F427" s="425"/>
      <c r="G427" s="425"/>
      <c r="H427" s="425"/>
      <c r="I427" s="425"/>
      <c r="J427" s="425"/>
      <c r="K427" s="425"/>
      <c r="L427" s="425"/>
      <c r="M427" s="425"/>
      <c r="N427" s="425"/>
      <c r="O427" s="425"/>
      <c r="P427" s="425"/>
      <c r="Q427" s="425"/>
      <c r="R427" s="425"/>
      <c r="S427" s="425"/>
      <c r="T427" s="425"/>
      <c r="U427" s="425"/>
      <c r="V427" s="425"/>
      <c r="W427" s="425"/>
      <c r="X427" s="425"/>
      <c r="Y427" s="425"/>
      <c r="Z427" s="425"/>
    </row>
    <row r="428" spans="1:26" ht="12.75" customHeight="1" x14ac:dyDescent="0.2">
      <c r="A428" s="425"/>
      <c r="B428" s="425"/>
      <c r="C428" s="706"/>
      <c r="D428" s="706"/>
      <c r="E428" s="713"/>
      <c r="F428" s="425"/>
      <c r="G428" s="425"/>
      <c r="H428" s="425"/>
      <c r="I428" s="425"/>
      <c r="J428" s="425"/>
      <c r="K428" s="425"/>
      <c r="L428" s="425"/>
      <c r="M428" s="425"/>
      <c r="N428" s="425"/>
      <c r="O428" s="425"/>
      <c r="P428" s="425"/>
      <c r="Q428" s="425"/>
      <c r="R428" s="425"/>
      <c r="S428" s="425"/>
      <c r="T428" s="425"/>
      <c r="U428" s="425"/>
      <c r="V428" s="425"/>
      <c r="W428" s="425"/>
      <c r="X428" s="425"/>
      <c r="Y428" s="425"/>
      <c r="Z428" s="425"/>
    </row>
    <row r="429" spans="1:26" ht="12.75" customHeight="1" x14ac:dyDescent="0.2">
      <c r="A429" s="425"/>
      <c r="B429" s="425"/>
      <c r="C429" s="706"/>
      <c r="D429" s="706"/>
      <c r="E429" s="713"/>
      <c r="F429" s="425"/>
      <c r="G429" s="425"/>
      <c r="H429" s="425"/>
      <c r="I429" s="425"/>
      <c r="J429" s="425"/>
      <c r="K429" s="425"/>
      <c r="L429" s="425"/>
      <c r="M429" s="425"/>
      <c r="N429" s="425"/>
      <c r="O429" s="425"/>
      <c r="P429" s="425"/>
      <c r="Q429" s="425"/>
      <c r="R429" s="425"/>
      <c r="S429" s="425"/>
      <c r="T429" s="425"/>
      <c r="U429" s="425"/>
      <c r="V429" s="425"/>
      <c r="W429" s="425"/>
      <c r="X429" s="425"/>
      <c r="Y429" s="425"/>
      <c r="Z429" s="425"/>
    </row>
    <row r="430" spans="1:26" ht="12.75" customHeight="1" x14ac:dyDescent="0.2">
      <c r="A430" s="425"/>
      <c r="B430" s="425"/>
      <c r="C430" s="706"/>
      <c r="D430" s="706"/>
      <c r="E430" s="713"/>
      <c r="F430" s="425"/>
      <c r="G430" s="425"/>
      <c r="H430" s="425"/>
      <c r="I430" s="425"/>
      <c r="J430" s="425"/>
      <c r="K430" s="425"/>
      <c r="L430" s="425"/>
      <c r="M430" s="425"/>
      <c r="N430" s="425"/>
      <c r="O430" s="425"/>
      <c r="P430" s="425"/>
      <c r="Q430" s="425"/>
      <c r="R430" s="425"/>
      <c r="S430" s="425"/>
      <c r="T430" s="425"/>
      <c r="U430" s="425"/>
      <c r="V430" s="425"/>
      <c r="W430" s="425"/>
      <c r="X430" s="425"/>
      <c r="Y430" s="425"/>
      <c r="Z430" s="425"/>
    </row>
    <row r="431" spans="1:26" ht="12.75" customHeight="1" x14ac:dyDescent="0.2">
      <c r="A431" s="425"/>
      <c r="B431" s="425"/>
      <c r="C431" s="706"/>
      <c r="D431" s="706"/>
      <c r="E431" s="713"/>
      <c r="F431" s="425"/>
      <c r="G431" s="425"/>
      <c r="H431" s="425"/>
      <c r="I431" s="425"/>
      <c r="J431" s="425"/>
      <c r="K431" s="425"/>
      <c r="L431" s="425"/>
      <c r="M431" s="425"/>
      <c r="N431" s="425"/>
      <c r="O431" s="425"/>
      <c r="P431" s="425"/>
      <c r="Q431" s="425"/>
      <c r="R431" s="425"/>
      <c r="S431" s="425"/>
      <c r="T431" s="425"/>
      <c r="U431" s="425"/>
      <c r="V431" s="425"/>
      <c r="W431" s="425"/>
      <c r="X431" s="425"/>
      <c r="Y431" s="425"/>
      <c r="Z431" s="425"/>
    </row>
    <row r="432" spans="1:26" ht="12.75" customHeight="1" x14ac:dyDescent="0.2">
      <c r="A432" s="425"/>
      <c r="B432" s="425"/>
      <c r="C432" s="706"/>
      <c r="D432" s="706"/>
      <c r="E432" s="713"/>
      <c r="F432" s="425"/>
      <c r="G432" s="425"/>
      <c r="H432" s="425"/>
      <c r="I432" s="425"/>
      <c r="J432" s="425"/>
      <c r="K432" s="425"/>
      <c r="L432" s="425"/>
      <c r="M432" s="425"/>
      <c r="N432" s="425"/>
      <c r="O432" s="425"/>
      <c r="P432" s="425"/>
      <c r="Q432" s="425"/>
      <c r="R432" s="425"/>
      <c r="S432" s="425"/>
      <c r="T432" s="425"/>
      <c r="U432" s="425"/>
      <c r="V432" s="425"/>
      <c r="W432" s="425"/>
      <c r="X432" s="425"/>
      <c r="Y432" s="425"/>
      <c r="Z432" s="425"/>
    </row>
    <row r="433" spans="1:26" ht="12.75" customHeight="1" x14ac:dyDescent="0.2">
      <c r="A433" s="425"/>
      <c r="B433" s="425"/>
      <c r="C433" s="706"/>
      <c r="D433" s="706"/>
      <c r="E433" s="713"/>
      <c r="F433" s="425"/>
      <c r="G433" s="425"/>
      <c r="H433" s="425"/>
      <c r="I433" s="425"/>
      <c r="J433" s="425"/>
      <c r="K433" s="425"/>
      <c r="L433" s="425"/>
      <c r="M433" s="425"/>
      <c r="N433" s="425"/>
      <c r="O433" s="425"/>
      <c r="P433" s="425"/>
      <c r="Q433" s="425"/>
      <c r="R433" s="425"/>
      <c r="S433" s="425"/>
      <c r="T433" s="425"/>
      <c r="U433" s="425"/>
      <c r="V433" s="425"/>
      <c r="W433" s="425"/>
      <c r="X433" s="425"/>
      <c r="Y433" s="425"/>
      <c r="Z433" s="425"/>
    </row>
    <row r="434" spans="1:26" ht="12.75" customHeight="1" x14ac:dyDescent="0.2">
      <c r="A434" s="425"/>
      <c r="B434" s="425"/>
      <c r="C434" s="706"/>
      <c r="D434" s="706"/>
      <c r="E434" s="713"/>
      <c r="F434" s="425"/>
      <c r="G434" s="425"/>
      <c r="H434" s="425"/>
      <c r="I434" s="425"/>
      <c r="J434" s="425"/>
      <c r="K434" s="425"/>
      <c r="L434" s="425"/>
      <c r="M434" s="425"/>
      <c r="N434" s="425"/>
      <c r="O434" s="425"/>
      <c r="P434" s="425"/>
      <c r="Q434" s="425"/>
      <c r="R434" s="425"/>
      <c r="S434" s="425"/>
      <c r="T434" s="425"/>
      <c r="U434" s="425"/>
      <c r="V434" s="425"/>
      <c r="W434" s="425"/>
      <c r="X434" s="425"/>
      <c r="Y434" s="425"/>
      <c r="Z434" s="425"/>
    </row>
    <row r="435" spans="1:26" ht="12.75" customHeight="1" x14ac:dyDescent="0.2">
      <c r="A435" s="425"/>
      <c r="B435" s="425"/>
      <c r="C435" s="706"/>
      <c r="D435" s="706"/>
      <c r="E435" s="713"/>
      <c r="F435" s="425"/>
      <c r="G435" s="425"/>
      <c r="H435" s="425"/>
      <c r="I435" s="425"/>
      <c r="J435" s="425"/>
      <c r="K435" s="425"/>
      <c r="L435" s="425"/>
      <c r="M435" s="425"/>
      <c r="N435" s="425"/>
      <c r="O435" s="425"/>
      <c r="P435" s="425"/>
      <c r="Q435" s="425"/>
      <c r="R435" s="425"/>
      <c r="S435" s="425"/>
      <c r="T435" s="425"/>
      <c r="U435" s="425"/>
      <c r="V435" s="425"/>
      <c r="W435" s="425"/>
      <c r="X435" s="425"/>
      <c r="Y435" s="425"/>
      <c r="Z435" s="425"/>
    </row>
    <row r="436" spans="1:26" ht="12.75" customHeight="1" x14ac:dyDescent="0.2">
      <c r="A436" s="425"/>
      <c r="B436" s="425"/>
      <c r="C436" s="706"/>
      <c r="D436" s="706"/>
      <c r="E436" s="713"/>
      <c r="F436" s="425"/>
      <c r="G436" s="425"/>
      <c r="H436" s="425"/>
      <c r="I436" s="425"/>
      <c r="J436" s="425"/>
      <c r="K436" s="425"/>
      <c r="L436" s="425"/>
      <c r="M436" s="425"/>
      <c r="N436" s="425"/>
      <c r="O436" s="425"/>
      <c r="P436" s="425"/>
      <c r="Q436" s="425"/>
      <c r="R436" s="425"/>
      <c r="S436" s="425"/>
      <c r="T436" s="425"/>
      <c r="U436" s="425"/>
      <c r="V436" s="425"/>
      <c r="W436" s="425"/>
      <c r="X436" s="425"/>
      <c r="Y436" s="425"/>
      <c r="Z436" s="425"/>
    </row>
    <row r="437" spans="1:26" ht="12.75" customHeight="1" x14ac:dyDescent="0.2">
      <c r="A437" s="425"/>
      <c r="B437" s="425"/>
      <c r="C437" s="706"/>
      <c r="D437" s="706"/>
      <c r="E437" s="713"/>
      <c r="F437" s="425"/>
      <c r="G437" s="425"/>
      <c r="H437" s="425"/>
      <c r="I437" s="425"/>
      <c r="J437" s="425"/>
      <c r="K437" s="425"/>
      <c r="L437" s="425"/>
      <c r="M437" s="425"/>
      <c r="N437" s="425"/>
      <c r="O437" s="425"/>
      <c r="P437" s="425"/>
      <c r="Q437" s="425"/>
      <c r="R437" s="425"/>
      <c r="S437" s="425"/>
      <c r="T437" s="425"/>
      <c r="U437" s="425"/>
      <c r="V437" s="425"/>
      <c r="W437" s="425"/>
      <c r="X437" s="425"/>
      <c r="Y437" s="425"/>
      <c r="Z437" s="425"/>
    </row>
    <row r="438" spans="1:26" ht="12.75" customHeight="1" x14ac:dyDescent="0.2">
      <c r="A438" s="425"/>
      <c r="B438" s="425"/>
      <c r="C438" s="706"/>
      <c r="D438" s="706"/>
      <c r="E438" s="713"/>
      <c r="F438" s="425"/>
      <c r="G438" s="425"/>
      <c r="H438" s="425"/>
      <c r="I438" s="425"/>
      <c r="J438" s="425"/>
      <c r="K438" s="425"/>
      <c r="L438" s="425"/>
      <c r="M438" s="425"/>
      <c r="N438" s="425"/>
      <c r="O438" s="425"/>
      <c r="P438" s="425"/>
      <c r="Q438" s="425"/>
      <c r="R438" s="425"/>
      <c r="S438" s="425"/>
      <c r="T438" s="425"/>
      <c r="U438" s="425"/>
      <c r="V438" s="425"/>
      <c r="W438" s="425"/>
      <c r="X438" s="425"/>
      <c r="Y438" s="425"/>
      <c r="Z438" s="425"/>
    </row>
    <row r="439" spans="1:26" ht="12.75" customHeight="1" x14ac:dyDescent="0.2">
      <c r="A439" s="425"/>
      <c r="B439" s="425"/>
      <c r="C439" s="706"/>
      <c r="D439" s="706"/>
      <c r="E439" s="713"/>
      <c r="F439" s="425"/>
      <c r="G439" s="425"/>
      <c r="H439" s="425"/>
      <c r="I439" s="425"/>
      <c r="J439" s="425"/>
      <c r="K439" s="425"/>
      <c r="L439" s="425"/>
      <c r="M439" s="425"/>
      <c r="N439" s="425"/>
      <c r="O439" s="425"/>
      <c r="P439" s="425"/>
      <c r="Q439" s="425"/>
      <c r="R439" s="425"/>
      <c r="S439" s="425"/>
      <c r="T439" s="425"/>
      <c r="U439" s="425"/>
      <c r="V439" s="425"/>
      <c r="W439" s="425"/>
      <c r="X439" s="425"/>
      <c r="Y439" s="425"/>
      <c r="Z439" s="425"/>
    </row>
    <row r="440" spans="1:26" ht="12.75" customHeight="1" x14ac:dyDescent="0.2">
      <c r="A440" s="425"/>
      <c r="B440" s="425"/>
      <c r="C440" s="706"/>
      <c r="D440" s="706"/>
      <c r="E440" s="713"/>
      <c r="F440" s="425"/>
      <c r="G440" s="425"/>
      <c r="H440" s="425"/>
      <c r="I440" s="425"/>
      <c r="J440" s="425"/>
      <c r="K440" s="425"/>
      <c r="L440" s="425"/>
      <c r="M440" s="425"/>
      <c r="N440" s="425"/>
      <c r="O440" s="425"/>
      <c r="P440" s="425"/>
      <c r="Q440" s="425"/>
      <c r="R440" s="425"/>
      <c r="S440" s="425"/>
      <c r="T440" s="425"/>
      <c r="U440" s="425"/>
      <c r="V440" s="425"/>
      <c r="W440" s="425"/>
      <c r="X440" s="425"/>
      <c r="Y440" s="425"/>
      <c r="Z440" s="425"/>
    </row>
    <row r="441" spans="1:26" ht="12.75" customHeight="1" x14ac:dyDescent="0.2">
      <c r="A441" s="425"/>
      <c r="B441" s="425"/>
      <c r="C441" s="706"/>
      <c r="D441" s="706"/>
      <c r="E441" s="713"/>
      <c r="F441" s="425"/>
      <c r="G441" s="425"/>
      <c r="H441" s="425"/>
      <c r="I441" s="425"/>
      <c r="J441" s="425"/>
      <c r="K441" s="425"/>
      <c r="L441" s="425"/>
      <c r="M441" s="425"/>
      <c r="N441" s="425"/>
      <c r="O441" s="425"/>
      <c r="P441" s="425"/>
      <c r="Q441" s="425"/>
      <c r="R441" s="425"/>
      <c r="S441" s="425"/>
      <c r="T441" s="425"/>
      <c r="U441" s="425"/>
      <c r="V441" s="425"/>
      <c r="W441" s="425"/>
      <c r="X441" s="425"/>
      <c r="Y441" s="425"/>
      <c r="Z441" s="425"/>
    </row>
    <row r="442" spans="1:26" ht="12.75" customHeight="1" x14ac:dyDescent="0.2">
      <c r="A442" s="425"/>
      <c r="B442" s="425"/>
      <c r="C442" s="706"/>
      <c r="D442" s="706"/>
      <c r="E442" s="713"/>
      <c r="F442" s="425"/>
      <c r="G442" s="425"/>
      <c r="H442" s="425"/>
      <c r="I442" s="425"/>
      <c r="J442" s="425"/>
      <c r="K442" s="425"/>
      <c r="L442" s="425"/>
      <c r="M442" s="425"/>
      <c r="N442" s="425"/>
      <c r="O442" s="425"/>
      <c r="P442" s="425"/>
      <c r="Q442" s="425"/>
      <c r="R442" s="425"/>
      <c r="S442" s="425"/>
      <c r="T442" s="425"/>
      <c r="U442" s="425"/>
      <c r="V442" s="425"/>
      <c r="W442" s="425"/>
      <c r="X442" s="425"/>
      <c r="Y442" s="425"/>
      <c r="Z442" s="425"/>
    </row>
    <row r="443" spans="1:26" ht="12.75" customHeight="1" x14ac:dyDescent="0.2">
      <c r="A443" s="425"/>
      <c r="B443" s="425"/>
      <c r="C443" s="706"/>
      <c r="D443" s="706"/>
      <c r="E443" s="713"/>
      <c r="F443" s="425"/>
      <c r="G443" s="425"/>
      <c r="H443" s="425"/>
      <c r="I443" s="425"/>
      <c r="J443" s="425"/>
      <c r="K443" s="425"/>
      <c r="L443" s="425"/>
      <c r="M443" s="425"/>
      <c r="N443" s="425"/>
      <c r="O443" s="425"/>
      <c r="P443" s="425"/>
      <c r="Q443" s="425"/>
      <c r="R443" s="425"/>
      <c r="S443" s="425"/>
      <c r="T443" s="425"/>
      <c r="U443" s="425"/>
      <c r="V443" s="425"/>
      <c r="W443" s="425"/>
      <c r="X443" s="425"/>
      <c r="Y443" s="425"/>
      <c r="Z443" s="425"/>
    </row>
    <row r="444" spans="1:26" ht="12.75" customHeight="1" x14ac:dyDescent="0.2">
      <c r="A444" s="425"/>
      <c r="B444" s="425"/>
      <c r="C444" s="706"/>
      <c r="D444" s="706"/>
      <c r="E444" s="713"/>
      <c r="F444" s="425"/>
      <c r="G444" s="425"/>
      <c r="H444" s="425"/>
      <c r="I444" s="425"/>
      <c r="J444" s="425"/>
      <c r="K444" s="425"/>
      <c r="L444" s="425"/>
      <c r="M444" s="425"/>
      <c r="N444" s="425"/>
      <c r="O444" s="425"/>
      <c r="P444" s="425"/>
      <c r="Q444" s="425"/>
      <c r="R444" s="425"/>
      <c r="S444" s="425"/>
      <c r="T444" s="425"/>
      <c r="U444" s="425"/>
      <c r="V444" s="425"/>
      <c r="W444" s="425"/>
      <c r="X444" s="425"/>
      <c r="Y444" s="425"/>
      <c r="Z444" s="425"/>
    </row>
    <row r="445" spans="1:26" ht="12.75" customHeight="1" x14ac:dyDescent="0.2">
      <c r="A445" s="425"/>
      <c r="B445" s="425"/>
      <c r="C445" s="706"/>
      <c r="D445" s="706"/>
      <c r="E445" s="713"/>
      <c r="F445" s="425"/>
      <c r="G445" s="425"/>
      <c r="H445" s="425"/>
      <c r="I445" s="425"/>
      <c r="J445" s="425"/>
      <c r="K445" s="425"/>
      <c r="L445" s="425"/>
      <c r="M445" s="425"/>
      <c r="N445" s="425"/>
      <c r="O445" s="425"/>
      <c r="P445" s="425"/>
      <c r="Q445" s="425"/>
      <c r="R445" s="425"/>
      <c r="S445" s="425"/>
      <c r="T445" s="425"/>
      <c r="U445" s="425"/>
      <c r="V445" s="425"/>
      <c r="W445" s="425"/>
      <c r="X445" s="425"/>
      <c r="Y445" s="425"/>
      <c r="Z445" s="425"/>
    </row>
    <row r="446" spans="1:26" ht="12.75" customHeight="1" x14ac:dyDescent="0.2">
      <c r="A446" s="425"/>
      <c r="B446" s="425"/>
      <c r="C446" s="706"/>
      <c r="D446" s="706"/>
      <c r="E446" s="713"/>
      <c r="F446" s="425"/>
      <c r="G446" s="425"/>
      <c r="H446" s="425"/>
      <c r="I446" s="425"/>
      <c r="J446" s="425"/>
      <c r="K446" s="425"/>
      <c r="L446" s="425"/>
      <c r="M446" s="425"/>
      <c r="N446" s="425"/>
      <c r="O446" s="425"/>
      <c r="P446" s="425"/>
      <c r="Q446" s="425"/>
      <c r="R446" s="425"/>
      <c r="S446" s="425"/>
      <c r="T446" s="425"/>
      <c r="U446" s="425"/>
      <c r="V446" s="425"/>
      <c r="W446" s="425"/>
      <c r="X446" s="425"/>
      <c r="Y446" s="425"/>
      <c r="Z446" s="425"/>
    </row>
    <row r="447" spans="1:26" ht="12.75" customHeight="1" x14ac:dyDescent="0.2">
      <c r="A447" s="425"/>
      <c r="B447" s="425"/>
      <c r="C447" s="706"/>
      <c r="D447" s="706"/>
      <c r="E447" s="713"/>
      <c r="F447" s="425"/>
      <c r="G447" s="425"/>
      <c r="H447" s="425"/>
      <c r="I447" s="425"/>
      <c r="J447" s="425"/>
      <c r="K447" s="425"/>
      <c r="L447" s="425"/>
      <c r="M447" s="425"/>
      <c r="N447" s="425"/>
      <c r="O447" s="425"/>
      <c r="P447" s="425"/>
      <c r="Q447" s="425"/>
      <c r="R447" s="425"/>
      <c r="S447" s="425"/>
      <c r="T447" s="425"/>
      <c r="U447" s="425"/>
      <c r="V447" s="425"/>
      <c r="W447" s="425"/>
      <c r="X447" s="425"/>
      <c r="Y447" s="425"/>
      <c r="Z447" s="425"/>
    </row>
    <row r="448" spans="1:26" ht="12.75" customHeight="1" x14ac:dyDescent="0.2">
      <c r="A448" s="425"/>
      <c r="B448" s="425"/>
      <c r="C448" s="706"/>
      <c r="D448" s="706"/>
      <c r="E448" s="713"/>
      <c r="F448" s="425"/>
      <c r="G448" s="425"/>
      <c r="H448" s="425"/>
      <c r="I448" s="425"/>
      <c r="J448" s="425"/>
      <c r="K448" s="425"/>
      <c r="L448" s="425"/>
      <c r="M448" s="425"/>
      <c r="N448" s="425"/>
      <c r="O448" s="425"/>
      <c r="P448" s="425"/>
      <c r="Q448" s="425"/>
      <c r="R448" s="425"/>
      <c r="S448" s="425"/>
      <c r="T448" s="425"/>
      <c r="U448" s="425"/>
      <c r="V448" s="425"/>
      <c r="W448" s="425"/>
      <c r="X448" s="425"/>
      <c r="Y448" s="425"/>
      <c r="Z448" s="425"/>
    </row>
    <row r="449" spans="1:26" ht="12.75" customHeight="1" x14ac:dyDescent="0.2">
      <c r="A449" s="425"/>
      <c r="B449" s="425"/>
      <c r="C449" s="706"/>
      <c r="D449" s="706"/>
      <c r="E449" s="713"/>
      <c r="F449" s="425"/>
      <c r="G449" s="425"/>
      <c r="H449" s="425"/>
      <c r="I449" s="425"/>
      <c r="J449" s="425"/>
      <c r="K449" s="425"/>
      <c r="L449" s="425"/>
      <c r="M449" s="425"/>
      <c r="N449" s="425"/>
      <c r="O449" s="425"/>
      <c r="P449" s="425"/>
      <c r="Q449" s="425"/>
      <c r="R449" s="425"/>
      <c r="S449" s="425"/>
      <c r="T449" s="425"/>
      <c r="U449" s="425"/>
      <c r="V449" s="425"/>
      <c r="W449" s="425"/>
      <c r="X449" s="425"/>
      <c r="Y449" s="425"/>
      <c r="Z449" s="425"/>
    </row>
    <row r="450" spans="1:26" ht="12.75" customHeight="1" x14ac:dyDescent="0.2">
      <c r="A450" s="425"/>
      <c r="B450" s="425"/>
      <c r="C450" s="706"/>
      <c r="D450" s="706"/>
      <c r="E450" s="713"/>
      <c r="F450" s="425"/>
      <c r="G450" s="425"/>
      <c r="H450" s="425"/>
      <c r="I450" s="425"/>
      <c r="J450" s="425"/>
      <c r="K450" s="425"/>
      <c r="L450" s="425"/>
      <c r="M450" s="425"/>
      <c r="N450" s="425"/>
      <c r="O450" s="425"/>
      <c r="P450" s="425"/>
      <c r="Q450" s="425"/>
      <c r="R450" s="425"/>
      <c r="S450" s="425"/>
      <c r="T450" s="425"/>
      <c r="U450" s="425"/>
      <c r="V450" s="425"/>
      <c r="W450" s="425"/>
      <c r="X450" s="425"/>
      <c r="Y450" s="425"/>
      <c r="Z450" s="425"/>
    </row>
    <row r="451" spans="1:26" ht="12.75" customHeight="1" x14ac:dyDescent="0.2">
      <c r="A451" s="425"/>
      <c r="B451" s="425"/>
      <c r="C451" s="706"/>
      <c r="D451" s="706"/>
      <c r="E451" s="713"/>
      <c r="F451" s="425"/>
      <c r="G451" s="425"/>
      <c r="H451" s="425"/>
      <c r="I451" s="425"/>
      <c r="J451" s="425"/>
      <c r="K451" s="425"/>
      <c r="L451" s="425"/>
      <c r="M451" s="425"/>
      <c r="N451" s="425"/>
      <c r="O451" s="425"/>
      <c r="P451" s="425"/>
      <c r="Q451" s="425"/>
      <c r="R451" s="425"/>
      <c r="S451" s="425"/>
      <c r="T451" s="425"/>
      <c r="U451" s="425"/>
      <c r="V451" s="425"/>
      <c r="W451" s="425"/>
      <c r="X451" s="425"/>
      <c r="Y451" s="425"/>
      <c r="Z451" s="425"/>
    </row>
    <row r="452" spans="1:26" ht="12.75" customHeight="1" x14ac:dyDescent="0.2">
      <c r="A452" s="425"/>
      <c r="B452" s="425"/>
      <c r="C452" s="706"/>
      <c r="D452" s="706"/>
      <c r="E452" s="713"/>
      <c r="F452" s="425"/>
      <c r="G452" s="425"/>
      <c r="H452" s="425"/>
      <c r="I452" s="425"/>
      <c r="J452" s="425"/>
      <c r="K452" s="425"/>
      <c r="L452" s="425"/>
      <c r="M452" s="425"/>
      <c r="N452" s="425"/>
      <c r="O452" s="425"/>
      <c r="P452" s="425"/>
      <c r="Q452" s="425"/>
      <c r="R452" s="425"/>
      <c r="S452" s="425"/>
      <c r="T452" s="425"/>
      <c r="U452" s="425"/>
      <c r="V452" s="425"/>
      <c r="W452" s="425"/>
      <c r="X452" s="425"/>
      <c r="Y452" s="425"/>
      <c r="Z452" s="425"/>
    </row>
    <row r="453" spans="1:26" ht="12.75" customHeight="1" x14ac:dyDescent="0.2">
      <c r="A453" s="425"/>
      <c r="B453" s="425"/>
      <c r="C453" s="706"/>
      <c r="D453" s="706"/>
      <c r="E453" s="713"/>
      <c r="F453" s="425"/>
      <c r="G453" s="425"/>
      <c r="H453" s="425"/>
      <c r="I453" s="425"/>
      <c r="J453" s="425"/>
      <c r="K453" s="425"/>
      <c r="L453" s="425"/>
      <c r="M453" s="425"/>
      <c r="N453" s="425"/>
      <c r="O453" s="425"/>
      <c r="P453" s="425"/>
      <c r="Q453" s="425"/>
      <c r="R453" s="425"/>
      <c r="S453" s="425"/>
      <c r="T453" s="425"/>
      <c r="U453" s="425"/>
      <c r="V453" s="425"/>
      <c r="W453" s="425"/>
      <c r="X453" s="425"/>
      <c r="Y453" s="425"/>
      <c r="Z453" s="425"/>
    </row>
    <row r="454" spans="1:26" ht="12.75" customHeight="1" x14ac:dyDescent="0.2">
      <c r="A454" s="425"/>
      <c r="B454" s="425"/>
      <c r="C454" s="706"/>
      <c r="D454" s="706"/>
      <c r="E454" s="713"/>
      <c r="F454" s="425"/>
      <c r="G454" s="425"/>
      <c r="H454" s="425"/>
      <c r="I454" s="425"/>
      <c r="J454" s="425"/>
      <c r="K454" s="425"/>
      <c r="L454" s="425"/>
      <c r="M454" s="425"/>
      <c r="N454" s="425"/>
      <c r="O454" s="425"/>
      <c r="P454" s="425"/>
      <c r="Q454" s="425"/>
      <c r="R454" s="425"/>
      <c r="S454" s="425"/>
      <c r="T454" s="425"/>
      <c r="U454" s="425"/>
      <c r="V454" s="425"/>
      <c r="W454" s="425"/>
      <c r="X454" s="425"/>
      <c r="Y454" s="425"/>
      <c r="Z454" s="425"/>
    </row>
    <row r="455" spans="1:26" ht="12.75" customHeight="1" x14ac:dyDescent="0.2">
      <c r="A455" s="425"/>
      <c r="B455" s="425"/>
      <c r="C455" s="706"/>
      <c r="D455" s="706"/>
      <c r="E455" s="713"/>
      <c r="F455" s="425"/>
      <c r="G455" s="425"/>
      <c r="H455" s="425"/>
      <c r="I455" s="425"/>
      <c r="J455" s="425"/>
      <c r="K455" s="425"/>
      <c r="L455" s="425"/>
      <c r="M455" s="425"/>
      <c r="N455" s="425"/>
      <c r="O455" s="425"/>
      <c r="P455" s="425"/>
      <c r="Q455" s="425"/>
      <c r="R455" s="425"/>
      <c r="S455" s="425"/>
      <c r="T455" s="425"/>
      <c r="U455" s="425"/>
      <c r="V455" s="425"/>
      <c r="W455" s="425"/>
      <c r="X455" s="425"/>
      <c r="Y455" s="425"/>
      <c r="Z455" s="425"/>
    </row>
    <row r="456" spans="1:26" ht="12.75" customHeight="1" x14ac:dyDescent="0.2">
      <c r="A456" s="425"/>
      <c r="B456" s="425"/>
      <c r="C456" s="706"/>
      <c r="D456" s="706"/>
      <c r="E456" s="713"/>
      <c r="F456" s="425"/>
      <c r="G456" s="425"/>
      <c r="H456" s="425"/>
      <c r="I456" s="425"/>
      <c r="J456" s="425"/>
      <c r="K456" s="425"/>
      <c r="L456" s="425"/>
      <c r="M456" s="425"/>
      <c r="N456" s="425"/>
      <c r="O456" s="425"/>
      <c r="P456" s="425"/>
      <c r="Q456" s="425"/>
      <c r="R456" s="425"/>
      <c r="S456" s="425"/>
      <c r="T456" s="425"/>
      <c r="U456" s="425"/>
      <c r="V456" s="425"/>
      <c r="W456" s="425"/>
      <c r="X456" s="425"/>
      <c r="Y456" s="425"/>
      <c r="Z456" s="425"/>
    </row>
    <row r="457" spans="1:26" ht="12.75" customHeight="1" x14ac:dyDescent="0.2">
      <c r="A457" s="425"/>
      <c r="B457" s="425"/>
      <c r="C457" s="706"/>
      <c r="D457" s="706"/>
      <c r="E457" s="713"/>
      <c r="F457" s="425"/>
      <c r="G457" s="425"/>
      <c r="H457" s="425"/>
      <c r="I457" s="425"/>
      <c r="J457" s="425"/>
      <c r="K457" s="425"/>
      <c r="L457" s="425"/>
      <c r="M457" s="425"/>
      <c r="N457" s="425"/>
      <c r="O457" s="425"/>
      <c r="P457" s="425"/>
      <c r="Q457" s="425"/>
      <c r="R457" s="425"/>
      <c r="S457" s="425"/>
      <c r="T457" s="425"/>
      <c r="U457" s="425"/>
      <c r="V457" s="425"/>
      <c r="W457" s="425"/>
      <c r="X457" s="425"/>
      <c r="Y457" s="425"/>
      <c r="Z457" s="425"/>
    </row>
    <row r="458" spans="1:26" ht="12.75" customHeight="1" x14ac:dyDescent="0.2">
      <c r="A458" s="425"/>
      <c r="B458" s="425"/>
      <c r="C458" s="706"/>
      <c r="D458" s="706"/>
      <c r="E458" s="713"/>
      <c r="F458" s="425"/>
      <c r="G458" s="425"/>
      <c r="H458" s="425"/>
      <c r="I458" s="425"/>
      <c r="J458" s="425"/>
      <c r="K458" s="425"/>
      <c r="L458" s="425"/>
      <c r="M458" s="425"/>
      <c r="N458" s="425"/>
      <c r="O458" s="425"/>
      <c r="P458" s="425"/>
      <c r="Q458" s="425"/>
      <c r="R458" s="425"/>
      <c r="S458" s="425"/>
      <c r="T458" s="425"/>
      <c r="U458" s="425"/>
      <c r="V458" s="425"/>
      <c r="W458" s="425"/>
      <c r="X458" s="425"/>
      <c r="Y458" s="425"/>
      <c r="Z458" s="425"/>
    </row>
    <row r="459" spans="1:26" ht="12.75" customHeight="1" x14ac:dyDescent="0.2">
      <c r="A459" s="425"/>
      <c r="B459" s="425"/>
      <c r="C459" s="706"/>
      <c r="D459" s="706"/>
      <c r="E459" s="713"/>
      <c r="F459" s="425"/>
      <c r="G459" s="425"/>
      <c r="H459" s="425"/>
      <c r="I459" s="425"/>
      <c r="J459" s="425"/>
      <c r="K459" s="425"/>
      <c r="L459" s="425"/>
      <c r="M459" s="425"/>
      <c r="N459" s="425"/>
      <c r="O459" s="425"/>
      <c r="P459" s="425"/>
      <c r="Q459" s="425"/>
      <c r="R459" s="425"/>
      <c r="S459" s="425"/>
      <c r="T459" s="425"/>
      <c r="U459" s="425"/>
      <c r="V459" s="425"/>
      <c r="W459" s="425"/>
      <c r="X459" s="425"/>
      <c r="Y459" s="425"/>
      <c r="Z459" s="425"/>
    </row>
    <row r="460" spans="1:26" ht="12.75" customHeight="1" x14ac:dyDescent="0.2">
      <c r="A460" s="425"/>
      <c r="B460" s="425"/>
      <c r="C460" s="706"/>
      <c r="D460" s="706"/>
      <c r="E460" s="713"/>
      <c r="F460" s="425"/>
      <c r="G460" s="425"/>
      <c r="H460" s="425"/>
      <c r="I460" s="425"/>
      <c r="J460" s="425"/>
      <c r="K460" s="425"/>
      <c r="L460" s="425"/>
      <c r="M460" s="425"/>
      <c r="N460" s="425"/>
      <c r="O460" s="425"/>
      <c r="P460" s="425"/>
      <c r="Q460" s="425"/>
      <c r="R460" s="425"/>
      <c r="S460" s="425"/>
      <c r="T460" s="425"/>
      <c r="U460" s="425"/>
      <c r="V460" s="425"/>
      <c r="W460" s="425"/>
      <c r="X460" s="425"/>
      <c r="Y460" s="425"/>
      <c r="Z460" s="425"/>
    </row>
    <row r="461" spans="1:26" ht="12.75" customHeight="1" x14ac:dyDescent="0.2">
      <c r="A461" s="425"/>
      <c r="B461" s="425"/>
      <c r="C461" s="706"/>
      <c r="D461" s="706"/>
      <c r="E461" s="713"/>
      <c r="F461" s="425"/>
      <c r="G461" s="425"/>
      <c r="H461" s="425"/>
      <c r="I461" s="425"/>
      <c r="J461" s="425"/>
      <c r="K461" s="425"/>
      <c r="L461" s="425"/>
      <c r="M461" s="425"/>
      <c r="N461" s="425"/>
      <c r="O461" s="425"/>
      <c r="P461" s="425"/>
      <c r="Q461" s="425"/>
      <c r="R461" s="425"/>
      <c r="S461" s="425"/>
      <c r="T461" s="425"/>
      <c r="U461" s="425"/>
      <c r="V461" s="425"/>
      <c r="W461" s="425"/>
      <c r="X461" s="425"/>
      <c r="Y461" s="425"/>
      <c r="Z461" s="425"/>
    </row>
    <row r="462" spans="1:26" ht="12.75" customHeight="1" x14ac:dyDescent="0.2">
      <c r="A462" s="425"/>
      <c r="B462" s="425"/>
      <c r="C462" s="706"/>
      <c r="D462" s="706"/>
      <c r="E462" s="713"/>
      <c r="F462" s="425"/>
      <c r="G462" s="425"/>
      <c r="H462" s="425"/>
      <c r="I462" s="425"/>
      <c r="J462" s="425"/>
      <c r="K462" s="425"/>
      <c r="L462" s="425"/>
      <c r="M462" s="425"/>
      <c r="N462" s="425"/>
      <c r="O462" s="425"/>
      <c r="P462" s="425"/>
      <c r="Q462" s="425"/>
      <c r="R462" s="425"/>
      <c r="S462" s="425"/>
      <c r="T462" s="425"/>
      <c r="U462" s="425"/>
      <c r="V462" s="425"/>
      <c r="W462" s="425"/>
      <c r="X462" s="425"/>
      <c r="Y462" s="425"/>
      <c r="Z462" s="425"/>
    </row>
    <row r="463" spans="1:26" ht="12.75" customHeight="1" x14ac:dyDescent="0.2">
      <c r="A463" s="425"/>
      <c r="B463" s="425"/>
      <c r="C463" s="706"/>
      <c r="D463" s="706"/>
      <c r="E463" s="713"/>
      <c r="F463" s="425"/>
      <c r="G463" s="425"/>
      <c r="H463" s="425"/>
      <c r="I463" s="425"/>
      <c r="J463" s="425"/>
      <c r="K463" s="425"/>
      <c r="L463" s="425"/>
      <c r="M463" s="425"/>
      <c r="N463" s="425"/>
      <c r="O463" s="425"/>
      <c r="P463" s="425"/>
      <c r="Q463" s="425"/>
      <c r="R463" s="425"/>
      <c r="S463" s="425"/>
      <c r="T463" s="425"/>
      <c r="U463" s="425"/>
      <c r="V463" s="425"/>
      <c r="W463" s="425"/>
      <c r="X463" s="425"/>
      <c r="Y463" s="425"/>
      <c r="Z463" s="425"/>
    </row>
    <row r="464" spans="1:26" ht="12.75" customHeight="1" x14ac:dyDescent="0.2">
      <c r="A464" s="425"/>
      <c r="B464" s="425"/>
      <c r="C464" s="706"/>
      <c r="D464" s="706"/>
      <c r="E464" s="713"/>
      <c r="F464" s="425"/>
      <c r="G464" s="425"/>
      <c r="H464" s="425"/>
      <c r="I464" s="425"/>
      <c r="J464" s="425"/>
      <c r="K464" s="425"/>
      <c r="L464" s="425"/>
      <c r="M464" s="425"/>
      <c r="N464" s="425"/>
      <c r="O464" s="425"/>
      <c r="P464" s="425"/>
      <c r="Q464" s="425"/>
      <c r="R464" s="425"/>
      <c r="S464" s="425"/>
      <c r="T464" s="425"/>
      <c r="U464" s="425"/>
      <c r="V464" s="425"/>
      <c r="W464" s="425"/>
      <c r="X464" s="425"/>
      <c r="Y464" s="425"/>
      <c r="Z464" s="425"/>
    </row>
    <row r="465" spans="1:26" ht="12.75" customHeight="1" x14ac:dyDescent="0.2">
      <c r="A465" s="425"/>
      <c r="B465" s="425"/>
      <c r="C465" s="706"/>
      <c r="D465" s="706"/>
      <c r="E465" s="713"/>
      <c r="F465" s="425"/>
      <c r="G465" s="425"/>
      <c r="H465" s="425"/>
      <c r="I465" s="425"/>
      <c r="J465" s="425"/>
      <c r="K465" s="425"/>
      <c r="L465" s="425"/>
      <c r="M465" s="425"/>
      <c r="N465" s="425"/>
      <c r="O465" s="425"/>
      <c r="P465" s="425"/>
      <c r="Q465" s="425"/>
      <c r="R465" s="425"/>
      <c r="S465" s="425"/>
      <c r="T465" s="425"/>
      <c r="U465" s="425"/>
      <c r="V465" s="425"/>
      <c r="W465" s="425"/>
      <c r="X465" s="425"/>
      <c r="Y465" s="425"/>
      <c r="Z465" s="425"/>
    </row>
    <row r="466" spans="1:26" ht="12.75" customHeight="1" x14ac:dyDescent="0.2">
      <c r="A466" s="425"/>
      <c r="B466" s="425"/>
      <c r="C466" s="706"/>
      <c r="D466" s="706"/>
      <c r="E466" s="713"/>
      <c r="F466" s="425"/>
      <c r="G466" s="425"/>
      <c r="H466" s="425"/>
      <c r="I466" s="425"/>
      <c r="J466" s="425"/>
      <c r="K466" s="425"/>
      <c r="L466" s="425"/>
      <c r="M466" s="425"/>
      <c r="N466" s="425"/>
      <c r="O466" s="425"/>
      <c r="P466" s="425"/>
      <c r="Q466" s="425"/>
      <c r="R466" s="425"/>
      <c r="S466" s="425"/>
      <c r="T466" s="425"/>
      <c r="U466" s="425"/>
      <c r="V466" s="425"/>
      <c r="W466" s="425"/>
      <c r="X466" s="425"/>
      <c r="Y466" s="425"/>
      <c r="Z466" s="425"/>
    </row>
    <row r="467" spans="1:26" ht="12.75" customHeight="1" x14ac:dyDescent="0.2">
      <c r="A467" s="425"/>
      <c r="B467" s="425"/>
      <c r="C467" s="706"/>
      <c r="D467" s="706"/>
      <c r="E467" s="713"/>
      <c r="F467" s="425"/>
      <c r="G467" s="425"/>
      <c r="H467" s="425"/>
      <c r="I467" s="425"/>
      <c r="J467" s="425"/>
      <c r="K467" s="425"/>
      <c r="L467" s="425"/>
      <c r="M467" s="425"/>
      <c r="N467" s="425"/>
      <c r="O467" s="425"/>
      <c r="P467" s="425"/>
      <c r="Q467" s="425"/>
      <c r="R467" s="425"/>
      <c r="S467" s="425"/>
      <c r="T467" s="425"/>
      <c r="U467" s="425"/>
      <c r="V467" s="425"/>
      <c r="W467" s="425"/>
      <c r="X467" s="425"/>
      <c r="Y467" s="425"/>
      <c r="Z467" s="425"/>
    </row>
    <row r="468" spans="1:26" ht="12.75" customHeight="1" x14ac:dyDescent="0.2">
      <c r="A468" s="425"/>
      <c r="B468" s="425"/>
      <c r="C468" s="706"/>
      <c r="D468" s="706"/>
      <c r="E468" s="713"/>
      <c r="F468" s="425"/>
      <c r="G468" s="425"/>
      <c r="H468" s="425"/>
      <c r="I468" s="425"/>
      <c r="J468" s="425"/>
      <c r="K468" s="425"/>
      <c r="L468" s="425"/>
      <c r="M468" s="425"/>
      <c r="N468" s="425"/>
      <c r="O468" s="425"/>
      <c r="P468" s="425"/>
      <c r="Q468" s="425"/>
      <c r="R468" s="425"/>
      <c r="S468" s="425"/>
      <c r="T468" s="425"/>
      <c r="U468" s="425"/>
      <c r="V468" s="425"/>
      <c r="W468" s="425"/>
      <c r="X468" s="425"/>
      <c r="Y468" s="425"/>
      <c r="Z468" s="425"/>
    </row>
    <row r="469" spans="1:26" ht="12.75" customHeight="1" x14ac:dyDescent="0.2">
      <c r="A469" s="425"/>
      <c r="B469" s="425"/>
      <c r="C469" s="706"/>
      <c r="D469" s="706"/>
      <c r="E469" s="713"/>
      <c r="F469" s="425"/>
      <c r="G469" s="425"/>
      <c r="H469" s="425"/>
      <c r="I469" s="425"/>
      <c r="J469" s="425"/>
      <c r="K469" s="425"/>
      <c r="L469" s="425"/>
      <c r="M469" s="425"/>
      <c r="N469" s="425"/>
      <c r="O469" s="425"/>
      <c r="P469" s="425"/>
      <c r="Q469" s="425"/>
      <c r="R469" s="425"/>
      <c r="S469" s="425"/>
      <c r="T469" s="425"/>
      <c r="U469" s="425"/>
      <c r="V469" s="425"/>
      <c r="W469" s="425"/>
      <c r="X469" s="425"/>
      <c r="Y469" s="425"/>
      <c r="Z469" s="425"/>
    </row>
    <row r="470" spans="1:26" ht="12.75" customHeight="1" x14ac:dyDescent="0.2">
      <c r="A470" s="425"/>
      <c r="B470" s="425"/>
      <c r="C470" s="706"/>
      <c r="D470" s="706"/>
      <c r="E470" s="713"/>
      <c r="F470" s="425"/>
      <c r="G470" s="425"/>
      <c r="H470" s="425"/>
      <c r="I470" s="425"/>
      <c r="J470" s="425"/>
      <c r="K470" s="425"/>
      <c r="L470" s="425"/>
      <c r="M470" s="425"/>
      <c r="N470" s="425"/>
      <c r="O470" s="425"/>
      <c r="P470" s="425"/>
      <c r="Q470" s="425"/>
      <c r="R470" s="425"/>
      <c r="S470" s="425"/>
      <c r="T470" s="425"/>
      <c r="U470" s="425"/>
      <c r="V470" s="425"/>
      <c r="W470" s="425"/>
      <c r="X470" s="425"/>
      <c r="Y470" s="425"/>
      <c r="Z470" s="425"/>
    </row>
    <row r="471" spans="1:26" ht="12.75" customHeight="1" x14ac:dyDescent="0.2">
      <c r="A471" s="425"/>
      <c r="B471" s="425"/>
      <c r="C471" s="706"/>
      <c r="D471" s="706"/>
      <c r="E471" s="713"/>
      <c r="F471" s="425"/>
      <c r="G471" s="425"/>
      <c r="H471" s="425"/>
      <c r="I471" s="425"/>
      <c r="J471" s="425"/>
      <c r="K471" s="425"/>
      <c r="L471" s="425"/>
      <c r="M471" s="425"/>
      <c r="N471" s="425"/>
      <c r="O471" s="425"/>
      <c r="P471" s="425"/>
      <c r="Q471" s="425"/>
      <c r="R471" s="425"/>
      <c r="S471" s="425"/>
      <c r="T471" s="425"/>
      <c r="U471" s="425"/>
      <c r="V471" s="425"/>
      <c r="W471" s="425"/>
      <c r="X471" s="425"/>
      <c r="Y471" s="425"/>
      <c r="Z471" s="425"/>
    </row>
    <row r="472" spans="1:26" ht="12.75" customHeight="1" x14ac:dyDescent="0.2">
      <c r="A472" s="425"/>
      <c r="B472" s="425"/>
      <c r="C472" s="706"/>
      <c r="D472" s="706"/>
      <c r="E472" s="713"/>
      <c r="F472" s="425"/>
      <c r="G472" s="425"/>
      <c r="H472" s="425"/>
      <c r="I472" s="425"/>
      <c r="J472" s="425"/>
      <c r="K472" s="425"/>
      <c r="L472" s="425"/>
      <c r="M472" s="425"/>
      <c r="N472" s="425"/>
      <c r="O472" s="425"/>
      <c r="P472" s="425"/>
      <c r="Q472" s="425"/>
      <c r="R472" s="425"/>
      <c r="S472" s="425"/>
      <c r="T472" s="425"/>
      <c r="U472" s="425"/>
      <c r="V472" s="425"/>
      <c r="W472" s="425"/>
      <c r="X472" s="425"/>
      <c r="Y472" s="425"/>
      <c r="Z472" s="425"/>
    </row>
    <row r="473" spans="1:26" ht="12.75" customHeight="1" x14ac:dyDescent="0.2">
      <c r="A473" s="425"/>
      <c r="B473" s="425"/>
      <c r="C473" s="706"/>
      <c r="D473" s="706"/>
      <c r="E473" s="713"/>
      <c r="F473" s="425"/>
      <c r="G473" s="425"/>
      <c r="H473" s="425"/>
      <c r="I473" s="425"/>
      <c r="J473" s="425"/>
      <c r="K473" s="425"/>
      <c r="L473" s="425"/>
      <c r="M473" s="425"/>
      <c r="N473" s="425"/>
      <c r="O473" s="425"/>
      <c r="P473" s="425"/>
      <c r="Q473" s="425"/>
      <c r="R473" s="425"/>
      <c r="S473" s="425"/>
      <c r="T473" s="425"/>
      <c r="U473" s="425"/>
      <c r="V473" s="425"/>
      <c r="W473" s="425"/>
      <c r="X473" s="425"/>
      <c r="Y473" s="425"/>
      <c r="Z473" s="425"/>
    </row>
    <row r="474" spans="1:26" ht="12.75" customHeight="1" x14ac:dyDescent="0.2">
      <c r="A474" s="425"/>
      <c r="B474" s="425"/>
      <c r="C474" s="706"/>
      <c r="D474" s="706"/>
      <c r="E474" s="713"/>
      <c r="F474" s="425"/>
      <c r="G474" s="425"/>
      <c r="H474" s="425"/>
      <c r="I474" s="425"/>
      <c r="J474" s="425"/>
      <c r="K474" s="425"/>
      <c r="L474" s="425"/>
      <c r="M474" s="425"/>
      <c r="N474" s="425"/>
      <c r="O474" s="425"/>
      <c r="P474" s="425"/>
      <c r="Q474" s="425"/>
      <c r="R474" s="425"/>
      <c r="S474" s="425"/>
      <c r="T474" s="425"/>
      <c r="U474" s="425"/>
      <c r="V474" s="425"/>
      <c r="W474" s="425"/>
      <c r="X474" s="425"/>
      <c r="Y474" s="425"/>
      <c r="Z474" s="425"/>
    </row>
    <row r="475" spans="1:26" ht="12.75" customHeight="1" x14ac:dyDescent="0.2">
      <c r="A475" s="425"/>
      <c r="B475" s="425"/>
      <c r="C475" s="706"/>
      <c r="D475" s="706"/>
      <c r="E475" s="713"/>
      <c r="F475" s="425"/>
      <c r="G475" s="425"/>
      <c r="H475" s="425"/>
      <c r="I475" s="425"/>
      <c r="J475" s="425"/>
      <c r="K475" s="425"/>
      <c r="L475" s="425"/>
      <c r="M475" s="425"/>
      <c r="N475" s="425"/>
      <c r="O475" s="425"/>
      <c r="P475" s="425"/>
      <c r="Q475" s="425"/>
      <c r="R475" s="425"/>
      <c r="S475" s="425"/>
      <c r="T475" s="425"/>
      <c r="U475" s="425"/>
      <c r="V475" s="425"/>
      <c r="W475" s="425"/>
      <c r="X475" s="425"/>
      <c r="Y475" s="425"/>
      <c r="Z475" s="425"/>
    </row>
    <row r="476" spans="1:26" ht="12.75" customHeight="1" x14ac:dyDescent="0.2">
      <c r="A476" s="425"/>
      <c r="B476" s="425"/>
      <c r="C476" s="706"/>
      <c r="D476" s="706"/>
      <c r="E476" s="713"/>
      <c r="F476" s="425"/>
      <c r="G476" s="425"/>
      <c r="H476" s="425"/>
      <c r="I476" s="425"/>
      <c r="J476" s="425"/>
      <c r="K476" s="425"/>
      <c r="L476" s="425"/>
      <c r="M476" s="425"/>
      <c r="N476" s="425"/>
      <c r="O476" s="425"/>
      <c r="P476" s="425"/>
      <c r="Q476" s="425"/>
      <c r="R476" s="425"/>
      <c r="S476" s="425"/>
      <c r="T476" s="425"/>
      <c r="U476" s="425"/>
      <c r="V476" s="425"/>
      <c r="W476" s="425"/>
      <c r="X476" s="425"/>
      <c r="Y476" s="425"/>
      <c r="Z476" s="425"/>
    </row>
    <row r="477" spans="1:26" ht="12.75" customHeight="1" x14ac:dyDescent="0.2">
      <c r="A477" s="425"/>
      <c r="B477" s="425"/>
      <c r="C477" s="706"/>
      <c r="D477" s="706"/>
      <c r="E477" s="713"/>
      <c r="F477" s="425"/>
      <c r="G477" s="425"/>
      <c r="H477" s="425"/>
      <c r="I477" s="425"/>
      <c r="J477" s="425"/>
      <c r="K477" s="425"/>
      <c r="L477" s="425"/>
      <c r="M477" s="425"/>
      <c r="N477" s="425"/>
      <c r="O477" s="425"/>
      <c r="P477" s="425"/>
      <c r="Q477" s="425"/>
      <c r="R477" s="425"/>
      <c r="S477" s="425"/>
      <c r="T477" s="425"/>
      <c r="U477" s="425"/>
      <c r="V477" s="425"/>
      <c r="W477" s="425"/>
      <c r="X477" s="425"/>
      <c r="Y477" s="425"/>
      <c r="Z477" s="425"/>
    </row>
    <row r="478" spans="1:26" ht="12.75" customHeight="1" x14ac:dyDescent="0.2">
      <c r="A478" s="425"/>
      <c r="B478" s="425"/>
      <c r="C478" s="706"/>
      <c r="D478" s="706"/>
      <c r="E478" s="713"/>
      <c r="F478" s="425"/>
      <c r="G478" s="425"/>
      <c r="H478" s="425"/>
      <c r="I478" s="425"/>
      <c r="J478" s="425"/>
      <c r="K478" s="425"/>
      <c r="L478" s="425"/>
      <c r="M478" s="425"/>
      <c r="N478" s="425"/>
      <c r="O478" s="425"/>
      <c r="P478" s="425"/>
      <c r="Q478" s="425"/>
      <c r="R478" s="425"/>
      <c r="S478" s="425"/>
      <c r="T478" s="425"/>
      <c r="U478" s="425"/>
      <c r="V478" s="425"/>
      <c r="W478" s="425"/>
      <c r="X478" s="425"/>
      <c r="Y478" s="425"/>
      <c r="Z478" s="425"/>
    </row>
    <row r="479" spans="1:26" ht="12.75" customHeight="1" x14ac:dyDescent="0.2">
      <c r="A479" s="425"/>
      <c r="B479" s="425"/>
      <c r="C479" s="706"/>
      <c r="D479" s="706"/>
      <c r="E479" s="713"/>
      <c r="F479" s="425"/>
      <c r="G479" s="425"/>
      <c r="H479" s="425"/>
      <c r="I479" s="425"/>
      <c r="J479" s="425"/>
      <c r="K479" s="425"/>
      <c r="L479" s="425"/>
      <c r="M479" s="425"/>
      <c r="N479" s="425"/>
      <c r="O479" s="425"/>
      <c r="P479" s="425"/>
      <c r="Q479" s="425"/>
      <c r="R479" s="425"/>
      <c r="S479" s="425"/>
      <c r="T479" s="425"/>
      <c r="U479" s="425"/>
      <c r="V479" s="425"/>
      <c r="W479" s="425"/>
      <c r="X479" s="425"/>
      <c r="Y479" s="425"/>
      <c r="Z479" s="425"/>
    </row>
    <row r="480" spans="1:26" ht="12.75" customHeight="1" x14ac:dyDescent="0.2">
      <c r="A480" s="425"/>
      <c r="B480" s="425"/>
      <c r="C480" s="706"/>
      <c r="D480" s="706"/>
      <c r="E480" s="713"/>
      <c r="F480" s="425"/>
      <c r="G480" s="425"/>
      <c r="H480" s="425"/>
      <c r="I480" s="425"/>
      <c r="J480" s="425"/>
      <c r="K480" s="425"/>
      <c r="L480" s="425"/>
      <c r="M480" s="425"/>
      <c r="N480" s="425"/>
      <c r="O480" s="425"/>
      <c r="P480" s="425"/>
      <c r="Q480" s="425"/>
      <c r="R480" s="425"/>
      <c r="S480" s="425"/>
      <c r="T480" s="425"/>
      <c r="U480" s="425"/>
      <c r="V480" s="425"/>
      <c r="W480" s="425"/>
      <c r="X480" s="425"/>
      <c r="Y480" s="425"/>
      <c r="Z480" s="425"/>
    </row>
    <row r="481" spans="1:26" ht="12.75" customHeight="1" x14ac:dyDescent="0.2">
      <c r="A481" s="425"/>
      <c r="B481" s="425"/>
      <c r="C481" s="706"/>
      <c r="D481" s="706"/>
      <c r="E481" s="713"/>
      <c r="F481" s="425"/>
      <c r="G481" s="425"/>
      <c r="H481" s="425"/>
      <c r="I481" s="425"/>
      <c r="J481" s="425"/>
      <c r="K481" s="425"/>
      <c r="L481" s="425"/>
      <c r="M481" s="425"/>
      <c r="N481" s="425"/>
      <c r="O481" s="425"/>
      <c r="P481" s="425"/>
      <c r="Q481" s="425"/>
      <c r="R481" s="425"/>
      <c r="S481" s="425"/>
      <c r="T481" s="425"/>
      <c r="U481" s="425"/>
      <c r="V481" s="425"/>
      <c r="W481" s="425"/>
      <c r="X481" s="425"/>
      <c r="Y481" s="425"/>
      <c r="Z481" s="425"/>
    </row>
    <row r="482" spans="1:26" ht="12.75" customHeight="1" x14ac:dyDescent="0.2">
      <c r="A482" s="425"/>
      <c r="B482" s="425"/>
      <c r="C482" s="706"/>
      <c r="D482" s="706"/>
      <c r="E482" s="713"/>
      <c r="F482" s="425"/>
      <c r="G482" s="425"/>
      <c r="H482" s="425"/>
      <c r="I482" s="425"/>
      <c r="J482" s="425"/>
      <c r="K482" s="425"/>
      <c r="L482" s="425"/>
      <c r="M482" s="425"/>
      <c r="N482" s="425"/>
      <c r="O482" s="425"/>
      <c r="P482" s="425"/>
      <c r="Q482" s="425"/>
      <c r="R482" s="425"/>
      <c r="S482" s="425"/>
      <c r="T482" s="425"/>
      <c r="U482" s="425"/>
      <c r="V482" s="425"/>
      <c r="W482" s="425"/>
      <c r="X482" s="425"/>
      <c r="Y482" s="425"/>
      <c r="Z482" s="425"/>
    </row>
    <row r="483" spans="1:26" ht="12.75" customHeight="1" x14ac:dyDescent="0.2">
      <c r="A483" s="425"/>
      <c r="B483" s="425"/>
      <c r="C483" s="706"/>
      <c r="D483" s="706"/>
      <c r="E483" s="713"/>
      <c r="F483" s="425"/>
      <c r="G483" s="425"/>
      <c r="H483" s="425"/>
      <c r="I483" s="425"/>
      <c r="J483" s="425"/>
      <c r="K483" s="425"/>
      <c r="L483" s="425"/>
      <c r="M483" s="425"/>
      <c r="N483" s="425"/>
      <c r="O483" s="425"/>
      <c r="P483" s="425"/>
      <c r="Q483" s="425"/>
      <c r="R483" s="425"/>
      <c r="S483" s="425"/>
      <c r="T483" s="425"/>
      <c r="U483" s="425"/>
      <c r="V483" s="425"/>
      <c r="W483" s="425"/>
      <c r="X483" s="425"/>
      <c r="Y483" s="425"/>
      <c r="Z483" s="425"/>
    </row>
    <row r="484" spans="1:26" ht="12.75" customHeight="1" x14ac:dyDescent="0.2">
      <c r="A484" s="425"/>
      <c r="B484" s="425"/>
      <c r="C484" s="706"/>
      <c r="D484" s="706"/>
      <c r="E484" s="713"/>
      <c r="F484" s="425"/>
      <c r="G484" s="425"/>
      <c r="H484" s="425"/>
      <c r="I484" s="425"/>
      <c r="J484" s="425"/>
      <c r="K484" s="425"/>
      <c r="L484" s="425"/>
      <c r="M484" s="425"/>
      <c r="N484" s="425"/>
      <c r="O484" s="425"/>
      <c r="P484" s="425"/>
      <c r="Q484" s="425"/>
      <c r="R484" s="425"/>
      <c r="S484" s="425"/>
      <c r="T484" s="425"/>
      <c r="U484" s="425"/>
      <c r="V484" s="425"/>
      <c r="W484" s="425"/>
      <c r="X484" s="425"/>
      <c r="Y484" s="425"/>
      <c r="Z484" s="425"/>
    </row>
    <row r="485" spans="1:26" ht="12.75" customHeight="1" x14ac:dyDescent="0.2">
      <c r="A485" s="425"/>
      <c r="B485" s="425"/>
      <c r="C485" s="706"/>
      <c r="D485" s="706"/>
      <c r="E485" s="713"/>
      <c r="F485" s="425"/>
      <c r="G485" s="425"/>
      <c r="H485" s="425"/>
      <c r="I485" s="425"/>
      <c r="J485" s="425"/>
      <c r="K485" s="425"/>
      <c r="L485" s="425"/>
      <c r="M485" s="425"/>
      <c r="N485" s="425"/>
      <c r="O485" s="425"/>
      <c r="P485" s="425"/>
      <c r="Q485" s="425"/>
      <c r="R485" s="425"/>
      <c r="S485" s="425"/>
      <c r="T485" s="425"/>
      <c r="U485" s="425"/>
      <c r="V485" s="425"/>
      <c r="W485" s="425"/>
      <c r="X485" s="425"/>
      <c r="Y485" s="425"/>
      <c r="Z485" s="425"/>
    </row>
    <row r="486" spans="1:26" ht="12.75" customHeight="1" x14ac:dyDescent="0.2">
      <c r="A486" s="425"/>
      <c r="B486" s="425"/>
      <c r="C486" s="706"/>
      <c r="D486" s="706"/>
      <c r="E486" s="713"/>
      <c r="F486" s="425"/>
      <c r="G486" s="425"/>
      <c r="H486" s="425"/>
      <c r="I486" s="425"/>
      <c r="J486" s="425"/>
      <c r="K486" s="425"/>
      <c r="L486" s="425"/>
      <c r="M486" s="425"/>
      <c r="N486" s="425"/>
      <c r="O486" s="425"/>
      <c r="P486" s="425"/>
      <c r="Q486" s="425"/>
      <c r="R486" s="425"/>
      <c r="S486" s="425"/>
      <c r="T486" s="425"/>
      <c r="U486" s="425"/>
      <c r="V486" s="425"/>
      <c r="W486" s="425"/>
      <c r="X486" s="425"/>
      <c r="Y486" s="425"/>
      <c r="Z486" s="425"/>
    </row>
    <row r="487" spans="1:26" ht="12.75" customHeight="1" x14ac:dyDescent="0.2">
      <c r="A487" s="425"/>
      <c r="B487" s="425"/>
      <c r="C487" s="706"/>
      <c r="D487" s="706"/>
      <c r="E487" s="713"/>
      <c r="F487" s="425"/>
      <c r="G487" s="425"/>
      <c r="H487" s="425"/>
      <c r="I487" s="425"/>
      <c r="J487" s="425"/>
      <c r="K487" s="425"/>
      <c r="L487" s="425"/>
      <c r="M487" s="425"/>
      <c r="N487" s="425"/>
      <c r="O487" s="425"/>
      <c r="P487" s="425"/>
      <c r="Q487" s="425"/>
      <c r="R487" s="425"/>
      <c r="S487" s="425"/>
      <c r="T487" s="425"/>
      <c r="U487" s="425"/>
      <c r="V487" s="425"/>
      <c r="W487" s="425"/>
      <c r="X487" s="425"/>
      <c r="Y487" s="425"/>
      <c r="Z487" s="425"/>
    </row>
    <row r="488" spans="1:26" ht="12.75" customHeight="1" x14ac:dyDescent="0.2">
      <c r="A488" s="425"/>
      <c r="B488" s="425"/>
      <c r="C488" s="706"/>
      <c r="D488" s="706"/>
      <c r="E488" s="713"/>
      <c r="F488" s="425"/>
      <c r="G488" s="425"/>
      <c r="H488" s="425"/>
      <c r="I488" s="425"/>
      <c r="J488" s="425"/>
      <c r="K488" s="425"/>
      <c r="L488" s="425"/>
      <c r="M488" s="425"/>
      <c r="N488" s="425"/>
      <c r="O488" s="425"/>
      <c r="P488" s="425"/>
      <c r="Q488" s="425"/>
      <c r="R488" s="425"/>
      <c r="S488" s="425"/>
      <c r="T488" s="425"/>
      <c r="U488" s="425"/>
      <c r="V488" s="425"/>
      <c r="W488" s="425"/>
      <c r="X488" s="425"/>
      <c r="Y488" s="425"/>
      <c r="Z488" s="425"/>
    </row>
    <row r="489" spans="1:26" ht="12.75" customHeight="1" x14ac:dyDescent="0.2">
      <c r="A489" s="425"/>
      <c r="B489" s="425"/>
      <c r="C489" s="706"/>
      <c r="D489" s="706"/>
      <c r="E489" s="713"/>
      <c r="F489" s="425"/>
      <c r="G489" s="425"/>
      <c r="H489" s="425"/>
      <c r="I489" s="425"/>
      <c r="J489" s="425"/>
      <c r="K489" s="425"/>
      <c r="L489" s="425"/>
      <c r="M489" s="425"/>
      <c r="N489" s="425"/>
      <c r="O489" s="425"/>
      <c r="P489" s="425"/>
      <c r="Q489" s="425"/>
      <c r="R489" s="425"/>
      <c r="S489" s="425"/>
      <c r="T489" s="425"/>
      <c r="U489" s="425"/>
      <c r="V489" s="425"/>
      <c r="W489" s="425"/>
      <c r="X489" s="425"/>
      <c r="Y489" s="425"/>
      <c r="Z489" s="425"/>
    </row>
    <row r="490" spans="1:26" ht="12.75" customHeight="1" x14ac:dyDescent="0.2">
      <c r="A490" s="425"/>
      <c r="B490" s="425"/>
      <c r="C490" s="706"/>
      <c r="D490" s="706"/>
      <c r="E490" s="713"/>
      <c r="F490" s="425"/>
      <c r="G490" s="425"/>
      <c r="H490" s="425"/>
      <c r="I490" s="425"/>
      <c r="J490" s="425"/>
      <c r="K490" s="425"/>
      <c r="L490" s="425"/>
      <c r="M490" s="425"/>
      <c r="N490" s="425"/>
      <c r="O490" s="425"/>
      <c r="P490" s="425"/>
      <c r="Q490" s="425"/>
      <c r="R490" s="425"/>
      <c r="S490" s="425"/>
      <c r="T490" s="425"/>
      <c r="U490" s="425"/>
      <c r="V490" s="425"/>
      <c r="W490" s="425"/>
      <c r="X490" s="425"/>
      <c r="Y490" s="425"/>
      <c r="Z490" s="425"/>
    </row>
    <row r="491" spans="1:26" ht="12.75" customHeight="1" x14ac:dyDescent="0.2">
      <c r="A491" s="425"/>
      <c r="B491" s="425"/>
      <c r="C491" s="706"/>
      <c r="D491" s="706"/>
      <c r="E491" s="713"/>
      <c r="F491" s="425"/>
      <c r="G491" s="425"/>
      <c r="H491" s="425"/>
      <c r="I491" s="425"/>
      <c r="J491" s="425"/>
      <c r="K491" s="425"/>
      <c r="L491" s="425"/>
      <c r="M491" s="425"/>
      <c r="N491" s="425"/>
      <c r="O491" s="425"/>
      <c r="P491" s="425"/>
      <c r="Q491" s="425"/>
      <c r="R491" s="425"/>
      <c r="S491" s="425"/>
      <c r="T491" s="425"/>
      <c r="U491" s="425"/>
      <c r="V491" s="425"/>
      <c r="W491" s="425"/>
      <c r="X491" s="425"/>
      <c r="Y491" s="425"/>
      <c r="Z491" s="425"/>
    </row>
    <row r="492" spans="1:26" ht="12.75" customHeight="1" x14ac:dyDescent="0.2">
      <c r="A492" s="425"/>
      <c r="B492" s="425"/>
      <c r="C492" s="706"/>
      <c r="D492" s="706"/>
      <c r="E492" s="713"/>
      <c r="F492" s="425"/>
      <c r="G492" s="425"/>
      <c r="H492" s="425"/>
      <c r="I492" s="425"/>
      <c r="J492" s="425"/>
      <c r="K492" s="425"/>
      <c r="L492" s="425"/>
      <c r="M492" s="425"/>
      <c r="N492" s="425"/>
      <c r="O492" s="425"/>
      <c r="P492" s="425"/>
      <c r="Q492" s="425"/>
      <c r="R492" s="425"/>
      <c r="S492" s="425"/>
      <c r="T492" s="425"/>
      <c r="U492" s="425"/>
      <c r="V492" s="425"/>
      <c r="W492" s="425"/>
      <c r="X492" s="425"/>
      <c r="Y492" s="425"/>
      <c r="Z492" s="425"/>
    </row>
    <row r="493" spans="1:26" ht="12.75" customHeight="1" x14ac:dyDescent="0.2">
      <c r="A493" s="425"/>
      <c r="B493" s="425"/>
      <c r="C493" s="706"/>
      <c r="D493" s="706"/>
      <c r="E493" s="713"/>
      <c r="F493" s="425"/>
      <c r="G493" s="425"/>
      <c r="H493" s="425"/>
      <c r="I493" s="425"/>
      <c r="J493" s="425"/>
      <c r="K493" s="425"/>
      <c r="L493" s="425"/>
      <c r="M493" s="425"/>
      <c r="N493" s="425"/>
      <c r="O493" s="425"/>
      <c r="P493" s="425"/>
      <c r="Q493" s="425"/>
      <c r="R493" s="425"/>
      <c r="S493" s="425"/>
      <c r="T493" s="425"/>
      <c r="U493" s="425"/>
      <c r="V493" s="425"/>
      <c r="W493" s="425"/>
      <c r="X493" s="425"/>
      <c r="Y493" s="425"/>
      <c r="Z493" s="425"/>
    </row>
    <row r="494" spans="1:26" ht="12.75" customHeight="1" x14ac:dyDescent="0.2">
      <c r="A494" s="425"/>
      <c r="B494" s="425"/>
      <c r="C494" s="706"/>
      <c r="D494" s="706"/>
      <c r="E494" s="713"/>
      <c r="F494" s="425"/>
      <c r="G494" s="425"/>
      <c r="H494" s="425"/>
      <c r="I494" s="425"/>
      <c r="J494" s="425"/>
      <c r="K494" s="425"/>
      <c r="L494" s="425"/>
      <c r="M494" s="425"/>
      <c r="N494" s="425"/>
      <c r="O494" s="425"/>
      <c r="P494" s="425"/>
      <c r="Q494" s="425"/>
      <c r="R494" s="425"/>
      <c r="S494" s="425"/>
      <c r="T494" s="425"/>
      <c r="U494" s="425"/>
      <c r="V494" s="425"/>
      <c r="W494" s="425"/>
      <c r="X494" s="425"/>
      <c r="Y494" s="425"/>
      <c r="Z494" s="425"/>
    </row>
    <row r="495" spans="1:26" ht="12.75" customHeight="1" x14ac:dyDescent="0.2">
      <c r="A495" s="425"/>
      <c r="B495" s="425"/>
      <c r="C495" s="706"/>
      <c r="D495" s="706"/>
      <c r="E495" s="713"/>
      <c r="F495" s="425"/>
      <c r="G495" s="425"/>
      <c r="H495" s="425"/>
      <c r="I495" s="425"/>
      <c r="J495" s="425"/>
      <c r="K495" s="425"/>
      <c r="L495" s="425"/>
      <c r="M495" s="425"/>
      <c r="N495" s="425"/>
      <c r="O495" s="425"/>
      <c r="P495" s="425"/>
      <c r="Q495" s="425"/>
      <c r="R495" s="425"/>
      <c r="S495" s="425"/>
      <c r="T495" s="425"/>
      <c r="U495" s="425"/>
      <c r="V495" s="425"/>
      <c r="W495" s="425"/>
      <c r="X495" s="425"/>
      <c r="Y495" s="425"/>
      <c r="Z495" s="425"/>
    </row>
    <row r="496" spans="1:26" ht="12.75" customHeight="1" x14ac:dyDescent="0.2">
      <c r="A496" s="425"/>
      <c r="B496" s="425"/>
      <c r="C496" s="706"/>
      <c r="D496" s="706"/>
      <c r="E496" s="713"/>
      <c r="F496" s="425"/>
      <c r="G496" s="425"/>
      <c r="H496" s="425"/>
      <c r="I496" s="425"/>
      <c r="J496" s="425"/>
      <c r="K496" s="425"/>
      <c r="L496" s="425"/>
      <c r="M496" s="425"/>
      <c r="N496" s="425"/>
      <c r="O496" s="425"/>
      <c r="P496" s="425"/>
      <c r="Q496" s="425"/>
      <c r="R496" s="425"/>
      <c r="S496" s="425"/>
      <c r="T496" s="425"/>
      <c r="U496" s="425"/>
      <c r="V496" s="425"/>
      <c r="W496" s="425"/>
      <c r="X496" s="425"/>
      <c r="Y496" s="425"/>
      <c r="Z496" s="425"/>
    </row>
    <row r="497" spans="1:26" ht="12.75" customHeight="1" x14ac:dyDescent="0.2">
      <c r="A497" s="425"/>
      <c r="B497" s="425"/>
      <c r="C497" s="706"/>
      <c r="D497" s="706"/>
      <c r="E497" s="713"/>
      <c r="F497" s="425"/>
      <c r="G497" s="425"/>
      <c r="H497" s="425"/>
      <c r="I497" s="425"/>
      <c r="J497" s="425"/>
      <c r="K497" s="425"/>
      <c r="L497" s="425"/>
      <c r="M497" s="425"/>
      <c r="N497" s="425"/>
      <c r="O497" s="425"/>
      <c r="P497" s="425"/>
      <c r="Q497" s="425"/>
      <c r="R497" s="425"/>
      <c r="S497" s="425"/>
      <c r="T497" s="425"/>
      <c r="U497" s="425"/>
      <c r="V497" s="425"/>
      <c r="W497" s="425"/>
      <c r="X497" s="425"/>
      <c r="Y497" s="425"/>
      <c r="Z497" s="425"/>
    </row>
    <row r="498" spans="1:26" ht="12.75" customHeight="1" x14ac:dyDescent="0.2">
      <c r="A498" s="425"/>
      <c r="B498" s="425"/>
      <c r="C498" s="706"/>
      <c r="D498" s="706"/>
      <c r="E498" s="713"/>
      <c r="F498" s="425"/>
      <c r="G498" s="425"/>
      <c r="H498" s="425"/>
      <c r="I498" s="425"/>
      <c r="J498" s="425"/>
      <c r="K498" s="425"/>
      <c r="L498" s="425"/>
      <c r="M498" s="425"/>
      <c r="N498" s="425"/>
      <c r="O498" s="425"/>
      <c r="P498" s="425"/>
      <c r="Q498" s="425"/>
      <c r="R498" s="425"/>
      <c r="S498" s="425"/>
      <c r="T498" s="425"/>
      <c r="U498" s="425"/>
      <c r="V498" s="425"/>
      <c r="W498" s="425"/>
      <c r="X498" s="425"/>
      <c r="Y498" s="425"/>
      <c r="Z498" s="425"/>
    </row>
    <row r="499" spans="1:26" ht="12.75" customHeight="1" x14ac:dyDescent="0.2">
      <c r="A499" s="425"/>
      <c r="B499" s="425"/>
      <c r="C499" s="706"/>
      <c r="D499" s="706"/>
      <c r="E499" s="713"/>
      <c r="F499" s="425"/>
      <c r="G499" s="425"/>
      <c r="H499" s="425"/>
      <c r="I499" s="425"/>
      <c r="J499" s="425"/>
      <c r="K499" s="425"/>
      <c r="L499" s="425"/>
      <c r="M499" s="425"/>
      <c r="N499" s="425"/>
      <c r="O499" s="425"/>
      <c r="P499" s="425"/>
      <c r="Q499" s="425"/>
      <c r="R499" s="425"/>
      <c r="S499" s="425"/>
      <c r="T499" s="425"/>
      <c r="U499" s="425"/>
      <c r="V499" s="425"/>
      <c r="W499" s="425"/>
      <c r="X499" s="425"/>
      <c r="Y499" s="425"/>
      <c r="Z499" s="425"/>
    </row>
    <row r="500" spans="1:26" ht="12.75" customHeight="1" x14ac:dyDescent="0.2">
      <c r="A500" s="425"/>
      <c r="B500" s="425"/>
      <c r="C500" s="706"/>
      <c r="D500" s="706"/>
      <c r="E500" s="713"/>
      <c r="F500" s="425"/>
      <c r="G500" s="425"/>
      <c r="H500" s="425"/>
      <c r="I500" s="425"/>
      <c r="J500" s="425"/>
      <c r="K500" s="425"/>
      <c r="L500" s="425"/>
      <c r="M500" s="425"/>
      <c r="N500" s="425"/>
      <c r="O500" s="425"/>
      <c r="P500" s="425"/>
      <c r="Q500" s="425"/>
      <c r="R500" s="425"/>
      <c r="S500" s="425"/>
      <c r="T500" s="425"/>
      <c r="U500" s="425"/>
      <c r="V500" s="425"/>
      <c r="W500" s="425"/>
      <c r="X500" s="425"/>
      <c r="Y500" s="425"/>
      <c r="Z500" s="425"/>
    </row>
    <row r="501" spans="1:26" ht="12.75" customHeight="1" x14ac:dyDescent="0.2">
      <c r="A501" s="425"/>
      <c r="B501" s="425"/>
      <c r="C501" s="706"/>
      <c r="D501" s="706"/>
      <c r="E501" s="713"/>
      <c r="F501" s="425"/>
      <c r="G501" s="425"/>
      <c r="H501" s="425"/>
      <c r="I501" s="425"/>
      <c r="J501" s="425"/>
      <c r="K501" s="425"/>
      <c r="L501" s="425"/>
      <c r="M501" s="425"/>
      <c r="N501" s="425"/>
      <c r="O501" s="425"/>
      <c r="P501" s="425"/>
      <c r="Q501" s="425"/>
      <c r="R501" s="425"/>
      <c r="S501" s="425"/>
      <c r="T501" s="425"/>
      <c r="U501" s="425"/>
      <c r="V501" s="425"/>
      <c r="W501" s="425"/>
      <c r="X501" s="425"/>
      <c r="Y501" s="425"/>
      <c r="Z501" s="425"/>
    </row>
    <row r="502" spans="1:26" ht="12.75" customHeight="1" x14ac:dyDescent="0.2">
      <c r="A502" s="425"/>
      <c r="B502" s="425"/>
      <c r="C502" s="706"/>
      <c r="D502" s="706"/>
      <c r="E502" s="713"/>
      <c r="F502" s="425"/>
      <c r="G502" s="425"/>
      <c r="H502" s="425"/>
      <c r="I502" s="425"/>
      <c r="J502" s="425"/>
      <c r="K502" s="425"/>
      <c r="L502" s="425"/>
      <c r="M502" s="425"/>
      <c r="N502" s="425"/>
      <c r="O502" s="425"/>
      <c r="P502" s="425"/>
      <c r="Q502" s="425"/>
      <c r="R502" s="425"/>
      <c r="S502" s="425"/>
      <c r="T502" s="425"/>
      <c r="U502" s="425"/>
      <c r="V502" s="425"/>
      <c r="W502" s="425"/>
      <c r="X502" s="425"/>
      <c r="Y502" s="425"/>
      <c r="Z502" s="425"/>
    </row>
    <row r="503" spans="1:26" ht="12.75" customHeight="1" x14ac:dyDescent="0.2">
      <c r="A503" s="425"/>
      <c r="B503" s="425"/>
      <c r="C503" s="706"/>
      <c r="D503" s="706"/>
      <c r="E503" s="713"/>
      <c r="F503" s="425"/>
      <c r="G503" s="425"/>
      <c r="H503" s="425"/>
      <c r="I503" s="425"/>
      <c r="J503" s="425"/>
      <c r="K503" s="425"/>
      <c r="L503" s="425"/>
      <c r="M503" s="425"/>
      <c r="N503" s="425"/>
      <c r="O503" s="425"/>
      <c r="P503" s="425"/>
      <c r="Q503" s="425"/>
      <c r="R503" s="425"/>
      <c r="S503" s="425"/>
      <c r="T503" s="425"/>
      <c r="U503" s="425"/>
      <c r="V503" s="425"/>
      <c r="W503" s="425"/>
      <c r="X503" s="425"/>
      <c r="Y503" s="425"/>
      <c r="Z503" s="425"/>
    </row>
    <row r="504" spans="1:26" ht="12.75" customHeight="1" x14ac:dyDescent="0.2">
      <c r="A504" s="425"/>
      <c r="B504" s="425"/>
      <c r="C504" s="706"/>
      <c r="D504" s="706"/>
      <c r="E504" s="713"/>
      <c r="F504" s="425"/>
      <c r="G504" s="425"/>
      <c r="H504" s="425"/>
      <c r="I504" s="425"/>
      <c r="J504" s="425"/>
      <c r="K504" s="425"/>
      <c r="L504" s="425"/>
      <c r="M504" s="425"/>
      <c r="N504" s="425"/>
      <c r="O504" s="425"/>
      <c r="P504" s="425"/>
      <c r="Q504" s="425"/>
      <c r="R504" s="425"/>
      <c r="S504" s="425"/>
      <c r="T504" s="425"/>
      <c r="U504" s="425"/>
      <c r="V504" s="425"/>
      <c r="W504" s="425"/>
      <c r="X504" s="425"/>
      <c r="Y504" s="425"/>
      <c r="Z504" s="425"/>
    </row>
    <row r="505" spans="1:26" ht="12.75" customHeight="1" x14ac:dyDescent="0.2">
      <c r="A505" s="425"/>
      <c r="B505" s="425"/>
      <c r="C505" s="706"/>
      <c r="D505" s="706"/>
      <c r="E505" s="713"/>
      <c r="F505" s="425"/>
      <c r="G505" s="425"/>
      <c r="H505" s="425"/>
      <c r="I505" s="425"/>
      <c r="J505" s="425"/>
      <c r="K505" s="425"/>
      <c r="L505" s="425"/>
      <c r="M505" s="425"/>
      <c r="N505" s="425"/>
      <c r="O505" s="425"/>
      <c r="P505" s="425"/>
      <c r="Q505" s="425"/>
      <c r="R505" s="425"/>
      <c r="S505" s="425"/>
      <c r="T505" s="425"/>
      <c r="U505" s="425"/>
      <c r="V505" s="425"/>
      <c r="W505" s="425"/>
      <c r="X505" s="425"/>
      <c r="Y505" s="425"/>
      <c r="Z505" s="425"/>
    </row>
    <row r="506" spans="1:26" ht="12.75" customHeight="1" x14ac:dyDescent="0.2">
      <c r="A506" s="425"/>
      <c r="B506" s="425"/>
      <c r="C506" s="706"/>
      <c r="D506" s="706"/>
      <c r="E506" s="713"/>
      <c r="F506" s="425"/>
      <c r="G506" s="425"/>
      <c r="H506" s="425"/>
      <c r="I506" s="425"/>
      <c r="J506" s="425"/>
      <c r="K506" s="425"/>
      <c r="L506" s="425"/>
      <c r="M506" s="425"/>
      <c r="N506" s="425"/>
      <c r="O506" s="425"/>
      <c r="P506" s="425"/>
      <c r="Q506" s="425"/>
      <c r="R506" s="425"/>
      <c r="S506" s="425"/>
      <c r="T506" s="425"/>
      <c r="U506" s="425"/>
      <c r="V506" s="425"/>
      <c r="W506" s="425"/>
      <c r="X506" s="425"/>
      <c r="Y506" s="425"/>
      <c r="Z506" s="425"/>
    </row>
    <row r="507" spans="1:26" ht="12.75" customHeight="1" x14ac:dyDescent="0.2">
      <c r="A507" s="425"/>
      <c r="B507" s="425"/>
      <c r="C507" s="706"/>
      <c r="D507" s="706"/>
      <c r="E507" s="713"/>
      <c r="F507" s="425"/>
      <c r="G507" s="425"/>
      <c r="H507" s="425"/>
      <c r="I507" s="425"/>
      <c r="J507" s="425"/>
      <c r="K507" s="425"/>
      <c r="L507" s="425"/>
      <c r="M507" s="425"/>
      <c r="N507" s="425"/>
      <c r="O507" s="425"/>
      <c r="P507" s="425"/>
      <c r="Q507" s="425"/>
      <c r="R507" s="425"/>
      <c r="S507" s="425"/>
      <c r="T507" s="425"/>
      <c r="U507" s="425"/>
      <c r="V507" s="425"/>
      <c r="W507" s="425"/>
      <c r="X507" s="425"/>
      <c r="Y507" s="425"/>
      <c r="Z507" s="425"/>
    </row>
    <row r="508" spans="1:26" ht="12.75" customHeight="1" x14ac:dyDescent="0.2">
      <c r="A508" s="425"/>
      <c r="B508" s="425"/>
      <c r="C508" s="706"/>
      <c r="D508" s="706"/>
      <c r="E508" s="713"/>
      <c r="F508" s="425"/>
      <c r="G508" s="425"/>
      <c r="H508" s="425"/>
      <c r="I508" s="425"/>
      <c r="J508" s="425"/>
      <c r="K508" s="425"/>
      <c r="L508" s="425"/>
      <c r="M508" s="425"/>
      <c r="N508" s="425"/>
      <c r="O508" s="425"/>
      <c r="P508" s="425"/>
      <c r="Q508" s="425"/>
      <c r="R508" s="425"/>
      <c r="S508" s="425"/>
      <c r="T508" s="425"/>
      <c r="U508" s="425"/>
      <c r="V508" s="425"/>
      <c r="W508" s="425"/>
      <c r="X508" s="425"/>
      <c r="Y508" s="425"/>
      <c r="Z508" s="425"/>
    </row>
    <row r="509" spans="1:26" ht="12.75" customHeight="1" x14ac:dyDescent="0.2">
      <c r="A509" s="425"/>
      <c r="B509" s="425"/>
      <c r="C509" s="706"/>
      <c r="D509" s="706"/>
      <c r="E509" s="713"/>
      <c r="F509" s="425"/>
      <c r="G509" s="425"/>
      <c r="H509" s="425"/>
      <c r="I509" s="425"/>
      <c r="J509" s="425"/>
      <c r="K509" s="425"/>
      <c r="L509" s="425"/>
      <c r="M509" s="425"/>
      <c r="N509" s="425"/>
      <c r="O509" s="425"/>
      <c r="P509" s="425"/>
      <c r="Q509" s="425"/>
      <c r="R509" s="425"/>
      <c r="S509" s="425"/>
      <c r="T509" s="425"/>
      <c r="U509" s="425"/>
      <c r="V509" s="425"/>
      <c r="W509" s="425"/>
      <c r="X509" s="425"/>
      <c r="Y509" s="425"/>
      <c r="Z509" s="425"/>
    </row>
    <row r="510" spans="1:26" ht="12.75" customHeight="1" x14ac:dyDescent="0.2">
      <c r="A510" s="425"/>
      <c r="B510" s="425"/>
      <c r="C510" s="706"/>
      <c r="D510" s="706"/>
      <c r="E510" s="713"/>
      <c r="F510" s="425"/>
      <c r="G510" s="425"/>
      <c r="H510" s="425"/>
      <c r="I510" s="425"/>
      <c r="J510" s="425"/>
      <c r="K510" s="425"/>
      <c r="L510" s="425"/>
      <c r="M510" s="425"/>
      <c r="N510" s="425"/>
      <c r="O510" s="425"/>
      <c r="P510" s="425"/>
      <c r="Q510" s="425"/>
      <c r="R510" s="425"/>
      <c r="S510" s="425"/>
      <c r="T510" s="425"/>
      <c r="U510" s="425"/>
      <c r="V510" s="425"/>
      <c r="W510" s="425"/>
      <c r="X510" s="425"/>
      <c r="Y510" s="425"/>
      <c r="Z510" s="425"/>
    </row>
    <row r="511" spans="1:26" ht="12.75" customHeight="1" x14ac:dyDescent="0.2">
      <c r="A511" s="425"/>
      <c r="B511" s="425"/>
      <c r="C511" s="706"/>
      <c r="D511" s="706"/>
      <c r="E511" s="713"/>
      <c r="F511" s="425"/>
      <c r="G511" s="425"/>
      <c r="H511" s="425"/>
      <c r="I511" s="425"/>
      <c r="J511" s="425"/>
      <c r="K511" s="425"/>
      <c r="L511" s="425"/>
      <c r="M511" s="425"/>
      <c r="N511" s="425"/>
      <c r="O511" s="425"/>
      <c r="P511" s="425"/>
      <c r="Q511" s="425"/>
      <c r="R511" s="425"/>
      <c r="S511" s="425"/>
      <c r="T511" s="425"/>
      <c r="U511" s="425"/>
      <c r="V511" s="425"/>
      <c r="W511" s="425"/>
      <c r="X511" s="425"/>
      <c r="Y511" s="425"/>
      <c r="Z511" s="425"/>
    </row>
    <row r="512" spans="1:26" ht="12.75" customHeight="1" x14ac:dyDescent="0.2">
      <c r="A512" s="425"/>
      <c r="B512" s="425"/>
      <c r="C512" s="706"/>
      <c r="D512" s="706"/>
      <c r="E512" s="713"/>
      <c r="F512" s="425"/>
      <c r="G512" s="425"/>
      <c r="H512" s="425"/>
      <c r="I512" s="425"/>
      <c r="J512" s="425"/>
      <c r="K512" s="425"/>
      <c r="L512" s="425"/>
      <c r="M512" s="425"/>
      <c r="N512" s="425"/>
      <c r="O512" s="425"/>
      <c r="P512" s="425"/>
      <c r="Q512" s="425"/>
      <c r="R512" s="425"/>
      <c r="S512" s="425"/>
      <c r="T512" s="425"/>
      <c r="U512" s="425"/>
      <c r="V512" s="425"/>
      <c r="W512" s="425"/>
      <c r="X512" s="425"/>
      <c r="Y512" s="425"/>
      <c r="Z512" s="425"/>
    </row>
    <row r="513" spans="1:26" ht="12.75" customHeight="1" x14ac:dyDescent="0.2">
      <c r="A513" s="425"/>
      <c r="B513" s="425"/>
      <c r="C513" s="706"/>
      <c r="D513" s="706"/>
      <c r="E513" s="713"/>
      <c r="F513" s="425"/>
      <c r="G513" s="425"/>
      <c r="H513" s="425"/>
      <c r="I513" s="425"/>
      <c r="J513" s="425"/>
      <c r="K513" s="425"/>
      <c r="L513" s="425"/>
      <c r="M513" s="425"/>
      <c r="N513" s="425"/>
      <c r="O513" s="425"/>
      <c r="P513" s="425"/>
      <c r="Q513" s="425"/>
      <c r="R513" s="425"/>
      <c r="S513" s="425"/>
      <c r="T513" s="425"/>
      <c r="U513" s="425"/>
      <c r="V513" s="425"/>
      <c r="W513" s="425"/>
      <c r="X513" s="425"/>
      <c r="Y513" s="425"/>
      <c r="Z513" s="425"/>
    </row>
    <row r="514" spans="1:26" ht="12.75" customHeight="1" x14ac:dyDescent="0.2">
      <c r="A514" s="425"/>
      <c r="B514" s="425"/>
      <c r="C514" s="706"/>
      <c r="D514" s="706"/>
      <c r="E514" s="713"/>
      <c r="F514" s="425"/>
      <c r="G514" s="425"/>
      <c r="H514" s="425"/>
      <c r="I514" s="425"/>
      <c r="J514" s="425"/>
      <c r="K514" s="425"/>
      <c r="L514" s="425"/>
      <c r="M514" s="425"/>
      <c r="N514" s="425"/>
      <c r="O514" s="425"/>
      <c r="P514" s="425"/>
      <c r="Q514" s="425"/>
      <c r="R514" s="425"/>
      <c r="S514" s="425"/>
      <c r="T514" s="425"/>
      <c r="U514" s="425"/>
      <c r="V514" s="425"/>
      <c r="W514" s="425"/>
      <c r="X514" s="425"/>
      <c r="Y514" s="425"/>
      <c r="Z514" s="425"/>
    </row>
    <row r="515" spans="1:26" ht="12.75" customHeight="1" x14ac:dyDescent="0.2">
      <c r="A515" s="425"/>
      <c r="B515" s="425"/>
      <c r="C515" s="706"/>
      <c r="D515" s="706"/>
      <c r="E515" s="713"/>
      <c r="F515" s="425"/>
      <c r="G515" s="425"/>
      <c r="H515" s="425"/>
      <c r="I515" s="425"/>
      <c r="J515" s="425"/>
      <c r="K515" s="425"/>
      <c r="L515" s="425"/>
      <c r="M515" s="425"/>
      <c r="N515" s="425"/>
      <c r="O515" s="425"/>
      <c r="P515" s="425"/>
      <c r="Q515" s="425"/>
      <c r="R515" s="425"/>
      <c r="S515" s="425"/>
      <c r="T515" s="425"/>
      <c r="U515" s="425"/>
      <c r="V515" s="425"/>
      <c r="W515" s="425"/>
      <c r="X515" s="425"/>
      <c r="Y515" s="425"/>
      <c r="Z515" s="425"/>
    </row>
    <row r="516" spans="1:26" ht="12.75" customHeight="1" x14ac:dyDescent="0.2">
      <c r="A516" s="425"/>
      <c r="B516" s="425"/>
      <c r="C516" s="706"/>
      <c r="D516" s="706"/>
      <c r="E516" s="713"/>
      <c r="F516" s="425"/>
      <c r="G516" s="425"/>
      <c r="H516" s="425"/>
      <c r="I516" s="425"/>
      <c r="J516" s="425"/>
      <c r="K516" s="425"/>
      <c r="L516" s="425"/>
      <c r="M516" s="425"/>
      <c r="N516" s="425"/>
      <c r="O516" s="425"/>
      <c r="P516" s="425"/>
      <c r="Q516" s="425"/>
      <c r="R516" s="425"/>
      <c r="S516" s="425"/>
      <c r="T516" s="425"/>
      <c r="U516" s="425"/>
      <c r="V516" s="425"/>
      <c r="W516" s="425"/>
      <c r="X516" s="425"/>
      <c r="Y516" s="425"/>
      <c r="Z516" s="425"/>
    </row>
    <row r="517" spans="1:26" ht="12.75" customHeight="1" x14ac:dyDescent="0.2">
      <c r="A517" s="425"/>
      <c r="B517" s="425"/>
      <c r="C517" s="706"/>
      <c r="D517" s="706"/>
      <c r="E517" s="713"/>
      <c r="F517" s="425"/>
      <c r="G517" s="425"/>
      <c r="H517" s="425"/>
      <c r="I517" s="425"/>
      <c r="J517" s="425"/>
      <c r="K517" s="425"/>
      <c r="L517" s="425"/>
      <c r="M517" s="425"/>
      <c r="N517" s="425"/>
      <c r="O517" s="425"/>
      <c r="P517" s="425"/>
      <c r="Q517" s="425"/>
      <c r="R517" s="425"/>
      <c r="S517" s="425"/>
      <c r="T517" s="425"/>
      <c r="U517" s="425"/>
      <c r="V517" s="425"/>
      <c r="W517" s="425"/>
      <c r="X517" s="425"/>
      <c r="Y517" s="425"/>
      <c r="Z517" s="425"/>
    </row>
    <row r="518" spans="1:26" ht="12.75" customHeight="1" x14ac:dyDescent="0.2">
      <c r="A518" s="425"/>
      <c r="B518" s="425"/>
      <c r="C518" s="706"/>
      <c r="D518" s="706"/>
      <c r="E518" s="713"/>
      <c r="F518" s="425"/>
      <c r="G518" s="425"/>
      <c r="H518" s="425"/>
      <c r="I518" s="425"/>
      <c r="J518" s="425"/>
      <c r="K518" s="425"/>
      <c r="L518" s="425"/>
      <c r="M518" s="425"/>
      <c r="N518" s="425"/>
      <c r="O518" s="425"/>
      <c r="P518" s="425"/>
      <c r="Q518" s="425"/>
      <c r="R518" s="425"/>
      <c r="S518" s="425"/>
      <c r="T518" s="425"/>
      <c r="U518" s="425"/>
      <c r="V518" s="425"/>
      <c r="W518" s="425"/>
      <c r="X518" s="425"/>
      <c r="Y518" s="425"/>
      <c r="Z518" s="425"/>
    </row>
    <row r="519" spans="1:26" ht="12.75" customHeight="1" x14ac:dyDescent="0.2">
      <c r="A519" s="425"/>
      <c r="B519" s="425"/>
      <c r="C519" s="706"/>
      <c r="D519" s="706"/>
      <c r="E519" s="713"/>
      <c r="F519" s="425"/>
      <c r="G519" s="425"/>
      <c r="H519" s="425"/>
      <c r="I519" s="425"/>
      <c r="J519" s="425"/>
      <c r="K519" s="425"/>
      <c r="L519" s="425"/>
      <c r="M519" s="425"/>
      <c r="N519" s="425"/>
      <c r="O519" s="425"/>
      <c r="P519" s="425"/>
      <c r="Q519" s="425"/>
      <c r="R519" s="425"/>
      <c r="S519" s="425"/>
      <c r="T519" s="425"/>
      <c r="U519" s="425"/>
      <c r="V519" s="425"/>
      <c r="W519" s="425"/>
      <c r="X519" s="425"/>
      <c r="Y519" s="425"/>
      <c r="Z519" s="425"/>
    </row>
    <row r="520" spans="1:26" ht="12.75" customHeight="1" x14ac:dyDescent="0.2">
      <c r="A520" s="425"/>
      <c r="B520" s="425"/>
      <c r="C520" s="706"/>
      <c r="D520" s="706"/>
      <c r="E520" s="713"/>
      <c r="F520" s="425"/>
      <c r="G520" s="425"/>
      <c r="H520" s="425"/>
      <c r="I520" s="425"/>
      <c r="J520" s="425"/>
      <c r="K520" s="425"/>
      <c r="L520" s="425"/>
      <c r="M520" s="425"/>
      <c r="N520" s="425"/>
      <c r="O520" s="425"/>
      <c r="P520" s="425"/>
      <c r="Q520" s="425"/>
      <c r="R520" s="425"/>
      <c r="S520" s="425"/>
      <c r="T520" s="425"/>
      <c r="U520" s="425"/>
      <c r="V520" s="425"/>
      <c r="W520" s="425"/>
      <c r="X520" s="425"/>
      <c r="Y520" s="425"/>
      <c r="Z520" s="425"/>
    </row>
    <row r="521" spans="1:26" ht="12.75" customHeight="1" x14ac:dyDescent="0.2">
      <c r="A521" s="425"/>
      <c r="B521" s="425"/>
      <c r="C521" s="706"/>
      <c r="D521" s="706"/>
      <c r="E521" s="713"/>
      <c r="F521" s="425"/>
      <c r="G521" s="425"/>
      <c r="H521" s="425"/>
      <c r="I521" s="425"/>
      <c r="J521" s="425"/>
      <c r="K521" s="425"/>
      <c r="L521" s="425"/>
      <c r="M521" s="425"/>
      <c r="N521" s="425"/>
      <c r="O521" s="425"/>
      <c r="P521" s="425"/>
      <c r="Q521" s="425"/>
      <c r="R521" s="425"/>
      <c r="S521" s="425"/>
      <c r="T521" s="425"/>
      <c r="U521" s="425"/>
      <c r="V521" s="425"/>
      <c r="W521" s="425"/>
      <c r="X521" s="425"/>
      <c r="Y521" s="425"/>
      <c r="Z521" s="425"/>
    </row>
    <row r="522" spans="1:26" ht="12.75" customHeight="1" x14ac:dyDescent="0.2">
      <c r="A522" s="425"/>
      <c r="B522" s="425"/>
      <c r="C522" s="706"/>
      <c r="D522" s="706"/>
      <c r="E522" s="713"/>
      <c r="F522" s="425"/>
      <c r="G522" s="425"/>
      <c r="H522" s="425"/>
      <c r="I522" s="425"/>
      <c r="J522" s="425"/>
      <c r="K522" s="425"/>
      <c r="L522" s="425"/>
      <c r="M522" s="425"/>
      <c r="N522" s="425"/>
      <c r="O522" s="425"/>
      <c r="P522" s="425"/>
      <c r="Q522" s="425"/>
      <c r="R522" s="425"/>
      <c r="S522" s="425"/>
      <c r="T522" s="425"/>
      <c r="U522" s="425"/>
      <c r="V522" s="425"/>
      <c r="W522" s="425"/>
      <c r="X522" s="425"/>
      <c r="Y522" s="425"/>
      <c r="Z522" s="425"/>
    </row>
    <row r="523" spans="1:26" ht="12.75" customHeight="1" x14ac:dyDescent="0.2">
      <c r="A523" s="425"/>
      <c r="B523" s="425"/>
      <c r="C523" s="706"/>
      <c r="D523" s="706"/>
      <c r="E523" s="713"/>
      <c r="F523" s="425"/>
      <c r="G523" s="425"/>
      <c r="H523" s="425"/>
      <c r="I523" s="425"/>
      <c r="J523" s="425"/>
      <c r="K523" s="425"/>
      <c r="L523" s="425"/>
      <c r="M523" s="425"/>
      <c r="N523" s="425"/>
      <c r="O523" s="425"/>
      <c r="P523" s="425"/>
      <c r="Q523" s="425"/>
      <c r="R523" s="425"/>
      <c r="S523" s="425"/>
      <c r="T523" s="425"/>
      <c r="U523" s="425"/>
      <c r="V523" s="425"/>
      <c r="W523" s="425"/>
      <c r="X523" s="425"/>
      <c r="Y523" s="425"/>
      <c r="Z523" s="425"/>
    </row>
    <row r="524" spans="1:26" ht="12.75" customHeight="1" x14ac:dyDescent="0.2">
      <c r="A524" s="425"/>
      <c r="B524" s="425"/>
      <c r="C524" s="706"/>
      <c r="D524" s="706"/>
      <c r="E524" s="713"/>
      <c r="F524" s="425"/>
      <c r="G524" s="425"/>
      <c r="H524" s="425"/>
      <c r="I524" s="425"/>
      <c r="J524" s="425"/>
      <c r="K524" s="425"/>
      <c r="L524" s="425"/>
      <c r="M524" s="425"/>
      <c r="N524" s="425"/>
      <c r="O524" s="425"/>
      <c r="P524" s="425"/>
      <c r="Q524" s="425"/>
      <c r="R524" s="425"/>
      <c r="S524" s="425"/>
      <c r="T524" s="425"/>
      <c r="U524" s="425"/>
      <c r="V524" s="425"/>
      <c r="W524" s="425"/>
      <c r="X524" s="425"/>
      <c r="Y524" s="425"/>
      <c r="Z524" s="425"/>
    </row>
    <row r="525" spans="1:26" ht="12.75" customHeight="1" x14ac:dyDescent="0.2">
      <c r="A525" s="425"/>
      <c r="B525" s="425"/>
      <c r="C525" s="706"/>
      <c r="D525" s="706"/>
      <c r="E525" s="713"/>
      <c r="F525" s="425"/>
      <c r="G525" s="425"/>
      <c r="H525" s="425"/>
      <c r="I525" s="425"/>
      <c r="J525" s="425"/>
      <c r="K525" s="425"/>
      <c r="L525" s="425"/>
      <c r="M525" s="425"/>
      <c r="N525" s="425"/>
      <c r="O525" s="425"/>
      <c r="P525" s="425"/>
      <c r="Q525" s="425"/>
      <c r="R525" s="425"/>
      <c r="S525" s="425"/>
      <c r="T525" s="425"/>
      <c r="U525" s="425"/>
      <c r="V525" s="425"/>
      <c r="W525" s="425"/>
      <c r="X525" s="425"/>
      <c r="Y525" s="425"/>
      <c r="Z525" s="425"/>
    </row>
    <row r="526" spans="1:26" ht="12.75" customHeight="1" x14ac:dyDescent="0.2">
      <c r="A526" s="425"/>
      <c r="B526" s="425"/>
      <c r="C526" s="706"/>
      <c r="D526" s="706"/>
      <c r="E526" s="713"/>
      <c r="F526" s="425"/>
      <c r="G526" s="425"/>
      <c r="H526" s="425"/>
      <c r="I526" s="425"/>
      <c r="J526" s="425"/>
      <c r="K526" s="425"/>
      <c r="L526" s="425"/>
      <c r="M526" s="425"/>
      <c r="N526" s="425"/>
      <c r="O526" s="425"/>
      <c r="P526" s="425"/>
      <c r="Q526" s="425"/>
      <c r="R526" s="425"/>
      <c r="S526" s="425"/>
      <c r="T526" s="425"/>
      <c r="U526" s="425"/>
      <c r="V526" s="425"/>
      <c r="W526" s="425"/>
      <c r="X526" s="425"/>
      <c r="Y526" s="425"/>
      <c r="Z526" s="425"/>
    </row>
    <row r="527" spans="1:26" ht="12.75" customHeight="1" x14ac:dyDescent="0.2">
      <c r="A527" s="425"/>
      <c r="B527" s="425"/>
      <c r="C527" s="706"/>
      <c r="D527" s="706"/>
      <c r="E527" s="713"/>
      <c r="F527" s="425"/>
      <c r="G527" s="425"/>
      <c r="H527" s="425"/>
      <c r="I527" s="425"/>
      <c r="J527" s="425"/>
      <c r="K527" s="425"/>
      <c r="L527" s="425"/>
      <c r="M527" s="425"/>
      <c r="N527" s="425"/>
      <c r="O527" s="425"/>
      <c r="P527" s="425"/>
      <c r="Q527" s="425"/>
      <c r="R527" s="425"/>
      <c r="S527" s="425"/>
      <c r="T527" s="425"/>
      <c r="U527" s="425"/>
      <c r="V527" s="425"/>
      <c r="W527" s="425"/>
      <c r="X527" s="425"/>
      <c r="Y527" s="425"/>
      <c r="Z527" s="425"/>
    </row>
    <row r="528" spans="1:26" ht="12.75" customHeight="1" x14ac:dyDescent="0.2">
      <c r="A528" s="425"/>
      <c r="B528" s="425"/>
      <c r="C528" s="706"/>
      <c r="D528" s="706"/>
      <c r="E528" s="713"/>
      <c r="F528" s="425"/>
      <c r="G528" s="425"/>
      <c r="H528" s="425"/>
      <c r="I528" s="425"/>
      <c r="J528" s="425"/>
      <c r="K528" s="425"/>
      <c r="L528" s="425"/>
      <c r="M528" s="425"/>
      <c r="N528" s="425"/>
      <c r="O528" s="425"/>
      <c r="P528" s="425"/>
      <c r="Q528" s="425"/>
      <c r="R528" s="425"/>
      <c r="S528" s="425"/>
      <c r="T528" s="425"/>
      <c r="U528" s="425"/>
      <c r="V528" s="425"/>
      <c r="W528" s="425"/>
      <c r="X528" s="425"/>
      <c r="Y528" s="425"/>
      <c r="Z528" s="425"/>
    </row>
    <row r="529" spans="1:26" ht="12.75" customHeight="1" x14ac:dyDescent="0.2">
      <c r="A529" s="425"/>
      <c r="B529" s="425"/>
      <c r="C529" s="706"/>
      <c r="D529" s="706"/>
      <c r="E529" s="713"/>
      <c r="F529" s="425"/>
      <c r="G529" s="425"/>
      <c r="H529" s="425"/>
      <c r="I529" s="425"/>
      <c r="J529" s="425"/>
      <c r="K529" s="425"/>
      <c r="L529" s="425"/>
      <c r="M529" s="425"/>
      <c r="N529" s="425"/>
      <c r="O529" s="425"/>
      <c r="P529" s="425"/>
      <c r="Q529" s="425"/>
      <c r="R529" s="425"/>
      <c r="S529" s="425"/>
      <c r="T529" s="425"/>
      <c r="U529" s="425"/>
      <c r="V529" s="425"/>
      <c r="W529" s="425"/>
      <c r="X529" s="425"/>
      <c r="Y529" s="425"/>
      <c r="Z529" s="425"/>
    </row>
    <row r="530" spans="1:26" ht="12.75" customHeight="1" x14ac:dyDescent="0.2">
      <c r="A530" s="425"/>
      <c r="B530" s="425"/>
      <c r="C530" s="706"/>
      <c r="D530" s="706"/>
      <c r="E530" s="713"/>
      <c r="F530" s="425"/>
      <c r="G530" s="425"/>
      <c r="H530" s="425"/>
      <c r="I530" s="425"/>
      <c r="J530" s="425"/>
      <c r="K530" s="425"/>
      <c r="L530" s="425"/>
      <c r="M530" s="425"/>
      <c r="N530" s="425"/>
      <c r="O530" s="425"/>
      <c r="P530" s="425"/>
      <c r="Q530" s="425"/>
      <c r="R530" s="425"/>
      <c r="S530" s="425"/>
      <c r="T530" s="425"/>
      <c r="U530" s="425"/>
      <c r="V530" s="425"/>
      <c r="W530" s="425"/>
      <c r="X530" s="425"/>
      <c r="Y530" s="425"/>
      <c r="Z530" s="425"/>
    </row>
    <row r="531" spans="1:26" ht="12.75" customHeight="1" x14ac:dyDescent="0.2">
      <c r="A531" s="425"/>
      <c r="B531" s="425"/>
      <c r="C531" s="706"/>
      <c r="D531" s="706"/>
      <c r="E531" s="713"/>
      <c r="F531" s="425"/>
      <c r="G531" s="425"/>
      <c r="H531" s="425"/>
      <c r="I531" s="425"/>
      <c r="J531" s="425"/>
      <c r="K531" s="425"/>
      <c r="L531" s="425"/>
      <c r="M531" s="425"/>
      <c r="N531" s="425"/>
      <c r="O531" s="425"/>
      <c r="P531" s="425"/>
      <c r="Q531" s="425"/>
      <c r="R531" s="425"/>
      <c r="S531" s="425"/>
      <c r="T531" s="425"/>
      <c r="U531" s="425"/>
      <c r="V531" s="425"/>
      <c r="W531" s="425"/>
      <c r="X531" s="425"/>
      <c r="Y531" s="425"/>
      <c r="Z531" s="425"/>
    </row>
    <row r="532" spans="1:26" ht="12.75" customHeight="1" x14ac:dyDescent="0.2">
      <c r="A532" s="425"/>
      <c r="B532" s="425"/>
      <c r="C532" s="706"/>
      <c r="D532" s="706"/>
      <c r="E532" s="713"/>
      <c r="F532" s="425"/>
      <c r="G532" s="425"/>
      <c r="H532" s="425"/>
      <c r="I532" s="425"/>
      <c r="J532" s="425"/>
      <c r="K532" s="425"/>
      <c r="L532" s="425"/>
      <c r="M532" s="425"/>
      <c r="N532" s="425"/>
      <c r="O532" s="425"/>
      <c r="P532" s="425"/>
      <c r="Q532" s="425"/>
      <c r="R532" s="425"/>
      <c r="S532" s="425"/>
      <c r="T532" s="425"/>
      <c r="U532" s="425"/>
      <c r="V532" s="425"/>
      <c r="W532" s="425"/>
      <c r="X532" s="425"/>
      <c r="Y532" s="425"/>
      <c r="Z532" s="425"/>
    </row>
    <row r="533" spans="1:26" ht="12.75" customHeight="1" x14ac:dyDescent="0.2">
      <c r="A533" s="425"/>
      <c r="B533" s="425"/>
      <c r="C533" s="706"/>
      <c r="D533" s="706"/>
      <c r="E533" s="713"/>
      <c r="F533" s="425"/>
      <c r="G533" s="425"/>
      <c r="H533" s="425"/>
      <c r="I533" s="425"/>
      <c r="J533" s="425"/>
      <c r="K533" s="425"/>
      <c r="L533" s="425"/>
      <c r="M533" s="425"/>
      <c r="N533" s="425"/>
      <c r="O533" s="425"/>
      <c r="P533" s="425"/>
      <c r="Q533" s="425"/>
      <c r="R533" s="425"/>
      <c r="S533" s="425"/>
      <c r="T533" s="425"/>
      <c r="U533" s="425"/>
      <c r="V533" s="425"/>
      <c r="W533" s="425"/>
      <c r="X533" s="425"/>
      <c r="Y533" s="425"/>
      <c r="Z533" s="425"/>
    </row>
    <row r="534" spans="1:26" ht="12.75" customHeight="1" x14ac:dyDescent="0.2">
      <c r="A534" s="425"/>
      <c r="B534" s="425"/>
      <c r="C534" s="706"/>
      <c r="D534" s="706"/>
      <c r="E534" s="713"/>
      <c r="F534" s="425"/>
      <c r="G534" s="425"/>
      <c r="H534" s="425"/>
      <c r="I534" s="425"/>
      <c r="J534" s="425"/>
      <c r="K534" s="425"/>
      <c r="L534" s="425"/>
      <c r="M534" s="425"/>
      <c r="N534" s="425"/>
      <c r="O534" s="425"/>
      <c r="P534" s="425"/>
      <c r="Q534" s="425"/>
      <c r="R534" s="425"/>
      <c r="S534" s="425"/>
      <c r="T534" s="425"/>
      <c r="U534" s="425"/>
      <c r="V534" s="425"/>
      <c r="W534" s="425"/>
      <c r="X534" s="425"/>
      <c r="Y534" s="425"/>
      <c r="Z534" s="425"/>
    </row>
    <row r="535" spans="1:26" ht="12.75" customHeight="1" x14ac:dyDescent="0.2">
      <c r="A535" s="425"/>
      <c r="B535" s="425"/>
      <c r="C535" s="706"/>
      <c r="D535" s="706"/>
      <c r="E535" s="713"/>
      <c r="F535" s="425"/>
      <c r="G535" s="425"/>
      <c r="H535" s="425"/>
      <c r="I535" s="425"/>
      <c r="J535" s="425"/>
      <c r="K535" s="425"/>
      <c r="L535" s="425"/>
      <c r="M535" s="425"/>
      <c r="N535" s="425"/>
      <c r="O535" s="425"/>
      <c r="P535" s="425"/>
      <c r="Q535" s="425"/>
      <c r="R535" s="425"/>
      <c r="S535" s="425"/>
      <c r="T535" s="425"/>
      <c r="U535" s="425"/>
      <c r="V535" s="425"/>
      <c r="W535" s="425"/>
      <c r="X535" s="425"/>
      <c r="Y535" s="425"/>
      <c r="Z535" s="425"/>
    </row>
    <row r="536" spans="1:26" ht="12.75" customHeight="1" x14ac:dyDescent="0.2">
      <c r="A536" s="425"/>
      <c r="B536" s="425"/>
      <c r="C536" s="706"/>
      <c r="D536" s="706"/>
      <c r="E536" s="713"/>
      <c r="F536" s="425"/>
      <c r="G536" s="425"/>
      <c r="H536" s="425"/>
      <c r="I536" s="425"/>
      <c r="J536" s="425"/>
      <c r="K536" s="425"/>
      <c r="L536" s="425"/>
      <c r="M536" s="425"/>
      <c r="N536" s="425"/>
      <c r="O536" s="425"/>
      <c r="P536" s="425"/>
      <c r="Q536" s="425"/>
      <c r="R536" s="425"/>
      <c r="S536" s="425"/>
      <c r="T536" s="425"/>
      <c r="U536" s="425"/>
      <c r="V536" s="425"/>
      <c r="W536" s="425"/>
      <c r="X536" s="425"/>
      <c r="Y536" s="425"/>
      <c r="Z536" s="425"/>
    </row>
    <row r="537" spans="1:26" ht="12.75" customHeight="1" x14ac:dyDescent="0.2">
      <c r="A537" s="425"/>
      <c r="B537" s="425"/>
      <c r="C537" s="706"/>
      <c r="D537" s="706"/>
      <c r="E537" s="713"/>
      <c r="F537" s="425"/>
      <c r="G537" s="425"/>
      <c r="H537" s="425"/>
      <c r="I537" s="425"/>
      <c r="J537" s="425"/>
      <c r="K537" s="425"/>
      <c r="L537" s="425"/>
      <c r="M537" s="425"/>
      <c r="N537" s="425"/>
      <c r="O537" s="425"/>
      <c r="P537" s="425"/>
      <c r="Q537" s="425"/>
      <c r="R537" s="425"/>
      <c r="S537" s="425"/>
      <c r="T537" s="425"/>
      <c r="U537" s="425"/>
      <c r="V537" s="425"/>
      <c r="W537" s="425"/>
      <c r="X537" s="425"/>
      <c r="Y537" s="425"/>
      <c r="Z537" s="425"/>
    </row>
    <row r="538" spans="1:26" ht="12.75" customHeight="1" x14ac:dyDescent="0.2">
      <c r="A538" s="425"/>
      <c r="B538" s="425"/>
      <c r="C538" s="706"/>
      <c r="D538" s="706"/>
      <c r="E538" s="713"/>
      <c r="F538" s="425"/>
      <c r="G538" s="425"/>
      <c r="H538" s="425"/>
      <c r="I538" s="425"/>
      <c r="J538" s="425"/>
      <c r="K538" s="425"/>
      <c r="L538" s="425"/>
      <c r="M538" s="425"/>
      <c r="N538" s="425"/>
      <c r="O538" s="425"/>
      <c r="P538" s="425"/>
      <c r="Q538" s="425"/>
      <c r="R538" s="425"/>
      <c r="S538" s="425"/>
      <c r="T538" s="425"/>
      <c r="U538" s="425"/>
      <c r="V538" s="425"/>
      <c r="W538" s="425"/>
      <c r="X538" s="425"/>
      <c r="Y538" s="425"/>
      <c r="Z538" s="425"/>
    </row>
    <row r="539" spans="1:26" ht="12.75" customHeight="1" x14ac:dyDescent="0.2">
      <c r="A539" s="425"/>
      <c r="B539" s="425"/>
      <c r="C539" s="706"/>
      <c r="D539" s="706"/>
      <c r="E539" s="713"/>
      <c r="F539" s="425"/>
      <c r="G539" s="425"/>
      <c r="H539" s="425"/>
      <c r="I539" s="425"/>
      <c r="J539" s="425"/>
      <c r="K539" s="425"/>
      <c r="L539" s="425"/>
      <c r="M539" s="425"/>
      <c r="N539" s="425"/>
      <c r="O539" s="425"/>
      <c r="P539" s="425"/>
      <c r="Q539" s="425"/>
      <c r="R539" s="425"/>
      <c r="S539" s="425"/>
      <c r="T539" s="425"/>
      <c r="U539" s="425"/>
      <c r="V539" s="425"/>
      <c r="W539" s="425"/>
      <c r="X539" s="425"/>
      <c r="Y539" s="425"/>
      <c r="Z539" s="425"/>
    </row>
    <row r="540" spans="1:26" ht="12.75" customHeight="1" x14ac:dyDescent="0.2">
      <c r="A540" s="425"/>
      <c r="B540" s="425"/>
      <c r="C540" s="706"/>
      <c r="D540" s="706"/>
      <c r="E540" s="713"/>
      <c r="F540" s="425"/>
      <c r="G540" s="425"/>
      <c r="H540" s="425"/>
      <c r="I540" s="425"/>
      <c r="J540" s="425"/>
      <c r="K540" s="425"/>
      <c r="L540" s="425"/>
      <c r="M540" s="425"/>
      <c r="N540" s="425"/>
      <c r="O540" s="425"/>
      <c r="P540" s="425"/>
      <c r="Q540" s="425"/>
      <c r="R540" s="425"/>
      <c r="S540" s="425"/>
      <c r="T540" s="425"/>
      <c r="U540" s="425"/>
      <c r="V540" s="425"/>
      <c r="W540" s="425"/>
      <c r="X540" s="425"/>
      <c r="Y540" s="425"/>
      <c r="Z540" s="425"/>
    </row>
    <row r="541" spans="1:26" ht="12.75" customHeight="1" x14ac:dyDescent="0.2">
      <c r="A541" s="425"/>
      <c r="B541" s="425"/>
      <c r="C541" s="706"/>
      <c r="D541" s="706"/>
      <c r="E541" s="713"/>
      <c r="F541" s="425"/>
      <c r="G541" s="425"/>
      <c r="H541" s="425"/>
      <c r="I541" s="425"/>
      <c r="J541" s="425"/>
      <c r="K541" s="425"/>
      <c r="L541" s="425"/>
      <c r="M541" s="425"/>
      <c r="N541" s="425"/>
      <c r="O541" s="425"/>
      <c r="P541" s="425"/>
      <c r="Q541" s="425"/>
      <c r="R541" s="425"/>
      <c r="S541" s="425"/>
      <c r="T541" s="425"/>
      <c r="U541" s="425"/>
      <c r="V541" s="425"/>
      <c r="W541" s="425"/>
      <c r="X541" s="425"/>
      <c r="Y541" s="425"/>
      <c r="Z541" s="425"/>
    </row>
    <row r="542" spans="1:26" ht="12.75" customHeight="1" x14ac:dyDescent="0.2">
      <c r="A542" s="425"/>
      <c r="B542" s="425"/>
      <c r="C542" s="706"/>
      <c r="D542" s="706"/>
      <c r="E542" s="713"/>
      <c r="F542" s="425"/>
      <c r="G542" s="425"/>
      <c r="H542" s="425"/>
      <c r="I542" s="425"/>
      <c r="J542" s="425"/>
      <c r="K542" s="425"/>
      <c r="L542" s="425"/>
      <c r="M542" s="425"/>
      <c r="N542" s="425"/>
      <c r="O542" s="425"/>
      <c r="P542" s="425"/>
      <c r="Q542" s="425"/>
      <c r="R542" s="425"/>
      <c r="S542" s="425"/>
      <c r="T542" s="425"/>
      <c r="U542" s="425"/>
      <c r="V542" s="425"/>
      <c r="W542" s="425"/>
      <c r="X542" s="425"/>
      <c r="Y542" s="425"/>
      <c r="Z542" s="425"/>
    </row>
    <row r="543" spans="1:26" ht="12.75" customHeight="1" x14ac:dyDescent="0.2">
      <c r="A543" s="425"/>
      <c r="B543" s="425"/>
      <c r="C543" s="706"/>
      <c r="D543" s="706"/>
      <c r="E543" s="713"/>
      <c r="F543" s="425"/>
      <c r="G543" s="425"/>
      <c r="H543" s="425"/>
      <c r="I543" s="425"/>
      <c r="J543" s="425"/>
      <c r="K543" s="425"/>
      <c r="L543" s="425"/>
      <c r="M543" s="425"/>
      <c r="N543" s="425"/>
      <c r="O543" s="425"/>
      <c r="P543" s="425"/>
      <c r="Q543" s="425"/>
      <c r="R543" s="425"/>
      <c r="S543" s="425"/>
      <c r="T543" s="425"/>
      <c r="U543" s="425"/>
      <c r="V543" s="425"/>
      <c r="W543" s="425"/>
      <c r="X543" s="425"/>
      <c r="Y543" s="425"/>
      <c r="Z543" s="425"/>
    </row>
    <row r="544" spans="1:26" ht="12.75" customHeight="1" x14ac:dyDescent="0.2">
      <c r="A544" s="425"/>
      <c r="B544" s="425"/>
      <c r="C544" s="706"/>
      <c r="D544" s="706"/>
      <c r="E544" s="713"/>
      <c r="F544" s="425"/>
      <c r="G544" s="425"/>
      <c r="H544" s="425"/>
      <c r="I544" s="425"/>
      <c r="J544" s="425"/>
      <c r="K544" s="425"/>
      <c r="L544" s="425"/>
      <c r="M544" s="425"/>
      <c r="N544" s="425"/>
      <c r="O544" s="425"/>
      <c r="P544" s="425"/>
      <c r="Q544" s="425"/>
      <c r="R544" s="425"/>
      <c r="S544" s="425"/>
      <c r="T544" s="425"/>
      <c r="U544" s="425"/>
      <c r="V544" s="425"/>
      <c r="W544" s="425"/>
      <c r="X544" s="425"/>
      <c r="Y544" s="425"/>
      <c r="Z544" s="425"/>
    </row>
    <row r="545" spans="1:26" ht="12.75" customHeight="1" x14ac:dyDescent="0.2">
      <c r="A545" s="425"/>
      <c r="B545" s="425"/>
      <c r="C545" s="706"/>
      <c r="D545" s="706"/>
      <c r="E545" s="713"/>
      <c r="F545" s="425"/>
      <c r="G545" s="425"/>
      <c r="H545" s="425"/>
      <c r="I545" s="425"/>
      <c r="J545" s="425"/>
      <c r="K545" s="425"/>
      <c r="L545" s="425"/>
      <c r="M545" s="425"/>
      <c r="N545" s="425"/>
      <c r="O545" s="425"/>
      <c r="P545" s="425"/>
      <c r="Q545" s="425"/>
      <c r="R545" s="425"/>
      <c r="S545" s="425"/>
      <c r="T545" s="425"/>
      <c r="U545" s="425"/>
      <c r="V545" s="425"/>
      <c r="W545" s="425"/>
      <c r="X545" s="425"/>
      <c r="Y545" s="425"/>
      <c r="Z545" s="425"/>
    </row>
    <row r="546" spans="1:26" ht="12.75" customHeight="1" x14ac:dyDescent="0.2">
      <c r="A546" s="425"/>
      <c r="B546" s="425"/>
      <c r="C546" s="706"/>
      <c r="D546" s="706"/>
      <c r="E546" s="713"/>
      <c r="F546" s="425"/>
      <c r="G546" s="425"/>
      <c r="H546" s="425"/>
      <c r="I546" s="425"/>
      <c r="J546" s="425"/>
      <c r="K546" s="425"/>
      <c r="L546" s="425"/>
      <c r="M546" s="425"/>
      <c r="N546" s="425"/>
      <c r="O546" s="425"/>
      <c r="P546" s="425"/>
      <c r="Q546" s="425"/>
      <c r="R546" s="425"/>
      <c r="S546" s="425"/>
      <c r="T546" s="425"/>
      <c r="U546" s="425"/>
      <c r="V546" s="425"/>
      <c r="W546" s="425"/>
      <c r="X546" s="425"/>
      <c r="Y546" s="425"/>
      <c r="Z546" s="425"/>
    </row>
    <row r="547" spans="1:26" ht="12.75" customHeight="1" x14ac:dyDescent="0.2">
      <c r="A547" s="425"/>
      <c r="B547" s="425"/>
      <c r="C547" s="706"/>
      <c r="D547" s="706"/>
      <c r="E547" s="713"/>
      <c r="F547" s="425"/>
      <c r="G547" s="425"/>
      <c r="H547" s="425"/>
      <c r="I547" s="425"/>
      <c r="J547" s="425"/>
      <c r="K547" s="425"/>
      <c r="L547" s="425"/>
      <c r="M547" s="425"/>
      <c r="N547" s="425"/>
      <c r="O547" s="425"/>
      <c r="P547" s="425"/>
      <c r="Q547" s="425"/>
      <c r="R547" s="425"/>
      <c r="S547" s="425"/>
      <c r="T547" s="425"/>
      <c r="U547" s="425"/>
      <c r="V547" s="425"/>
      <c r="W547" s="425"/>
      <c r="X547" s="425"/>
      <c r="Y547" s="425"/>
      <c r="Z547" s="425"/>
    </row>
    <row r="548" spans="1:26" ht="12.75" customHeight="1" x14ac:dyDescent="0.2">
      <c r="A548" s="425"/>
      <c r="B548" s="425"/>
      <c r="C548" s="706"/>
      <c r="D548" s="706"/>
      <c r="E548" s="713"/>
      <c r="F548" s="425"/>
      <c r="G548" s="425"/>
      <c r="H548" s="425"/>
      <c r="I548" s="425"/>
      <c r="J548" s="425"/>
      <c r="K548" s="425"/>
      <c r="L548" s="425"/>
      <c r="M548" s="425"/>
      <c r="N548" s="425"/>
      <c r="O548" s="425"/>
      <c r="P548" s="425"/>
      <c r="Q548" s="425"/>
      <c r="R548" s="425"/>
      <c r="S548" s="425"/>
      <c r="T548" s="425"/>
      <c r="U548" s="425"/>
      <c r="V548" s="425"/>
      <c r="W548" s="425"/>
      <c r="X548" s="425"/>
      <c r="Y548" s="425"/>
      <c r="Z548" s="425"/>
    </row>
    <row r="549" spans="1:26" ht="12.75" customHeight="1" x14ac:dyDescent="0.2">
      <c r="A549" s="425"/>
      <c r="B549" s="425"/>
      <c r="C549" s="706"/>
      <c r="D549" s="706"/>
      <c r="E549" s="713"/>
      <c r="F549" s="425"/>
      <c r="G549" s="425"/>
      <c r="H549" s="425"/>
      <c r="I549" s="425"/>
      <c r="J549" s="425"/>
      <c r="K549" s="425"/>
      <c r="L549" s="425"/>
      <c r="M549" s="425"/>
      <c r="N549" s="425"/>
      <c r="O549" s="425"/>
      <c r="P549" s="425"/>
      <c r="Q549" s="425"/>
      <c r="R549" s="425"/>
      <c r="S549" s="425"/>
      <c r="T549" s="425"/>
      <c r="U549" s="425"/>
      <c r="V549" s="425"/>
      <c r="W549" s="425"/>
      <c r="X549" s="425"/>
      <c r="Y549" s="425"/>
      <c r="Z549" s="425"/>
    </row>
    <row r="550" spans="1:26" ht="12.75" customHeight="1" x14ac:dyDescent="0.2">
      <c r="A550" s="425"/>
      <c r="B550" s="425"/>
      <c r="C550" s="706"/>
      <c r="D550" s="706"/>
      <c r="E550" s="713"/>
      <c r="F550" s="425"/>
      <c r="G550" s="425"/>
      <c r="H550" s="425"/>
      <c r="I550" s="425"/>
      <c r="J550" s="425"/>
      <c r="K550" s="425"/>
      <c r="L550" s="425"/>
      <c r="M550" s="425"/>
      <c r="N550" s="425"/>
      <c r="O550" s="425"/>
      <c r="P550" s="425"/>
      <c r="Q550" s="425"/>
      <c r="R550" s="425"/>
      <c r="S550" s="425"/>
      <c r="T550" s="425"/>
      <c r="U550" s="425"/>
      <c r="V550" s="425"/>
      <c r="W550" s="425"/>
      <c r="X550" s="425"/>
      <c r="Y550" s="425"/>
      <c r="Z550" s="425"/>
    </row>
    <row r="551" spans="1:26" ht="12.75" customHeight="1" x14ac:dyDescent="0.2">
      <c r="A551" s="425"/>
      <c r="B551" s="425"/>
      <c r="C551" s="706"/>
      <c r="D551" s="706"/>
      <c r="E551" s="713"/>
      <c r="F551" s="425"/>
      <c r="G551" s="425"/>
      <c r="H551" s="425"/>
      <c r="I551" s="425"/>
      <c r="J551" s="425"/>
      <c r="K551" s="425"/>
      <c r="L551" s="425"/>
      <c r="M551" s="425"/>
      <c r="N551" s="425"/>
      <c r="O551" s="425"/>
      <c r="P551" s="425"/>
      <c r="Q551" s="425"/>
      <c r="R551" s="425"/>
      <c r="S551" s="425"/>
      <c r="T551" s="425"/>
      <c r="U551" s="425"/>
      <c r="V551" s="425"/>
      <c r="W551" s="425"/>
      <c r="X551" s="425"/>
      <c r="Y551" s="425"/>
      <c r="Z551" s="425"/>
    </row>
    <row r="552" spans="1:26" ht="12.75" customHeight="1" x14ac:dyDescent="0.2">
      <c r="A552" s="425"/>
      <c r="B552" s="425"/>
      <c r="C552" s="706"/>
      <c r="D552" s="706"/>
      <c r="E552" s="713"/>
      <c r="F552" s="425"/>
      <c r="G552" s="425"/>
      <c r="H552" s="425"/>
      <c r="I552" s="425"/>
      <c r="J552" s="425"/>
      <c r="K552" s="425"/>
      <c r="L552" s="425"/>
      <c r="M552" s="425"/>
      <c r="N552" s="425"/>
      <c r="O552" s="425"/>
      <c r="P552" s="425"/>
      <c r="Q552" s="425"/>
      <c r="R552" s="425"/>
      <c r="S552" s="425"/>
      <c r="T552" s="425"/>
      <c r="U552" s="425"/>
      <c r="V552" s="425"/>
      <c r="W552" s="425"/>
      <c r="X552" s="425"/>
      <c r="Y552" s="425"/>
      <c r="Z552" s="425"/>
    </row>
    <row r="553" spans="1:26" ht="12.75" customHeight="1" x14ac:dyDescent="0.2">
      <c r="A553" s="425"/>
      <c r="B553" s="425"/>
      <c r="C553" s="706"/>
      <c r="D553" s="706"/>
      <c r="E553" s="713"/>
      <c r="F553" s="425"/>
      <c r="G553" s="425"/>
      <c r="H553" s="425"/>
      <c r="I553" s="425"/>
      <c r="J553" s="425"/>
      <c r="K553" s="425"/>
      <c r="L553" s="425"/>
      <c r="M553" s="425"/>
      <c r="N553" s="425"/>
      <c r="O553" s="425"/>
      <c r="P553" s="425"/>
      <c r="Q553" s="425"/>
      <c r="R553" s="425"/>
      <c r="S553" s="425"/>
      <c r="T553" s="425"/>
      <c r="U553" s="425"/>
      <c r="V553" s="425"/>
      <c r="W553" s="425"/>
      <c r="X553" s="425"/>
      <c r="Y553" s="425"/>
      <c r="Z553" s="425"/>
    </row>
    <row r="554" spans="1:26" ht="12.75" customHeight="1" x14ac:dyDescent="0.2">
      <c r="A554" s="425"/>
      <c r="B554" s="425"/>
      <c r="C554" s="706"/>
      <c r="D554" s="706"/>
      <c r="E554" s="713"/>
      <c r="F554" s="425"/>
      <c r="G554" s="425"/>
      <c r="H554" s="425"/>
      <c r="I554" s="425"/>
      <c r="J554" s="425"/>
      <c r="K554" s="425"/>
      <c r="L554" s="425"/>
      <c r="M554" s="425"/>
      <c r="N554" s="425"/>
      <c r="O554" s="425"/>
      <c r="P554" s="425"/>
      <c r="Q554" s="425"/>
      <c r="R554" s="425"/>
      <c r="S554" s="425"/>
      <c r="T554" s="425"/>
      <c r="U554" s="425"/>
      <c r="V554" s="425"/>
      <c r="W554" s="425"/>
      <c r="X554" s="425"/>
      <c r="Y554" s="425"/>
      <c r="Z554" s="425"/>
    </row>
    <row r="555" spans="1:26" ht="12.75" customHeight="1" x14ac:dyDescent="0.2">
      <c r="A555" s="425"/>
      <c r="B555" s="425"/>
      <c r="C555" s="706"/>
      <c r="D555" s="706"/>
      <c r="E555" s="713"/>
      <c r="F555" s="425"/>
      <c r="G555" s="425"/>
      <c r="H555" s="425"/>
      <c r="I555" s="425"/>
      <c r="J555" s="425"/>
      <c r="K555" s="425"/>
      <c r="L555" s="425"/>
      <c r="M555" s="425"/>
      <c r="N555" s="425"/>
      <c r="O555" s="425"/>
      <c r="P555" s="425"/>
      <c r="Q555" s="425"/>
      <c r="R555" s="425"/>
      <c r="S555" s="425"/>
      <c r="T555" s="425"/>
      <c r="U555" s="425"/>
      <c r="V555" s="425"/>
      <c r="W555" s="425"/>
      <c r="X555" s="425"/>
      <c r="Y555" s="425"/>
      <c r="Z555" s="425"/>
    </row>
    <row r="556" spans="1:26" ht="12.75" customHeight="1" x14ac:dyDescent="0.2">
      <c r="A556" s="425"/>
      <c r="B556" s="425"/>
      <c r="C556" s="706"/>
      <c r="D556" s="706"/>
      <c r="E556" s="713"/>
      <c r="F556" s="425"/>
      <c r="G556" s="425"/>
      <c r="H556" s="425"/>
      <c r="I556" s="425"/>
      <c r="J556" s="425"/>
      <c r="K556" s="425"/>
      <c r="L556" s="425"/>
      <c r="M556" s="425"/>
      <c r="N556" s="425"/>
      <c r="O556" s="425"/>
      <c r="P556" s="425"/>
      <c r="Q556" s="425"/>
      <c r="R556" s="425"/>
      <c r="S556" s="425"/>
      <c r="T556" s="425"/>
      <c r="U556" s="425"/>
      <c r="V556" s="425"/>
      <c r="W556" s="425"/>
      <c r="X556" s="425"/>
      <c r="Y556" s="425"/>
      <c r="Z556" s="425"/>
    </row>
    <row r="557" spans="1:26" ht="12.75" customHeight="1" x14ac:dyDescent="0.2">
      <c r="A557" s="425"/>
      <c r="B557" s="425"/>
      <c r="C557" s="706"/>
      <c r="D557" s="706"/>
      <c r="E557" s="713"/>
      <c r="F557" s="425"/>
      <c r="G557" s="425"/>
      <c r="H557" s="425"/>
      <c r="I557" s="425"/>
      <c r="J557" s="425"/>
      <c r="K557" s="425"/>
      <c r="L557" s="425"/>
      <c r="M557" s="425"/>
      <c r="N557" s="425"/>
      <c r="O557" s="425"/>
      <c r="P557" s="425"/>
      <c r="Q557" s="425"/>
      <c r="R557" s="425"/>
      <c r="S557" s="425"/>
      <c r="T557" s="425"/>
      <c r="U557" s="425"/>
      <c r="V557" s="425"/>
      <c r="W557" s="425"/>
      <c r="X557" s="425"/>
      <c r="Y557" s="425"/>
      <c r="Z557" s="425"/>
    </row>
    <row r="558" spans="1:26" ht="12.75" customHeight="1" x14ac:dyDescent="0.2">
      <c r="A558" s="425"/>
      <c r="B558" s="425"/>
      <c r="C558" s="706"/>
      <c r="D558" s="706"/>
      <c r="E558" s="713"/>
      <c r="F558" s="425"/>
      <c r="G558" s="425"/>
      <c r="H558" s="425"/>
      <c r="I558" s="425"/>
      <c r="J558" s="425"/>
      <c r="K558" s="425"/>
      <c r="L558" s="425"/>
      <c r="M558" s="425"/>
      <c r="N558" s="425"/>
      <c r="O558" s="425"/>
      <c r="P558" s="425"/>
      <c r="Q558" s="425"/>
      <c r="R558" s="425"/>
      <c r="S558" s="425"/>
      <c r="T558" s="425"/>
      <c r="U558" s="425"/>
      <c r="V558" s="425"/>
      <c r="W558" s="425"/>
      <c r="X558" s="425"/>
      <c r="Y558" s="425"/>
      <c r="Z558" s="425"/>
    </row>
    <row r="559" spans="1:26" ht="12.75" customHeight="1" x14ac:dyDescent="0.2">
      <c r="A559" s="425"/>
      <c r="B559" s="425"/>
      <c r="C559" s="706"/>
      <c r="D559" s="706"/>
      <c r="E559" s="713"/>
      <c r="F559" s="425"/>
      <c r="G559" s="425"/>
      <c r="H559" s="425"/>
      <c r="I559" s="425"/>
      <c r="J559" s="425"/>
      <c r="K559" s="425"/>
      <c r="L559" s="425"/>
      <c r="M559" s="425"/>
      <c r="N559" s="425"/>
      <c r="O559" s="425"/>
      <c r="P559" s="425"/>
      <c r="Q559" s="425"/>
      <c r="R559" s="425"/>
      <c r="S559" s="425"/>
      <c r="T559" s="425"/>
      <c r="U559" s="425"/>
      <c r="V559" s="425"/>
      <c r="W559" s="425"/>
      <c r="X559" s="425"/>
      <c r="Y559" s="425"/>
      <c r="Z559" s="425"/>
    </row>
    <row r="560" spans="1:26" ht="12.75" customHeight="1" x14ac:dyDescent="0.2">
      <c r="A560" s="425"/>
      <c r="B560" s="425"/>
      <c r="C560" s="706"/>
      <c r="D560" s="706"/>
      <c r="E560" s="713"/>
      <c r="F560" s="425"/>
      <c r="G560" s="425"/>
      <c r="H560" s="425"/>
      <c r="I560" s="425"/>
      <c r="J560" s="425"/>
      <c r="K560" s="425"/>
      <c r="L560" s="425"/>
      <c r="M560" s="425"/>
      <c r="N560" s="425"/>
      <c r="O560" s="425"/>
      <c r="P560" s="425"/>
      <c r="Q560" s="425"/>
      <c r="R560" s="425"/>
      <c r="S560" s="425"/>
      <c r="T560" s="425"/>
      <c r="U560" s="425"/>
      <c r="V560" s="425"/>
      <c r="W560" s="425"/>
      <c r="X560" s="425"/>
      <c r="Y560" s="425"/>
      <c r="Z560" s="425"/>
    </row>
    <row r="561" spans="1:26" ht="12.75" customHeight="1" x14ac:dyDescent="0.2">
      <c r="A561" s="425"/>
      <c r="B561" s="425"/>
      <c r="C561" s="706"/>
      <c r="D561" s="706"/>
      <c r="E561" s="713"/>
      <c r="F561" s="425"/>
      <c r="G561" s="425"/>
      <c r="H561" s="425"/>
      <c r="I561" s="425"/>
      <c r="J561" s="425"/>
      <c r="K561" s="425"/>
      <c r="L561" s="425"/>
      <c r="M561" s="425"/>
      <c r="N561" s="425"/>
      <c r="O561" s="425"/>
      <c r="P561" s="425"/>
      <c r="Q561" s="425"/>
      <c r="R561" s="425"/>
      <c r="S561" s="425"/>
      <c r="T561" s="425"/>
      <c r="U561" s="425"/>
      <c r="V561" s="425"/>
      <c r="W561" s="425"/>
      <c r="X561" s="425"/>
      <c r="Y561" s="425"/>
      <c r="Z561" s="425"/>
    </row>
    <row r="562" spans="1:26" ht="12.75" customHeight="1" x14ac:dyDescent="0.2">
      <c r="A562" s="425"/>
      <c r="B562" s="425"/>
      <c r="C562" s="706"/>
      <c r="D562" s="706"/>
      <c r="E562" s="713"/>
      <c r="F562" s="425"/>
      <c r="G562" s="425"/>
      <c r="H562" s="425"/>
      <c r="I562" s="425"/>
      <c r="J562" s="425"/>
      <c r="K562" s="425"/>
      <c r="L562" s="425"/>
      <c r="M562" s="425"/>
      <c r="N562" s="425"/>
      <c r="O562" s="425"/>
      <c r="P562" s="425"/>
      <c r="Q562" s="425"/>
      <c r="R562" s="425"/>
      <c r="S562" s="425"/>
      <c r="T562" s="425"/>
      <c r="U562" s="425"/>
      <c r="V562" s="425"/>
      <c r="W562" s="425"/>
      <c r="X562" s="425"/>
      <c r="Y562" s="425"/>
      <c r="Z562" s="425"/>
    </row>
    <row r="563" spans="1:26" ht="12.75" customHeight="1" x14ac:dyDescent="0.2">
      <c r="A563" s="425"/>
      <c r="B563" s="425"/>
      <c r="C563" s="706"/>
      <c r="D563" s="706"/>
      <c r="E563" s="713"/>
      <c r="F563" s="425"/>
      <c r="G563" s="425"/>
      <c r="H563" s="425"/>
      <c r="I563" s="425"/>
      <c r="J563" s="425"/>
      <c r="K563" s="425"/>
      <c r="L563" s="425"/>
      <c r="M563" s="425"/>
      <c r="N563" s="425"/>
      <c r="O563" s="425"/>
      <c r="P563" s="425"/>
      <c r="Q563" s="425"/>
      <c r="R563" s="425"/>
      <c r="S563" s="425"/>
      <c r="T563" s="425"/>
      <c r="U563" s="425"/>
      <c r="V563" s="425"/>
      <c r="W563" s="425"/>
      <c r="X563" s="425"/>
      <c r="Y563" s="425"/>
      <c r="Z563" s="425"/>
    </row>
    <row r="564" spans="1:26" ht="12.75" customHeight="1" x14ac:dyDescent="0.2">
      <c r="A564" s="425"/>
      <c r="B564" s="425"/>
      <c r="C564" s="706"/>
      <c r="D564" s="706"/>
      <c r="E564" s="713"/>
      <c r="F564" s="425"/>
      <c r="G564" s="425"/>
      <c r="H564" s="425"/>
      <c r="I564" s="425"/>
      <c r="J564" s="425"/>
      <c r="K564" s="425"/>
      <c r="L564" s="425"/>
      <c r="M564" s="425"/>
      <c r="N564" s="425"/>
      <c r="O564" s="425"/>
      <c r="P564" s="425"/>
      <c r="Q564" s="425"/>
      <c r="R564" s="425"/>
      <c r="S564" s="425"/>
      <c r="T564" s="425"/>
      <c r="U564" s="425"/>
      <c r="V564" s="425"/>
      <c r="W564" s="425"/>
      <c r="X564" s="425"/>
      <c r="Y564" s="425"/>
      <c r="Z564" s="425"/>
    </row>
    <row r="565" spans="1:26" ht="12.75" customHeight="1" x14ac:dyDescent="0.2">
      <c r="A565" s="425"/>
      <c r="B565" s="425"/>
      <c r="C565" s="706"/>
      <c r="D565" s="706"/>
      <c r="E565" s="713"/>
      <c r="F565" s="425"/>
      <c r="G565" s="425"/>
      <c r="H565" s="425"/>
      <c r="I565" s="425"/>
      <c r="J565" s="425"/>
      <c r="K565" s="425"/>
      <c r="L565" s="425"/>
      <c r="M565" s="425"/>
      <c r="N565" s="425"/>
      <c r="O565" s="425"/>
      <c r="P565" s="425"/>
      <c r="Q565" s="425"/>
      <c r="R565" s="425"/>
      <c r="S565" s="425"/>
      <c r="T565" s="425"/>
      <c r="U565" s="425"/>
      <c r="V565" s="425"/>
      <c r="W565" s="425"/>
      <c r="X565" s="425"/>
      <c r="Y565" s="425"/>
      <c r="Z565" s="425"/>
    </row>
    <row r="566" spans="1:26" ht="12.75" customHeight="1" x14ac:dyDescent="0.2">
      <c r="A566" s="425"/>
      <c r="B566" s="425"/>
      <c r="C566" s="706"/>
      <c r="D566" s="706"/>
      <c r="E566" s="713"/>
      <c r="F566" s="425"/>
      <c r="G566" s="425"/>
      <c r="H566" s="425"/>
      <c r="I566" s="425"/>
      <c r="J566" s="425"/>
      <c r="K566" s="425"/>
      <c r="L566" s="425"/>
      <c r="M566" s="425"/>
      <c r="N566" s="425"/>
      <c r="O566" s="425"/>
      <c r="P566" s="425"/>
      <c r="Q566" s="425"/>
      <c r="R566" s="425"/>
      <c r="S566" s="425"/>
      <c r="T566" s="425"/>
      <c r="U566" s="425"/>
      <c r="V566" s="425"/>
      <c r="W566" s="425"/>
      <c r="X566" s="425"/>
      <c r="Y566" s="425"/>
      <c r="Z566" s="425"/>
    </row>
    <row r="567" spans="1:26" ht="12.75" customHeight="1" x14ac:dyDescent="0.2">
      <c r="A567" s="425"/>
      <c r="B567" s="425"/>
      <c r="C567" s="706"/>
      <c r="D567" s="706"/>
      <c r="E567" s="713"/>
      <c r="F567" s="425"/>
      <c r="G567" s="425"/>
      <c r="H567" s="425"/>
      <c r="I567" s="425"/>
      <c r="J567" s="425"/>
      <c r="K567" s="425"/>
      <c r="L567" s="425"/>
      <c r="M567" s="425"/>
      <c r="N567" s="425"/>
      <c r="O567" s="425"/>
      <c r="P567" s="425"/>
      <c r="Q567" s="425"/>
      <c r="R567" s="425"/>
      <c r="S567" s="425"/>
      <c r="T567" s="425"/>
      <c r="U567" s="425"/>
      <c r="V567" s="425"/>
      <c r="W567" s="425"/>
      <c r="X567" s="425"/>
      <c r="Y567" s="425"/>
      <c r="Z567" s="425"/>
    </row>
    <row r="568" spans="1:26" ht="12.75" customHeight="1" x14ac:dyDescent="0.2">
      <c r="A568" s="425"/>
      <c r="B568" s="425"/>
      <c r="C568" s="706"/>
      <c r="D568" s="706"/>
      <c r="E568" s="713"/>
      <c r="F568" s="425"/>
      <c r="G568" s="425"/>
      <c r="H568" s="425"/>
      <c r="I568" s="425"/>
      <c r="J568" s="425"/>
      <c r="K568" s="425"/>
      <c r="L568" s="425"/>
      <c r="M568" s="425"/>
      <c r="N568" s="425"/>
      <c r="O568" s="425"/>
      <c r="P568" s="425"/>
      <c r="Q568" s="425"/>
      <c r="R568" s="425"/>
      <c r="S568" s="425"/>
      <c r="T568" s="425"/>
      <c r="U568" s="425"/>
      <c r="V568" s="425"/>
      <c r="W568" s="425"/>
      <c r="X568" s="425"/>
      <c r="Y568" s="425"/>
      <c r="Z568" s="425"/>
    </row>
    <row r="569" spans="1:26" ht="12.75" customHeight="1" x14ac:dyDescent="0.2">
      <c r="A569" s="425"/>
      <c r="B569" s="425"/>
      <c r="C569" s="706"/>
      <c r="D569" s="706"/>
      <c r="E569" s="713"/>
      <c r="F569" s="425"/>
      <c r="G569" s="425"/>
      <c r="H569" s="425"/>
      <c r="I569" s="425"/>
      <c r="J569" s="425"/>
      <c r="K569" s="425"/>
      <c r="L569" s="425"/>
      <c r="M569" s="425"/>
      <c r="N569" s="425"/>
      <c r="O569" s="425"/>
      <c r="P569" s="425"/>
      <c r="Q569" s="425"/>
      <c r="R569" s="425"/>
      <c r="S569" s="425"/>
      <c r="T569" s="425"/>
      <c r="U569" s="425"/>
      <c r="V569" s="425"/>
      <c r="W569" s="425"/>
      <c r="X569" s="425"/>
      <c r="Y569" s="425"/>
      <c r="Z569" s="425"/>
    </row>
    <row r="570" spans="1:26" ht="12.75" customHeight="1" x14ac:dyDescent="0.2">
      <c r="A570" s="425"/>
      <c r="B570" s="425"/>
      <c r="C570" s="706"/>
      <c r="D570" s="706"/>
      <c r="E570" s="713"/>
      <c r="F570" s="425"/>
      <c r="G570" s="425"/>
      <c r="H570" s="425"/>
      <c r="I570" s="425"/>
      <c r="J570" s="425"/>
      <c r="K570" s="425"/>
      <c r="L570" s="425"/>
      <c r="M570" s="425"/>
      <c r="N570" s="425"/>
      <c r="O570" s="425"/>
      <c r="P570" s="425"/>
      <c r="Q570" s="425"/>
      <c r="R570" s="425"/>
      <c r="S570" s="425"/>
      <c r="T570" s="425"/>
      <c r="U570" s="425"/>
      <c r="V570" s="425"/>
      <c r="W570" s="425"/>
      <c r="X570" s="425"/>
      <c r="Y570" s="425"/>
      <c r="Z570" s="425"/>
    </row>
    <row r="571" spans="1:26" ht="12.75" customHeight="1" x14ac:dyDescent="0.2">
      <c r="A571" s="425"/>
      <c r="B571" s="425"/>
      <c r="C571" s="706"/>
      <c r="D571" s="706"/>
      <c r="E571" s="713"/>
      <c r="F571" s="425"/>
      <c r="G571" s="425"/>
      <c r="H571" s="425"/>
      <c r="I571" s="425"/>
      <c r="J571" s="425"/>
      <c r="K571" s="425"/>
      <c r="L571" s="425"/>
      <c r="M571" s="425"/>
      <c r="N571" s="425"/>
      <c r="O571" s="425"/>
      <c r="P571" s="425"/>
      <c r="Q571" s="425"/>
      <c r="R571" s="425"/>
      <c r="S571" s="425"/>
      <c r="T571" s="425"/>
      <c r="U571" s="425"/>
      <c r="V571" s="425"/>
      <c r="W571" s="425"/>
      <c r="X571" s="425"/>
      <c r="Y571" s="425"/>
      <c r="Z571" s="425"/>
    </row>
    <row r="572" spans="1:26" ht="12.75" customHeight="1" x14ac:dyDescent="0.2">
      <c r="A572" s="425"/>
      <c r="B572" s="425"/>
      <c r="C572" s="706"/>
      <c r="D572" s="706"/>
      <c r="E572" s="713"/>
      <c r="F572" s="425"/>
      <c r="G572" s="425"/>
      <c r="H572" s="425"/>
      <c r="I572" s="425"/>
      <c r="J572" s="425"/>
      <c r="K572" s="425"/>
      <c r="L572" s="425"/>
      <c r="M572" s="425"/>
      <c r="N572" s="425"/>
      <c r="O572" s="425"/>
      <c r="P572" s="425"/>
      <c r="Q572" s="425"/>
      <c r="R572" s="425"/>
      <c r="S572" s="425"/>
      <c r="T572" s="425"/>
      <c r="U572" s="425"/>
      <c r="V572" s="425"/>
      <c r="W572" s="425"/>
      <c r="X572" s="425"/>
      <c r="Y572" s="425"/>
      <c r="Z572" s="425"/>
    </row>
    <row r="573" spans="1:26" ht="12.75" customHeight="1" x14ac:dyDescent="0.2">
      <c r="A573" s="425"/>
      <c r="B573" s="425"/>
      <c r="C573" s="706"/>
      <c r="D573" s="706"/>
      <c r="E573" s="713"/>
      <c r="F573" s="425"/>
      <c r="G573" s="425"/>
      <c r="H573" s="425"/>
      <c r="I573" s="425"/>
      <c r="J573" s="425"/>
      <c r="K573" s="425"/>
      <c r="L573" s="425"/>
      <c r="M573" s="425"/>
      <c r="N573" s="425"/>
      <c r="O573" s="425"/>
      <c r="P573" s="425"/>
      <c r="Q573" s="425"/>
      <c r="R573" s="425"/>
      <c r="S573" s="425"/>
      <c r="T573" s="425"/>
      <c r="U573" s="425"/>
      <c r="V573" s="425"/>
      <c r="W573" s="425"/>
      <c r="X573" s="425"/>
      <c r="Y573" s="425"/>
      <c r="Z573" s="425"/>
    </row>
    <row r="574" spans="1:26" ht="12.75" customHeight="1" x14ac:dyDescent="0.2">
      <c r="A574" s="425"/>
      <c r="B574" s="425"/>
      <c r="C574" s="706"/>
      <c r="D574" s="706"/>
      <c r="E574" s="713"/>
      <c r="F574" s="425"/>
      <c r="G574" s="425"/>
      <c r="H574" s="425"/>
      <c r="I574" s="425"/>
      <c r="J574" s="425"/>
      <c r="K574" s="425"/>
      <c r="L574" s="425"/>
      <c r="M574" s="425"/>
      <c r="N574" s="425"/>
      <c r="O574" s="425"/>
      <c r="P574" s="425"/>
      <c r="Q574" s="425"/>
      <c r="R574" s="425"/>
      <c r="S574" s="425"/>
      <c r="T574" s="425"/>
      <c r="U574" s="425"/>
      <c r="V574" s="425"/>
      <c r="W574" s="425"/>
      <c r="X574" s="425"/>
      <c r="Y574" s="425"/>
      <c r="Z574" s="425"/>
    </row>
    <row r="575" spans="1:26" ht="12.75" customHeight="1" x14ac:dyDescent="0.2">
      <c r="A575" s="425"/>
      <c r="B575" s="425"/>
      <c r="C575" s="706"/>
      <c r="D575" s="706"/>
      <c r="E575" s="713"/>
      <c r="F575" s="425"/>
      <c r="G575" s="425"/>
      <c r="H575" s="425"/>
      <c r="I575" s="425"/>
      <c r="J575" s="425"/>
      <c r="K575" s="425"/>
      <c r="L575" s="425"/>
      <c r="M575" s="425"/>
      <c r="N575" s="425"/>
      <c r="O575" s="425"/>
      <c r="P575" s="425"/>
      <c r="Q575" s="425"/>
      <c r="R575" s="425"/>
      <c r="S575" s="425"/>
      <c r="T575" s="425"/>
      <c r="U575" s="425"/>
      <c r="V575" s="425"/>
      <c r="W575" s="425"/>
      <c r="X575" s="425"/>
      <c r="Y575" s="425"/>
      <c r="Z575" s="425"/>
    </row>
    <row r="576" spans="1:26" ht="12.75" customHeight="1" x14ac:dyDescent="0.2">
      <c r="A576" s="425"/>
      <c r="B576" s="425"/>
      <c r="C576" s="706"/>
      <c r="D576" s="706"/>
      <c r="E576" s="713"/>
      <c r="F576" s="425"/>
      <c r="G576" s="425"/>
      <c r="H576" s="425"/>
      <c r="I576" s="425"/>
      <c r="J576" s="425"/>
      <c r="K576" s="425"/>
      <c r="L576" s="425"/>
      <c r="M576" s="425"/>
      <c r="N576" s="425"/>
      <c r="O576" s="425"/>
      <c r="P576" s="425"/>
      <c r="Q576" s="425"/>
      <c r="R576" s="425"/>
      <c r="S576" s="425"/>
      <c r="T576" s="425"/>
      <c r="U576" s="425"/>
      <c r="V576" s="425"/>
      <c r="W576" s="425"/>
      <c r="X576" s="425"/>
      <c r="Y576" s="425"/>
      <c r="Z576" s="425"/>
    </row>
    <row r="577" spans="1:26" ht="12.75" customHeight="1" x14ac:dyDescent="0.2">
      <c r="A577" s="425"/>
      <c r="B577" s="425"/>
      <c r="C577" s="706"/>
      <c r="D577" s="706"/>
      <c r="E577" s="713"/>
      <c r="F577" s="425"/>
      <c r="G577" s="425"/>
      <c r="H577" s="425"/>
      <c r="I577" s="425"/>
      <c r="J577" s="425"/>
      <c r="K577" s="425"/>
      <c r="L577" s="425"/>
      <c r="M577" s="425"/>
      <c r="N577" s="425"/>
      <c r="O577" s="425"/>
      <c r="P577" s="425"/>
      <c r="Q577" s="425"/>
      <c r="R577" s="425"/>
      <c r="S577" s="425"/>
      <c r="T577" s="425"/>
      <c r="U577" s="425"/>
      <c r="V577" s="425"/>
      <c r="W577" s="425"/>
      <c r="X577" s="425"/>
      <c r="Y577" s="425"/>
      <c r="Z577" s="425"/>
    </row>
    <row r="578" spans="1:26" ht="12.75" customHeight="1" x14ac:dyDescent="0.2">
      <c r="A578" s="425"/>
      <c r="B578" s="425"/>
      <c r="C578" s="706"/>
      <c r="D578" s="706"/>
      <c r="E578" s="713"/>
      <c r="F578" s="425"/>
      <c r="G578" s="425"/>
      <c r="H578" s="425"/>
      <c r="I578" s="425"/>
      <c r="J578" s="425"/>
      <c r="K578" s="425"/>
      <c r="L578" s="425"/>
      <c r="M578" s="425"/>
      <c r="N578" s="425"/>
      <c r="O578" s="425"/>
      <c r="P578" s="425"/>
      <c r="Q578" s="425"/>
      <c r="R578" s="425"/>
      <c r="S578" s="425"/>
      <c r="T578" s="425"/>
      <c r="U578" s="425"/>
      <c r="V578" s="425"/>
      <c r="W578" s="425"/>
      <c r="X578" s="425"/>
      <c r="Y578" s="425"/>
      <c r="Z578" s="425"/>
    </row>
    <row r="579" spans="1:26" ht="12.75" customHeight="1" x14ac:dyDescent="0.2">
      <c r="A579" s="425"/>
      <c r="B579" s="425"/>
      <c r="C579" s="706"/>
      <c r="D579" s="706"/>
      <c r="E579" s="713"/>
      <c r="F579" s="425"/>
      <c r="G579" s="425"/>
      <c r="H579" s="425"/>
      <c r="I579" s="425"/>
      <c r="J579" s="425"/>
      <c r="K579" s="425"/>
      <c r="L579" s="425"/>
      <c r="M579" s="425"/>
      <c r="N579" s="425"/>
      <c r="O579" s="425"/>
      <c r="P579" s="425"/>
      <c r="Q579" s="425"/>
      <c r="R579" s="425"/>
      <c r="S579" s="425"/>
      <c r="T579" s="425"/>
      <c r="U579" s="425"/>
      <c r="V579" s="425"/>
      <c r="W579" s="425"/>
      <c r="X579" s="425"/>
      <c r="Y579" s="425"/>
      <c r="Z579" s="425"/>
    </row>
    <row r="580" spans="1:26" ht="12.75" customHeight="1" x14ac:dyDescent="0.2">
      <c r="A580" s="425"/>
      <c r="B580" s="425"/>
      <c r="C580" s="706"/>
      <c r="D580" s="706"/>
      <c r="E580" s="713"/>
      <c r="F580" s="425"/>
      <c r="G580" s="425"/>
      <c r="H580" s="425"/>
      <c r="I580" s="425"/>
      <c r="J580" s="425"/>
      <c r="K580" s="425"/>
      <c r="L580" s="425"/>
      <c r="M580" s="425"/>
      <c r="N580" s="425"/>
      <c r="O580" s="425"/>
      <c r="P580" s="425"/>
      <c r="Q580" s="425"/>
      <c r="R580" s="425"/>
      <c r="S580" s="425"/>
      <c r="T580" s="425"/>
      <c r="U580" s="425"/>
      <c r="V580" s="425"/>
      <c r="W580" s="425"/>
      <c r="X580" s="425"/>
      <c r="Y580" s="425"/>
      <c r="Z580" s="425"/>
    </row>
    <row r="581" spans="1:26" ht="12.75" customHeight="1" x14ac:dyDescent="0.2">
      <c r="A581" s="425"/>
      <c r="B581" s="425"/>
      <c r="C581" s="706"/>
      <c r="D581" s="706"/>
      <c r="E581" s="713"/>
      <c r="F581" s="425"/>
      <c r="G581" s="425"/>
      <c r="H581" s="425"/>
      <c r="I581" s="425"/>
      <c r="J581" s="425"/>
      <c r="K581" s="425"/>
      <c r="L581" s="425"/>
      <c r="M581" s="425"/>
      <c r="N581" s="425"/>
      <c r="O581" s="425"/>
      <c r="P581" s="425"/>
      <c r="Q581" s="425"/>
      <c r="R581" s="425"/>
      <c r="S581" s="425"/>
      <c r="T581" s="425"/>
      <c r="U581" s="425"/>
      <c r="V581" s="425"/>
      <c r="W581" s="425"/>
      <c r="X581" s="425"/>
      <c r="Y581" s="425"/>
      <c r="Z581" s="425"/>
    </row>
    <row r="582" spans="1:26" ht="12.75" customHeight="1" x14ac:dyDescent="0.2">
      <c r="A582" s="425"/>
      <c r="B582" s="425"/>
      <c r="C582" s="706"/>
      <c r="D582" s="706"/>
      <c r="E582" s="713"/>
      <c r="F582" s="425"/>
      <c r="G582" s="425"/>
      <c r="H582" s="425"/>
      <c r="I582" s="425"/>
      <c r="J582" s="425"/>
      <c r="K582" s="425"/>
      <c r="L582" s="425"/>
      <c r="M582" s="425"/>
      <c r="N582" s="425"/>
      <c r="O582" s="425"/>
      <c r="P582" s="425"/>
      <c r="Q582" s="425"/>
      <c r="R582" s="425"/>
      <c r="S582" s="425"/>
      <c r="T582" s="425"/>
      <c r="U582" s="425"/>
      <c r="V582" s="425"/>
      <c r="W582" s="425"/>
      <c r="X582" s="425"/>
      <c r="Y582" s="425"/>
      <c r="Z582" s="425"/>
    </row>
    <row r="583" spans="1:26" ht="12.75" customHeight="1" x14ac:dyDescent="0.2">
      <c r="A583" s="425"/>
      <c r="B583" s="425"/>
      <c r="C583" s="706"/>
      <c r="D583" s="706"/>
      <c r="E583" s="713"/>
      <c r="F583" s="425"/>
      <c r="G583" s="425"/>
      <c r="H583" s="425"/>
      <c r="I583" s="425"/>
      <c r="J583" s="425"/>
      <c r="K583" s="425"/>
      <c r="L583" s="425"/>
      <c r="M583" s="425"/>
      <c r="N583" s="425"/>
      <c r="O583" s="425"/>
      <c r="P583" s="425"/>
      <c r="Q583" s="425"/>
      <c r="R583" s="425"/>
      <c r="S583" s="425"/>
      <c r="T583" s="425"/>
      <c r="U583" s="425"/>
      <c r="V583" s="425"/>
      <c r="W583" s="425"/>
      <c r="X583" s="425"/>
      <c r="Y583" s="425"/>
      <c r="Z583" s="425"/>
    </row>
    <row r="584" spans="1:26" ht="12.75" customHeight="1" x14ac:dyDescent="0.2">
      <c r="A584" s="425"/>
      <c r="B584" s="425"/>
      <c r="C584" s="706"/>
      <c r="D584" s="706"/>
      <c r="E584" s="713"/>
      <c r="F584" s="425"/>
      <c r="G584" s="425"/>
      <c r="H584" s="425"/>
      <c r="I584" s="425"/>
      <c r="J584" s="425"/>
      <c r="K584" s="425"/>
      <c r="L584" s="425"/>
      <c r="M584" s="425"/>
      <c r="N584" s="425"/>
      <c r="O584" s="425"/>
      <c r="P584" s="425"/>
      <c r="Q584" s="425"/>
      <c r="R584" s="425"/>
      <c r="S584" s="425"/>
      <c r="T584" s="425"/>
      <c r="U584" s="425"/>
      <c r="V584" s="425"/>
      <c r="W584" s="425"/>
      <c r="X584" s="425"/>
      <c r="Y584" s="425"/>
      <c r="Z584" s="425"/>
    </row>
    <row r="585" spans="1:26" ht="12.75" customHeight="1" x14ac:dyDescent="0.2">
      <c r="A585" s="425"/>
      <c r="B585" s="425"/>
      <c r="C585" s="706"/>
      <c r="D585" s="706"/>
      <c r="E585" s="713"/>
      <c r="F585" s="425"/>
      <c r="G585" s="425"/>
      <c r="H585" s="425"/>
      <c r="I585" s="425"/>
      <c r="J585" s="425"/>
      <c r="K585" s="425"/>
      <c r="L585" s="425"/>
      <c r="M585" s="425"/>
      <c r="N585" s="425"/>
      <c r="O585" s="425"/>
      <c r="P585" s="425"/>
      <c r="Q585" s="425"/>
      <c r="R585" s="425"/>
      <c r="S585" s="425"/>
      <c r="T585" s="425"/>
      <c r="U585" s="425"/>
      <c r="V585" s="425"/>
      <c r="W585" s="425"/>
      <c r="X585" s="425"/>
      <c r="Y585" s="425"/>
      <c r="Z585" s="425"/>
    </row>
    <row r="586" spans="1:26" ht="12.75" customHeight="1" x14ac:dyDescent="0.2">
      <c r="A586" s="425"/>
      <c r="B586" s="425"/>
      <c r="C586" s="706"/>
      <c r="D586" s="706"/>
      <c r="E586" s="713"/>
      <c r="F586" s="425"/>
      <c r="G586" s="425"/>
      <c r="H586" s="425"/>
      <c r="I586" s="425"/>
      <c r="J586" s="425"/>
      <c r="K586" s="425"/>
      <c r="L586" s="425"/>
      <c r="M586" s="425"/>
      <c r="N586" s="425"/>
      <c r="O586" s="425"/>
      <c r="P586" s="425"/>
      <c r="Q586" s="425"/>
      <c r="R586" s="425"/>
      <c r="S586" s="425"/>
      <c r="T586" s="425"/>
      <c r="U586" s="425"/>
      <c r="V586" s="425"/>
      <c r="W586" s="425"/>
      <c r="X586" s="425"/>
      <c r="Y586" s="425"/>
      <c r="Z586" s="425"/>
    </row>
    <row r="587" spans="1:26" ht="12.75" customHeight="1" x14ac:dyDescent="0.2">
      <c r="A587" s="425"/>
      <c r="B587" s="425"/>
      <c r="C587" s="706"/>
      <c r="D587" s="706"/>
      <c r="E587" s="713"/>
      <c r="F587" s="425"/>
      <c r="G587" s="425"/>
      <c r="H587" s="425"/>
      <c r="I587" s="425"/>
      <c r="J587" s="425"/>
      <c r="K587" s="425"/>
      <c r="L587" s="425"/>
      <c r="M587" s="425"/>
      <c r="N587" s="425"/>
      <c r="O587" s="425"/>
      <c r="P587" s="425"/>
      <c r="Q587" s="425"/>
      <c r="R587" s="425"/>
      <c r="S587" s="425"/>
      <c r="T587" s="425"/>
      <c r="U587" s="425"/>
      <c r="V587" s="425"/>
      <c r="W587" s="425"/>
      <c r="X587" s="425"/>
      <c r="Y587" s="425"/>
      <c r="Z587" s="425"/>
    </row>
    <row r="588" spans="1:26" ht="12.75" customHeight="1" x14ac:dyDescent="0.2">
      <c r="A588" s="425"/>
      <c r="B588" s="425"/>
      <c r="C588" s="706"/>
      <c r="D588" s="706"/>
      <c r="E588" s="713"/>
      <c r="F588" s="425"/>
      <c r="G588" s="425"/>
      <c r="H588" s="425"/>
      <c r="I588" s="425"/>
      <c r="J588" s="425"/>
      <c r="K588" s="425"/>
      <c r="L588" s="425"/>
      <c r="M588" s="425"/>
      <c r="N588" s="425"/>
      <c r="O588" s="425"/>
      <c r="P588" s="425"/>
      <c r="Q588" s="425"/>
      <c r="R588" s="425"/>
      <c r="S588" s="425"/>
      <c r="T588" s="425"/>
      <c r="U588" s="425"/>
      <c r="V588" s="425"/>
      <c r="W588" s="425"/>
      <c r="X588" s="425"/>
      <c r="Y588" s="425"/>
      <c r="Z588" s="425"/>
    </row>
    <row r="589" spans="1:26" ht="12.75" customHeight="1" x14ac:dyDescent="0.2">
      <c r="A589" s="425"/>
      <c r="B589" s="425"/>
      <c r="C589" s="706"/>
      <c r="D589" s="706"/>
      <c r="E589" s="713"/>
      <c r="F589" s="425"/>
      <c r="G589" s="425"/>
      <c r="H589" s="425"/>
      <c r="I589" s="425"/>
      <c r="J589" s="425"/>
      <c r="K589" s="425"/>
      <c r="L589" s="425"/>
      <c r="M589" s="425"/>
      <c r="N589" s="425"/>
      <c r="O589" s="425"/>
      <c r="P589" s="425"/>
      <c r="Q589" s="425"/>
      <c r="R589" s="425"/>
      <c r="S589" s="425"/>
      <c r="T589" s="425"/>
      <c r="U589" s="425"/>
      <c r="V589" s="425"/>
      <c r="W589" s="425"/>
      <c r="X589" s="425"/>
      <c r="Y589" s="425"/>
      <c r="Z589" s="425"/>
    </row>
    <row r="590" spans="1:26" ht="12.75" customHeight="1" x14ac:dyDescent="0.2">
      <c r="A590" s="425"/>
      <c r="B590" s="425"/>
      <c r="C590" s="706"/>
      <c r="D590" s="706"/>
      <c r="E590" s="713"/>
      <c r="F590" s="425"/>
      <c r="G590" s="425"/>
      <c r="H590" s="425"/>
      <c r="I590" s="425"/>
      <c r="J590" s="425"/>
      <c r="K590" s="425"/>
      <c r="L590" s="425"/>
      <c r="M590" s="425"/>
      <c r="N590" s="425"/>
      <c r="O590" s="425"/>
      <c r="P590" s="425"/>
      <c r="Q590" s="425"/>
      <c r="R590" s="425"/>
      <c r="S590" s="425"/>
      <c r="T590" s="425"/>
      <c r="U590" s="425"/>
      <c r="V590" s="425"/>
      <c r="W590" s="425"/>
      <c r="X590" s="425"/>
      <c r="Y590" s="425"/>
      <c r="Z590" s="425"/>
    </row>
    <row r="591" spans="1:26" ht="12.75" customHeight="1" x14ac:dyDescent="0.2">
      <c r="A591" s="425"/>
      <c r="B591" s="425"/>
      <c r="C591" s="706"/>
      <c r="D591" s="706"/>
      <c r="E591" s="713"/>
      <c r="F591" s="425"/>
      <c r="G591" s="425"/>
      <c r="H591" s="425"/>
      <c r="I591" s="425"/>
      <c r="J591" s="425"/>
      <c r="K591" s="425"/>
      <c r="L591" s="425"/>
      <c r="M591" s="425"/>
      <c r="N591" s="425"/>
      <c r="O591" s="425"/>
      <c r="P591" s="425"/>
      <c r="Q591" s="425"/>
      <c r="R591" s="425"/>
      <c r="S591" s="425"/>
      <c r="T591" s="425"/>
      <c r="U591" s="425"/>
      <c r="V591" s="425"/>
      <c r="W591" s="425"/>
      <c r="X591" s="425"/>
      <c r="Y591" s="425"/>
      <c r="Z591" s="425"/>
    </row>
    <row r="592" spans="1:26" ht="12.75" customHeight="1" x14ac:dyDescent="0.2">
      <c r="A592" s="425"/>
      <c r="B592" s="425"/>
      <c r="C592" s="706"/>
      <c r="D592" s="706"/>
      <c r="E592" s="713"/>
      <c r="F592" s="425"/>
      <c r="G592" s="425"/>
      <c r="H592" s="425"/>
      <c r="I592" s="425"/>
      <c r="J592" s="425"/>
      <c r="K592" s="425"/>
      <c r="L592" s="425"/>
      <c r="M592" s="425"/>
      <c r="N592" s="425"/>
      <c r="O592" s="425"/>
      <c r="P592" s="425"/>
      <c r="Q592" s="425"/>
      <c r="R592" s="425"/>
      <c r="S592" s="425"/>
      <c r="T592" s="425"/>
      <c r="U592" s="425"/>
      <c r="V592" s="425"/>
      <c r="W592" s="425"/>
      <c r="X592" s="425"/>
      <c r="Y592" s="425"/>
      <c r="Z592" s="425"/>
    </row>
    <row r="593" spans="1:26" ht="12.75" customHeight="1" x14ac:dyDescent="0.2">
      <c r="A593" s="425"/>
      <c r="B593" s="425"/>
      <c r="C593" s="706"/>
      <c r="D593" s="706"/>
      <c r="E593" s="713"/>
      <c r="F593" s="425"/>
      <c r="G593" s="425"/>
      <c r="H593" s="425"/>
      <c r="I593" s="425"/>
      <c r="J593" s="425"/>
      <c r="K593" s="425"/>
      <c r="L593" s="425"/>
      <c r="M593" s="425"/>
      <c r="N593" s="425"/>
      <c r="O593" s="425"/>
      <c r="P593" s="425"/>
      <c r="Q593" s="425"/>
      <c r="R593" s="425"/>
      <c r="S593" s="425"/>
      <c r="T593" s="425"/>
      <c r="U593" s="425"/>
      <c r="V593" s="425"/>
      <c r="W593" s="425"/>
      <c r="X593" s="425"/>
      <c r="Y593" s="425"/>
      <c r="Z593" s="425"/>
    </row>
    <row r="594" spans="1:26" ht="12.75" customHeight="1" x14ac:dyDescent="0.2">
      <c r="A594" s="425"/>
      <c r="B594" s="425"/>
      <c r="C594" s="706"/>
      <c r="D594" s="706"/>
      <c r="E594" s="713"/>
      <c r="F594" s="425"/>
      <c r="G594" s="425"/>
      <c r="H594" s="425"/>
      <c r="I594" s="425"/>
      <c r="J594" s="425"/>
      <c r="K594" s="425"/>
      <c r="L594" s="425"/>
      <c r="M594" s="425"/>
      <c r="N594" s="425"/>
      <c r="O594" s="425"/>
      <c r="P594" s="425"/>
      <c r="Q594" s="425"/>
      <c r="R594" s="425"/>
      <c r="S594" s="425"/>
      <c r="T594" s="425"/>
      <c r="U594" s="425"/>
      <c r="V594" s="425"/>
      <c r="W594" s="425"/>
      <c r="X594" s="425"/>
      <c r="Y594" s="425"/>
      <c r="Z594" s="425"/>
    </row>
    <row r="595" spans="1:26" ht="12.75" customHeight="1" x14ac:dyDescent="0.2">
      <c r="A595" s="425"/>
      <c r="B595" s="425"/>
      <c r="C595" s="706"/>
      <c r="D595" s="706"/>
      <c r="E595" s="713"/>
      <c r="F595" s="425"/>
      <c r="G595" s="425"/>
      <c r="H595" s="425"/>
      <c r="I595" s="425"/>
      <c r="J595" s="425"/>
      <c r="K595" s="425"/>
      <c r="L595" s="425"/>
      <c r="M595" s="425"/>
      <c r="N595" s="425"/>
      <c r="O595" s="425"/>
      <c r="P595" s="425"/>
      <c r="Q595" s="425"/>
      <c r="R595" s="425"/>
      <c r="S595" s="425"/>
      <c r="T595" s="425"/>
      <c r="U595" s="425"/>
      <c r="V595" s="425"/>
      <c r="W595" s="425"/>
      <c r="X595" s="425"/>
      <c r="Y595" s="425"/>
      <c r="Z595" s="425"/>
    </row>
    <row r="596" spans="1:26" ht="12.75" customHeight="1" x14ac:dyDescent="0.2">
      <c r="A596" s="425"/>
      <c r="B596" s="425"/>
      <c r="C596" s="706"/>
      <c r="D596" s="706"/>
      <c r="E596" s="713"/>
      <c r="F596" s="425"/>
      <c r="G596" s="425"/>
      <c r="H596" s="425"/>
      <c r="I596" s="425"/>
      <c r="J596" s="425"/>
      <c r="K596" s="425"/>
      <c r="L596" s="425"/>
      <c r="M596" s="425"/>
      <c r="N596" s="425"/>
      <c r="O596" s="425"/>
      <c r="P596" s="425"/>
      <c r="Q596" s="425"/>
      <c r="R596" s="425"/>
      <c r="S596" s="425"/>
      <c r="T596" s="425"/>
      <c r="U596" s="425"/>
      <c r="V596" s="425"/>
      <c r="W596" s="425"/>
      <c r="X596" s="425"/>
      <c r="Y596" s="425"/>
      <c r="Z596" s="425"/>
    </row>
    <row r="597" spans="1:26" ht="12.75" customHeight="1" x14ac:dyDescent="0.2">
      <c r="A597" s="425"/>
      <c r="B597" s="425"/>
      <c r="C597" s="706"/>
      <c r="D597" s="706"/>
      <c r="E597" s="713"/>
      <c r="F597" s="425"/>
      <c r="G597" s="425"/>
      <c r="H597" s="425"/>
      <c r="I597" s="425"/>
      <c r="J597" s="425"/>
      <c r="K597" s="425"/>
      <c r="L597" s="425"/>
      <c r="M597" s="425"/>
      <c r="N597" s="425"/>
      <c r="O597" s="425"/>
      <c r="P597" s="425"/>
      <c r="Q597" s="425"/>
      <c r="R597" s="425"/>
      <c r="S597" s="425"/>
      <c r="T597" s="425"/>
      <c r="U597" s="425"/>
      <c r="V597" s="425"/>
      <c r="W597" s="425"/>
      <c r="X597" s="425"/>
      <c r="Y597" s="425"/>
      <c r="Z597" s="425"/>
    </row>
    <row r="598" spans="1:26" ht="12.75" customHeight="1" x14ac:dyDescent="0.2">
      <c r="A598" s="425"/>
      <c r="B598" s="425"/>
      <c r="C598" s="706"/>
      <c r="D598" s="706"/>
      <c r="E598" s="713"/>
      <c r="F598" s="425"/>
      <c r="G598" s="425"/>
      <c r="H598" s="425"/>
      <c r="I598" s="425"/>
      <c r="J598" s="425"/>
      <c r="K598" s="425"/>
      <c r="L598" s="425"/>
      <c r="M598" s="425"/>
      <c r="N598" s="425"/>
      <c r="O598" s="425"/>
      <c r="P598" s="425"/>
      <c r="Q598" s="425"/>
      <c r="R598" s="425"/>
      <c r="S598" s="425"/>
      <c r="T598" s="425"/>
      <c r="U598" s="425"/>
      <c r="V598" s="425"/>
      <c r="W598" s="425"/>
      <c r="X598" s="425"/>
      <c r="Y598" s="425"/>
      <c r="Z598" s="425"/>
    </row>
    <row r="599" spans="1:26" ht="12.75" customHeight="1" x14ac:dyDescent="0.2">
      <c r="A599" s="425"/>
      <c r="B599" s="425"/>
      <c r="C599" s="706"/>
      <c r="D599" s="706"/>
      <c r="E599" s="713"/>
      <c r="F599" s="425"/>
      <c r="G599" s="425"/>
      <c r="H599" s="425"/>
      <c r="I599" s="425"/>
      <c r="J599" s="425"/>
      <c r="K599" s="425"/>
      <c r="L599" s="425"/>
      <c r="M599" s="425"/>
      <c r="N599" s="425"/>
      <c r="O599" s="425"/>
      <c r="P599" s="425"/>
      <c r="Q599" s="425"/>
      <c r="R599" s="425"/>
      <c r="S599" s="425"/>
      <c r="T599" s="425"/>
      <c r="U599" s="425"/>
      <c r="V599" s="425"/>
      <c r="W599" s="425"/>
      <c r="X599" s="425"/>
      <c r="Y599" s="425"/>
      <c r="Z599" s="425"/>
    </row>
    <row r="600" spans="1:26" ht="12.75" customHeight="1" x14ac:dyDescent="0.2">
      <c r="A600" s="425"/>
      <c r="B600" s="425"/>
      <c r="C600" s="706"/>
      <c r="D600" s="706"/>
      <c r="E600" s="713"/>
      <c r="F600" s="425"/>
      <c r="G600" s="425"/>
      <c r="H600" s="425"/>
      <c r="I600" s="425"/>
      <c r="J600" s="425"/>
      <c r="K600" s="425"/>
      <c r="L600" s="425"/>
      <c r="M600" s="425"/>
      <c r="N600" s="425"/>
      <c r="O600" s="425"/>
      <c r="P600" s="425"/>
      <c r="Q600" s="425"/>
      <c r="R600" s="425"/>
      <c r="S600" s="425"/>
      <c r="T600" s="425"/>
      <c r="U600" s="425"/>
      <c r="V600" s="425"/>
      <c r="W600" s="425"/>
      <c r="X600" s="425"/>
      <c r="Y600" s="425"/>
      <c r="Z600" s="425"/>
    </row>
    <row r="601" spans="1:26" ht="12.75" customHeight="1" x14ac:dyDescent="0.2">
      <c r="A601" s="425"/>
      <c r="B601" s="425"/>
      <c r="C601" s="706"/>
      <c r="D601" s="706"/>
      <c r="E601" s="713"/>
      <c r="F601" s="425"/>
      <c r="G601" s="425"/>
      <c r="H601" s="425"/>
      <c r="I601" s="425"/>
      <c r="J601" s="425"/>
      <c r="K601" s="425"/>
      <c r="L601" s="425"/>
      <c r="M601" s="425"/>
      <c r="N601" s="425"/>
      <c r="O601" s="425"/>
      <c r="P601" s="425"/>
      <c r="Q601" s="425"/>
      <c r="R601" s="425"/>
      <c r="S601" s="425"/>
      <c r="T601" s="425"/>
      <c r="U601" s="425"/>
      <c r="V601" s="425"/>
      <c r="W601" s="425"/>
      <c r="X601" s="425"/>
      <c r="Y601" s="425"/>
      <c r="Z601" s="425"/>
    </row>
    <row r="602" spans="1:26" ht="12.75" customHeight="1" x14ac:dyDescent="0.2">
      <c r="A602" s="425"/>
      <c r="B602" s="425"/>
      <c r="C602" s="706"/>
      <c r="D602" s="706"/>
      <c r="E602" s="713"/>
      <c r="F602" s="425"/>
      <c r="G602" s="425"/>
      <c r="H602" s="425"/>
      <c r="I602" s="425"/>
      <c r="J602" s="425"/>
      <c r="K602" s="425"/>
      <c r="L602" s="425"/>
      <c r="M602" s="425"/>
      <c r="N602" s="425"/>
      <c r="O602" s="425"/>
      <c r="P602" s="425"/>
      <c r="Q602" s="425"/>
      <c r="R602" s="425"/>
      <c r="S602" s="425"/>
      <c r="T602" s="425"/>
      <c r="U602" s="425"/>
      <c r="V602" s="425"/>
      <c r="W602" s="425"/>
      <c r="X602" s="425"/>
      <c r="Y602" s="425"/>
      <c r="Z602" s="425"/>
    </row>
    <row r="603" spans="1:26" ht="12.75" customHeight="1" x14ac:dyDescent="0.2">
      <c r="A603" s="425"/>
      <c r="B603" s="425"/>
      <c r="C603" s="706"/>
      <c r="D603" s="706"/>
      <c r="E603" s="713"/>
      <c r="F603" s="425"/>
      <c r="G603" s="425"/>
      <c r="H603" s="425"/>
      <c r="I603" s="425"/>
      <c r="J603" s="425"/>
      <c r="K603" s="425"/>
      <c r="L603" s="425"/>
      <c r="M603" s="425"/>
      <c r="N603" s="425"/>
      <c r="O603" s="425"/>
      <c r="P603" s="425"/>
      <c r="Q603" s="425"/>
      <c r="R603" s="425"/>
      <c r="S603" s="425"/>
      <c r="T603" s="425"/>
      <c r="U603" s="425"/>
      <c r="V603" s="425"/>
      <c r="W603" s="425"/>
      <c r="X603" s="425"/>
      <c r="Y603" s="425"/>
      <c r="Z603" s="425"/>
    </row>
    <row r="604" spans="1:26" ht="12.75" customHeight="1" x14ac:dyDescent="0.2">
      <c r="A604" s="425"/>
      <c r="B604" s="425"/>
      <c r="C604" s="706"/>
      <c r="D604" s="706"/>
      <c r="E604" s="713"/>
      <c r="F604" s="425"/>
      <c r="G604" s="425"/>
      <c r="H604" s="425"/>
      <c r="I604" s="425"/>
      <c r="J604" s="425"/>
      <c r="K604" s="425"/>
      <c r="L604" s="425"/>
      <c r="M604" s="425"/>
      <c r="N604" s="425"/>
      <c r="O604" s="425"/>
      <c r="P604" s="425"/>
      <c r="Q604" s="425"/>
      <c r="R604" s="425"/>
      <c r="S604" s="425"/>
      <c r="T604" s="425"/>
      <c r="U604" s="425"/>
      <c r="V604" s="425"/>
      <c r="W604" s="425"/>
      <c r="X604" s="425"/>
      <c r="Y604" s="425"/>
      <c r="Z604" s="425"/>
    </row>
    <row r="605" spans="1:26" ht="12.75" customHeight="1" x14ac:dyDescent="0.2">
      <c r="A605" s="425"/>
      <c r="B605" s="425"/>
      <c r="C605" s="706"/>
      <c r="D605" s="706"/>
      <c r="E605" s="713"/>
      <c r="F605" s="425"/>
      <c r="G605" s="425"/>
      <c r="H605" s="425"/>
      <c r="I605" s="425"/>
      <c r="J605" s="425"/>
      <c r="K605" s="425"/>
      <c r="L605" s="425"/>
      <c r="M605" s="425"/>
      <c r="N605" s="425"/>
      <c r="O605" s="425"/>
      <c r="P605" s="425"/>
      <c r="Q605" s="425"/>
      <c r="R605" s="425"/>
      <c r="S605" s="425"/>
      <c r="T605" s="425"/>
      <c r="U605" s="425"/>
      <c r="V605" s="425"/>
      <c r="W605" s="425"/>
      <c r="X605" s="425"/>
      <c r="Y605" s="425"/>
      <c r="Z605" s="425"/>
    </row>
    <row r="606" spans="1:26" ht="12.75" customHeight="1" x14ac:dyDescent="0.2">
      <c r="A606" s="425"/>
      <c r="B606" s="425"/>
      <c r="C606" s="706"/>
      <c r="D606" s="706"/>
      <c r="E606" s="713"/>
      <c r="F606" s="425"/>
      <c r="G606" s="425"/>
      <c r="H606" s="425"/>
      <c r="I606" s="425"/>
      <c r="J606" s="425"/>
      <c r="K606" s="425"/>
      <c r="L606" s="425"/>
      <c r="M606" s="425"/>
      <c r="N606" s="425"/>
      <c r="O606" s="425"/>
      <c r="P606" s="425"/>
      <c r="Q606" s="425"/>
      <c r="R606" s="425"/>
      <c r="S606" s="425"/>
      <c r="T606" s="425"/>
      <c r="U606" s="425"/>
      <c r="V606" s="425"/>
      <c r="W606" s="425"/>
      <c r="X606" s="425"/>
      <c r="Y606" s="425"/>
      <c r="Z606" s="425"/>
    </row>
    <row r="607" spans="1:26" ht="12.75" customHeight="1" x14ac:dyDescent="0.2">
      <c r="A607" s="425"/>
      <c r="B607" s="425"/>
      <c r="C607" s="706"/>
      <c r="D607" s="706"/>
      <c r="E607" s="713"/>
      <c r="F607" s="425"/>
      <c r="G607" s="425"/>
      <c r="H607" s="425"/>
      <c r="I607" s="425"/>
      <c r="J607" s="425"/>
      <c r="K607" s="425"/>
      <c r="L607" s="425"/>
      <c r="M607" s="425"/>
      <c r="N607" s="425"/>
      <c r="O607" s="425"/>
      <c r="P607" s="425"/>
      <c r="Q607" s="425"/>
      <c r="R607" s="425"/>
      <c r="S607" s="425"/>
      <c r="T607" s="425"/>
      <c r="U607" s="425"/>
      <c r="V607" s="425"/>
      <c r="W607" s="425"/>
      <c r="X607" s="425"/>
      <c r="Y607" s="425"/>
      <c r="Z607" s="425"/>
    </row>
    <row r="608" spans="1:26" ht="12.75" customHeight="1" x14ac:dyDescent="0.2">
      <c r="A608" s="425"/>
      <c r="B608" s="425"/>
      <c r="C608" s="706"/>
      <c r="D608" s="706"/>
      <c r="E608" s="713"/>
      <c r="F608" s="425"/>
      <c r="G608" s="425"/>
      <c r="H608" s="425"/>
      <c r="I608" s="425"/>
      <c r="J608" s="425"/>
      <c r="K608" s="425"/>
      <c r="L608" s="425"/>
      <c r="M608" s="425"/>
      <c r="N608" s="425"/>
      <c r="O608" s="425"/>
      <c r="P608" s="425"/>
      <c r="Q608" s="425"/>
      <c r="R608" s="425"/>
      <c r="S608" s="425"/>
      <c r="T608" s="425"/>
      <c r="U608" s="425"/>
      <c r="V608" s="425"/>
      <c r="W608" s="425"/>
      <c r="X608" s="425"/>
      <c r="Y608" s="425"/>
      <c r="Z608" s="425"/>
    </row>
    <row r="609" spans="1:26" ht="12.75" customHeight="1" x14ac:dyDescent="0.2">
      <c r="A609" s="425"/>
      <c r="B609" s="425"/>
      <c r="C609" s="706"/>
      <c r="D609" s="706"/>
      <c r="E609" s="713"/>
      <c r="F609" s="425"/>
      <c r="G609" s="425"/>
      <c r="H609" s="425"/>
      <c r="I609" s="425"/>
      <c r="J609" s="425"/>
      <c r="K609" s="425"/>
      <c r="L609" s="425"/>
      <c r="M609" s="425"/>
      <c r="N609" s="425"/>
      <c r="O609" s="425"/>
      <c r="P609" s="425"/>
      <c r="Q609" s="425"/>
      <c r="R609" s="425"/>
      <c r="S609" s="425"/>
      <c r="T609" s="425"/>
      <c r="U609" s="425"/>
      <c r="V609" s="425"/>
      <c r="W609" s="425"/>
      <c r="X609" s="425"/>
      <c r="Y609" s="425"/>
      <c r="Z609" s="425"/>
    </row>
    <row r="610" spans="1:26" ht="12.75" customHeight="1" x14ac:dyDescent="0.2">
      <c r="A610" s="425"/>
      <c r="B610" s="425"/>
      <c r="C610" s="706"/>
      <c r="D610" s="706"/>
      <c r="E610" s="713"/>
      <c r="F610" s="425"/>
      <c r="G610" s="425"/>
      <c r="H610" s="425"/>
      <c r="I610" s="425"/>
      <c r="J610" s="425"/>
      <c r="K610" s="425"/>
      <c r="L610" s="425"/>
      <c r="M610" s="425"/>
      <c r="N610" s="425"/>
      <c r="O610" s="425"/>
      <c r="P610" s="425"/>
      <c r="Q610" s="425"/>
      <c r="R610" s="425"/>
      <c r="S610" s="425"/>
      <c r="T610" s="425"/>
      <c r="U610" s="425"/>
      <c r="V610" s="425"/>
      <c r="W610" s="425"/>
      <c r="X610" s="425"/>
      <c r="Y610" s="425"/>
      <c r="Z610" s="425"/>
    </row>
    <row r="611" spans="1:26" ht="12.75" customHeight="1" x14ac:dyDescent="0.2">
      <c r="A611" s="425"/>
      <c r="B611" s="425"/>
      <c r="C611" s="706"/>
      <c r="D611" s="706"/>
      <c r="E611" s="713"/>
      <c r="F611" s="425"/>
      <c r="G611" s="425"/>
      <c r="H611" s="425"/>
      <c r="I611" s="425"/>
      <c r="J611" s="425"/>
      <c r="K611" s="425"/>
      <c r="L611" s="425"/>
      <c r="M611" s="425"/>
      <c r="N611" s="425"/>
      <c r="O611" s="425"/>
      <c r="P611" s="425"/>
      <c r="Q611" s="425"/>
      <c r="R611" s="425"/>
      <c r="S611" s="425"/>
      <c r="T611" s="425"/>
      <c r="U611" s="425"/>
      <c r="V611" s="425"/>
      <c r="W611" s="425"/>
      <c r="X611" s="425"/>
      <c r="Y611" s="425"/>
      <c r="Z611" s="425"/>
    </row>
    <row r="612" spans="1:26" ht="12.75" customHeight="1" x14ac:dyDescent="0.2">
      <c r="A612" s="425"/>
      <c r="B612" s="425"/>
      <c r="C612" s="706"/>
      <c r="D612" s="706"/>
      <c r="E612" s="713"/>
      <c r="F612" s="425"/>
      <c r="G612" s="425"/>
      <c r="H612" s="425"/>
      <c r="I612" s="425"/>
      <c r="J612" s="425"/>
      <c r="K612" s="425"/>
      <c r="L612" s="425"/>
      <c r="M612" s="425"/>
      <c r="N612" s="425"/>
      <c r="O612" s="425"/>
      <c r="P612" s="425"/>
      <c r="Q612" s="425"/>
      <c r="R612" s="425"/>
      <c r="S612" s="425"/>
      <c r="T612" s="425"/>
      <c r="U612" s="425"/>
      <c r="V612" s="425"/>
      <c r="W612" s="425"/>
      <c r="X612" s="425"/>
      <c r="Y612" s="425"/>
      <c r="Z612" s="425"/>
    </row>
    <row r="613" spans="1:26" ht="12.75" customHeight="1" x14ac:dyDescent="0.2">
      <c r="A613" s="425"/>
      <c r="B613" s="425"/>
      <c r="C613" s="706"/>
      <c r="D613" s="706"/>
      <c r="E613" s="713"/>
      <c r="F613" s="425"/>
      <c r="G613" s="425"/>
      <c r="H613" s="425"/>
      <c r="I613" s="425"/>
      <c r="J613" s="425"/>
      <c r="K613" s="425"/>
      <c r="L613" s="425"/>
      <c r="M613" s="425"/>
      <c r="N613" s="425"/>
      <c r="O613" s="425"/>
      <c r="P613" s="425"/>
      <c r="Q613" s="425"/>
      <c r="R613" s="425"/>
      <c r="S613" s="425"/>
      <c r="T613" s="425"/>
      <c r="U613" s="425"/>
      <c r="V613" s="425"/>
      <c r="W613" s="425"/>
      <c r="X613" s="425"/>
      <c r="Y613" s="425"/>
      <c r="Z613" s="425"/>
    </row>
    <row r="614" spans="1:26" ht="12.75" customHeight="1" x14ac:dyDescent="0.2">
      <c r="A614" s="425"/>
      <c r="B614" s="425"/>
      <c r="C614" s="706"/>
      <c r="D614" s="706"/>
      <c r="E614" s="713"/>
      <c r="F614" s="425"/>
      <c r="G614" s="425"/>
      <c r="H614" s="425"/>
      <c r="I614" s="425"/>
      <c r="J614" s="425"/>
      <c r="K614" s="425"/>
      <c r="L614" s="425"/>
      <c r="M614" s="425"/>
      <c r="N614" s="425"/>
      <c r="O614" s="425"/>
      <c r="P614" s="425"/>
      <c r="Q614" s="425"/>
      <c r="R614" s="425"/>
      <c r="S614" s="425"/>
      <c r="T614" s="425"/>
      <c r="U614" s="425"/>
      <c r="V614" s="425"/>
      <c r="W614" s="425"/>
      <c r="X614" s="425"/>
      <c r="Y614" s="425"/>
      <c r="Z614" s="425"/>
    </row>
    <row r="615" spans="1:26" ht="12.75" customHeight="1" x14ac:dyDescent="0.2">
      <c r="A615" s="425"/>
      <c r="B615" s="425"/>
      <c r="C615" s="706"/>
      <c r="D615" s="706"/>
      <c r="E615" s="713"/>
      <c r="F615" s="425"/>
      <c r="G615" s="425"/>
      <c r="H615" s="425"/>
      <c r="I615" s="425"/>
      <c r="J615" s="425"/>
      <c r="K615" s="425"/>
      <c r="L615" s="425"/>
      <c r="M615" s="425"/>
      <c r="N615" s="425"/>
      <c r="O615" s="425"/>
      <c r="P615" s="425"/>
      <c r="Q615" s="425"/>
      <c r="R615" s="425"/>
      <c r="S615" s="425"/>
      <c r="T615" s="425"/>
      <c r="U615" s="425"/>
      <c r="V615" s="425"/>
      <c r="W615" s="425"/>
      <c r="X615" s="425"/>
      <c r="Y615" s="425"/>
      <c r="Z615" s="425"/>
    </row>
    <row r="616" spans="1:26" ht="12.75" customHeight="1" x14ac:dyDescent="0.2">
      <c r="A616" s="425"/>
      <c r="B616" s="425"/>
      <c r="C616" s="706"/>
      <c r="D616" s="706"/>
      <c r="E616" s="713"/>
      <c r="F616" s="425"/>
      <c r="G616" s="425"/>
      <c r="H616" s="425"/>
      <c r="I616" s="425"/>
      <c r="J616" s="425"/>
      <c r="K616" s="425"/>
      <c r="L616" s="425"/>
      <c r="M616" s="425"/>
      <c r="N616" s="425"/>
      <c r="O616" s="425"/>
      <c r="P616" s="425"/>
      <c r="Q616" s="425"/>
      <c r="R616" s="425"/>
      <c r="S616" s="425"/>
      <c r="T616" s="425"/>
      <c r="U616" s="425"/>
      <c r="V616" s="425"/>
      <c r="W616" s="425"/>
      <c r="X616" s="425"/>
      <c r="Y616" s="425"/>
      <c r="Z616" s="425"/>
    </row>
    <row r="617" spans="1:26" ht="12.75" customHeight="1" x14ac:dyDescent="0.2">
      <c r="A617" s="425"/>
      <c r="B617" s="425"/>
      <c r="C617" s="706"/>
      <c r="D617" s="706"/>
      <c r="E617" s="713"/>
      <c r="F617" s="425"/>
      <c r="G617" s="425"/>
      <c r="H617" s="425"/>
      <c r="I617" s="425"/>
      <c r="J617" s="425"/>
      <c r="K617" s="425"/>
      <c r="L617" s="425"/>
      <c r="M617" s="425"/>
      <c r="N617" s="425"/>
      <c r="O617" s="425"/>
      <c r="P617" s="425"/>
      <c r="Q617" s="425"/>
      <c r="R617" s="425"/>
      <c r="S617" s="425"/>
      <c r="T617" s="425"/>
      <c r="U617" s="425"/>
      <c r="V617" s="425"/>
      <c r="W617" s="425"/>
      <c r="X617" s="425"/>
      <c r="Y617" s="425"/>
      <c r="Z617" s="425"/>
    </row>
    <row r="618" spans="1:26" ht="12.75" customHeight="1" x14ac:dyDescent="0.2">
      <c r="A618" s="425"/>
      <c r="B618" s="425"/>
      <c r="C618" s="706"/>
      <c r="D618" s="706"/>
      <c r="E618" s="713"/>
      <c r="F618" s="425"/>
      <c r="G618" s="425"/>
      <c r="H618" s="425"/>
      <c r="I618" s="425"/>
      <c r="J618" s="425"/>
      <c r="K618" s="425"/>
      <c r="L618" s="425"/>
      <c r="M618" s="425"/>
      <c r="N618" s="425"/>
      <c r="O618" s="425"/>
      <c r="P618" s="425"/>
      <c r="Q618" s="425"/>
      <c r="R618" s="425"/>
      <c r="S618" s="425"/>
      <c r="T618" s="425"/>
      <c r="U618" s="425"/>
      <c r="V618" s="425"/>
      <c r="W618" s="425"/>
      <c r="X618" s="425"/>
      <c r="Y618" s="425"/>
      <c r="Z618" s="425"/>
    </row>
    <row r="619" spans="1:26" ht="12.75" customHeight="1" x14ac:dyDescent="0.2">
      <c r="A619" s="425"/>
      <c r="B619" s="425"/>
      <c r="C619" s="706"/>
      <c r="D619" s="706"/>
      <c r="E619" s="713"/>
      <c r="F619" s="425"/>
      <c r="G619" s="425"/>
      <c r="H619" s="425"/>
      <c r="I619" s="425"/>
      <c r="J619" s="425"/>
      <c r="K619" s="425"/>
      <c r="L619" s="425"/>
      <c r="M619" s="425"/>
      <c r="N619" s="425"/>
      <c r="O619" s="425"/>
      <c r="P619" s="425"/>
      <c r="Q619" s="425"/>
      <c r="R619" s="425"/>
      <c r="S619" s="425"/>
      <c r="T619" s="425"/>
      <c r="U619" s="425"/>
      <c r="V619" s="425"/>
      <c r="W619" s="425"/>
      <c r="X619" s="425"/>
      <c r="Y619" s="425"/>
      <c r="Z619" s="425"/>
    </row>
    <row r="620" spans="1:26" ht="12.75" customHeight="1" x14ac:dyDescent="0.2">
      <c r="A620" s="425"/>
      <c r="B620" s="425"/>
      <c r="C620" s="706"/>
      <c r="D620" s="706"/>
      <c r="E620" s="713"/>
      <c r="F620" s="425"/>
      <c r="G620" s="425"/>
      <c r="H620" s="425"/>
      <c r="I620" s="425"/>
      <c r="J620" s="425"/>
      <c r="K620" s="425"/>
      <c r="L620" s="425"/>
      <c r="M620" s="425"/>
      <c r="N620" s="425"/>
      <c r="O620" s="425"/>
      <c r="P620" s="425"/>
      <c r="Q620" s="425"/>
      <c r="R620" s="425"/>
      <c r="S620" s="425"/>
      <c r="T620" s="425"/>
      <c r="U620" s="425"/>
      <c r="V620" s="425"/>
      <c r="W620" s="425"/>
      <c r="X620" s="425"/>
      <c r="Y620" s="425"/>
      <c r="Z620" s="425"/>
    </row>
    <row r="621" spans="1:26" ht="12.75" customHeight="1" x14ac:dyDescent="0.2">
      <c r="A621" s="425"/>
      <c r="B621" s="425"/>
      <c r="C621" s="706"/>
      <c r="D621" s="706"/>
      <c r="E621" s="713"/>
      <c r="F621" s="425"/>
      <c r="G621" s="425"/>
      <c r="H621" s="425"/>
      <c r="I621" s="425"/>
      <c r="J621" s="425"/>
      <c r="K621" s="425"/>
      <c r="L621" s="425"/>
      <c r="M621" s="425"/>
      <c r="N621" s="425"/>
      <c r="O621" s="425"/>
      <c r="P621" s="425"/>
      <c r="Q621" s="425"/>
      <c r="R621" s="425"/>
      <c r="S621" s="425"/>
      <c r="T621" s="425"/>
      <c r="U621" s="425"/>
      <c r="V621" s="425"/>
      <c r="W621" s="425"/>
      <c r="X621" s="425"/>
      <c r="Y621" s="425"/>
      <c r="Z621" s="425"/>
    </row>
    <row r="622" spans="1:26" ht="12.75" customHeight="1" x14ac:dyDescent="0.2">
      <c r="A622" s="425"/>
      <c r="B622" s="425"/>
      <c r="C622" s="706"/>
      <c r="D622" s="706"/>
      <c r="E622" s="713"/>
      <c r="F622" s="425"/>
      <c r="G622" s="425"/>
      <c r="H622" s="425"/>
      <c r="I622" s="425"/>
      <c r="J622" s="425"/>
      <c r="K622" s="425"/>
      <c r="L622" s="425"/>
      <c r="M622" s="425"/>
      <c r="N622" s="425"/>
      <c r="O622" s="425"/>
      <c r="P622" s="425"/>
      <c r="Q622" s="425"/>
      <c r="R622" s="425"/>
      <c r="S622" s="425"/>
      <c r="T622" s="425"/>
      <c r="U622" s="425"/>
      <c r="V622" s="425"/>
      <c r="W622" s="425"/>
      <c r="X622" s="425"/>
      <c r="Y622" s="425"/>
      <c r="Z622" s="425"/>
    </row>
    <row r="623" spans="1:26" ht="12.75" customHeight="1" x14ac:dyDescent="0.2">
      <c r="A623" s="425"/>
      <c r="B623" s="425"/>
      <c r="C623" s="706"/>
      <c r="D623" s="706"/>
      <c r="E623" s="713"/>
      <c r="F623" s="425"/>
      <c r="G623" s="425"/>
      <c r="H623" s="425"/>
      <c r="I623" s="425"/>
      <c r="J623" s="425"/>
      <c r="K623" s="425"/>
      <c r="L623" s="425"/>
      <c r="M623" s="425"/>
      <c r="N623" s="425"/>
      <c r="O623" s="425"/>
      <c r="P623" s="425"/>
      <c r="Q623" s="425"/>
      <c r="R623" s="425"/>
      <c r="S623" s="425"/>
      <c r="T623" s="425"/>
      <c r="U623" s="425"/>
      <c r="V623" s="425"/>
      <c r="W623" s="425"/>
      <c r="X623" s="425"/>
      <c r="Y623" s="425"/>
      <c r="Z623" s="425"/>
    </row>
    <row r="624" spans="1:26" ht="12.75" customHeight="1" x14ac:dyDescent="0.2">
      <c r="A624" s="425"/>
      <c r="B624" s="425"/>
      <c r="C624" s="706"/>
      <c r="D624" s="706"/>
      <c r="E624" s="713"/>
      <c r="F624" s="425"/>
      <c r="G624" s="425"/>
      <c r="H624" s="425"/>
      <c r="I624" s="425"/>
      <c r="J624" s="425"/>
      <c r="K624" s="425"/>
      <c r="L624" s="425"/>
      <c r="M624" s="425"/>
      <c r="N624" s="425"/>
      <c r="O624" s="425"/>
      <c r="P624" s="425"/>
      <c r="Q624" s="425"/>
      <c r="R624" s="425"/>
      <c r="S624" s="425"/>
      <c r="T624" s="425"/>
      <c r="U624" s="425"/>
      <c r="V624" s="425"/>
      <c r="W624" s="425"/>
      <c r="X624" s="425"/>
      <c r="Y624" s="425"/>
      <c r="Z624" s="425"/>
    </row>
    <row r="625" spans="1:26" ht="12.75" customHeight="1" x14ac:dyDescent="0.2">
      <c r="A625" s="425"/>
      <c r="B625" s="425"/>
      <c r="C625" s="706"/>
      <c r="D625" s="706"/>
      <c r="E625" s="713"/>
      <c r="F625" s="425"/>
      <c r="G625" s="425"/>
      <c r="H625" s="425"/>
      <c r="I625" s="425"/>
      <c r="J625" s="425"/>
      <c r="K625" s="425"/>
      <c r="L625" s="425"/>
      <c r="M625" s="425"/>
      <c r="N625" s="425"/>
      <c r="O625" s="425"/>
      <c r="P625" s="425"/>
      <c r="Q625" s="425"/>
      <c r="R625" s="425"/>
      <c r="S625" s="425"/>
      <c r="T625" s="425"/>
      <c r="U625" s="425"/>
      <c r="V625" s="425"/>
      <c r="W625" s="425"/>
      <c r="X625" s="425"/>
      <c r="Y625" s="425"/>
      <c r="Z625" s="425"/>
    </row>
    <row r="626" spans="1:26" ht="12.75" customHeight="1" x14ac:dyDescent="0.2">
      <c r="A626" s="425"/>
      <c r="B626" s="425"/>
      <c r="C626" s="706"/>
      <c r="D626" s="706"/>
      <c r="E626" s="713"/>
      <c r="F626" s="425"/>
      <c r="G626" s="425"/>
      <c r="H626" s="425"/>
      <c r="I626" s="425"/>
      <c r="J626" s="425"/>
      <c r="K626" s="425"/>
      <c r="L626" s="425"/>
      <c r="M626" s="425"/>
      <c r="N626" s="425"/>
      <c r="O626" s="425"/>
      <c r="P626" s="425"/>
      <c r="Q626" s="425"/>
      <c r="R626" s="425"/>
      <c r="S626" s="425"/>
      <c r="T626" s="425"/>
      <c r="U626" s="425"/>
      <c r="V626" s="425"/>
      <c r="W626" s="425"/>
      <c r="X626" s="425"/>
      <c r="Y626" s="425"/>
      <c r="Z626" s="425"/>
    </row>
    <row r="627" spans="1:26" ht="12.75" customHeight="1" x14ac:dyDescent="0.2">
      <c r="A627" s="425"/>
      <c r="B627" s="425"/>
      <c r="C627" s="706"/>
      <c r="D627" s="706"/>
      <c r="E627" s="713"/>
      <c r="F627" s="425"/>
      <c r="G627" s="425"/>
      <c r="H627" s="425"/>
      <c r="I627" s="425"/>
      <c r="J627" s="425"/>
      <c r="K627" s="425"/>
      <c r="L627" s="425"/>
      <c r="M627" s="425"/>
      <c r="N627" s="425"/>
      <c r="O627" s="425"/>
      <c r="P627" s="425"/>
      <c r="Q627" s="425"/>
      <c r="R627" s="425"/>
      <c r="S627" s="425"/>
      <c r="T627" s="425"/>
      <c r="U627" s="425"/>
      <c r="V627" s="425"/>
      <c r="W627" s="425"/>
      <c r="X627" s="425"/>
      <c r="Y627" s="425"/>
      <c r="Z627" s="425"/>
    </row>
    <row r="628" spans="1:26" ht="12.75" customHeight="1" x14ac:dyDescent="0.2">
      <c r="A628" s="425"/>
      <c r="B628" s="425"/>
      <c r="C628" s="706"/>
      <c r="D628" s="706"/>
      <c r="E628" s="713"/>
      <c r="F628" s="425"/>
      <c r="G628" s="425"/>
      <c r="H628" s="425"/>
      <c r="I628" s="425"/>
      <c r="J628" s="425"/>
      <c r="K628" s="425"/>
      <c r="L628" s="425"/>
      <c r="M628" s="425"/>
      <c r="N628" s="425"/>
      <c r="O628" s="425"/>
      <c r="P628" s="425"/>
      <c r="Q628" s="425"/>
      <c r="R628" s="425"/>
      <c r="S628" s="425"/>
      <c r="T628" s="425"/>
      <c r="U628" s="425"/>
      <c r="V628" s="425"/>
      <c r="W628" s="425"/>
      <c r="X628" s="425"/>
      <c r="Y628" s="425"/>
      <c r="Z628" s="425"/>
    </row>
    <row r="629" spans="1:26" ht="12.75" customHeight="1" x14ac:dyDescent="0.2">
      <c r="A629" s="425"/>
      <c r="B629" s="425"/>
      <c r="C629" s="706"/>
      <c r="D629" s="706"/>
      <c r="E629" s="713"/>
      <c r="F629" s="425"/>
      <c r="G629" s="425"/>
      <c r="H629" s="425"/>
      <c r="I629" s="425"/>
      <c r="J629" s="425"/>
      <c r="K629" s="425"/>
      <c r="L629" s="425"/>
      <c r="M629" s="425"/>
      <c r="N629" s="425"/>
      <c r="O629" s="425"/>
      <c r="P629" s="425"/>
      <c r="Q629" s="425"/>
      <c r="R629" s="425"/>
      <c r="S629" s="425"/>
      <c r="T629" s="425"/>
      <c r="U629" s="425"/>
      <c r="V629" s="425"/>
      <c r="W629" s="425"/>
      <c r="X629" s="425"/>
      <c r="Y629" s="425"/>
      <c r="Z629" s="425"/>
    </row>
    <row r="630" spans="1:26" ht="12.75" customHeight="1" x14ac:dyDescent="0.2">
      <c r="A630" s="425"/>
      <c r="B630" s="425"/>
      <c r="C630" s="706"/>
      <c r="D630" s="706"/>
      <c r="E630" s="713"/>
      <c r="F630" s="425"/>
      <c r="G630" s="425"/>
      <c r="H630" s="425"/>
      <c r="I630" s="425"/>
      <c r="J630" s="425"/>
      <c r="K630" s="425"/>
      <c r="L630" s="425"/>
      <c r="M630" s="425"/>
      <c r="N630" s="425"/>
      <c r="O630" s="425"/>
      <c r="P630" s="425"/>
      <c r="Q630" s="425"/>
      <c r="R630" s="425"/>
      <c r="S630" s="425"/>
      <c r="T630" s="425"/>
      <c r="U630" s="425"/>
      <c r="V630" s="425"/>
      <c r="W630" s="425"/>
      <c r="X630" s="425"/>
      <c r="Y630" s="425"/>
      <c r="Z630" s="425"/>
    </row>
    <row r="631" spans="1:26" ht="12.75" customHeight="1" x14ac:dyDescent="0.2">
      <c r="A631" s="425"/>
      <c r="B631" s="425"/>
      <c r="C631" s="706"/>
      <c r="D631" s="706"/>
      <c r="E631" s="713"/>
      <c r="F631" s="425"/>
      <c r="G631" s="425"/>
      <c r="H631" s="425"/>
      <c r="I631" s="425"/>
      <c r="J631" s="425"/>
      <c r="K631" s="425"/>
      <c r="L631" s="425"/>
      <c r="M631" s="425"/>
      <c r="N631" s="425"/>
      <c r="O631" s="425"/>
      <c r="P631" s="425"/>
      <c r="Q631" s="425"/>
      <c r="R631" s="425"/>
      <c r="S631" s="425"/>
      <c r="T631" s="425"/>
      <c r="U631" s="425"/>
      <c r="V631" s="425"/>
      <c r="W631" s="425"/>
      <c r="X631" s="425"/>
      <c r="Y631" s="425"/>
      <c r="Z631" s="425"/>
    </row>
    <row r="632" spans="1:26" ht="12.75" customHeight="1" x14ac:dyDescent="0.2">
      <c r="A632" s="425"/>
      <c r="B632" s="425"/>
      <c r="C632" s="706"/>
      <c r="D632" s="706"/>
      <c r="E632" s="713"/>
      <c r="F632" s="425"/>
      <c r="G632" s="425"/>
      <c r="H632" s="425"/>
      <c r="I632" s="425"/>
      <c r="J632" s="425"/>
      <c r="K632" s="425"/>
      <c r="L632" s="425"/>
      <c r="M632" s="425"/>
      <c r="N632" s="425"/>
      <c r="O632" s="425"/>
      <c r="P632" s="425"/>
      <c r="Q632" s="425"/>
      <c r="R632" s="425"/>
      <c r="S632" s="425"/>
      <c r="T632" s="425"/>
      <c r="U632" s="425"/>
      <c r="V632" s="425"/>
      <c r="W632" s="425"/>
      <c r="X632" s="425"/>
      <c r="Y632" s="425"/>
      <c r="Z632" s="425"/>
    </row>
    <row r="633" spans="1:26" ht="12.75" customHeight="1" x14ac:dyDescent="0.2">
      <c r="A633" s="425"/>
      <c r="B633" s="425"/>
      <c r="C633" s="706"/>
      <c r="D633" s="706"/>
      <c r="E633" s="713"/>
      <c r="F633" s="425"/>
      <c r="G633" s="425"/>
      <c r="H633" s="425"/>
      <c r="I633" s="425"/>
      <c r="J633" s="425"/>
      <c r="K633" s="425"/>
      <c r="L633" s="425"/>
      <c r="M633" s="425"/>
      <c r="N633" s="425"/>
      <c r="O633" s="425"/>
      <c r="P633" s="425"/>
      <c r="Q633" s="425"/>
      <c r="R633" s="425"/>
      <c r="S633" s="425"/>
      <c r="T633" s="425"/>
      <c r="U633" s="425"/>
      <c r="V633" s="425"/>
      <c r="W633" s="425"/>
      <c r="X633" s="425"/>
      <c r="Y633" s="425"/>
      <c r="Z633" s="425"/>
    </row>
    <row r="634" spans="1:26" ht="12.75" customHeight="1" x14ac:dyDescent="0.2">
      <c r="A634" s="425"/>
      <c r="B634" s="425"/>
      <c r="C634" s="706"/>
      <c r="D634" s="706"/>
      <c r="E634" s="713"/>
      <c r="F634" s="425"/>
      <c r="G634" s="425"/>
      <c r="H634" s="425"/>
      <c r="I634" s="425"/>
      <c r="J634" s="425"/>
      <c r="K634" s="425"/>
      <c r="L634" s="425"/>
      <c r="M634" s="425"/>
      <c r="N634" s="425"/>
      <c r="O634" s="425"/>
      <c r="P634" s="425"/>
      <c r="Q634" s="425"/>
      <c r="R634" s="425"/>
      <c r="S634" s="425"/>
      <c r="T634" s="425"/>
      <c r="U634" s="425"/>
      <c r="V634" s="425"/>
      <c r="W634" s="425"/>
      <c r="X634" s="425"/>
      <c r="Y634" s="425"/>
      <c r="Z634" s="425"/>
    </row>
    <row r="635" spans="1:26" ht="12.75" customHeight="1" x14ac:dyDescent="0.2">
      <c r="A635" s="425"/>
      <c r="B635" s="425"/>
      <c r="C635" s="706"/>
      <c r="D635" s="706"/>
      <c r="E635" s="713"/>
      <c r="F635" s="425"/>
      <c r="G635" s="425"/>
      <c r="H635" s="425"/>
      <c r="I635" s="425"/>
      <c r="J635" s="425"/>
      <c r="K635" s="425"/>
      <c r="L635" s="425"/>
      <c r="M635" s="425"/>
      <c r="N635" s="425"/>
      <c r="O635" s="425"/>
      <c r="P635" s="425"/>
      <c r="Q635" s="425"/>
      <c r="R635" s="425"/>
      <c r="S635" s="425"/>
      <c r="T635" s="425"/>
      <c r="U635" s="425"/>
      <c r="V635" s="425"/>
      <c r="W635" s="425"/>
      <c r="X635" s="425"/>
      <c r="Y635" s="425"/>
      <c r="Z635" s="425"/>
    </row>
    <row r="636" spans="1:26" ht="12.75" customHeight="1" x14ac:dyDescent="0.2">
      <c r="A636" s="425"/>
      <c r="B636" s="425"/>
      <c r="C636" s="706"/>
      <c r="D636" s="706"/>
      <c r="E636" s="713"/>
      <c r="F636" s="425"/>
      <c r="G636" s="425"/>
      <c r="H636" s="425"/>
      <c r="I636" s="425"/>
      <c r="J636" s="425"/>
      <c r="K636" s="425"/>
      <c r="L636" s="425"/>
      <c r="M636" s="425"/>
      <c r="N636" s="425"/>
      <c r="O636" s="425"/>
      <c r="P636" s="425"/>
      <c r="Q636" s="425"/>
      <c r="R636" s="425"/>
      <c r="S636" s="425"/>
      <c r="T636" s="425"/>
      <c r="U636" s="425"/>
      <c r="V636" s="425"/>
      <c r="W636" s="425"/>
      <c r="X636" s="425"/>
      <c r="Y636" s="425"/>
      <c r="Z636" s="425"/>
    </row>
    <row r="637" spans="1:26" ht="12.75" customHeight="1" x14ac:dyDescent="0.2">
      <c r="A637" s="425"/>
      <c r="B637" s="425"/>
      <c r="C637" s="706"/>
      <c r="D637" s="706"/>
      <c r="E637" s="713"/>
      <c r="F637" s="425"/>
      <c r="G637" s="425"/>
      <c r="H637" s="425"/>
      <c r="I637" s="425"/>
      <c r="J637" s="425"/>
      <c r="K637" s="425"/>
      <c r="L637" s="425"/>
      <c r="M637" s="425"/>
      <c r="N637" s="425"/>
      <c r="O637" s="425"/>
      <c r="P637" s="425"/>
      <c r="Q637" s="425"/>
      <c r="R637" s="425"/>
      <c r="S637" s="425"/>
      <c r="T637" s="425"/>
      <c r="U637" s="425"/>
      <c r="V637" s="425"/>
      <c r="W637" s="425"/>
      <c r="X637" s="425"/>
      <c r="Y637" s="425"/>
      <c r="Z637" s="425"/>
    </row>
    <row r="638" spans="1:26" ht="12.75" customHeight="1" x14ac:dyDescent="0.2">
      <c r="A638" s="425"/>
      <c r="B638" s="425"/>
      <c r="C638" s="706"/>
      <c r="D638" s="706"/>
      <c r="E638" s="713"/>
      <c r="F638" s="425"/>
      <c r="G638" s="425"/>
      <c r="H638" s="425"/>
      <c r="I638" s="425"/>
      <c r="J638" s="425"/>
      <c r="K638" s="425"/>
      <c r="L638" s="425"/>
      <c r="M638" s="425"/>
      <c r="N638" s="425"/>
      <c r="O638" s="425"/>
      <c r="P638" s="425"/>
      <c r="Q638" s="425"/>
      <c r="R638" s="425"/>
      <c r="S638" s="425"/>
      <c r="T638" s="425"/>
      <c r="U638" s="425"/>
      <c r="V638" s="425"/>
      <c r="W638" s="425"/>
      <c r="X638" s="425"/>
      <c r="Y638" s="425"/>
      <c r="Z638" s="425"/>
    </row>
    <row r="639" spans="1:26" ht="12.75" customHeight="1" x14ac:dyDescent="0.2">
      <c r="A639" s="425"/>
      <c r="B639" s="425"/>
      <c r="C639" s="706"/>
      <c r="D639" s="706"/>
      <c r="E639" s="713"/>
      <c r="F639" s="425"/>
      <c r="G639" s="425"/>
      <c r="H639" s="425"/>
      <c r="I639" s="425"/>
      <c r="J639" s="425"/>
      <c r="K639" s="425"/>
      <c r="L639" s="425"/>
      <c r="M639" s="425"/>
      <c r="N639" s="425"/>
      <c r="O639" s="425"/>
      <c r="P639" s="425"/>
      <c r="Q639" s="425"/>
      <c r="R639" s="425"/>
      <c r="S639" s="425"/>
      <c r="T639" s="425"/>
      <c r="U639" s="425"/>
      <c r="V639" s="425"/>
      <c r="W639" s="425"/>
      <c r="X639" s="425"/>
      <c r="Y639" s="425"/>
      <c r="Z639" s="425"/>
    </row>
    <row r="640" spans="1:26" ht="12.75" customHeight="1" x14ac:dyDescent="0.2">
      <c r="A640" s="425"/>
      <c r="B640" s="425"/>
      <c r="C640" s="706"/>
      <c r="D640" s="706"/>
      <c r="E640" s="713"/>
      <c r="F640" s="425"/>
      <c r="G640" s="425"/>
      <c r="H640" s="425"/>
      <c r="I640" s="425"/>
      <c r="J640" s="425"/>
      <c r="K640" s="425"/>
      <c r="L640" s="425"/>
      <c r="M640" s="425"/>
      <c r="N640" s="425"/>
      <c r="O640" s="425"/>
      <c r="P640" s="425"/>
      <c r="Q640" s="425"/>
      <c r="R640" s="425"/>
      <c r="S640" s="425"/>
      <c r="T640" s="425"/>
      <c r="U640" s="425"/>
      <c r="V640" s="425"/>
      <c r="W640" s="425"/>
      <c r="X640" s="425"/>
      <c r="Y640" s="425"/>
      <c r="Z640" s="425"/>
    </row>
    <row r="641" spans="1:26" ht="12.75" customHeight="1" x14ac:dyDescent="0.2">
      <c r="A641" s="425"/>
      <c r="B641" s="425"/>
      <c r="C641" s="706"/>
      <c r="D641" s="706"/>
      <c r="E641" s="713"/>
      <c r="F641" s="425"/>
      <c r="G641" s="425"/>
      <c r="H641" s="425"/>
      <c r="I641" s="425"/>
      <c r="J641" s="425"/>
      <c r="K641" s="425"/>
      <c r="L641" s="425"/>
      <c r="M641" s="425"/>
      <c r="N641" s="425"/>
      <c r="O641" s="425"/>
      <c r="P641" s="425"/>
      <c r="Q641" s="425"/>
      <c r="R641" s="425"/>
      <c r="S641" s="425"/>
      <c r="T641" s="425"/>
      <c r="U641" s="425"/>
      <c r="V641" s="425"/>
      <c r="W641" s="425"/>
      <c r="X641" s="425"/>
      <c r="Y641" s="425"/>
      <c r="Z641" s="425"/>
    </row>
    <row r="642" spans="1:26" ht="12.75" customHeight="1" x14ac:dyDescent="0.2">
      <c r="A642" s="425"/>
      <c r="B642" s="425"/>
      <c r="C642" s="706"/>
      <c r="D642" s="706"/>
      <c r="E642" s="713"/>
      <c r="F642" s="425"/>
      <c r="G642" s="425"/>
      <c r="H642" s="425"/>
      <c r="I642" s="425"/>
      <c r="J642" s="425"/>
      <c r="K642" s="425"/>
      <c r="L642" s="425"/>
      <c r="M642" s="425"/>
      <c r="N642" s="425"/>
      <c r="O642" s="425"/>
      <c r="P642" s="425"/>
      <c r="Q642" s="425"/>
      <c r="R642" s="425"/>
      <c r="S642" s="425"/>
      <c r="T642" s="425"/>
      <c r="U642" s="425"/>
      <c r="V642" s="425"/>
      <c r="W642" s="425"/>
      <c r="X642" s="425"/>
      <c r="Y642" s="425"/>
      <c r="Z642" s="425"/>
    </row>
    <row r="643" spans="1:26" ht="12.75" customHeight="1" x14ac:dyDescent="0.2">
      <c r="A643" s="425"/>
      <c r="B643" s="425"/>
      <c r="C643" s="706"/>
      <c r="D643" s="706"/>
      <c r="E643" s="713"/>
      <c r="F643" s="425"/>
      <c r="G643" s="425"/>
      <c r="H643" s="425"/>
      <c r="I643" s="425"/>
      <c r="J643" s="425"/>
      <c r="K643" s="425"/>
      <c r="L643" s="425"/>
      <c r="M643" s="425"/>
      <c r="N643" s="425"/>
      <c r="O643" s="425"/>
      <c r="P643" s="425"/>
      <c r="Q643" s="425"/>
      <c r="R643" s="425"/>
      <c r="S643" s="425"/>
      <c r="T643" s="425"/>
      <c r="U643" s="425"/>
      <c r="V643" s="425"/>
      <c r="W643" s="425"/>
      <c r="X643" s="425"/>
      <c r="Y643" s="425"/>
      <c r="Z643" s="425"/>
    </row>
    <row r="644" spans="1:26" ht="12.75" customHeight="1" x14ac:dyDescent="0.2">
      <c r="A644" s="425"/>
      <c r="B644" s="425"/>
      <c r="C644" s="706"/>
      <c r="D644" s="706"/>
      <c r="E644" s="713"/>
      <c r="F644" s="425"/>
      <c r="G644" s="425"/>
      <c r="H644" s="425"/>
      <c r="I644" s="425"/>
      <c r="J644" s="425"/>
      <c r="K644" s="425"/>
      <c r="L644" s="425"/>
      <c r="M644" s="425"/>
      <c r="N644" s="425"/>
      <c r="O644" s="425"/>
      <c r="P644" s="425"/>
      <c r="Q644" s="425"/>
      <c r="R644" s="425"/>
      <c r="S644" s="425"/>
      <c r="T644" s="425"/>
      <c r="U644" s="425"/>
      <c r="V644" s="425"/>
      <c r="W644" s="425"/>
      <c r="X644" s="425"/>
      <c r="Y644" s="425"/>
      <c r="Z644" s="425"/>
    </row>
    <row r="645" spans="1:26" ht="12.75" customHeight="1" x14ac:dyDescent="0.2">
      <c r="A645" s="425"/>
      <c r="B645" s="425"/>
      <c r="C645" s="706"/>
      <c r="D645" s="706"/>
      <c r="E645" s="713"/>
      <c r="F645" s="425"/>
      <c r="G645" s="425"/>
      <c r="H645" s="425"/>
      <c r="I645" s="425"/>
      <c r="J645" s="425"/>
      <c r="K645" s="425"/>
      <c r="L645" s="425"/>
      <c r="M645" s="425"/>
      <c r="N645" s="425"/>
      <c r="O645" s="425"/>
      <c r="P645" s="425"/>
      <c r="Q645" s="425"/>
      <c r="R645" s="425"/>
      <c r="S645" s="425"/>
      <c r="T645" s="425"/>
      <c r="U645" s="425"/>
      <c r="V645" s="425"/>
      <c r="W645" s="425"/>
      <c r="X645" s="425"/>
      <c r="Y645" s="425"/>
      <c r="Z645" s="425"/>
    </row>
    <row r="646" spans="1:26" ht="12.75" customHeight="1" x14ac:dyDescent="0.2">
      <c r="A646" s="425"/>
      <c r="B646" s="425"/>
      <c r="C646" s="706"/>
      <c r="D646" s="706"/>
      <c r="E646" s="713"/>
      <c r="F646" s="425"/>
      <c r="G646" s="425"/>
      <c r="H646" s="425"/>
      <c r="I646" s="425"/>
      <c r="J646" s="425"/>
      <c r="K646" s="425"/>
      <c r="L646" s="425"/>
      <c r="M646" s="425"/>
      <c r="N646" s="425"/>
      <c r="O646" s="425"/>
      <c r="P646" s="425"/>
      <c r="Q646" s="425"/>
      <c r="R646" s="425"/>
      <c r="S646" s="425"/>
      <c r="T646" s="425"/>
      <c r="U646" s="425"/>
      <c r="V646" s="425"/>
      <c r="W646" s="425"/>
      <c r="X646" s="425"/>
      <c r="Y646" s="425"/>
      <c r="Z646" s="425"/>
    </row>
    <row r="647" spans="1:26" ht="12.75" customHeight="1" x14ac:dyDescent="0.2">
      <c r="A647" s="425"/>
      <c r="B647" s="425"/>
      <c r="C647" s="706"/>
      <c r="D647" s="706"/>
      <c r="E647" s="713"/>
      <c r="F647" s="425"/>
      <c r="G647" s="425"/>
      <c r="H647" s="425"/>
      <c r="I647" s="425"/>
      <c r="J647" s="425"/>
      <c r="K647" s="425"/>
      <c r="L647" s="425"/>
      <c r="M647" s="425"/>
      <c r="N647" s="425"/>
      <c r="O647" s="425"/>
      <c r="P647" s="425"/>
      <c r="Q647" s="425"/>
      <c r="R647" s="425"/>
      <c r="S647" s="425"/>
      <c r="T647" s="425"/>
      <c r="U647" s="425"/>
      <c r="V647" s="425"/>
      <c r="W647" s="425"/>
      <c r="X647" s="425"/>
      <c r="Y647" s="425"/>
      <c r="Z647" s="425"/>
    </row>
    <row r="648" spans="1:26" ht="12.75" customHeight="1" x14ac:dyDescent="0.2">
      <c r="A648" s="425"/>
      <c r="B648" s="425"/>
      <c r="C648" s="706"/>
      <c r="D648" s="706"/>
      <c r="E648" s="713"/>
      <c r="F648" s="425"/>
      <c r="G648" s="425"/>
      <c r="H648" s="425"/>
      <c r="I648" s="425"/>
      <c r="J648" s="425"/>
      <c r="K648" s="425"/>
      <c r="L648" s="425"/>
      <c r="M648" s="425"/>
      <c r="N648" s="425"/>
      <c r="O648" s="425"/>
      <c r="P648" s="425"/>
      <c r="Q648" s="425"/>
      <c r="R648" s="425"/>
      <c r="S648" s="425"/>
      <c r="T648" s="425"/>
      <c r="U648" s="425"/>
      <c r="V648" s="425"/>
      <c r="W648" s="425"/>
      <c r="X648" s="425"/>
      <c r="Y648" s="425"/>
      <c r="Z648" s="425"/>
    </row>
    <row r="649" spans="1:26" ht="12.75" customHeight="1" x14ac:dyDescent="0.2">
      <c r="A649" s="425"/>
      <c r="B649" s="425"/>
      <c r="C649" s="706"/>
      <c r="D649" s="706"/>
      <c r="E649" s="713"/>
      <c r="F649" s="425"/>
      <c r="G649" s="425"/>
      <c r="H649" s="425"/>
      <c r="I649" s="425"/>
      <c r="J649" s="425"/>
      <c r="K649" s="425"/>
      <c r="L649" s="425"/>
      <c r="M649" s="425"/>
      <c r="N649" s="425"/>
      <c r="O649" s="425"/>
      <c r="P649" s="425"/>
      <c r="Q649" s="425"/>
      <c r="R649" s="425"/>
      <c r="S649" s="425"/>
      <c r="T649" s="425"/>
      <c r="U649" s="425"/>
      <c r="V649" s="425"/>
      <c r="W649" s="425"/>
      <c r="X649" s="425"/>
      <c r="Y649" s="425"/>
      <c r="Z649" s="425"/>
    </row>
    <row r="650" spans="1:26" ht="12.75" customHeight="1" x14ac:dyDescent="0.2">
      <c r="A650" s="425"/>
      <c r="B650" s="425"/>
      <c r="C650" s="706"/>
      <c r="D650" s="706"/>
      <c r="E650" s="713"/>
      <c r="F650" s="425"/>
      <c r="G650" s="425"/>
      <c r="H650" s="425"/>
      <c r="I650" s="425"/>
      <c r="J650" s="425"/>
      <c r="K650" s="425"/>
      <c r="L650" s="425"/>
      <c r="M650" s="425"/>
      <c r="N650" s="425"/>
      <c r="O650" s="425"/>
      <c r="P650" s="425"/>
      <c r="Q650" s="425"/>
      <c r="R650" s="425"/>
      <c r="S650" s="425"/>
      <c r="T650" s="425"/>
      <c r="U650" s="425"/>
      <c r="V650" s="425"/>
      <c r="W650" s="425"/>
      <c r="X650" s="425"/>
      <c r="Y650" s="425"/>
      <c r="Z650" s="425"/>
    </row>
    <row r="651" spans="1:26" ht="12.75" customHeight="1" x14ac:dyDescent="0.2">
      <c r="A651" s="425"/>
      <c r="B651" s="425"/>
      <c r="C651" s="706"/>
      <c r="D651" s="706"/>
      <c r="E651" s="713"/>
      <c r="F651" s="425"/>
      <c r="G651" s="425"/>
      <c r="H651" s="425"/>
      <c r="I651" s="425"/>
      <c r="J651" s="425"/>
      <c r="K651" s="425"/>
      <c r="L651" s="425"/>
      <c r="M651" s="425"/>
      <c r="N651" s="425"/>
      <c r="O651" s="425"/>
      <c r="P651" s="425"/>
      <c r="Q651" s="425"/>
      <c r="R651" s="425"/>
      <c r="S651" s="425"/>
      <c r="T651" s="425"/>
      <c r="U651" s="425"/>
      <c r="V651" s="425"/>
      <c r="W651" s="425"/>
      <c r="X651" s="425"/>
      <c r="Y651" s="425"/>
      <c r="Z651" s="425"/>
    </row>
    <row r="652" spans="1:26" ht="12.75" customHeight="1" x14ac:dyDescent="0.2">
      <c r="A652" s="425"/>
      <c r="B652" s="425"/>
      <c r="C652" s="706"/>
      <c r="D652" s="706"/>
      <c r="E652" s="713"/>
      <c r="F652" s="425"/>
      <c r="G652" s="425"/>
      <c r="H652" s="425"/>
      <c r="I652" s="425"/>
      <c r="J652" s="425"/>
      <c r="K652" s="425"/>
      <c r="L652" s="425"/>
      <c r="M652" s="425"/>
      <c r="N652" s="425"/>
      <c r="O652" s="425"/>
      <c r="P652" s="425"/>
      <c r="Q652" s="425"/>
      <c r="R652" s="425"/>
      <c r="S652" s="425"/>
      <c r="T652" s="425"/>
      <c r="U652" s="425"/>
      <c r="V652" s="425"/>
      <c r="W652" s="425"/>
      <c r="X652" s="425"/>
      <c r="Y652" s="425"/>
      <c r="Z652" s="425"/>
    </row>
    <row r="653" spans="1:26" ht="12.75" customHeight="1" x14ac:dyDescent="0.2">
      <c r="A653" s="425"/>
      <c r="B653" s="425"/>
      <c r="C653" s="706"/>
      <c r="D653" s="706"/>
      <c r="E653" s="713"/>
      <c r="F653" s="425"/>
      <c r="G653" s="425"/>
      <c r="H653" s="425"/>
      <c r="I653" s="425"/>
      <c r="J653" s="425"/>
      <c r="K653" s="425"/>
      <c r="L653" s="425"/>
      <c r="M653" s="425"/>
      <c r="N653" s="425"/>
      <c r="O653" s="425"/>
      <c r="P653" s="425"/>
      <c r="Q653" s="425"/>
      <c r="R653" s="425"/>
      <c r="S653" s="425"/>
      <c r="T653" s="425"/>
      <c r="U653" s="425"/>
      <c r="V653" s="425"/>
      <c r="W653" s="425"/>
      <c r="X653" s="425"/>
      <c r="Y653" s="425"/>
      <c r="Z653" s="425"/>
    </row>
    <row r="654" spans="1:26" ht="12.75" customHeight="1" x14ac:dyDescent="0.2">
      <c r="A654" s="425"/>
      <c r="B654" s="425"/>
      <c r="C654" s="706"/>
      <c r="D654" s="706"/>
      <c r="E654" s="713"/>
      <c r="F654" s="425"/>
      <c r="G654" s="425"/>
      <c r="H654" s="425"/>
      <c r="I654" s="425"/>
      <c r="J654" s="425"/>
      <c r="K654" s="425"/>
      <c r="L654" s="425"/>
      <c r="M654" s="425"/>
      <c r="N654" s="425"/>
      <c r="O654" s="425"/>
      <c r="P654" s="425"/>
      <c r="Q654" s="425"/>
      <c r="R654" s="425"/>
      <c r="S654" s="425"/>
      <c r="T654" s="425"/>
      <c r="U654" s="425"/>
      <c r="V654" s="425"/>
      <c r="W654" s="425"/>
      <c r="X654" s="425"/>
      <c r="Y654" s="425"/>
      <c r="Z654" s="425"/>
    </row>
    <row r="655" spans="1:26" ht="12.75" customHeight="1" x14ac:dyDescent="0.2">
      <c r="A655" s="425"/>
      <c r="B655" s="425"/>
      <c r="C655" s="706"/>
      <c r="D655" s="706"/>
      <c r="E655" s="713"/>
      <c r="F655" s="425"/>
      <c r="G655" s="425"/>
      <c r="H655" s="425"/>
      <c r="I655" s="425"/>
      <c r="J655" s="425"/>
      <c r="K655" s="425"/>
      <c r="L655" s="425"/>
      <c r="M655" s="425"/>
      <c r="N655" s="425"/>
      <c r="O655" s="425"/>
      <c r="P655" s="425"/>
      <c r="Q655" s="425"/>
      <c r="R655" s="425"/>
      <c r="S655" s="425"/>
      <c r="T655" s="425"/>
      <c r="U655" s="425"/>
      <c r="V655" s="425"/>
      <c r="W655" s="425"/>
      <c r="X655" s="425"/>
      <c r="Y655" s="425"/>
      <c r="Z655" s="425"/>
    </row>
    <row r="656" spans="1:26" ht="12.75" customHeight="1" x14ac:dyDescent="0.2">
      <c r="A656" s="425"/>
      <c r="B656" s="425"/>
      <c r="C656" s="706"/>
      <c r="D656" s="706"/>
      <c r="E656" s="713"/>
      <c r="F656" s="425"/>
      <c r="G656" s="425"/>
      <c r="H656" s="425"/>
      <c r="I656" s="425"/>
      <c r="J656" s="425"/>
      <c r="K656" s="425"/>
      <c r="L656" s="425"/>
      <c r="M656" s="425"/>
      <c r="N656" s="425"/>
      <c r="O656" s="425"/>
      <c r="P656" s="425"/>
      <c r="Q656" s="425"/>
      <c r="R656" s="425"/>
      <c r="S656" s="425"/>
      <c r="T656" s="425"/>
      <c r="U656" s="425"/>
      <c r="V656" s="425"/>
      <c r="W656" s="425"/>
      <c r="X656" s="425"/>
      <c r="Y656" s="425"/>
      <c r="Z656" s="425"/>
    </row>
    <row r="657" spans="1:26" ht="12.75" customHeight="1" x14ac:dyDescent="0.2">
      <c r="A657" s="425"/>
      <c r="B657" s="425"/>
      <c r="C657" s="706"/>
      <c r="D657" s="706"/>
      <c r="E657" s="713"/>
      <c r="F657" s="425"/>
      <c r="G657" s="425"/>
      <c r="H657" s="425"/>
      <c r="I657" s="425"/>
      <c r="J657" s="425"/>
      <c r="K657" s="425"/>
      <c r="L657" s="425"/>
      <c r="M657" s="425"/>
      <c r="N657" s="425"/>
      <c r="O657" s="425"/>
      <c r="P657" s="425"/>
      <c r="Q657" s="425"/>
      <c r="R657" s="425"/>
      <c r="S657" s="425"/>
      <c r="T657" s="425"/>
      <c r="U657" s="425"/>
      <c r="V657" s="425"/>
      <c r="W657" s="425"/>
      <c r="X657" s="425"/>
      <c r="Y657" s="425"/>
      <c r="Z657" s="425"/>
    </row>
    <row r="658" spans="1:26" ht="12.75" customHeight="1" x14ac:dyDescent="0.2">
      <c r="A658" s="425"/>
      <c r="B658" s="425"/>
      <c r="C658" s="706"/>
      <c r="D658" s="706"/>
      <c r="E658" s="713"/>
      <c r="F658" s="425"/>
      <c r="G658" s="425"/>
      <c r="H658" s="425"/>
      <c r="I658" s="425"/>
      <c r="J658" s="425"/>
      <c r="K658" s="425"/>
      <c r="L658" s="425"/>
      <c r="M658" s="425"/>
      <c r="N658" s="425"/>
      <c r="O658" s="425"/>
      <c r="P658" s="425"/>
      <c r="Q658" s="425"/>
      <c r="R658" s="425"/>
      <c r="S658" s="425"/>
      <c r="T658" s="425"/>
      <c r="U658" s="425"/>
      <c r="V658" s="425"/>
      <c r="W658" s="425"/>
      <c r="X658" s="425"/>
      <c r="Y658" s="425"/>
      <c r="Z658" s="425"/>
    </row>
    <row r="659" spans="1:26" ht="12.75" customHeight="1" x14ac:dyDescent="0.2">
      <c r="A659" s="425"/>
      <c r="B659" s="425"/>
      <c r="C659" s="706"/>
      <c r="D659" s="706"/>
      <c r="E659" s="713"/>
      <c r="F659" s="425"/>
      <c r="G659" s="425"/>
      <c r="H659" s="425"/>
      <c r="I659" s="425"/>
      <c r="J659" s="425"/>
      <c r="K659" s="425"/>
      <c r="L659" s="425"/>
      <c r="M659" s="425"/>
      <c r="N659" s="425"/>
      <c r="O659" s="425"/>
      <c r="P659" s="425"/>
      <c r="Q659" s="425"/>
      <c r="R659" s="425"/>
      <c r="S659" s="425"/>
      <c r="T659" s="425"/>
      <c r="U659" s="425"/>
      <c r="V659" s="425"/>
      <c r="W659" s="425"/>
      <c r="X659" s="425"/>
      <c r="Y659" s="425"/>
      <c r="Z659" s="425"/>
    </row>
    <row r="660" spans="1:26" ht="12.75" customHeight="1" x14ac:dyDescent="0.2">
      <c r="A660" s="425"/>
      <c r="B660" s="425"/>
      <c r="C660" s="706"/>
      <c r="D660" s="706"/>
      <c r="E660" s="713"/>
      <c r="F660" s="425"/>
      <c r="G660" s="425"/>
      <c r="H660" s="425"/>
      <c r="I660" s="425"/>
      <c r="J660" s="425"/>
      <c r="K660" s="425"/>
      <c r="L660" s="425"/>
      <c r="M660" s="425"/>
      <c r="N660" s="425"/>
      <c r="O660" s="425"/>
      <c r="P660" s="425"/>
      <c r="Q660" s="425"/>
      <c r="R660" s="425"/>
      <c r="S660" s="425"/>
      <c r="T660" s="425"/>
      <c r="U660" s="425"/>
      <c r="V660" s="425"/>
      <c r="W660" s="425"/>
      <c r="X660" s="425"/>
      <c r="Y660" s="425"/>
      <c r="Z660" s="425"/>
    </row>
    <row r="661" spans="1:26" ht="12.75" customHeight="1" x14ac:dyDescent="0.2">
      <c r="A661" s="425"/>
      <c r="B661" s="425"/>
      <c r="C661" s="706"/>
      <c r="D661" s="706"/>
      <c r="E661" s="713"/>
      <c r="F661" s="425"/>
      <c r="G661" s="425"/>
      <c r="H661" s="425"/>
      <c r="I661" s="425"/>
      <c r="J661" s="425"/>
      <c r="K661" s="425"/>
      <c r="L661" s="425"/>
      <c r="M661" s="425"/>
      <c r="N661" s="425"/>
      <c r="O661" s="425"/>
      <c r="P661" s="425"/>
      <c r="Q661" s="425"/>
      <c r="R661" s="425"/>
      <c r="S661" s="425"/>
      <c r="T661" s="425"/>
      <c r="U661" s="425"/>
      <c r="V661" s="425"/>
      <c r="W661" s="425"/>
      <c r="X661" s="425"/>
      <c r="Y661" s="425"/>
      <c r="Z661" s="425"/>
    </row>
    <row r="662" spans="1:26" ht="12.75" customHeight="1" x14ac:dyDescent="0.2">
      <c r="A662" s="425"/>
      <c r="B662" s="425"/>
      <c r="C662" s="706"/>
      <c r="D662" s="706"/>
      <c r="E662" s="713"/>
      <c r="F662" s="425"/>
      <c r="G662" s="425"/>
      <c r="H662" s="425"/>
      <c r="I662" s="425"/>
      <c r="J662" s="425"/>
      <c r="K662" s="425"/>
      <c r="L662" s="425"/>
      <c r="M662" s="425"/>
      <c r="N662" s="425"/>
      <c r="O662" s="425"/>
      <c r="P662" s="425"/>
      <c r="Q662" s="425"/>
      <c r="R662" s="425"/>
      <c r="S662" s="425"/>
      <c r="T662" s="425"/>
      <c r="U662" s="425"/>
      <c r="V662" s="425"/>
      <c r="W662" s="425"/>
      <c r="X662" s="425"/>
      <c r="Y662" s="425"/>
      <c r="Z662" s="425"/>
    </row>
    <row r="663" spans="1:26" ht="12.75" customHeight="1" x14ac:dyDescent="0.2">
      <c r="A663" s="425"/>
      <c r="B663" s="425"/>
      <c r="C663" s="706"/>
      <c r="D663" s="706"/>
      <c r="E663" s="713"/>
      <c r="F663" s="425"/>
      <c r="G663" s="425"/>
      <c r="H663" s="425"/>
      <c r="I663" s="425"/>
      <c r="J663" s="425"/>
      <c r="K663" s="425"/>
      <c r="L663" s="425"/>
      <c r="M663" s="425"/>
      <c r="N663" s="425"/>
      <c r="O663" s="425"/>
      <c r="P663" s="425"/>
      <c r="Q663" s="425"/>
      <c r="R663" s="425"/>
      <c r="S663" s="425"/>
      <c r="T663" s="425"/>
      <c r="U663" s="425"/>
      <c r="V663" s="425"/>
      <c r="W663" s="425"/>
      <c r="X663" s="425"/>
      <c r="Y663" s="425"/>
      <c r="Z663" s="425"/>
    </row>
    <row r="664" spans="1:26" ht="12.75" customHeight="1" x14ac:dyDescent="0.2">
      <c r="A664" s="425"/>
      <c r="B664" s="425"/>
      <c r="C664" s="706"/>
      <c r="D664" s="706"/>
      <c r="E664" s="713"/>
      <c r="F664" s="425"/>
      <c r="G664" s="425"/>
      <c r="H664" s="425"/>
      <c r="I664" s="425"/>
      <c r="J664" s="425"/>
      <c r="K664" s="425"/>
      <c r="L664" s="425"/>
      <c r="M664" s="425"/>
      <c r="N664" s="425"/>
      <c r="O664" s="425"/>
      <c r="P664" s="425"/>
      <c r="Q664" s="425"/>
      <c r="R664" s="425"/>
      <c r="S664" s="425"/>
      <c r="T664" s="425"/>
      <c r="U664" s="425"/>
      <c r="V664" s="425"/>
      <c r="W664" s="425"/>
      <c r="X664" s="425"/>
      <c r="Y664" s="425"/>
      <c r="Z664" s="425"/>
    </row>
    <row r="665" spans="1:26" ht="12.75" customHeight="1" x14ac:dyDescent="0.2">
      <c r="A665" s="425"/>
      <c r="B665" s="425"/>
      <c r="C665" s="706"/>
      <c r="D665" s="706"/>
      <c r="E665" s="713"/>
      <c r="F665" s="425"/>
      <c r="G665" s="425"/>
      <c r="H665" s="425"/>
      <c r="I665" s="425"/>
      <c r="J665" s="425"/>
      <c r="K665" s="425"/>
      <c r="L665" s="425"/>
      <c r="M665" s="425"/>
      <c r="N665" s="425"/>
      <c r="O665" s="425"/>
      <c r="P665" s="425"/>
      <c r="Q665" s="425"/>
      <c r="R665" s="425"/>
      <c r="S665" s="425"/>
      <c r="T665" s="425"/>
      <c r="U665" s="425"/>
      <c r="V665" s="425"/>
      <c r="W665" s="425"/>
      <c r="X665" s="425"/>
      <c r="Y665" s="425"/>
      <c r="Z665" s="425"/>
    </row>
    <row r="666" spans="1:26" ht="12.75" customHeight="1" x14ac:dyDescent="0.2">
      <c r="A666" s="425"/>
      <c r="B666" s="425"/>
      <c r="C666" s="706"/>
      <c r="D666" s="706"/>
      <c r="E666" s="713"/>
      <c r="F666" s="425"/>
      <c r="G666" s="425"/>
      <c r="H666" s="425"/>
      <c r="I666" s="425"/>
      <c r="J666" s="425"/>
      <c r="K666" s="425"/>
      <c r="L666" s="425"/>
      <c r="M666" s="425"/>
      <c r="N666" s="425"/>
      <c r="O666" s="425"/>
      <c r="P666" s="425"/>
      <c r="Q666" s="425"/>
      <c r="R666" s="425"/>
      <c r="S666" s="425"/>
      <c r="T666" s="425"/>
      <c r="U666" s="425"/>
      <c r="V666" s="425"/>
      <c r="W666" s="425"/>
      <c r="X666" s="425"/>
      <c r="Y666" s="425"/>
      <c r="Z666" s="425"/>
    </row>
    <row r="667" spans="1:26" ht="12.75" customHeight="1" x14ac:dyDescent="0.2">
      <c r="A667" s="425"/>
      <c r="B667" s="425"/>
      <c r="C667" s="706"/>
      <c r="D667" s="706"/>
      <c r="E667" s="713"/>
      <c r="F667" s="425"/>
      <c r="G667" s="425"/>
      <c r="H667" s="425"/>
      <c r="I667" s="425"/>
      <c r="J667" s="425"/>
      <c r="K667" s="425"/>
      <c r="L667" s="425"/>
      <c r="M667" s="425"/>
      <c r="N667" s="425"/>
      <c r="O667" s="425"/>
      <c r="P667" s="425"/>
      <c r="Q667" s="425"/>
      <c r="R667" s="425"/>
      <c r="S667" s="425"/>
      <c r="T667" s="425"/>
      <c r="U667" s="425"/>
      <c r="V667" s="425"/>
      <c r="W667" s="425"/>
      <c r="X667" s="425"/>
      <c r="Y667" s="425"/>
      <c r="Z667" s="425"/>
    </row>
    <row r="668" spans="1:26" ht="12.75" customHeight="1" x14ac:dyDescent="0.2">
      <c r="A668" s="425"/>
      <c r="B668" s="425"/>
      <c r="C668" s="706"/>
      <c r="D668" s="706"/>
      <c r="E668" s="713"/>
      <c r="F668" s="425"/>
      <c r="G668" s="425"/>
      <c r="H668" s="425"/>
      <c r="I668" s="425"/>
      <c r="J668" s="425"/>
      <c r="K668" s="425"/>
      <c r="L668" s="425"/>
      <c r="M668" s="425"/>
      <c r="N668" s="425"/>
      <c r="O668" s="425"/>
      <c r="P668" s="425"/>
      <c r="Q668" s="425"/>
      <c r="R668" s="425"/>
      <c r="S668" s="425"/>
      <c r="T668" s="425"/>
      <c r="U668" s="425"/>
      <c r="V668" s="425"/>
      <c r="W668" s="425"/>
      <c r="X668" s="425"/>
      <c r="Y668" s="425"/>
      <c r="Z668" s="425"/>
    </row>
    <row r="669" spans="1:26" ht="12.75" customHeight="1" x14ac:dyDescent="0.2">
      <c r="A669" s="425"/>
      <c r="B669" s="425"/>
      <c r="C669" s="706"/>
      <c r="D669" s="706"/>
      <c r="E669" s="713"/>
      <c r="F669" s="425"/>
      <c r="G669" s="425"/>
      <c r="H669" s="425"/>
      <c r="I669" s="425"/>
      <c r="J669" s="425"/>
      <c r="K669" s="425"/>
      <c r="L669" s="425"/>
      <c r="M669" s="425"/>
      <c r="N669" s="425"/>
      <c r="O669" s="425"/>
      <c r="P669" s="425"/>
      <c r="Q669" s="425"/>
      <c r="R669" s="425"/>
      <c r="S669" s="425"/>
      <c r="T669" s="425"/>
      <c r="U669" s="425"/>
      <c r="V669" s="425"/>
      <c r="W669" s="425"/>
      <c r="X669" s="425"/>
      <c r="Y669" s="425"/>
      <c r="Z669" s="425"/>
    </row>
    <row r="670" spans="1:26" ht="12.75" customHeight="1" x14ac:dyDescent="0.2">
      <c r="A670" s="425"/>
      <c r="B670" s="425"/>
      <c r="C670" s="706"/>
      <c r="D670" s="706"/>
      <c r="E670" s="713"/>
      <c r="F670" s="425"/>
      <c r="G670" s="425"/>
      <c r="H670" s="425"/>
      <c r="I670" s="425"/>
      <c r="J670" s="425"/>
      <c r="K670" s="425"/>
      <c r="L670" s="425"/>
      <c r="M670" s="425"/>
      <c r="N670" s="425"/>
      <c r="O670" s="425"/>
      <c r="P670" s="425"/>
      <c r="Q670" s="425"/>
      <c r="R670" s="425"/>
      <c r="S670" s="425"/>
      <c r="T670" s="425"/>
      <c r="U670" s="425"/>
      <c r="V670" s="425"/>
      <c r="W670" s="425"/>
      <c r="X670" s="425"/>
      <c r="Y670" s="425"/>
      <c r="Z670" s="425"/>
    </row>
    <row r="671" spans="1:26" ht="12.75" customHeight="1" x14ac:dyDescent="0.2">
      <c r="A671" s="425"/>
      <c r="B671" s="425"/>
      <c r="C671" s="706"/>
      <c r="D671" s="706"/>
      <c r="E671" s="713"/>
      <c r="F671" s="425"/>
      <c r="G671" s="425"/>
      <c r="H671" s="425"/>
      <c r="I671" s="425"/>
      <c r="J671" s="425"/>
      <c r="K671" s="425"/>
      <c r="L671" s="425"/>
      <c r="M671" s="425"/>
      <c r="N671" s="425"/>
      <c r="O671" s="425"/>
      <c r="P671" s="425"/>
      <c r="Q671" s="425"/>
      <c r="R671" s="425"/>
      <c r="S671" s="425"/>
      <c r="T671" s="425"/>
      <c r="U671" s="425"/>
      <c r="V671" s="425"/>
      <c r="W671" s="425"/>
      <c r="X671" s="425"/>
      <c r="Y671" s="425"/>
      <c r="Z671" s="425"/>
    </row>
    <row r="672" spans="1:26" ht="12.75" customHeight="1" x14ac:dyDescent="0.2">
      <c r="A672" s="425"/>
      <c r="B672" s="425"/>
      <c r="C672" s="706"/>
      <c r="D672" s="706"/>
      <c r="E672" s="713"/>
      <c r="F672" s="425"/>
      <c r="G672" s="425"/>
      <c r="H672" s="425"/>
      <c r="I672" s="425"/>
      <c r="J672" s="425"/>
      <c r="K672" s="425"/>
      <c r="L672" s="425"/>
      <c r="M672" s="425"/>
      <c r="N672" s="425"/>
      <c r="O672" s="425"/>
      <c r="P672" s="425"/>
      <c r="Q672" s="425"/>
      <c r="R672" s="425"/>
      <c r="S672" s="425"/>
      <c r="T672" s="425"/>
      <c r="U672" s="425"/>
      <c r="V672" s="425"/>
      <c r="W672" s="425"/>
      <c r="X672" s="425"/>
      <c r="Y672" s="425"/>
      <c r="Z672" s="425"/>
    </row>
    <row r="673" spans="1:26" ht="12.75" customHeight="1" x14ac:dyDescent="0.2">
      <c r="A673" s="425"/>
      <c r="B673" s="425"/>
      <c r="C673" s="706"/>
      <c r="D673" s="706"/>
      <c r="E673" s="713"/>
      <c r="F673" s="425"/>
      <c r="G673" s="425"/>
      <c r="H673" s="425"/>
      <c r="I673" s="425"/>
      <c r="J673" s="425"/>
      <c r="K673" s="425"/>
      <c r="L673" s="425"/>
      <c r="M673" s="425"/>
      <c r="N673" s="425"/>
      <c r="O673" s="425"/>
      <c r="P673" s="425"/>
      <c r="Q673" s="425"/>
      <c r="R673" s="425"/>
      <c r="S673" s="425"/>
      <c r="T673" s="425"/>
      <c r="U673" s="425"/>
      <c r="V673" s="425"/>
      <c r="W673" s="425"/>
      <c r="X673" s="425"/>
      <c r="Y673" s="425"/>
      <c r="Z673" s="425"/>
    </row>
    <row r="674" spans="1:26" ht="12.75" customHeight="1" x14ac:dyDescent="0.2">
      <c r="A674" s="425"/>
      <c r="B674" s="425"/>
      <c r="C674" s="706"/>
      <c r="D674" s="706"/>
      <c r="E674" s="713"/>
      <c r="F674" s="425"/>
      <c r="G674" s="425"/>
      <c r="H674" s="425"/>
      <c r="I674" s="425"/>
      <c r="J674" s="425"/>
      <c r="K674" s="425"/>
      <c r="L674" s="425"/>
      <c r="M674" s="425"/>
      <c r="N674" s="425"/>
      <c r="O674" s="425"/>
      <c r="P674" s="425"/>
      <c r="Q674" s="425"/>
      <c r="R674" s="425"/>
      <c r="S674" s="425"/>
      <c r="T674" s="425"/>
      <c r="U674" s="425"/>
      <c r="V674" s="425"/>
      <c r="W674" s="425"/>
      <c r="X674" s="425"/>
      <c r="Y674" s="425"/>
      <c r="Z674" s="425"/>
    </row>
    <row r="675" spans="1:26" ht="12.75" customHeight="1" x14ac:dyDescent="0.2">
      <c r="A675" s="425"/>
      <c r="B675" s="425"/>
      <c r="C675" s="706"/>
      <c r="D675" s="706"/>
      <c r="E675" s="713"/>
      <c r="F675" s="425"/>
      <c r="G675" s="425"/>
      <c r="H675" s="425"/>
      <c r="I675" s="425"/>
      <c r="J675" s="425"/>
      <c r="K675" s="425"/>
      <c r="L675" s="425"/>
      <c r="M675" s="425"/>
      <c r="N675" s="425"/>
      <c r="O675" s="425"/>
      <c r="P675" s="425"/>
      <c r="Q675" s="425"/>
      <c r="R675" s="425"/>
      <c r="S675" s="425"/>
      <c r="T675" s="425"/>
      <c r="U675" s="425"/>
      <c r="V675" s="425"/>
      <c r="W675" s="425"/>
      <c r="X675" s="425"/>
      <c r="Y675" s="425"/>
      <c r="Z675" s="425"/>
    </row>
    <row r="676" spans="1:26" ht="12.75" customHeight="1" x14ac:dyDescent="0.2">
      <c r="A676" s="425"/>
      <c r="B676" s="425"/>
      <c r="C676" s="706"/>
      <c r="D676" s="706"/>
      <c r="E676" s="713"/>
      <c r="F676" s="425"/>
      <c r="G676" s="425"/>
      <c r="H676" s="425"/>
      <c r="I676" s="425"/>
      <c r="J676" s="425"/>
      <c r="K676" s="425"/>
      <c r="L676" s="425"/>
      <c r="M676" s="425"/>
      <c r="N676" s="425"/>
      <c r="O676" s="425"/>
      <c r="P676" s="425"/>
      <c r="Q676" s="425"/>
      <c r="R676" s="425"/>
      <c r="S676" s="425"/>
      <c r="T676" s="425"/>
      <c r="U676" s="425"/>
      <c r="V676" s="425"/>
      <c r="W676" s="425"/>
      <c r="X676" s="425"/>
      <c r="Y676" s="425"/>
      <c r="Z676" s="425"/>
    </row>
    <row r="677" spans="1:26" ht="12.75" customHeight="1" x14ac:dyDescent="0.2">
      <c r="A677" s="425"/>
      <c r="B677" s="425"/>
      <c r="C677" s="706"/>
      <c r="D677" s="706"/>
      <c r="E677" s="713"/>
      <c r="F677" s="425"/>
      <c r="G677" s="425"/>
      <c r="H677" s="425"/>
      <c r="I677" s="425"/>
      <c r="J677" s="425"/>
      <c r="K677" s="425"/>
      <c r="L677" s="425"/>
      <c r="M677" s="425"/>
      <c r="N677" s="425"/>
      <c r="O677" s="425"/>
      <c r="P677" s="425"/>
      <c r="Q677" s="425"/>
      <c r="R677" s="425"/>
      <c r="S677" s="425"/>
      <c r="T677" s="425"/>
      <c r="U677" s="425"/>
      <c r="V677" s="425"/>
      <c r="W677" s="425"/>
      <c r="X677" s="425"/>
      <c r="Y677" s="425"/>
      <c r="Z677" s="425"/>
    </row>
    <row r="678" spans="1:26" ht="12.75" customHeight="1" x14ac:dyDescent="0.2">
      <c r="A678" s="425"/>
      <c r="B678" s="425"/>
      <c r="C678" s="706"/>
      <c r="D678" s="706"/>
      <c r="E678" s="713"/>
      <c r="F678" s="425"/>
      <c r="G678" s="425"/>
      <c r="H678" s="425"/>
      <c r="I678" s="425"/>
      <c r="J678" s="425"/>
      <c r="K678" s="425"/>
      <c r="L678" s="425"/>
      <c r="M678" s="425"/>
      <c r="N678" s="425"/>
      <c r="O678" s="425"/>
      <c r="P678" s="425"/>
      <c r="Q678" s="425"/>
      <c r="R678" s="425"/>
      <c r="S678" s="425"/>
      <c r="T678" s="425"/>
      <c r="U678" s="425"/>
      <c r="V678" s="425"/>
      <c r="W678" s="425"/>
      <c r="X678" s="425"/>
      <c r="Y678" s="425"/>
      <c r="Z678" s="425"/>
    </row>
    <row r="679" spans="1:26" ht="12.75" customHeight="1" x14ac:dyDescent="0.2">
      <c r="A679" s="425"/>
      <c r="B679" s="425"/>
      <c r="C679" s="706"/>
      <c r="D679" s="706"/>
      <c r="E679" s="713"/>
      <c r="F679" s="425"/>
      <c r="G679" s="425"/>
      <c r="H679" s="425"/>
      <c r="I679" s="425"/>
      <c r="J679" s="425"/>
      <c r="K679" s="425"/>
      <c r="L679" s="425"/>
      <c r="M679" s="425"/>
      <c r="N679" s="425"/>
      <c r="O679" s="425"/>
      <c r="P679" s="425"/>
      <c r="Q679" s="425"/>
      <c r="R679" s="425"/>
      <c r="S679" s="425"/>
      <c r="T679" s="425"/>
      <c r="U679" s="425"/>
      <c r="V679" s="425"/>
      <c r="W679" s="425"/>
      <c r="X679" s="425"/>
      <c r="Y679" s="425"/>
      <c r="Z679" s="425"/>
    </row>
    <row r="680" spans="1:26" ht="12.75" customHeight="1" x14ac:dyDescent="0.2">
      <c r="A680" s="425"/>
      <c r="B680" s="425"/>
      <c r="C680" s="706"/>
      <c r="D680" s="706"/>
      <c r="E680" s="713"/>
      <c r="F680" s="425"/>
      <c r="G680" s="425"/>
      <c r="H680" s="425"/>
      <c r="I680" s="425"/>
      <c r="J680" s="425"/>
      <c r="K680" s="425"/>
      <c r="L680" s="425"/>
      <c r="M680" s="425"/>
      <c r="N680" s="425"/>
      <c r="O680" s="425"/>
      <c r="P680" s="425"/>
      <c r="Q680" s="425"/>
      <c r="R680" s="425"/>
      <c r="S680" s="425"/>
      <c r="T680" s="425"/>
      <c r="U680" s="425"/>
      <c r="V680" s="425"/>
      <c r="W680" s="425"/>
      <c r="X680" s="425"/>
      <c r="Y680" s="425"/>
      <c r="Z680" s="425"/>
    </row>
    <row r="681" spans="1:26" ht="12.75" customHeight="1" x14ac:dyDescent="0.2">
      <c r="A681" s="425"/>
      <c r="B681" s="425"/>
      <c r="C681" s="706"/>
      <c r="D681" s="706"/>
      <c r="E681" s="713"/>
      <c r="F681" s="425"/>
      <c r="G681" s="425"/>
      <c r="H681" s="425"/>
      <c r="I681" s="425"/>
      <c r="J681" s="425"/>
      <c r="K681" s="425"/>
      <c r="L681" s="425"/>
      <c r="M681" s="425"/>
      <c r="N681" s="425"/>
      <c r="O681" s="425"/>
      <c r="P681" s="425"/>
      <c r="Q681" s="425"/>
      <c r="R681" s="425"/>
      <c r="S681" s="425"/>
      <c r="T681" s="425"/>
      <c r="U681" s="425"/>
      <c r="V681" s="425"/>
      <c r="W681" s="425"/>
      <c r="X681" s="425"/>
      <c r="Y681" s="425"/>
      <c r="Z681" s="425"/>
    </row>
    <row r="682" spans="1:26" ht="12.75" customHeight="1" x14ac:dyDescent="0.2">
      <c r="A682" s="425"/>
      <c r="B682" s="425"/>
      <c r="C682" s="706"/>
      <c r="D682" s="706"/>
      <c r="E682" s="713"/>
      <c r="F682" s="425"/>
      <c r="G682" s="425"/>
      <c r="H682" s="425"/>
      <c r="I682" s="425"/>
      <c r="J682" s="425"/>
      <c r="K682" s="425"/>
      <c r="L682" s="425"/>
      <c r="M682" s="425"/>
      <c r="N682" s="425"/>
      <c r="O682" s="425"/>
      <c r="P682" s="425"/>
      <c r="Q682" s="425"/>
      <c r="R682" s="425"/>
      <c r="S682" s="425"/>
      <c r="T682" s="425"/>
      <c r="U682" s="425"/>
      <c r="V682" s="425"/>
      <c r="W682" s="425"/>
      <c r="X682" s="425"/>
      <c r="Y682" s="425"/>
      <c r="Z682" s="425"/>
    </row>
    <row r="683" spans="1:26" ht="12.75" customHeight="1" x14ac:dyDescent="0.2">
      <c r="A683" s="425"/>
      <c r="B683" s="425"/>
      <c r="C683" s="706"/>
      <c r="D683" s="706"/>
      <c r="E683" s="713"/>
      <c r="F683" s="425"/>
      <c r="G683" s="425"/>
      <c r="H683" s="425"/>
      <c r="I683" s="425"/>
      <c r="J683" s="425"/>
      <c r="K683" s="425"/>
      <c r="L683" s="425"/>
      <c r="M683" s="425"/>
      <c r="N683" s="425"/>
      <c r="O683" s="425"/>
      <c r="P683" s="425"/>
      <c r="Q683" s="425"/>
      <c r="R683" s="425"/>
      <c r="S683" s="425"/>
      <c r="T683" s="425"/>
      <c r="U683" s="425"/>
      <c r="V683" s="425"/>
      <c r="W683" s="425"/>
      <c r="X683" s="425"/>
      <c r="Y683" s="425"/>
      <c r="Z683" s="425"/>
    </row>
    <row r="684" spans="1:26" ht="12.75" customHeight="1" x14ac:dyDescent="0.2">
      <c r="A684" s="425"/>
      <c r="B684" s="425"/>
      <c r="C684" s="706"/>
      <c r="D684" s="706"/>
      <c r="E684" s="713"/>
      <c r="F684" s="425"/>
      <c r="G684" s="425"/>
      <c r="H684" s="425"/>
      <c r="I684" s="425"/>
      <c r="J684" s="425"/>
      <c r="K684" s="425"/>
      <c r="L684" s="425"/>
      <c r="M684" s="425"/>
      <c r="N684" s="425"/>
      <c r="O684" s="425"/>
      <c r="P684" s="425"/>
      <c r="Q684" s="425"/>
      <c r="R684" s="425"/>
      <c r="S684" s="425"/>
      <c r="T684" s="425"/>
      <c r="U684" s="425"/>
      <c r="V684" s="425"/>
      <c r="W684" s="425"/>
      <c r="X684" s="425"/>
      <c r="Y684" s="425"/>
      <c r="Z684" s="425"/>
    </row>
    <row r="685" spans="1:26" ht="12.75" customHeight="1" x14ac:dyDescent="0.2">
      <c r="A685" s="425"/>
      <c r="B685" s="425"/>
      <c r="C685" s="706"/>
      <c r="D685" s="706"/>
      <c r="E685" s="713"/>
      <c r="F685" s="425"/>
      <c r="G685" s="425"/>
      <c r="H685" s="425"/>
      <c r="I685" s="425"/>
      <c r="J685" s="425"/>
      <c r="K685" s="425"/>
      <c r="L685" s="425"/>
      <c r="M685" s="425"/>
      <c r="N685" s="425"/>
      <c r="O685" s="425"/>
      <c r="P685" s="425"/>
      <c r="Q685" s="425"/>
      <c r="R685" s="425"/>
      <c r="S685" s="425"/>
      <c r="T685" s="425"/>
      <c r="U685" s="425"/>
      <c r="V685" s="425"/>
      <c r="W685" s="425"/>
      <c r="X685" s="425"/>
      <c r="Y685" s="425"/>
      <c r="Z685" s="425"/>
    </row>
    <row r="686" spans="1:26" ht="12.75" customHeight="1" x14ac:dyDescent="0.2">
      <c r="A686" s="425"/>
      <c r="B686" s="425"/>
      <c r="C686" s="706"/>
      <c r="D686" s="706"/>
      <c r="E686" s="713"/>
      <c r="F686" s="425"/>
      <c r="G686" s="425"/>
      <c r="H686" s="425"/>
      <c r="I686" s="425"/>
      <c r="J686" s="425"/>
      <c r="K686" s="425"/>
      <c r="L686" s="425"/>
      <c r="M686" s="425"/>
      <c r="N686" s="425"/>
      <c r="O686" s="425"/>
      <c r="P686" s="425"/>
      <c r="Q686" s="425"/>
      <c r="R686" s="425"/>
      <c r="S686" s="425"/>
      <c r="T686" s="425"/>
      <c r="U686" s="425"/>
      <c r="V686" s="425"/>
      <c r="W686" s="425"/>
      <c r="X686" s="425"/>
      <c r="Y686" s="425"/>
      <c r="Z686" s="425"/>
    </row>
    <row r="687" spans="1:26" ht="12.75" customHeight="1" x14ac:dyDescent="0.2">
      <c r="A687" s="425"/>
      <c r="B687" s="425"/>
      <c r="C687" s="706"/>
      <c r="D687" s="706"/>
      <c r="E687" s="713"/>
      <c r="F687" s="425"/>
      <c r="G687" s="425"/>
      <c r="H687" s="425"/>
      <c r="I687" s="425"/>
      <c r="J687" s="425"/>
      <c r="K687" s="425"/>
      <c r="L687" s="425"/>
      <c r="M687" s="425"/>
      <c r="N687" s="425"/>
      <c r="O687" s="425"/>
      <c r="P687" s="425"/>
      <c r="Q687" s="425"/>
      <c r="R687" s="425"/>
      <c r="S687" s="425"/>
      <c r="T687" s="425"/>
      <c r="U687" s="425"/>
      <c r="V687" s="425"/>
      <c r="W687" s="425"/>
      <c r="X687" s="425"/>
      <c r="Y687" s="425"/>
      <c r="Z687" s="425"/>
    </row>
    <row r="688" spans="1:26" ht="12.75" customHeight="1" x14ac:dyDescent="0.2">
      <c r="A688" s="425"/>
      <c r="B688" s="425"/>
      <c r="C688" s="706"/>
      <c r="D688" s="706"/>
      <c r="E688" s="713"/>
      <c r="F688" s="425"/>
      <c r="G688" s="425"/>
      <c r="H688" s="425"/>
      <c r="I688" s="425"/>
      <c r="J688" s="425"/>
      <c r="K688" s="425"/>
      <c r="L688" s="425"/>
      <c r="M688" s="425"/>
      <c r="N688" s="425"/>
      <c r="O688" s="425"/>
      <c r="P688" s="425"/>
      <c r="Q688" s="425"/>
      <c r="R688" s="425"/>
      <c r="S688" s="425"/>
      <c r="T688" s="425"/>
      <c r="U688" s="425"/>
      <c r="V688" s="425"/>
      <c r="W688" s="425"/>
      <c r="X688" s="425"/>
      <c r="Y688" s="425"/>
      <c r="Z688" s="425"/>
    </row>
    <row r="689" spans="1:26" ht="12.75" customHeight="1" x14ac:dyDescent="0.2">
      <c r="A689" s="425"/>
      <c r="B689" s="425"/>
      <c r="C689" s="706"/>
      <c r="D689" s="706"/>
      <c r="E689" s="713"/>
      <c r="F689" s="425"/>
      <c r="G689" s="425"/>
      <c r="H689" s="425"/>
      <c r="I689" s="425"/>
      <c r="J689" s="425"/>
      <c r="K689" s="425"/>
      <c r="L689" s="425"/>
      <c r="M689" s="425"/>
      <c r="N689" s="425"/>
      <c r="O689" s="425"/>
      <c r="P689" s="425"/>
      <c r="Q689" s="425"/>
      <c r="R689" s="425"/>
      <c r="S689" s="425"/>
      <c r="T689" s="425"/>
      <c r="U689" s="425"/>
      <c r="V689" s="425"/>
      <c r="W689" s="425"/>
      <c r="X689" s="425"/>
      <c r="Y689" s="425"/>
      <c r="Z689" s="425"/>
    </row>
    <row r="690" spans="1:26" ht="12.75" customHeight="1" x14ac:dyDescent="0.2">
      <c r="A690" s="425"/>
      <c r="B690" s="425"/>
      <c r="C690" s="706"/>
      <c r="D690" s="706"/>
      <c r="E690" s="713"/>
      <c r="F690" s="425"/>
      <c r="G690" s="425"/>
      <c r="H690" s="425"/>
      <c r="I690" s="425"/>
      <c r="J690" s="425"/>
      <c r="K690" s="425"/>
      <c r="L690" s="425"/>
      <c r="M690" s="425"/>
      <c r="N690" s="425"/>
      <c r="O690" s="425"/>
      <c r="P690" s="425"/>
      <c r="Q690" s="425"/>
      <c r="R690" s="425"/>
      <c r="S690" s="425"/>
      <c r="T690" s="425"/>
      <c r="U690" s="425"/>
      <c r="V690" s="425"/>
      <c r="W690" s="425"/>
      <c r="X690" s="425"/>
      <c r="Y690" s="425"/>
      <c r="Z690" s="425"/>
    </row>
    <row r="691" spans="1:26" ht="12.75" customHeight="1" x14ac:dyDescent="0.2">
      <c r="A691" s="425"/>
      <c r="B691" s="425"/>
      <c r="C691" s="706"/>
      <c r="D691" s="706"/>
      <c r="E691" s="713"/>
      <c r="F691" s="425"/>
      <c r="G691" s="425"/>
      <c r="H691" s="425"/>
      <c r="I691" s="425"/>
      <c r="J691" s="425"/>
      <c r="K691" s="425"/>
      <c r="L691" s="425"/>
      <c r="M691" s="425"/>
      <c r="N691" s="425"/>
      <c r="O691" s="425"/>
      <c r="P691" s="425"/>
      <c r="Q691" s="425"/>
      <c r="R691" s="425"/>
      <c r="S691" s="425"/>
      <c r="T691" s="425"/>
      <c r="U691" s="425"/>
      <c r="V691" s="425"/>
      <c r="W691" s="425"/>
      <c r="X691" s="425"/>
      <c r="Y691" s="425"/>
      <c r="Z691" s="425"/>
    </row>
    <row r="692" spans="1:26" ht="12.75" customHeight="1" x14ac:dyDescent="0.2">
      <c r="A692" s="425"/>
      <c r="B692" s="425"/>
      <c r="C692" s="706"/>
      <c r="D692" s="706"/>
      <c r="E692" s="713"/>
      <c r="F692" s="425"/>
      <c r="G692" s="425"/>
      <c r="H692" s="425"/>
      <c r="I692" s="425"/>
      <c r="J692" s="425"/>
      <c r="K692" s="425"/>
      <c r="L692" s="425"/>
      <c r="M692" s="425"/>
      <c r="N692" s="425"/>
      <c r="O692" s="425"/>
      <c r="P692" s="425"/>
      <c r="Q692" s="425"/>
      <c r="R692" s="425"/>
      <c r="S692" s="425"/>
      <c r="T692" s="425"/>
      <c r="U692" s="425"/>
      <c r="V692" s="425"/>
      <c r="W692" s="425"/>
      <c r="X692" s="425"/>
      <c r="Y692" s="425"/>
      <c r="Z692" s="425"/>
    </row>
    <row r="693" spans="1:26" ht="12.75" customHeight="1" x14ac:dyDescent="0.2">
      <c r="A693" s="425"/>
      <c r="B693" s="425"/>
      <c r="C693" s="706"/>
      <c r="D693" s="706"/>
      <c r="E693" s="713"/>
      <c r="F693" s="425"/>
      <c r="G693" s="425"/>
      <c r="H693" s="425"/>
      <c r="I693" s="425"/>
      <c r="J693" s="425"/>
      <c r="K693" s="425"/>
      <c r="L693" s="425"/>
      <c r="M693" s="425"/>
      <c r="N693" s="425"/>
      <c r="O693" s="425"/>
      <c r="P693" s="425"/>
      <c r="Q693" s="425"/>
      <c r="R693" s="425"/>
      <c r="S693" s="425"/>
      <c r="T693" s="425"/>
      <c r="U693" s="425"/>
      <c r="V693" s="425"/>
      <c r="W693" s="425"/>
      <c r="X693" s="425"/>
      <c r="Y693" s="425"/>
      <c r="Z693" s="425"/>
    </row>
    <row r="694" spans="1:26" ht="12.75" customHeight="1" x14ac:dyDescent="0.2">
      <c r="A694" s="425"/>
      <c r="B694" s="425"/>
      <c r="C694" s="706"/>
      <c r="D694" s="706"/>
      <c r="E694" s="713"/>
      <c r="F694" s="425"/>
      <c r="G694" s="425"/>
      <c r="H694" s="425"/>
      <c r="I694" s="425"/>
      <c r="J694" s="425"/>
      <c r="K694" s="425"/>
      <c r="L694" s="425"/>
      <c r="M694" s="425"/>
      <c r="N694" s="425"/>
      <c r="O694" s="425"/>
      <c r="P694" s="425"/>
      <c r="Q694" s="425"/>
      <c r="R694" s="425"/>
      <c r="S694" s="425"/>
      <c r="T694" s="425"/>
      <c r="U694" s="425"/>
      <c r="V694" s="425"/>
      <c r="W694" s="425"/>
      <c r="X694" s="425"/>
      <c r="Y694" s="425"/>
      <c r="Z694" s="425"/>
    </row>
    <row r="695" spans="1:26" ht="12.75" customHeight="1" x14ac:dyDescent="0.2">
      <c r="A695" s="425"/>
      <c r="B695" s="425"/>
      <c r="C695" s="706"/>
      <c r="D695" s="706"/>
      <c r="E695" s="713"/>
      <c r="F695" s="425"/>
      <c r="G695" s="425"/>
      <c r="H695" s="425"/>
      <c r="I695" s="425"/>
      <c r="J695" s="425"/>
      <c r="K695" s="425"/>
      <c r="L695" s="425"/>
      <c r="M695" s="425"/>
      <c r="N695" s="425"/>
      <c r="O695" s="425"/>
      <c r="P695" s="425"/>
      <c r="Q695" s="425"/>
      <c r="R695" s="425"/>
      <c r="S695" s="425"/>
      <c r="T695" s="425"/>
      <c r="U695" s="425"/>
      <c r="V695" s="425"/>
      <c r="W695" s="425"/>
      <c r="X695" s="425"/>
      <c r="Y695" s="425"/>
      <c r="Z695" s="425"/>
    </row>
    <row r="696" spans="1:26" ht="12.75" customHeight="1" x14ac:dyDescent="0.2">
      <c r="A696" s="425"/>
      <c r="B696" s="425"/>
      <c r="C696" s="706"/>
      <c r="D696" s="706"/>
      <c r="E696" s="713"/>
      <c r="F696" s="425"/>
      <c r="G696" s="425"/>
      <c r="H696" s="425"/>
      <c r="I696" s="425"/>
      <c r="J696" s="425"/>
      <c r="K696" s="425"/>
      <c r="L696" s="425"/>
      <c r="M696" s="425"/>
      <c r="N696" s="425"/>
      <c r="O696" s="425"/>
      <c r="P696" s="425"/>
      <c r="Q696" s="425"/>
      <c r="R696" s="425"/>
      <c r="S696" s="425"/>
      <c r="T696" s="425"/>
      <c r="U696" s="425"/>
      <c r="V696" s="425"/>
      <c r="W696" s="425"/>
      <c r="X696" s="425"/>
      <c r="Y696" s="425"/>
      <c r="Z696" s="425"/>
    </row>
    <row r="697" spans="1:26" ht="12.75" customHeight="1" x14ac:dyDescent="0.2">
      <c r="A697" s="425"/>
      <c r="B697" s="425"/>
      <c r="C697" s="706"/>
      <c r="D697" s="706"/>
      <c r="E697" s="713"/>
      <c r="F697" s="425"/>
      <c r="G697" s="425"/>
      <c r="H697" s="425"/>
      <c r="I697" s="425"/>
      <c r="J697" s="425"/>
      <c r="K697" s="425"/>
      <c r="L697" s="425"/>
      <c r="M697" s="425"/>
      <c r="N697" s="425"/>
      <c r="O697" s="425"/>
      <c r="P697" s="425"/>
      <c r="Q697" s="425"/>
      <c r="R697" s="425"/>
      <c r="S697" s="425"/>
      <c r="T697" s="425"/>
      <c r="U697" s="425"/>
      <c r="V697" s="425"/>
      <c r="W697" s="425"/>
      <c r="X697" s="425"/>
      <c r="Y697" s="425"/>
      <c r="Z697" s="425"/>
    </row>
    <row r="698" spans="1:26" ht="12.75" customHeight="1" x14ac:dyDescent="0.2">
      <c r="A698" s="425"/>
      <c r="B698" s="425"/>
      <c r="C698" s="706"/>
      <c r="D698" s="706"/>
      <c r="E698" s="713"/>
      <c r="F698" s="425"/>
      <c r="G698" s="425"/>
      <c r="H698" s="425"/>
      <c r="I698" s="425"/>
      <c r="J698" s="425"/>
      <c r="K698" s="425"/>
      <c r="L698" s="425"/>
      <c r="M698" s="425"/>
      <c r="N698" s="425"/>
      <c r="O698" s="425"/>
      <c r="P698" s="425"/>
      <c r="Q698" s="425"/>
      <c r="R698" s="425"/>
      <c r="S698" s="425"/>
      <c r="T698" s="425"/>
      <c r="U698" s="425"/>
      <c r="V698" s="425"/>
      <c r="W698" s="425"/>
      <c r="X698" s="425"/>
      <c r="Y698" s="425"/>
      <c r="Z698" s="425"/>
    </row>
    <row r="699" spans="1:26" ht="12.75" customHeight="1" x14ac:dyDescent="0.2">
      <c r="A699" s="425"/>
      <c r="B699" s="425"/>
      <c r="C699" s="706"/>
      <c r="D699" s="706"/>
      <c r="E699" s="713"/>
      <c r="F699" s="425"/>
      <c r="G699" s="425"/>
      <c r="H699" s="425"/>
      <c r="I699" s="425"/>
      <c r="J699" s="425"/>
      <c r="K699" s="425"/>
      <c r="L699" s="425"/>
      <c r="M699" s="425"/>
      <c r="N699" s="425"/>
      <c r="O699" s="425"/>
      <c r="P699" s="425"/>
      <c r="Q699" s="425"/>
      <c r="R699" s="425"/>
      <c r="S699" s="425"/>
      <c r="T699" s="425"/>
      <c r="U699" s="425"/>
      <c r="V699" s="425"/>
      <c r="W699" s="425"/>
      <c r="X699" s="425"/>
      <c r="Y699" s="425"/>
      <c r="Z699" s="425"/>
    </row>
    <row r="700" spans="1:26" ht="12.75" customHeight="1" x14ac:dyDescent="0.2">
      <c r="A700" s="425"/>
      <c r="B700" s="425"/>
      <c r="C700" s="706"/>
      <c r="D700" s="706"/>
      <c r="E700" s="713"/>
      <c r="F700" s="425"/>
      <c r="G700" s="425"/>
      <c r="H700" s="425"/>
      <c r="I700" s="425"/>
      <c r="J700" s="425"/>
      <c r="K700" s="425"/>
      <c r="L700" s="425"/>
      <c r="M700" s="425"/>
      <c r="N700" s="425"/>
      <c r="O700" s="425"/>
      <c r="P700" s="425"/>
      <c r="Q700" s="425"/>
      <c r="R700" s="425"/>
      <c r="S700" s="425"/>
      <c r="T700" s="425"/>
      <c r="U700" s="425"/>
      <c r="V700" s="425"/>
      <c r="W700" s="425"/>
      <c r="X700" s="425"/>
      <c r="Y700" s="425"/>
      <c r="Z700" s="425"/>
    </row>
    <row r="701" spans="1:26" ht="12.75" customHeight="1" x14ac:dyDescent="0.2">
      <c r="A701" s="425"/>
      <c r="B701" s="425"/>
      <c r="C701" s="706"/>
      <c r="D701" s="706"/>
      <c r="E701" s="713"/>
      <c r="F701" s="425"/>
      <c r="G701" s="425"/>
      <c r="H701" s="425"/>
      <c r="I701" s="425"/>
      <c r="J701" s="425"/>
      <c r="K701" s="425"/>
      <c r="L701" s="425"/>
      <c r="M701" s="425"/>
      <c r="N701" s="425"/>
      <c r="O701" s="425"/>
      <c r="P701" s="425"/>
      <c r="Q701" s="425"/>
      <c r="R701" s="425"/>
      <c r="S701" s="425"/>
      <c r="T701" s="425"/>
      <c r="U701" s="425"/>
      <c r="V701" s="425"/>
      <c r="W701" s="425"/>
      <c r="X701" s="425"/>
      <c r="Y701" s="425"/>
      <c r="Z701" s="425"/>
    </row>
    <row r="702" spans="1:26" ht="12.75" customHeight="1" x14ac:dyDescent="0.2">
      <c r="A702" s="425"/>
      <c r="B702" s="425"/>
      <c r="C702" s="706"/>
      <c r="D702" s="706"/>
      <c r="E702" s="713"/>
      <c r="F702" s="425"/>
      <c r="G702" s="425"/>
      <c r="H702" s="425"/>
      <c r="I702" s="425"/>
      <c r="J702" s="425"/>
      <c r="K702" s="425"/>
      <c r="L702" s="425"/>
      <c r="M702" s="425"/>
      <c r="N702" s="425"/>
      <c r="O702" s="425"/>
      <c r="P702" s="425"/>
      <c r="Q702" s="425"/>
      <c r="R702" s="425"/>
      <c r="S702" s="425"/>
      <c r="T702" s="425"/>
      <c r="U702" s="425"/>
      <c r="V702" s="425"/>
      <c r="W702" s="425"/>
      <c r="X702" s="425"/>
      <c r="Y702" s="425"/>
      <c r="Z702" s="425"/>
    </row>
    <row r="703" spans="1:26" ht="12.75" customHeight="1" x14ac:dyDescent="0.2">
      <c r="A703" s="425"/>
      <c r="B703" s="425"/>
      <c r="C703" s="706"/>
      <c r="D703" s="706"/>
      <c r="E703" s="713"/>
      <c r="F703" s="425"/>
      <c r="G703" s="425"/>
      <c r="H703" s="425"/>
      <c r="I703" s="425"/>
      <c r="J703" s="425"/>
      <c r="K703" s="425"/>
      <c r="L703" s="425"/>
      <c r="M703" s="425"/>
      <c r="N703" s="425"/>
      <c r="O703" s="425"/>
      <c r="P703" s="425"/>
      <c r="Q703" s="425"/>
      <c r="R703" s="425"/>
      <c r="S703" s="425"/>
      <c r="T703" s="425"/>
      <c r="U703" s="425"/>
      <c r="V703" s="425"/>
      <c r="W703" s="425"/>
      <c r="X703" s="425"/>
      <c r="Y703" s="425"/>
      <c r="Z703" s="425"/>
    </row>
    <row r="704" spans="1:26" ht="12.75" customHeight="1" x14ac:dyDescent="0.2">
      <c r="A704" s="425"/>
      <c r="B704" s="425"/>
      <c r="C704" s="706"/>
      <c r="D704" s="706"/>
      <c r="E704" s="713"/>
      <c r="F704" s="425"/>
      <c r="G704" s="425"/>
      <c r="H704" s="425"/>
      <c r="I704" s="425"/>
      <c r="J704" s="425"/>
      <c r="K704" s="425"/>
      <c r="L704" s="425"/>
      <c r="M704" s="425"/>
      <c r="N704" s="425"/>
      <c r="O704" s="425"/>
      <c r="P704" s="425"/>
      <c r="Q704" s="425"/>
      <c r="R704" s="425"/>
      <c r="S704" s="425"/>
      <c r="T704" s="425"/>
      <c r="U704" s="425"/>
      <c r="V704" s="425"/>
      <c r="W704" s="425"/>
      <c r="X704" s="425"/>
      <c r="Y704" s="425"/>
      <c r="Z704" s="425"/>
    </row>
    <row r="705" spans="1:26" ht="12.75" customHeight="1" x14ac:dyDescent="0.2">
      <c r="A705" s="425"/>
      <c r="B705" s="425"/>
      <c r="C705" s="706"/>
      <c r="D705" s="706"/>
      <c r="E705" s="713"/>
      <c r="F705" s="425"/>
      <c r="G705" s="425"/>
      <c r="H705" s="425"/>
      <c r="I705" s="425"/>
      <c r="J705" s="425"/>
      <c r="K705" s="425"/>
      <c r="L705" s="425"/>
      <c r="M705" s="425"/>
      <c r="N705" s="425"/>
      <c r="O705" s="425"/>
      <c r="P705" s="425"/>
      <c r="Q705" s="425"/>
      <c r="R705" s="425"/>
      <c r="S705" s="425"/>
      <c r="T705" s="425"/>
      <c r="U705" s="425"/>
      <c r="V705" s="425"/>
      <c r="W705" s="425"/>
      <c r="X705" s="425"/>
      <c r="Y705" s="425"/>
      <c r="Z705" s="425"/>
    </row>
    <row r="706" spans="1:26" ht="12.75" customHeight="1" x14ac:dyDescent="0.2">
      <c r="A706" s="425"/>
      <c r="B706" s="425"/>
      <c r="C706" s="706"/>
      <c r="D706" s="706"/>
      <c r="E706" s="713"/>
      <c r="F706" s="425"/>
      <c r="G706" s="425"/>
      <c r="H706" s="425"/>
      <c r="I706" s="425"/>
      <c r="J706" s="425"/>
      <c r="K706" s="425"/>
      <c r="L706" s="425"/>
      <c r="M706" s="425"/>
      <c r="N706" s="425"/>
      <c r="O706" s="425"/>
      <c r="P706" s="425"/>
      <c r="Q706" s="425"/>
      <c r="R706" s="425"/>
      <c r="S706" s="425"/>
      <c r="T706" s="425"/>
      <c r="U706" s="425"/>
      <c r="V706" s="425"/>
      <c r="W706" s="425"/>
      <c r="X706" s="425"/>
      <c r="Y706" s="425"/>
      <c r="Z706" s="425"/>
    </row>
    <row r="707" spans="1:26" ht="12.75" customHeight="1" x14ac:dyDescent="0.2">
      <c r="A707" s="425"/>
      <c r="B707" s="425"/>
      <c r="C707" s="706"/>
      <c r="D707" s="706"/>
      <c r="E707" s="713"/>
      <c r="F707" s="425"/>
      <c r="G707" s="425"/>
      <c r="H707" s="425"/>
      <c r="I707" s="425"/>
      <c r="J707" s="425"/>
      <c r="K707" s="425"/>
      <c r="L707" s="425"/>
      <c r="M707" s="425"/>
      <c r="N707" s="425"/>
      <c r="O707" s="425"/>
      <c r="P707" s="425"/>
      <c r="Q707" s="425"/>
      <c r="R707" s="425"/>
      <c r="S707" s="425"/>
      <c r="T707" s="425"/>
      <c r="U707" s="425"/>
      <c r="V707" s="425"/>
      <c r="W707" s="425"/>
      <c r="X707" s="425"/>
      <c r="Y707" s="425"/>
      <c r="Z707" s="425"/>
    </row>
    <row r="708" spans="1:26" ht="12.75" customHeight="1" x14ac:dyDescent="0.2">
      <c r="A708" s="425"/>
      <c r="B708" s="425"/>
      <c r="C708" s="706"/>
      <c r="D708" s="706"/>
      <c r="E708" s="713"/>
      <c r="F708" s="425"/>
      <c r="G708" s="425"/>
      <c r="H708" s="425"/>
      <c r="I708" s="425"/>
      <c r="J708" s="425"/>
      <c r="K708" s="425"/>
      <c r="L708" s="425"/>
      <c r="M708" s="425"/>
      <c r="N708" s="425"/>
      <c r="O708" s="425"/>
      <c r="P708" s="425"/>
      <c r="Q708" s="425"/>
      <c r="R708" s="425"/>
      <c r="S708" s="425"/>
      <c r="T708" s="425"/>
      <c r="U708" s="425"/>
      <c r="V708" s="425"/>
      <c r="W708" s="425"/>
      <c r="X708" s="425"/>
      <c r="Y708" s="425"/>
      <c r="Z708" s="425"/>
    </row>
    <row r="709" spans="1:26" ht="12.75" customHeight="1" x14ac:dyDescent="0.2">
      <c r="A709" s="425"/>
      <c r="B709" s="425"/>
      <c r="C709" s="706"/>
      <c r="D709" s="706"/>
      <c r="E709" s="713"/>
      <c r="F709" s="425"/>
      <c r="G709" s="425"/>
      <c r="H709" s="425"/>
      <c r="I709" s="425"/>
      <c r="J709" s="425"/>
      <c r="K709" s="425"/>
      <c r="L709" s="425"/>
      <c r="M709" s="425"/>
      <c r="N709" s="425"/>
      <c r="O709" s="425"/>
      <c r="P709" s="425"/>
      <c r="Q709" s="425"/>
      <c r="R709" s="425"/>
      <c r="S709" s="425"/>
      <c r="T709" s="425"/>
      <c r="U709" s="425"/>
      <c r="V709" s="425"/>
      <c r="W709" s="425"/>
      <c r="X709" s="425"/>
      <c r="Y709" s="425"/>
      <c r="Z709" s="425"/>
    </row>
    <row r="710" spans="1:26" ht="12.75" customHeight="1" x14ac:dyDescent="0.2">
      <c r="A710" s="425"/>
      <c r="B710" s="425"/>
      <c r="C710" s="706"/>
      <c r="D710" s="706"/>
      <c r="E710" s="713"/>
      <c r="F710" s="425"/>
      <c r="G710" s="425"/>
      <c r="H710" s="425"/>
      <c r="I710" s="425"/>
      <c r="J710" s="425"/>
      <c r="K710" s="425"/>
      <c r="L710" s="425"/>
      <c r="M710" s="425"/>
      <c r="N710" s="425"/>
      <c r="O710" s="425"/>
      <c r="P710" s="425"/>
      <c r="Q710" s="425"/>
      <c r="R710" s="425"/>
      <c r="S710" s="425"/>
      <c r="T710" s="425"/>
      <c r="U710" s="425"/>
      <c r="V710" s="425"/>
      <c r="W710" s="425"/>
      <c r="X710" s="425"/>
      <c r="Y710" s="425"/>
      <c r="Z710" s="425"/>
    </row>
    <row r="711" spans="1:26" ht="12.75" customHeight="1" x14ac:dyDescent="0.2">
      <c r="A711" s="425"/>
      <c r="B711" s="425"/>
      <c r="C711" s="706"/>
      <c r="D711" s="706"/>
      <c r="E711" s="713"/>
      <c r="F711" s="425"/>
      <c r="G711" s="425"/>
      <c r="H711" s="425"/>
      <c r="I711" s="425"/>
      <c r="J711" s="425"/>
      <c r="K711" s="425"/>
      <c r="L711" s="425"/>
      <c r="M711" s="425"/>
      <c r="N711" s="425"/>
      <c r="O711" s="425"/>
      <c r="P711" s="425"/>
      <c r="Q711" s="425"/>
      <c r="R711" s="425"/>
      <c r="S711" s="425"/>
      <c r="T711" s="425"/>
      <c r="U711" s="425"/>
      <c r="V711" s="425"/>
      <c r="W711" s="425"/>
      <c r="X711" s="425"/>
      <c r="Y711" s="425"/>
      <c r="Z711" s="425"/>
    </row>
    <row r="712" spans="1:26" ht="12.75" customHeight="1" x14ac:dyDescent="0.2">
      <c r="A712" s="425"/>
      <c r="B712" s="425"/>
      <c r="C712" s="706"/>
      <c r="D712" s="706"/>
      <c r="E712" s="713"/>
      <c r="F712" s="425"/>
      <c r="G712" s="425"/>
      <c r="H712" s="425"/>
      <c r="I712" s="425"/>
      <c r="J712" s="425"/>
      <c r="K712" s="425"/>
      <c r="L712" s="425"/>
      <c r="M712" s="425"/>
      <c r="N712" s="425"/>
      <c r="O712" s="425"/>
      <c r="P712" s="425"/>
      <c r="Q712" s="425"/>
      <c r="R712" s="425"/>
      <c r="S712" s="425"/>
      <c r="T712" s="425"/>
      <c r="U712" s="425"/>
      <c r="V712" s="425"/>
      <c r="W712" s="425"/>
      <c r="X712" s="425"/>
      <c r="Y712" s="425"/>
      <c r="Z712" s="425"/>
    </row>
    <row r="713" spans="1:26" ht="12.75" customHeight="1" x14ac:dyDescent="0.2">
      <c r="A713" s="425"/>
      <c r="B713" s="425"/>
      <c r="C713" s="706"/>
      <c r="D713" s="706"/>
      <c r="E713" s="713"/>
      <c r="F713" s="425"/>
      <c r="G713" s="425"/>
      <c r="H713" s="425"/>
      <c r="I713" s="425"/>
      <c r="J713" s="425"/>
      <c r="K713" s="425"/>
      <c r="L713" s="425"/>
      <c r="M713" s="425"/>
      <c r="N713" s="425"/>
      <c r="O713" s="425"/>
      <c r="P713" s="425"/>
      <c r="Q713" s="425"/>
      <c r="R713" s="425"/>
      <c r="S713" s="425"/>
      <c r="T713" s="425"/>
      <c r="U713" s="425"/>
      <c r="V713" s="425"/>
      <c r="W713" s="425"/>
      <c r="X713" s="425"/>
      <c r="Y713" s="425"/>
      <c r="Z713" s="425"/>
    </row>
    <row r="714" spans="1:26" ht="12.75" customHeight="1" x14ac:dyDescent="0.2">
      <c r="A714" s="425"/>
      <c r="B714" s="425"/>
      <c r="C714" s="706"/>
      <c r="D714" s="706"/>
      <c r="E714" s="713"/>
      <c r="F714" s="425"/>
      <c r="G714" s="425"/>
      <c r="H714" s="425"/>
      <c r="I714" s="425"/>
      <c r="J714" s="425"/>
      <c r="K714" s="425"/>
      <c r="L714" s="425"/>
      <c r="M714" s="425"/>
      <c r="N714" s="425"/>
      <c r="O714" s="425"/>
      <c r="P714" s="425"/>
      <c r="Q714" s="425"/>
      <c r="R714" s="425"/>
      <c r="S714" s="425"/>
      <c r="T714" s="425"/>
      <c r="U714" s="425"/>
      <c r="V714" s="425"/>
      <c r="W714" s="425"/>
      <c r="X714" s="425"/>
      <c r="Y714" s="425"/>
      <c r="Z714" s="425"/>
    </row>
    <row r="715" spans="1:26" ht="12.75" customHeight="1" x14ac:dyDescent="0.2">
      <c r="A715" s="425"/>
      <c r="B715" s="425"/>
      <c r="C715" s="706"/>
      <c r="D715" s="706"/>
      <c r="E715" s="713"/>
      <c r="F715" s="425"/>
      <c r="G715" s="425"/>
      <c r="H715" s="425"/>
      <c r="I715" s="425"/>
      <c r="J715" s="425"/>
      <c r="K715" s="425"/>
      <c r="L715" s="425"/>
      <c r="M715" s="425"/>
      <c r="N715" s="425"/>
      <c r="O715" s="425"/>
      <c r="P715" s="425"/>
      <c r="Q715" s="425"/>
      <c r="R715" s="425"/>
      <c r="S715" s="425"/>
      <c r="T715" s="425"/>
      <c r="U715" s="425"/>
      <c r="V715" s="425"/>
      <c r="W715" s="425"/>
      <c r="X715" s="425"/>
      <c r="Y715" s="425"/>
      <c r="Z715" s="425"/>
    </row>
    <row r="716" spans="1:26" ht="12.75" customHeight="1" x14ac:dyDescent="0.2">
      <c r="A716" s="425"/>
      <c r="B716" s="425"/>
      <c r="C716" s="706"/>
      <c r="D716" s="706"/>
      <c r="E716" s="713"/>
      <c r="F716" s="425"/>
      <c r="G716" s="425"/>
      <c r="H716" s="425"/>
      <c r="I716" s="425"/>
      <c r="J716" s="425"/>
      <c r="K716" s="425"/>
      <c r="L716" s="425"/>
      <c r="M716" s="425"/>
      <c r="N716" s="425"/>
      <c r="O716" s="425"/>
      <c r="P716" s="425"/>
      <c r="Q716" s="425"/>
      <c r="R716" s="425"/>
      <c r="S716" s="425"/>
      <c r="T716" s="425"/>
      <c r="U716" s="425"/>
      <c r="V716" s="425"/>
      <c r="W716" s="425"/>
      <c r="X716" s="425"/>
      <c r="Y716" s="425"/>
      <c r="Z716" s="425"/>
    </row>
    <row r="717" spans="1:26" ht="12.75" customHeight="1" x14ac:dyDescent="0.2">
      <c r="A717" s="425"/>
      <c r="B717" s="425"/>
      <c r="C717" s="706"/>
      <c r="D717" s="706"/>
      <c r="E717" s="713"/>
      <c r="F717" s="425"/>
      <c r="G717" s="425"/>
      <c r="H717" s="425"/>
      <c r="I717" s="425"/>
      <c r="J717" s="425"/>
      <c r="K717" s="425"/>
      <c r="L717" s="425"/>
      <c r="M717" s="425"/>
      <c r="N717" s="425"/>
      <c r="O717" s="425"/>
      <c r="P717" s="425"/>
      <c r="Q717" s="425"/>
      <c r="R717" s="425"/>
      <c r="S717" s="425"/>
      <c r="T717" s="425"/>
      <c r="U717" s="425"/>
      <c r="V717" s="425"/>
      <c r="W717" s="425"/>
      <c r="X717" s="425"/>
      <c r="Y717" s="425"/>
      <c r="Z717" s="425"/>
    </row>
    <row r="718" spans="1:26" ht="12.75" customHeight="1" x14ac:dyDescent="0.2">
      <c r="A718" s="425"/>
      <c r="B718" s="425"/>
      <c r="C718" s="706"/>
      <c r="D718" s="706"/>
      <c r="E718" s="713"/>
      <c r="F718" s="425"/>
      <c r="G718" s="425"/>
      <c r="H718" s="425"/>
      <c r="I718" s="425"/>
      <c r="J718" s="425"/>
      <c r="K718" s="425"/>
      <c r="L718" s="425"/>
      <c r="M718" s="425"/>
      <c r="N718" s="425"/>
      <c r="O718" s="425"/>
      <c r="P718" s="425"/>
      <c r="Q718" s="425"/>
      <c r="R718" s="425"/>
      <c r="S718" s="425"/>
      <c r="T718" s="425"/>
      <c r="U718" s="425"/>
      <c r="V718" s="425"/>
      <c r="W718" s="425"/>
      <c r="X718" s="425"/>
      <c r="Y718" s="425"/>
      <c r="Z718" s="425"/>
    </row>
    <row r="719" spans="1:26" ht="12.75" customHeight="1" x14ac:dyDescent="0.2">
      <c r="A719" s="425"/>
      <c r="B719" s="425"/>
      <c r="C719" s="706"/>
      <c r="D719" s="706"/>
      <c r="E719" s="713"/>
      <c r="F719" s="425"/>
      <c r="G719" s="425"/>
      <c r="H719" s="425"/>
      <c r="I719" s="425"/>
      <c r="J719" s="425"/>
      <c r="K719" s="425"/>
      <c r="L719" s="425"/>
      <c r="M719" s="425"/>
      <c r="N719" s="425"/>
      <c r="O719" s="425"/>
      <c r="P719" s="425"/>
      <c r="Q719" s="425"/>
      <c r="R719" s="425"/>
      <c r="S719" s="425"/>
      <c r="T719" s="425"/>
      <c r="U719" s="425"/>
      <c r="V719" s="425"/>
      <c r="W719" s="425"/>
      <c r="X719" s="425"/>
      <c r="Y719" s="425"/>
      <c r="Z719" s="425"/>
    </row>
    <row r="720" spans="1:26" ht="12.75" customHeight="1" x14ac:dyDescent="0.2">
      <c r="A720" s="425"/>
      <c r="B720" s="425"/>
      <c r="C720" s="706"/>
      <c r="D720" s="706"/>
      <c r="E720" s="713"/>
      <c r="F720" s="425"/>
      <c r="G720" s="425"/>
      <c r="H720" s="425"/>
      <c r="I720" s="425"/>
      <c r="J720" s="425"/>
      <c r="K720" s="425"/>
      <c r="L720" s="425"/>
      <c r="M720" s="425"/>
      <c r="N720" s="425"/>
      <c r="O720" s="425"/>
      <c r="P720" s="425"/>
      <c r="Q720" s="425"/>
      <c r="R720" s="425"/>
      <c r="S720" s="425"/>
      <c r="T720" s="425"/>
      <c r="U720" s="425"/>
      <c r="V720" s="425"/>
      <c r="W720" s="425"/>
      <c r="X720" s="425"/>
      <c r="Y720" s="425"/>
      <c r="Z720" s="425"/>
    </row>
    <row r="721" spans="1:26" ht="12.75" customHeight="1" x14ac:dyDescent="0.2">
      <c r="A721" s="425"/>
      <c r="B721" s="425"/>
      <c r="C721" s="706"/>
      <c r="D721" s="706"/>
      <c r="E721" s="713"/>
      <c r="F721" s="425"/>
      <c r="G721" s="425"/>
      <c r="H721" s="425"/>
      <c r="I721" s="425"/>
      <c r="J721" s="425"/>
      <c r="K721" s="425"/>
      <c r="L721" s="425"/>
      <c r="M721" s="425"/>
      <c r="N721" s="425"/>
      <c r="O721" s="425"/>
      <c r="P721" s="425"/>
      <c r="Q721" s="425"/>
      <c r="R721" s="425"/>
      <c r="S721" s="425"/>
      <c r="T721" s="425"/>
      <c r="U721" s="425"/>
      <c r="V721" s="425"/>
      <c r="W721" s="425"/>
      <c r="X721" s="425"/>
      <c r="Y721" s="425"/>
      <c r="Z721" s="425"/>
    </row>
    <row r="722" spans="1:26" ht="12.75" customHeight="1" x14ac:dyDescent="0.2">
      <c r="A722" s="425"/>
      <c r="B722" s="425"/>
      <c r="C722" s="706"/>
      <c r="D722" s="706"/>
      <c r="E722" s="713"/>
      <c r="F722" s="425"/>
      <c r="G722" s="425"/>
      <c r="H722" s="425"/>
      <c r="I722" s="425"/>
      <c r="J722" s="425"/>
      <c r="K722" s="425"/>
      <c r="L722" s="425"/>
      <c r="M722" s="425"/>
      <c r="N722" s="425"/>
      <c r="O722" s="425"/>
      <c r="P722" s="425"/>
      <c r="Q722" s="425"/>
      <c r="R722" s="425"/>
      <c r="S722" s="425"/>
      <c r="T722" s="425"/>
      <c r="U722" s="425"/>
      <c r="V722" s="425"/>
      <c r="W722" s="425"/>
      <c r="X722" s="425"/>
      <c r="Y722" s="425"/>
      <c r="Z722" s="425"/>
    </row>
    <row r="723" spans="1:26" ht="12.75" customHeight="1" x14ac:dyDescent="0.2">
      <c r="A723" s="425"/>
      <c r="B723" s="425"/>
      <c r="C723" s="706"/>
      <c r="D723" s="706"/>
      <c r="E723" s="713"/>
      <c r="F723" s="425"/>
      <c r="G723" s="425"/>
      <c r="H723" s="425"/>
      <c r="I723" s="425"/>
      <c r="J723" s="425"/>
      <c r="K723" s="425"/>
      <c r="L723" s="425"/>
      <c r="M723" s="425"/>
      <c r="N723" s="425"/>
      <c r="O723" s="425"/>
      <c r="P723" s="425"/>
      <c r="Q723" s="425"/>
      <c r="R723" s="425"/>
      <c r="S723" s="425"/>
      <c r="T723" s="425"/>
      <c r="U723" s="425"/>
      <c r="V723" s="425"/>
      <c r="W723" s="425"/>
      <c r="X723" s="425"/>
      <c r="Y723" s="425"/>
      <c r="Z723" s="425"/>
    </row>
    <row r="724" spans="1:26" ht="12.75" customHeight="1" x14ac:dyDescent="0.2">
      <c r="A724" s="425"/>
      <c r="B724" s="425"/>
      <c r="C724" s="706"/>
      <c r="D724" s="706"/>
      <c r="E724" s="713"/>
      <c r="F724" s="425"/>
      <c r="G724" s="425"/>
      <c r="H724" s="425"/>
      <c r="I724" s="425"/>
      <c r="J724" s="425"/>
      <c r="K724" s="425"/>
      <c r="L724" s="425"/>
      <c r="M724" s="425"/>
      <c r="N724" s="425"/>
      <c r="O724" s="425"/>
      <c r="P724" s="425"/>
      <c r="Q724" s="425"/>
      <c r="R724" s="425"/>
      <c r="S724" s="425"/>
      <c r="T724" s="425"/>
      <c r="U724" s="425"/>
      <c r="V724" s="425"/>
      <c r="W724" s="425"/>
      <c r="X724" s="425"/>
      <c r="Y724" s="425"/>
      <c r="Z724" s="425"/>
    </row>
    <row r="725" spans="1:26" ht="12.75" customHeight="1" x14ac:dyDescent="0.2">
      <c r="A725" s="425"/>
      <c r="B725" s="425"/>
      <c r="C725" s="706"/>
      <c r="D725" s="706"/>
      <c r="E725" s="713"/>
      <c r="F725" s="425"/>
      <c r="G725" s="425"/>
      <c r="H725" s="425"/>
      <c r="I725" s="425"/>
      <c r="J725" s="425"/>
      <c r="K725" s="425"/>
      <c r="L725" s="425"/>
      <c r="M725" s="425"/>
      <c r="N725" s="425"/>
      <c r="O725" s="425"/>
      <c r="P725" s="425"/>
      <c r="Q725" s="425"/>
      <c r="R725" s="425"/>
      <c r="S725" s="425"/>
      <c r="T725" s="425"/>
      <c r="U725" s="425"/>
      <c r="V725" s="425"/>
      <c r="W725" s="425"/>
      <c r="X725" s="425"/>
      <c r="Y725" s="425"/>
      <c r="Z725" s="425"/>
    </row>
    <row r="726" spans="1:26" ht="12.75" customHeight="1" x14ac:dyDescent="0.2">
      <c r="A726" s="425"/>
      <c r="B726" s="425"/>
      <c r="C726" s="706"/>
      <c r="D726" s="706"/>
      <c r="E726" s="713"/>
      <c r="F726" s="425"/>
      <c r="G726" s="425"/>
      <c r="H726" s="425"/>
      <c r="I726" s="425"/>
      <c r="J726" s="425"/>
      <c r="K726" s="425"/>
      <c r="L726" s="425"/>
      <c r="M726" s="425"/>
      <c r="N726" s="425"/>
      <c r="O726" s="425"/>
      <c r="P726" s="425"/>
      <c r="Q726" s="425"/>
      <c r="R726" s="425"/>
      <c r="S726" s="425"/>
      <c r="T726" s="425"/>
      <c r="U726" s="425"/>
      <c r="V726" s="425"/>
      <c r="W726" s="425"/>
      <c r="X726" s="425"/>
      <c r="Y726" s="425"/>
      <c r="Z726" s="425"/>
    </row>
    <row r="727" spans="1:26" ht="12.75" customHeight="1" x14ac:dyDescent="0.2">
      <c r="A727" s="425"/>
      <c r="B727" s="425"/>
      <c r="C727" s="706"/>
      <c r="D727" s="706"/>
      <c r="E727" s="713"/>
      <c r="F727" s="425"/>
      <c r="G727" s="425"/>
      <c r="H727" s="425"/>
      <c r="I727" s="425"/>
      <c r="J727" s="425"/>
      <c r="K727" s="425"/>
      <c r="L727" s="425"/>
      <c r="M727" s="425"/>
      <c r="N727" s="425"/>
      <c r="O727" s="425"/>
      <c r="P727" s="425"/>
      <c r="Q727" s="425"/>
      <c r="R727" s="425"/>
      <c r="S727" s="425"/>
      <c r="T727" s="425"/>
      <c r="U727" s="425"/>
      <c r="V727" s="425"/>
      <c r="W727" s="425"/>
      <c r="X727" s="425"/>
      <c r="Y727" s="425"/>
      <c r="Z727" s="425"/>
    </row>
    <row r="728" spans="1:26" ht="12.75" customHeight="1" x14ac:dyDescent="0.2">
      <c r="A728" s="425"/>
      <c r="B728" s="425"/>
      <c r="C728" s="706"/>
      <c r="D728" s="706"/>
      <c r="E728" s="713"/>
      <c r="F728" s="425"/>
      <c r="G728" s="425"/>
      <c r="H728" s="425"/>
      <c r="I728" s="425"/>
      <c r="J728" s="425"/>
      <c r="K728" s="425"/>
      <c r="L728" s="425"/>
      <c r="M728" s="425"/>
      <c r="N728" s="425"/>
      <c r="O728" s="425"/>
      <c r="P728" s="425"/>
      <c r="Q728" s="425"/>
      <c r="R728" s="425"/>
      <c r="S728" s="425"/>
      <c r="T728" s="425"/>
      <c r="U728" s="425"/>
      <c r="V728" s="425"/>
      <c r="W728" s="425"/>
      <c r="X728" s="425"/>
      <c r="Y728" s="425"/>
      <c r="Z728" s="425"/>
    </row>
    <row r="729" spans="1:26" ht="12.75" customHeight="1" x14ac:dyDescent="0.2">
      <c r="A729" s="425"/>
      <c r="B729" s="425"/>
      <c r="C729" s="706"/>
      <c r="D729" s="706"/>
      <c r="E729" s="713"/>
      <c r="F729" s="425"/>
      <c r="G729" s="425"/>
      <c r="H729" s="425"/>
      <c r="I729" s="425"/>
      <c r="J729" s="425"/>
      <c r="K729" s="425"/>
      <c r="L729" s="425"/>
      <c r="M729" s="425"/>
      <c r="N729" s="425"/>
      <c r="O729" s="425"/>
      <c r="P729" s="425"/>
      <c r="Q729" s="425"/>
      <c r="R729" s="425"/>
      <c r="S729" s="425"/>
      <c r="T729" s="425"/>
      <c r="U729" s="425"/>
      <c r="V729" s="425"/>
      <c r="W729" s="425"/>
      <c r="X729" s="425"/>
      <c r="Y729" s="425"/>
      <c r="Z729" s="425"/>
    </row>
    <row r="730" spans="1:26" ht="12.75" customHeight="1" x14ac:dyDescent="0.2">
      <c r="A730" s="425"/>
      <c r="B730" s="425"/>
      <c r="C730" s="706"/>
      <c r="D730" s="706"/>
      <c r="E730" s="713"/>
      <c r="F730" s="425"/>
      <c r="G730" s="425"/>
      <c r="H730" s="425"/>
      <c r="I730" s="425"/>
      <c r="J730" s="425"/>
      <c r="K730" s="425"/>
      <c r="L730" s="425"/>
      <c r="M730" s="425"/>
      <c r="N730" s="425"/>
      <c r="O730" s="425"/>
      <c r="P730" s="425"/>
      <c r="Q730" s="425"/>
      <c r="R730" s="425"/>
      <c r="S730" s="425"/>
      <c r="T730" s="425"/>
      <c r="U730" s="425"/>
      <c r="V730" s="425"/>
      <c r="W730" s="425"/>
      <c r="X730" s="425"/>
      <c r="Y730" s="425"/>
      <c r="Z730" s="425"/>
    </row>
    <row r="731" spans="1:26" ht="12.75" customHeight="1" x14ac:dyDescent="0.2">
      <c r="A731" s="425"/>
      <c r="B731" s="425"/>
      <c r="C731" s="706"/>
      <c r="D731" s="706"/>
      <c r="E731" s="713"/>
      <c r="F731" s="425"/>
      <c r="G731" s="425"/>
      <c r="H731" s="425"/>
      <c r="I731" s="425"/>
      <c r="J731" s="425"/>
      <c r="K731" s="425"/>
      <c r="L731" s="425"/>
      <c r="M731" s="425"/>
      <c r="N731" s="425"/>
      <c r="O731" s="425"/>
      <c r="P731" s="425"/>
      <c r="Q731" s="425"/>
      <c r="R731" s="425"/>
      <c r="S731" s="425"/>
      <c r="T731" s="425"/>
      <c r="U731" s="425"/>
      <c r="V731" s="425"/>
      <c r="W731" s="425"/>
      <c r="X731" s="425"/>
      <c r="Y731" s="425"/>
      <c r="Z731" s="425"/>
    </row>
    <row r="732" spans="1:26" ht="12.75" customHeight="1" x14ac:dyDescent="0.2">
      <c r="A732" s="425"/>
      <c r="B732" s="425"/>
      <c r="C732" s="706"/>
      <c r="D732" s="706"/>
      <c r="E732" s="713"/>
      <c r="F732" s="425"/>
      <c r="G732" s="425"/>
      <c r="H732" s="425"/>
      <c r="I732" s="425"/>
      <c r="J732" s="425"/>
      <c r="K732" s="425"/>
      <c r="L732" s="425"/>
      <c r="M732" s="425"/>
      <c r="N732" s="425"/>
      <c r="O732" s="425"/>
      <c r="P732" s="425"/>
      <c r="Q732" s="425"/>
      <c r="R732" s="425"/>
      <c r="S732" s="425"/>
      <c r="T732" s="425"/>
      <c r="U732" s="425"/>
      <c r="V732" s="425"/>
      <c r="W732" s="425"/>
      <c r="X732" s="425"/>
      <c r="Y732" s="425"/>
      <c r="Z732" s="425"/>
    </row>
    <row r="733" spans="1:26" ht="12.75" customHeight="1" x14ac:dyDescent="0.2">
      <c r="A733" s="425"/>
      <c r="B733" s="425"/>
      <c r="C733" s="706"/>
      <c r="D733" s="706"/>
      <c r="E733" s="713"/>
      <c r="F733" s="425"/>
      <c r="G733" s="425"/>
      <c r="H733" s="425"/>
      <c r="I733" s="425"/>
      <c r="J733" s="425"/>
      <c r="K733" s="425"/>
      <c r="L733" s="425"/>
      <c r="M733" s="425"/>
      <c r="N733" s="425"/>
      <c r="O733" s="425"/>
      <c r="P733" s="425"/>
      <c r="Q733" s="425"/>
      <c r="R733" s="425"/>
      <c r="S733" s="425"/>
      <c r="T733" s="425"/>
      <c r="U733" s="425"/>
      <c r="V733" s="425"/>
      <c r="W733" s="425"/>
      <c r="X733" s="425"/>
      <c r="Y733" s="425"/>
      <c r="Z733" s="425"/>
    </row>
    <row r="734" spans="1:26" ht="12.75" customHeight="1" x14ac:dyDescent="0.2">
      <c r="A734" s="425"/>
      <c r="B734" s="425"/>
      <c r="C734" s="706"/>
      <c r="D734" s="706"/>
      <c r="E734" s="713"/>
      <c r="F734" s="425"/>
      <c r="G734" s="425"/>
      <c r="H734" s="425"/>
      <c r="I734" s="425"/>
      <c r="J734" s="425"/>
      <c r="K734" s="425"/>
      <c r="L734" s="425"/>
      <c r="M734" s="425"/>
      <c r="N734" s="425"/>
      <c r="O734" s="425"/>
      <c r="P734" s="425"/>
      <c r="Q734" s="425"/>
      <c r="R734" s="425"/>
      <c r="S734" s="425"/>
      <c r="T734" s="425"/>
      <c r="U734" s="425"/>
      <c r="V734" s="425"/>
      <c r="W734" s="425"/>
      <c r="X734" s="425"/>
      <c r="Y734" s="425"/>
      <c r="Z734" s="425"/>
    </row>
    <row r="735" spans="1:26" ht="12.75" customHeight="1" x14ac:dyDescent="0.2">
      <c r="A735" s="425"/>
      <c r="B735" s="425"/>
      <c r="C735" s="706"/>
      <c r="D735" s="706"/>
      <c r="E735" s="713"/>
      <c r="F735" s="425"/>
      <c r="G735" s="425"/>
      <c r="H735" s="425"/>
      <c r="I735" s="425"/>
      <c r="J735" s="425"/>
      <c r="K735" s="425"/>
      <c r="L735" s="425"/>
      <c r="M735" s="425"/>
      <c r="N735" s="425"/>
      <c r="O735" s="425"/>
      <c r="P735" s="425"/>
      <c r="Q735" s="425"/>
      <c r="R735" s="425"/>
      <c r="S735" s="425"/>
      <c r="T735" s="425"/>
      <c r="U735" s="425"/>
      <c r="V735" s="425"/>
      <c r="W735" s="425"/>
      <c r="X735" s="425"/>
      <c r="Y735" s="425"/>
      <c r="Z735" s="425"/>
    </row>
    <row r="736" spans="1:26" ht="12.75" customHeight="1" x14ac:dyDescent="0.2">
      <c r="A736" s="425"/>
      <c r="B736" s="425"/>
      <c r="C736" s="706"/>
      <c r="D736" s="706"/>
      <c r="E736" s="713"/>
      <c r="F736" s="425"/>
      <c r="G736" s="425"/>
      <c r="H736" s="425"/>
      <c r="I736" s="425"/>
      <c r="J736" s="425"/>
      <c r="K736" s="425"/>
      <c r="L736" s="425"/>
      <c r="M736" s="425"/>
      <c r="N736" s="425"/>
      <c r="O736" s="425"/>
      <c r="P736" s="425"/>
      <c r="Q736" s="425"/>
      <c r="R736" s="425"/>
      <c r="S736" s="425"/>
      <c r="T736" s="425"/>
      <c r="U736" s="425"/>
      <c r="V736" s="425"/>
      <c r="W736" s="425"/>
      <c r="X736" s="425"/>
      <c r="Y736" s="425"/>
      <c r="Z736" s="425"/>
    </row>
    <row r="737" spans="1:26" ht="12.75" customHeight="1" x14ac:dyDescent="0.2">
      <c r="A737" s="425"/>
      <c r="B737" s="425"/>
      <c r="C737" s="706"/>
      <c r="D737" s="706"/>
      <c r="E737" s="713"/>
      <c r="F737" s="425"/>
      <c r="G737" s="425"/>
      <c r="H737" s="425"/>
      <c r="I737" s="425"/>
      <c r="J737" s="425"/>
      <c r="K737" s="425"/>
      <c r="L737" s="425"/>
      <c r="M737" s="425"/>
      <c r="N737" s="425"/>
      <c r="O737" s="425"/>
      <c r="P737" s="425"/>
      <c r="Q737" s="425"/>
      <c r="R737" s="425"/>
      <c r="S737" s="425"/>
      <c r="T737" s="425"/>
      <c r="U737" s="425"/>
      <c r="V737" s="425"/>
      <c r="W737" s="425"/>
      <c r="X737" s="425"/>
      <c r="Y737" s="425"/>
      <c r="Z737" s="425"/>
    </row>
    <row r="738" spans="1:26" ht="12.75" customHeight="1" x14ac:dyDescent="0.2">
      <c r="A738" s="425"/>
      <c r="B738" s="425"/>
      <c r="C738" s="706"/>
      <c r="D738" s="706"/>
      <c r="E738" s="713"/>
      <c r="F738" s="425"/>
      <c r="G738" s="425"/>
      <c r="H738" s="425"/>
      <c r="I738" s="425"/>
      <c r="J738" s="425"/>
      <c r="K738" s="425"/>
      <c r="L738" s="425"/>
      <c r="M738" s="425"/>
      <c r="N738" s="425"/>
      <c r="O738" s="425"/>
      <c r="P738" s="425"/>
      <c r="Q738" s="425"/>
      <c r="R738" s="425"/>
      <c r="S738" s="425"/>
      <c r="T738" s="425"/>
      <c r="U738" s="425"/>
      <c r="V738" s="425"/>
      <c r="W738" s="425"/>
      <c r="X738" s="425"/>
      <c r="Y738" s="425"/>
      <c r="Z738" s="425"/>
    </row>
    <row r="739" spans="1:26" ht="12.75" customHeight="1" x14ac:dyDescent="0.2">
      <c r="A739" s="425"/>
      <c r="B739" s="425"/>
      <c r="C739" s="706"/>
      <c r="D739" s="706"/>
      <c r="E739" s="713"/>
      <c r="F739" s="425"/>
      <c r="G739" s="425"/>
      <c r="H739" s="425"/>
      <c r="I739" s="425"/>
      <c r="J739" s="425"/>
      <c r="K739" s="425"/>
      <c r="L739" s="425"/>
      <c r="M739" s="425"/>
      <c r="N739" s="425"/>
      <c r="O739" s="425"/>
      <c r="P739" s="425"/>
      <c r="Q739" s="425"/>
      <c r="R739" s="425"/>
      <c r="S739" s="425"/>
      <c r="T739" s="425"/>
      <c r="U739" s="425"/>
      <c r="V739" s="425"/>
      <c r="W739" s="425"/>
      <c r="X739" s="425"/>
      <c r="Y739" s="425"/>
      <c r="Z739" s="425"/>
    </row>
    <row r="740" spans="1:26" ht="12.75" customHeight="1" x14ac:dyDescent="0.2">
      <c r="A740" s="425"/>
      <c r="B740" s="425"/>
      <c r="C740" s="706"/>
      <c r="D740" s="706"/>
      <c r="E740" s="713"/>
      <c r="F740" s="425"/>
      <c r="G740" s="425"/>
      <c r="H740" s="425"/>
      <c r="I740" s="425"/>
      <c r="J740" s="425"/>
      <c r="K740" s="425"/>
      <c r="L740" s="425"/>
      <c r="M740" s="425"/>
      <c r="N740" s="425"/>
      <c r="O740" s="425"/>
      <c r="P740" s="425"/>
      <c r="Q740" s="425"/>
      <c r="R740" s="425"/>
      <c r="S740" s="425"/>
      <c r="T740" s="425"/>
      <c r="U740" s="425"/>
      <c r="V740" s="425"/>
      <c r="W740" s="425"/>
      <c r="X740" s="425"/>
      <c r="Y740" s="425"/>
      <c r="Z740" s="425"/>
    </row>
    <row r="741" spans="1:26" ht="12.75" customHeight="1" x14ac:dyDescent="0.2">
      <c r="A741" s="425"/>
      <c r="B741" s="425"/>
      <c r="C741" s="706"/>
      <c r="D741" s="706"/>
      <c r="E741" s="713"/>
      <c r="F741" s="425"/>
      <c r="G741" s="425"/>
      <c r="H741" s="425"/>
      <c r="I741" s="425"/>
      <c r="J741" s="425"/>
      <c r="K741" s="425"/>
      <c r="L741" s="425"/>
      <c r="M741" s="425"/>
      <c r="N741" s="425"/>
      <c r="O741" s="425"/>
      <c r="P741" s="425"/>
      <c r="Q741" s="425"/>
      <c r="R741" s="425"/>
      <c r="S741" s="425"/>
      <c r="T741" s="425"/>
      <c r="U741" s="425"/>
      <c r="V741" s="425"/>
      <c r="W741" s="425"/>
      <c r="X741" s="425"/>
      <c r="Y741" s="425"/>
      <c r="Z741" s="425"/>
    </row>
    <row r="742" spans="1:26" ht="12.75" customHeight="1" x14ac:dyDescent="0.2">
      <c r="A742" s="425"/>
      <c r="B742" s="425"/>
      <c r="C742" s="706"/>
      <c r="D742" s="706"/>
      <c r="E742" s="713"/>
      <c r="F742" s="425"/>
      <c r="G742" s="425"/>
      <c r="H742" s="425"/>
      <c r="I742" s="425"/>
      <c r="J742" s="425"/>
      <c r="K742" s="425"/>
      <c r="L742" s="425"/>
      <c r="M742" s="425"/>
      <c r="N742" s="425"/>
      <c r="O742" s="425"/>
      <c r="P742" s="425"/>
      <c r="Q742" s="425"/>
      <c r="R742" s="425"/>
      <c r="S742" s="425"/>
      <c r="T742" s="425"/>
      <c r="U742" s="425"/>
      <c r="V742" s="425"/>
      <c r="W742" s="425"/>
      <c r="X742" s="425"/>
      <c r="Y742" s="425"/>
      <c r="Z742" s="425"/>
    </row>
    <row r="743" spans="1:26" ht="12.75" customHeight="1" x14ac:dyDescent="0.2">
      <c r="A743" s="425"/>
      <c r="B743" s="425"/>
      <c r="C743" s="706"/>
      <c r="D743" s="706"/>
      <c r="E743" s="713"/>
      <c r="F743" s="425"/>
      <c r="G743" s="425"/>
      <c r="H743" s="425"/>
      <c r="I743" s="425"/>
      <c r="J743" s="425"/>
      <c r="K743" s="425"/>
      <c r="L743" s="425"/>
      <c r="M743" s="425"/>
      <c r="N743" s="425"/>
      <c r="O743" s="425"/>
      <c r="P743" s="425"/>
      <c r="Q743" s="425"/>
      <c r="R743" s="425"/>
      <c r="S743" s="425"/>
      <c r="T743" s="425"/>
      <c r="U743" s="425"/>
      <c r="V743" s="425"/>
      <c r="W743" s="425"/>
      <c r="X743" s="425"/>
      <c r="Y743" s="425"/>
      <c r="Z743" s="425"/>
    </row>
    <row r="744" spans="1:26" ht="12.75" customHeight="1" x14ac:dyDescent="0.2">
      <c r="A744" s="425"/>
      <c r="B744" s="425"/>
      <c r="C744" s="706"/>
      <c r="D744" s="706"/>
      <c r="E744" s="713"/>
      <c r="F744" s="425"/>
      <c r="G744" s="425"/>
      <c r="H744" s="425"/>
      <c r="I744" s="425"/>
      <c r="J744" s="425"/>
      <c r="K744" s="425"/>
      <c r="L744" s="425"/>
      <c r="M744" s="425"/>
      <c r="N744" s="425"/>
      <c r="O744" s="425"/>
      <c r="P744" s="425"/>
      <c r="Q744" s="425"/>
      <c r="R744" s="425"/>
      <c r="S744" s="425"/>
      <c r="T744" s="425"/>
      <c r="U744" s="425"/>
      <c r="V744" s="425"/>
      <c r="W744" s="425"/>
      <c r="X744" s="425"/>
      <c r="Y744" s="425"/>
      <c r="Z744" s="425"/>
    </row>
    <row r="745" spans="1:26" ht="12.75" customHeight="1" x14ac:dyDescent="0.2">
      <c r="A745" s="425"/>
      <c r="B745" s="425"/>
      <c r="C745" s="706"/>
      <c r="D745" s="706"/>
      <c r="E745" s="713"/>
      <c r="F745" s="425"/>
      <c r="G745" s="425"/>
      <c r="H745" s="425"/>
      <c r="I745" s="425"/>
      <c r="J745" s="425"/>
      <c r="K745" s="425"/>
      <c r="L745" s="425"/>
      <c r="M745" s="425"/>
      <c r="N745" s="425"/>
      <c r="O745" s="425"/>
      <c r="P745" s="425"/>
      <c r="Q745" s="425"/>
      <c r="R745" s="425"/>
      <c r="S745" s="425"/>
      <c r="T745" s="425"/>
      <c r="U745" s="425"/>
      <c r="V745" s="425"/>
      <c r="W745" s="425"/>
      <c r="X745" s="425"/>
      <c r="Y745" s="425"/>
      <c r="Z745" s="425"/>
    </row>
    <row r="746" spans="1:26" ht="12.75" customHeight="1" x14ac:dyDescent="0.2">
      <c r="A746" s="425"/>
      <c r="B746" s="425"/>
      <c r="C746" s="706"/>
      <c r="D746" s="706"/>
      <c r="E746" s="713"/>
      <c r="F746" s="425"/>
      <c r="G746" s="425"/>
      <c r="H746" s="425"/>
      <c r="I746" s="425"/>
      <c r="J746" s="425"/>
      <c r="K746" s="425"/>
      <c r="L746" s="425"/>
      <c r="M746" s="425"/>
      <c r="N746" s="425"/>
      <c r="O746" s="425"/>
      <c r="P746" s="425"/>
      <c r="Q746" s="425"/>
      <c r="R746" s="425"/>
      <c r="S746" s="425"/>
      <c r="T746" s="425"/>
      <c r="U746" s="425"/>
      <c r="V746" s="425"/>
      <c r="W746" s="425"/>
      <c r="X746" s="425"/>
      <c r="Y746" s="425"/>
      <c r="Z746" s="425"/>
    </row>
    <row r="747" spans="1:26" ht="12.75" customHeight="1" x14ac:dyDescent="0.2">
      <c r="A747" s="425"/>
      <c r="B747" s="425"/>
      <c r="C747" s="706"/>
      <c r="D747" s="706"/>
      <c r="E747" s="713"/>
      <c r="F747" s="425"/>
      <c r="G747" s="425"/>
      <c r="H747" s="425"/>
      <c r="I747" s="425"/>
      <c r="J747" s="425"/>
      <c r="K747" s="425"/>
      <c r="L747" s="425"/>
      <c r="M747" s="425"/>
      <c r="N747" s="425"/>
      <c r="O747" s="425"/>
      <c r="P747" s="425"/>
      <c r="Q747" s="425"/>
      <c r="R747" s="425"/>
      <c r="S747" s="425"/>
      <c r="T747" s="425"/>
      <c r="U747" s="425"/>
      <c r="V747" s="425"/>
      <c r="W747" s="425"/>
      <c r="X747" s="425"/>
      <c r="Y747" s="425"/>
      <c r="Z747" s="425"/>
    </row>
    <row r="748" spans="1:26" ht="12.75" customHeight="1" x14ac:dyDescent="0.2">
      <c r="A748" s="425"/>
      <c r="B748" s="425"/>
      <c r="C748" s="706"/>
      <c r="D748" s="706"/>
      <c r="E748" s="713"/>
      <c r="F748" s="425"/>
      <c r="G748" s="425"/>
      <c r="H748" s="425"/>
      <c r="I748" s="425"/>
      <c r="J748" s="425"/>
      <c r="K748" s="425"/>
      <c r="L748" s="425"/>
      <c r="M748" s="425"/>
      <c r="N748" s="425"/>
      <c r="O748" s="425"/>
      <c r="P748" s="425"/>
      <c r="Q748" s="425"/>
      <c r="R748" s="425"/>
      <c r="S748" s="425"/>
      <c r="T748" s="425"/>
      <c r="U748" s="425"/>
      <c r="V748" s="425"/>
      <c r="W748" s="425"/>
      <c r="X748" s="425"/>
      <c r="Y748" s="425"/>
      <c r="Z748" s="425"/>
    </row>
    <row r="749" spans="1:26" ht="12.75" customHeight="1" x14ac:dyDescent="0.2">
      <c r="A749" s="425"/>
      <c r="B749" s="425"/>
      <c r="C749" s="706"/>
      <c r="D749" s="706"/>
      <c r="E749" s="713"/>
      <c r="F749" s="425"/>
      <c r="G749" s="425"/>
      <c r="H749" s="425"/>
      <c r="I749" s="425"/>
      <c r="J749" s="425"/>
      <c r="K749" s="425"/>
      <c r="L749" s="425"/>
      <c r="M749" s="425"/>
      <c r="N749" s="425"/>
      <c r="O749" s="425"/>
      <c r="P749" s="425"/>
      <c r="Q749" s="425"/>
      <c r="R749" s="425"/>
      <c r="S749" s="425"/>
      <c r="T749" s="425"/>
      <c r="U749" s="425"/>
      <c r="V749" s="425"/>
      <c r="W749" s="425"/>
      <c r="X749" s="425"/>
      <c r="Y749" s="425"/>
      <c r="Z749" s="425"/>
    </row>
    <row r="750" spans="1:26" ht="12.75" customHeight="1" x14ac:dyDescent="0.2">
      <c r="A750" s="425"/>
      <c r="B750" s="425"/>
      <c r="C750" s="706"/>
      <c r="D750" s="706"/>
      <c r="E750" s="713"/>
      <c r="F750" s="425"/>
      <c r="G750" s="425"/>
      <c r="H750" s="425"/>
      <c r="I750" s="425"/>
      <c r="J750" s="425"/>
      <c r="K750" s="425"/>
      <c r="L750" s="425"/>
      <c r="M750" s="425"/>
      <c r="N750" s="425"/>
      <c r="O750" s="425"/>
      <c r="P750" s="425"/>
      <c r="Q750" s="425"/>
      <c r="R750" s="425"/>
      <c r="S750" s="425"/>
      <c r="T750" s="425"/>
      <c r="U750" s="425"/>
      <c r="V750" s="425"/>
      <c r="W750" s="425"/>
      <c r="X750" s="425"/>
      <c r="Y750" s="425"/>
      <c r="Z750" s="425"/>
    </row>
    <row r="751" spans="1:26" ht="12.75" customHeight="1" x14ac:dyDescent="0.2">
      <c r="A751" s="425"/>
      <c r="B751" s="425"/>
      <c r="C751" s="706"/>
      <c r="D751" s="706"/>
      <c r="E751" s="713"/>
      <c r="F751" s="425"/>
      <c r="G751" s="425"/>
      <c r="H751" s="425"/>
      <c r="I751" s="425"/>
      <c r="J751" s="425"/>
      <c r="K751" s="425"/>
      <c r="L751" s="425"/>
      <c r="M751" s="425"/>
      <c r="N751" s="425"/>
      <c r="O751" s="425"/>
      <c r="P751" s="425"/>
      <c r="Q751" s="425"/>
      <c r="R751" s="425"/>
      <c r="S751" s="425"/>
      <c r="T751" s="425"/>
      <c r="U751" s="425"/>
      <c r="V751" s="425"/>
      <c r="W751" s="425"/>
      <c r="X751" s="425"/>
      <c r="Y751" s="425"/>
      <c r="Z751" s="425"/>
    </row>
    <row r="752" spans="1:26" ht="12.75" customHeight="1" x14ac:dyDescent="0.2">
      <c r="A752" s="425"/>
      <c r="B752" s="425"/>
      <c r="C752" s="706"/>
      <c r="D752" s="706"/>
      <c r="E752" s="713"/>
      <c r="F752" s="425"/>
      <c r="G752" s="425"/>
      <c r="H752" s="425"/>
      <c r="I752" s="425"/>
      <c r="J752" s="425"/>
      <c r="K752" s="425"/>
      <c r="L752" s="425"/>
      <c r="M752" s="425"/>
      <c r="N752" s="425"/>
      <c r="O752" s="425"/>
      <c r="P752" s="425"/>
      <c r="Q752" s="425"/>
      <c r="R752" s="425"/>
      <c r="S752" s="425"/>
      <c r="T752" s="425"/>
      <c r="U752" s="425"/>
      <c r="V752" s="425"/>
      <c r="W752" s="425"/>
      <c r="X752" s="425"/>
      <c r="Y752" s="425"/>
      <c r="Z752" s="425"/>
    </row>
    <row r="753" spans="1:26" ht="12.75" customHeight="1" x14ac:dyDescent="0.2">
      <c r="A753" s="425"/>
      <c r="B753" s="425"/>
      <c r="C753" s="706"/>
      <c r="D753" s="706"/>
      <c r="E753" s="713"/>
      <c r="F753" s="425"/>
      <c r="G753" s="425"/>
      <c r="H753" s="425"/>
      <c r="I753" s="425"/>
      <c r="J753" s="425"/>
      <c r="K753" s="425"/>
      <c r="L753" s="425"/>
      <c r="M753" s="425"/>
      <c r="N753" s="425"/>
      <c r="O753" s="425"/>
      <c r="P753" s="425"/>
      <c r="Q753" s="425"/>
      <c r="R753" s="425"/>
      <c r="S753" s="425"/>
      <c r="T753" s="425"/>
      <c r="U753" s="425"/>
      <c r="V753" s="425"/>
      <c r="W753" s="425"/>
      <c r="X753" s="425"/>
      <c r="Y753" s="425"/>
      <c r="Z753" s="425"/>
    </row>
    <row r="754" spans="1:26" ht="12.75" customHeight="1" x14ac:dyDescent="0.2">
      <c r="A754" s="425"/>
      <c r="B754" s="425"/>
      <c r="C754" s="706"/>
      <c r="D754" s="706"/>
      <c r="E754" s="713"/>
      <c r="F754" s="425"/>
      <c r="G754" s="425"/>
      <c r="H754" s="425"/>
      <c r="I754" s="425"/>
      <c r="J754" s="425"/>
      <c r="K754" s="425"/>
      <c r="L754" s="425"/>
      <c r="M754" s="425"/>
      <c r="N754" s="425"/>
      <c r="O754" s="425"/>
      <c r="P754" s="425"/>
      <c r="Q754" s="425"/>
      <c r="R754" s="425"/>
      <c r="S754" s="425"/>
      <c r="T754" s="425"/>
      <c r="U754" s="425"/>
      <c r="V754" s="425"/>
      <c r="W754" s="425"/>
      <c r="X754" s="425"/>
      <c r="Y754" s="425"/>
      <c r="Z754" s="425"/>
    </row>
    <row r="755" spans="1:26" ht="12.75" customHeight="1" x14ac:dyDescent="0.2">
      <c r="A755" s="425"/>
      <c r="B755" s="425"/>
      <c r="C755" s="706"/>
      <c r="D755" s="706"/>
      <c r="E755" s="713"/>
      <c r="F755" s="425"/>
      <c r="G755" s="425"/>
      <c r="H755" s="425"/>
      <c r="I755" s="425"/>
      <c r="J755" s="425"/>
      <c r="K755" s="425"/>
      <c r="L755" s="425"/>
      <c r="M755" s="425"/>
      <c r="N755" s="425"/>
      <c r="O755" s="425"/>
      <c r="P755" s="425"/>
      <c r="Q755" s="425"/>
      <c r="R755" s="425"/>
      <c r="S755" s="425"/>
      <c r="T755" s="425"/>
      <c r="U755" s="425"/>
      <c r="V755" s="425"/>
      <c r="W755" s="425"/>
      <c r="X755" s="425"/>
      <c r="Y755" s="425"/>
      <c r="Z755" s="425"/>
    </row>
    <row r="756" spans="1:26" ht="12.75" customHeight="1" x14ac:dyDescent="0.2">
      <c r="A756" s="425"/>
      <c r="B756" s="425"/>
      <c r="C756" s="706"/>
      <c r="D756" s="706"/>
      <c r="E756" s="713"/>
      <c r="F756" s="425"/>
      <c r="G756" s="425"/>
      <c r="H756" s="425"/>
      <c r="I756" s="425"/>
      <c r="J756" s="425"/>
      <c r="K756" s="425"/>
      <c r="L756" s="425"/>
      <c r="M756" s="425"/>
      <c r="N756" s="425"/>
      <c r="O756" s="425"/>
      <c r="P756" s="425"/>
      <c r="Q756" s="425"/>
      <c r="R756" s="425"/>
      <c r="S756" s="425"/>
      <c r="T756" s="425"/>
      <c r="U756" s="425"/>
      <c r="V756" s="425"/>
      <c r="W756" s="425"/>
      <c r="X756" s="425"/>
      <c r="Y756" s="425"/>
      <c r="Z756" s="425"/>
    </row>
    <row r="757" spans="1:26" ht="12.75" customHeight="1" x14ac:dyDescent="0.2">
      <c r="A757" s="425"/>
      <c r="B757" s="425"/>
      <c r="C757" s="706"/>
      <c r="D757" s="706"/>
      <c r="E757" s="713"/>
      <c r="F757" s="425"/>
      <c r="G757" s="425"/>
      <c r="H757" s="425"/>
      <c r="I757" s="425"/>
      <c r="J757" s="425"/>
      <c r="K757" s="425"/>
      <c r="L757" s="425"/>
      <c r="M757" s="425"/>
      <c r="N757" s="425"/>
      <c r="O757" s="425"/>
      <c r="P757" s="425"/>
      <c r="Q757" s="425"/>
      <c r="R757" s="425"/>
      <c r="S757" s="425"/>
      <c r="T757" s="425"/>
      <c r="U757" s="425"/>
      <c r="V757" s="425"/>
      <c r="W757" s="425"/>
      <c r="X757" s="425"/>
      <c r="Y757" s="425"/>
      <c r="Z757" s="425"/>
    </row>
    <row r="758" spans="1:26" ht="12.75" customHeight="1" x14ac:dyDescent="0.2">
      <c r="A758" s="425"/>
      <c r="B758" s="425"/>
      <c r="C758" s="706"/>
      <c r="D758" s="706"/>
      <c r="E758" s="713"/>
      <c r="F758" s="425"/>
      <c r="G758" s="425"/>
      <c r="H758" s="425"/>
      <c r="I758" s="425"/>
      <c r="J758" s="425"/>
      <c r="K758" s="425"/>
      <c r="L758" s="425"/>
      <c r="M758" s="425"/>
      <c r="N758" s="425"/>
      <c r="O758" s="425"/>
      <c r="P758" s="425"/>
      <c r="Q758" s="425"/>
      <c r="R758" s="425"/>
      <c r="S758" s="425"/>
      <c r="T758" s="425"/>
      <c r="U758" s="425"/>
      <c r="V758" s="425"/>
      <c r="W758" s="425"/>
      <c r="X758" s="425"/>
      <c r="Y758" s="425"/>
      <c r="Z758" s="425"/>
    </row>
    <row r="759" spans="1:26" ht="12.75" customHeight="1" x14ac:dyDescent="0.2">
      <c r="A759" s="425"/>
      <c r="B759" s="425"/>
      <c r="C759" s="706"/>
      <c r="D759" s="706"/>
      <c r="E759" s="713"/>
      <c r="F759" s="425"/>
      <c r="G759" s="425"/>
      <c r="H759" s="425"/>
      <c r="I759" s="425"/>
      <c r="J759" s="425"/>
      <c r="K759" s="425"/>
      <c r="L759" s="425"/>
      <c r="M759" s="425"/>
      <c r="N759" s="425"/>
      <c r="O759" s="425"/>
      <c r="P759" s="425"/>
      <c r="Q759" s="425"/>
      <c r="R759" s="425"/>
      <c r="S759" s="425"/>
      <c r="T759" s="425"/>
      <c r="U759" s="425"/>
      <c r="V759" s="425"/>
      <c r="W759" s="425"/>
      <c r="X759" s="425"/>
      <c r="Y759" s="425"/>
      <c r="Z759" s="425"/>
    </row>
    <row r="760" spans="1:26" ht="12.75" customHeight="1" x14ac:dyDescent="0.2">
      <c r="A760" s="425"/>
      <c r="B760" s="425"/>
      <c r="C760" s="706"/>
      <c r="D760" s="706"/>
      <c r="E760" s="713"/>
      <c r="F760" s="425"/>
      <c r="G760" s="425"/>
      <c r="H760" s="425"/>
      <c r="I760" s="425"/>
      <c r="J760" s="425"/>
      <c r="K760" s="425"/>
      <c r="L760" s="425"/>
      <c r="M760" s="425"/>
      <c r="N760" s="425"/>
      <c r="O760" s="425"/>
      <c r="P760" s="425"/>
      <c r="Q760" s="425"/>
      <c r="R760" s="425"/>
      <c r="S760" s="425"/>
      <c r="T760" s="425"/>
      <c r="U760" s="425"/>
      <c r="V760" s="425"/>
      <c r="W760" s="425"/>
      <c r="X760" s="425"/>
      <c r="Y760" s="425"/>
      <c r="Z760" s="425"/>
    </row>
    <row r="761" spans="1:26" ht="12.75" customHeight="1" x14ac:dyDescent="0.2">
      <c r="A761" s="425"/>
      <c r="B761" s="425"/>
      <c r="C761" s="706"/>
      <c r="D761" s="706"/>
      <c r="E761" s="713"/>
      <c r="F761" s="425"/>
      <c r="G761" s="425"/>
      <c r="H761" s="425"/>
      <c r="I761" s="425"/>
      <c r="J761" s="425"/>
      <c r="K761" s="425"/>
      <c r="L761" s="425"/>
      <c r="M761" s="425"/>
      <c r="N761" s="425"/>
      <c r="O761" s="425"/>
      <c r="P761" s="425"/>
      <c r="Q761" s="425"/>
      <c r="R761" s="425"/>
      <c r="S761" s="425"/>
      <c r="T761" s="425"/>
      <c r="U761" s="425"/>
      <c r="V761" s="425"/>
      <c r="W761" s="425"/>
      <c r="X761" s="425"/>
      <c r="Y761" s="425"/>
      <c r="Z761" s="425"/>
    </row>
    <row r="762" spans="1:26" ht="12.75" customHeight="1" x14ac:dyDescent="0.2">
      <c r="A762" s="425"/>
      <c r="B762" s="425"/>
      <c r="C762" s="706"/>
      <c r="D762" s="706"/>
      <c r="E762" s="713"/>
      <c r="F762" s="425"/>
      <c r="G762" s="425"/>
      <c r="H762" s="425"/>
      <c r="I762" s="425"/>
      <c r="J762" s="425"/>
      <c r="K762" s="425"/>
      <c r="L762" s="425"/>
      <c r="M762" s="425"/>
      <c r="N762" s="425"/>
      <c r="O762" s="425"/>
      <c r="P762" s="425"/>
      <c r="Q762" s="425"/>
      <c r="R762" s="425"/>
      <c r="S762" s="425"/>
      <c r="T762" s="425"/>
      <c r="U762" s="425"/>
      <c r="V762" s="425"/>
      <c r="W762" s="425"/>
      <c r="X762" s="425"/>
      <c r="Y762" s="425"/>
      <c r="Z762" s="425"/>
    </row>
    <row r="763" spans="1:26" ht="12.75" customHeight="1" x14ac:dyDescent="0.2">
      <c r="A763" s="425"/>
      <c r="B763" s="425"/>
      <c r="C763" s="706"/>
      <c r="D763" s="706"/>
      <c r="E763" s="713"/>
      <c r="F763" s="425"/>
      <c r="G763" s="425"/>
      <c r="H763" s="425"/>
      <c r="I763" s="425"/>
      <c r="J763" s="425"/>
      <c r="K763" s="425"/>
      <c r="L763" s="425"/>
      <c r="M763" s="425"/>
      <c r="N763" s="425"/>
      <c r="O763" s="425"/>
      <c r="P763" s="425"/>
      <c r="Q763" s="425"/>
      <c r="R763" s="425"/>
      <c r="S763" s="425"/>
      <c r="T763" s="425"/>
      <c r="U763" s="425"/>
      <c r="V763" s="425"/>
      <c r="W763" s="425"/>
      <c r="X763" s="425"/>
      <c r="Y763" s="425"/>
      <c r="Z763" s="425"/>
    </row>
    <row r="764" spans="1:26" ht="12.75" customHeight="1" x14ac:dyDescent="0.2">
      <c r="A764" s="425"/>
      <c r="B764" s="425"/>
      <c r="C764" s="706"/>
      <c r="D764" s="706"/>
      <c r="E764" s="713"/>
      <c r="F764" s="425"/>
      <c r="G764" s="425"/>
      <c r="H764" s="425"/>
      <c r="I764" s="425"/>
      <c r="J764" s="425"/>
      <c r="K764" s="425"/>
      <c r="L764" s="425"/>
      <c r="M764" s="425"/>
      <c r="N764" s="425"/>
      <c r="O764" s="425"/>
      <c r="P764" s="425"/>
      <c r="Q764" s="425"/>
      <c r="R764" s="425"/>
      <c r="S764" s="425"/>
      <c r="T764" s="425"/>
      <c r="U764" s="425"/>
      <c r="V764" s="425"/>
      <c r="W764" s="425"/>
      <c r="X764" s="425"/>
      <c r="Y764" s="425"/>
      <c r="Z764" s="425"/>
    </row>
    <row r="765" spans="1:26" ht="12.75" customHeight="1" x14ac:dyDescent="0.2">
      <c r="A765" s="425"/>
      <c r="B765" s="425"/>
      <c r="C765" s="706"/>
      <c r="D765" s="706"/>
      <c r="E765" s="713"/>
      <c r="F765" s="425"/>
      <c r="G765" s="425"/>
      <c r="H765" s="425"/>
      <c r="I765" s="425"/>
      <c r="J765" s="425"/>
      <c r="K765" s="425"/>
      <c r="L765" s="425"/>
      <c r="M765" s="425"/>
      <c r="N765" s="425"/>
      <c r="O765" s="425"/>
      <c r="P765" s="425"/>
      <c r="Q765" s="425"/>
      <c r="R765" s="425"/>
      <c r="S765" s="425"/>
      <c r="T765" s="425"/>
      <c r="U765" s="425"/>
      <c r="V765" s="425"/>
      <c r="W765" s="425"/>
      <c r="X765" s="425"/>
      <c r="Y765" s="425"/>
      <c r="Z765" s="425"/>
    </row>
    <row r="766" spans="1:26" ht="12.75" customHeight="1" x14ac:dyDescent="0.2">
      <c r="A766" s="425"/>
      <c r="B766" s="425"/>
      <c r="C766" s="706"/>
      <c r="D766" s="706"/>
      <c r="E766" s="713"/>
      <c r="F766" s="425"/>
      <c r="G766" s="425"/>
      <c r="H766" s="425"/>
      <c r="I766" s="425"/>
      <c r="J766" s="425"/>
      <c r="K766" s="425"/>
      <c r="L766" s="425"/>
      <c r="M766" s="425"/>
      <c r="N766" s="425"/>
      <c r="O766" s="425"/>
      <c r="P766" s="425"/>
      <c r="Q766" s="425"/>
      <c r="R766" s="425"/>
      <c r="S766" s="425"/>
      <c r="T766" s="425"/>
      <c r="U766" s="425"/>
      <c r="V766" s="425"/>
      <c r="W766" s="425"/>
      <c r="X766" s="425"/>
      <c r="Y766" s="425"/>
      <c r="Z766" s="425"/>
    </row>
    <row r="767" spans="1:26" ht="12.75" customHeight="1" x14ac:dyDescent="0.2">
      <c r="A767" s="425"/>
      <c r="B767" s="425"/>
      <c r="C767" s="706"/>
      <c r="D767" s="706"/>
      <c r="E767" s="713"/>
      <c r="F767" s="425"/>
      <c r="G767" s="425"/>
      <c r="H767" s="425"/>
      <c r="I767" s="425"/>
      <c r="J767" s="425"/>
      <c r="K767" s="425"/>
      <c r="L767" s="425"/>
      <c r="M767" s="425"/>
      <c r="N767" s="425"/>
      <c r="O767" s="425"/>
      <c r="P767" s="425"/>
      <c r="Q767" s="425"/>
      <c r="R767" s="425"/>
      <c r="S767" s="425"/>
      <c r="T767" s="425"/>
      <c r="U767" s="425"/>
      <c r="V767" s="425"/>
      <c r="W767" s="425"/>
      <c r="X767" s="425"/>
      <c r="Y767" s="425"/>
      <c r="Z767" s="425"/>
    </row>
    <row r="768" spans="1:26" ht="12.75" customHeight="1" x14ac:dyDescent="0.2">
      <c r="A768" s="425"/>
      <c r="B768" s="425"/>
      <c r="C768" s="706"/>
      <c r="D768" s="706"/>
      <c r="E768" s="713"/>
      <c r="F768" s="425"/>
      <c r="G768" s="425"/>
      <c r="H768" s="425"/>
      <c r="I768" s="425"/>
      <c r="J768" s="425"/>
      <c r="K768" s="425"/>
      <c r="L768" s="425"/>
      <c r="M768" s="425"/>
      <c r="N768" s="425"/>
      <c r="O768" s="425"/>
      <c r="P768" s="425"/>
      <c r="Q768" s="425"/>
      <c r="R768" s="425"/>
      <c r="S768" s="425"/>
      <c r="T768" s="425"/>
      <c r="U768" s="425"/>
      <c r="V768" s="425"/>
      <c r="W768" s="425"/>
      <c r="X768" s="425"/>
      <c r="Y768" s="425"/>
      <c r="Z768" s="425"/>
    </row>
    <row r="769" spans="1:26" ht="12.75" customHeight="1" x14ac:dyDescent="0.2">
      <c r="A769" s="425"/>
      <c r="B769" s="425"/>
      <c r="C769" s="706"/>
      <c r="D769" s="706"/>
      <c r="E769" s="713"/>
      <c r="F769" s="425"/>
      <c r="G769" s="425"/>
      <c r="H769" s="425"/>
      <c r="I769" s="425"/>
      <c r="J769" s="425"/>
      <c r="K769" s="425"/>
      <c r="L769" s="425"/>
      <c r="M769" s="425"/>
      <c r="N769" s="425"/>
      <c r="O769" s="425"/>
      <c r="P769" s="425"/>
      <c r="Q769" s="425"/>
      <c r="R769" s="425"/>
      <c r="S769" s="425"/>
      <c r="T769" s="425"/>
      <c r="U769" s="425"/>
      <c r="V769" s="425"/>
      <c r="W769" s="425"/>
      <c r="X769" s="425"/>
      <c r="Y769" s="425"/>
      <c r="Z769" s="425"/>
    </row>
    <row r="770" spans="1:26" ht="12.75" customHeight="1" x14ac:dyDescent="0.2">
      <c r="A770" s="425"/>
      <c r="B770" s="425"/>
      <c r="C770" s="706"/>
      <c r="D770" s="706"/>
      <c r="E770" s="713"/>
      <c r="F770" s="425"/>
      <c r="G770" s="425"/>
      <c r="H770" s="425"/>
      <c r="I770" s="425"/>
      <c r="J770" s="425"/>
      <c r="K770" s="425"/>
      <c r="L770" s="425"/>
      <c r="M770" s="425"/>
      <c r="N770" s="425"/>
      <c r="O770" s="425"/>
      <c r="P770" s="425"/>
      <c r="Q770" s="425"/>
      <c r="R770" s="425"/>
      <c r="S770" s="425"/>
      <c r="T770" s="425"/>
      <c r="U770" s="425"/>
      <c r="V770" s="425"/>
      <c r="W770" s="425"/>
      <c r="X770" s="425"/>
      <c r="Y770" s="425"/>
      <c r="Z770" s="425"/>
    </row>
    <row r="771" spans="1:26" ht="12.75" customHeight="1" x14ac:dyDescent="0.2">
      <c r="A771" s="425"/>
      <c r="B771" s="425"/>
      <c r="C771" s="706"/>
      <c r="D771" s="706"/>
      <c r="E771" s="713"/>
      <c r="F771" s="425"/>
      <c r="G771" s="425"/>
      <c r="H771" s="425"/>
      <c r="I771" s="425"/>
      <c r="J771" s="425"/>
      <c r="K771" s="425"/>
      <c r="L771" s="425"/>
      <c r="M771" s="425"/>
      <c r="N771" s="425"/>
      <c r="O771" s="425"/>
      <c r="P771" s="425"/>
      <c r="Q771" s="425"/>
      <c r="R771" s="425"/>
      <c r="S771" s="425"/>
      <c r="T771" s="425"/>
      <c r="U771" s="425"/>
      <c r="V771" s="425"/>
      <c r="W771" s="425"/>
      <c r="X771" s="425"/>
      <c r="Y771" s="425"/>
      <c r="Z771" s="425"/>
    </row>
    <row r="772" spans="1:26" ht="12.75" customHeight="1" x14ac:dyDescent="0.2">
      <c r="A772" s="425"/>
      <c r="B772" s="425"/>
      <c r="C772" s="706"/>
      <c r="D772" s="706"/>
      <c r="E772" s="713"/>
      <c r="F772" s="425"/>
      <c r="G772" s="425"/>
      <c r="H772" s="425"/>
      <c r="I772" s="425"/>
      <c r="J772" s="425"/>
      <c r="K772" s="425"/>
      <c r="L772" s="425"/>
      <c r="M772" s="425"/>
      <c r="N772" s="425"/>
      <c r="O772" s="425"/>
      <c r="P772" s="425"/>
      <c r="Q772" s="425"/>
      <c r="R772" s="425"/>
      <c r="S772" s="425"/>
      <c r="T772" s="425"/>
      <c r="U772" s="425"/>
      <c r="V772" s="425"/>
      <c r="W772" s="425"/>
      <c r="X772" s="425"/>
      <c r="Y772" s="425"/>
      <c r="Z772" s="425"/>
    </row>
    <row r="773" spans="1:26" ht="12.75" customHeight="1" x14ac:dyDescent="0.2">
      <c r="A773" s="425"/>
      <c r="B773" s="425"/>
      <c r="C773" s="706"/>
      <c r="D773" s="706"/>
      <c r="E773" s="713"/>
      <c r="F773" s="425"/>
      <c r="G773" s="425"/>
      <c r="H773" s="425"/>
      <c r="I773" s="425"/>
      <c r="J773" s="425"/>
      <c r="K773" s="425"/>
      <c r="L773" s="425"/>
      <c r="M773" s="425"/>
      <c r="N773" s="425"/>
      <c r="O773" s="425"/>
      <c r="P773" s="425"/>
      <c r="Q773" s="425"/>
      <c r="R773" s="425"/>
      <c r="S773" s="425"/>
      <c r="T773" s="425"/>
      <c r="U773" s="425"/>
      <c r="V773" s="425"/>
      <c r="W773" s="425"/>
      <c r="X773" s="425"/>
      <c r="Y773" s="425"/>
      <c r="Z773" s="425"/>
    </row>
    <row r="774" spans="1:26" ht="12.75" customHeight="1" x14ac:dyDescent="0.2">
      <c r="A774" s="425"/>
      <c r="B774" s="425"/>
      <c r="C774" s="706"/>
      <c r="D774" s="706"/>
      <c r="E774" s="713"/>
      <c r="F774" s="425"/>
      <c r="G774" s="425"/>
      <c r="H774" s="425"/>
      <c r="I774" s="425"/>
      <c r="J774" s="425"/>
      <c r="K774" s="425"/>
      <c r="L774" s="425"/>
      <c r="M774" s="425"/>
      <c r="N774" s="425"/>
      <c r="O774" s="425"/>
      <c r="P774" s="425"/>
      <c r="Q774" s="425"/>
      <c r="R774" s="425"/>
      <c r="S774" s="425"/>
      <c r="T774" s="425"/>
      <c r="U774" s="425"/>
      <c r="V774" s="425"/>
      <c r="W774" s="425"/>
      <c r="X774" s="425"/>
      <c r="Y774" s="425"/>
      <c r="Z774" s="425"/>
    </row>
    <row r="775" spans="1:26" ht="12.75" customHeight="1" x14ac:dyDescent="0.2">
      <c r="A775" s="425"/>
      <c r="B775" s="425"/>
      <c r="C775" s="706"/>
      <c r="D775" s="706"/>
      <c r="E775" s="713"/>
      <c r="F775" s="425"/>
      <c r="G775" s="425"/>
      <c r="H775" s="425"/>
      <c r="I775" s="425"/>
      <c r="J775" s="425"/>
      <c r="K775" s="425"/>
      <c r="L775" s="425"/>
      <c r="M775" s="425"/>
      <c r="N775" s="425"/>
      <c r="O775" s="425"/>
      <c r="P775" s="425"/>
      <c r="Q775" s="425"/>
      <c r="R775" s="425"/>
      <c r="S775" s="425"/>
      <c r="T775" s="425"/>
      <c r="U775" s="425"/>
      <c r="V775" s="425"/>
      <c r="W775" s="425"/>
      <c r="X775" s="425"/>
      <c r="Y775" s="425"/>
      <c r="Z775" s="425"/>
    </row>
    <row r="776" spans="1:26" ht="12.75" customHeight="1" x14ac:dyDescent="0.2">
      <c r="A776" s="425"/>
      <c r="B776" s="425"/>
      <c r="C776" s="706"/>
      <c r="D776" s="706"/>
      <c r="E776" s="713"/>
      <c r="F776" s="425"/>
      <c r="G776" s="425"/>
      <c r="H776" s="425"/>
      <c r="I776" s="425"/>
      <c r="J776" s="425"/>
      <c r="K776" s="425"/>
      <c r="L776" s="425"/>
      <c r="M776" s="425"/>
      <c r="N776" s="425"/>
      <c r="O776" s="425"/>
      <c r="P776" s="425"/>
      <c r="Q776" s="425"/>
      <c r="R776" s="425"/>
      <c r="S776" s="425"/>
      <c r="T776" s="425"/>
      <c r="U776" s="425"/>
      <c r="V776" s="425"/>
      <c r="W776" s="425"/>
      <c r="X776" s="425"/>
      <c r="Y776" s="425"/>
      <c r="Z776" s="425"/>
    </row>
    <row r="777" spans="1:26" ht="12.75" customHeight="1" x14ac:dyDescent="0.2">
      <c r="A777" s="425"/>
      <c r="B777" s="425"/>
      <c r="C777" s="706"/>
      <c r="D777" s="706"/>
      <c r="E777" s="713"/>
      <c r="F777" s="425"/>
      <c r="G777" s="425"/>
      <c r="H777" s="425"/>
      <c r="I777" s="425"/>
      <c r="J777" s="425"/>
      <c r="K777" s="425"/>
      <c r="L777" s="425"/>
      <c r="M777" s="425"/>
      <c r="N777" s="425"/>
      <c r="O777" s="425"/>
      <c r="P777" s="425"/>
      <c r="Q777" s="425"/>
      <c r="R777" s="425"/>
      <c r="S777" s="425"/>
      <c r="T777" s="425"/>
      <c r="U777" s="425"/>
      <c r="V777" s="425"/>
      <c r="W777" s="425"/>
      <c r="X777" s="425"/>
      <c r="Y777" s="425"/>
      <c r="Z777" s="425"/>
    </row>
    <row r="778" spans="1:26" ht="12.75" customHeight="1" x14ac:dyDescent="0.2">
      <c r="A778" s="425"/>
      <c r="B778" s="425"/>
      <c r="C778" s="706"/>
      <c r="D778" s="706"/>
      <c r="E778" s="713"/>
      <c r="F778" s="425"/>
      <c r="G778" s="425"/>
      <c r="H778" s="425"/>
      <c r="I778" s="425"/>
      <c r="J778" s="425"/>
      <c r="K778" s="425"/>
      <c r="L778" s="425"/>
      <c r="M778" s="425"/>
      <c r="N778" s="425"/>
      <c r="O778" s="425"/>
      <c r="P778" s="425"/>
      <c r="Q778" s="425"/>
      <c r="R778" s="425"/>
      <c r="S778" s="425"/>
      <c r="T778" s="425"/>
      <c r="U778" s="425"/>
      <c r="V778" s="425"/>
      <c r="W778" s="425"/>
      <c r="X778" s="425"/>
      <c r="Y778" s="425"/>
      <c r="Z778" s="425"/>
    </row>
    <row r="779" spans="1:26" ht="12.75" customHeight="1" x14ac:dyDescent="0.2">
      <c r="A779" s="425"/>
      <c r="B779" s="425"/>
      <c r="C779" s="706"/>
      <c r="D779" s="706"/>
      <c r="E779" s="713"/>
      <c r="F779" s="425"/>
      <c r="G779" s="425"/>
      <c r="H779" s="425"/>
      <c r="I779" s="425"/>
      <c r="J779" s="425"/>
      <c r="K779" s="425"/>
      <c r="L779" s="425"/>
      <c r="M779" s="425"/>
      <c r="N779" s="425"/>
      <c r="O779" s="425"/>
      <c r="P779" s="425"/>
      <c r="Q779" s="425"/>
      <c r="R779" s="425"/>
      <c r="S779" s="425"/>
      <c r="T779" s="425"/>
      <c r="U779" s="425"/>
      <c r="V779" s="425"/>
      <c r="W779" s="425"/>
      <c r="X779" s="425"/>
      <c r="Y779" s="425"/>
      <c r="Z779" s="425"/>
    </row>
    <row r="780" spans="1:26" ht="12.75" customHeight="1" x14ac:dyDescent="0.2">
      <c r="A780" s="425"/>
      <c r="B780" s="425"/>
      <c r="C780" s="706"/>
      <c r="D780" s="706"/>
      <c r="E780" s="713"/>
      <c r="F780" s="425"/>
      <c r="G780" s="425"/>
      <c r="H780" s="425"/>
      <c r="I780" s="425"/>
      <c r="J780" s="425"/>
      <c r="K780" s="425"/>
      <c r="L780" s="425"/>
      <c r="M780" s="425"/>
      <c r="N780" s="425"/>
      <c r="O780" s="425"/>
      <c r="P780" s="425"/>
      <c r="Q780" s="425"/>
      <c r="R780" s="425"/>
      <c r="S780" s="425"/>
      <c r="T780" s="425"/>
      <c r="U780" s="425"/>
      <c r="V780" s="425"/>
      <c r="W780" s="425"/>
      <c r="X780" s="425"/>
      <c r="Y780" s="425"/>
      <c r="Z780" s="425"/>
    </row>
    <row r="781" spans="1:26" ht="12.75" customHeight="1" x14ac:dyDescent="0.2">
      <c r="A781" s="425"/>
      <c r="B781" s="425"/>
      <c r="C781" s="706"/>
      <c r="D781" s="706"/>
      <c r="E781" s="713"/>
      <c r="F781" s="425"/>
      <c r="G781" s="425"/>
      <c r="H781" s="425"/>
      <c r="I781" s="425"/>
      <c r="J781" s="425"/>
      <c r="K781" s="425"/>
      <c r="L781" s="425"/>
      <c r="M781" s="425"/>
      <c r="N781" s="425"/>
      <c r="O781" s="425"/>
      <c r="P781" s="425"/>
      <c r="Q781" s="425"/>
      <c r="R781" s="425"/>
      <c r="S781" s="425"/>
      <c r="T781" s="425"/>
      <c r="U781" s="425"/>
      <c r="V781" s="425"/>
      <c r="W781" s="425"/>
      <c r="X781" s="425"/>
      <c r="Y781" s="425"/>
      <c r="Z781" s="425"/>
    </row>
    <row r="782" spans="1:26" ht="12.75" customHeight="1" x14ac:dyDescent="0.2">
      <c r="A782" s="425"/>
      <c r="B782" s="425"/>
      <c r="C782" s="706"/>
      <c r="D782" s="706"/>
      <c r="E782" s="713"/>
      <c r="F782" s="425"/>
      <c r="G782" s="425"/>
      <c r="H782" s="425"/>
      <c r="I782" s="425"/>
      <c r="J782" s="425"/>
      <c r="K782" s="425"/>
      <c r="L782" s="425"/>
      <c r="M782" s="425"/>
      <c r="N782" s="425"/>
      <c r="O782" s="425"/>
      <c r="P782" s="425"/>
      <c r="Q782" s="425"/>
      <c r="R782" s="425"/>
      <c r="S782" s="425"/>
      <c r="T782" s="425"/>
      <c r="U782" s="425"/>
      <c r="V782" s="425"/>
      <c r="W782" s="425"/>
      <c r="X782" s="425"/>
      <c r="Y782" s="425"/>
      <c r="Z782" s="425"/>
    </row>
    <row r="783" spans="1:26" ht="12.75" customHeight="1" x14ac:dyDescent="0.2">
      <c r="A783" s="425"/>
      <c r="B783" s="425"/>
      <c r="C783" s="706"/>
      <c r="D783" s="706"/>
      <c r="E783" s="713"/>
      <c r="F783" s="425"/>
      <c r="G783" s="425"/>
      <c r="H783" s="425"/>
      <c r="I783" s="425"/>
      <c r="J783" s="425"/>
      <c r="K783" s="425"/>
      <c r="L783" s="425"/>
      <c r="M783" s="425"/>
      <c r="N783" s="425"/>
      <c r="O783" s="425"/>
      <c r="P783" s="425"/>
      <c r="Q783" s="425"/>
      <c r="R783" s="425"/>
      <c r="S783" s="425"/>
      <c r="T783" s="425"/>
      <c r="U783" s="425"/>
      <c r="V783" s="425"/>
      <c r="W783" s="425"/>
      <c r="X783" s="425"/>
      <c r="Y783" s="425"/>
      <c r="Z783" s="425"/>
    </row>
    <row r="784" spans="1:26" ht="12.75" customHeight="1" x14ac:dyDescent="0.2">
      <c r="A784" s="425"/>
      <c r="B784" s="425"/>
      <c r="C784" s="706"/>
      <c r="D784" s="706"/>
      <c r="E784" s="713"/>
      <c r="F784" s="425"/>
      <c r="G784" s="425"/>
      <c r="H784" s="425"/>
      <c r="I784" s="425"/>
      <c r="J784" s="425"/>
      <c r="K784" s="425"/>
      <c r="L784" s="425"/>
      <c r="M784" s="425"/>
      <c r="N784" s="425"/>
      <c r="O784" s="425"/>
      <c r="P784" s="425"/>
      <c r="Q784" s="425"/>
      <c r="R784" s="425"/>
      <c r="S784" s="425"/>
      <c r="T784" s="425"/>
      <c r="U784" s="425"/>
      <c r="V784" s="425"/>
      <c r="W784" s="425"/>
      <c r="X784" s="425"/>
      <c r="Y784" s="425"/>
      <c r="Z784" s="425"/>
    </row>
    <row r="785" spans="1:26" ht="12.75" customHeight="1" x14ac:dyDescent="0.2">
      <c r="A785" s="425"/>
      <c r="B785" s="425"/>
      <c r="C785" s="706"/>
      <c r="D785" s="706"/>
      <c r="E785" s="713"/>
      <c r="F785" s="425"/>
      <c r="G785" s="425"/>
      <c r="H785" s="425"/>
      <c r="I785" s="425"/>
      <c r="J785" s="425"/>
      <c r="K785" s="425"/>
      <c r="L785" s="425"/>
      <c r="M785" s="425"/>
      <c r="N785" s="425"/>
      <c r="O785" s="425"/>
      <c r="P785" s="425"/>
      <c r="Q785" s="425"/>
      <c r="R785" s="425"/>
      <c r="S785" s="425"/>
      <c r="T785" s="425"/>
      <c r="U785" s="425"/>
      <c r="V785" s="425"/>
      <c r="W785" s="425"/>
      <c r="X785" s="425"/>
      <c r="Y785" s="425"/>
      <c r="Z785" s="425"/>
    </row>
    <row r="786" spans="1:26" ht="12.75" customHeight="1" x14ac:dyDescent="0.2">
      <c r="A786" s="425"/>
      <c r="B786" s="425"/>
      <c r="C786" s="706"/>
      <c r="D786" s="706"/>
      <c r="E786" s="713"/>
      <c r="F786" s="425"/>
      <c r="G786" s="425"/>
      <c r="H786" s="425"/>
      <c r="I786" s="425"/>
      <c r="J786" s="425"/>
      <c r="K786" s="425"/>
      <c r="L786" s="425"/>
      <c r="M786" s="425"/>
      <c r="N786" s="425"/>
      <c r="O786" s="425"/>
      <c r="P786" s="425"/>
      <c r="Q786" s="425"/>
      <c r="R786" s="425"/>
      <c r="S786" s="425"/>
      <c r="T786" s="425"/>
      <c r="U786" s="425"/>
      <c r="V786" s="425"/>
      <c r="W786" s="425"/>
      <c r="X786" s="425"/>
      <c r="Y786" s="425"/>
      <c r="Z786" s="425"/>
    </row>
    <row r="787" spans="1:26" ht="12.75" customHeight="1" x14ac:dyDescent="0.2">
      <c r="A787" s="425"/>
      <c r="B787" s="425"/>
      <c r="C787" s="706"/>
      <c r="D787" s="706"/>
      <c r="E787" s="713"/>
      <c r="F787" s="425"/>
      <c r="G787" s="425"/>
      <c r="H787" s="425"/>
      <c r="I787" s="425"/>
      <c r="J787" s="425"/>
      <c r="K787" s="425"/>
      <c r="L787" s="425"/>
      <c r="M787" s="425"/>
      <c r="N787" s="425"/>
      <c r="O787" s="425"/>
      <c r="P787" s="425"/>
      <c r="Q787" s="425"/>
      <c r="R787" s="425"/>
      <c r="S787" s="425"/>
      <c r="T787" s="425"/>
      <c r="U787" s="425"/>
      <c r="V787" s="425"/>
      <c r="W787" s="425"/>
      <c r="X787" s="425"/>
      <c r="Y787" s="425"/>
      <c r="Z787" s="425"/>
    </row>
    <row r="788" spans="1:26" ht="12.75" customHeight="1" x14ac:dyDescent="0.2">
      <c r="A788" s="425"/>
      <c r="B788" s="425"/>
      <c r="C788" s="706"/>
      <c r="D788" s="706"/>
      <c r="E788" s="713"/>
      <c r="F788" s="425"/>
      <c r="G788" s="425"/>
      <c r="H788" s="425"/>
      <c r="I788" s="425"/>
      <c r="J788" s="425"/>
      <c r="K788" s="425"/>
      <c r="L788" s="425"/>
      <c r="M788" s="425"/>
      <c r="N788" s="425"/>
      <c r="O788" s="425"/>
      <c r="P788" s="425"/>
      <c r="Q788" s="425"/>
      <c r="R788" s="425"/>
      <c r="S788" s="425"/>
      <c r="T788" s="425"/>
      <c r="U788" s="425"/>
      <c r="V788" s="425"/>
      <c r="W788" s="425"/>
      <c r="X788" s="425"/>
      <c r="Y788" s="425"/>
      <c r="Z788" s="425"/>
    </row>
    <row r="789" spans="1:26" ht="12.75" customHeight="1" x14ac:dyDescent="0.2">
      <c r="A789" s="425"/>
      <c r="B789" s="425"/>
      <c r="C789" s="706"/>
      <c r="D789" s="706"/>
      <c r="E789" s="713"/>
      <c r="F789" s="425"/>
      <c r="G789" s="425"/>
      <c r="H789" s="425"/>
      <c r="I789" s="425"/>
      <c r="J789" s="425"/>
      <c r="K789" s="425"/>
      <c r="L789" s="425"/>
      <c r="M789" s="425"/>
      <c r="N789" s="425"/>
      <c r="O789" s="425"/>
      <c r="P789" s="425"/>
      <c r="Q789" s="425"/>
      <c r="R789" s="425"/>
      <c r="S789" s="425"/>
      <c r="T789" s="425"/>
      <c r="U789" s="425"/>
      <c r="V789" s="425"/>
      <c r="W789" s="425"/>
      <c r="X789" s="425"/>
      <c r="Y789" s="425"/>
      <c r="Z789" s="425"/>
    </row>
    <row r="790" spans="1:26" ht="12.75" customHeight="1" x14ac:dyDescent="0.2">
      <c r="A790" s="425"/>
      <c r="B790" s="425"/>
      <c r="C790" s="706"/>
      <c r="D790" s="706"/>
      <c r="E790" s="713"/>
      <c r="F790" s="425"/>
      <c r="G790" s="425"/>
      <c r="H790" s="425"/>
      <c r="I790" s="425"/>
      <c r="J790" s="425"/>
      <c r="K790" s="425"/>
      <c r="L790" s="425"/>
      <c r="M790" s="425"/>
      <c r="N790" s="425"/>
      <c r="O790" s="425"/>
      <c r="P790" s="425"/>
      <c r="Q790" s="425"/>
      <c r="R790" s="425"/>
      <c r="S790" s="425"/>
      <c r="T790" s="425"/>
      <c r="U790" s="425"/>
      <c r="V790" s="425"/>
      <c r="W790" s="425"/>
      <c r="X790" s="425"/>
      <c r="Y790" s="425"/>
      <c r="Z790" s="425"/>
    </row>
    <row r="791" spans="1:26" ht="12.75" customHeight="1" x14ac:dyDescent="0.2">
      <c r="A791" s="425"/>
      <c r="B791" s="425"/>
      <c r="C791" s="706"/>
      <c r="D791" s="706"/>
      <c r="E791" s="713"/>
      <c r="F791" s="425"/>
      <c r="G791" s="425"/>
      <c r="H791" s="425"/>
      <c r="I791" s="425"/>
      <c r="J791" s="425"/>
      <c r="K791" s="425"/>
      <c r="L791" s="425"/>
      <c r="M791" s="425"/>
      <c r="N791" s="425"/>
      <c r="O791" s="425"/>
      <c r="P791" s="425"/>
      <c r="Q791" s="425"/>
      <c r="R791" s="425"/>
      <c r="S791" s="425"/>
      <c r="T791" s="425"/>
      <c r="U791" s="425"/>
      <c r="V791" s="425"/>
      <c r="W791" s="425"/>
      <c r="X791" s="425"/>
      <c r="Y791" s="425"/>
      <c r="Z791" s="425"/>
    </row>
    <row r="792" spans="1:26" ht="12.75" customHeight="1" x14ac:dyDescent="0.2">
      <c r="A792" s="425"/>
      <c r="B792" s="425"/>
      <c r="C792" s="706"/>
      <c r="D792" s="706"/>
      <c r="E792" s="713"/>
      <c r="F792" s="425"/>
      <c r="G792" s="425"/>
      <c r="H792" s="425"/>
      <c r="I792" s="425"/>
      <c r="J792" s="425"/>
      <c r="K792" s="425"/>
      <c r="L792" s="425"/>
      <c r="M792" s="425"/>
      <c r="N792" s="425"/>
      <c r="O792" s="425"/>
      <c r="P792" s="425"/>
      <c r="Q792" s="425"/>
      <c r="R792" s="425"/>
      <c r="S792" s="425"/>
      <c r="T792" s="425"/>
      <c r="U792" s="425"/>
      <c r="V792" s="425"/>
      <c r="W792" s="425"/>
      <c r="X792" s="425"/>
      <c r="Y792" s="425"/>
      <c r="Z792" s="425"/>
    </row>
    <row r="793" spans="1:26" ht="12.75" customHeight="1" x14ac:dyDescent="0.2">
      <c r="A793" s="425"/>
      <c r="B793" s="425"/>
      <c r="C793" s="706"/>
      <c r="D793" s="706"/>
      <c r="E793" s="713"/>
      <c r="F793" s="425"/>
      <c r="G793" s="425"/>
      <c r="H793" s="425"/>
      <c r="I793" s="425"/>
      <c r="J793" s="425"/>
      <c r="K793" s="425"/>
      <c r="L793" s="425"/>
      <c r="M793" s="425"/>
      <c r="N793" s="425"/>
      <c r="O793" s="425"/>
      <c r="P793" s="425"/>
      <c r="Q793" s="425"/>
      <c r="R793" s="425"/>
      <c r="S793" s="425"/>
      <c r="T793" s="425"/>
      <c r="U793" s="425"/>
      <c r="V793" s="425"/>
      <c r="W793" s="425"/>
      <c r="X793" s="425"/>
      <c r="Y793" s="425"/>
      <c r="Z793" s="425"/>
    </row>
    <row r="794" spans="1:26" ht="12.75" customHeight="1" x14ac:dyDescent="0.2">
      <c r="A794" s="425"/>
      <c r="B794" s="425"/>
      <c r="C794" s="706"/>
      <c r="D794" s="706"/>
      <c r="E794" s="713"/>
      <c r="F794" s="425"/>
      <c r="G794" s="425"/>
      <c r="H794" s="425"/>
      <c r="I794" s="425"/>
      <c r="J794" s="425"/>
      <c r="K794" s="425"/>
      <c r="L794" s="425"/>
      <c r="M794" s="425"/>
      <c r="N794" s="425"/>
      <c r="O794" s="425"/>
      <c r="P794" s="425"/>
      <c r="Q794" s="425"/>
      <c r="R794" s="425"/>
      <c r="S794" s="425"/>
      <c r="T794" s="425"/>
      <c r="U794" s="425"/>
      <c r="V794" s="425"/>
      <c r="W794" s="425"/>
      <c r="X794" s="425"/>
      <c r="Y794" s="425"/>
      <c r="Z794" s="425"/>
    </row>
    <row r="795" spans="1:26" ht="12.75" customHeight="1" x14ac:dyDescent="0.2">
      <c r="A795" s="425"/>
      <c r="B795" s="425"/>
      <c r="C795" s="706"/>
      <c r="D795" s="706"/>
      <c r="E795" s="713"/>
      <c r="F795" s="425"/>
      <c r="G795" s="425"/>
      <c r="H795" s="425"/>
      <c r="I795" s="425"/>
      <c r="J795" s="425"/>
      <c r="K795" s="425"/>
      <c r="L795" s="425"/>
      <c r="M795" s="425"/>
      <c r="N795" s="425"/>
      <c r="O795" s="425"/>
      <c r="P795" s="425"/>
      <c r="Q795" s="425"/>
      <c r="R795" s="425"/>
      <c r="S795" s="425"/>
      <c r="T795" s="425"/>
      <c r="U795" s="425"/>
      <c r="V795" s="425"/>
      <c r="W795" s="425"/>
      <c r="X795" s="425"/>
      <c r="Y795" s="425"/>
      <c r="Z795" s="425"/>
    </row>
    <row r="796" spans="1:26" ht="12.75" customHeight="1" x14ac:dyDescent="0.2">
      <c r="A796" s="425"/>
      <c r="B796" s="425"/>
      <c r="C796" s="706"/>
      <c r="D796" s="706"/>
      <c r="E796" s="713"/>
      <c r="F796" s="425"/>
      <c r="G796" s="425"/>
      <c r="H796" s="425"/>
      <c r="I796" s="425"/>
      <c r="J796" s="425"/>
      <c r="K796" s="425"/>
      <c r="L796" s="425"/>
      <c r="M796" s="425"/>
      <c r="N796" s="425"/>
      <c r="O796" s="425"/>
      <c r="P796" s="425"/>
      <c r="Q796" s="425"/>
      <c r="R796" s="425"/>
      <c r="S796" s="425"/>
      <c r="T796" s="425"/>
      <c r="U796" s="425"/>
      <c r="V796" s="425"/>
      <c r="W796" s="425"/>
      <c r="X796" s="425"/>
      <c r="Y796" s="425"/>
      <c r="Z796" s="425"/>
    </row>
    <row r="797" spans="1:26" ht="12.75" customHeight="1" x14ac:dyDescent="0.2">
      <c r="A797" s="425"/>
      <c r="B797" s="425"/>
      <c r="C797" s="706"/>
      <c r="D797" s="706"/>
      <c r="E797" s="713"/>
      <c r="F797" s="425"/>
      <c r="G797" s="425"/>
      <c r="H797" s="425"/>
      <c r="I797" s="425"/>
      <c r="J797" s="425"/>
      <c r="K797" s="425"/>
      <c r="L797" s="425"/>
      <c r="M797" s="425"/>
      <c r="N797" s="425"/>
      <c r="O797" s="425"/>
      <c r="P797" s="425"/>
      <c r="Q797" s="425"/>
      <c r="R797" s="425"/>
      <c r="S797" s="425"/>
      <c r="T797" s="425"/>
      <c r="U797" s="425"/>
      <c r="V797" s="425"/>
      <c r="W797" s="425"/>
      <c r="X797" s="425"/>
      <c r="Y797" s="425"/>
      <c r="Z797" s="425"/>
    </row>
    <row r="798" spans="1:26" ht="12.75" customHeight="1" x14ac:dyDescent="0.2">
      <c r="A798" s="425"/>
      <c r="B798" s="425"/>
      <c r="C798" s="706"/>
      <c r="D798" s="706"/>
      <c r="E798" s="713"/>
      <c r="F798" s="425"/>
      <c r="G798" s="425"/>
      <c r="H798" s="425"/>
      <c r="I798" s="425"/>
      <c r="J798" s="425"/>
      <c r="K798" s="425"/>
      <c r="L798" s="425"/>
      <c r="M798" s="425"/>
      <c r="N798" s="425"/>
      <c r="O798" s="425"/>
      <c r="P798" s="425"/>
      <c r="Q798" s="425"/>
      <c r="R798" s="425"/>
      <c r="S798" s="425"/>
      <c r="T798" s="425"/>
      <c r="U798" s="425"/>
      <c r="V798" s="425"/>
      <c r="W798" s="425"/>
      <c r="X798" s="425"/>
      <c r="Y798" s="425"/>
      <c r="Z798" s="425"/>
    </row>
    <row r="799" spans="1:26" ht="12.75" customHeight="1" x14ac:dyDescent="0.2">
      <c r="A799" s="425"/>
      <c r="B799" s="425"/>
      <c r="C799" s="706"/>
      <c r="D799" s="706"/>
      <c r="E799" s="713"/>
      <c r="F799" s="425"/>
      <c r="G799" s="425"/>
      <c r="H799" s="425"/>
      <c r="I799" s="425"/>
      <c r="J799" s="425"/>
      <c r="K799" s="425"/>
      <c r="L799" s="425"/>
      <c r="M799" s="425"/>
      <c r="N799" s="425"/>
      <c r="O799" s="425"/>
      <c r="P799" s="425"/>
      <c r="Q799" s="425"/>
      <c r="R799" s="425"/>
      <c r="S799" s="425"/>
      <c r="T799" s="425"/>
      <c r="U799" s="425"/>
      <c r="V799" s="425"/>
      <c r="W799" s="425"/>
      <c r="X799" s="425"/>
      <c r="Y799" s="425"/>
      <c r="Z799" s="425"/>
    </row>
    <row r="800" spans="1:26" ht="12.75" customHeight="1" x14ac:dyDescent="0.2">
      <c r="A800" s="425"/>
      <c r="B800" s="425"/>
      <c r="C800" s="706"/>
      <c r="D800" s="706"/>
      <c r="E800" s="713"/>
      <c r="F800" s="425"/>
      <c r="G800" s="425"/>
      <c r="H800" s="425"/>
      <c r="I800" s="425"/>
      <c r="J800" s="425"/>
      <c r="K800" s="425"/>
      <c r="L800" s="425"/>
      <c r="M800" s="425"/>
      <c r="N800" s="425"/>
      <c r="O800" s="425"/>
      <c r="P800" s="425"/>
      <c r="Q800" s="425"/>
      <c r="R800" s="425"/>
      <c r="S800" s="425"/>
      <c r="T800" s="425"/>
      <c r="U800" s="425"/>
      <c r="V800" s="425"/>
      <c r="W800" s="425"/>
      <c r="X800" s="425"/>
      <c r="Y800" s="425"/>
      <c r="Z800" s="425"/>
    </row>
    <row r="801" spans="1:26" ht="12.75" customHeight="1" x14ac:dyDescent="0.2">
      <c r="A801" s="425"/>
      <c r="B801" s="425"/>
      <c r="C801" s="706"/>
      <c r="D801" s="706"/>
      <c r="E801" s="713"/>
      <c r="F801" s="425"/>
      <c r="G801" s="425"/>
      <c r="H801" s="425"/>
      <c r="I801" s="425"/>
      <c r="J801" s="425"/>
      <c r="K801" s="425"/>
      <c r="L801" s="425"/>
      <c r="M801" s="425"/>
      <c r="N801" s="425"/>
      <c r="O801" s="425"/>
      <c r="P801" s="425"/>
      <c r="Q801" s="425"/>
      <c r="R801" s="425"/>
      <c r="S801" s="425"/>
      <c r="T801" s="425"/>
      <c r="U801" s="425"/>
      <c r="V801" s="425"/>
      <c r="W801" s="425"/>
      <c r="X801" s="425"/>
      <c r="Y801" s="425"/>
      <c r="Z801" s="425"/>
    </row>
    <row r="802" spans="1:26" ht="12.75" customHeight="1" x14ac:dyDescent="0.2">
      <c r="A802" s="425"/>
      <c r="B802" s="425"/>
      <c r="C802" s="706"/>
      <c r="D802" s="706"/>
      <c r="E802" s="713"/>
      <c r="F802" s="425"/>
      <c r="G802" s="425"/>
      <c r="H802" s="425"/>
      <c r="I802" s="425"/>
      <c r="J802" s="425"/>
      <c r="K802" s="425"/>
      <c r="L802" s="425"/>
      <c r="M802" s="425"/>
      <c r="N802" s="425"/>
      <c r="O802" s="425"/>
      <c r="P802" s="425"/>
      <c r="Q802" s="425"/>
      <c r="R802" s="425"/>
      <c r="S802" s="425"/>
      <c r="T802" s="425"/>
      <c r="U802" s="425"/>
      <c r="V802" s="425"/>
      <c r="W802" s="425"/>
      <c r="X802" s="425"/>
      <c r="Y802" s="425"/>
      <c r="Z802" s="425"/>
    </row>
    <row r="803" spans="1:26" ht="12.75" customHeight="1" x14ac:dyDescent="0.2">
      <c r="A803" s="425"/>
      <c r="B803" s="425"/>
      <c r="C803" s="706"/>
      <c r="D803" s="706"/>
      <c r="E803" s="713"/>
      <c r="F803" s="425"/>
      <c r="G803" s="425"/>
      <c r="H803" s="425"/>
      <c r="I803" s="425"/>
      <c r="J803" s="425"/>
      <c r="K803" s="425"/>
      <c r="L803" s="425"/>
      <c r="M803" s="425"/>
      <c r="N803" s="425"/>
      <c r="O803" s="425"/>
      <c r="P803" s="425"/>
      <c r="Q803" s="425"/>
      <c r="R803" s="425"/>
      <c r="S803" s="425"/>
      <c r="T803" s="425"/>
      <c r="U803" s="425"/>
      <c r="V803" s="425"/>
      <c r="W803" s="425"/>
      <c r="X803" s="425"/>
      <c r="Y803" s="425"/>
      <c r="Z803" s="425"/>
    </row>
    <row r="804" spans="1:26" ht="12.75" customHeight="1" x14ac:dyDescent="0.2">
      <c r="A804" s="425"/>
      <c r="B804" s="425"/>
      <c r="C804" s="706"/>
      <c r="D804" s="706"/>
      <c r="E804" s="713"/>
      <c r="F804" s="425"/>
      <c r="G804" s="425"/>
      <c r="H804" s="425"/>
      <c r="I804" s="425"/>
      <c r="J804" s="425"/>
      <c r="K804" s="425"/>
      <c r="L804" s="425"/>
      <c r="M804" s="425"/>
      <c r="N804" s="425"/>
      <c r="O804" s="425"/>
      <c r="P804" s="425"/>
      <c r="Q804" s="425"/>
      <c r="R804" s="425"/>
      <c r="S804" s="425"/>
      <c r="T804" s="425"/>
      <c r="U804" s="425"/>
      <c r="V804" s="425"/>
      <c r="W804" s="425"/>
      <c r="X804" s="425"/>
      <c r="Y804" s="425"/>
      <c r="Z804" s="425"/>
    </row>
    <row r="805" spans="1:26" ht="12.75" customHeight="1" x14ac:dyDescent="0.2">
      <c r="A805" s="425"/>
      <c r="B805" s="425"/>
      <c r="C805" s="706"/>
      <c r="D805" s="706"/>
      <c r="E805" s="713"/>
      <c r="F805" s="425"/>
      <c r="G805" s="425"/>
      <c r="H805" s="425"/>
      <c r="I805" s="425"/>
      <c r="J805" s="425"/>
      <c r="K805" s="425"/>
      <c r="L805" s="425"/>
      <c r="M805" s="425"/>
      <c r="N805" s="425"/>
      <c r="O805" s="425"/>
      <c r="P805" s="425"/>
      <c r="Q805" s="425"/>
      <c r="R805" s="425"/>
      <c r="S805" s="425"/>
      <c r="T805" s="425"/>
      <c r="U805" s="425"/>
      <c r="V805" s="425"/>
      <c r="W805" s="425"/>
      <c r="X805" s="425"/>
      <c r="Y805" s="425"/>
      <c r="Z805" s="425"/>
    </row>
    <row r="806" spans="1:26" ht="12.75" customHeight="1" x14ac:dyDescent="0.2">
      <c r="A806" s="425"/>
      <c r="B806" s="425"/>
      <c r="C806" s="706"/>
      <c r="D806" s="706"/>
      <c r="E806" s="713"/>
      <c r="F806" s="425"/>
      <c r="G806" s="425"/>
      <c r="H806" s="425"/>
      <c r="I806" s="425"/>
      <c r="J806" s="425"/>
      <c r="K806" s="425"/>
      <c r="L806" s="425"/>
      <c r="M806" s="425"/>
      <c r="N806" s="425"/>
      <c r="O806" s="425"/>
      <c r="P806" s="425"/>
      <c r="Q806" s="425"/>
      <c r="R806" s="425"/>
      <c r="S806" s="425"/>
      <c r="T806" s="425"/>
      <c r="U806" s="425"/>
      <c r="V806" s="425"/>
      <c r="W806" s="425"/>
      <c r="X806" s="425"/>
      <c r="Y806" s="425"/>
      <c r="Z806" s="425"/>
    </row>
    <row r="807" spans="1:26" ht="12.75" customHeight="1" x14ac:dyDescent="0.2">
      <c r="A807" s="425"/>
      <c r="B807" s="425"/>
      <c r="C807" s="706"/>
      <c r="D807" s="706"/>
      <c r="E807" s="713"/>
      <c r="F807" s="425"/>
      <c r="G807" s="425"/>
      <c r="H807" s="425"/>
      <c r="I807" s="425"/>
      <c r="J807" s="425"/>
      <c r="K807" s="425"/>
      <c r="L807" s="425"/>
      <c r="M807" s="425"/>
      <c r="N807" s="425"/>
      <c r="O807" s="425"/>
      <c r="P807" s="425"/>
      <c r="Q807" s="425"/>
      <c r="R807" s="425"/>
      <c r="S807" s="425"/>
      <c r="T807" s="425"/>
      <c r="U807" s="425"/>
      <c r="V807" s="425"/>
      <c r="W807" s="425"/>
      <c r="X807" s="425"/>
      <c r="Y807" s="425"/>
      <c r="Z807" s="425"/>
    </row>
    <row r="808" spans="1:26" ht="12.75" customHeight="1" x14ac:dyDescent="0.2">
      <c r="A808" s="425"/>
      <c r="B808" s="425"/>
      <c r="C808" s="706"/>
      <c r="D808" s="706"/>
      <c r="E808" s="713"/>
      <c r="F808" s="425"/>
      <c r="G808" s="425"/>
      <c r="H808" s="425"/>
      <c r="I808" s="425"/>
      <c r="J808" s="425"/>
      <c r="K808" s="425"/>
      <c r="L808" s="425"/>
      <c r="M808" s="425"/>
      <c r="N808" s="425"/>
      <c r="O808" s="425"/>
      <c r="P808" s="425"/>
      <c r="Q808" s="425"/>
      <c r="R808" s="425"/>
      <c r="S808" s="425"/>
      <c r="T808" s="425"/>
      <c r="U808" s="425"/>
      <c r="V808" s="425"/>
      <c r="W808" s="425"/>
      <c r="X808" s="425"/>
      <c r="Y808" s="425"/>
      <c r="Z808" s="425"/>
    </row>
    <row r="809" spans="1:26" ht="12.75" customHeight="1" x14ac:dyDescent="0.2">
      <c r="A809" s="425"/>
      <c r="B809" s="425"/>
      <c r="C809" s="706"/>
      <c r="D809" s="706"/>
      <c r="E809" s="713"/>
      <c r="F809" s="425"/>
      <c r="G809" s="425"/>
      <c r="H809" s="425"/>
      <c r="I809" s="425"/>
      <c r="J809" s="425"/>
      <c r="K809" s="425"/>
      <c r="L809" s="425"/>
      <c r="M809" s="425"/>
      <c r="N809" s="425"/>
      <c r="O809" s="425"/>
      <c r="P809" s="425"/>
      <c r="Q809" s="425"/>
      <c r="R809" s="425"/>
      <c r="S809" s="425"/>
      <c r="T809" s="425"/>
      <c r="U809" s="425"/>
      <c r="V809" s="425"/>
      <c r="W809" s="425"/>
      <c r="X809" s="425"/>
      <c r="Y809" s="425"/>
      <c r="Z809" s="425"/>
    </row>
    <row r="810" spans="1:26" ht="12.75" customHeight="1" x14ac:dyDescent="0.2">
      <c r="A810" s="425"/>
      <c r="B810" s="425"/>
      <c r="C810" s="706"/>
      <c r="D810" s="706"/>
      <c r="E810" s="713"/>
      <c r="F810" s="425"/>
      <c r="G810" s="425"/>
      <c r="H810" s="425"/>
      <c r="I810" s="425"/>
      <c r="J810" s="425"/>
      <c r="K810" s="425"/>
      <c r="L810" s="425"/>
      <c r="M810" s="425"/>
      <c r="N810" s="425"/>
      <c r="O810" s="425"/>
      <c r="P810" s="425"/>
      <c r="Q810" s="425"/>
      <c r="R810" s="425"/>
      <c r="S810" s="425"/>
      <c r="T810" s="425"/>
      <c r="U810" s="425"/>
      <c r="V810" s="425"/>
      <c r="W810" s="425"/>
      <c r="X810" s="425"/>
      <c r="Y810" s="425"/>
      <c r="Z810" s="425"/>
    </row>
    <row r="811" spans="1:26" ht="12.75" customHeight="1" x14ac:dyDescent="0.2">
      <c r="A811" s="425"/>
      <c r="B811" s="425"/>
      <c r="C811" s="706"/>
      <c r="D811" s="706"/>
      <c r="E811" s="713"/>
      <c r="F811" s="425"/>
      <c r="G811" s="425"/>
      <c r="H811" s="425"/>
      <c r="I811" s="425"/>
      <c r="J811" s="425"/>
      <c r="K811" s="425"/>
      <c r="L811" s="425"/>
      <c r="M811" s="425"/>
      <c r="N811" s="425"/>
      <c r="O811" s="425"/>
      <c r="P811" s="425"/>
      <c r="Q811" s="425"/>
      <c r="R811" s="425"/>
      <c r="S811" s="425"/>
      <c r="T811" s="425"/>
      <c r="U811" s="425"/>
      <c r="V811" s="425"/>
      <c r="W811" s="425"/>
      <c r="X811" s="425"/>
      <c r="Y811" s="425"/>
      <c r="Z811" s="425"/>
    </row>
    <row r="812" spans="1:26" ht="12.75" customHeight="1" x14ac:dyDescent="0.2">
      <c r="A812" s="425"/>
      <c r="B812" s="425"/>
      <c r="C812" s="706"/>
      <c r="D812" s="706"/>
      <c r="E812" s="713"/>
      <c r="F812" s="425"/>
      <c r="G812" s="425"/>
      <c r="H812" s="425"/>
      <c r="I812" s="425"/>
      <c r="J812" s="425"/>
      <c r="K812" s="425"/>
      <c r="L812" s="425"/>
      <c r="M812" s="425"/>
      <c r="N812" s="425"/>
      <c r="O812" s="425"/>
      <c r="P812" s="425"/>
      <c r="Q812" s="425"/>
      <c r="R812" s="425"/>
      <c r="S812" s="425"/>
      <c r="T812" s="425"/>
      <c r="U812" s="425"/>
      <c r="V812" s="425"/>
      <c r="W812" s="425"/>
      <c r="X812" s="425"/>
      <c r="Y812" s="425"/>
      <c r="Z812" s="425"/>
    </row>
    <row r="813" spans="1:26" ht="12.75" customHeight="1" x14ac:dyDescent="0.2">
      <c r="A813" s="425"/>
      <c r="B813" s="425"/>
      <c r="C813" s="706"/>
      <c r="D813" s="706"/>
      <c r="E813" s="713"/>
      <c r="F813" s="425"/>
      <c r="G813" s="425"/>
      <c r="H813" s="425"/>
      <c r="I813" s="425"/>
      <c r="J813" s="425"/>
      <c r="K813" s="425"/>
      <c r="L813" s="425"/>
      <c r="M813" s="425"/>
      <c r="N813" s="425"/>
      <c r="O813" s="425"/>
      <c r="P813" s="425"/>
      <c r="Q813" s="425"/>
      <c r="R813" s="425"/>
      <c r="S813" s="425"/>
      <c r="T813" s="425"/>
      <c r="U813" s="425"/>
      <c r="V813" s="425"/>
      <c r="W813" s="425"/>
      <c r="X813" s="425"/>
      <c r="Y813" s="425"/>
      <c r="Z813" s="425"/>
    </row>
    <row r="814" spans="1:26" ht="12.75" customHeight="1" x14ac:dyDescent="0.2">
      <c r="A814" s="425"/>
      <c r="B814" s="425"/>
      <c r="C814" s="706"/>
      <c r="D814" s="706"/>
      <c r="E814" s="713"/>
      <c r="F814" s="425"/>
      <c r="G814" s="425"/>
      <c r="H814" s="425"/>
      <c r="I814" s="425"/>
      <c r="J814" s="425"/>
      <c r="K814" s="425"/>
      <c r="L814" s="425"/>
      <c r="M814" s="425"/>
      <c r="N814" s="425"/>
      <c r="O814" s="425"/>
      <c r="P814" s="425"/>
      <c r="Q814" s="425"/>
      <c r="R814" s="425"/>
      <c r="S814" s="425"/>
      <c r="T814" s="425"/>
      <c r="U814" s="425"/>
      <c r="V814" s="425"/>
      <c r="W814" s="425"/>
      <c r="X814" s="425"/>
      <c r="Y814" s="425"/>
      <c r="Z814" s="425"/>
    </row>
    <row r="815" spans="1:26" ht="12.75" customHeight="1" x14ac:dyDescent="0.2">
      <c r="A815" s="425"/>
      <c r="B815" s="425"/>
      <c r="C815" s="706"/>
      <c r="D815" s="706"/>
      <c r="E815" s="713"/>
      <c r="F815" s="425"/>
      <c r="G815" s="425"/>
      <c r="H815" s="425"/>
      <c r="I815" s="425"/>
      <c r="J815" s="425"/>
      <c r="K815" s="425"/>
      <c r="L815" s="425"/>
      <c r="M815" s="425"/>
      <c r="N815" s="425"/>
      <c r="O815" s="425"/>
      <c r="P815" s="425"/>
      <c r="Q815" s="425"/>
      <c r="R815" s="425"/>
      <c r="S815" s="425"/>
      <c r="T815" s="425"/>
      <c r="U815" s="425"/>
      <c r="V815" s="425"/>
      <c r="W815" s="425"/>
      <c r="X815" s="425"/>
      <c r="Y815" s="425"/>
      <c r="Z815" s="425"/>
    </row>
    <row r="816" spans="1:26" ht="12.75" customHeight="1" x14ac:dyDescent="0.2">
      <c r="A816" s="425"/>
      <c r="B816" s="425"/>
      <c r="C816" s="706"/>
      <c r="D816" s="706"/>
      <c r="E816" s="713"/>
      <c r="F816" s="425"/>
      <c r="G816" s="425"/>
      <c r="H816" s="425"/>
      <c r="I816" s="425"/>
      <c r="J816" s="425"/>
      <c r="K816" s="425"/>
      <c r="L816" s="425"/>
      <c r="M816" s="425"/>
      <c r="N816" s="425"/>
      <c r="O816" s="425"/>
      <c r="P816" s="425"/>
      <c r="Q816" s="425"/>
      <c r="R816" s="425"/>
      <c r="S816" s="425"/>
      <c r="T816" s="425"/>
      <c r="U816" s="425"/>
      <c r="V816" s="425"/>
      <c r="W816" s="425"/>
      <c r="X816" s="425"/>
      <c r="Y816" s="425"/>
      <c r="Z816" s="425"/>
    </row>
    <row r="817" spans="1:26" ht="12.75" customHeight="1" x14ac:dyDescent="0.2">
      <c r="A817" s="425"/>
      <c r="B817" s="425"/>
      <c r="C817" s="706"/>
      <c r="D817" s="706"/>
      <c r="E817" s="713"/>
      <c r="F817" s="425"/>
      <c r="G817" s="425"/>
      <c r="H817" s="425"/>
      <c r="I817" s="425"/>
      <c r="J817" s="425"/>
      <c r="K817" s="425"/>
      <c r="L817" s="425"/>
      <c r="M817" s="425"/>
      <c r="N817" s="425"/>
      <c r="O817" s="425"/>
      <c r="P817" s="425"/>
      <c r="Q817" s="425"/>
      <c r="R817" s="425"/>
      <c r="S817" s="425"/>
      <c r="T817" s="425"/>
      <c r="U817" s="425"/>
      <c r="V817" s="425"/>
      <c r="W817" s="425"/>
      <c r="X817" s="425"/>
      <c r="Y817" s="425"/>
      <c r="Z817" s="425"/>
    </row>
    <row r="818" spans="1:26" ht="12.75" customHeight="1" x14ac:dyDescent="0.2">
      <c r="A818" s="425"/>
      <c r="B818" s="425"/>
      <c r="C818" s="706"/>
      <c r="D818" s="706"/>
      <c r="E818" s="713"/>
      <c r="F818" s="425"/>
      <c r="G818" s="425"/>
      <c r="H818" s="425"/>
      <c r="I818" s="425"/>
      <c r="J818" s="425"/>
      <c r="K818" s="425"/>
      <c r="L818" s="425"/>
      <c r="M818" s="425"/>
      <c r="N818" s="425"/>
      <c r="O818" s="425"/>
      <c r="P818" s="425"/>
      <c r="Q818" s="425"/>
      <c r="R818" s="425"/>
      <c r="S818" s="425"/>
      <c r="T818" s="425"/>
      <c r="U818" s="425"/>
      <c r="V818" s="425"/>
      <c r="W818" s="425"/>
      <c r="X818" s="425"/>
      <c r="Y818" s="425"/>
      <c r="Z818" s="425"/>
    </row>
    <row r="819" spans="1:26" ht="12.75" customHeight="1" x14ac:dyDescent="0.2">
      <c r="A819" s="425"/>
      <c r="B819" s="425"/>
      <c r="C819" s="706"/>
      <c r="D819" s="706"/>
      <c r="E819" s="713"/>
      <c r="F819" s="425"/>
      <c r="G819" s="425"/>
      <c r="H819" s="425"/>
      <c r="I819" s="425"/>
      <c r="J819" s="425"/>
      <c r="K819" s="425"/>
      <c r="L819" s="425"/>
      <c r="M819" s="425"/>
      <c r="N819" s="425"/>
      <c r="O819" s="425"/>
      <c r="P819" s="425"/>
      <c r="Q819" s="425"/>
      <c r="R819" s="425"/>
      <c r="S819" s="425"/>
      <c r="T819" s="425"/>
      <c r="U819" s="425"/>
      <c r="V819" s="425"/>
      <c r="W819" s="425"/>
      <c r="X819" s="425"/>
      <c r="Y819" s="425"/>
      <c r="Z819" s="425"/>
    </row>
    <row r="820" spans="1:26" ht="12.75" customHeight="1" x14ac:dyDescent="0.2">
      <c r="A820" s="425"/>
      <c r="B820" s="425"/>
      <c r="C820" s="706"/>
      <c r="D820" s="706"/>
      <c r="E820" s="713"/>
      <c r="F820" s="425"/>
      <c r="G820" s="425"/>
      <c r="H820" s="425"/>
      <c r="I820" s="425"/>
      <c r="J820" s="425"/>
      <c r="K820" s="425"/>
      <c r="L820" s="425"/>
      <c r="M820" s="425"/>
      <c r="N820" s="425"/>
      <c r="O820" s="425"/>
      <c r="P820" s="425"/>
      <c r="Q820" s="425"/>
      <c r="R820" s="425"/>
      <c r="S820" s="425"/>
      <c r="T820" s="425"/>
      <c r="U820" s="425"/>
      <c r="V820" s="425"/>
      <c r="W820" s="425"/>
      <c r="X820" s="425"/>
      <c r="Y820" s="425"/>
      <c r="Z820" s="425"/>
    </row>
    <row r="821" spans="1:26" ht="12.75" customHeight="1" x14ac:dyDescent="0.2">
      <c r="A821" s="425"/>
      <c r="B821" s="425"/>
      <c r="C821" s="706"/>
      <c r="D821" s="706"/>
      <c r="E821" s="713"/>
      <c r="F821" s="425"/>
      <c r="G821" s="425"/>
      <c r="H821" s="425"/>
      <c r="I821" s="425"/>
      <c r="J821" s="425"/>
      <c r="K821" s="425"/>
      <c r="L821" s="425"/>
      <c r="M821" s="425"/>
      <c r="N821" s="425"/>
      <c r="O821" s="425"/>
      <c r="P821" s="425"/>
      <c r="Q821" s="425"/>
      <c r="R821" s="425"/>
      <c r="S821" s="425"/>
      <c r="T821" s="425"/>
      <c r="U821" s="425"/>
      <c r="V821" s="425"/>
      <c r="W821" s="425"/>
      <c r="X821" s="425"/>
      <c r="Y821" s="425"/>
      <c r="Z821" s="425"/>
    </row>
    <row r="822" spans="1:26" ht="12.75" customHeight="1" x14ac:dyDescent="0.2">
      <c r="A822" s="425"/>
      <c r="B822" s="425"/>
      <c r="C822" s="706"/>
      <c r="D822" s="706"/>
      <c r="E822" s="713"/>
      <c r="F822" s="425"/>
      <c r="G822" s="425"/>
      <c r="H822" s="425"/>
      <c r="I822" s="425"/>
      <c r="J822" s="425"/>
      <c r="K822" s="425"/>
      <c r="L822" s="425"/>
      <c r="M822" s="425"/>
      <c r="N822" s="425"/>
      <c r="O822" s="425"/>
      <c r="P822" s="425"/>
      <c r="Q822" s="425"/>
      <c r="R822" s="425"/>
      <c r="S822" s="425"/>
      <c r="T822" s="425"/>
      <c r="U822" s="425"/>
      <c r="V822" s="425"/>
      <c r="W822" s="425"/>
      <c r="X822" s="425"/>
      <c r="Y822" s="425"/>
      <c r="Z822" s="425"/>
    </row>
    <row r="823" spans="1:26" ht="12.75" customHeight="1" x14ac:dyDescent="0.2">
      <c r="A823" s="425"/>
      <c r="B823" s="425"/>
      <c r="C823" s="706"/>
      <c r="D823" s="706"/>
      <c r="E823" s="713"/>
      <c r="F823" s="425"/>
      <c r="G823" s="425"/>
      <c r="H823" s="425"/>
      <c r="I823" s="425"/>
      <c r="J823" s="425"/>
      <c r="K823" s="425"/>
      <c r="L823" s="425"/>
      <c r="M823" s="425"/>
      <c r="N823" s="425"/>
      <c r="O823" s="425"/>
      <c r="P823" s="425"/>
      <c r="Q823" s="425"/>
      <c r="R823" s="425"/>
      <c r="S823" s="425"/>
      <c r="T823" s="425"/>
      <c r="U823" s="425"/>
      <c r="V823" s="425"/>
      <c r="W823" s="425"/>
      <c r="X823" s="425"/>
      <c r="Y823" s="425"/>
      <c r="Z823" s="425"/>
    </row>
    <row r="824" spans="1:26" ht="12.75" customHeight="1" x14ac:dyDescent="0.2">
      <c r="A824" s="425"/>
      <c r="B824" s="425"/>
      <c r="C824" s="706"/>
      <c r="D824" s="706"/>
      <c r="E824" s="713"/>
      <c r="F824" s="425"/>
      <c r="G824" s="425"/>
      <c r="H824" s="425"/>
      <c r="I824" s="425"/>
      <c r="J824" s="425"/>
      <c r="K824" s="425"/>
      <c r="L824" s="425"/>
      <c r="M824" s="425"/>
      <c r="N824" s="425"/>
      <c r="O824" s="425"/>
      <c r="P824" s="425"/>
      <c r="Q824" s="425"/>
      <c r="R824" s="425"/>
      <c r="S824" s="425"/>
      <c r="T824" s="425"/>
      <c r="U824" s="425"/>
      <c r="V824" s="425"/>
      <c r="W824" s="425"/>
      <c r="X824" s="425"/>
      <c r="Y824" s="425"/>
      <c r="Z824" s="425"/>
    </row>
    <row r="825" spans="1:26" ht="12.75" customHeight="1" x14ac:dyDescent="0.2">
      <c r="A825" s="425"/>
      <c r="B825" s="425"/>
      <c r="C825" s="706"/>
      <c r="D825" s="706"/>
      <c r="E825" s="713"/>
      <c r="F825" s="425"/>
      <c r="G825" s="425"/>
      <c r="H825" s="425"/>
      <c r="I825" s="425"/>
      <c r="J825" s="425"/>
      <c r="K825" s="425"/>
      <c r="L825" s="425"/>
      <c r="M825" s="425"/>
      <c r="N825" s="425"/>
      <c r="O825" s="425"/>
      <c r="P825" s="425"/>
      <c r="Q825" s="425"/>
      <c r="R825" s="425"/>
      <c r="S825" s="425"/>
      <c r="T825" s="425"/>
      <c r="U825" s="425"/>
      <c r="V825" s="425"/>
      <c r="W825" s="425"/>
      <c r="X825" s="425"/>
      <c r="Y825" s="425"/>
      <c r="Z825" s="425"/>
    </row>
    <row r="826" spans="1:26" ht="12.75" customHeight="1" x14ac:dyDescent="0.2">
      <c r="A826" s="425"/>
      <c r="B826" s="425"/>
      <c r="C826" s="706"/>
      <c r="D826" s="706"/>
      <c r="E826" s="713"/>
      <c r="F826" s="425"/>
      <c r="G826" s="425"/>
      <c r="H826" s="425"/>
      <c r="I826" s="425"/>
      <c r="J826" s="425"/>
      <c r="K826" s="425"/>
      <c r="L826" s="425"/>
      <c r="M826" s="425"/>
      <c r="N826" s="425"/>
      <c r="O826" s="425"/>
      <c r="P826" s="425"/>
      <c r="Q826" s="425"/>
      <c r="R826" s="425"/>
      <c r="S826" s="425"/>
      <c r="T826" s="425"/>
      <c r="U826" s="425"/>
      <c r="V826" s="425"/>
      <c r="W826" s="425"/>
      <c r="X826" s="425"/>
      <c r="Y826" s="425"/>
      <c r="Z826" s="425"/>
    </row>
    <row r="827" spans="1:26" ht="12.75" customHeight="1" x14ac:dyDescent="0.2">
      <c r="A827" s="425"/>
      <c r="B827" s="425"/>
      <c r="C827" s="706"/>
      <c r="D827" s="706"/>
      <c r="E827" s="713"/>
      <c r="F827" s="425"/>
      <c r="G827" s="425"/>
      <c r="H827" s="425"/>
      <c r="I827" s="425"/>
      <c r="J827" s="425"/>
      <c r="K827" s="425"/>
      <c r="L827" s="425"/>
      <c r="M827" s="425"/>
      <c r="N827" s="425"/>
      <c r="O827" s="425"/>
      <c r="P827" s="425"/>
      <c r="Q827" s="425"/>
      <c r="R827" s="425"/>
      <c r="S827" s="425"/>
      <c r="T827" s="425"/>
      <c r="U827" s="425"/>
      <c r="V827" s="425"/>
      <c r="W827" s="425"/>
      <c r="X827" s="425"/>
      <c r="Y827" s="425"/>
      <c r="Z827" s="425"/>
    </row>
    <row r="828" spans="1:26" ht="12.75" customHeight="1" x14ac:dyDescent="0.2">
      <c r="A828" s="425"/>
      <c r="B828" s="425"/>
      <c r="C828" s="706"/>
      <c r="D828" s="706"/>
      <c r="E828" s="713"/>
      <c r="F828" s="425"/>
      <c r="G828" s="425"/>
      <c r="H828" s="425"/>
      <c r="I828" s="425"/>
      <c r="J828" s="425"/>
      <c r="K828" s="425"/>
      <c r="L828" s="425"/>
      <c r="M828" s="425"/>
      <c r="N828" s="425"/>
      <c r="O828" s="425"/>
      <c r="P828" s="425"/>
      <c r="Q828" s="425"/>
      <c r="R828" s="425"/>
      <c r="S828" s="425"/>
      <c r="T828" s="425"/>
      <c r="U828" s="425"/>
      <c r="V828" s="425"/>
      <c r="W828" s="425"/>
      <c r="X828" s="425"/>
      <c r="Y828" s="425"/>
      <c r="Z828" s="425"/>
    </row>
    <row r="829" spans="1:26" ht="12.75" customHeight="1" x14ac:dyDescent="0.2">
      <c r="A829" s="425"/>
      <c r="B829" s="425"/>
      <c r="C829" s="706"/>
      <c r="D829" s="706"/>
      <c r="E829" s="713"/>
      <c r="F829" s="425"/>
      <c r="G829" s="425"/>
      <c r="H829" s="425"/>
      <c r="I829" s="425"/>
      <c r="J829" s="425"/>
      <c r="K829" s="425"/>
      <c r="L829" s="425"/>
      <c r="M829" s="425"/>
      <c r="N829" s="425"/>
      <c r="O829" s="425"/>
      <c r="P829" s="425"/>
      <c r="Q829" s="425"/>
      <c r="R829" s="425"/>
      <c r="S829" s="425"/>
      <c r="T829" s="425"/>
      <c r="U829" s="425"/>
      <c r="V829" s="425"/>
      <c r="W829" s="425"/>
      <c r="X829" s="425"/>
      <c r="Y829" s="425"/>
      <c r="Z829" s="425"/>
    </row>
    <row r="830" spans="1:26" ht="12.75" customHeight="1" x14ac:dyDescent="0.2">
      <c r="A830" s="425"/>
      <c r="B830" s="425"/>
      <c r="C830" s="706"/>
      <c r="D830" s="706"/>
      <c r="E830" s="713"/>
      <c r="F830" s="425"/>
      <c r="G830" s="425"/>
      <c r="H830" s="425"/>
      <c r="I830" s="425"/>
      <c r="J830" s="425"/>
      <c r="K830" s="425"/>
      <c r="L830" s="425"/>
      <c r="M830" s="425"/>
      <c r="N830" s="425"/>
      <c r="O830" s="425"/>
      <c r="P830" s="425"/>
      <c r="Q830" s="425"/>
      <c r="R830" s="425"/>
      <c r="S830" s="425"/>
      <c r="T830" s="425"/>
      <c r="U830" s="425"/>
      <c r="V830" s="425"/>
      <c r="W830" s="425"/>
      <c r="X830" s="425"/>
      <c r="Y830" s="425"/>
      <c r="Z830" s="425"/>
    </row>
    <row r="831" spans="1:26" ht="12.75" customHeight="1" x14ac:dyDescent="0.2">
      <c r="A831" s="425"/>
      <c r="B831" s="425"/>
      <c r="C831" s="706"/>
      <c r="D831" s="706"/>
      <c r="E831" s="713"/>
      <c r="F831" s="425"/>
      <c r="G831" s="425"/>
      <c r="H831" s="425"/>
      <c r="I831" s="425"/>
      <c r="J831" s="425"/>
      <c r="K831" s="425"/>
      <c r="L831" s="425"/>
      <c r="M831" s="425"/>
      <c r="N831" s="425"/>
      <c r="O831" s="425"/>
      <c r="P831" s="425"/>
      <c r="Q831" s="425"/>
      <c r="R831" s="425"/>
      <c r="S831" s="425"/>
      <c r="T831" s="425"/>
      <c r="U831" s="425"/>
      <c r="V831" s="425"/>
      <c r="W831" s="425"/>
      <c r="X831" s="425"/>
      <c r="Y831" s="425"/>
      <c r="Z831" s="425"/>
    </row>
    <row r="832" spans="1:26" ht="12.75" customHeight="1" x14ac:dyDescent="0.2">
      <c r="A832" s="425"/>
      <c r="B832" s="425"/>
      <c r="C832" s="706"/>
      <c r="D832" s="706"/>
      <c r="E832" s="713"/>
      <c r="F832" s="425"/>
      <c r="G832" s="425"/>
      <c r="H832" s="425"/>
      <c r="I832" s="425"/>
      <c r="J832" s="425"/>
      <c r="K832" s="425"/>
      <c r="L832" s="425"/>
      <c r="M832" s="425"/>
      <c r="N832" s="425"/>
      <c r="O832" s="425"/>
      <c r="P832" s="425"/>
      <c r="Q832" s="425"/>
      <c r="R832" s="425"/>
      <c r="S832" s="425"/>
      <c r="T832" s="425"/>
      <c r="U832" s="425"/>
      <c r="V832" s="425"/>
      <c r="W832" s="425"/>
      <c r="X832" s="425"/>
      <c r="Y832" s="425"/>
      <c r="Z832" s="425"/>
    </row>
    <row r="833" spans="1:26" ht="12.75" customHeight="1" x14ac:dyDescent="0.2">
      <c r="A833" s="425"/>
      <c r="B833" s="425"/>
      <c r="C833" s="706"/>
      <c r="D833" s="706"/>
      <c r="E833" s="713"/>
      <c r="F833" s="425"/>
      <c r="G833" s="425"/>
      <c r="H833" s="425"/>
      <c r="I833" s="425"/>
      <c r="J833" s="425"/>
      <c r="K833" s="425"/>
      <c r="L833" s="425"/>
      <c r="M833" s="425"/>
      <c r="N833" s="425"/>
      <c r="O833" s="425"/>
      <c r="P833" s="425"/>
      <c r="Q833" s="425"/>
      <c r="R833" s="425"/>
      <c r="S833" s="425"/>
      <c r="T833" s="425"/>
      <c r="U833" s="425"/>
      <c r="V833" s="425"/>
      <c r="W833" s="425"/>
      <c r="X833" s="425"/>
      <c r="Y833" s="425"/>
      <c r="Z833" s="425"/>
    </row>
    <row r="834" spans="1:26" ht="12.75" customHeight="1" x14ac:dyDescent="0.2">
      <c r="A834" s="425"/>
      <c r="B834" s="425"/>
      <c r="C834" s="706"/>
      <c r="D834" s="706"/>
      <c r="E834" s="713"/>
      <c r="F834" s="425"/>
      <c r="G834" s="425"/>
      <c r="H834" s="425"/>
      <c r="I834" s="425"/>
      <c r="J834" s="425"/>
      <c r="K834" s="425"/>
      <c r="L834" s="425"/>
      <c r="M834" s="425"/>
      <c r="N834" s="425"/>
      <c r="O834" s="425"/>
      <c r="P834" s="425"/>
      <c r="Q834" s="425"/>
      <c r="R834" s="425"/>
      <c r="S834" s="425"/>
      <c r="T834" s="425"/>
      <c r="U834" s="425"/>
      <c r="V834" s="425"/>
      <c r="W834" s="425"/>
      <c r="X834" s="425"/>
      <c r="Y834" s="425"/>
      <c r="Z834" s="425"/>
    </row>
    <row r="835" spans="1:26" ht="12.75" customHeight="1" x14ac:dyDescent="0.2">
      <c r="A835" s="425"/>
      <c r="B835" s="425"/>
      <c r="C835" s="706"/>
      <c r="D835" s="706"/>
      <c r="E835" s="713"/>
      <c r="F835" s="425"/>
      <c r="G835" s="425"/>
      <c r="H835" s="425"/>
      <c r="I835" s="425"/>
      <c r="J835" s="425"/>
      <c r="K835" s="425"/>
      <c r="L835" s="425"/>
      <c r="M835" s="425"/>
      <c r="N835" s="425"/>
      <c r="O835" s="425"/>
      <c r="P835" s="425"/>
      <c r="Q835" s="425"/>
      <c r="R835" s="425"/>
      <c r="S835" s="425"/>
      <c r="T835" s="425"/>
      <c r="U835" s="425"/>
      <c r="V835" s="425"/>
      <c r="W835" s="425"/>
      <c r="X835" s="425"/>
      <c r="Y835" s="425"/>
      <c r="Z835" s="425"/>
    </row>
    <row r="836" spans="1:26" ht="12.75" customHeight="1" x14ac:dyDescent="0.2">
      <c r="A836" s="425"/>
      <c r="B836" s="425"/>
      <c r="C836" s="706"/>
      <c r="D836" s="706"/>
      <c r="E836" s="713"/>
      <c r="F836" s="425"/>
      <c r="G836" s="425"/>
      <c r="H836" s="425"/>
      <c r="I836" s="425"/>
      <c r="J836" s="425"/>
      <c r="K836" s="425"/>
      <c r="L836" s="425"/>
      <c r="M836" s="425"/>
      <c r="N836" s="425"/>
      <c r="O836" s="425"/>
      <c r="P836" s="425"/>
      <c r="Q836" s="425"/>
      <c r="R836" s="425"/>
      <c r="S836" s="425"/>
      <c r="T836" s="425"/>
      <c r="U836" s="425"/>
      <c r="V836" s="425"/>
      <c r="W836" s="425"/>
      <c r="X836" s="425"/>
      <c r="Y836" s="425"/>
      <c r="Z836" s="425"/>
    </row>
    <row r="837" spans="1:26" ht="12.75" customHeight="1" x14ac:dyDescent="0.2">
      <c r="A837" s="425"/>
      <c r="B837" s="425"/>
      <c r="C837" s="706"/>
      <c r="D837" s="706"/>
      <c r="E837" s="713"/>
      <c r="F837" s="425"/>
      <c r="G837" s="425"/>
      <c r="H837" s="425"/>
      <c r="I837" s="425"/>
      <c r="J837" s="425"/>
      <c r="K837" s="425"/>
      <c r="L837" s="425"/>
      <c r="M837" s="425"/>
      <c r="N837" s="425"/>
      <c r="O837" s="425"/>
      <c r="P837" s="425"/>
      <c r="Q837" s="425"/>
      <c r="R837" s="425"/>
      <c r="S837" s="425"/>
      <c r="T837" s="425"/>
      <c r="U837" s="425"/>
      <c r="V837" s="425"/>
      <c r="W837" s="425"/>
      <c r="X837" s="425"/>
      <c r="Y837" s="425"/>
      <c r="Z837" s="425"/>
    </row>
    <row r="838" spans="1:26" ht="12.75" customHeight="1" x14ac:dyDescent="0.2">
      <c r="A838" s="425"/>
      <c r="B838" s="425"/>
      <c r="C838" s="706"/>
      <c r="D838" s="706"/>
      <c r="E838" s="713"/>
      <c r="F838" s="425"/>
      <c r="G838" s="425"/>
      <c r="H838" s="425"/>
      <c r="I838" s="425"/>
      <c r="J838" s="425"/>
      <c r="K838" s="425"/>
      <c r="L838" s="425"/>
      <c r="M838" s="425"/>
      <c r="N838" s="425"/>
      <c r="O838" s="425"/>
      <c r="P838" s="425"/>
      <c r="Q838" s="425"/>
      <c r="R838" s="425"/>
      <c r="S838" s="425"/>
      <c r="T838" s="425"/>
      <c r="U838" s="425"/>
      <c r="V838" s="425"/>
      <c r="W838" s="425"/>
      <c r="X838" s="425"/>
      <c r="Y838" s="425"/>
      <c r="Z838" s="425"/>
    </row>
    <row r="839" spans="1:26" ht="12.75" customHeight="1" x14ac:dyDescent="0.2">
      <c r="A839" s="425"/>
      <c r="B839" s="425"/>
      <c r="C839" s="706"/>
      <c r="D839" s="706"/>
      <c r="E839" s="713"/>
      <c r="F839" s="425"/>
      <c r="G839" s="425"/>
      <c r="H839" s="425"/>
      <c r="I839" s="425"/>
      <c r="J839" s="425"/>
      <c r="K839" s="425"/>
      <c r="L839" s="425"/>
      <c r="M839" s="425"/>
      <c r="N839" s="425"/>
      <c r="O839" s="425"/>
      <c r="P839" s="425"/>
      <c r="Q839" s="425"/>
      <c r="R839" s="425"/>
      <c r="S839" s="425"/>
      <c r="T839" s="425"/>
      <c r="U839" s="425"/>
      <c r="V839" s="425"/>
      <c r="W839" s="425"/>
      <c r="X839" s="425"/>
      <c r="Y839" s="425"/>
      <c r="Z839" s="425"/>
    </row>
    <row r="840" spans="1:26" ht="12.75" customHeight="1" x14ac:dyDescent="0.2">
      <c r="A840" s="425"/>
      <c r="B840" s="425"/>
      <c r="C840" s="706"/>
      <c r="D840" s="706"/>
      <c r="E840" s="713"/>
      <c r="F840" s="425"/>
      <c r="G840" s="425"/>
      <c r="H840" s="425"/>
      <c r="I840" s="425"/>
      <c r="J840" s="425"/>
      <c r="K840" s="425"/>
      <c r="L840" s="425"/>
      <c r="M840" s="425"/>
      <c r="N840" s="425"/>
      <c r="O840" s="425"/>
      <c r="P840" s="425"/>
      <c r="Q840" s="425"/>
      <c r="R840" s="425"/>
      <c r="S840" s="425"/>
      <c r="T840" s="425"/>
      <c r="U840" s="425"/>
      <c r="V840" s="425"/>
      <c r="W840" s="425"/>
      <c r="X840" s="425"/>
      <c r="Y840" s="425"/>
      <c r="Z840" s="425"/>
    </row>
    <row r="841" spans="1:26" ht="12.75" customHeight="1" x14ac:dyDescent="0.2">
      <c r="A841" s="425"/>
      <c r="B841" s="425"/>
      <c r="C841" s="706"/>
      <c r="D841" s="706"/>
      <c r="E841" s="713"/>
      <c r="F841" s="425"/>
      <c r="G841" s="425"/>
      <c r="H841" s="425"/>
      <c r="I841" s="425"/>
      <c r="J841" s="425"/>
      <c r="K841" s="425"/>
      <c r="L841" s="425"/>
      <c r="M841" s="425"/>
      <c r="N841" s="425"/>
      <c r="O841" s="425"/>
      <c r="P841" s="425"/>
      <c r="Q841" s="425"/>
      <c r="R841" s="425"/>
      <c r="S841" s="425"/>
      <c r="T841" s="425"/>
      <c r="U841" s="425"/>
      <c r="V841" s="425"/>
      <c r="W841" s="425"/>
      <c r="X841" s="425"/>
      <c r="Y841" s="425"/>
      <c r="Z841" s="425"/>
    </row>
    <row r="842" spans="1:26" ht="12.75" customHeight="1" x14ac:dyDescent="0.2">
      <c r="A842" s="425"/>
      <c r="B842" s="425"/>
      <c r="C842" s="706"/>
      <c r="D842" s="706"/>
      <c r="E842" s="713"/>
      <c r="F842" s="425"/>
      <c r="G842" s="425"/>
      <c r="H842" s="425"/>
      <c r="I842" s="425"/>
      <c r="J842" s="425"/>
      <c r="K842" s="425"/>
      <c r="L842" s="425"/>
      <c r="M842" s="425"/>
      <c r="N842" s="425"/>
      <c r="O842" s="425"/>
      <c r="P842" s="425"/>
      <c r="Q842" s="425"/>
      <c r="R842" s="425"/>
      <c r="S842" s="425"/>
      <c r="T842" s="425"/>
      <c r="U842" s="425"/>
      <c r="V842" s="425"/>
      <c r="W842" s="425"/>
      <c r="X842" s="425"/>
      <c r="Y842" s="425"/>
      <c r="Z842" s="425"/>
    </row>
    <row r="843" spans="1:26" ht="12.75" customHeight="1" x14ac:dyDescent="0.2">
      <c r="A843" s="425"/>
      <c r="B843" s="425"/>
      <c r="C843" s="706"/>
      <c r="D843" s="706"/>
      <c r="E843" s="713"/>
      <c r="F843" s="425"/>
      <c r="G843" s="425"/>
      <c r="H843" s="425"/>
      <c r="I843" s="425"/>
      <c r="J843" s="425"/>
      <c r="K843" s="425"/>
      <c r="L843" s="425"/>
      <c r="M843" s="425"/>
      <c r="N843" s="425"/>
      <c r="O843" s="425"/>
      <c r="P843" s="425"/>
      <c r="Q843" s="425"/>
      <c r="R843" s="425"/>
      <c r="S843" s="425"/>
      <c r="T843" s="425"/>
      <c r="U843" s="425"/>
      <c r="V843" s="425"/>
      <c r="W843" s="425"/>
      <c r="X843" s="425"/>
      <c r="Y843" s="425"/>
      <c r="Z843" s="425"/>
    </row>
    <row r="844" spans="1:26" ht="12.75" customHeight="1" x14ac:dyDescent="0.2">
      <c r="A844" s="425"/>
      <c r="B844" s="425"/>
      <c r="C844" s="706"/>
      <c r="D844" s="706"/>
      <c r="E844" s="713"/>
      <c r="F844" s="425"/>
      <c r="G844" s="425"/>
      <c r="H844" s="425"/>
      <c r="I844" s="425"/>
      <c r="J844" s="425"/>
      <c r="K844" s="425"/>
      <c r="L844" s="425"/>
      <c r="M844" s="425"/>
      <c r="N844" s="425"/>
      <c r="O844" s="425"/>
      <c r="P844" s="425"/>
      <c r="Q844" s="425"/>
      <c r="R844" s="425"/>
      <c r="S844" s="425"/>
      <c r="T844" s="425"/>
      <c r="U844" s="425"/>
      <c r="V844" s="425"/>
      <c r="W844" s="425"/>
      <c r="X844" s="425"/>
      <c r="Y844" s="425"/>
      <c r="Z844" s="425"/>
    </row>
    <row r="845" spans="1:26" ht="12.75" customHeight="1" x14ac:dyDescent="0.2">
      <c r="A845" s="425"/>
      <c r="B845" s="425"/>
      <c r="C845" s="706"/>
      <c r="D845" s="706"/>
      <c r="E845" s="713"/>
      <c r="F845" s="425"/>
      <c r="G845" s="425"/>
      <c r="H845" s="425"/>
      <c r="I845" s="425"/>
      <c r="J845" s="425"/>
      <c r="K845" s="425"/>
      <c r="L845" s="425"/>
      <c r="M845" s="425"/>
      <c r="N845" s="425"/>
      <c r="O845" s="425"/>
      <c r="P845" s="425"/>
      <c r="Q845" s="425"/>
      <c r="R845" s="425"/>
      <c r="S845" s="425"/>
      <c r="T845" s="425"/>
      <c r="U845" s="425"/>
      <c r="V845" s="425"/>
      <c r="W845" s="425"/>
      <c r="X845" s="425"/>
      <c r="Y845" s="425"/>
      <c r="Z845" s="425"/>
    </row>
    <row r="846" spans="1:26" ht="12.75" customHeight="1" x14ac:dyDescent="0.2">
      <c r="A846" s="425"/>
      <c r="B846" s="425"/>
      <c r="C846" s="706"/>
      <c r="D846" s="706"/>
      <c r="E846" s="713"/>
      <c r="F846" s="425"/>
      <c r="G846" s="425"/>
      <c r="H846" s="425"/>
      <c r="I846" s="425"/>
      <c r="J846" s="425"/>
      <c r="K846" s="425"/>
      <c r="L846" s="425"/>
      <c r="M846" s="425"/>
      <c r="N846" s="425"/>
      <c r="O846" s="425"/>
      <c r="P846" s="425"/>
      <c r="Q846" s="425"/>
      <c r="R846" s="425"/>
      <c r="S846" s="425"/>
      <c r="T846" s="425"/>
      <c r="U846" s="425"/>
      <c r="V846" s="425"/>
      <c r="W846" s="425"/>
      <c r="X846" s="425"/>
      <c r="Y846" s="425"/>
      <c r="Z846" s="425"/>
    </row>
    <row r="847" spans="1:26" ht="12.75" customHeight="1" x14ac:dyDescent="0.2">
      <c r="A847" s="425"/>
      <c r="B847" s="425"/>
      <c r="C847" s="706"/>
      <c r="D847" s="706"/>
      <c r="E847" s="713"/>
      <c r="F847" s="425"/>
      <c r="G847" s="425"/>
      <c r="H847" s="425"/>
      <c r="I847" s="425"/>
      <c r="J847" s="425"/>
      <c r="K847" s="425"/>
      <c r="L847" s="425"/>
      <c r="M847" s="425"/>
      <c r="N847" s="425"/>
      <c r="O847" s="425"/>
      <c r="P847" s="425"/>
      <c r="Q847" s="425"/>
      <c r="R847" s="425"/>
      <c r="S847" s="425"/>
      <c r="T847" s="425"/>
      <c r="U847" s="425"/>
      <c r="V847" s="425"/>
      <c r="W847" s="425"/>
      <c r="X847" s="425"/>
      <c r="Y847" s="425"/>
      <c r="Z847" s="425"/>
    </row>
    <row r="848" spans="1:26" ht="12.75" customHeight="1" x14ac:dyDescent="0.2">
      <c r="A848" s="425"/>
      <c r="B848" s="425"/>
      <c r="C848" s="706"/>
      <c r="D848" s="706"/>
      <c r="E848" s="713"/>
      <c r="F848" s="425"/>
      <c r="G848" s="425"/>
      <c r="H848" s="425"/>
      <c r="I848" s="425"/>
      <c r="J848" s="425"/>
      <c r="K848" s="425"/>
      <c r="L848" s="425"/>
      <c r="M848" s="425"/>
      <c r="N848" s="425"/>
      <c r="O848" s="425"/>
      <c r="P848" s="425"/>
      <c r="Q848" s="425"/>
      <c r="R848" s="425"/>
      <c r="S848" s="425"/>
      <c r="T848" s="425"/>
      <c r="U848" s="425"/>
      <c r="V848" s="425"/>
      <c r="W848" s="425"/>
      <c r="X848" s="425"/>
      <c r="Y848" s="425"/>
      <c r="Z848" s="425"/>
    </row>
    <row r="849" spans="1:26" ht="12.75" customHeight="1" x14ac:dyDescent="0.2">
      <c r="A849" s="425"/>
      <c r="B849" s="425"/>
      <c r="C849" s="706"/>
      <c r="D849" s="706"/>
      <c r="E849" s="713"/>
      <c r="F849" s="425"/>
      <c r="G849" s="425"/>
      <c r="H849" s="425"/>
      <c r="I849" s="425"/>
      <c r="J849" s="425"/>
      <c r="K849" s="425"/>
      <c r="L849" s="425"/>
      <c r="M849" s="425"/>
      <c r="N849" s="425"/>
      <c r="O849" s="425"/>
      <c r="P849" s="425"/>
      <c r="Q849" s="425"/>
      <c r="R849" s="425"/>
      <c r="S849" s="425"/>
      <c r="T849" s="425"/>
      <c r="U849" s="425"/>
      <c r="V849" s="425"/>
      <c r="W849" s="425"/>
      <c r="X849" s="425"/>
      <c r="Y849" s="425"/>
      <c r="Z849" s="425"/>
    </row>
    <row r="850" spans="1:26" ht="12.75" customHeight="1" x14ac:dyDescent="0.2">
      <c r="A850" s="425"/>
      <c r="B850" s="425"/>
      <c r="C850" s="706"/>
      <c r="D850" s="706"/>
      <c r="E850" s="713"/>
      <c r="F850" s="425"/>
      <c r="G850" s="425"/>
      <c r="H850" s="425"/>
      <c r="I850" s="425"/>
      <c r="J850" s="425"/>
      <c r="K850" s="425"/>
      <c r="L850" s="425"/>
      <c r="M850" s="425"/>
      <c r="N850" s="425"/>
      <c r="O850" s="425"/>
      <c r="P850" s="425"/>
      <c r="Q850" s="425"/>
      <c r="R850" s="425"/>
      <c r="S850" s="425"/>
      <c r="T850" s="425"/>
      <c r="U850" s="425"/>
      <c r="V850" s="425"/>
      <c r="W850" s="425"/>
      <c r="X850" s="425"/>
      <c r="Y850" s="425"/>
      <c r="Z850" s="425"/>
    </row>
    <row r="851" spans="1:26" ht="12.75" customHeight="1" x14ac:dyDescent="0.2">
      <c r="A851" s="425"/>
      <c r="B851" s="425"/>
      <c r="C851" s="706"/>
      <c r="D851" s="706"/>
      <c r="E851" s="713"/>
      <c r="F851" s="425"/>
      <c r="G851" s="425"/>
      <c r="H851" s="425"/>
      <c r="I851" s="425"/>
      <c r="J851" s="425"/>
      <c r="K851" s="425"/>
      <c r="L851" s="425"/>
      <c r="M851" s="425"/>
      <c r="N851" s="425"/>
      <c r="O851" s="425"/>
      <c r="P851" s="425"/>
      <c r="Q851" s="425"/>
      <c r="R851" s="425"/>
      <c r="S851" s="425"/>
      <c r="T851" s="425"/>
      <c r="U851" s="425"/>
      <c r="V851" s="425"/>
      <c r="W851" s="425"/>
      <c r="X851" s="425"/>
      <c r="Y851" s="425"/>
      <c r="Z851" s="425"/>
    </row>
    <row r="852" spans="1:26" ht="12.75" customHeight="1" x14ac:dyDescent="0.2">
      <c r="A852" s="425"/>
      <c r="B852" s="425"/>
      <c r="C852" s="706"/>
      <c r="D852" s="706"/>
      <c r="E852" s="713"/>
      <c r="F852" s="425"/>
      <c r="G852" s="425"/>
      <c r="H852" s="425"/>
      <c r="I852" s="425"/>
      <c r="J852" s="425"/>
      <c r="K852" s="425"/>
      <c r="L852" s="425"/>
      <c r="M852" s="425"/>
      <c r="N852" s="425"/>
      <c r="O852" s="425"/>
      <c r="P852" s="425"/>
      <c r="Q852" s="425"/>
      <c r="R852" s="425"/>
      <c r="S852" s="425"/>
      <c r="T852" s="425"/>
      <c r="U852" s="425"/>
      <c r="V852" s="425"/>
      <c r="W852" s="425"/>
      <c r="X852" s="425"/>
      <c r="Y852" s="425"/>
      <c r="Z852" s="425"/>
    </row>
    <row r="853" spans="1:26" ht="12.75" customHeight="1" x14ac:dyDescent="0.2">
      <c r="A853" s="425"/>
      <c r="B853" s="425"/>
      <c r="C853" s="706"/>
      <c r="D853" s="706"/>
      <c r="E853" s="713"/>
      <c r="F853" s="425"/>
      <c r="G853" s="425"/>
      <c r="H853" s="425"/>
      <c r="I853" s="425"/>
      <c r="J853" s="425"/>
      <c r="K853" s="425"/>
      <c r="L853" s="425"/>
      <c r="M853" s="425"/>
      <c r="N853" s="425"/>
      <c r="O853" s="425"/>
      <c r="P853" s="425"/>
      <c r="Q853" s="425"/>
      <c r="R853" s="425"/>
      <c r="S853" s="425"/>
      <c r="T853" s="425"/>
      <c r="U853" s="425"/>
      <c r="V853" s="425"/>
      <c r="W853" s="425"/>
      <c r="X853" s="425"/>
      <c r="Y853" s="425"/>
      <c r="Z853" s="425"/>
    </row>
    <row r="854" spans="1:26" ht="12.75" customHeight="1" x14ac:dyDescent="0.2">
      <c r="A854" s="425"/>
      <c r="B854" s="425"/>
      <c r="C854" s="706"/>
      <c r="D854" s="706"/>
      <c r="E854" s="713"/>
      <c r="F854" s="425"/>
      <c r="G854" s="425"/>
      <c r="H854" s="425"/>
      <c r="I854" s="425"/>
      <c r="J854" s="425"/>
      <c r="K854" s="425"/>
      <c r="L854" s="425"/>
      <c r="M854" s="425"/>
      <c r="N854" s="425"/>
      <c r="O854" s="425"/>
      <c r="P854" s="425"/>
      <c r="Q854" s="425"/>
      <c r="R854" s="425"/>
      <c r="S854" s="425"/>
      <c r="T854" s="425"/>
      <c r="U854" s="425"/>
      <c r="V854" s="425"/>
      <c r="W854" s="425"/>
      <c r="X854" s="425"/>
      <c r="Y854" s="425"/>
      <c r="Z854" s="425"/>
    </row>
    <row r="855" spans="1:26" ht="12.75" customHeight="1" x14ac:dyDescent="0.2">
      <c r="A855" s="425"/>
      <c r="B855" s="425"/>
      <c r="C855" s="706"/>
      <c r="D855" s="706"/>
      <c r="E855" s="713"/>
      <c r="F855" s="425"/>
      <c r="G855" s="425"/>
      <c r="H855" s="425"/>
      <c r="I855" s="425"/>
      <c r="J855" s="425"/>
      <c r="K855" s="425"/>
      <c r="L855" s="425"/>
      <c r="M855" s="425"/>
      <c r="N855" s="425"/>
      <c r="O855" s="425"/>
      <c r="P855" s="425"/>
      <c r="Q855" s="425"/>
      <c r="R855" s="425"/>
      <c r="S855" s="425"/>
      <c r="T855" s="425"/>
      <c r="U855" s="425"/>
      <c r="V855" s="425"/>
      <c r="W855" s="425"/>
      <c r="X855" s="425"/>
      <c r="Y855" s="425"/>
      <c r="Z855" s="425"/>
    </row>
    <row r="856" spans="1:26" ht="12.75" customHeight="1" x14ac:dyDescent="0.2">
      <c r="A856" s="425"/>
      <c r="B856" s="425"/>
      <c r="C856" s="706"/>
      <c r="D856" s="706"/>
      <c r="E856" s="713"/>
      <c r="F856" s="425"/>
      <c r="G856" s="425"/>
      <c r="H856" s="425"/>
      <c r="I856" s="425"/>
      <c r="J856" s="425"/>
      <c r="K856" s="425"/>
      <c r="L856" s="425"/>
      <c r="M856" s="425"/>
      <c r="N856" s="425"/>
      <c r="O856" s="425"/>
      <c r="P856" s="425"/>
      <c r="Q856" s="425"/>
      <c r="R856" s="425"/>
      <c r="S856" s="425"/>
      <c r="T856" s="425"/>
      <c r="U856" s="425"/>
      <c r="V856" s="425"/>
      <c r="W856" s="425"/>
      <c r="X856" s="425"/>
      <c r="Y856" s="425"/>
      <c r="Z856" s="425"/>
    </row>
    <row r="857" spans="1:26" ht="12.75" customHeight="1" x14ac:dyDescent="0.2">
      <c r="A857" s="425"/>
      <c r="B857" s="425"/>
      <c r="C857" s="706"/>
      <c r="D857" s="706"/>
      <c r="E857" s="713"/>
      <c r="F857" s="425"/>
      <c r="G857" s="425"/>
      <c r="H857" s="425"/>
      <c r="I857" s="425"/>
      <c r="J857" s="425"/>
      <c r="K857" s="425"/>
      <c r="L857" s="425"/>
      <c r="M857" s="425"/>
      <c r="N857" s="425"/>
      <c r="O857" s="425"/>
      <c r="P857" s="425"/>
      <c r="Q857" s="425"/>
      <c r="R857" s="425"/>
      <c r="S857" s="425"/>
      <c r="T857" s="425"/>
      <c r="U857" s="425"/>
      <c r="V857" s="425"/>
      <c r="W857" s="425"/>
      <c r="X857" s="425"/>
      <c r="Y857" s="425"/>
      <c r="Z857" s="425"/>
    </row>
    <row r="858" spans="1:26" ht="12.75" customHeight="1" x14ac:dyDescent="0.2">
      <c r="A858" s="425"/>
      <c r="B858" s="425"/>
      <c r="C858" s="706"/>
      <c r="D858" s="706"/>
      <c r="E858" s="713"/>
      <c r="F858" s="425"/>
      <c r="G858" s="425"/>
      <c r="H858" s="425"/>
      <c r="I858" s="425"/>
      <c r="J858" s="425"/>
      <c r="K858" s="425"/>
      <c r="L858" s="425"/>
      <c r="M858" s="425"/>
      <c r="N858" s="425"/>
      <c r="O858" s="425"/>
      <c r="P858" s="425"/>
      <c r="Q858" s="425"/>
      <c r="R858" s="425"/>
      <c r="S858" s="425"/>
      <c r="T858" s="425"/>
      <c r="U858" s="425"/>
      <c r="V858" s="425"/>
      <c r="W858" s="425"/>
      <c r="X858" s="425"/>
      <c r="Y858" s="425"/>
      <c r="Z858" s="425"/>
    </row>
    <row r="859" spans="1:26" ht="12.75" customHeight="1" x14ac:dyDescent="0.2">
      <c r="A859" s="425"/>
      <c r="B859" s="425"/>
      <c r="C859" s="706"/>
      <c r="D859" s="706"/>
      <c r="E859" s="713"/>
      <c r="F859" s="425"/>
      <c r="G859" s="425"/>
      <c r="H859" s="425"/>
      <c r="I859" s="425"/>
      <c r="J859" s="425"/>
      <c r="K859" s="425"/>
      <c r="L859" s="425"/>
      <c r="M859" s="425"/>
      <c r="N859" s="425"/>
      <c r="O859" s="425"/>
      <c r="P859" s="425"/>
      <c r="Q859" s="425"/>
      <c r="R859" s="425"/>
      <c r="S859" s="425"/>
      <c r="T859" s="425"/>
      <c r="U859" s="425"/>
      <c r="V859" s="425"/>
      <c r="W859" s="425"/>
      <c r="X859" s="425"/>
      <c r="Y859" s="425"/>
      <c r="Z859" s="425"/>
    </row>
    <row r="860" spans="1:26" ht="12.75" customHeight="1" x14ac:dyDescent="0.2">
      <c r="A860" s="425"/>
      <c r="B860" s="425"/>
      <c r="C860" s="706"/>
      <c r="D860" s="706"/>
      <c r="E860" s="713"/>
      <c r="F860" s="425"/>
      <c r="G860" s="425"/>
      <c r="H860" s="425"/>
      <c r="I860" s="425"/>
      <c r="J860" s="425"/>
      <c r="K860" s="425"/>
      <c r="L860" s="425"/>
      <c r="M860" s="425"/>
      <c r="N860" s="425"/>
      <c r="O860" s="425"/>
      <c r="P860" s="425"/>
      <c r="Q860" s="425"/>
      <c r="R860" s="425"/>
      <c r="S860" s="425"/>
      <c r="T860" s="425"/>
      <c r="U860" s="425"/>
      <c r="V860" s="425"/>
      <c r="W860" s="425"/>
      <c r="X860" s="425"/>
      <c r="Y860" s="425"/>
      <c r="Z860" s="425"/>
    </row>
    <row r="861" spans="1:26" ht="12.75" customHeight="1" x14ac:dyDescent="0.2">
      <c r="A861" s="425"/>
      <c r="B861" s="425"/>
      <c r="C861" s="706"/>
      <c r="D861" s="706"/>
      <c r="E861" s="713"/>
      <c r="F861" s="425"/>
      <c r="G861" s="425"/>
      <c r="H861" s="425"/>
      <c r="I861" s="425"/>
      <c r="J861" s="425"/>
      <c r="K861" s="425"/>
      <c r="L861" s="425"/>
      <c r="M861" s="425"/>
      <c r="N861" s="425"/>
      <c r="O861" s="425"/>
      <c r="P861" s="425"/>
      <c r="Q861" s="425"/>
      <c r="R861" s="425"/>
      <c r="S861" s="425"/>
      <c r="T861" s="425"/>
      <c r="U861" s="425"/>
      <c r="V861" s="425"/>
      <c r="W861" s="425"/>
      <c r="X861" s="425"/>
      <c r="Y861" s="425"/>
      <c r="Z861" s="425"/>
    </row>
    <row r="862" spans="1:26" ht="12.75" customHeight="1" x14ac:dyDescent="0.2">
      <c r="A862" s="425"/>
      <c r="B862" s="425"/>
      <c r="C862" s="706"/>
      <c r="D862" s="706"/>
      <c r="E862" s="713"/>
      <c r="F862" s="425"/>
      <c r="G862" s="425"/>
      <c r="H862" s="425"/>
      <c r="I862" s="425"/>
      <c r="J862" s="425"/>
      <c r="K862" s="425"/>
      <c r="L862" s="425"/>
      <c r="M862" s="425"/>
      <c r="N862" s="425"/>
      <c r="O862" s="425"/>
      <c r="P862" s="425"/>
      <c r="Q862" s="425"/>
      <c r="R862" s="425"/>
      <c r="S862" s="425"/>
      <c r="T862" s="425"/>
      <c r="U862" s="425"/>
      <c r="V862" s="425"/>
      <c r="W862" s="425"/>
      <c r="X862" s="425"/>
      <c r="Y862" s="425"/>
      <c r="Z862" s="425"/>
    </row>
    <row r="863" spans="1:26" ht="12.75" customHeight="1" x14ac:dyDescent="0.2">
      <c r="A863" s="425"/>
      <c r="B863" s="425"/>
      <c r="C863" s="706"/>
      <c r="D863" s="706"/>
      <c r="E863" s="713"/>
      <c r="F863" s="425"/>
      <c r="G863" s="425"/>
      <c r="H863" s="425"/>
      <c r="I863" s="425"/>
      <c r="J863" s="425"/>
      <c r="K863" s="425"/>
      <c r="L863" s="425"/>
      <c r="M863" s="425"/>
      <c r="N863" s="425"/>
      <c r="O863" s="425"/>
      <c r="P863" s="425"/>
      <c r="Q863" s="425"/>
      <c r="R863" s="425"/>
      <c r="S863" s="425"/>
      <c r="T863" s="425"/>
      <c r="U863" s="425"/>
      <c r="V863" s="425"/>
      <c r="W863" s="425"/>
      <c r="X863" s="425"/>
      <c r="Y863" s="425"/>
      <c r="Z863" s="425"/>
    </row>
    <row r="864" spans="1:26" ht="12.75" customHeight="1" x14ac:dyDescent="0.2">
      <c r="A864" s="425"/>
      <c r="B864" s="425"/>
      <c r="C864" s="706"/>
      <c r="D864" s="706"/>
      <c r="E864" s="713"/>
      <c r="F864" s="425"/>
      <c r="G864" s="425"/>
      <c r="H864" s="425"/>
      <c r="I864" s="425"/>
      <c r="J864" s="425"/>
      <c r="K864" s="425"/>
      <c r="L864" s="425"/>
      <c r="M864" s="425"/>
      <c r="N864" s="425"/>
      <c r="O864" s="425"/>
      <c r="P864" s="425"/>
      <c r="Q864" s="425"/>
      <c r="R864" s="425"/>
      <c r="S864" s="425"/>
      <c r="T864" s="425"/>
      <c r="U864" s="425"/>
      <c r="V864" s="425"/>
      <c r="W864" s="425"/>
      <c r="X864" s="425"/>
      <c r="Y864" s="425"/>
      <c r="Z864" s="425"/>
    </row>
    <row r="865" spans="1:26" ht="12.75" customHeight="1" x14ac:dyDescent="0.2">
      <c r="A865" s="425"/>
      <c r="B865" s="425"/>
      <c r="C865" s="706"/>
      <c r="D865" s="706"/>
      <c r="E865" s="713"/>
      <c r="F865" s="425"/>
      <c r="G865" s="425"/>
      <c r="H865" s="425"/>
      <c r="I865" s="425"/>
      <c r="J865" s="425"/>
      <c r="K865" s="425"/>
      <c r="L865" s="425"/>
      <c r="M865" s="425"/>
      <c r="N865" s="425"/>
      <c r="O865" s="425"/>
      <c r="P865" s="425"/>
      <c r="Q865" s="425"/>
      <c r="R865" s="425"/>
      <c r="S865" s="425"/>
      <c r="T865" s="425"/>
      <c r="U865" s="425"/>
      <c r="V865" s="425"/>
      <c r="W865" s="425"/>
      <c r="X865" s="425"/>
      <c r="Y865" s="425"/>
      <c r="Z865" s="425"/>
    </row>
    <row r="866" spans="1:26" ht="12.75" customHeight="1" x14ac:dyDescent="0.2">
      <c r="A866" s="425"/>
      <c r="B866" s="425"/>
      <c r="C866" s="706"/>
      <c r="D866" s="706"/>
      <c r="E866" s="713"/>
      <c r="F866" s="425"/>
      <c r="G866" s="425"/>
      <c r="H866" s="425"/>
      <c r="I866" s="425"/>
      <c r="J866" s="425"/>
      <c r="K866" s="425"/>
      <c r="L866" s="425"/>
      <c r="M866" s="425"/>
      <c r="N866" s="425"/>
      <c r="O866" s="425"/>
      <c r="P866" s="425"/>
      <c r="Q866" s="425"/>
      <c r="R866" s="425"/>
      <c r="S866" s="425"/>
      <c r="T866" s="425"/>
      <c r="U866" s="425"/>
      <c r="V866" s="425"/>
      <c r="W866" s="425"/>
      <c r="X866" s="425"/>
      <c r="Y866" s="425"/>
      <c r="Z866" s="425"/>
    </row>
    <row r="867" spans="1:26" ht="12.75" customHeight="1" x14ac:dyDescent="0.2">
      <c r="A867" s="425"/>
      <c r="B867" s="425"/>
      <c r="C867" s="706"/>
      <c r="D867" s="706"/>
      <c r="E867" s="713"/>
      <c r="F867" s="425"/>
      <c r="G867" s="425"/>
      <c r="H867" s="425"/>
      <c r="I867" s="425"/>
      <c r="J867" s="425"/>
      <c r="K867" s="425"/>
      <c r="L867" s="425"/>
      <c r="M867" s="425"/>
      <c r="N867" s="425"/>
      <c r="O867" s="425"/>
      <c r="P867" s="425"/>
      <c r="Q867" s="425"/>
      <c r="R867" s="425"/>
      <c r="S867" s="425"/>
      <c r="T867" s="425"/>
      <c r="U867" s="425"/>
      <c r="V867" s="425"/>
      <c r="W867" s="425"/>
      <c r="X867" s="425"/>
      <c r="Y867" s="425"/>
      <c r="Z867" s="425"/>
    </row>
    <row r="868" spans="1:26" ht="12.75" customHeight="1" x14ac:dyDescent="0.2">
      <c r="A868" s="425"/>
      <c r="B868" s="425"/>
      <c r="C868" s="706"/>
      <c r="D868" s="706"/>
      <c r="E868" s="713"/>
      <c r="F868" s="425"/>
      <c r="G868" s="425"/>
      <c r="H868" s="425"/>
      <c r="I868" s="425"/>
      <c r="J868" s="425"/>
      <c r="K868" s="425"/>
      <c r="L868" s="425"/>
      <c r="M868" s="425"/>
      <c r="N868" s="425"/>
      <c r="O868" s="425"/>
      <c r="P868" s="425"/>
      <c r="Q868" s="425"/>
      <c r="R868" s="425"/>
      <c r="S868" s="425"/>
      <c r="T868" s="425"/>
      <c r="U868" s="425"/>
      <c r="V868" s="425"/>
      <c r="W868" s="425"/>
      <c r="X868" s="425"/>
      <c r="Y868" s="425"/>
      <c r="Z868" s="425"/>
    </row>
    <row r="869" spans="1:26" ht="12.75" customHeight="1" x14ac:dyDescent="0.2">
      <c r="A869" s="425"/>
      <c r="B869" s="425"/>
      <c r="C869" s="706"/>
      <c r="D869" s="706"/>
      <c r="E869" s="713"/>
      <c r="F869" s="425"/>
      <c r="G869" s="425"/>
      <c r="H869" s="425"/>
      <c r="I869" s="425"/>
      <c r="J869" s="425"/>
      <c r="K869" s="425"/>
      <c r="L869" s="425"/>
      <c r="M869" s="425"/>
      <c r="N869" s="425"/>
      <c r="O869" s="425"/>
      <c r="P869" s="425"/>
      <c r="Q869" s="425"/>
      <c r="R869" s="425"/>
      <c r="S869" s="425"/>
      <c r="T869" s="425"/>
      <c r="U869" s="425"/>
      <c r="V869" s="425"/>
      <c r="W869" s="425"/>
      <c r="X869" s="425"/>
      <c r="Y869" s="425"/>
      <c r="Z869" s="425"/>
    </row>
    <row r="870" spans="1:26" ht="12.75" customHeight="1" x14ac:dyDescent="0.2">
      <c r="A870" s="425"/>
      <c r="B870" s="425"/>
      <c r="C870" s="706"/>
      <c r="D870" s="706"/>
      <c r="E870" s="713"/>
      <c r="F870" s="425"/>
      <c r="G870" s="425"/>
      <c r="H870" s="425"/>
      <c r="I870" s="425"/>
      <c r="J870" s="425"/>
      <c r="K870" s="425"/>
      <c r="L870" s="425"/>
      <c r="M870" s="425"/>
      <c r="N870" s="425"/>
      <c r="O870" s="425"/>
      <c r="P870" s="425"/>
      <c r="Q870" s="425"/>
      <c r="R870" s="425"/>
      <c r="S870" s="425"/>
      <c r="T870" s="425"/>
      <c r="U870" s="425"/>
      <c r="V870" s="425"/>
      <c r="W870" s="425"/>
      <c r="X870" s="425"/>
      <c r="Y870" s="425"/>
      <c r="Z870" s="425"/>
    </row>
    <row r="871" spans="1:26" ht="12.75" customHeight="1" x14ac:dyDescent="0.2">
      <c r="A871" s="425"/>
      <c r="B871" s="425"/>
      <c r="C871" s="706"/>
      <c r="D871" s="706"/>
      <c r="E871" s="713"/>
      <c r="F871" s="425"/>
      <c r="G871" s="425"/>
      <c r="H871" s="425"/>
      <c r="I871" s="425"/>
      <c r="J871" s="425"/>
      <c r="K871" s="425"/>
      <c r="L871" s="425"/>
      <c r="M871" s="425"/>
      <c r="N871" s="425"/>
      <c r="O871" s="425"/>
      <c r="P871" s="425"/>
      <c r="Q871" s="425"/>
      <c r="R871" s="425"/>
      <c r="S871" s="425"/>
      <c r="T871" s="425"/>
      <c r="U871" s="425"/>
      <c r="V871" s="425"/>
      <c r="W871" s="425"/>
      <c r="X871" s="425"/>
      <c r="Y871" s="425"/>
      <c r="Z871" s="425"/>
    </row>
    <row r="872" spans="1:26" ht="12.75" customHeight="1" x14ac:dyDescent="0.2">
      <c r="A872" s="425"/>
      <c r="B872" s="425"/>
      <c r="C872" s="706"/>
      <c r="D872" s="706"/>
      <c r="E872" s="713"/>
      <c r="F872" s="425"/>
      <c r="G872" s="425"/>
      <c r="H872" s="425"/>
      <c r="I872" s="425"/>
      <c r="J872" s="425"/>
      <c r="K872" s="425"/>
      <c r="L872" s="425"/>
      <c r="M872" s="425"/>
      <c r="N872" s="425"/>
      <c r="O872" s="425"/>
      <c r="P872" s="425"/>
      <c r="Q872" s="425"/>
      <c r="R872" s="425"/>
      <c r="S872" s="425"/>
      <c r="T872" s="425"/>
      <c r="U872" s="425"/>
      <c r="V872" s="425"/>
      <c r="W872" s="425"/>
      <c r="X872" s="425"/>
      <c r="Y872" s="425"/>
      <c r="Z872" s="425"/>
    </row>
    <row r="873" spans="1:26" ht="12.75" customHeight="1" x14ac:dyDescent="0.2">
      <c r="A873" s="425"/>
      <c r="B873" s="425"/>
      <c r="C873" s="706"/>
      <c r="D873" s="706"/>
      <c r="E873" s="713"/>
      <c r="F873" s="425"/>
      <c r="G873" s="425"/>
      <c r="H873" s="425"/>
      <c r="I873" s="425"/>
      <c r="J873" s="425"/>
      <c r="K873" s="425"/>
      <c r="L873" s="425"/>
      <c r="M873" s="425"/>
      <c r="N873" s="425"/>
      <c r="O873" s="425"/>
      <c r="P873" s="425"/>
      <c r="Q873" s="425"/>
      <c r="R873" s="425"/>
      <c r="S873" s="425"/>
      <c r="T873" s="425"/>
      <c r="U873" s="425"/>
      <c r="V873" s="425"/>
      <c r="W873" s="425"/>
      <c r="X873" s="425"/>
      <c r="Y873" s="425"/>
      <c r="Z873" s="425"/>
    </row>
    <row r="874" spans="1:26" ht="12.75" customHeight="1" x14ac:dyDescent="0.2">
      <c r="A874" s="425"/>
      <c r="B874" s="425"/>
      <c r="C874" s="706"/>
      <c r="D874" s="706"/>
      <c r="E874" s="713"/>
      <c r="F874" s="425"/>
      <c r="G874" s="425"/>
      <c r="H874" s="425"/>
      <c r="I874" s="425"/>
      <c r="J874" s="425"/>
      <c r="K874" s="425"/>
      <c r="L874" s="425"/>
      <c r="M874" s="425"/>
      <c r="N874" s="425"/>
      <c r="O874" s="425"/>
      <c r="P874" s="425"/>
      <c r="Q874" s="425"/>
      <c r="R874" s="425"/>
      <c r="S874" s="425"/>
      <c r="T874" s="425"/>
      <c r="U874" s="425"/>
      <c r="V874" s="425"/>
      <c r="W874" s="425"/>
      <c r="X874" s="425"/>
      <c r="Y874" s="425"/>
      <c r="Z874" s="425"/>
    </row>
    <row r="875" spans="1:26" ht="12.75" customHeight="1" x14ac:dyDescent="0.2">
      <c r="A875" s="425"/>
      <c r="B875" s="425"/>
      <c r="C875" s="706"/>
      <c r="D875" s="706"/>
      <c r="E875" s="713"/>
      <c r="F875" s="425"/>
      <c r="G875" s="425"/>
      <c r="H875" s="425"/>
      <c r="I875" s="425"/>
      <c r="J875" s="425"/>
      <c r="K875" s="425"/>
      <c r="L875" s="425"/>
      <c r="M875" s="425"/>
      <c r="N875" s="425"/>
      <c r="O875" s="425"/>
      <c r="P875" s="425"/>
      <c r="Q875" s="425"/>
      <c r="R875" s="425"/>
      <c r="S875" s="425"/>
      <c r="T875" s="425"/>
      <c r="U875" s="425"/>
      <c r="V875" s="425"/>
      <c r="W875" s="425"/>
      <c r="X875" s="425"/>
      <c r="Y875" s="425"/>
      <c r="Z875" s="425"/>
    </row>
    <row r="876" spans="1:26" ht="12.75" customHeight="1" x14ac:dyDescent="0.2">
      <c r="A876" s="425"/>
      <c r="B876" s="425"/>
      <c r="C876" s="706"/>
      <c r="D876" s="706"/>
      <c r="E876" s="713"/>
      <c r="F876" s="425"/>
      <c r="G876" s="425"/>
      <c r="H876" s="425"/>
      <c r="I876" s="425"/>
      <c r="J876" s="425"/>
      <c r="K876" s="425"/>
      <c r="L876" s="425"/>
      <c r="M876" s="425"/>
      <c r="N876" s="425"/>
      <c r="O876" s="425"/>
      <c r="P876" s="425"/>
      <c r="Q876" s="425"/>
      <c r="R876" s="425"/>
      <c r="S876" s="425"/>
      <c r="T876" s="425"/>
      <c r="U876" s="425"/>
      <c r="V876" s="425"/>
      <c r="W876" s="425"/>
      <c r="X876" s="425"/>
      <c r="Y876" s="425"/>
      <c r="Z876" s="425"/>
    </row>
    <row r="877" spans="1:26" ht="12.75" customHeight="1" x14ac:dyDescent="0.2">
      <c r="A877" s="425"/>
      <c r="B877" s="425"/>
      <c r="C877" s="706"/>
      <c r="D877" s="706"/>
      <c r="E877" s="713"/>
      <c r="F877" s="425"/>
      <c r="G877" s="425"/>
      <c r="H877" s="425"/>
      <c r="I877" s="425"/>
      <c r="J877" s="425"/>
      <c r="K877" s="425"/>
      <c r="L877" s="425"/>
      <c r="M877" s="425"/>
      <c r="N877" s="425"/>
      <c r="O877" s="425"/>
      <c r="P877" s="425"/>
      <c r="Q877" s="425"/>
      <c r="R877" s="425"/>
      <c r="S877" s="425"/>
      <c r="T877" s="425"/>
      <c r="U877" s="425"/>
      <c r="V877" s="425"/>
      <c r="W877" s="425"/>
      <c r="X877" s="425"/>
      <c r="Y877" s="425"/>
      <c r="Z877" s="425"/>
    </row>
    <row r="878" spans="1:26" ht="12.75" customHeight="1" x14ac:dyDescent="0.2">
      <c r="A878" s="425"/>
      <c r="B878" s="425"/>
      <c r="C878" s="706"/>
      <c r="D878" s="706"/>
      <c r="E878" s="713"/>
      <c r="F878" s="425"/>
      <c r="G878" s="425"/>
      <c r="H878" s="425"/>
      <c r="I878" s="425"/>
      <c r="J878" s="425"/>
      <c r="K878" s="425"/>
      <c r="L878" s="425"/>
      <c r="M878" s="425"/>
      <c r="N878" s="425"/>
      <c r="O878" s="425"/>
      <c r="P878" s="425"/>
      <c r="Q878" s="425"/>
      <c r="R878" s="425"/>
      <c r="S878" s="425"/>
      <c r="T878" s="425"/>
      <c r="U878" s="425"/>
      <c r="V878" s="425"/>
      <c r="W878" s="425"/>
      <c r="X878" s="425"/>
      <c r="Y878" s="425"/>
      <c r="Z878" s="425"/>
    </row>
    <row r="879" spans="1:26" ht="12.75" customHeight="1" x14ac:dyDescent="0.2">
      <c r="A879" s="425"/>
      <c r="B879" s="425"/>
      <c r="C879" s="706"/>
      <c r="D879" s="706"/>
      <c r="E879" s="713"/>
      <c r="F879" s="425"/>
      <c r="G879" s="425"/>
      <c r="H879" s="425"/>
      <c r="I879" s="425"/>
      <c r="J879" s="425"/>
      <c r="K879" s="425"/>
      <c r="L879" s="425"/>
      <c r="M879" s="425"/>
      <c r="N879" s="425"/>
      <c r="O879" s="425"/>
      <c r="P879" s="425"/>
      <c r="Q879" s="425"/>
      <c r="R879" s="425"/>
      <c r="S879" s="425"/>
      <c r="T879" s="425"/>
      <c r="U879" s="425"/>
      <c r="V879" s="425"/>
      <c r="W879" s="425"/>
      <c r="X879" s="425"/>
      <c r="Y879" s="425"/>
      <c r="Z879" s="425"/>
    </row>
    <row r="880" spans="1:26" ht="12.75" customHeight="1" x14ac:dyDescent="0.2">
      <c r="A880" s="425"/>
      <c r="B880" s="425"/>
      <c r="C880" s="706"/>
      <c r="D880" s="706"/>
      <c r="E880" s="713"/>
      <c r="F880" s="425"/>
      <c r="G880" s="425"/>
      <c r="H880" s="425"/>
      <c r="I880" s="425"/>
      <c r="J880" s="425"/>
      <c r="K880" s="425"/>
      <c r="L880" s="425"/>
      <c r="M880" s="425"/>
      <c r="N880" s="425"/>
      <c r="O880" s="425"/>
      <c r="P880" s="425"/>
      <c r="Q880" s="425"/>
      <c r="R880" s="425"/>
      <c r="S880" s="425"/>
      <c r="T880" s="425"/>
      <c r="U880" s="425"/>
      <c r="V880" s="425"/>
      <c r="W880" s="425"/>
      <c r="X880" s="425"/>
      <c r="Y880" s="425"/>
      <c r="Z880" s="425"/>
    </row>
    <row r="881" spans="1:26" ht="12.75" customHeight="1" x14ac:dyDescent="0.2">
      <c r="A881" s="425"/>
      <c r="B881" s="425"/>
      <c r="C881" s="706"/>
      <c r="D881" s="706"/>
      <c r="E881" s="713"/>
      <c r="F881" s="425"/>
      <c r="G881" s="425"/>
      <c r="H881" s="425"/>
      <c r="I881" s="425"/>
      <c r="J881" s="425"/>
      <c r="K881" s="425"/>
      <c r="L881" s="425"/>
      <c r="M881" s="425"/>
      <c r="N881" s="425"/>
      <c r="O881" s="425"/>
      <c r="P881" s="425"/>
      <c r="Q881" s="425"/>
      <c r="R881" s="425"/>
      <c r="S881" s="425"/>
      <c r="T881" s="425"/>
      <c r="U881" s="425"/>
      <c r="V881" s="425"/>
      <c r="W881" s="425"/>
      <c r="X881" s="425"/>
      <c r="Y881" s="425"/>
      <c r="Z881" s="425"/>
    </row>
    <row r="882" spans="1:26" ht="12.75" customHeight="1" x14ac:dyDescent="0.2">
      <c r="A882" s="425"/>
      <c r="B882" s="425"/>
      <c r="C882" s="706"/>
      <c r="D882" s="706"/>
      <c r="E882" s="713"/>
      <c r="F882" s="425"/>
      <c r="G882" s="425"/>
      <c r="H882" s="425"/>
      <c r="I882" s="425"/>
      <c r="J882" s="425"/>
      <c r="K882" s="425"/>
      <c r="L882" s="425"/>
      <c r="M882" s="425"/>
      <c r="N882" s="425"/>
      <c r="O882" s="425"/>
      <c r="P882" s="425"/>
      <c r="Q882" s="425"/>
      <c r="R882" s="425"/>
      <c r="S882" s="425"/>
      <c r="T882" s="425"/>
      <c r="U882" s="425"/>
      <c r="V882" s="425"/>
      <c r="W882" s="425"/>
      <c r="X882" s="425"/>
      <c r="Y882" s="425"/>
      <c r="Z882" s="425"/>
    </row>
    <row r="883" spans="1:26" ht="12.75" customHeight="1" x14ac:dyDescent="0.2">
      <c r="A883" s="425"/>
      <c r="B883" s="425"/>
      <c r="C883" s="706"/>
      <c r="D883" s="706"/>
      <c r="E883" s="713"/>
      <c r="F883" s="425"/>
      <c r="G883" s="425"/>
      <c r="H883" s="425"/>
      <c r="I883" s="425"/>
      <c r="J883" s="425"/>
      <c r="K883" s="425"/>
      <c r="L883" s="425"/>
      <c r="M883" s="425"/>
      <c r="N883" s="425"/>
      <c r="O883" s="425"/>
      <c r="P883" s="425"/>
      <c r="Q883" s="425"/>
      <c r="R883" s="425"/>
      <c r="S883" s="425"/>
      <c r="T883" s="425"/>
      <c r="U883" s="425"/>
      <c r="V883" s="425"/>
      <c r="W883" s="425"/>
      <c r="X883" s="425"/>
      <c r="Y883" s="425"/>
      <c r="Z883" s="425"/>
    </row>
    <row r="884" spans="1:26" ht="12.75" customHeight="1" x14ac:dyDescent="0.2">
      <c r="A884" s="425"/>
      <c r="B884" s="425"/>
      <c r="C884" s="706"/>
      <c r="D884" s="706"/>
      <c r="E884" s="713"/>
      <c r="F884" s="425"/>
      <c r="G884" s="425"/>
      <c r="H884" s="425"/>
      <c r="I884" s="425"/>
      <c r="J884" s="425"/>
      <c r="K884" s="425"/>
      <c r="L884" s="425"/>
      <c r="M884" s="425"/>
      <c r="N884" s="425"/>
      <c r="O884" s="425"/>
      <c r="P884" s="425"/>
      <c r="Q884" s="425"/>
      <c r="R884" s="425"/>
      <c r="S884" s="425"/>
      <c r="T884" s="425"/>
      <c r="U884" s="425"/>
      <c r="V884" s="425"/>
      <c r="W884" s="425"/>
      <c r="X884" s="425"/>
      <c r="Y884" s="425"/>
      <c r="Z884" s="425"/>
    </row>
    <row r="885" spans="1:26" ht="12.75" customHeight="1" x14ac:dyDescent="0.2">
      <c r="A885" s="425"/>
      <c r="B885" s="425"/>
      <c r="C885" s="706"/>
      <c r="D885" s="706"/>
      <c r="E885" s="713"/>
      <c r="F885" s="425"/>
      <c r="G885" s="425"/>
      <c r="H885" s="425"/>
      <c r="I885" s="425"/>
      <c r="J885" s="425"/>
      <c r="K885" s="425"/>
      <c r="L885" s="425"/>
      <c r="M885" s="425"/>
      <c r="N885" s="425"/>
      <c r="O885" s="425"/>
      <c r="P885" s="425"/>
      <c r="Q885" s="425"/>
      <c r="R885" s="425"/>
      <c r="S885" s="425"/>
      <c r="T885" s="425"/>
      <c r="U885" s="425"/>
      <c r="V885" s="425"/>
      <c r="W885" s="425"/>
      <c r="X885" s="425"/>
      <c r="Y885" s="425"/>
      <c r="Z885" s="425"/>
    </row>
    <row r="886" spans="1:26" ht="12.75" customHeight="1" x14ac:dyDescent="0.2">
      <c r="A886" s="425"/>
      <c r="B886" s="425"/>
      <c r="C886" s="706"/>
      <c r="D886" s="706"/>
      <c r="E886" s="713"/>
      <c r="F886" s="425"/>
      <c r="G886" s="425"/>
      <c r="H886" s="425"/>
      <c r="I886" s="425"/>
      <c r="J886" s="425"/>
      <c r="K886" s="425"/>
      <c r="L886" s="425"/>
      <c r="M886" s="425"/>
      <c r="N886" s="425"/>
      <c r="O886" s="425"/>
      <c r="P886" s="425"/>
      <c r="Q886" s="425"/>
      <c r="R886" s="425"/>
      <c r="S886" s="425"/>
      <c r="T886" s="425"/>
      <c r="U886" s="425"/>
      <c r="V886" s="425"/>
      <c r="W886" s="425"/>
      <c r="X886" s="425"/>
      <c r="Y886" s="425"/>
      <c r="Z886" s="425"/>
    </row>
    <row r="887" spans="1:26" ht="12.75" customHeight="1" x14ac:dyDescent="0.2">
      <c r="A887" s="425"/>
      <c r="B887" s="425"/>
      <c r="C887" s="706"/>
      <c r="D887" s="706"/>
      <c r="E887" s="713"/>
      <c r="F887" s="425"/>
      <c r="G887" s="425"/>
      <c r="H887" s="425"/>
      <c r="I887" s="425"/>
      <c r="J887" s="425"/>
      <c r="K887" s="425"/>
      <c r="L887" s="425"/>
      <c r="M887" s="425"/>
      <c r="N887" s="425"/>
      <c r="O887" s="425"/>
      <c r="P887" s="425"/>
      <c r="Q887" s="425"/>
      <c r="R887" s="425"/>
      <c r="S887" s="425"/>
      <c r="T887" s="425"/>
      <c r="U887" s="425"/>
      <c r="V887" s="425"/>
      <c r="W887" s="425"/>
      <c r="X887" s="425"/>
      <c r="Y887" s="425"/>
      <c r="Z887" s="425"/>
    </row>
    <row r="888" spans="1:26" ht="12.75" customHeight="1" x14ac:dyDescent="0.2">
      <c r="A888" s="425"/>
      <c r="B888" s="425"/>
      <c r="C888" s="706"/>
      <c r="D888" s="706"/>
      <c r="E888" s="713"/>
      <c r="F888" s="425"/>
      <c r="G888" s="425"/>
      <c r="H888" s="425"/>
      <c r="I888" s="425"/>
      <c r="J888" s="425"/>
      <c r="K888" s="425"/>
      <c r="L888" s="425"/>
      <c r="M888" s="425"/>
      <c r="N888" s="425"/>
      <c r="O888" s="425"/>
      <c r="P888" s="425"/>
      <c r="Q888" s="425"/>
      <c r="R888" s="425"/>
      <c r="S888" s="425"/>
      <c r="T888" s="425"/>
      <c r="U888" s="425"/>
      <c r="V888" s="425"/>
      <c r="W888" s="425"/>
      <c r="X888" s="425"/>
      <c r="Y888" s="425"/>
      <c r="Z888" s="425"/>
    </row>
    <row r="889" spans="1:26" ht="12.75" customHeight="1" x14ac:dyDescent="0.2">
      <c r="A889" s="425"/>
      <c r="B889" s="425"/>
      <c r="C889" s="706"/>
      <c r="D889" s="706"/>
      <c r="E889" s="713"/>
      <c r="F889" s="425"/>
      <c r="G889" s="425"/>
      <c r="H889" s="425"/>
      <c r="I889" s="425"/>
      <c r="J889" s="425"/>
      <c r="K889" s="425"/>
      <c r="L889" s="425"/>
      <c r="M889" s="425"/>
      <c r="N889" s="425"/>
      <c r="O889" s="425"/>
      <c r="P889" s="425"/>
      <c r="Q889" s="425"/>
      <c r="R889" s="425"/>
      <c r="S889" s="425"/>
      <c r="T889" s="425"/>
      <c r="U889" s="425"/>
      <c r="V889" s="425"/>
      <c r="W889" s="425"/>
      <c r="X889" s="425"/>
      <c r="Y889" s="425"/>
      <c r="Z889" s="425"/>
    </row>
    <row r="890" spans="1:26" ht="12.75" customHeight="1" x14ac:dyDescent="0.2">
      <c r="A890" s="425"/>
      <c r="B890" s="425"/>
      <c r="C890" s="706"/>
      <c r="D890" s="706"/>
      <c r="E890" s="713"/>
      <c r="F890" s="425"/>
      <c r="G890" s="425"/>
      <c r="H890" s="425"/>
      <c r="I890" s="425"/>
      <c r="J890" s="425"/>
      <c r="K890" s="425"/>
      <c r="L890" s="425"/>
      <c r="M890" s="425"/>
      <c r="N890" s="425"/>
      <c r="O890" s="425"/>
      <c r="P890" s="425"/>
      <c r="Q890" s="425"/>
      <c r="R890" s="425"/>
      <c r="S890" s="425"/>
      <c r="T890" s="425"/>
      <c r="U890" s="425"/>
      <c r="V890" s="425"/>
      <c r="W890" s="425"/>
      <c r="X890" s="425"/>
      <c r="Y890" s="425"/>
      <c r="Z890" s="425"/>
    </row>
    <row r="891" spans="1:26" ht="12.75" customHeight="1" x14ac:dyDescent="0.2">
      <c r="A891" s="425"/>
      <c r="B891" s="425"/>
      <c r="C891" s="706"/>
      <c r="D891" s="706"/>
      <c r="E891" s="713"/>
      <c r="F891" s="425"/>
      <c r="G891" s="425"/>
      <c r="H891" s="425"/>
      <c r="I891" s="425"/>
      <c r="J891" s="425"/>
      <c r="K891" s="425"/>
      <c r="L891" s="425"/>
      <c r="M891" s="425"/>
      <c r="N891" s="425"/>
      <c r="O891" s="425"/>
      <c r="P891" s="425"/>
      <c r="Q891" s="425"/>
      <c r="R891" s="425"/>
      <c r="S891" s="425"/>
      <c r="T891" s="425"/>
      <c r="U891" s="425"/>
      <c r="V891" s="425"/>
      <c r="W891" s="425"/>
      <c r="X891" s="425"/>
      <c r="Y891" s="425"/>
      <c r="Z891" s="425"/>
    </row>
    <row r="892" spans="1:26" ht="12.75" customHeight="1" x14ac:dyDescent="0.2">
      <c r="A892" s="425"/>
      <c r="B892" s="425"/>
      <c r="C892" s="706"/>
      <c r="D892" s="706"/>
      <c r="E892" s="713"/>
      <c r="F892" s="425"/>
      <c r="G892" s="425"/>
      <c r="H892" s="425"/>
      <c r="I892" s="425"/>
      <c r="J892" s="425"/>
      <c r="K892" s="425"/>
      <c r="L892" s="425"/>
      <c r="M892" s="425"/>
      <c r="N892" s="425"/>
      <c r="O892" s="425"/>
      <c r="P892" s="425"/>
      <c r="Q892" s="425"/>
      <c r="R892" s="425"/>
      <c r="S892" s="425"/>
      <c r="T892" s="425"/>
      <c r="U892" s="425"/>
      <c r="V892" s="425"/>
      <c r="W892" s="425"/>
      <c r="X892" s="425"/>
      <c r="Y892" s="425"/>
      <c r="Z892" s="425"/>
    </row>
    <row r="893" spans="1:26" ht="12.75" customHeight="1" x14ac:dyDescent="0.2">
      <c r="A893" s="425"/>
      <c r="B893" s="425"/>
      <c r="C893" s="706"/>
      <c r="D893" s="706"/>
      <c r="E893" s="713"/>
      <c r="F893" s="425"/>
      <c r="G893" s="425"/>
      <c r="H893" s="425"/>
      <c r="I893" s="425"/>
      <c r="J893" s="425"/>
      <c r="K893" s="425"/>
      <c r="L893" s="425"/>
      <c r="M893" s="425"/>
      <c r="N893" s="425"/>
      <c r="O893" s="425"/>
      <c r="P893" s="425"/>
      <c r="Q893" s="425"/>
      <c r="R893" s="425"/>
      <c r="S893" s="425"/>
      <c r="T893" s="425"/>
      <c r="U893" s="425"/>
      <c r="V893" s="425"/>
      <c r="W893" s="425"/>
      <c r="X893" s="425"/>
      <c r="Y893" s="425"/>
      <c r="Z893" s="425"/>
    </row>
    <row r="894" spans="1:26" ht="12.75" customHeight="1" x14ac:dyDescent="0.2">
      <c r="A894" s="425"/>
      <c r="B894" s="425"/>
      <c r="C894" s="706"/>
      <c r="D894" s="706"/>
      <c r="E894" s="713"/>
      <c r="F894" s="425"/>
      <c r="G894" s="425"/>
      <c r="H894" s="425"/>
      <c r="I894" s="425"/>
      <c r="J894" s="425"/>
      <c r="K894" s="425"/>
      <c r="L894" s="425"/>
      <c r="M894" s="425"/>
      <c r="N894" s="425"/>
      <c r="O894" s="425"/>
      <c r="P894" s="425"/>
      <c r="Q894" s="425"/>
      <c r="R894" s="425"/>
      <c r="S894" s="425"/>
      <c r="T894" s="425"/>
      <c r="U894" s="425"/>
      <c r="V894" s="425"/>
      <c r="W894" s="425"/>
      <c r="X894" s="425"/>
      <c r="Y894" s="425"/>
      <c r="Z894" s="425"/>
    </row>
    <row r="895" spans="1:26" ht="12.75" customHeight="1" x14ac:dyDescent="0.2">
      <c r="A895" s="425"/>
      <c r="B895" s="425"/>
      <c r="C895" s="706"/>
      <c r="D895" s="706"/>
      <c r="E895" s="713"/>
      <c r="F895" s="425"/>
      <c r="G895" s="425"/>
      <c r="H895" s="425"/>
      <c r="I895" s="425"/>
      <c r="J895" s="425"/>
      <c r="K895" s="425"/>
      <c r="L895" s="425"/>
      <c r="M895" s="425"/>
      <c r="N895" s="425"/>
      <c r="O895" s="425"/>
      <c r="P895" s="425"/>
      <c r="Q895" s="425"/>
      <c r="R895" s="425"/>
      <c r="S895" s="425"/>
      <c r="T895" s="425"/>
      <c r="U895" s="425"/>
      <c r="V895" s="425"/>
      <c r="W895" s="425"/>
      <c r="X895" s="425"/>
      <c r="Y895" s="425"/>
      <c r="Z895" s="425"/>
    </row>
    <row r="896" spans="1:26" ht="12.75" customHeight="1" x14ac:dyDescent="0.2">
      <c r="A896" s="425"/>
      <c r="B896" s="425"/>
      <c r="C896" s="706"/>
      <c r="D896" s="706"/>
      <c r="E896" s="713"/>
      <c r="F896" s="425"/>
      <c r="G896" s="425"/>
      <c r="H896" s="425"/>
      <c r="I896" s="425"/>
      <c r="J896" s="425"/>
      <c r="K896" s="425"/>
      <c r="L896" s="425"/>
      <c r="M896" s="425"/>
      <c r="N896" s="425"/>
      <c r="O896" s="425"/>
      <c r="P896" s="425"/>
      <c r="Q896" s="425"/>
      <c r="R896" s="425"/>
      <c r="S896" s="425"/>
      <c r="T896" s="425"/>
      <c r="U896" s="425"/>
      <c r="V896" s="425"/>
      <c r="W896" s="425"/>
      <c r="X896" s="425"/>
      <c r="Y896" s="425"/>
      <c r="Z896" s="425"/>
    </row>
    <row r="897" spans="1:26" ht="12.75" customHeight="1" x14ac:dyDescent="0.2">
      <c r="A897" s="425"/>
      <c r="B897" s="425"/>
      <c r="C897" s="706"/>
      <c r="D897" s="706"/>
      <c r="E897" s="713"/>
      <c r="F897" s="425"/>
      <c r="G897" s="425"/>
      <c r="H897" s="425"/>
      <c r="I897" s="425"/>
      <c r="J897" s="425"/>
      <c r="K897" s="425"/>
      <c r="L897" s="425"/>
      <c r="M897" s="425"/>
      <c r="N897" s="425"/>
      <c r="O897" s="425"/>
      <c r="P897" s="425"/>
      <c r="Q897" s="425"/>
      <c r="R897" s="425"/>
      <c r="S897" s="425"/>
      <c r="T897" s="425"/>
      <c r="U897" s="425"/>
      <c r="V897" s="425"/>
      <c r="W897" s="425"/>
      <c r="X897" s="425"/>
      <c r="Y897" s="425"/>
      <c r="Z897" s="425"/>
    </row>
    <row r="898" spans="1:26" ht="12.75" customHeight="1" x14ac:dyDescent="0.2">
      <c r="A898" s="425"/>
      <c r="B898" s="425"/>
      <c r="C898" s="706"/>
      <c r="D898" s="706"/>
      <c r="E898" s="713"/>
      <c r="F898" s="425"/>
      <c r="G898" s="425"/>
      <c r="H898" s="425"/>
      <c r="I898" s="425"/>
      <c r="J898" s="425"/>
      <c r="K898" s="425"/>
      <c r="L898" s="425"/>
      <c r="M898" s="425"/>
      <c r="N898" s="425"/>
      <c r="O898" s="425"/>
      <c r="P898" s="425"/>
      <c r="Q898" s="425"/>
      <c r="R898" s="425"/>
      <c r="S898" s="425"/>
      <c r="T898" s="425"/>
      <c r="U898" s="425"/>
      <c r="V898" s="425"/>
      <c r="W898" s="425"/>
      <c r="X898" s="425"/>
      <c r="Y898" s="425"/>
      <c r="Z898" s="425"/>
    </row>
    <row r="899" spans="1:26" ht="12.75" customHeight="1" x14ac:dyDescent="0.2">
      <c r="A899" s="425"/>
      <c r="B899" s="425"/>
      <c r="C899" s="706"/>
      <c r="D899" s="706"/>
      <c r="E899" s="713"/>
      <c r="F899" s="425"/>
      <c r="G899" s="425"/>
      <c r="H899" s="425"/>
      <c r="I899" s="425"/>
      <c r="J899" s="425"/>
      <c r="K899" s="425"/>
      <c r="L899" s="425"/>
      <c r="M899" s="425"/>
      <c r="N899" s="425"/>
      <c r="O899" s="425"/>
      <c r="P899" s="425"/>
      <c r="Q899" s="425"/>
      <c r="R899" s="425"/>
      <c r="S899" s="425"/>
      <c r="T899" s="425"/>
      <c r="U899" s="425"/>
      <c r="V899" s="425"/>
      <c r="W899" s="425"/>
      <c r="X899" s="425"/>
      <c r="Y899" s="425"/>
      <c r="Z899" s="425"/>
    </row>
    <row r="900" spans="1:26" ht="12.75" customHeight="1" x14ac:dyDescent="0.2">
      <c r="A900" s="425"/>
      <c r="B900" s="425"/>
      <c r="C900" s="706"/>
      <c r="D900" s="706"/>
      <c r="E900" s="713"/>
      <c r="F900" s="425"/>
      <c r="G900" s="425"/>
      <c r="H900" s="425"/>
      <c r="I900" s="425"/>
      <c r="J900" s="425"/>
      <c r="K900" s="425"/>
      <c r="L900" s="425"/>
      <c r="M900" s="425"/>
      <c r="N900" s="425"/>
      <c r="O900" s="425"/>
      <c r="P900" s="425"/>
      <c r="Q900" s="425"/>
      <c r="R900" s="425"/>
      <c r="S900" s="425"/>
      <c r="T900" s="425"/>
      <c r="U900" s="425"/>
      <c r="V900" s="425"/>
      <c r="W900" s="425"/>
      <c r="X900" s="425"/>
      <c r="Y900" s="425"/>
      <c r="Z900" s="425"/>
    </row>
    <row r="901" spans="1:26" ht="12.75" customHeight="1" x14ac:dyDescent="0.2">
      <c r="A901" s="425"/>
      <c r="B901" s="425"/>
      <c r="C901" s="706"/>
      <c r="D901" s="706"/>
      <c r="E901" s="713"/>
      <c r="F901" s="425"/>
      <c r="G901" s="425"/>
      <c r="H901" s="425"/>
      <c r="I901" s="425"/>
      <c r="J901" s="425"/>
      <c r="K901" s="425"/>
      <c r="L901" s="425"/>
      <c r="M901" s="425"/>
      <c r="N901" s="425"/>
      <c r="O901" s="425"/>
      <c r="P901" s="425"/>
      <c r="Q901" s="425"/>
      <c r="R901" s="425"/>
      <c r="S901" s="425"/>
      <c r="T901" s="425"/>
      <c r="U901" s="425"/>
      <c r="V901" s="425"/>
      <c r="W901" s="425"/>
      <c r="X901" s="425"/>
      <c r="Y901" s="425"/>
      <c r="Z901" s="425"/>
    </row>
    <row r="902" spans="1:26" ht="12.75" customHeight="1" x14ac:dyDescent="0.2">
      <c r="A902" s="425"/>
      <c r="B902" s="425"/>
      <c r="C902" s="706"/>
      <c r="D902" s="706"/>
      <c r="E902" s="713"/>
      <c r="F902" s="425"/>
      <c r="G902" s="425"/>
      <c r="H902" s="425"/>
      <c r="I902" s="425"/>
      <c r="J902" s="425"/>
      <c r="K902" s="425"/>
      <c r="L902" s="425"/>
      <c r="M902" s="425"/>
      <c r="N902" s="425"/>
      <c r="O902" s="425"/>
      <c r="P902" s="425"/>
      <c r="Q902" s="425"/>
      <c r="R902" s="425"/>
      <c r="S902" s="425"/>
      <c r="T902" s="425"/>
      <c r="U902" s="425"/>
      <c r="V902" s="425"/>
      <c r="W902" s="425"/>
      <c r="X902" s="425"/>
      <c r="Y902" s="425"/>
      <c r="Z902" s="425"/>
    </row>
    <row r="903" spans="1:26" ht="12.75" customHeight="1" x14ac:dyDescent="0.2">
      <c r="A903" s="425"/>
      <c r="B903" s="425"/>
      <c r="C903" s="706"/>
      <c r="D903" s="706"/>
      <c r="E903" s="713"/>
      <c r="F903" s="425"/>
      <c r="G903" s="425"/>
      <c r="H903" s="425"/>
      <c r="I903" s="425"/>
      <c r="J903" s="425"/>
      <c r="K903" s="425"/>
      <c r="L903" s="425"/>
      <c r="M903" s="425"/>
      <c r="N903" s="425"/>
      <c r="O903" s="425"/>
      <c r="P903" s="425"/>
      <c r="Q903" s="425"/>
      <c r="R903" s="425"/>
      <c r="S903" s="425"/>
      <c r="T903" s="425"/>
      <c r="U903" s="425"/>
      <c r="V903" s="425"/>
      <c r="W903" s="425"/>
      <c r="X903" s="425"/>
      <c r="Y903" s="425"/>
      <c r="Z903" s="425"/>
    </row>
    <row r="904" spans="1:26" ht="12.75" customHeight="1" x14ac:dyDescent="0.2">
      <c r="A904" s="425"/>
      <c r="B904" s="425"/>
      <c r="C904" s="706"/>
      <c r="D904" s="706"/>
      <c r="E904" s="713"/>
      <c r="F904" s="425"/>
      <c r="G904" s="425"/>
      <c r="H904" s="425"/>
      <c r="I904" s="425"/>
      <c r="J904" s="425"/>
      <c r="K904" s="425"/>
      <c r="L904" s="425"/>
      <c r="M904" s="425"/>
      <c r="N904" s="425"/>
      <c r="O904" s="425"/>
      <c r="P904" s="425"/>
      <c r="Q904" s="425"/>
      <c r="R904" s="425"/>
      <c r="S904" s="425"/>
      <c r="T904" s="425"/>
      <c r="U904" s="425"/>
      <c r="V904" s="425"/>
      <c r="W904" s="425"/>
      <c r="X904" s="425"/>
      <c r="Y904" s="425"/>
      <c r="Z904" s="425"/>
    </row>
    <row r="905" spans="1:26" ht="12.75" customHeight="1" x14ac:dyDescent="0.2">
      <c r="A905" s="425"/>
      <c r="B905" s="425"/>
      <c r="C905" s="706"/>
      <c r="D905" s="706"/>
      <c r="E905" s="713"/>
      <c r="F905" s="425"/>
      <c r="G905" s="425"/>
      <c r="H905" s="425"/>
      <c r="I905" s="425"/>
      <c r="J905" s="425"/>
      <c r="K905" s="425"/>
      <c r="L905" s="425"/>
      <c r="M905" s="425"/>
      <c r="N905" s="425"/>
      <c r="O905" s="425"/>
      <c r="P905" s="425"/>
      <c r="Q905" s="425"/>
      <c r="R905" s="425"/>
      <c r="S905" s="425"/>
      <c r="T905" s="425"/>
      <c r="U905" s="425"/>
      <c r="V905" s="425"/>
      <c r="W905" s="425"/>
      <c r="X905" s="425"/>
      <c r="Y905" s="425"/>
      <c r="Z905" s="425"/>
    </row>
    <row r="906" spans="1:26" ht="12.75" customHeight="1" x14ac:dyDescent="0.2">
      <c r="A906" s="425"/>
      <c r="B906" s="425"/>
      <c r="C906" s="706"/>
      <c r="D906" s="706"/>
      <c r="E906" s="713"/>
      <c r="F906" s="425"/>
      <c r="G906" s="425"/>
      <c r="H906" s="425"/>
      <c r="I906" s="425"/>
      <c r="J906" s="425"/>
      <c r="K906" s="425"/>
      <c r="L906" s="425"/>
      <c r="M906" s="425"/>
      <c r="N906" s="425"/>
      <c r="O906" s="425"/>
      <c r="P906" s="425"/>
      <c r="Q906" s="425"/>
      <c r="R906" s="425"/>
      <c r="S906" s="425"/>
      <c r="T906" s="425"/>
      <c r="U906" s="425"/>
      <c r="V906" s="425"/>
      <c r="W906" s="425"/>
      <c r="X906" s="425"/>
      <c r="Y906" s="425"/>
      <c r="Z906" s="425"/>
    </row>
    <row r="907" spans="1:26" ht="12.75" customHeight="1" x14ac:dyDescent="0.2">
      <c r="A907" s="425"/>
      <c r="B907" s="425"/>
      <c r="C907" s="706"/>
      <c r="D907" s="706"/>
      <c r="E907" s="713"/>
      <c r="F907" s="425"/>
      <c r="G907" s="425"/>
      <c r="H907" s="425"/>
      <c r="I907" s="425"/>
      <c r="J907" s="425"/>
      <c r="K907" s="425"/>
      <c r="L907" s="425"/>
      <c r="M907" s="425"/>
      <c r="N907" s="425"/>
      <c r="O907" s="425"/>
      <c r="P907" s="425"/>
      <c r="Q907" s="425"/>
      <c r="R907" s="425"/>
      <c r="S907" s="425"/>
      <c r="T907" s="425"/>
      <c r="U907" s="425"/>
      <c r="V907" s="425"/>
      <c r="W907" s="425"/>
      <c r="X907" s="425"/>
      <c r="Y907" s="425"/>
      <c r="Z907" s="425"/>
    </row>
    <row r="908" spans="1:26" ht="12.75" customHeight="1" x14ac:dyDescent="0.2">
      <c r="A908" s="425"/>
      <c r="B908" s="425"/>
      <c r="C908" s="706"/>
      <c r="D908" s="706"/>
      <c r="E908" s="713"/>
      <c r="F908" s="425"/>
      <c r="G908" s="425"/>
      <c r="H908" s="425"/>
      <c r="I908" s="425"/>
      <c r="J908" s="425"/>
      <c r="K908" s="425"/>
      <c r="L908" s="425"/>
      <c r="M908" s="425"/>
      <c r="N908" s="425"/>
      <c r="O908" s="425"/>
      <c r="P908" s="425"/>
      <c r="Q908" s="425"/>
      <c r="R908" s="425"/>
      <c r="S908" s="425"/>
      <c r="T908" s="425"/>
      <c r="U908" s="425"/>
      <c r="V908" s="425"/>
      <c r="W908" s="425"/>
      <c r="X908" s="425"/>
      <c r="Y908" s="425"/>
      <c r="Z908" s="425"/>
    </row>
    <row r="909" spans="1:26" ht="12.75" customHeight="1" x14ac:dyDescent="0.2">
      <c r="A909" s="425"/>
      <c r="B909" s="425"/>
      <c r="C909" s="706"/>
      <c r="D909" s="706"/>
      <c r="E909" s="713"/>
      <c r="F909" s="425"/>
      <c r="G909" s="425"/>
      <c r="H909" s="425"/>
      <c r="I909" s="425"/>
      <c r="J909" s="425"/>
      <c r="K909" s="425"/>
      <c r="L909" s="425"/>
      <c r="M909" s="425"/>
      <c r="N909" s="425"/>
      <c r="O909" s="425"/>
      <c r="P909" s="425"/>
      <c r="Q909" s="425"/>
      <c r="R909" s="425"/>
      <c r="S909" s="425"/>
      <c r="T909" s="425"/>
      <c r="U909" s="425"/>
      <c r="V909" s="425"/>
      <c r="W909" s="425"/>
      <c r="X909" s="425"/>
      <c r="Y909" s="425"/>
      <c r="Z909" s="425"/>
    </row>
    <row r="910" spans="1:26" ht="12.75" customHeight="1" x14ac:dyDescent="0.2">
      <c r="A910" s="425"/>
      <c r="B910" s="425"/>
      <c r="C910" s="706"/>
      <c r="D910" s="706"/>
      <c r="E910" s="713"/>
      <c r="F910" s="425"/>
      <c r="G910" s="425"/>
      <c r="H910" s="425"/>
      <c r="I910" s="425"/>
      <c r="J910" s="425"/>
      <c r="K910" s="425"/>
      <c r="L910" s="425"/>
      <c r="M910" s="425"/>
      <c r="N910" s="425"/>
      <c r="O910" s="425"/>
      <c r="P910" s="425"/>
      <c r="Q910" s="425"/>
      <c r="R910" s="425"/>
      <c r="S910" s="425"/>
      <c r="T910" s="425"/>
      <c r="U910" s="425"/>
      <c r="V910" s="425"/>
      <c r="W910" s="425"/>
      <c r="X910" s="425"/>
      <c r="Y910" s="425"/>
      <c r="Z910" s="425"/>
    </row>
    <row r="911" spans="1:26" ht="12.75" customHeight="1" x14ac:dyDescent="0.2">
      <c r="A911" s="425"/>
      <c r="B911" s="425"/>
      <c r="C911" s="706"/>
      <c r="D911" s="706"/>
      <c r="E911" s="713"/>
      <c r="F911" s="425"/>
      <c r="G911" s="425"/>
      <c r="H911" s="425"/>
      <c r="I911" s="425"/>
      <c r="J911" s="425"/>
      <c r="K911" s="425"/>
      <c r="L911" s="425"/>
      <c r="M911" s="425"/>
      <c r="N911" s="425"/>
      <c r="O911" s="425"/>
      <c r="P911" s="425"/>
      <c r="Q911" s="425"/>
      <c r="R911" s="425"/>
      <c r="S911" s="425"/>
      <c r="T911" s="425"/>
      <c r="U911" s="425"/>
      <c r="V911" s="425"/>
      <c r="W911" s="425"/>
      <c r="X911" s="425"/>
      <c r="Y911" s="425"/>
      <c r="Z911" s="425"/>
    </row>
    <row r="912" spans="1:26" ht="12.75" customHeight="1" x14ac:dyDescent="0.2">
      <c r="A912" s="425"/>
      <c r="B912" s="425"/>
      <c r="C912" s="706"/>
      <c r="D912" s="706"/>
      <c r="E912" s="713"/>
      <c r="F912" s="425"/>
      <c r="G912" s="425"/>
      <c r="H912" s="425"/>
      <c r="I912" s="425"/>
      <c r="J912" s="425"/>
      <c r="K912" s="425"/>
      <c r="L912" s="425"/>
      <c r="M912" s="425"/>
      <c r="N912" s="425"/>
      <c r="O912" s="425"/>
      <c r="P912" s="425"/>
      <c r="Q912" s="425"/>
      <c r="R912" s="425"/>
      <c r="S912" s="425"/>
      <c r="T912" s="425"/>
      <c r="U912" s="425"/>
      <c r="V912" s="425"/>
      <c r="W912" s="425"/>
      <c r="X912" s="425"/>
      <c r="Y912" s="425"/>
      <c r="Z912" s="425"/>
    </row>
    <row r="913" spans="1:26" ht="12.75" customHeight="1" x14ac:dyDescent="0.2">
      <c r="A913" s="425"/>
      <c r="B913" s="425"/>
      <c r="C913" s="706"/>
      <c r="D913" s="706"/>
      <c r="E913" s="713"/>
      <c r="F913" s="425"/>
      <c r="G913" s="425"/>
      <c r="H913" s="425"/>
      <c r="I913" s="425"/>
      <c r="J913" s="425"/>
      <c r="K913" s="425"/>
      <c r="L913" s="425"/>
      <c r="M913" s="425"/>
      <c r="N913" s="425"/>
      <c r="O913" s="425"/>
      <c r="P913" s="425"/>
      <c r="Q913" s="425"/>
      <c r="R913" s="425"/>
      <c r="S913" s="425"/>
      <c r="T913" s="425"/>
      <c r="U913" s="425"/>
      <c r="V913" s="425"/>
      <c r="W913" s="425"/>
      <c r="X913" s="425"/>
      <c r="Y913" s="425"/>
      <c r="Z913" s="425"/>
    </row>
    <row r="914" spans="1:26" ht="12.75" customHeight="1" x14ac:dyDescent="0.2">
      <c r="A914" s="425"/>
      <c r="B914" s="425"/>
      <c r="C914" s="706"/>
      <c r="D914" s="706"/>
      <c r="E914" s="713"/>
      <c r="F914" s="425"/>
      <c r="G914" s="425"/>
      <c r="H914" s="425"/>
      <c r="I914" s="425"/>
      <c r="J914" s="425"/>
      <c r="K914" s="425"/>
      <c r="L914" s="425"/>
      <c r="M914" s="425"/>
      <c r="N914" s="425"/>
      <c r="O914" s="425"/>
      <c r="P914" s="425"/>
      <c r="Q914" s="425"/>
      <c r="R914" s="425"/>
      <c r="S914" s="425"/>
      <c r="T914" s="425"/>
      <c r="U914" s="425"/>
      <c r="V914" s="425"/>
      <c r="W914" s="425"/>
      <c r="X914" s="425"/>
      <c r="Y914" s="425"/>
      <c r="Z914" s="425"/>
    </row>
    <row r="915" spans="1:26" ht="12.75" customHeight="1" x14ac:dyDescent="0.2">
      <c r="A915" s="425"/>
      <c r="B915" s="425"/>
      <c r="C915" s="706"/>
      <c r="D915" s="706"/>
      <c r="E915" s="713"/>
      <c r="F915" s="425"/>
      <c r="G915" s="425"/>
      <c r="H915" s="425"/>
      <c r="I915" s="425"/>
      <c r="J915" s="425"/>
      <c r="K915" s="425"/>
      <c r="L915" s="425"/>
      <c r="M915" s="425"/>
      <c r="N915" s="425"/>
      <c r="O915" s="425"/>
      <c r="P915" s="425"/>
      <c r="Q915" s="425"/>
      <c r="R915" s="425"/>
      <c r="S915" s="425"/>
      <c r="T915" s="425"/>
      <c r="U915" s="425"/>
      <c r="V915" s="425"/>
      <c r="W915" s="425"/>
      <c r="X915" s="425"/>
      <c r="Y915" s="425"/>
      <c r="Z915" s="425"/>
    </row>
    <row r="916" spans="1:26" ht="12.75" customHeight="1" x14ac:dyDescent="0.2">
      <c r="A916" s="425"/>
      <c r="B916" s="425"/>
      <c r="C916" s="706"/>
      <c r="D916" s="706"/>
      <c r="E916" s="713"/>
      <c r="F916" s="425"/>
      <c r="G916" s="425"/>
      <c r="H916" s="425"/>
      <c r="I916" s="425"/>
      <c r="J916" s="425"/>
      <c r="K916" s="425"/>
      <c r="L916" s="425"/>
      <c r="M916" s="425"/>
      <c r="N916" s="425"/>
      <c r="O916" s="425"/>
      <c r="P916" s="425"/>
      <c r="Q916" s="425"/>
      <c r="R916" s="425"/>
      <c r="S916" s="425"/>
      <c r="T916" s="425"/>
      <c r="U916" s="425"/>
      <c r="V916" s="425"/>
      <c r="W916" s="425"/>
      <c r="X916" s="425"/>
      <c r="Y916" s="425"/>
      <c r="Z916" s="425"/>
    </row>
    <row r="917" spans="1:26" ht="12.75" customHeight="1" x14ac:dyDescent="0.2">
      <c r="A917" s="425"/>
      <c r="B917" s="425"/>
      <c r="C917" s="706"/>
      <c r="D917" s="706"/>
      <c r="E917" s="713"/>
      <c r="F917" s="425"/>
      <c r="G917" s="425"/>
      <c r="H917" s="425"/>
      <c r="I917" s="425"/>
      <c r="J917" s="425"/>
      <c r="K917" s="425"/>
      <c r="L917" s="425"/>
      <c r="M917" s="425"/>
      <c r="N917" s="425"/>
      <c r="O917" s="425"/>
      <c r="P917" s="425"/>
      <c r="Q917" s="425"/>
      <c r="R917" s="425"/>
      <c r="S917" s="425"/>
      <c r="T917" s="425"/>
      <c r="U917" s="425"/>
      <c r="V917" s="425"/>
      <c r="W917" s="425"/>
      <c r="X917" s="425"/>
      <c r="Y917" s="425"/>
      <c r="Z917" s="425"/>
    </row>
    <row r="918" spans="1:26" ht="12.75" customHeight="1" x14ac:dyDescent="0.2">
      <c r="A918" s="425"/>
      <c r="B918" s="425"/>
      <c r="C918" s="706"/>
      <c r="D918" s="706"/>
      <c r="E918" s="713"/>
      <c r="F918" s="425"/>
      <c r="G918" s="425"/>
      <c r="H918" s="425"/>
      <c r="I918" s="425"/>
      <c r="J918" s="425"/>
      <c r="K918" s="425"/>
      <c r="L918" s="425"/>
      <c r="M918" s="425"/>
      <c r="N918" s="425"/>
      <c r="O918" s="425"/>
      <c r="P918" s="425"/>
      <c r="Q918" s="425"/>
      <c r="R918" s="425"/>
      <c r="S918" s="425"/>
      <c r="T918" s="425"/>
      <c r="U918" s="425"/>
      <c r="V918" s="425"/>
      <c r="W918" s="425"/>
      <c r="X918" s="425"/>
      <c r="Y918" s="425"/>
      <c r="Z918" s="425"/>
    </row>
    <row r="919" spans="1:26" ht="12.75" customHeight="1" x14ac:dyDescent="0.2">
      <c r="A919" s="425"/>
      <c r="B919" s="425"/>
      <c r="C919" s="706"/>
      <c r="D919" s="706"/>
      <c r="E919" s="713"/>
      <c r="F919" s="425"/>
      <c r="G919" s="425"/>
      <c r="H919" s="425"/>
      <c r="I919" s="425"/>
      <c r="J919" s="425"/>
      <c r="K919" s="425"/>
      <c r="L919" s="425"/>
      <c r="M919" s="425"/>
      <c r="N919" s="425"/>
      <c r="O919" s="425"/>
      <c r="P919" s="425"/>
      <c r="Q919" s="425"/>
      <c r="R919" s="425"/>
      <c r="S919" s="425"/>
      <c r="T919" s="425"/>
      <c r="U919" s="425"/>
      <c r="V919" s="425"/>
      <c r="W919" s="425"/>
      <c r="X919" s="425"/>
      <c r="Y919" s="425"/>
      <c r="Z919" s="425"/>
    </row>
    <row r="920" spans="1:26" ht="12.75" customHeight="1" x14ac:dyDescent="0.2">
      <c r="A920" s="425"/>
      <c r="B920" s="425"/>
      <c r="C920" s="706"/>
      <c r="D920" s="706"/>
      <c r="E920" s="713"/>
      <c r="F920" s="425"/>
      <c r="G920" s="425"/>
      <c r="H920" s="425"/>
      <c r="I920" s="425"/>
      <c r="J920" s="425"/>
      <c r="K920" s="425"/>
      <c r="L920" s="425"/>
      <c r="M920" s="425"/>
      <c r="N920" s="425"/>
      <c r="O920" s="425"/>
      <c r="P920" s="425"/>
      <c r="Q920" s="425"/>
      <c r="R920" s="425"/>
      <c r="S920" s="425"/>
      <c r="T920" s="425"/>
      <c r="U920" s="425"/>
      <c r="V920" s="425"/>
      <c r="W920" s="425"/>
      <c r="X920" s="425"/>
      <c r="Y920" s="425"/>
      <c r="Z920" s="425"/>
    </row>
    <row r="921" spans="1:26" ht="12.75" customHeight="1" x14ac:dyDescent="0.2">
      <c r="A921" s="425"/>
      <c r="B921" s="425"/>
      <c r="C921" s="706"/>
      <c r="D921" s="706"/>
      <c r="E921" s="713"/>
      <c r="F921" s="425"/>
      <c r="G921" s="425"/>
      <c r="H921" s="425"/>
      <c r="I921" s="425"/>
      <c r="J921" s="425"/>
      <c r="K921" s="425"/>
      <c r="L921" s="425"/>
      <c r="M921" s="425"/>
      <c r="N921" s="425"/>
      <c r="O921" s="425"/>
      <c r="P921" s="425"/>
      <c r="Q921" s="425"/>
      <c r="R921" s="425"/>
      <c r="S921" s="425"/>
      <c r="T921" s="425"/>
      <c r="U921" s="425"/>
      <c r="V921" s="425"/>
      <c r="W921" s="425"/>
      <c r="X921" s="425"/>
      <c r="Y921" s="425"/>
      <c r="Z921" s="425"/>
    </row>
    <row r="922" spans="1:26" ht="12.75" customHeight="1" x14ac:dyDescent="0.2">
      <c r="A922" s="425"/>
      <c r="B922" s="425"/>
      <c r="C922" s="706"/>
      <c r="D922" s="706"/>
      <c r="E922" s="713"/>
      <c r="F922" s="425"/>
      <c r="G922" s="425"/>
      <c r="H922" s="425"/>
      <c r="I922" s="425"/>
      <c r="J922" s="425"/>
      <c r="K922" s="425"/>
      <c r="L922" s="425"/>
      <c r="M922" s="425"/>
      <c r="N922" s="425"/>
      <c r="O922" s="425"/>
      <c r="P922" s="425"/>
      <c r="Q922" s="425"/>
      <c r="R922" s="425"/>
      <c r="S922" s="425"/>
      <c r="T922" s="425"/>
      <c r="U922" s="425"/>
      <c r="V922" s="425"/>
      <c r="W922" s="425"/>
      <c r="X922" s="425"/>
      <c r="Y922" s="425"/>
      <c r="Z922" s="425"/>
    </row>
    <row r="923" spans="1:26" ht="12.75" customHeight="1" x14ac:dyDescent="0.2">
      <c r="A923" s="425"/>
      <c r="B923" s="425"/>
      <c r="C923" s="706"/>
      <c r="D923" s="706"/>
      <c r="E923" s="713"/>
      <c r="F923" s="425"/>
      <c r="G923" s="425"/>
      <c r="H923" s="425"/>
      <c r="I923" s="425"/>
      <c r="J923" s="425"/>
      <c r="K923" s="425"/>
      <c r="L923" s="425"/>
      <c r="M923" s="425"/>
      <c r="N923" s="425"/>
      <c r="O923" s="425"/>
      <c r="P923" s="425"/>
      <c r="Q923" s="425"/>
      <c r="R923" s="425"/>
      <c r="S923" s="425"/>
      <c r="T923" s="425"/>
      <c r="U923" s="425"/>
      <c r="V923" s="425"/>
      <c r="W923" s="425"/>
      <c r="X923" s="425"/>
      <c r="Y923" s="425"/>
      <c r="Z923" s="425"/>
    </row>
    <row r="924" spans="1:26" ht="12.75" customHeight="1" x14ac:dyDescent="0.2">
      <c r="A924" s="425"/>
      <c r="B924" s="425"/>
      <c r="C924" s="706"/>
      <c r="D924" s="706"/>
      <c r="E924" s="713"/>
      <c r="F924" s="425"/>
      <c r="G924" s="425"/>
      <c r="H924" s="425"/>
      <c r="I924" s="425"/>
      <c r="J924" s="425"/>
      <c r="K924" s="425"/>
      <c r="L924" s="425"/>
      <c r="M924" s="425"/>
      <c r="N924" s="425"/>
      <c r="O924" s="425"/>
      <c r="P924" s="425"/>
      <c r="Q924" s="425"/>
      <c r="R924" s="425"/>
      <c r="S924" s="425"/>
      <c r="T924" s="425"/>
      <c r="U924" s="425"/>
      <c r="V924" s="425"/>
      <c r="W924" s="425"/>
      <c r="X924" s="425"/>
      <c r="Y924" s="425"/>
      <c r="Z924" s="425"/>
    </row>
    <row r="925" spans="1:26" ht="12.75" customHeight="1" x14ac:dyDescent="0.2">
      <c r="A925" s="425"/>
      <c r="B925" s="425"/>
      <c r="C925" s="706"/>
      <c r="D925" s="706"/>
      <c r="E925" s="713"/>
      <c r="F925" s="425"/>
      <c r="G925" s="425"/>
      <c r="H925" s="425"/>
      <c r="I925" s="425"/>
      <c r="J925" s="425"/>
      <c r="K925" s="425"/>
      <c r="L925" s="425"/>
      <c r="M925" s="425"/>
      <c r="N925" s="425"/>
      <c r="O925" s="425"/>
      <c r="P925" s="425"/>
      <c r="Q925" s="425"/>
      <c r="R925" s="425"/>
      <c r="S925" s="425"/>
      <c r="T925" s="425"/>
      <c r="U925" s="425"/>
      <c r="V925" s="425"/>
      <c r="W925" s="425"/>
      <c r="X925" s="425"/>
      <c r="Y925" s="425"/>
      <c r="Z925" s="425"/>
    </row>
    <row r="926" spans="1:26" ht="12.75" customHeight="1" x14ac:dyDescent="0.2">
      <c r="A926" s="425"/>
      <c r="B926" s="425"/>
      <c r="C926" s="706"/>
      <c r="D926" s="706"/>
      <c r="E926" s="713"/>
      <c r="F926" s="425"/>
      <c r="G926" s="425"/>
      <c r="H926" s="425"/>
      <c r="I926" s="425"/>
      <c r="J926" s="425"/>
      <c r="K926" s="425"/>
      <c r="L926" s="425"/>
      <c r="M926" s="425"/>
      <c r="N926" s="425"/>
      <c r="O926" s="425"/>
      <c r="P926" s="425"/>
      <c r="Q926" s="425"/>
      <c r="R926" s="425"/>
      <c r="S926" s="425"/>
      <c r="T926" s="425"/>
      <c r="U926" s="425"/>
      <c r="V926" s="425"/>
      <c r="W926" s="425"/>
      <c r="X926" s="425"/>
      <c r="Y926" s="425"/>
      <c r="Z926" s="425"/>
    </row>
    <row r="927" spans="1:26" ht="12.75" customHeight="1" x14ac:dyDescent="0.2">
      <c r="A927" s="425"/>
      <c r="B927" s="425"/>
      <c r="C927" s="706"/>
      <c r="D927" s="706"/>
      <c r="E927" s="713"/>
      <c r="F927" s="425"/>
      <c r="G927" s="425"/>
      <c r="H927" s="425"/>
      <c r="I927" s="425"/>
      <c r="J927" s="425"/>
      <c r="K927" s="425"/>
      <c r="L927" s="425"/>
      <c r="M927" s="425"/>
      <c r="N927" s="425"/>
      <c r="O927" s="425"/>
      <c r="P927" s="425"/>
      <c r="Q927" s="425"/>
      <c r="R927" s="425"/>
      <c r="S927" s="425"/>
      <c r="T927" s="425"/>
      <c r="U927" s="425"/>
      <c r="V927" s="425"/>
      <c r="W927" s="425"/>
      <c r="X927" s="425"/>
      <c r="Y927" s="425"/>
      <c r="Z927" s="425"/>
    </row>
    <row r="928" spans="1:26" ht="12.75" customHeight="1" x14ac:dyDescent="0.2">
      <c r="A928" s="425"/>
      <c r="B928" s="425"/>
      <c r="C928" s="706"/>
      <c r="D928" s="706"/>
      <c r="E928" s="713"/>
      <c r="F928" s="425"/>
      <c r="G928" s="425"/>
      <c r="H928" s="425"/>
      <c r="I928" s="425"/>
      <c r="J928" s="425"/>
      <c r="K928" s="425"/>
      <c r="L928" s="425"/>
      <c r="M928" s="425"/>
      <c r="N928" s="425"/>
      <c r="O928" s="425"/>
      <c r="P928" s="425"/>
      <c r="Q928" s="425"/>
      <c r="R928" s="425"/>
      <c r="S928" s="425"/>
      <c r="T928" s="425"/>
      <c r="U928" s="425"/>
      <c r="V928" s="425"/>
      <c r="W928" s="425"/>
      <c r="X928" s="425"/>
      <c r="Y928" s="425"/>
      <c r="Z928" s="425"/>
    </row>
    <row r="929" spans="1:26" ht="12.75" customHeight="1" x14ac:dyDescent="0.2">
      <c r="A929" s="425"/>
      <c r="B929" s="425"/>
      <c r="C929" s="706"/>
      <c r="D929" s="706"/>
      <c r="E929" s="713"/>
      <c r="F929" s="425"/>
      <c r="G929" s="425"/>
      <c r="H929" s="425"/>
      <c r="I929" s="425"/>
      <c r="J929" s="425"/>
      <c r="K929" s="425"/>
      <c r="L929" s="425"/>
      <c r="M929" s="425"/>
      <c r="N929" s="425"/>
      <c r="O929" s="425"/>
      <c r="P929" s="425"/>
      <c r="Q929" s="425"/>
      <c r="R929" s="425"/>
      <c r="S929" s="425"/>
      <c r="T929" s="425"/>
      <c r="U929" s="425"/>
      <c r="V929" s="425"/>
      <c r="W929" s="425"/>
      <c r="X929" s="425"/>
      <c r="Y929" s="425"/>
      <c r="Z929" s="425"/>
    </row>
    <row r="930" spans="1:26" ht="12.75" customHeight="1" x14ac:dyDescent="0.2">
      <c r="A930" s="425"/>
      <c r="B930" s="425"/>
      <c r="C930" s="706"/>
      <c r="D930" s="706"/>
      <c r="E930" s="713"/>
      <c r="F930" s="425"/>
      <c r="G930" s="425"/>
      <c r="H930" s="425"/>
      <c r="I930" s="425"/>
      <c r="J930" s="425"/>
      <c r="K930" s="425"/>
      <c r="L930" s="425"/>
      <c r="M930" s="425"/>
      <c r="N930" s="425"/>
      <c r="O930" s="425"/>
      <c r="P930" s="425"/>
      <c r="Q930" s="425"/>
      <c r="R930" s="425"/>
      <c r="S930" s="425"/>
      <c r="T930" s="425"/>
      <c r="U930" s="425"/>
      <c r="V930" s="425"/>
      <c r="W930" s="425"/>
      <c r="X930" s="425"/>
      <c r="Y930" s="425"/>
      <c r="Z930" s="425"/>
    </row>
    <row r="931" spans="1:26" ht="12.75" customHeight="1" x14ac:dyDescent="0.2">
      <c r="A931" s="425"/>
      <c r="B931" s="425"/>
      <c r="C931" s="706"/>
      <c r="D931" s="706"/>
      <c r="E931" s="713"/>
      <c r="F931" s="425"/>
      <c r="G931" s="425"/>
      <c r="H931" s="425"/>
      <c r="I931" s="425"/>
      <c r="J931" s="425"/>
      <c r="K931" s="425"/>
      <c r="L931" s="425"/>
      <c r="M931" s="425"/>
      <c r="N931" s="425"/>
      <c r="O931" s="425"/>
      <c r="P931" s="425"/>
      <c r="Q931" s="425"/>
      <c r="R931" s="425"/>
      <c r="S931" s="425"/>
      <c r="T931" s="425"/>
      <c r="U931" s="425"/>
      <c r="V931" s="425"/>
      <c r="W931" s="425"/>
      <c r="X931" s="425"/>
      <c r="Y931" s="425"/>
      <c r="Z931" s="425"/>
    </row>
    <row r="932" spans="1:26" ht="12.75" customHeight="1" x14ac:dyDescent="0.2">
      <c r="A932" s="425"/>
      <c r="B932" s="425"/>
      <c r="C932" s="706"/>
      <c r="D932" s="706"/>
      <c r="E932" s="713"/>
      <c r="F932" s="425"/>
      <c r="G932" s="425"/>
      <c r="H932" s="425"/>
      <c r="I932" s="425"/>
      <c r="J932" s="425"/>
      <c r="K932" s="425"/>
      <c r="L932" s="425"/>
      <c r="M932" s="425"/>
      <c r="N932" s="425"/>
      <c r="O932" s="425"/>
      <c r="P932" s="425"/>
      <c r="Q932" s="425"/>
      <c r="R932" s="425"/>
      <c r="S932" s="425"/>
      <c r="T932" s="425"/>
      <c r="U932" s="425"/>
      <c r="V932" s="425"/>
      <c r="W932" s="425"/>
      <c r="X932" s="425"/>
      <c r="Y932" s="425"/>
      <c r="Z932" s="425"/>
    </row>
    <row r="933" spans="1:26" ht="12.75" customHeight="1" x14ac:dyDescent="0.2">
      <c r="A933" s="425"/>
      <c r="B933" s="425"/>
      <c r="C933" s="706"/>
      <c r="D933" s="706"/>
      <c r="E933" s="713"/>
      <c r="F933" s="425"/>
      <c r="G933" s="425"/>
      <c r="H933" s="425"/>
      <c r="I933" s="425"/>
      <c r="J933" s="425"/>
      <c r="K933" s="425"/>
      <c r="L933" s="425"/>
      <c r="M933" s="425"/>
      <c r="N933" s="425"/>
      <c r="O933" s="425"/>
      <c r="P933" s="425"/>
      <c r="Q933" s="425"/>
      <c r="R933" s="425"/>
      <c r="S933" s="425"/>
      <c r="T933" s="425"/>
      <c r="U933" s="425"/>
      <c r="V933" s="425"/>
      <c r="W933" s="425"/>
      <c r="X933" s="425"/>
      <c r="Y933" s="425"/>
      <c r="Z933" s="425"/>
    </row>
    <row r="934" spans="1:26" ht="12.75" customHeight="1" x14ac:dyDescent="0.2">
      <c r="A934" s="425"/>
      <c r="B934" s="425"/>
      <c r="C934" s="706"/>
      <c r="D934" s="706"/>
      <c r="E934" s="713"/>
      <c r="F934" s="425"/>
      <c r="G934" s="425"/>
      <c r="H934" s="425"/>
      <c r="I934" s="425"/>
      <c r="J934" s="425"/>
      <c r="K934" s="425"/>
      <c r="L934" s="425"/>
      <c r="M934" s="425"/>
      <c r="N934" s="425"/>
      <c r="O934" s="425"/>
      <c r="P934" s="425"/>
      <c r="Q934" s="425"/>
      <c r="R934" s="425"/>
      <c r="S934" s="425"/>
      <c r="T934" s="425"/>
      <c r="U934" s="425"/>
      <c r="V934" s="425"/>
      <c r="W934" s="425"/>
      <c r="X934" s="425"/>
      <c r="Y934" s="425"/>
      <c r="Z934" s="425"/>
    </row>
    <row r="935" spans="1:26" ht="12.75" customHeight="1" x14ac:dyDescent="0.2">
      <c r="A935" s="425"/>
      <c r="B935" s="425"/>
      <c r="C935" s="706"/>
      <c r="D935" s="706"/>
      <c r="E935" s="713"/>
      <c r="F935" s="425"/>
      <c r="G935" s="425"/>
      <c r="H935" s="425"/>
      <c r="I935" s="425"/>
      <c r="J935" s="425"/>
      <c r="K935" s="425"/>
      <c r="L935" s="425"/>
      <c r="M935" s="425"/>
      <c r="N935" s="425"/>
      <c r="O935" s="425"/>
      <c r="P935" s="425"/>
      <c r="Q935" s="425"/>
      <c r="R935" s="425"/>
      <c r="S935" s="425"/>
      <c r="T935" s="425"/>
      <c r="U935" s="425"/>
      <c r="V935" s="425"/>
      <c r="W935" s="425"/>
      <c r="X935" s="425"/>
      <c r="Y935" s="425"/>
      <c r="Z935" s="425"/>
    </row>
    <row r="936" spans="1:26" ht="12.75" customHeight="1" x14ac:dyDescent="0.2">
      <c r="A936" s="425"/>
      <c r="B936" s="425"/>
      <c r="C936" s="706"/>
      <c r="D936" s="706"/>
      <c r="E936" s="713"/>
      <c r="F936" s="425"/>
      <c r="G936" s="425"/>
      <c r="H936" s="425"/>
      <c r="I936" s="425"/>
      <c r="J936" s="425"/>
      <c r="K936" s="425"/>
      <c r="L936" s="425"/>
      <c r="M936" s="425"/>
      <c r="N936" s="425"/>
      <c r="O936" s="425"/>
      <c r="P936" s="425"/>
      <c r="Q936" s="425"/>
      <c r="R936" s="425"/>
      <c r="S936" s="425"/>
      <c r="T936" s="425"/>
      <c r="U936" s="425"/>
      <c r="V936" s="425"/>
      <c r="W936" s="425"/>
      <c r="X936" s="425"/>
      <c r="Y936" s="425"/>
      <c r="Z936" s="425"/>
    </row>
    <row r="937" spans="1:26" ht="12.75" customHeight="1" x14ac:dyDescent="0.2">
      <c r="A937" s="425"/>
      <c r="B937" s="425"/>
      <c r="C937" s="706"/>
      <c r="D937" s="706"/>
      <c r="E937" s="713"/>
      <c r="F937" s="425"/>
      <c r="G937" s="425"/>
      <c r="H937" s="425"/>
      <c r="I937" s="425"/>
      <c r="J937" s="425"/>
      <c r="K937" s="425"/>
      <c r="L937" s="425"/>
      <c r="M937" s="425"/>
      <c r="N937" s="425"/>
      <c r="O937" s="425"/>
      <c r="P937" s="425"/>
      <c r="Q937" s="425"/>
      <c r="R937" s="425"/>
      <c r="S937" s="425"/>
      <c r="T937" s="425"/>
      <c r="U937" s="425"/>
      <c r="V937" s="425"/>
      <c r="W937" s="425"/>
      <c r="X937" s="425"/>
      <c r="Y937" s="425"/>
      <c r="Z937" s="425"/>
    </row>
    <row r="938" spans="1:26" ht="12.75" customHeight="1" x14ac:dyDescent="0.2">
      <c r="A938" s="425"/>
      <c r="B938" s="425"/>
      <c r="C938" s="706"/>
      <c r="D938" s="706"/>
      <c r="E938" s="713"/>
      <c r="F938" s="425"/>
      <c r="G938" s="425"/>
      <c r="H938" s="425"/>
      <c r="I938" s="425"/>
      <c r="J938" s="425"/>
      <c r="K938" s="425"/>
      <c r="L938" s="425"/>
      <c r="M938" s="425"/>
      <c r="N938" s="425"/>
      <c r="O938" s="425"/>
      <c r="P938" s="425"/>
      <c r="Q938" s="425"/>
      <c r="R938" s="425"/>
      <c r="S938" s="425"/>
      <c r="T938" s="425"/>
      <c r="U938" s="425"/>
      <c r="V938" s="425"/>
      <c r="W938" s="425"/>
      <c r="X938" s="425"/>
      <c r="Y938" s="425"/>
      <c r="Z938" s="425"/>
    </row>
    <row r="939" spans="1:26" ht="12.75" customHeight="1" x14ac:dyDescent="0.2">
      <c r="A939" s="425"/>
      <c r="B939" s="425"/>
      <c r="C939" s="706"/>
      <c r="D939" s="706"/>
      <c r="E939" s="713"/>
      <c r="F939" s="425"/>
      <c r="G939" s="425"/>
      <c r="H939" s="425"/>
      <c r="I939" s="425"/>
      <c r="J939" s="425"/>
      <c r="K939" s="425"/>
      <c r="L939" s="425"/>
      <c r="M939" s="425"/>
      <c r="N939" s="425"/>
      <c r="O939" s="425"/>
      <c r="P939" s="425"/>
      <c r="Q939" s="425"/>
      <c r="R939" s="425"/>
      <c r="S939" s="425"/>
      <c r="T939" s="425"/>
      <c r="U939" s="425"/>
      <c r="V939" s="425"/>
      <c r="W939" s="425"/>
      <c r="X939" s="425"/>
      <c r="Y939" s="425"/>
      <c r="Z939" s="425"/>
    </row>
    <row r="940" spans="1:26" ht="12.75" customHeight="1" x14ac:dyDescent="0.2">
      <c r="A940" s="425"/>
      <c r="B940" s="425"/>
      <c r="C940" s="706"/>
      <c r="D940" s="706"/>
      <c r="E940" s="713"/>
      <c r="F940" s="425"/>
      <c r="G940" s="425"/>
      <c r="H940" s="425"/>
      <c r="I940" s="425"/>
      <c r="J940" s="425"/>
      <c r="K940" s="425"/>
      <c r="L940" s="425"/>
      <c r="M940" s="425"/>
      <c r="N940" s="425"/>
      <c r="O940" s="425"/>
      <c r="P940" s="425"/>
      <c r="Q940" s="425"/>
      <c r="R940" s="425"/>
      <c r="S940" s="425"/>
      <c r="T940" s="425"/>
      <c r="U940" s="425"/>
      <c r="V940" s="425"/>
      <c r="W940" s="425"/>
      <c r="X940" s="425"/>
      <c r="Y940" s="425"/>
      <c r="Z940" s="425"/>
    </row>
    <row r="941" spans="1:26" ht="12.75" customHeight="1" x14ac:dyDescent="0.2">
      <c r="A941" s="425"/>
      <c r="B941" s="425"/>
      <c r="C941" s="706"/>
      <c r="D941" s="706"/>
      <c r="E941" s="713"/>
      <c r="F941" s="425"/>
      <c r="G941" s="425"/>
      <c r="H941" s="425"/>
      <c r="I941" s="425"/>
      <c r="J941" s="425"/>
      <c r="K941" s="425"/>
      <c r="L941" s="425"/>
      <c r="M941" s="425"/>
      <c r="N941" s="425"/>
      <c r="O941" s="425"/>
      <c r="P941" s="425"/>
      <c r="Q941" s="425"/>
      <c r="R941" s="425"/>
      <c r="S941" s="425"/>
      <c r="T941" s="425"/>
      <c r="U941" s="425"/>
      <c r="V941" s="425"/>
      <c r="W941" s="425"/>
      <c r="X941" s="425"/>
      <c r="Y941" s="425"/>
      <c r="Z941" s="425"/>
    </row>
    <row r="942" spans="1:26" ht="12.75" customHeight="1" x14ac:dyDescent="0.2">
      <c r="A942" s="425"/>
      <c r="B942" s="425"/>
      <c r="C942" s="706"/>
      <c r="D942" s="706"/>
      <c r="E942" s="713"/>
      <c r="F942" s="425"/>
      <c r="G942" s="425"/>
      <c r="H942" s="425"/>
      <c r="I942" s="425"/>
      <c r="J942" s="425"/>
      <c r="K942" s="425"/>
      <c r="L942" s="425"/>
      <c r="M942" s="425"/>
      <c r="N942" s="425"/>
      <c r="O942" s="425"/>
      <c r="P942" s="425"/>
      <c r="Q942" s="425"/>
      <c r="R942" s="425"/>
      <c r="S942" s="425"/>
      <c r="T942" s="425"/>
      <c r="U942" s="425"/>
      <c r="V942" s="425"/>
      <c r="W942" s="425"/>
      <c r="X942" s="425"/>
      <c r="Y942" s="425"/>
      <c r="Z942" s="425"/>
    </row>
    <row r="943" spans="1:26" ht="12.75" customHeight="1" x14ac:dyDescent="0.2">
      <c r="A943" s="425"/>
      <c r="B943" s="425"/>
      <c r="C943" s="706"/>
      <c r="D943" s="706"/>
      <c r="E943" s="713"/>
      <c r="F943" s="425"/>
      <c r="G943" s="425"/>
      <c r="H943" s="425"/>
      <c r="I943" s="425"/>
      <c r="J943" s="425"/>
      <c r="K943" s="425"/>
      <c r="L943" s="425"/>
      <c r="M943" s="425"/>
      <c r="N943" s="425"/>
      <c r="O943" s="425"/>
      <c r="P943" s="425"/>
      <c r="Q943" s="425"/>
      <c r="R943" s="425"/>
      <c r="S943" s="425"/>
      <c r="T943" s="425"/>
      <c r="U943" s="425"/>
      <c r="V943" s="425"/>
      <c r="W943" s="425"/>
      <c r="X943" s="425"/>
      <c r="Y943" s="425"/>
      <c r="Z943" s="425"/>
    </row>
    <row r="944" spans="1:26" ht="12.75" customHeight="1" x14ac:dyDescent="0.2">
      <c r="A944" s="425"/>
      <c r="B944" s="425"/>
      <c r="C944" s="706"/>
      <c r="D944" s="706"/>
      <c r="E944" s="713"/>
      <c r="F944" s="425"/>
      <c r="G944" s="425"/>
      <c r="H944" s="425"/>
      <c r="I944" s="425"/>
      <c r="J944" s="425"/>
      <c r="K944" s="425"/>
      <c r="L944" s="425"/>
      <c r="M944" s="425"/>
      <c r="N944" s="425"/>
      <c r="O944" s="425"/>
      <c r="P944" s="425"/>
      <c r="Q944" s="425"/>
      <c r="R944" s="425"/>
      <c r="S944" s="425"/>
      <c r="T944" s="425"/>
      <c r="U944" s="425"/>
      <c r="V944" s="425"/>
      <c r="W944" s="425"/>
      <c r="X944" s="425"/>
      <c r="Y944" s="425"/>
      <c r="Z944" s="425"/>
    </row>
    <row r="945" spans="1:26" ht="12.75" customHeight="1" x14ac:dyDescent="0.2">
      <c r="A945" s="425"/>
      <c r="B945" s="425"/>
      <c r="C945" s="706"/>
      <c r="D945" s="706"/>
      <c r="E945" s="713"/>
      <c r="F945" s="425"/>
      <c r="G945" s="425"/>
      <c r="H945" s="425"/>
      <c r="I945" s="425"/>
      <c r="J945" s="425"/>
      <c r="K945" s="425"/>
      <c r="L945" s="425"/>
      <c r="M945" s="425"/>
      <c r="N945" s="425"/>
      <c r="O945" s="425"/>
      <c r="P945" s="425"/>
      <c r="Q945" s="425"/>
      <c r="R945" s="425"/>
      <c r="S945" s="425"/>
      <c r="T945" s="425"/>
      <c r="U945" s="425"/>
      <c r="V945" s="425"/>
      <c r="W945" s="425"/>
      <c r="X945" s="425"/>
      <c r="Y945" s="425"/>
      <c r="Z945" s="425"/>
    </row>
    <row r="946" spans="1:26" ht="12.75" customHeight="1" x14ac:dyDescent="0.2">
      <c r="A946" s="425"/>
      <c r="B946" s="425"/>
      <c r="C946" s="706"/>
      <c r="D946" s="706"/>
      <c r="E946" s="713"/>
      <c r="F946" s="425"/>
      <c r="G946" s="425"/>
      <c r="H946" s="425"/>
      <c r="I946" s="425"/>
      <c r="J946" s="425"/>
      <c r="K946" s="425"/>
      <c r="L946" s="425"/>
      <c r="M946" s="425"/>
      <c r="N946" s="425"/>
      <c r="O946" s="425"/>
      <c r="P946" s="425"/>
      <c r="Q946" s="425"/>
      <c r="R946" s="425"/>
      <c r="S946" s="425"/>
      <c r="T946" s="425"/>
      <c r="U946" s="425"/>
      <c r="V946" s="425"/>
      <c r="W946" s="425"/>
      <c r="X946" s="425"/>
      <c r="Y946" s="425"/>
      <c r="Z946" s="425"/>
    </row>
    <row r="947" spans="1:26" ht="12.75" customHeight="1" x14ac:dyDescent="0.2">
      <c r="A947" s="425"/>
      <c r="B947" s="425"/>
      <c r="C947" s="706"/>
      <c r="D947" s="706"/>
      <c r="E947" s="713"/>
      <c r="F947" s="425"/>
      <c r="G947" s="425"/>
      <c r="H947" s="425"/>
      <c r="I947" s="425"/>
      <c r="J947" s="425"/>
      <c r="K947" s="425"/>
      <c r="L947" s="425"/>
      <c r="M947" s="425"/>
      <c r="N947" s="425"/>
      <c r="O947" s="425"/>
      <c r="P947" s="425"/>
      <c r="Q947" s="425"/>
      <c r="R947" s="425"/>
      <c r="S947" s="425"/>
      <c r="T947" s="425"/>
      <c r="U947" s="425"/>
      <c r="V947" s="425"/>
      <c r="W947" s="425"/>
      <c r="X947" s="425"/>
      <c r="Y947" s="425"/>
      <c r="Z947" s="425"/>
    </row>
    <row r="948" spans="1:26" ht="12.75" customHeight="1" x14ac:dyDescent="0.2">
      <c r="A948" s="425"/>
      <c r="B948" s="425"/>
      <c r="C948" s="706"/>
      <c r="D948" s="706"/>
      <c r="E948" s="713"/>
      <c r="F948" s="425"/>
      <c r="G948" s="425"/>
      <c r="H948" s="425"/>
      <c r="I948" s="425"/>
      <c r="J948" s="425"/>
      <c r="K948" s="425"/>
      <c r="L948" s="425"/>
      <c r="M948" s="425"/>
      <c r="N948" s="425"/>
      <c r="O948" s="425"/>
      <c r="P948" s="425"/>
      <c r="Q948" s="425"/>
      <c r="R948" s="425"/>
      <c r="S948" s="425"/>
      <c r="T948" s="425"/>
      <c r="U948" s="425"/>
      <c r="V948" s="425"/>
      <c r="W948" s="425"/>
      <c r="X948" s="425"/>
      <c r="Y948" s="425"/>
      <c r="Z948" s="425"/>
    </row>
    <row r="949" spans="1:26" ht="12.75" customHeight="1" x14ac:dyDescent="0.2">
      <c r="A949" s="425"/>
      <c r="B949" s="425"/>
      <c r="C949" s="706"/>
      <c r="D949" s="706"/>
      <c r="E949" s="713"/>
      <c r="F949" s="425"/>
      <c r="G949" s="425"/>
      <c r="H949" s="425"/>
      <c r="I949" s="425"/>
      <c r="J949" s="425"/>
      <c r="K949" s="425"/>
      <c r="L949" s="425"/>
      <c r="M949" s="425"/>
      <c r="N949" s="425"/>
      <c r="O949" s="425"/>
      <c r="P949" s="425"/>
      <c r="Q949" s="425"/>
      <c r="R949" s="425"/>
      <c r="S949" s="425"/>
      <c r="T949" s="425"/>
      <c r="U949" s="425"/>
      <c r="V949" s="425"/>
      <c r="W949" s="425"/>
      <c r="X949" s="425"/>
      <c r="Y949" s="425"/>
      <c r="Z949" s="425"/>
    </row>
    <row r="950" spans="1:26" ht="12.75" customHeight="1" x14ac:dyDescent="0.2">
      <c r="A950" s="425"/>
      <c r="B950" s="425"/>
      <c r="C950" s="706"/>
      <c r="D950" s="706"/>
      <c r="E950" s="713"/>
      <c r="F950" s="425"/>
      <c r="G950" s="425"/>
      <c r="H950" s="425"/>
      <c r="I950" s="425"/>
      <c r="J950" s="425"/>
      <c r="K950" s="425"/>
      <c r="L950" s="425"/>
      <c r="M950" s="425"/>
      <c r="N950" s="425"/>
      <c r="O950" s="425"/>
      <c r="P950" s="425"/>
      <c r="Q950" s="425"/>
      <c r="R950" s="425"/>
      <c r="S950" s="425"/>
      <c r="T950" s="425"/>
      <c r="U950" s="425"/>
      <c r="V950" s="425"/>
      <c r="W950" s="425"/>
      <c r="X950" s="425"/>
      <c r="Y950" s="425"/>
      <c r="Z950" s="425"/>
    </row>
    <row r="951" spans="1:26" ht="12.75" customHeight="1" x14ac:dyDescent="0.2">
      <c r="A951" s="425"/>
      <c r="B951" s="425"/>
      <c r="C951" s="706"/>
      <c r="D951" s="706"/>
      <c r="E951" s="713"/>
      <c r="F951" s="425"/>
      <c r="G951" s="425"/>
      <c r="H951" s="425"/>
      <c r="I951" s="425"/>
      <c r="J951" s="425"/>
      <c r="K951" s="425"/>
      <c r="L951" s="425"/>
      <c r="M951" s="425"/>
      <c r="N951" s="425"/>
      <c r="O951" s="425"/>
      <c r="P951" s="425"/>
      <c r="Q951" s="425"/>
      <c r="R951" s="425"/>
      <c r="S951" s="425"/>
      <c r="T951" s="425"/>
      <c r="U951" s="425"/>
      <c r="V951" s="425"/>
      <c r="W951" s="425"/>
      <c r="X951" s="425"/>
      <c r="Y951" s="425"/>
      <c r="Z951" s="425"/>
    </row>
    <row r="952" spans="1:26" ht="12.75" customHeight="1" x14ac:dyDescent="0.2">
      <c r="A952" s="425"/>
      <c r="B952" s="425"/>
      <c r="C952" s="706"/>
      <c r="D952" s="706"/>
      <c r="E952" s="713"/>
      <c r="F952" s="425"/>
      <c r="G952" s="425"/>
      <c r="H952" s="425"/>
      <c r="I952" s="425"/>
      <c r="J952" s="425"/>
      <c r="K952" s="425"/>
      <c r="L952" s="425"/>
      <c r="M952" s="425"/>
      <c r="N952" s="425"/>
      <c r="O952" s="425"/>
      <c r="P952" s="425"/>
      <c r="Q952" s="425"/>
      <c r="R952" s="425"/>
      <c r="S952" s="425"/>
      <c r="T952" s="425"/>
      <c r="U952" s="425"/>
      <c r="V952" s="425"/>
      <c r="W952" s="425"/>
      <c r="X952" s="425"/>
      <c r="Y952" s="425"/>
      <c r="Z952" s="425"/>
    </row>
    <row r="953" spans="1:26" ht="12.75" customHeight="1" x14ac:dyDescent="0.2">
      <c r="A953" s="425"/>
      <c r="B953" s="425"/>
      <c r="C953" s="706"/>
      <c r="D953" s="706"/>
      <c r="E953" s="713"/>
      <c r="F953" s="425"/>
      <c r="G953" s="425"/>
      <c r="H953" s="425"/>
      <c r="I953" s="425"/>
      <c r="J953" s="425"/>
      <c r="K953" s="425"/>
      <c r="L953" s="425"/>
      <c r="M953" s="425"/>
      <c r="N953" s="425"/>
      <c r="O953" s="425"/>
      <c r="P953" s="425"/>
      <c r="Q953" s="425"/>
      <c r="R953" s="425"/>
      <c r="S953" s="425"/>
      <c r="T953" s="425"/>
      <c r="U953" s="425"/>
      <c r="V953" s="425"/>
      <c r="W953" s="425"/>
      <c r="X953" s="425"/>
      <c r="Y953" s="425"/>
      <c r="Z953" s="425"/>
    </row>
    <row r="954" spans="1:26" ht="12.75" customHeight="1" x14ac:dyDescent="0.2">
      <c r="A954" s="425"/>
      <c r="B954" s="425"/>
      <c r="C954" s="706"/>
      <c r="D954" s="706"/>
      <c r="E954" s="713"/>
      <c r="F954" s="425"/>
      <c r="G954" s="425"/>
      <c r="H954" s="425"/>
      <c r="I954" s="425"/>
      <c r="J954" s="425"/>
      <c r="K954" s="425"/>
      <c r="L954" s="425"/>
      <c r="M954" s="425"/>
      <c r="N954" s="425"/>
      <c r="O954" s="425"/>
      <c r="P954" s="425"/>
      <c r="Q954" s="425"/>
      <c r="R954" s="425"/>
      <c r="S954" s="425"/>
      <c r="T954" s="425"/>
      <c r="U954" s="425"/>
      <c r="V954" s="425"/>
      <c r="W954" s="425"/>
      <c r="X954" s="425"/>
      <c r="Y954" s="425"/>
      <c r="Z954" s="425"/>
    </row>
    <row r="955" spans="1:26" ht="12.75" customHeight="1" x14ac:dyDescent="0.2">
      <c r="A955" s="425"/>
      <c r="B955" s="425"/>
      <c r="C955" s="706"/>
      <c r="D955" s="706"/>
      <c r="E955" s="713"/>
      <c r="F955" s="425"/>
      <c r="G955" s="425"/>
      <c r="H955" s="425"/>
      <c r="I955" s="425"/>
      <c r="J955" s="425"/>
      <c r="K955" s="425"/>
      <c r="L955" s="425"/>
      <c r="M955" s="425"/>
      <c r="N955" s="425"/>
      <c r="O955" s="425"/>
      <c r="P955" s="425"/>
      <c r="Q955" s="425"/>
      <c r="R955" s="425"/>
      <c r="S955" s="425"/>
      <c r="T955" s="425"/>
      <c r="U955" s="425"/>
      <c r="V955" s="425"/>
      <c r="W955" s="425"/>
      <c r="X955" s="425"/>
      <c r="Y955" s="425"/>
      <c r="Z955" s="425"/>
    </row>
    <row r="956" spans="1:26" ht="12.75" customHeight="1" x14ac:dyDescent="0.2">
      <c r="A956" s="425"/>
      <c r="B956" s="425"/>
      <c r="C956" s="706"/>
      <c r="D956" s="706"/>
      <c r="E956" s="713"/>
      <c r="F956" s="425"/>
      <c r="G956" s="425"/>
      <c r="H956" s="425"/>
      <c r="I956" s="425"/>
      <c r="J956" s="425"/>
      <c r="K956" s="425"/>
      <c r="L956" s="425"/>
      <c r="M956" s="425"/>
      <c r="N956" s="425"/>
      <c r="O956" s="425"/>
      <c r="P956" s="425"/>
      <c r="Q956" s="425"/>
      <c r="R956" s="425"/>
      <c r="S956" s="425"/>
      <c r="T956" s="425"/>
      <c r="U956" s="425"/>
      <c r="V956" s="425"/>
      <c r="W956" s="425"/>
      <c r="X956" s="425"/>
      <c r="Y956" s="425"/>
      <c r="Z956" s="425"/>
    </row>
    <row r="957" spans="1:26" ht="12.75" customHeight="1" x14ac:dyDescent="0.2">
      <c r="A957" s="425"/>
      <c r="B957" s="425"/>
      <c r="C957" s="706"/>
      <c r="D957" s="706"/>
      <c r="E957" s="713"/>
      <c r="F957" s="425"/>
      <c r="G957" s="425"/>
      <c r="H957" s="425"/>
      <c r="I957" s="425"/>
      <c r="J957" s="425"/>
      <c r="K957" s="425"/>
      <c r="L957" s="425"/>
      <c r="M957" s="425"/>
      <c r="N957" s="425"/>
      <c r="O957" s="425"/>
      <c r="P957" s="425"/>
      <c r="Q957" s="425"/>
      <c r="R957" s="425"/>
      <c r="S957" s="425"/>
      <c r="T957" s="425"/>
      <c r="U957" s="425"/>
      <c r="V957" s="425"/>
      <c r="W957" s="425"/>
      <c r="X957" s="425"/>
      <c r="Y957" s="425"/>
      <c r="Z957" s="425"/>
    </row>
    <row r="958" spans="1:26" ht="12.75" customHeight="1" x14ac:dyDescent="0.2">
      <c r="A958" s="425"/>
      <c r="B958" s="425"/>
      <c r="C958" s="706"/>
      <c r="D958" s="706"/>
      <c r="E958" s="713"/>
      <c r="F958" s="425"/>
      <c r="G958" s="425"/>
      <c r="H958" s="425"/>
      <c r="I958" s="425"/>
      <c r="J958" s="425"/>
      <c r="K958" s="425"/>
      <c r="L958" s="425"/>
      <c r="M958" s="425"/>
      <c r="N958" s="425"/>
      <c r="O958" s="425"/>
      <c r="P958" s="425"/>
      <c r="Q958" s="425"/>
      <c r="R958" s="425"/>
      <c r="S958" s="425"/>
      <c r="T958" s="425"/>
      <c r="U958" s="425"/>
      <c r="V958" s="425"/>
      <c r="W958" s="425"/>
      <c r="X958" s="425"/>
      <c r="Y958" s="425"/>
      <c r="Z958" s="425"/>
    </row>
    <row r="959" spans="1:26" ht="12.75" customHeight="1" x14ac:dyDescent="0.2">
      <c r="A959" s="425"/>
      <c r="B959" s="425"/>
      <c r="C959" s="706"/>
      <c r="D959" s="706"/>
      <c r="E959" s="713"/>
      <c r="F959" s="425"/>
      <c r="G959" s="425"/>
      <c r="H959" s="425"/>
      <c r="I959" s="425"/>
      <c r="J959" s="425"/>
      <c r="K959" s="425"/>
      <c r="L959" s="425"/>
      <c r="M959" s="425"/>
      <c r="N959" s="425"/>
      <c r="O959" s="425"/>
      <c r="P959" s="425"/>
      <c r="Q959" s="425"/>
      <c r="R959" s="425"/>
      <c r="S959" s="425"/>
      <c r="T959" s="425"/>
      <c r="U959" s="425"/>
      <c r="V959" s="425"/>
      <c r="W959" s="425"/>
      <c r="X959" s="425"/>
      <c r="Y959" s="425"/>
      <c r="Z959" s="425"/>
    </row>
    <row r="960" spans="1:26" ht="12.75" customHeight="1" x14ac:dyDescent="0.2">
      <c r="A960" s="425"/>
      <c r="B960" s="425"/>
      <c r="C960" s="706"/>
      <c r="D960" s="706"/>
      <c r="E960" s="713"/>
      <c r="F960" s="425"/>
      <c r="G960" s="425"/>
      <c r="H960" s="425"/>
      <c r="I960" s="425"/>
      <c r="J960" s="425"/>
      <c r="K960" s="425"/>
      <c r="L960" s="425"/>
      <c r="M960" s="425"/>
      <c r="N960" s="425"/>
      <c r="O960" s="425"/>
      <c r="P960" s="425"/>
      <c r="Q960" s="425"/>
      <c r="R960" s="425"/>
      <c r="S960" s="425"/>
      <c r="T960" s="425"/>
      <c r="U960" s="425"/>
      <c r="V960" s="425"/>
      <c r="W960" s="425"/>
      <c r="X960" s="425"/>
      <c r="Y960" s="425"/>
      <c r="Z960" s="425"/>
    </row>
    <row r="961" spans="1:26" ht="12.75" customHeight="1" x14ac:dyDescent="0.2">
      <c r="A961" s="425"/>
      <c r="B961" s="425"/>
      <c r="C961" s="706"/>
      <c r="D961" s="706"/>
      <c r="E961" s="713"/>
      <c r="F961" s="425"/>
      <c r="G961" s="425"/>
      <c r="H961" s="425"/>
      <c r="I961" s="425"/>
      <c r="J961" s="425"/>
      <c r="K961" s="425"/>
      <c r="L961" s="425"/>
      <c r="M961" s="425"/>
      <c r="N961" s="425"/>
      <c r="O961" s="425"/>
      <c r="P961" s="425"/>
      <c r="Q961" s="425"/>
      <c r="R961" s="425"/>
      <c r="S961" s="425"/>
      <c r="T961" s="425"/>
      <c r="U961" s="425"/>
      <c r="V961" s="425"/>
      <c r="W961" s="425"/>
      <c r="X961" s="425"/>
      <c r="Y961" s="425"/>
      <c r="Z961" s="425"/>
    </row>
    <row r="962" spans="1:26" ht="12.75" customHeight="1" x14ac:dyDescent="0.2">
      <c r="A962" s="425"/>
      <c r="B962" s="425"/>
      <c r="C962" s="706"/>
      <c r="D962" s="706"/>
      <c r="E962" s="713"/>
      <c r="F962" s="425"/>
      <c r="G962" s="425"/>
      <c r="H962" s="425"/>
      <c r="I962" s="425"/>
      <c r="J962" s="425"/>
      <c r="K962" s="425"/>
      <c r="L962" s="425"/>
      <c r="M962" s="425"/>
      <c r="N962" s="425"/>
      <c r="O962" s="425"/>
      <c r="P962" s="425"/>
      <c r="Q962" s="425"/>
      <c r="R962" s="425"/>
      <c r="S962" s="425"/>
      <c r="T962" s="425"/>
      <c r="U962" s="425"/>
      <c r="V962" s="425"/>
      <c r="W962" s="425"/>
      <c r="X962" s="425"/>
      <c r="Y962" s="425"/>
      <c r="Z962" s="425"/>
    </row>
    <row r="963" spans="1:26" ht="12.75" customHeight="1" x14ac:dyDescent="0.2">
      <c r="A963" s="425"/>
      <c r="B963" s="425"/>
      <c r="C963" s="706"/>
      <c r="D963" s="706"/>
      <c r="E963" s="713"/>
      <c r="F963" s="425"/>
      <c r="G963" s="425"/>
      <c r="H963" s="425"/>
      <c r="I963" s="425"/>
      <c r="J963" s="425"/>
      <c r="K963" s="425"/>
      <c r="L963" s="425"/>
      <c r="M963" s="425"/>
      <c r="N963" s="425"/>
      <c r="O963" s="425"/>
      <c r="P963" s="425"/>
      <c r="Q963" s="425"/>
      <c r="R963" s="425"/>
      <c r="S963" s="425"/>
      <c r="T963" s="425"/>
      <c r="U963" s="425"/>
      <c r="V963" s="425"/>
      <c r="W963" s="425"/>
      <c r="X963" s="425"/>
      <c r="Y963" s="425"/>
      <c r="Z963" s="425"/>
    </row>
    <row r="964" spans="1:26" ht="12.75" customHeight="1" x14ac:dyDescent="0.2">
      <c r="A964" s="425"/>
      <c r="B964" s="425"/>
      <c r="C964" s="706"/>
      <c r="D964" s="706"/>
      <c r="E964" s="713"/>
      <c r="F964" s="425"/>
      <c r="G964" s="425"/>
      <c r="H964" s="425"/>
      <c r="I964" s="425"/>
      <c r="J964" s="425"/>
      <c r="K964" s="425"/>
      <c r="L964" s="425"/>
      <c r="M964" s="425"/>
      <c r="N964" s="425"/>
      <c r="O964" s="425"/>
      <c r="P964" s="425"/>
      <c r="Q964" s="425"/>
      <c r="R964" s="425"/>
      <c r="S964" s="425"/>
      <c r="T964" s="425"/>
      <c r="U964" s="425"/>
      <c r="V964" s="425"/>
      <c r="W964" s="425"/>
      <c r="X964" s="425"/>
      <c r="Y964" s="425"/>
      <c r="Z964" s="425"/>
    </row>
    <row r="965" spans="1:26" ht="12.75" customHeight="1" x14ac:dyDescent="0.2">
      <c r="A965" s="425"/>
      <c r="B965" s="425"/>
      <c r="C965" s="706"/>
      <c r="D965" s="706"/>
      <c r="E965" s="713"/>
      <c r="F965" s="425"/>
      <c r="G965" s="425"/>
      <c r="H965" s="425"/>
      <c r="I965" s="425"/>
      <c r="J965" s="425"/>
      <c r="K965" s="425"/>
      <c r="L965" s="425"/>
      <c r="M965" s="425"/>
      <c r="N965" s="425"/>
      <c r="O965" s="425"/>
      <c r="P965" s="425"/>
      <c r="Q965" s="425"/>
      <c r="R965" s="425"/>
      <c r="S965" s="425"/>
      <c r="T965" s="425"/>
      <c r="U965" s="425"/>
      <c r="V965" s="425"/>
      <c r="W965" s="425"/>
      <c r="X965" s="425"/>
      <c r="Y965" s="425"/>
      <c r="Z965" s="425"/>
    </row>
    <row r="966" spans="1:26" ht="12.75" customHeight="1" x14ac:dyDescent="0.2">
      <c r="A966" s="425"/>
      <c r="B966" s="425"/>
      <c r="C966" s="706"/>
      <c r="D966" s="706"/>
      <c r="E966" s="713"/>
      <c r="F966" s="425"/>
      <c r="G966" s="425"/>
      <c r="H966" s="425"/>
      <c r="I966" s="425"/>
      <c r="J966" s="425"/>
      <c r="K966" s="425"/>
      <c r="L966" s="425"/>
      <c r="M966" s="425"/>
      <c r="N966" s="425"/>
      <c r="O966" s="425"/>
      <c r="P966" s="425"/>
      <c r="Q966" s="425"/>
      <c r="R966" s="425"/>
      <c r="S966" s="425"/>
      <c r="T966" s="425"/>
      <c r="U966" s="425"/>
      <c r="V966" s="425"/>
      <c r="W966" s="425"/>
      <c r="X966" s="425"/>
      <c r="Y966" s="425"/>
      <c r="Z966" s="425"/>
    </row>
    <row r="967" spans="1:26" ht="12.75" customHeight="1" x14ac:dyDescent="0.2">
      <c r="A967" s="425"/>
      <c r="B967" s="425"/>
      <c r="C967" s="706"/>
      <c r="D967" s="706"/>
      <c r="E967" s="713"/>
      <c r="F967" s="425"/>
      <c r="G967" s="425"/>
      <c r="H967" s="425"/>
      <c r="I967" s="425"/>
      <c r="J967" s="425"/>
      <c r="K967" s="425"/>
      <c r="L967" s="425"/>
      <c r="M967" s="425"/>
      <c r="N967" s="425"/>
      <c r="O967" s="425"/>
      <c r="P967" s="425"/>
      <c r="Q967" s="425"/>
      <c r="R967" s="425"/>
      <c r="S967" s="425"/>
      <c r="T967" s="425"/>
      <c r="U967" s="425"/>
      <c r="V967" s="425"/>
      <c r="W967" s="425"/>
      <c r="X967" s="425"/>
      <c r="Y967" s="425"/>
      <c r="Z967" s="425"/>
    </row>
    <row r="968" spans="1:26" ht="12.75" customHeight="1" x14ac:dyDescent="0.2">
      <c r="A968" s="425"/>
      <c r="B968" s="425"/>
      <c r="C968" s="706"/>
      <c r="D968" s="706"/>
      <c r="E968" s="713"/>
      <c r="F968" s="425"/>
      <c r="G968" s="425"/>
      <c r="H968" s="425"/>
      <c r="I968" s="425"/>
      <c r="J968" s="425"/>
      <c r="K968" s="425"/>
      <c r="L968" s="425"/>
      <c r="M968" s="425"/>
      <c r="N968" s="425"/>
      <c r="O968" s="425"/>
      <c r="P968" s="425"/>
      <c r="Q968" s="425"/>
      <c r="R968" s="425"/>
      <c r="S968" s="425"/>
      <c r="T968" s="425"/>
      <c r="U968" s="425"/>
      <c r="V968" s="425"/>
      <c r="W968" s="425"/>
      <c r="X968" s="425"/>
      <c r="Y968" s="425"/>
      <c r="Z968" s="425"/>
    </row>
    <row r="969" spans="1:26" ht="12.75" customHeight="1" x14ac:dyDescent="0.2">
      <c r="A969" s="425"/>
      <c r="B969" s="425"/>
      <c r="C969" s="706"/>
      <c r="D969" s="706"/>
      <c r="E969" s="713"/>
      <c r="F969" s="425"/>
      <c r="G969" s="425"/>
      <c r="H969" s="425"/>
      <c r="I969" s="425"/>
      <c r="J969" s="425"/>
      <c r="K969" s="425"/>
      <c r="L969" s="425"/>
      <c r="M969" s="425"/>
      <c r="N969" s="425"/>
      <c r="O969" s="425"/>
      <c r="P969" s="425"/>
      <c r="Q969" s="425"/>
      <c r="R969" s="425"/>
      <c r="S969" s="425"/>
      <c r="T969" s="425"/>
      <c r="U969" s="425"/>
      <c r="V969" s="425"/>
      <c r="W969" s="425"/>
      <c r="X969" s="425"/>
      <c r="Y969" s="425"/>
      <c r="Z969" s="425"/>
    </row>
    <row r="970" spans="1:26" ht="12.75" customHeight="1" x14ac:dyDescent="0.2">
      <c r="A970" s="425"/>
      <c r="B970" s="425"/>
      <c r="C970" s="706"/>
      <c r="D970" s="706"/>
      <c r="E970" s="713"/>
      <c r="F970" s="425"/>
      <c r="G970" s="425"/>
      <c r="H970" s="425"/>
      <c r="I970" s="425"/>
      <c r="J970" s="425"/>
      <c r="K970" s="425"/>
      <c r="L970" s="425"/>
      <c r="M970" s="425"/>
      <c r="N970" s="425"/>
      <c r="O970" s="425"/>
      <c r="P970" s="425"/>
      <c r="Q970" s="425"/>
      <c r="R970" s="425"/>
      <c r="S970" s="425"/>
      <c r="T970" s="425"/>
      <c r="U970" s="425"/>
      <c r="V970" s="425"/>
      <c r="W970" s="425"/>
      <c r="X970" s="425"/>
      <c r="Y970" s="425"/>
      <c r="Z970" s="425"/>
    </row>
    <row r="971" spans="1:26" ht="12.75" customHeight="1" x14ac:dyDescent="0.2">
      <c r="A971" s="425"/>
      <c r="B971" s="425"/>
      <c r="C971" s="706"/>
      <c r="D971" s="706"/>
      <c r="E971" s="713"/>
      <c r="F971" s="425"/>
      <c r="G971" s="425"/>
      <c r="H971" s="425"/>
      <c r="I971" s="425"/>
      <c r="J971" s="425"/>
      <c r="K971" s="425"/>
      <c r="L971" s="425"/>
      <c r="M971" s="425"/>
      <c r="N971" s="425"/>
      <c r="O971" s="425"/>
      <c r="P971" s="425"/>
      <c r="Q971" s="425"/>
      <c r="R971" s="425"/>
      <c r="S971" s="425"/>
      <c r="T971" s="425"/>
      <c r="U971" s="425"/>
      <c r="V971" s="425"/>
      <c r="W971" s="425"/>
      <c r="X971" s="425"/>
      <c r="Y971" s="425"/>
      <c r="Z971" s="425"/>
    </row>
    <row r="972" spans="1:26" ht="12.75" customHeight="1" x14ac:dyDescent="0.2">
      <c r="A972" s="425"/>
      <c r="B972" s="425"/>
      <c r="C972" s="706"/>
      <c r="D972" s="706"/>
      <c r="E972" s="713"/>
      <c r="F972" s="425"/>
      <c r="G972" s="425"/>
      <c r="H972" s="425"/>
      <c r="I972" s="425"/>
      <c r="J972" s="425"/>
      <c r="K972" s="425"/>
      <c r="L972" s="425"/>
      <c r="M972" s="425"/>
      <c r="N972" s="425"/>
      <c r="O972" s="425"/>
      <c r="P972" s="425"/>
      <c r="Q972" s="425"/>
      <c r="R972" s="425"/>
      <c r="S972" s="425"/>
      <c r="T972" s="425"/>
      <c r="U972" s="425"/>
      <c r="V972" s="425"/>
      <c r="W972" s="425"/>
      <c r="X972" s="425"/>
      <c r="Y972" s="425"/>
      <c r="Z972" s="425"/>
    </row>
    <row r="973" spans="1:26" ht="12.75" customHeight="1" x14ac:dyDescent="0.2">
      <c r="A973" s="425"/>
      <c r="B973" s="425"/>
      <c r="C973" s="706"/>
      <c r="D973" s="706"/>
      <c r="E973" s="713"/>
      <c r="F973" s="425"/>
      <c r="G973" s="425"/>
      <c r="H973" s="425"/>
      <c r="I973" s="425"/>
      <c r="J973" s="425"/>
      <c r="K973" s="425"/>
      <c r="L973" s="425"/>
      <c r="M973" s="425"/>
      <c r="N973" s="425"/>
      <c r="O973" s="425"/>
      <c r="P973" s="425"/>
      <c r="Q973" s="425"/>
      <c r="R973" s="425"/>
      <c r="S973" s="425"/>
      <c r="T973" s="425"/>
      <c r="U973" s="425"/>
      <c r="V973" s="425"/>
      <c r="W973" s="425"/>
      <c r="X973" s="425"/>
      <c r="Y973" s="425"/>
      <c r="Z973" s="425"/>
    </row>
    <row r="974" spans="1:26" ht="12.75" customHeight="1" x14ac:dyDescent="0.2">
      <c r="A974" s="425"/>
      <c r="B974" s="425"/>
      <c r="C974" s="706"/>
      <c r="D974" s="706"/>
      <c r="E974" s="713"/>
      <c r="F974" s="425"/>
      <c r="G974" s="425"/>
      <c r="H974" s="425"/>
      <c r="I974" s="425"/>
      <c r="J974" s="425"/>
      <c r="K974" s="425"/>
      <c r="L974" s="425"/>
      <c r="M974" s="425"/>
      <c r="N974" s="425"/>
      <c r="O974" s="425"/>
      <c r="P974" s="425"/>
      <c r="Q974" s="425"/>
      <c r="R974" s="425"/>
      <c r="S974" s="425"/>
      <c r="T974" s="425"/>
      <c r="U974" s="425"/>
      <c r="V974" s="425"/>
      <c r="W974" s="425"/>
      <c r="X974" s="425"/>
      <c r="Y974" s="425"/>
      <c r="Z974" s="425"/>
    </row>
    <row r="975" spans="1:26" ht="12.75" customHeight="1" x14ac:dyDescent="0.2">
      <c r="A975" s="425"/>
      <c r="B975" s="425"/>
      <c r="C975" s="706"/>
      <c r="D975" s="706"/>
      <c r="E975" s="713"/>
      <c r="F975" s="425"/>
      <c r="G975" s="425"/>
      <c r="H975" s="425"/>
      <c r="I975" s="425"/>
      <c r="J975" s="425"/>
      <c r="K975" s="425"/>
      <c r="L975" s="425"/>
      <c r="M975" s="425"/>
      <c r="N975" s="425"/>
      <c r="O975" s="425"/>
      <c r="P975" s="425"/>
      <c r="Q975" s="425"/>
      <c r="R975" s="425"/>
      <c r="S975" s="425"/>
      <c r="T975" s="425"/>
      <c r="U975" s="425"/>
      <c r="V975" s="425"/>
      <c r="W975" s="425"/>
      <c r="X975" s="425"/>
      <c r="Y975" s="425"/>
      <c r="Z975" s="425"/>
    </row>
    <row r="976" spans="1:26" ht="12.75" customHeight="1" x14ac:dyDescent="0.2">
      <c r="A976" s="425"/>
      <c r="B976" s="425"/>
      <c r="C976" s="706"/>
      <c r="D976" s="706"/>
      <c r="E976" s="713"/>
      <c r="F976" s="425"/>
      <c r="G976" s="425"/>
      <c r="H976" s="425"/>
      <c r="I976" s="425"/>
      <c r="J976" s="425"/>
      <c r="K976" s="425"/>
      <c r="L976" s="425"/>
      <c r="M976" s="425"/>
      <c r="N976" s="425"/>
      <c r="O976" s="425"/>
      <c r="P976" s="425"/>
      <c r="Q976" s="425"/>
      <c r="R976" s="425"/>
      <c r="S976" s="425"/>
      <c r="T976" s="425"/>
      <c r="U976" s="425"/>
      <c r="V976" s="425"/>
      <c r="W976" s="425"/>
      <c r="X976" s="425"/>
      <c r="Y976" s="425"/>
      <c r="Z976" s="425"/>
    </row>
    <row r="977" spans="1:26" ht="12.75" customHeight="1" x14ac:dyDescent="0.2">
      <c r="A977" s="425"/>
      <c r="B977" s="425"/>
      <c r="C977" s="706"/>
      <c r="D977" s="706"/>
      <c r="E977" s="713"/>
      <c r="F977" s="425"/>
      <c r="G977" s="425"/>
      <c r="H977" s="425"/>
      <c r="I977" s="425"/>
      <c r="J977" s="425"/>
      <c r="K977" s="425"/>
      <c r="L977" s="425"/>
      <c r="M977" s="425"/>
      <c r="N977" s="425"/>
      <c r="O977" s="425"/>
      <c r="P977" s="425"/>
      <c r="Q977" s="425"/>
      <c r="R977" s="425"/>
      <c r="S977" s="425"/>
      <c r="T977" s="425"/>
      <c r="U977" s="425"/>
      <c r="V977" s="425"/>
      <c r="W977" s="425"/>
      <c r="X977" s="425"/>
      <c r="Y977" s="425"/>
      <c r="Z977" s="425"/>
    </row>
    <row r="978" spans="1:26" ht="12.75" customHeight="1" x14ac:dyDescent="0.2">
      <c r="A978" s="425"/>
      <c r="B978" s="425"/>
      <c r="C978" s="706"/>
      <c r="D978" s="706"/>
      <c r="E978" s="713"/>
      <c r="F978" s="425"/>
      <c r="G978" s="425"/>
      <c r="H978" s="425"/>
      <c r="I978" s="425"/>
      <c r="J978" s="425"/>
      <c r="K978" s="425"/>
      <c r="L978" s="425"/>
      <c r="M978" s="425"/>
      <c r="N978" s="425"/>
      <c r="O978" s="425"/>
      <c r="P978" s="425"/>
      <c r="Q978" s="425"/>
      <c r="R978" s="425"/>
      <c r="S978" s="425"/>
      <c r="T978" s="425"/>
      <c r="U978" s="425"/>
      <c r="V978" s="425"/>
      <c r="W978" s="425"/>
      <c r="X978" s="425"/>
      <c r="Y978" s="425"/>
      <c r="Z978" s="425"/>
    </row>
    <row r="979" spans="1:26" ht="12.75" customHeight="1" x14ac:dyDescent="0.2">
      <c r="A979" s="425"/>
      <c r="B979" s="425"/>
      <c r="C979" s="706"/>
      <c r="D979" s="706"/>
      <c r="E979" s="713"/>
      <c r="F979" s="425"/>
      <c r="G979" s="425"/>
      <c r="H979" s="425"/>
      <c r="I979" s="425"/>
      <c r="J979" s="425"/>
      <c r="K979" s="425"/>
      <c r="L979" s="425"/>
      <c r="M979" s="425"/>
      <c r="N979" s="425"/>
      <c r="O979" s="425"/>
      <c r="P979" s="425"/>
      <c r="Q979" s="425"/>
      <c r="R979" s="425"/>
      <c r="S979" s="425"/>
      <c r="T979" s="425"/>
      <c r="U979" s="425"/>
      <c r="V979" s="425"/>
      <c r="W979" s="425"/>
      <c r="X979" s="425"/>
      <c r="Y979" s="425"/>
      <c r="Z979" s="425"/>
    </row>
    <row r="980" spans="1:26" ht="12.75" customHeight="1" x14ac:dyDescent="0.2">
      <c r="A980" s="425"/>
      <c r="B980" s="425"/>
      <c r="C980" s="706"/>
      <c r="D980" s="706"/>
      <c r="E980" s="713"/>
      <c r="F980" s="425"/>
      <c r="G980" s="425"/>
      <c r="H980" s="425"/>
      <c r="I980" s="425"/>
      <c r="J980" s="425"/>
      <c r="K980" s="425"/>
      <c r="L980" s="425"/>
      <c r="M980" s="425"/>
      <c r="N980" s="425"/>
      <c r="O980" s="425"/>
      <c r="P980" s="425"/>
      <c r="Q980" s="425"/>
      <c r="R980" s="425"/>
      <c r="S980" s="425"/>
      <c r="T980" s="425"/>
      <c r="U980" s="425"/>
      <c r="V980" s="425"/>
      <c r="W980" s="425"/>
      <c r="X980" s="425"/>
      <c r="Y980" s="425"/>
      <c r="Z980" s="425"/>
    </row>
    <row r="981" spans="1:26" ht="12.75" customHeight="1" x14ac:dyDescent="0.2">
      <c r="A981" s="425"/>
      <c r="B981" s="425"/>
      <c r="C981" s="706"/>
      <c r="D981" s="706"/>
      <c r="E981" s="713"/>
      <c r="F981" s="425"/>
      <c r="G981" s="425"/>
      <c r="H981" s="425"/>
      <c r="I981" s="425"/>
      <c r="J981" s="425"/>
      <c r="K981" s="425"/>
      <c r="L981" s="425"/>
      <c r="M981" s="425"/>
      <c r="N981" s="425"/>
      <c r="O981" s="425"/>
      <c r="P981" s="425"/>
      <c r="Q981" s="425"/>
      <c r="R981" s="425"/>
      <c r="S981" s="425"/>
      <c r="T981" s="425"/>
      <c r="U981" s="425"/>
      <c r="V981" s="425"/>
      <c r="W981" s="425"/>
      <c r="X981" s="425"/>
      <c r="Y981" s="425"/>
      <c r="Z981" s="425"/>
    </row>
    <row r="982" spans="1:26" ht="12.75" customHeight="1" x14ac:dyDescent="0.2">
      <c r="A982" s="425"/>
      <c r="B982" s="425"/>
      <c r="C982" s="706"/>
      <c r="D982" s="706"/>
      <c r="E982" s="713"/>
      <c r="F982" s="425"/>
      <c r="G982" s="425"/>
      <c r="H982" s="425"/>
      <c r="I982" s="425"/>
      <c r="J982" s="425"/>
      <c r="K982" s="425"/>
      <c r="L982" s="425"/>
      <c r="M982" s="425"/>
      <c r="N982" s="425"/>
      <c r="O982" s="425"/>
      <c r="P982" s="425"/>
      <c r="Q982" s="425"/>
      <c r="R982" s="425"/>
      <c r="S982" s="425"/>
      <c r="T982" s="425"/>
      <c r="U982" s="425"/>
      <c r="V982" s="425"/>
      <c r="W982" s="425"/>
      <c r="X982" s="425"/>
      <c r="Y982" s="425"/>
      <c r="Z982" s="425"/>
    </row>
    <row r="983" spans="1:26" ht="12.75" customHeight="1" x14ac:dyDescent="0.2">
      <c r="A983" s="425"/>
      <c r="B983" s="425"/>
      <c r="C983" s="706"/>
      <c r="D983" s="706"/>
      <c r="E983" s="713"/>
      <c r="F983" s="425"/>
      <c r="G983" s="425"/>
      <c r="H983" s="425"/>
      <c r="I983" s="425"/>
      <c r="J983" s="425"/>
      <c r="K983" s="425"/>
      <c r="L983" s="425"/>
      <c r="M983" s="425"/>
      <c r="N983" s="425"/>
      <c r="O983" s="425"/>
      <c r="P983" s="425"/>
      <c r="Q983" s="425"/>
      <c r="R983" s="425"/>
      <c r="S983" s="425"/>
      <c r="T983" s="425"/>
      <c r="U983" s="425"/>
      <c r="V983" s="425"/>
      <c r="W983" s="425"/>
      <c r="X983" s="425"/>
      <c r="Y983" s="425"/>
      <c r="Z983" s="425"/>
    </row>
    <row r="984" spans="1:26" ht="12.75" customHeight="1" x14ac:dyDescent="0.2">
      <c r="A984" s="425"/>
      <c r="B984" s="425"/>
      <c r="C984" s="706"/>
      <c r="D984" s="706"/>
      <c r="E984" s="713"/>
      <c r="F984" s="425"/>
      <c r="G984" s="425"/>
      <c r="H984" s="425"/>
      <c r="I984" s="425"/>
      <c r="J984" s="425"/>
      <c r="K984" s="425"/>
      <c r="L984" s="425"/>
      <c r="M984" s="425"/>
      <c r="N984" s="425"/>
      <c r="O984" s="425"/>
      <c r="P984" s="425"/>
      <c r="Q984" s="425"/>
      <c r="R984" s="425"/>
      <c r="S984" s="425"/>
      <c r="T984" s="425"/>
      <c r="U984" s="425"/>
      <c r="V984" s="425"/>
      <c r="W984" s="425"/>
      <c r="X984" s="425"/>
      <c r="Y984" s="425"/>
      <c r="Z984" s="425"/>
    </row>
    <row r="985" spans="1:26" ht="12.75" customHeight="1" x14ac:dyDescent="0.2">
      <c r="A985" s="425"/>
      <c r="B985" s="425"/>
      <c r="C985" s="706"/>
      <c r="D985" s="706"/>
      <c r="E985" s="713"/>
      <c r="F985" s="425"/>
      <c r="G985" s="425"/>
      <c r="H985" s="425"/>
      <c r="I985" s="425"/>
      <c r="J985" s="425"/>
      <c r="K985" s="425"/>
      <c r="L985" s="425"/>
      <c r="M985" s="425"/>
      <c r="N985" s="425"/>
      <c r="O985" s="425"/>
      <c r="P985" s="425"/>
      <c r="Q985" s="425"/>
      <c r="R985" s="425"/>
      <c r="S985" s="425"/>
      <c r="T985" s="425"/>
      <c r="U985" s="425"/>
      <c r="V985" s="425"/>
      <c r="W985" s="425"/>
      <c r="X985" s="425"/>
      <c r="Y985" s="425"/>
      <c r="Z985" s="425"/>
    </row>
    <row r="986" spans="1:26" ht="12.75" customHeight="1" x14ac:dyDescent="0.2">
      <c r="A986" s="425"/>
      <c r="B986" s="425"/>
      <c r="C986" s="706"/>
      <c r="D986" s="706"/>
      <c r="E986" s="713"/>
      <c r="F986" s="425"/>
      <c r="G986" s="425"/>
      <c r="H986" s="425"/>
      <c r="I986" s="425"/>
      <c r="J986" s="425"/>
      <c r="K986" s="425"/>
      <c r="L986" s="425"/>
      <c r="M986" s="425"/>
      <c r="N986" s="425"/>
      <c r="O986" s="425"/>
      <c r="P986" s="425"/>
      <c r="Q986" s="425"/>
      <c r="R986" s="425"/>
      <c r="S986" s="425"/>
      <c r="T986" s="425"/>
      <c r="U986" s="425"/>
      <c r="V986" s="425"/>
      <c r="W986" s="425"/>
      <c r="X986" s="425"/>
      <c r="Y986" s="425"/>
      <c r="Z986" s="425"/>
    </row>
    <row r="987" spans="1:26" ht="12.75" customHeight="1" x14ac:dyDescent="0.2">
      <c r="A987" s="425"/>
      <c r="B987" s="425"/>
      <c r="C987" s="706"/>
      <c r="D987" s="706"/>
      <c r="E987" s="713"/>
      <c r="F987" s="425"/>
      <c r="G987" s="425"/>
      <c r="H987" s="425"/>
      <c r="I987" s="425"/>
      <c r="J987" s="425"/>
      <c r="K987" s="425"/>
      <c r="L987" s="425"/>
      <c r="M987" s="425"/>
      <c r="N987" s="425"/>
      <c r="O987" s="425"/>
      <c r="P987" s="425"/>
      <c r="Q987" s="425"/>
      <c r="R987" s="425"/>
      <c r="S987" s="425"/>
      <c r="T987" s="425"/>
      <c r="U987" s="425"/>
      <c r="V987" s="425"/>
      <c r="W987" s="425"/>
      <c r="X987" s="425"/>
      <c r="Y987" s="425"/>
      <c r="Z987" s="425"/>
    </row>
    <row r="988" spans="1:26" ht="12.75" customHeight="1" x14ac:dyDescent="0.2">
      <c r="A988" s="425"/>
      <c r="B988" s="425"/>
      <c r="C988" s="706"/>
      <c r="D988" s="706"/>
      <c r="E988" s="713"/>
      <c r="F988" s="425"/>
      <c r="G988" s="425"/>
      <c r="H988" s="425"/>
      <c r="I988" s="425"/>
      <c r="J988" s="425"/>
      <c r="K988" s="425"/>
      <c r="L988" s="425"/>
      <c r="M988" s="425"/>
      <c r="N988" s="425"/>
      <c r="O988" s="425"/>
      <c r="P988" s="425"/>
      <c r="Q988" s="425"/>
      <c r="R988" s="425"/>
      <c r="S988" s="425"/>
      <c r="T988" s="425"/>
      <c r="U988" s="425"/>
      <c r="V988" s="425"/>
      <c r="W988" s="425"/>
      <c r="X988" s="425"/>
      <c r="Y988" s="425"/>
      <c r="Z988" s="425"/>
    </row>
    <row r="989" spans="1:26" ht="12.75" customHeight="1" x14ac:dyDescent="0.2">
      <c r="A989" s="425"/>
      <c r="B989" s="425"/>
      <c r="C989" s="706"/>
      <c r="D989" s="706"/>
      <c r="E989" s="713"/>
      <c r="F989" s="425"/>
      <c r="G989" s="425"/>
      <c r="H989" s="425"/>
      <c r="I989" s="425"/>
      <c r="J989" s="425"/>
      <c r="K989" s="425"/>
      <c r="L989" s="425"/>
      <c r="M989" s="425"/>
      <c r="N989" s="425"/>
      <c r="O989" s="425"/>
      <c r="P989" s="425"/>
      <c r="Q989" s="425"/>
      <c r="R989" s="425"/>
      <c r="S989" s="425"/>
      <c r="T989" s="425"/>
      <c r="U989" s="425"/>
      <c r="V989" s="425"/>
      <c r="W989" s="425"/>
      <c r="X989" s="425"/>
      <c r="Y989" s="425"/>
      <c r="Z989" s="425"/>
    </row>
    <row r="990" spans="1:26" ht="12.75" customHeight="1" x14ac:dyDescent="0.2">
      <c r="A990" s="425"/>
      <c r="B990" s="425"/>
      <c r="C990" s="706"/>
      <c r="D990" s="706"/>
      <c r="E990" s="713"/>
      <c r="F990" s="425"/>
      <c r="G990" s="425"/>
      <c r="H990" s="425"/>
      <c r="I990" s="425"/>
      <c r="J990" s="425"/>
      <c r="K990" s="425"/>
      <c r="L990" s="425"/>
      <c r="M990" s="425"/>
      <c r="N990" s="425"/>
      <c r="O990" s="425"/>
      <c r="P990" s="425"/>
      <c r="Q990" s="425"/>
      <c r="R990" s="425"/>
      <c r="S990" s="425"/>
      <c r="T990" s="425"/>
      <c r="U990" s="425"/>
      <c r="V990" s="425"/>
      <c r="W990" s="425"/>
      <c r="X990" s="425"/>
      <c r="Y990" s="425"/>
      <c r="Z990" s="425"/>
    </row>
    <row r="991" spans="1:26" ht="12.75" customHeight="1" x14ac:dyDescent="0.2">
      <c r="A991" s="425"/>
      <c r="B991" s="425"/>
      <c r="C991" s="706"/>
      <c r="D991" s="706"/>
      <c r="E991" s="713"/>
      <c r="F991" s="425"/>
      <c r="G991" s="425"/>
      <c r="H991" s="425"/>
      <c r="I991" s="425"/>
      <c r="J991" s="425"/>
      <c r="K991" s="425"/>
      <c r="L991" s="425"/>
      <c r="M991" s="425"/>
      <c r="N991" s="425"/>
      <c r="O991" s="425"/>
      <c r="P991" s="425"/>
      <c r="Q991" s="425"/>
      <c r="R991" s="425"/>
      <c r="S991" s="425"/>
      <c r="T991" s="425"/>
      <c r="U991" s="425"/>
      <c r="V991" s="425"/>
      <c r="W991" s="425"/>
      <c r="X991" s="425"/>
      <c r="Y991" s="425"/>
      <c r="Z991" s="425"/>
    </row>
    <row r="992" spans="1:26" ht="12.75" customHeight="1" x14ac:dyDescent="0.2">
      <c r="A992" s="425"/>
      <c r="B992" s="425"/>
      <c r="C992" s="706"/>
      <c r="D992" s="706"/>
      <c r="E992" s="713"/>
      <c r="F992" s="425"/>
      <c r="G992" s="425"/>
      <c r="H992" s="425"/>
      <c r="I992" s="425"/>
      <c r="J992" s="425"/>
      <c r="K992" s="425"/>
      <c r="L992" s="425"/>
      <c r="M992" s="425"/>
      <c r="N992" s="425"/>
      <c r="O992" s="425"/>
      <c r="P992" s="425"/>
      <c r="Q992" s="425"/>
      <c r="R992" s="425"/>
      <c r="S992" s="425"/>
      <c r="T992" s="425"/>
      <c r="U992" s="425"/>
      <c r="V992" s="425"/>
      <c r="W992" s="425"/>
      <c r="X992" s="425"/>
      <c r="Y992" s="425"/>
      <c r="Z992" s="425"/>
    </row>
    <row r="993" spans="1:26" ht="12.75" customHeight="1" x14ac:dyDescent="0.2">
      <c r="A993" s="425"/>
      <c r="B993" s="425"/>
      <c r="C993" s="706"/>
      <c r="D993" s="706"/>
      <c r="E993" s="713"/>
      <c r="F993" s="425"/>
      <c r="G993" s="425"/>
      <c r="H993" s="425"/>
      <c r="I993" s="425"/>
      <c r="J993" s="425"/>
      <c r="K993" s="425"/>
      <c r="L993" s="425"/>
      <c r="M993" s="425"/>
      <c r="N993" s="425"/>
      <c r="O993" s="425"/>
      <c r="P993" s="425"/>
      <c r="Q993" s="425"/>
      <c r="R993" s="425"/>
      <c r="S993" s="425"/>
      <c r="T993" s="425"/>
      <c r="U993" s="425"/>
      <c r="V993" s="425"/>
      <c r="W993" s="425"/>
      <c r="X993" s="425"/>
      <c r="Y993" s="425"/>
      <c r="Z993" s="425"/>
    </row>
    <row r="994" spans="1:26" ht="12.75" customHeight="1" x14ac:dyDescent="0.2">
      <c r="A994" s="425"/>
      <c r="B994" s="425"/>
      <c r="C994" s="706"/>
      <c r="D994" s="706"/>
      <c r="E994" s="713"/>
      <c r="F994" s="425"/>
      <c r="G994" s="425"/>
      <c r="H994" s="425"/>
      <c r="I994" s="425"/>
      <c r="J994" s="425"/>
      <c r="K994" s="425"/>
      <c r="L994" s="425"/>
      <c r="M994" s="425"/>
      <c r="N994" s="425"/>
      <c r="O994" s="425"/>
      <c r="P994" s="425"/>
      <c r="Q994" s="425"/>
      <c r="R994" s="425"/>
      <c r="S994" s="425"/>
      <c r="T994" s="425"/>
      <c r="U994" s="425"/>
      <c r="V994" s="425"/>
      <c r="W994" s="425"/>
      <c r="X994" s="425"/>
      <c r="Y994" s="425"/>
      <c r="Z994" s="425"/>
    </row>
    <row r="995" spans="1:26" ht="12.75" customHeight="1" x14ac:dyDescent="0.2">
      <c r="A995" s="425"/>
      <c r="B995" s="425"/>
      <c r="C995" s="706"/>
      <c r="D995" s="706"/>
      <c r="E995" s="713"/>
      <c r="F995" s="425"/>
      <c r="G995" s="425"/>
      <c r="H995" s="425"/>
      <c r="I995" s="425"/>
      <c r="J995" s="425"/>
      <c r="K995" s="425"/>
      <c r="L995" s="425"/>
      <c r="M995" s="425"/>
      <c r="N995" s="425"/>
      <c r="O995" s="425"/>
      <c r="P995" s="425"/>
      <c r="Q995" s="425"/>
      <c r="R995" s="425"/>
      <c r="S995" s="425"/>
      <c r="T995" s="425"/>
      <c r="U995" s="425"/>
      <c r="V995" s="425"/>
      <c r="W995" s="425"/>
      <c r="X995" s="425"/>
      <c r="Y995" s="425"/>
      <c r="Z995" s="425"/>
    </row>
    <row r="996" spans="1:26" ht="12.75" customHeight="1" x14ac:dyDescent="0.2">
      <c r="A996" s="425"/>
      <c r="B996" s="425"/>
      <c r="C996" s="706"/>
      <c r="D996" s="706"/>
      <c r="E996" s="713"/>
      <c r="F996" s="425"/>
      <c r="G996" s="425"/>
      <c r="H996" s="425"/>
      <c r="I996" s="425"/>
      <c r="J996" s="425"/>
      <c r="K996" s="425"/>
      <c r="L996" s="425"/>
      <c r="M996" s="425"/>
      <c r="N996" s="425"/>
      <c r="O996" s="425"/>
      <c r="P996" s="425"/>
      <c r="Q996" s="425"/>
      <c r="R996" s="425"/>
      <c r="S996" s="425"/>
      <c r="T996" s="425"/>
      <c r="U996" s="425"/>
      <c r="V996" s="425"/>
      <c r="W996" s="425"/>
      <c r="X996" s="425"/>
      <c r="Y996" s="425"/>
      <c r="Z996" s="425"/>
    </row>
    <row r="997" spans="1:26" ht="12.75" customHeight="1" x14ac:dyDescent="0.2">
      <c r="A997" s="425"/>
      <c r="B997" s="425"/>
      <c r="C997" s="706"/>
      <c r="D997" s="706"/>
      <c r="E997" s="713"/>
      <c r="F997" s="425"/>
      <c r="G997" s="425"/>
      <c r="H997" s="425"/>
      <c r="I997" s="425"/>
      <c r="J997" s="425"/>
      <c r="K997" s="425"/>
      <c r="L997" s="425"/>
      <c r="M997" s="425"/>
      <c r="N997" s="425"/>
      <c r="O997" s="425"/>
      <c r="P997" s="425"/>
      <c r="Q997" s="425"/>
      <c r="R997" s="425"/>
      <c r="S997" s="425"/>
      <c r="T997" s="425"/>
      <c r="U997" s="425"/>
      <c r="V997" s="425"/>
      <c r="W997" s="425"/>
      <c r="X997" s="425"/>
      <c r="Y997" s="425"/>
      <c r="Z997" s="425"/>
    </row>
    <row r="998" spans="1:26" ht="12.75" customHeight="1" x14ac:dyDescent="0.2">
      <c r="A998" s="425"/>
      <c r="B998" s="425"/>
      <c r="C998" s="706"/>
      <c r="D998" s="706"/>
      <c r="E998" s="713"/>
      <c r="F998" s="425"/>
      <c r="G998" s="425"/>
      <c r="H998" s="425"/>
      <c r="I998" s="425"/>
      <c r="J998" s="425"/>
      <c r="K998" s="425"/>
      <c r="L998" s="425"/>
      <c r="M998" s="425"/>
      <c r="N998" s="425"/>
      <c r="O998" s="425"/>
      <c r="P998" s="425"/>
      <c r="Q998" s="425"/>
      <c r="R998" s="425"/>
      <c r="S998" s="425"/>
      <c r="T998" s="425"/>
      <c r="U998" s="425"/>
      <c r="V998" s="425"/>
      <c r="W998" s="425"/>
      <c r="X998" s="425"/>
      <c r="Y998" s="425"/>
      <c r="Z998" s="425"/>
    </row>
    <row r="999" spans="1:26" ht="12.75" customHeight="1" x14ac:dyDescent="0.2">
      <c r="A999" s="425"/>
      <c r="B999" s="425"/>
      <c r="C999" s="706"/>
      <c r="D999" s="706"/>
      <c r="E999" s="713"/>
      <c r="F999" s="425"/>
      <c r="G999" s="425"/>
      <c r="H999" s="425"/>
      <c r="I999" s="425"/>
      <c r="J999" s="425"/>
      <c r="K999" s="425"/>
      <c r="L999" s="425"/>
      <c r="M999" s="425"/>
      <c r="N999" s="425"/>
      <c r="O999" s="425"/>
      <c r="P999" s="425"/>
      <c r="Q999" s="425"/>
      <c r="R999" s="425"/>
      <c r="S999" s="425"/>
      <c r="T999" s="425"/>
      <c r="U999" s="425"/>
      <c r="V999" s="425"/>
      <c r="W999" s="425"/>
      <c r="X999" s="425"/>
      <c r="Y999" s="425"/>
      <c r="Z999" s="425"/>
    </row>
    <row r="1000" spans="1:26" ht="12.75" customHeight="1" x14ac:dyDescent="0.2">
      <c r="A1000" s="425"/>
      <c r="B1000" s="425"/>
      <c r="C1000" s="706"/>
      <c r="D1000" s="706"/>
      <c r="E1000" s="713"/>
      <c r="F1000" s="425"/>
      <c r="G1000" s="425"/>
      <c r="H1000" s="425"/>
      <c r="I1000" s="425"/>
      <c r="J1000" s="425"/>
      <c r="K1000" s="425"/>
      <c r="L1000" s="425"/>
      <c r="M1000" s="425"/>
      <c r="N1000" s="425"/>
      <c r="O1000" s="425"/>
      <c r="P1000" s="425"/>
      <c r="Q1000" s="425"/>
      <c r="R1000" s="425"/>
      <c r="S1000" s="425"/>
      <c r="T1000" s="425"/>
      <c r="U1000" s="425"/>
      <c r="V1000" s="425"/>
      <c r="W1000" s="425"/>
      <c r="X1000" s="425"/>
      <c r="Y1000" s="425"/>
      <c r="Z1000" s="425"/>
    </row>
  </sheetData>
  <sheetProtection algorithmName="SHA-512" hashValue="aGZpFPQo4tMqsz3AvhdboHZVpK5AMyumsMDwWqGuztJmL2OOjgdiOmyTj973n5oKirgvuo24aEF5g+A+lVO6dA==" saltValue="/piOD8NjD2q4kqG1LujwEQ==" spinCount="100000" sheet="1" objects="1" scenarios="1"/>
  <autoFilter ref="A4:I34"/>
  <conditionalFormatting sqref="H5:H34">
    <cfRule type="cellIs" dxfId="4" priority="1" operator="equal">
      <formula>"NH"</formula>
    </cfRule>
  </conditionalFormatting>
  <conditionalFormatting sqref="H5:H34">
    <cfRule type="cellIs" dxfId="3" priority="2" operator="equal">
      <formula>"H"</formula>
    </cfRule>
  </conditionalFormatting>
  <pageMargins left="0.7" right="0.7" top="0.75" bottom="0.75" header="0" footer="0"/>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77</vt:i4>
      </vt:variant>
    </vt:vector>
  </HeadingPairs>
  <TitlesOfParts>
    <vt:vector size="88" baseType="lpstr">
      <vt:lpstr>1_ENTREGA</vt:lpstr>
      <vt:lpstr>2_APERTURA DE SOBRES</vt:lpstr>
      <vt:lpstr>5,1. REQUISITOS JURÍDICOS</vt:lpstr>
      <vt:lpstr>5.2.1 EXPERIENCIA GRAL</vt:lpstr>
      <vt:lpstr>5.3 CAP FINANCIERA</vt:lpstr>
      <vt:lpstr>PRESUPUESTO</vt:lpstr>
      <vt:lpstr>4.4 REQUISITOS COMERCIALES</vt:lpstr>
      <vt:lpstr>VALORES UNITARIOS</vt:lpstr>
      <vt:lpstr>RESUMEN</vt:lpstr>
      <vt:lpstr>Cálculo Pt2</vt:lpstr>
      <vt:lpstr>10. EVALUACIÓN</vt:lpstr>
      <vt:lpstr>AU</vt:lpstr>
      <vt:lpstr>BANDERA</vt:lpstr>
      <vt:lpstr>C_FINANCIERA</vt:lpstr>
      <vt:lpstr>CD_1</vt:lpstr>
      <vt:lpstr>'VALORES UNITARIOS'!COSTO_D</vt:lpstr>
      <vt:lpstr>COSTO_D</vt:lpstr>
      <vt:lpstr>'VALORES UNITARIOS'!EST_EXP</vt:lpstr>
      <vt:lpstr>EST_EXP</vt:lpstr>
      <vt:lpstr>ESTATUS</vt:lpstr>
      <vt:lpstr>EXPERIENCIA</vt:lpstr>
      <vt:lpstr>ITEMS_REPRE</vt:lpstr>
      <vt:lpstr>LISTA_OFERENTES</vt:lpstr>
      <vt:lpstr>OFERENTE_1</vt:lpstr>
      <vt:lpstr>OFERENTE_10</vt:lpstr>
      <vt:lpstr>OFERENTE_11</vt:lpstr>
      <vt:lpstr>OFERENTE_12</vt:lpstr>
      <vt:lpstr>OFERENTE_13</vt:lpstr>
      <vt:lpstr>OFERENTE_14</vt:lpstr>
      <vt:lpstr>OFERENTE_15</vt:lpstr>
      <vt:lpstr>OFERENTE_16</vt:lpstr>
      <vt:lpstr>OFERENTE_17</vt:lpstr>
      <vt:lpstr>OFERENTE_18</vt:lpstr>
      <vt:lpstr>OFERENTE_19</vt:lpstr>
      <vt:lpstr>OFERENTE_2</vt:lpstr>
      <vt:lpstr>OFERENTE_20</vt:lpstr>
      <vt:lpstr>OFERENTE_21</vt:lpstr>
      <vt:lpstr>OFERENTE_22</vt:lpstr>
      <vt:lpstr>OFERENTE_23</vt:lpstr>
      <vt:lpstr>OFERENTE_24</vt:lpstr>
      <vt:lpstr>OFERENTE_25</vt:lpstr>
      <vt:lpstr>OFERENTE_26</vt:lpstr>
      <vt:lpstr>OFERENTE_27</vt:lpstr>
      <vt:lpstr>OFERENTE_28</vt:lpstr>
      <vt:lpstr>OFERENTE_29</vt:lpstr>
      <vt:lpstr>OFERENTE_3</vt:lpstr>
      <vt:lpstr>OFERENTE_30</vt:lpstr>
      <vt:lpstr>OFERENTE_4</vt:lpstr>
      <vt:lpstr>OFERENTE_5</vt:lpstr>
      <vt:lpstr>OFERENTE_6</vt:lpstr>
      <vt:lpstr>OFERENTE_7</vt:lpstr>
      <vt:lpstr>OFERENTE_8</vt:lpstr>
      <vt:lpstr>OFERENTE_9</vt:lpstr>
      <vt:lpstr>OFERTA_0</vt:lpstr>
      <vt:lpstr>'10. EVALUACIÓN'!ORDEN</vt:lpstr>
      <vt:lpstr>PRESUPUESTO</vt:lpstr>
      <vt:lpstr>R_COMERCIALES</vt:lpstr>
      <vt:lpstr>UNITARIO_1</vt:lpstr>
      <vt:lpstr>UNITARIO_10</vt:lpstr>
      <vt:lpstr>UNITARIO_11</vt:lpstr>
      <vt:lpstr>UNITARIO_12</vt:lpstr>
      <vt:lpstr>UNITARIO_13</vt:lpstr>
      <vt:lpstr>UNITARIO_14</vt:lpstr>
      <vt:lpstr>UNITARIO_15</vt:lpstr>
      <vt:lpstr>UNITARIO_16</vt:lpstr>
      <vt:lpstr>UNITARIO_17</vt:lpstr>
      <vt:lpstr>UNITARIO_18</vt:lpstr>
      <vt:lpstr>UNITARIO_19</vt:lpstr>
      <vt:lpstr>UNITARIO_2</vt:lpstr>
      <vt:lpstr>UNITARIO_20</vt:lpstr>
      <vt:lpstr>UNITARIO_21</vt:lpstr>
      <vt:lpstr>UNITARIO_22</vt:lpstr>
      <vt:lpstr>UNITARIO_23</vt:lpstr>
      <vt:lpstr>UNITARIO_24</vt:lpstr>
      <vt:lpstr>UNITARIO_25</vt:lpstr>
      <vt:lpstr>UNITARIO_26</vt:lpstr>
      <vt:lpstr>UNITARIO_27</vt:lpstr>
      <vt:lpstr>UNITARIO_28</vt:lpstr>
      <vt:lpstr>UNITARIO_29</vt:lpstr>
      <vt:lpstr>UNITARIO_3</vt:lpstr>
      <vt:lpstr>UNITARIO_30</vt:lpstr>
      <vt:lpstr>UNITARIO_4</vt:lpstr>
      <vt:lpstr>UNITARIO_5</vt:lpstr>
      <vt:lpstr>UNITARIO_6</vt:lpstr>
      <vt:lpstr>UNITARIO_7</vt:lpstr>
      <vt:lpstr>UNITARIO_8</vt:lpstr>
      <vt:lpstr>UNITARIO_9</vt:lpstr>
      <vt:lpstr>'1_ENTREGA'!Z_0DF4D8E0_70F8_43CF_A6D4_A84D04F4D812_.wvu.PrintArea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pcc</dc:creator>
  <cp:lastModifiedBy>usuario</cp:lastModifiedBy>
  <dcterms:created xsi:type="dcterms:W3CDTF">2013-08-04T21:27:49Z</dcterms:created>
  <dcterms:modified xsi:type="dcterms:W3CDTF">2021-01-26T01:46:55Z</dcterms:modified>
</cp:coreProperties>
</file>